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C535" lockStructure="1"/>
  <bookViews>
    <workbookView xWindow="315" yWindow="60" windowWidth="19530" windowHeight="10140" activeTab="1"/>
  </bookViews>
  <sheets>
    <sheet name="Images" sheetId="6" r:id="rId1"/>
    <sheet name="Control" sheetId="5" r:id="rId2"/>
    <sheet name="Comm" sheetId="4" state="hidden" r:id="rId3"/>
    <sheet name="Basic" sheetId="1" state="hidden" r:id="rId4"/>
    <sheet name="Design" sheetId="2" state="hidden" r:id="rId5"/>
  </sheets>
  <functionGroups builtInGroupCount="17"/>
  <definedNames>
    <definedName name="_xlnm.Print_Area" localSheetId="1">Control!$A$1:$O$33</definedName>
  </definedNames>
  <calcPr calcId="145621"/>
</workbook>
</file>

<file path=xl/calcChain.xml><?xml version="1.0" encoding="utf-8"?>
<calcChain xmlns="http://schemas.openxmlformats.org/spreadsheetml/2006/main">
  <c r="H2" i="5" l="1"/>
  <c r="BZ5" i="4"/>
  <c r="C14" i="5"/>
  <c r="F14" i="5"/>
  <c r="F29" i="5"/>
  <c r="K20" i="5"/>
  <c r="T5" i="5"/>
  <c r="U5" i="5"/>
  <c r="D20" i="5"/>
  <c r="BF161" i="4"/>
  <c r="J33" i="5"/>
  <c r="BE161" i="4"/>
  <c r="N2" i="5"/>
  <c r="D9" i="2"/>
  <c r="E9" i="2"/>
  <c r="F9" i="2"/>
  <c r="L33" i="5"/>
  <c r="N33" i="5"/>
  <c r="B5" i="2"/>
  <c r="E3" i="2"/>
  <c r="C10" i="2"/>
  <c r="E1" i="2"/>
  <c r="H1" i="2"/>
  <c r="H5" i="6"/>
  <c r="Z5" i="6"/>
  <c r="AQ5" i="6"/>
  <c r="M4" i="2"/>
  <c r="M12" i="5"/>
  <c r="BE11" i="4"/>
  <c r="BF11" i="4"/>
  <c r="AW6" i="4"/>
  <c r="AX6" i="4"/>
  <c r="AY6" i="4"/>
  <c r="AZ6" i="4"/>
  <c r="BA6" i="4"/>
  <c r="BB6" i="4"/>
  <c r="BC6" i="4"/>
  <c r="K2" i="2"/>
  <c r="M2" i="5"/>
  <c r="N4" i="5"/>
  <c r="I4" i="5"/>
  <c r="F32" i="5"/>
  <c r="BF131" i="4" s="1"/>
  <c r="BF137" i="4" s="1"/>
  <c r="BF223" i="4"/>
  <c r="BF229" i="4"/>
  <c r="BE223" i="4"/>
  <c r="BE229" i="4"/>
  <c r="BF227" i="4"/>
  <c r="BE227" i="4"/>
  <c r="BF221" i="4"/>
  <c r="BE221" i="4"/>
  <c r="BF176" i="4"/>
  <c r="BF182" i="4"/>
  <c r="BE176" i="4"/>
  <c r="BE182" i="4"/>
  <c r="BF180" i="4"/>
  <c r="BE180" i="4"/>
  <c r="BF174" i="4"/>
  <c r="BE174" i="4"/>
  <c r="BF133" i="4"/>
  <c r="BE133" i="4"/>
  <c r="BF129" i="4"/>
  <c r="BF135" i="4"/>
  <c r="BE129" i="4"/>
  <c r="BE135" i="4"/>
  <c r="BF127" i="4"/>
  <c r="BE127" i="4"/>
  <c r="K3" i="2"/>
  <c r="K1" i="2"/>
  <c r="W2" i="5"/>
  <c r="D23" i="5"/>
  <c r="BF70" i="4"/>
  <c r="BE31" i="4"/>
  <c r="C6" i="1"/>
  <c r="C5" i="1"/>
  <c r="C7" i="1"/>
  <c r="B9" i="1"/>
  <c r="C9" i="1"/>
  <c r="E9" i="1"/>
  <c r="N9" i="1"/>
  <c r="O9" i="1"/>
  <c r="P9" i="1"/>
  <c r="B10" i="1"/>
  <c r="N10" i="1"/>
  <c r="O10" i="1"/>
  <c r="P10" i="1"/>
  <c r="R10" i="1"/>
  <c r="B11" i="1"/>
  <c r="N11" i="1"/>
  <c r="O11" i="1"/>
  <c r="P11" i="1"/>
  <c r="R11" i="1"/>
  <c r="B12" i="1"/>
  <c r="D12" i="1"/>
  <c r="N12" i="1"/>
  <c r="O12" i="1"/>
  <c r="P12" i="1"/>
  <c r="Q12" i="1"/>
  <c r="B13" i="1"/>
  <c r="D13" i="1"/>
  <c r="N13" i="1"/>
  <c r="O13" i="1"/>
  <c r="P13" i="1"/>
  <c r="B14" i="1"/>
  <c r="D14" i="1"/>
  <c r="N14" i="1"/>
  <c r="O14" i="1"/>
  <c r="P14" i="1"/>
  <c r="B15" i="1"/>
  <c r="N15" i="1"/>
  <c r="O15" i="1"/>
  <c r="P15" i="1"/>
  <c r="B16" i="1"/>
  <c r="D16" i="1"/>
  <c r="B17" i="1"/>
  <c r="D17" i="1"/>
  <c r="B18" i="1"/>
  <c r="D18" i="1"/>
  <c r="B19" i="1"/>
  <c r="D19" i="1"/>
  <c r="B20" i="1"/>
  <c r="B21" i="1"/>
  <c r="D21" i="1"/>
  <c r="B22" i="1"/>
  <c r="D22" i="1"/>
  <c r="B23" i="1"/>
  <c r="D23" i="1"/>
  <c r="B24" i="1"/>
  <c r="D24" i="1"/>
  <c r="B25" i="1"/>
  <c r="D25" i="1"/>
  <c r="B26" i="1"/>
  <c r="D26" i="1"/>
  <c r="B27" i="1"/>
  <c r="D27" i="1"/>
  <c r="B28" i="1"/>
  <c r="B29" i="1"/>
  <c r="D29" i="1"/>
  <c r="B30" i="1"/>
  <c r="D30" i="1"/>
  <c r="B31" i="1"/>
  <c r="D31" i="1"/>
  <c r="B32" i="1"/>
  <c r="D32" i="1"/>
  <c r="B33" i="1"/>
  <c r="D33" i="1"/>
  <c r="B34" i="1"/>
  <c r="D34" i="1"/>
  <c r="B35" i="1"/>
  <c r="D35" i="1"/>
  <c r="B36" i="1"/>
  <c r="B37" i="1"/>
  <c r="D37" i="1"/>
  <c r="B38" i="1"/>
  <c r="D38" i="1"/>
  <c r="B39" i="1"/>
  <c r="D39" i="1"/>
  <c r="B40" i="1"/>
  <c r="D40" i="1"/>
  <c r="B41" i="1"/>
  <c r="D41" i="1"/>
  <c r="B42" i="1"/>
  <c r="D42" i="1"/>
  <c r="B43" i="1"/>
  <c r="D43" i="1"/>
  <c r="B44" i="1"/>
  <c r="B45" i="1"/>
  <c r="D45" i="1"/>
  <c r="B46" i="1"/>
  <c r="D46" i="1"/>
  <c r="B47" i="1"/>
  <c r="D47" i="1"/>
  <c r="B48" i="1"/>
  <c r="D48" i="1"/>
  <c r="B49" i="1"/>
  <c r="D49" i="1"/>
  <c r="B50" i="1"/>
  <c r="D50" i="1"/>
  <c r="B51" i="1"/>
  <c r="D51" i="1"/>
  <c r="B52" i="1"/>
  <c r="B53" i="1"/>
  <c r="D53" i="1"/>
  <c r="B54" i="1"/>
  <c r="D54" i="1"/>
  <c r="B55" i="1"/>
  <c r="D55" i="1"/>
  <c r="B56" i="1"/>
  <c r="D56" i="1"/>
  <c r="B57" i="1"/>
  <c r="D57" i="1"/>
  <c r="B58" i="1"/>
  <c r="D58" i="1"/>
  <c r="B59" i="1"/>
  <c r="D59" i="1"/>
  <c r="B60" i="1"/>
  <c r="B61" i="1"/>
  <c r="D61" i="1"/>
  <c r="B62" i="1"/>
  <c r="D62" i="1"/>
  <c r="B63" i="1"/>
  <c r="D63" i="1"/>
  <c r="B64" i="1"/>
  <c r="D64" i="1"/>
  <c r="B65" i="1"/>
  <c r="D65" i="1"/>
  <c r="B66" i="1"/>
  <c r="D66" i="1"/>
  <c r="B67" i="1"/>
  <c r="D67" i="1"/>
  <c r="B68" i="1"/>
  <c r="B69" i="1"/>
  <c r="D69" i="1"/>
  <c r="B70" i="1"/>
  <c r="D70" i="1"/>
  <c r="B71" i="1"/>
  <c r="D71" i="1"/>
  <c r="B72" i="1"/>
  <c r="D72" i="1"/>
  <c r="B73" i="1"/>
  <c r="D73" i="1"/>
  <c r="B74" i="1"/>
  <c r="D74" i="1"/>
  <c r="B75" i="1"/>
  <c r="D75" i="1"/>
  <c r="B76" i="1"/>
  <c r="D76" i="1"/>
  <c r="B77" i="1"/>
  <c r="D77" i="1"/>
  <c r="B78" i="1"/>
  <c r="D78" i="1"/>
  <c r="B79" i="1"/>
  <c r="D79" i="1"/>
  <c r="B80" i="1"/>
  <c r="D80" i="1"/>
  <c r="B81" i="1"/>
  <c r="B82" i="1"/>
  <c r="D82" i="1"/>
  <c r="B83" i="1"/>
  <c r="D83" i="1"/>
  <c r="B84" i="1"/>
  <c r="D84" i="1"/>
  <c r="B85" i="1"/>
  <c r="D85" i="1"/>
  <c r="B86" i="1"/>
  <c r="D86" i="1"/>
  <c r="B87" i="1"/>
  <c r="D87" i="1"/>
  <c r="B88" i="1"/>
  <c r="D88" i="1"/>
  <c r="B89" i="1"/>
  <c r="D89" i="1"/>
  <c r="B90" i="1"/>
  <c r="D90" i="1"/>
  <c r="B91" i="1"/>
  <c r="D91" i="1"/>
  <c r="B92" i="1"/>
  <c r="D92" i="1"/>
  <c r="B93" i="1"/>
  <c r="D93" i="1"/>
  <c r="B94" i="1"/>
  <c r="D94" i="1"/>
  <c r="B95" i="1"/>
  <c r="D95" i="1"/>
  <c r="B96" i="1"/>
  <c r="D96" i="1"/>
  <c r="B97" i="1"/>
  <c r="B98" i="1"/>
  <c r="D98" i="1"/>
  <c r="B99" i="1"/>
  <c r="D99" i="1"/>
  <c r="B100" i="1"/>
  <c r="D100" i="1"/>
  <c r="B101" i="1"/>
  <c r="D101" i="1"/>
  <c r="B102" i="1"/>
  <c r="D102" i="1"/>
  <c r="B103" i="1"/>
  <c r="D103" i="1"/>
  <c r="B104" i="1"/>
  <c r="D104" i="1"/>
  <c r="B105" i="1"/>
  <c r="D105" i="1"/>
  <c r="B106" i="1"/>
  <c r="D106" i="1"/>
  <c r="B107" i="1"/>
  <c r="D107" i="1"/>
  <c r="B108" i="1"/>
  <c r="D108" i="1"/>
  <c r="B109" i="1"/>
  <c r="D109" i="1"/>
  <c r="B110" i="1"/>
  <c r="D110" i="1"/>
  <c r="B111" i="1"/>
  <c r="D111" i="1"/>
  <c r="B112" i="1"/>
  <c r="D112" i="1"/>
  <c r="B113" i="1"/>
  <c r="B114" i="1"/>
  <c r="D114" i="1"/>
  <c r="B115" i="1"/>
  <c r="D115" i="1"/>
  <c r="B116" i="1"/>
  <c r="D116" i="1"/>
  <c r="B117" i="1"/>
  <c r="D117" i="1"/>
  <c r="B118" i="1"/>
  <c r="D118" i="1"/>
  <c r="B119" i="1"/>
  <c r="D119" i="1"/>
  <c r="B120" i="1"/>
  <c r="D120" i="1"/>
  <c r="B121" i="1"/>
  <c r="D121" i="1"/>
  <c r="B122" i="1"/>
  <c r="D122" i="1"/>
  <c r="B123" i="1"/>
  <c r="D123" i="1"/>
  <c r="B124" i="1"/>
  <c r="D124" i="1"/>
  <c r="B125" i="1"/>
  <c r="D125" i="1"/>
  <c r="B126" i="1"/>
  <c r="D126" i="1"/>
  <c r="B127" i="1"/>
  <c r="D127" i="1"/>
  <c r="B128" i="1"/>
  <c r="D128" i="1"/>
  <c r="B129" i="1"/>
  <c r="D129" i="1"/>
  <c r="B130" i="1"/>
  <c r="D130" i="1"/>
  <c r="B131" i="1"/>
  <c r="D131" i="1"/>
  <c r="B132" i="1"/>
  <c r="D132" i="1"/>
  <c r="B133" i="1"/>
  <c r="D133" i="1"/>
  <c r="B134" i="1"/>
  <c r="D134" i="1"/>
  <c r="B135" i="1"/>
  <c r="D135" i="1"/>
  <c r="B136" i="1"/>
  <c r="D136" i="1"/>
  <c r="B137" i="1"/>
  <c r="D137" i="1"/>
  <c r="B138" i="1"/>
  <c r="D138" i="1"/>
  <c r="B139" i="1"/>
  <c r="D139" i="1"/>
  <c r="B140" i="1"/>
  <c r="D140" i="1"/>
  <c r="B141" i="1"/>
  <c r="D141" i="1"/>
  <c r="B142" i="1"/>
  <c r="D142" i="1"/>
  <c r="B143" i="1"/>
  <c r="D143" i="1"/>
  <c r="B144" i="1"/>
  <c r="D144" i="1"/>
  <c r="B145" i="1"/>
  <c r="D145" i="1"/>
  <c r="B146" i="1"/>
  <c r="D146" i="1"/>
  <c r="B147" i="1"/>
  <c r="D147" i="1"/>
  <c r="B148" i="1"/>
  <c r="D148" i="1"/>
  <c r="B149" i="1"/>
  <c r="D149" i="1"/>
  <c r="B150" i="1"/>
  <c r="D150" i="1"/>
  <c r="B151" i="1"/>
  <c r="D151" i="1"/>
  <c r="B152" i="1"/>
  <c r="D152" i="1"/>
  <c r="B153" i="1"/>
  <c r="D153" i="1"/>
  <c r="B154" i="1"/>
  <c r="D154" i="1"/>
  <c r="B155" i="1"/>
  <c r="D155" i="1"/>
  <c r="B156" i="1"/>
  <c r="D156" i="1"/>
  <c r="B157" i="1"/>
  <c r="D157" i="1"/>
  <c r="B158" i="1"/>
  <c r="D158" i="1"/>
  <c r="B159" i="1"/>
  <c r="D159" i="1"/>
  <c r="B160" i="1"/>
  <c r="D160" i="1"/>
  <c r="B161" i="1"/>
  <c r="D161" i="1"/>
  <c r="B162" i="1"/>
  <c r="D162" i="1"/>
  <c r="B163" i="1"/>
  <c r="D163" i="1"/>
  <c r="B164" i="1"/>
  <c r="D164" i="1"/>
  <c r="B165" i="1"/>
  <c r="D165" i="1"/>
  <c r="B166" i="1"/>
  <c r="D166" i="1"/>
  <c r="B167" i="1"/>
  <c r="D167" i="1"/>
  <c r="B168" i="1"/>
  <c r="D168" i="1"/>
  <c r="B169" i="1"/>
  <c r="D169" i="1"/>
  <c r="B170" i="1"/>
  <c r="D170" i="1"/>
  <c r="B171" i="1"/>
  <c r="D171" i="1"/>
  <c r="B172" i="1"/>
  <c r="D172" i="1"/>
  <c r="B173" i="1"/>
  <c r="D173" i="1"/>
  <c r="B174" i="1"/>
  <c r="D174" i="1"/>
  <c r="B175" i="1"/>
  <c r="D175" i="1"/>
  <c r="B176" i="1"/>
  <c r="D176" i="1"/>
  <c r="B177" i="1"/>
  <c r="D177" i="1"/>
  <c r="B178" i="1"/>
  <c r="D178" i="1"/>
  <c r="B179" i="1"/>
  <c r="D179" i="1"/>
  <c r="B180" i="1"/>
  <c r="D180" i="1"/>
  <c r="B181" i="1"/>
  <c r="D181" i="1"/>
  <c r="B182" i="1"/>
  <c r="D182" i="1"/>
  <c r="B183" i="1"/>
  <c r="D183" i="1"/>
  <c r="B184" i="1"/>
  <c r="D184" i="1"/>
  <c r="B185" i="1"/>
  <c r="D185" i="1"/>
  <c r="B186" i="1"/>
  <c r="D186" i="1"/>
  <c r="B187" i="1"/>
  <c r="D187" i="1"/>
  <c r="B188" i="1"/>
  <c r="D188" i="1"/>
  <c r="B189" i="1"/>
  <c r="D189" i="1"/>
  <c r="B190" i="1"/>
  <c r="D190" i="1"/>
  <c r="B191" i="1"/>
  <c r="D191" i="1"/>
  <c r="B192" i="1"/>
  <c r="D192" i="1"/>
  <c r="B193" i="1"/>
  <c r="D193" i="1"/>
  <c r="B194" i="1"/>
  <c r="D194" i="1"/>
  <c r="B195" i="1"/>
  <c r="D195" i="1"/>
  <c r="B196" i="1"/>
  <c r="D196" i="1"/>
  <c r="B197" i="1"/>
  <c r="D197" i="1"/>
  <c r="B198" i="1"/>
  <c r="D198" i="1"/>
  <c r="B199" i="1"/>
  <c r="D199" i="1"/>
  <c r="B200" i="1"/>
  <c r="D200" i="1"/>
  <c r="B201" i="1"/>
  <c r="D201" i="1"/>
  <c r="B202" i="1"/>
  <c r="D202" i="1"/>
  <c r="B203" i="1"/>
  <c r="D203" i="1"/>
  <c r="B204" i="1"/>
  <c r="D204" i="1"/>
  <c r="B205" i="1"/>
  <c r="D205" i="1"/>
  <c r="B206" i="1"/>
  <c r="D206" i="1"/>
  <c r="B207" i="1"/>
  <c r="D207" i="1"/>
  <c r="B208" i="1"/>
  <c r="D208" i="1"/>
  <c r="CC1" i="4"/>
  <c r="CC4" i="4"/>
  <c r="CD1" i="4"/>
  <c r="CE1" i="4"/>
  <c r="CD2" i="4"/>
  <c r="CJ3" i="4"/>
  <c r="BE5" i="4"/>
  <c r="CE5" i="4"/>
  <c r="CI5" i="4"/>
  <c r="CJ5" i="4"/>
  <c r="CK5" i="4"/>
  <c r="CN5" i="4"/>
  <c r="CQ5" i="4"/>
  <c r="CR5" i="4"/>
  <c r="CS5" i="4"/>
  <c r="CW5" i="4"/>
  <c r="AT6" i="4"/>
  <c r="AU6" i="4"/>
  <c r="AV6" i="4"/>
  <c r="BE6" i="4"/>
  <c r="BF6" i="4"/>
  <c r="BT6" i="4"/>
  <c r="BU6" i="4"/>
  <c r="BV6" i="4"/>
  <c r="BW6" i="4"/>
  <c r="BX6" i="4"/>
  <c r="CD6" i="4"/>
  <c r="BT8" i="4"/>
  <c r="BL7" i="4"/>
  <c r="BV8" i="4"/>
  <c r="BE9" i="4"/>
  <c r="BF9" i="4"/>
  <c r="BW10" i="4"/>
  <c r="BE21" i="4"/>
  <c r="BE20" i="4"/>
  <c r="BF21" i="4"/>
  <c r="BF20" i="4"/>
  <c r="BE26" i="4"/>
  <c r="BE25" i="4"/>
  <c r="BF26" i="4"/>
  <c r="BF25" i="4"/>
  <c r="BE112" i="4"/>
  <c r="BF112" i="4"/>
  <c r="BE115" i="4"/>
  <c r="BF115" i="4"/>
  <c r="BE117" i="4"/>
  <c r="BF117" i="4"/>
  <c r="BE119" i="4"/>
  <c r="BF119" i="4"/>
  <c r="BE122" i="4"/>
  <c r="BF122" i="4"/>
  <c r="BE123" i="4"/>
  <c r="BF123" i="4"/>
  <c r="BE125" i="4"/>
  <c r="BF125" i="4"/>
  <c r="BE162" i="4"/>
  <c r="BF162" i="4"/>
  <c r="BE169" i="4"/>
  <c r="BF169" i="4"/>
  <c r="BE206" i="4"/>
  <c r="BF206" i="4"/>
  <c r="BE207" i="4"/>
  <c r="BE209" i="4"/>
  <c r="BF209" i="4"/>
  <c r="BE213" i="4"/>
  <c r="BF213" i="4"/>
  <c r="BE216" i="4"/>
  <c r="BF216" i="4"/>
  <c r="BE219" i="4"/>
  <c r="BF219" i="4"/>
  <c r="CE644" i="4"/>
  <c r="M3" i="5"/>
  <c r="N3" i="5"/>
  <c r="L12" i="5"/>
  <c r="I13" i="5"/>
  <c r="K13" i="5"/>
  <c r="D17" i="5"/>
  <c r="A24" i="5"/>
  <c r="C34" i="5"/>
  <c r="F34" i="5"/>
  <c r="Z1807" i="5"/>
  <c r="AA1807" i="5"/>
  <c r="AB1807" i="5"/>
  <c r="AA5" i="6"/>
  <c r="AB5" i="6"/>
  <c r="AS5" i="6"/>
  <c r="AC5" i="6"/>
  <c r="AT5" i="6"/>
  <c r="AD5" i="6"/>
  <c r="AU5" i="6"/>
  <c r="AR5" i="6"/>
  <c r="E58" i="6"/>
  <c r="Q13" i="1"/>
  <c r="R13" i="1"/>
  <c r="Q9" i="1"/>
  <c r="R9" i="1"/>
  <c r="C75" i="1"/>
  <c r="E75" i="1"/>
  <c r="C74" i="1"/>
  <c r="E74" i="1"/>
  <c r="C73" i="1"/>
  <c r="E73" i="1"/>
  <c r="C72" i="1"/>
  <c r="E72" i="1"/>
  <c r="C71" i="1"/>
  <c r="E71" i="1"/>
  <c r="C70" i="1"/>
  <c r="E70" i="1"/>
  <c r="C69" i="1"/>
  <c r="E69" i="1"/>
  <c r="C67" i="1"/>
  <c r="E67" i="1"/>
  <c r="C66" i="1"/>
  <c r="E66" i="1"/>
  <c r="C65" i="1"/>
  <c r="E65" i="1"/>
  <c r="C64" i="1"/>
  <c r="E64" i="1"/>
  <c r="C63" i="1"/>
  <c r="E63" i="1"/>
  <c r="C62" i="1"/>
  <c r="E62" i="1"/>
  <c r="C61" i="1"/>
  <c r="E61" i="1"/>
  <c r="C59" i="1"/>
  <c r="E59" i="1"/>
  <c r="C58" i="1"/>
  <c r="E58" i="1"/>
  <c r="C57" i="1"/>
  <c r="E57" i="1"/>
  <c r="C56" i="1"/>
  <c r="E56" i="1"/>
  <c r="C55" i="1"/>
  <c r="E55" i="1"/>
  <c r="C54" i="1"/>
  <c r="E54" i="1"/>
  <c r="C53" i="1"/>
  <c r="E53" i="1"/>
  <c r="C51" i="1"/>
  <c r="E51" i="1"/>
  <c r="C50" i="1"/>
  <c r="E50" i="1"/>
  <c r="C49" i="1"/>
  <c r="E49" i="1"/>
  <c r="C48" i="1"/>
  <c r="E48" i="1"/>
  <c r="C47" i="1"/>
  <c r="E47" i="1"/>
  <c r="C46" i="1"/>
  <c r="E46" i="1"/>
  <c r="C45" i="1"/>
  <c r="E45" i="1"/>
  <c r="C43" i="1"/>
  <c r="E43" i="1"/>
  <c r="C42" i="1"/>
  <c r="E42" i="1"/>
  <c r="C41" i="1"/>
  <c r="E41" i="1"/>
  <c r="C40" i="1"/>
  <c r="E40" i="1"/>
  <c r="C39" i="1"/>
  <c r="E39" i="1"/>
  <c r="C38" i="1"/>
  <c r="E38" i="1"/>
  <c r="C37" i="1"/>
  <c r="E37" i="1"/>
  <c r="C35" i="1"/>
  <c r="E35" i="1"/>
  <c r="C34" i="1"/>
  <c r="E34" i="1"/>
  <c r="C33" i="1"/>
  <c r="E33" i="1"/>
  <c r="C32" i="1"/>
  <c r="E32" i="1"/>
  <c r="C31" i="1"/>
  <c r="E31" i="1"/>
  <c r="C30" i="1"/>
  <c r="E30" i="1"/>
  <c r="C29" i="1"/>
  <c r="E29" i="1"/>
  <c r="C27" i="1"/>
  <c r="E27" i="1"/>
  <c r="C26" i="1"/>
  <c r="E26" i="1"/>
  <c r="C25" i="1"/>
  <c r="E25" i="1"/>
  <c r="C24" i="1"/>
  <c r="E24" i="1"/>
  <c r="C23" i="1"/>
  <c r="E23" i="1"/>
  <c r="C22" i="1"/>
  <c r="E22" i="1"/>
  <c r="C21" i="1"/>
  <c r="E21" i="1"/>
  <c r="C19" i="1"/>
  <c r="E19" i="1"/>
  <c r="C18" i="1"/>
  <c r="E18" i="1"/>
  <c r="C17" i="1"/>
  <c r="E17" i="1"/>
  <c r="C16" i="1"/>
  <c r="E16" i="1"/>
  <c r="D15" i="1"/>
  <c r="C14" i="1"/>
  <c r="E14" i="1"/>
  <c r="C12" i="1"/>
  <c r="E12" i="1"/>
  <c r="D11" i="1"/>
  <c r="D9" i="1"/>
  <c r="BV13" i="4"/>
  <c r="BV17" i="4"/>
  <c r="BV21" i="4"/>
  <c r="BV25" i="4"/>
  <c r="BV29" i="4"/>
  <c r="BV33" i="4"/>
  <c r="BV37" i="4"/>
  <c r="BV41" i="4"/>
  <c r="BV45" i="4"/>
  <c r="BV49" i="4"/>
  <c r="BV112" i="4"/>
  <c r="BV110" i="4"/>
  <c r="BV108" i="4"/>
  <c r="BV106" i="4"/>
  <c r="BV104" i="4"/>
  <c r="BV102" i="4"/>
  <c r="BV100" i="4"/>
  <c r="BV98" i="4"/>
  <c r="BV96" i="4"/>
  <c r="BV94" i="4"/>
  <c r="BV78" i="4"/>
  <c r="BV74" i="4"/>
  <c r="BV70" i="4"/>
  <c r="BV66" i="4"/>
  <c r="BV62" i="4"/>
  <c r="BV58" i="4"/>
  <c r="BV54" i="4"/>
  <c r="BV10" i="4"/>
  <c r="BV22" i="4"/>
  <c r="BV56" i="4"/>
  <c r="BV60" i="4"/>
  <c r="BV64" i="4"/>
  <c r="BV68" i="4"/>
  <c r="BV72" i="4"/>
  <c r="BV76" i="4"/>
  <c r="BV80" i="4"/>
  <c r="BV82" i="4"/>
  <c r="BV84" i="4"/>
  <c r="BV86" i="4"/>
  <c r="BV88" i="4"/>
  <c r="BV90" i="4"/>
  <c r="BV92" i="4"/>
  <c r="BV97" i="4"/>
  <c r="BV101" i="4"/>
  <c r="BV105" i="4"/>
  <c r="BV109" i="4"/>
  <c r="BV55" i="4"/>
  <c r="BV63" i="4"/>
  <c r="BV71" i="4"/>
  <c r="BV79" i="4"/>
  <c r="BV83" i="4"/>
  <c r="BV87" i="4"/>
  <c r="BV91" i="4"/>
  <c r="BV95" i="4"/>
  <c r="BV99" i="4"/>
  <c r="BV103" i="4"/>
  <c r="BV107" i="4"/>
  <c r="BV111" i="4"/>
  <c r="BV114" i="4"/>
  <c r="BV115" i="4"/>
  <c r="BV117" i="4"/>
  <c r="BV120" i="4"/>
  <c r="BV122" i="4"/>
  <c r="BV123" i="4"/>
  <c r="BV126" i="4"/>
  <c r="BV127" i="4"/>
  <c r="BV130" i="4"/>
  <c r="BV131" i="4"/>
  <c r="BV132" i="4"/>
  <c r="BV133" i="4"/>
  <c r="BV136" i="4"/>
  <c r="BV137" i="4"/>
  <c r="BV140" i="4"/>
  <c r="BV141" i="4"/>
  <c r="BV144" i="4"/>
  <c r="BV145" i="4"/>
  <c r="BV148" i="4"/>
  <c r="BV149" i="4"/>
  <c r="BV150" i="4"/>
  <c r="BV151" i="4"/>
  <c r="BV152" i="4"/>
  <c r="BV153" i="4"/>
  <c r="BV154" i="4"/>
  <c r="BV155" i="4"/>
  <c r="BV156" i="4"/>
  <c r="BV157" i="4"/>
  <c r="BV59" i="4"/>
  <c r="BV75" i="4"/>
  <c r="BV85" i="4"/>
  <c r="BV93" i="4"/>
  <c r="BV116" i="4"/>
  <c r="BV118" i="4"/>
  <c r="BV119" i="4"/>
  <c r="BV121" i="4"/>
  <c r="BV124" i="4"/>
  <c r="BV135" i="4"/>
  <c r="BV138" i="4"/>
  <c r="BV139" i="4"/>
  <c r="BV142" i="4"/>
  <c r="BV147" i="4"/>
  <c r="BV160" i="4"/>
  <c r="BV161" i="4"/>
  <c r="BV164" i="4"/>
  <c r="BV165" i="4"/>
  <c r="BV168" i="4"/>
  <c r="BV169" i="4"/>
  <c r="BV172" i="4"/>
  <c r="BV173" i="4"/>
  <c r="BV176" i="4"/>
  <c r="BV177" i="4"/>
  <c r="BV178" i="4"/>
  <c r="BV179" i="4"/>
  <c r="BV67" i="4"/>
  <c r="BV89" i="4"/>
  <c r="BV125" i="4"/>
  <c r="BV128" i="4"/>
  <c r="BV129" i="4"/>
  <c r="BV134" i="4"/>
  <c r="BV158" i="4"/>
  <c r="BV159" i="4"/>
  <c r="BV162" i="4"/>
  <c r="BV171" i="4"/>
  <c r="BV174" i="4"/>
  <c r="BV175" i="4"/>
  <c r="BV180" i="4"/>
  <c r="BV183" i="4"/>
  <c r="BV184" i="4"/>
  <c r="BV187" i="4"/>
  <c r="BV188" i="4"/>
  <c r="BV191" i="4"/>
  <c r="BV192" i="4"/>
  <c r="BV195" i="4"/>
  <c r="BV196" i="4"/>
  <c r="BV197" i="4"/>
  <c r="BV199" i="4"/>
  <c r="BV200" i="4"/>
  <c r="BV201" i="4"/>
  <c r="BV203" i="4"/>
  <c r="BV204" i="4"/>
  <c r="BV205" i="4"/>
  <c r="BV210" i="4"/>
  <c r="BV211" i="4"/>
  <c r="BV212" i="4"/>
  <c r="BV213" i="4"/>
  <c r="BV214" i="4"/>
  <c r="BV215" i="4"/>
  <c r="BV216" i="4"/>
  <c r="BV217" i="4"/>
  <c r="BV218" i="4"/>
  <c r="BV219" i="4"/>
  <c r="BV281" i="4"/>
  <c r="BV280" i="4"/>
  <c r="BV277" i="4"/>
  <c r="BV276" i="4"/>
  <c r="BV273" i="4"/>
  <c r="BV272" i="4"/>
  <c r="BV271" i="4"/>
  <c r="BV270" i="4"/>
  <c r="BV269" i="4"/>
  <c r="BV268" i="4"/>
  <c r="BV267" i="4"/>
  <c r="BV266" i="4"/>
  <c r="BV265" i="4"/>
  <c r="BV264" i="4"/>
  <c r="BV263" i="4"/>
  <c r="BV262" i="4"/>
  <c r="BV261" i="4"/>
  <c r="BV260" i="4"/>
  <c r="BV259" i="4"/>
  <c r="BV258" i="4"/>
  <c r="BV257" i="4"/>
  <c r="BV256" i="4"/>
  <c r="BV255" i="4"/>
  <c r="BV254" i="4"/>
  <c r="BV253" i="4"/>
  <c r="BV252" i="4"/>
  <c r="BV251" i="4"/>
  <c r="BV250" i="4"/>
  <c r="BV249" i="4"/>
  <c r="BV248" i="4"/>
  <c r="BV247" i="4"/>
  <c r="BV246" i="4"/>
  <c r="BV245" i="4"/>
  <c r="BV244" i="4"/>
  <c r="BV243" i="4"/>
  <c r="BV242" i="4"/>
  <c r="BV81" i="4"/>
  <c r="BV143" i="4"/>
  <c r="BV146" i="4"/>
  <c r="BV163" i="4"/>
  <c r="BV166" i="4"/>
  <c r="BV167" i="4"/>
  <c r="BV170" i="4"/>
  <c r="BV189" i="4"/>
  <c r="BV190" i="4"/>
  <c r="BV193" i="4"/>
  <c r="BV194" i="4"/>
  <c r="BV198" i="4"/>
  <c r="BV202" i="4"/>
  <c r="BV206" i="4"/>
  <c r="BV209" i="4"/>
  <c r="BV220" i="4"/>
  <c r="BV221" i="4"/>
  <c r="BV222" i="4"/>
  <c r="BV223" i="4"/>
  <c r="BV224" i="4"/>
  <c r="BV225" i="4"/>
  <c r="BV226" i="4"/>
  <c r="BV227" i="4"/>
  <c r="BV228" i="4"/>
  <c r="BV229" i="4"/>
  <c r="BV230" i="4"/>
  <c r="BV231" i="4"/>
  <c r="BV232" i="4"/>
  <c r="BV233" i="4"/>
  <c r="BV234" i="4"/>
  <c r="BV235" i="4"/>
  <c r="BV236" i="4"/>
  <c r="BV237" i="4"/>
  <c r="BV238" i="4"/>
  <c r="BV239" i="4"/>
  <c r="BV240" i="4"/>
  <c r="BV241" i="4"/>
  <c r="BV181" i="4"/>
  <c r="BV182" i="4"/>
  <c r="BV185" i="4"/>
  <c r="BV186" i="4"/>
  <c r="BV207" i="4"/>
  <c r="BV208" i="4"/>
  <c r="BV279" i="4"/>
  <c r="BV284" i="4"/>
  <c r="BV288" i="4"/>
  <c r="BV292" i="4"/>
  <c r="BV296" i="4"/>
  <c r="BV297" i="4"/>
  <c r="BV298" i="4"/>
  <c r="BV299" i="4"/>
  <c r="BV300" i="4"/>
  <c r="BV301" i="4"/>
  <c r="BV302" i="4"/>
  <c r="BV303" i="4"/>
  <c r="BV304" i="4"/>
  <c r="BV305" i="4"/>
  <c r="BV306" i="4"/>
  <c r="BV307" i="4"/>
  <c r="BV308" i="4"/>
  <c r="BV309" i="4"/>
  <c r="BV310" i="4"/>
  <c r="BV312" i="4"/>
  <c r="BV314" i="4"/>
  <c r="BV316" i="4"/>
  <c r="BV318" i="4"/>
  <c r="BV320" i="4"/>
  <c r="BV322" i="4"/>
  <c r="BV324" i="4"/>
  <c r="BV326" i="4"/>
  <c r="BV346" i="4"/>
  <c r="BV345" i="4"/>
  <c r="BV344" i="4"/>
  <c r="BV343" i="4"/>
  <c r="BV336" i="4"/>
  <c r="BV335" i="4"/>
  <c r="BV330" i="4"/>
  <c r="BV328" i="4"/>
  <c r="BV293" i="4"/>
  <c r="BV291" i="4"/>
  <c r="BV338" i="4"/>
  <c r="BV337" i="4"/>
  <c r="BV334" i="4"/>
  <c r="BV331" i="4"/>
  <c r="BV329" i="4"/>
  <c r="BV327" i="4"/>
  <c r="BV325" i="4"/>
  <c r="BV323" i="4"/>
  <c r="BV313" i="4"/>
  <c r="BV311" i="4"/>
  <c r="BV295" i="4"/>
  <c r="BV289" i="4"/>
  <c r="BV287" i="4"/>
  <c r="BV278" i="4"/>
  <c r="BV275" i="4"/>
  <c r="BV274" i="4"/>
  <c r="BV294" i="4"/>
  <c r="BV290" i="4"/>
  <c r="BV319" i="4"/>
  <c r="BV315" i="4"/>
  <c r="BV285" i="4"/>
  <c r="BV283" i="4"/>
  <c r="BV282" i="4"/>
  <c r="BV347" i="4"/>
  <c r="BV342" i="4"/>
  <c r="BV341" i="4"/>
  <c r="BV340" i="4"/>
  <c r="BV339" i="4"/>
  <c r="BV333" i="4"/>
  <c r="BV332" i="4"/>
  <c r="BV321" i="4"/>
  <c r="BV317" i="4"/>
  <c r="BV286" i="4"/>
  <c r="BV12" i="4"/>
  <c r="BV14" i="4"/>
  <c r="BV16" i="4"/>
  <c r="BV18" i="4"/>
  <c r="BV20" i="4"/>
  <c r="BV24" i="4"/>
  <c r="BV26" i="4"/>
  <c r="BV28" i="4"/>
  <c r="BV30" i="4"/>
  <c r="BV32" i="4"/>
  <c r="BV34" i="4"/>
  <c r="BV36" i="4"/>
  <c r="BV38" i="4"/>
  <c r="BV40" i="4"/>
  <c r="BV42" i="4"/>
  <c r="BV44" i="4"/>
  <c r="BV46" i="4"/>
  <c r="BV48" i="4"/>
  <c r="BV50" i="4"/>
  <c r="BV52" i="4"/>
  <c r="BV53" i="4"/>
  <c r="BV57" i="4"/>
  <c r="BV61" i="4"/>
  <c r="BV65" i="4"/>
  <c r="BV69" i="4"/>
  <c r="BV73" i="4"/>
  <c r="BV77" i="4"/>
  <c r="BV113" i="4"/>
  <c r="BV51" i="4"/>
  <c r="BV47" i="4"/>
  <c r="BV43" i="4"/>
  <c r="BV39" i="4"/>
  <c r="BV35" i="4"/>
  <c r="BV31" i="4"/>
  <c r="BV27" i="4"/>
  <c r="BV23" i="4"/>
  <c r="BV19" i="4"/>
  <c r="BV15" i="4"/>
  <c r="BV11" i="4"/>
  <c r="BF63" i="4"/>
  <c r="BF31" i="4"/>
  <c r="BF207" i="4"/>
  <c r="Q15" i="1"/>
  <c r="R15" i="1"/>
  <c r="Q10" i="1"/>
  <c r="Q14" i="1"/>
  <c r="R14" i="1"/>
  <c r="Q11" i="1"/>
  <c r="C208" i="1"/>
  <c r="E208" i="1"/>
  <c r="C207" i="1"/>
  <c r="E207" i="1"/>
  <c r="C206" i="1"/>
  <c r="E206" i="1"/>
  <c r="C205" i="1"/>
  <c r="E205" i="1"/>
  <c r="C204" i="1"/>
  <c r="E204" i="1"/>
  <c r="C203" i="1"/>
  <c r="E203" i="1"/>
  <c r="C202" i="1"/>
  <c r="E202" i="1"/>
  <c r="C201" i="1"/>
  <c r="E201" i="1"/>
  <c r="C200" i="1"/>
  <c r="E200" i="1"/>
  <c r="C199" i="1"/>
  <c r="E199" i="1"/>
  <c r="C198" i="1"/>
  <c r="E198" i="1"/>
  <c r="C197" i="1"/>
  <c r="E197" i="1"/>
  <c r="C196" i="1"/>
  <c r="E196" i="1"/>
  <c r="C195" i="1"/>
  <c r="E195" i="1"/>
  <c r="C194" i="1"/>
  <c r="E194" i="1"/>
  <c r="C193" i="1"/>
  <c r="E193" i="1"/>
  <c r="C192" i="1"/>
  <c r="E192" i="1"/>
  <c r="C191" i="1"/>
  <c r="E191" i="1"/>
  <c r="C190" i="1"/>
  <c r="E190" i="1"/>
  <c r="C189" i="1"/>
  <c r="E189" i="1"/>
  <c r="C188" i="1"/>
  <c r="E188" i="1"/>
  <c r="C187" i="1"/>
  <c r="E187" i="1"/>
  <c r="C186" i="1"/>
  <c r="E186" i="1"/>
  <c r="C185" i="1"/>
  <c r="E185" i="1"/>
  <c r="C184" i="1"/>
  <c r="E184" i="1"/>
  <c r="C183" i="1"/>
  <c r="E183" i="1"/>
  <c r="C182" i="1"/>
  <c r="E182" i="1"/>
  <c r="C181" i="1"/>
  <c r="E181" i="1"/>
  <c r="C180" i="1"/>
  <c r="E180" i="1"/>
  <c r="C179" i="1"/>
  <c r="E179" i="1"/>
  <c r="C178" i="1"/>
  <c r="E178" i="1"/>
  <c r="C177" i="1"/>
  <c r="E177" i="1"/>
  <c r="C176" i="1"/>
  <c r="E176" i="1"/>
  <c r="C175" i="1"/>
  <c r="E175" i="1"/>
  <c r="C174" i="1"/>
  <c r="E174" i="1"/>
  <c r="C173" i="1"/>
  <c r="E173" i="1"/>
  <c r="C172" i="1"/>
  <c r="E172" i="1"/>
  <c r="C171" i="1"/>
  <c r="E171" i="1"/>
  <c r="C170" i="1"/>
  <c r="E170" i="1"/>
  <c r="C169" i="1"/>
  <c r="E169" i="1"/>
  <c r="C168" i="1"/>
  <c r="E168" i="1"/>
  <c r="C167" i="1"/>
  <c r="E167" i="1"/>
  <c r="C166" i="1"/>
  <c r="E166" i="1"/>
  <c r="C165" i="1"/>
  <c r="E165" i="1"/>
  <c r="C164" i="1"/>
  <c r="E164" i="1"/>
  <c r="C163" i="1"/>
  <c r="E163" i="1"/>
  <c r="C162" i="1"/>
  <c r="E162" i="1"/>
  <c r="C161" i="1"/>
  <c r="E161" i="1"/>
  <c r="C160" i="1"/>
  <c r="E160" i="1"/>
  <c r="C159" i="1"/>
  <c r="E159" i="1"/>
  <c r="C158" i="1"/>
  <c r="E158" i="1"/>
  <c r="C157" i="1"/>
  <c r="E157" i="1"/>
  <c r="C156" i="1"/>
  <c r="E156" i="1"/>
  <c r="C155" i="1"/>
  <c r="E155" i="1"/>
  <c r="C154" i="1"/>
  <c r="E154" i="1"/>
  <c r="C153" i="1"/>
  <c r="E153" i="1"/>
  <c r="C152" i="1"/>
  <c r="E152" i="1"/>
  <c r="C151" i="1"/>
  <c r="E151" i="1"/>
  <c r="C150" i="1"/>
  <c r="E150" i="1"/>
  <c r="C149" i="1"/>
  <c r="E149" i="1"/>
  <c r="C148" i="1"/>
  <c r="E148" i="1"/>
  <c r="C147" i="1"/>
  <c r="E147" i="1"/>
  <c r="C146" i="1"/>
  <c r="E146" i="1"/>
  <c r="C145" i="1"/>
  <c r="E145" i="1"/>
  <c r="C144" i="1"/>
  <c r="E144" i="1"/>
  <c r="C143" i="1"/>
  <c r="E143" i="1"/>
  <c r="C142" i="1"/>
  <c r="E142" i="1"/>
  <c r="C141" i="1"/>
  <c r="E141" i="1"/>
  <c r="C140" i="1"/>
  <c r="E140" i="1"/>
  <c r="C139" i="1"/>
  <c r="E139" i="1"/>
  <c r="C138" i="1"/>
  <c r="E138" i="1"/>
  <c r="C137" i="1"/>
  <c r="E137" i="1"/>
  <c r="C136" i="1"/>
  <c r="E136" i="1"/>
  <c r="C135" i="1"/>
  <c r="E135" i="1"/>
  <c r="C134" i="1"/>
  <c r="E134" i="1"/>
  <c r="C133" i="1"/>
  <c r="E133" i="1"/>
  <c r="C132" i="1"/>
  <c r="E132" i="1"/>
  <c r="C131" i="1"/>
  <c r="E131" i="1"/>
  <c r="C130" i="1"/>
  <c r="E130" i="1"/>
  <c r="C129" i="1"/>
  <c r="E129" i="1"/>
  <c r="C128" i="1"/>
  <c r="E128" i="1"/>
  <c r="C127" i="1"/>
  <c r="E127" i="1"/>
  <c r="C126" i="1"/>
  <c r="E126" i="1"/>
  <c r="C125" i="1"/>
  <c r="E125" i="1"/>
  <c r="C124" i="1"/>
  <c r="E124" i="1"/>
  <c r="C123" i="1"/>
  <c r="E123" i="1"/>
  <c r="C122" i="1"/>
  <c r="E122" i="1"/>
  <c r="C121" i="1"/>
  <c r="E121" i="1"/>
  <c r="C120" i="1"/>
  <c r="E120" i="1"/>
  <c r="C119" i="1"/>
  <c r="E119" i="1"/>
  <c r="C118" i="1"/>
  <c r="E118" i="1"/>
  <c r="C117" i="1"/>
  <c r="E117" i="1"/>
  <c r="C116" i="1"/>
  <c r="E116" i="1"/>
  <c r="C115" i="1"/>
  <c r="E115" i="1"/>
  <c r="C114" i="1"/>
  <c r="E114" i="1"/>
  <c r="C112" i="1"/>
  <c r="E112" i="1"/>
  <c r="C111" i="1"/>
  <c r="E111" i="1"/>
  <c r="C110" i="1"/>
  <c r="E110" i="1"/>
  <c r="C109" i="1"/>
  <c r="E109" i="1"/>
  <c r="C108" i="1"/>
  <c r="E108" i="1"/>
  <c r="C107" i="1"/>
  <c r="E107" i="1"/>
  <c r="C106" i="1"/>
  <c r="E106" i="1"/>
  <c r="C105" i="1"/>
  <c r="E105" i="1"/>
  <c r="C104" i="1"/>
  <c r="E104" i="1"/>
  <c r="C103" i="1"/>
  <c r="E103" i="1"/>
  <c r="C102" i="1"/>
  <c r="E102" i="1"/>
  <c r="C101" i="1"/>
  <c r="E101" i="1"/>
  <c r="C100" i="1"/>
  <c r="E100" i="1"/>
  <c r="C99" i="1"/>
  <c r="E99" i="1"/>
  <c r="C98" i="1"/>
  <c r="E98" i="1"/>
  <c r="C96" i="1"/>
  <c r="E96" i="1"/>
  <c r="C95" i="1"/>
  <c r="E95" i="1"/>
  <c r="C94" i="1"/>
  <c r="E94" i="1"/>
  <c r="C93" i="1"/>
  <c r="E93" i="1"/>
  <c r="C92" i="1"/>
  <c r="E92" i="1"/>
  <c r="C91" i="1"/>
  <c r="E91" i="1"/>
  <c r="C90" i="1"/>
  <c r="E90" i="1"/>
  <c r="C89" i="1"/>
  <c r="E89" i="1"/>
  <c r="C88" i="1"/>
  <c r="E88" i="1"/>
  <c r="C87" i="1"/>
  <c r="E87" i="1"/>
  <c r="C86" i="1"/>
  <c r="E86" i="1"/>
  <c r="C85" i="1"/>
  <c r="E85" i="1"/>
  <c r="C84" i="1"/>
  <c r="E84" i="1"/>
  <c r="C83" i="1"/>
  <c r="E83" i="1"/>
  <c r="C82" i="1"/>
  <c r="E82" i="1"/>
  <c r="C80" i="1"/>
  <c r="E80" i="1"/>
  <c r="C79" i="1"/>
  <c r="E79" i="1"/>
  <c r="C78" i="1"/>
  <c r="E78" i="1"/>
  <c r="C77" i="1"/>
  <c r="E77" i="1"/>
  <c r="C76" i="1"/>
  <c r="E76" i="1"/>
  <c r="C15" i="1"/>
  <c r="E15" i="1"/>
  <c r="C11" i="1"/>
  <c r="E11" i="1"/>
  <c r="D113" i="1"/>
  <c r="C113" i="1"/>
  <c r="E113" i="1"/>
  <c r="D97" i="1"/>
  <c r="C97" i="1"/>
  <c r="E97" i="1"/>
  <c r="D81" i="1"/>
  <c r="C81" i="1"/>
  <c r="E81" i="1"/>
  <c r="D68" i="1"/>
  <c r="C68" i="1"/>
  <c r="E68" i="1"/>
  <c r="D52" i="1"/>
  <c r="C52" i="1"/>
  <c r="E52" i="1"/>
  <c r="D36" i="1"/>
  <c r="C36" i="1"/>
  <c r="E36" i="1"/>
  <c r="D20" i="1"/>
  <c r="C20" i="1"/>
  <c r="E20" i="1"/>
  <c r="D10" i="1"/>
  <c r="C10" i="1"/>
  <c r="E10" i="1"/>
  <c r="D60" i="1"/>
  <c r="C60" i="1"/>
  <c r="E60" i="1"/>
  <c r="D44" i="1"/>
  <c r="C44" i="1"/>
  <c r="E44" i="1"/>
  <c r="D28" i="1"/>
  <c r="C28" i="1"/>
  <c r="E28" i="1"/>
  <c r="R12" i="1"/>
  <c r="C13" i="1"/>
  <c r="E13" i="1"/>
  <c r="BE220" i="4"/>
  <c r="BF126" i="4"/>
  <c r="BE126" i="4"/>
  <c r="BF220" i="4"/>
  <c r="BF172" i="4"/>
  <c r="BE172" i="4"/>
  <c r="G16" i="2"/>
  <c r="G14" i="2"/>
  <c r="BF114" i="4"/>
  <c r="BU8" i="4"/>
  <c r="BE113" i="4"/>
  <c r="BE63" i="4"/>
  <c r="K8" i="2"/>
  <c r="L8" i="2"/>
  <c r="M8" i="2"/>
  <c r="K6" i="2"/>
  <c r="L6" i="2"/>
  <c r="M6" i="2"/>
  <c r="C1" i="2"/>
  <c r="BE208" i="4"/>
  <c r="BE114" i="4"/>
  <c r="BF208" i="4"/>
  <c r="BU171" i="4"/>
  <c r="BU248" i="4"/>
  <c r="BU32" i="4"/>
  <c r="BU342" i="4"/>
  <c r="BU175" i="4"/>
  <c r="BU241" i="4"/>
  <c r="BU43" i="4"/>
  <c r="BU108" i="4"/>
  <c r="BU88" i="4"/>
  <c r="BU125" i="4"/>
  <c r="BU124" i="4"/>
  <c r="BU225" i="4"/>
  <c r="BU287" i="4"/>
  <c r="BU276" i="4"/>
  <c r="BU17" i="4"/>
  <c r="BU46" i="4"/>
  <c r="BU122" i="4"/>
  <c r="BU266" i="4"/>
  <c r="BU49" i="4"/>
  <c r="BU20" i="4"/>
  <c r="BU148" i="4"/>
  <c r="BU69" i="4"/>
  <c r="BU228" i="4"/>
  <c r="BU211" i="4"/>
  <c r="BU91" i="4"/>
  <c r="BU336" i="4"/>
  <c r="BU231" i="4"/>
  <c r="BU263" i="4"/>
  <c r="BU207" i="4"/>
  <c r="BU63" i="4"/>
  <c r="BU128" i="4"/>
  <c r="BU25" i="4"/>
  <c r="BU181" i="4"/>
  <c r="BU157" i="4"/>
  <c r="BU121" i="4"/>
  <c r="BU298" i="4"/>
  <c r="BU34" i="4"/>
  <c r="BU260" i="4"/>
  <c r="BU318" i="4"/>
  <c r="BU264" i="4"/>
  <c r="BU282" i="4"/>
  <c r="BU190" i="4"/>
  <c r="BU137" i="4"/>
  <c r="BU202" i="4"/>
  <c r="BU313" i="4"/>
  <c r="BU112" i="4"/>
  <c r="BU47" i="4"/>
  <c r="BU254" i="4"/>
  <c r="BU346" i="4"/>
  <c r="BU11" i="4"/>
  <c r="BU323" i="4"/>
  <c r="BU306" i="4"/>
  <c r="BU218" i="4"/>
  <c r="BU87" i="4"/>
  <c r="BU227" i="4"/>
  <c r="BU337" i="4"/>
  <c r="BU21" i="4"/>
  <c r="BU184" i="4"/>
  <c r="BU307" i="4"/>
  <c r="BU330" i="4"/>
  <c r="BU113" i="4"/>
  <c r="BU84" i="4"/>
  <c r="BU33" i="4"/>
  <c r="BU179" i="4"/>
  <c r="BU48" i="4"/>
  <c r="BU242" i="4"/>
  <c r="BU295" i="4"/>
  <c r="BU321" i="4"/>
  <c r="BU220" i="4"/>
  <c r="BU78" i="4"/>
  <c r="BU24" i="4"/>
  <c r="BU253" i="4"/>
  <c r="BU166" i="4"/>
  <c r="BU284" i="4"/>
  <c r="BU42" i="4"/>
  <c r="BU129" i="4"/>
  <c r="BU275" i="4"/>
  <c r="BU185" i="4"/>
  <c r="BU274" i="4"/>
  <c r="BU117" i="4"/>
  <c r="BU85" i="4"/>
  <c r="BU250" i="4"/>
  <c r="BU160" i="4"/>
  <c r="BU55" i="4"/>
  <c r="BU73" i="4"/>
  <c r="BU335" i="4"/>
  <c r="BU31" i="4"/>
  <c r="BU256" i="4"/>
  <c r="BU76" i="4"/>
  <c r="BU178" i="4"/>
  <c r="BU95" i="4"/>
  <c r="BU302" i="4"/>
  <c r="BU83" i="4"/>
  <c r="BU154" i="4"/>
  <c r="BU109" i="4"/>
  <c r="BU39" i="4"/>
  <c r="BU98" i="4"/>
  <c r="BU238" i="4"/>
  <c r="BU210" i="4"/>
  <c r="BU326" i="4"/>
  <c r="BU305" i="4"/>
  <c r="BU204" i="4"/>
  <c r="BU234" i="4"/>
  <c r="BU18" i="4"/>
  <c r="BU35" i="4"/>
  <c r="BU245" i="4"/>
  <c r="BU191" i="4"/>
  <c r="BU29" i="4"/>
  <c r="BU193" i="4"/>
  <c r="BU115" i="4"/>
  <c r="BU347" i="4"/>
  <c r="BU81" i="4"/>
  <c r="BU126" i="4"/>
  <c r="BU118" i="4"/>
  <c r="BU92" i="4"/>
  <c r="BU77" i="4"/>
  <c r="BU341" i="4"/>
  <c r="BU57" i="4"/>
  <c r="BU161" i="4"/>
  <c r="BU209" i="4"/>
  <c r="BU127" i="4"/>
  <c r="BU100" i="4"/>
  <c r="BU265" i="4"/>
  <c r="BU262" i="4"/>
  <c r="BU214" i="4"/>
  <c r="BU164" i="4"/>
  <c r="BU114" i="4"/>
  <c r="BU289" i="4"/>
  <c r="BU167" i="4"/>
  <c r="BU102" i="4"/>
  <c r="BU145" i="4"/>
  <c r="BU300" i="4"/>
  <c r="BU333" i="4"/>
  <c r="BU196" i="4"/>
  <c r="BU206" i="4"/>
  <c r="BU143" i="4"/>
  <c r="BU50" i="4"/>
  <c r="BU169" i="4"/>
  <c r="BU199" i="4"/>
  <c r="BU304" i="4"/>
  <c r="BU270" i="4"/>
  <c r="BU216" i="4"/>
  <c r="BU311" i="4"/>
  <c r="BU36" i="4"/>
  <c r="BU320" i="4"/>
  <c r="BU90" i="4"/>
  <c r="BU203" i="4"/>
  <c r="BU54" i="4"/>
  <c r="BU288" i="4"/>
  <c r="BU340" i="4"/>
  <c r="BU331" i="4"/>
  <c r="BU180" i="4"/>
  <c r="BU316" i="4"/>
  <c r="BU233" i="4"/>
  <c r="BU144" i="4"/>
  <c r="BU339" i="4"/>
  <c r="BU173" i="4"/>
  <c r="BU213" i="4"/>
  <c r="BU15" i="4"/>
  <c r="BU174" i="4"/>
  <c r="BU278" i="4"/>
  <c r="BU40" i="4"/>
  <c r="BU162" i="4"/>
  <c r="BU243" i="4"/>
  <c r="BU247" i="4"/>
  <c r="BU96" i="4"/>
  <c r="BU273" i="4"/>
  <c r="BU120" i="4"/>
  <c r="BU45" i="4"/>
  <c r="BU22" i="4"/>
  <c r="BF113" i="4"/>
  <c r="BE70" i="4"/>
  <c r="BF160" i="4"/>
  <c r="BF94" i="4"/>
  <c r="BE160" i="4"/>
  <c r="BE94" i="4"/>
  <c r="BU255" i="4"/>
  <c r="BU219" i="4"/>
  <c r="BU64" i="4"/>
  <c r="BU159" i="4"/>
  <c r="BU80" i="4"/>
  <c r="BU116" i="4"/>
  <c r="BU58" i="4"/>
  <c r="BU71" i="4"/>
  <c r="BU56" i="4"/>
  <c r="BU252" i="4"/>
  <c r="BU119" i="4"/>
  <c r="BU177" i="4"/>
  <c r="BU235" i="4"/>
  <c r="BU51" i="4"/>
  <c r="BU138" i="4"/>
  <c r="BU328" i="4"/>
  <c r="BU170" i="4"/>
  <c r="BU146" i="4"/>
  <c r="BU272" i="4"/>
  <c r="BU61" i="4"/>
  <c r="BU26" i="4"/>
  <c r="BU134" i="4"/>
  <c r="BU294" i="4"/>
  <c r="BU38" i="4"/>
  <c r="BU152" i="4"/>
  <c r="BU197" i="4"/>
  <c r="BU277" i="4"/>
  <c r="BU104" i="4"/>
  <c r="BU14" i="4"/>
  <c r="BU37" i="4"/>
  <c r="BU319" i="4"/>
  <c r="BU293" i="4"/>
  <c r="BU312" i="4"/>
  <c r="BU237" i="4"/>
  <c r="BU230" i="4"/>
  <c r="BU132" i="4"/>
  <c r="BU67" i="4"/>
  <c r="BU280" i="4"/>
  <c r="BU75" i="4"/>
  <c r="BU194" i="4"/>
  <c r="BU279" i="4"/>
  <c r="BU208" i="4"/>
  <c r="BU299" i="4"/>
  <c r="BU315" i="4"/>
  <c r="BU296" i="4"/>
  <c r="BU136" i="4"/>
  <c r="BU10" i="4"/>
  <c r="BU309" i="4"/>
  <c r="BU303" i="4"/>
  <c r="BU244" i="4"/>
  <c r="BU131" i="4"/>
  <c r="BU281" i="4"/>
  <c r="BU291" i="4"/>
  <c r="BU189" i="4"/>
  <c r="BU140" i="4"/>
  <c r="BU217" i="4"/>
  <c r="BU215" i="4"/>
  <c r="BU142" i="4"/>
  <c r="BU94" i="4"/>
  <c r="BU344" i="4"/>
  <c r="BU13" i="4"/>
  <c r="BU345" i="4"/>
  <c r="BU176" i="4"/>
  <c r="BU285" i="4"/>
  <c r="BU156" i="4"/>
  <c r="BU65" i="4"/>
  <c r="BU290" i="4"/>
  <c r="BU325" i="4"/>
  <c r="BU106" i="4"/>
  <c r="BU332" i="4"/>
  <c r="BU41" i="4"/>
  <c r="BU52" i="4"/>
  <c r="BU249" i="4"/>
  <c r="BU258" i="4"/>
  <c r="BU97" i="4"/>
  <c r="BU322" i="4"/>
  <c r="BU327" i="4"/>
  <c r="BU28" i="4"/>
  <c r="BU240" i="4"/>
  <c r="BU268" i="4"/>
  <c r="BU192" i="4"/>
  <c r="BU23" i="4"/>
  <c r="BU165" i="4"/>
  <c r="BU163" i="4"/>
  <c r="BU111" i="4"/>
  <c r="BU251" i="4"/>
  <c r="BU188" i="4"/>
  <c r="BU168" i="4"/>
  <c r="BU110" i="4"/>
  <c r="BU66" i="4"/>
  <c r="BU183" i="4"/>
  <c r="BU334" i="4"/>
  <c r="BU317" i="4"/>
  <c r="BU12" i="4"/>
  <c r="BU74" i="4"/>
  <c r="BU324" i="4"/>
  <c r="BU229" i="4"/>
  <c r="BU205" i="4"/>
  <c r="BU59" i="4"/>
  <c r="BU246" i="4"/>
  <c r="BU147" i="4"/>
  <c r="BU200" i="4"/>
  <c r="BU130" i="4"/>
  <c r="BU187" i="4"/>
  <c r="BU141" i="4"/>
  <c r="BU82" i="4"/>
  <c r="BU310" i="4"/>
  <c r="BU101" i="4"/>
  <c r="BU201" i="4"/>
  <c r="BU155" i="4"/>
  <c r="BU107" i="4"/>
  <c r="BU72" i="4"/>
  <c r="BU139" i="4"/>
  <c r="BU226" i="4"/>
  <c r="BU286" i="4"/>
  <c r="BU221" i="4"/>
  <c r="BU27" i="4"/>
  <c r="BU103" i="4"/>
  <c r="BU70" i="4"/>
  <c r="BU222" i="4"/>
  <c r="BU269" i="4"/>
  <c r="BU151" i="4"/>
  <c r="BU19" i="4"/>
  <c r="BU53" i="4"/>
  <c r="BU308" i="4"/>
  <c r="BU239" i="4"/>
  <c r="BU182" i="4"/>
  <c r="BU44" i="4"/>
  <c r="BU198" i="4"/>
  <c r="BU283" i="4"/>
  <c r="BU123" i="4"/>
  <c r="BU135" i="4"/>
  <c r="BU223" i="4"/>
  <c r="BU267" i="4"/>
  <c r="BU224" i="4"/>
  <c r="BU60" i="4"/>
  <c r="BU62" i="4"/>
  <c r="BU30" i="4"/>
  <c r="BU261" i="4"/>
  <c r="BU257" i="4"/>
  <c r="BU68" i="4"/>
  <c r="BU153" i="4"/>
  <c r="BU86" i="4"/>
  <c r="BU195" i="4"/>
  <c r="BU338" i="4"/>
  <c r="BU259" i="4"/>
  <c r="BU16" i="4"/>
  <c r="BU343" i="4"/>
  <c r="BU232" i="4"/>
  <c r="BU149" i="4"/>
  <c r="BU301" i="4"/>
  <c r="BU292" i="4"/>
  <c r="BU105" i="4"/>
  <c r="BU329" i="4"/>
  <c r="BU236" i="4"/>
  <c r="BU314" i="4"/>
  <c r="BU172" i="4"/>
  <c r="BU150" i="4"/>
  <c r="BU186" i="4"/>
  <c r="BU133" i="4"/>
  <c r="BU93" i="4"/>
  <c r="BU297" i="4"/>
  <c r="BU89" i="4"/>
  <c r="BU212" i="4"/>
  <c r="BU99" i="4"/>
  <c r="BU271" i="4"/>
  <c r="BU79" i="4"/>
  <c r="BU158" i="4"/>
  <c r="BE120" i="4"/>
  <c r="BE214" i="4"/>
  <c r="L11" i="2"/>
  <c r="H11" i="2"/>
  <c r="O16" i="2"/>
  <c r="P16" i="2"/>
  <c r="BF120" i="4"/>
  <c r="C11" i="2"/>
  <c r="C12" i="2"/>
  <c r="BF214" i="4"/>
  <c r="E12" i="2"/>
  <c r="L13" i="2"/>
  <c r="H13" i="2"/>
  <c r="BE218" i="4"/>
  <c r="C9" i="2"/>
  <c r="BF218" i="4"/>
  <c r="BE204" i="4"/>
  <c r="BE224" i="4"/>
  <c r="BE230" i="4"/>
  <c r="BE212" i="4"/>
  <c r="BF212" i="4"/>
  <c r="C13" i="2"/>
  <c r="R16" i="2"/>
  <c r="Q16" i="2"/>
  <c r="C14" i="2"/>
  <c r="B17" i="2"/>
  <c r="L12" i="2"/>
  <c r="H12" i="2"/>
  <c r="D16" i="2"/>
  <c r="BF225" i="4"/>
  <c r="BF231" i="4" s="1"/>
  <c r="M3" i="2"/>
  <c r="I24" i="5" s="1"/>
  <c r="M16" i="2"/>
  <c r="BF204" i="4"/>
  <c r="BF224" i="4"/>
  <c r="BF230" i="4"/>
  <c r="BE166" i="4"/>
  <c r="BF166" i="4"/>
  <c r="BF110" i="4"/>
  <c r="BF130" i="4"/>
  <c r="BF136" i="4"/>
  <c r="BE110" i="4"/>
  <c r="BE130" i="4"/>
  <c r="BE136" i="4"/>
  <c r="BF118" i="4"/>
  <c r="BE124" i="4"/>
  <c r="BE118" i="4"/>
  <c r="BF124" i="4"/>
  <c r="D12" i="2"/>
  <c r="F31" i="5"/>
  <c r="M13" i="5"/>
  <c r="K7" i="2"/>
  <c r="L7" i="2"/>
  <c r="M7" i="2"/>
  <c r="O17" i="2"/>
  <c r="P17" i="2"/>
  <c r="M17" i="2"/>
  <c r="BW11" i="4"/>
  <c r="D17" i="2"/>
  <c r="B18" i="2"/>
  <c r="S16" i="2"/>
  <c r="J17" i="2"/>
  <c r="L17" i="2"/>
  <c r="G17" i="2"/>
  <c r="BE157" i="4"/>
  <c r="BE177" i="4"/>
  <c r="BE183" i="4"/>
  <c r="BE171" i="4"/>
  <c r="BF165" i="4"/>
  <c r="BF157" i="4"/>
  <c r="BF177" i="4"/>
  <c r="BF183" i="4"/>
  <c r="BF171" i="4"/>
  <c r="BE165" i="4"/>
  <c r="E16" i="2"/>
  <c r="N16" i="2"/>
  <c r="I16" i="2"/>
  <c r="F16" i="2"/>
  <c r="J16" i="2"/>
  <c r="D14" i="2"/>
  <c r="T16" i="2"/>
  <c r="C16" i="2"/>
  <c r="L16" i="2"/>
  <c r="BX10" i="4"/>
  <c r="H17" i="2"/>
  <c r="H14" i="2"/>
  <c r="D18" i="2"/>
  <c r="O18" i="2"/>
  <c r="P18" i="2"/>
  <c r="M18" i="2"/>
  <c r="J18" i="2"/>
  <c r="L18" i="2"/>
  <c r="S17" i="2"/>
  <c r="B19" i="2"/>
  <c r="BW12" i="4"/>
  <c r="G18" i="2"/>
  <c r="T17" i="2"/>
  <c r="C17" i="2"/>
  <c r="K17" i="2"/>
  <c r="F17" i="2"/>
  <c r="BX11" i="4"/>
  <c r="I17" i="2"/>
  <c r="E17" i="2"/>
  <c r="N17" i="2"/>
  <c r="Q17" i="2"/>
  <c r="R17" i="2"/>
  <c r="H18" i="2"/>
  <c r="Q18" i="2"/>
  <c r="R18" i="2"/>
  <c r="M19" i="2"/>
  <c r="BW13" i="4"/>
  <c r="B20" i="2"/>
  <c r="D19" i="2"/>
  <c r="J19" i="2"/>
  <c r="S18" i="2"/>
  <c r="G19" i="2"/>
  <c r="O19" i="2"/>
  <c r="P19" i="2"/>
  <c r="C18" i="2"/>
  <c r="T18" i="2"/>
  <c r="K18" i="2"/>
  <c r="I18" i="2"/>
  <c r="F18" i="2"/>
  <c r="BX12" i="4"/>
  <c r="E18" i="2"/>
  <c r="N18" i="2"/>
  <c r="T19" i="2"/>
  <c r="K19" i="2"/>
  <c r="C19" i="2"/>
  <c r="L19" i="2"/>
  <c r="G20" i="2"/>
  <c r="BW14" i="4"/>
  <c r="M20" i="2"/>
  <c r="S19" i="2"/>
  <c r="B21" i="2"/>
  <c r="O20" i="2"/>
  <c r="P20" i="2"/>
  <c r="D20" i="2"/>
  <c r="H19" i="2"/>
  <c r="Q19" i="2"/>
  <c r="R19" i="2"/>
  <c r="E19" i="2"/>
  <c r="N19" i="2"/>
  <c r="I19" i="2"/>
  <c r="F19" i="2"/>
  <c r="S20" i="2"/>
  <c r="O21" i="2"/>
  <c r="P21" i="2"/>
  <c r="G21" i="2"/>
  <c r="BW15" i="4"/>
  <c r="D21" i="2"/>
  <c r="B22" i="2"/>
  <c r="M21" i="2"/>
  <c r="BX13" i="4"/>
  <c r="F20" i="2"/>
  <c r="BX14" i="4"/>
  <c r="I20" i="2"/>
  <c r="E20" i="2"/>
  <c r="N20" i="2"/>
  <c r="H20" i="2"/>
  <c r="Q20" i="2"/>
  <c r="R20" i="2"/>
  <c r="J20" i="2"/>
  <c r="G22" i="2"/>
  <c r="S21" i="2"/>
  <c r="BW16" i="4"/>
  <c r="D22" i="2"/>
  <c r="J22" i="2"/>
  <c r="M22" i="2"/>
  <c r="O22" i="2"/>
  <c r="P22" i="2"/>
  <c r="B23" i="2"/>
  <c r="I21" i="2"/>
  <c r="F21" i="2"/>
  <c r="E21" i="2"/>
  <c r="N21" i="2"/>
  <c r="H21" i="2"/>
  <c r="C20" i="2"/>
  <c r="T20" i="2"/>
  <c r="K20" i="2"/>
  <c r="L20" i="2"/>
  <c r="R21" i="2"/>
  <c r="Q21" i="2"/>
  <c r="J21" i="2"/>
  <c r="C22" i="2"/>
  <c r="T22" i="2"/>
  <c r="L22" i="2"/>
  <c r="K21" i="2"/>
  <c r="K22" i="2"/>
  <c r="C21" i="2"/>
  <c r="T21" i="2"/>
  <c r="L21" i="2"/>
  <c r="B24" i="2"/>
  <c r="S22" i="2"/>
  <c r="BW17" i="4"/>
  <c r="D23" i="2"/>
  <c r="J23" i="2"/>
  <c r="O23" i="2"/>
  <c r="P23" i="2"/>
  <c r="G23" i="2"/>
  <c r="M23" i="2"/>
  <c r="BX15" i="4"/>
  <c r="E22" i="2"/>
  <c r="N22" i="2"/>
  <c r="I22" i="2"/>
  <c r="F22" i="2"/>
  <c r="BX16" i="4"/>
  <c r="H22" i="2"/>
  <c r="R22" i="2"/>
  <c r="Q22" i="2"/>
  <c r="T23" i="2"/>
  <c r="C23" i="2"/>
  <c r="K23" i="2"/>
  <c r="L23" i="2"/>
  <c r="H23" i="2"/>
  <c r="R23" i="2"/>
  <c r="Q23" i="2"/>
  <c r="I23" i="2"/>
  <c r="E23" i="2"/>
  <c r="N23" i="2"/>
  <c r="F23" i="2"/>
  <c r="BW18" i="4"/>
  <c r="G24" i="2"/>
  <c r="M24" i="2"/>
  <c r="D24" i="2"/>
  <c r="J24" i="2"/>
  <c r="S23" i="2"/>
  <c r="O24" i="2"/>
  <c r="P24" i="2"/>
  <c r="B25" i="2"/>
  <c r="BW19" i="4"/>
  <c r="B26" i="2"/>
  <c r="M25" i="2"/>
  <c r="G25" i="2"/>
  <c r="D25" i="2"/>
  <c r="S24" i="2"/>
  <c r="O25" i="2"/>
  <c r="P25" i="2"/>
  <c r="H24" i="2"/>
  <c r="Q24" i="2"/>
  <c r="R24" i="2"/>
  <c r="T24" i="2"/>
  <c r="C24" i="2"/>
  <c r="K24" i="2"/>
  <c r="L24" i="2"/>
  <c r="I24" i="2"/>
  <c r="E24" i="2"/>
  <c r="N24" i="2"/>
  <c r="F24" i="2"/>
  <c r="BX18" i="4"/>
  <c r="BX17" i="4"/>
  <c r="H25" i="2"/>
  <c r="E25" i="2"/>
  <c r="N25" i="2"/>
  <c r="I25" i="2"/>
  <c r="F25" i="2"/>
  <c r="BX19" i="4"/>
  <c r="BW20" i="4"/>
  <c r="S25" i="2"/>
  <c r="B27" i="2"/>
  <c r="G26" i="2"/>
  <c r="D26" i="2"/>
  <c r="O26" i="2"/>
  <c r="P26" i="2"/>
  <c r="M26" i="2"/>
  <c r="R25" i="2"/>
  <c r="Q25" i="2"/>
  <c r="J25" i="2"/>
  <c r="Q26" i="2"/>
  <c r="R26" i="2"/>
  <c r="O27" i="2"/>
  <c r="P27" i="2"/>
  <c r="B28" i="2"/>
  <c r="S26" i="2"/>
  <c r="BW21" i="4"/>
  <c r="D27" i="2"/>
  <c r="J27" i="2"/>
  <c r="G27" i="2"/>
  <c r="M27" i="2"/>
  <c r="H26" i="2"/>
  <c r="T25" i="2"/>
  <c r="C25" i="2"/>
  <c r="K25" i="2"/>
  <c r="L25" i="2"/>
  <c r="I26" i="2"/>
  <c r="F26" i="2"/>
  <c r="BX20" i="4"/>
  <c r="E26" i="2"/>
  <c r="N26" i="2"/>
  <c r="J26" i="2"/>
  <c r="C27" i="2"/>
  <c r="T27" i="2"/>
  <c r="R27" i="2"/>
  <c r="Q27" i="2"/>
  <c r="H27" i="2"/>
  <c r="E27" i="2"/>
  <c r="N27" i="2"/>
  <c r="I27" i="2"/>
  <c r="H28" i="2"/>
  <c r="F27" i="2"/>
  <c r="BX21" i="4"/>
  <c r="L27" i="2"/>
  <c r="C26" i="2"/>
  <c r="K26" i="2"/>
  <c r="K27" i="2"/>
  <c r="T26" i="2"/>
  <c r="L26" i="2"/>
  <c r="BW22" i="4"/>
  <c r="B29" i="2"/>
  <c r="D28" i="2"/>
  <c r="J28" i="2"/>
  <c r="M28" i="2"/>
  <c r="S27" i="2"/>
  <c r="O28" i="2"/>
  <c r="P28" i="2"/>
  <c r="G28" i="2"/>
  <c r="T28" i="2"/>
  <c r="K28" i="2"/>
  <c r="C28" i="2"/>
  <c r="R28" i="2"/>
  <c r="Q28" i="2"/>
  <c r="D29" i="2"/>
  <c r="S28" i="2"/>
  <c r="J29" i="2"/>
  <c r="O29" i="2"/>
  <c r="P29" i="2"/>
  <c r="B30" i="2"/>
  <c r="M29" i="2"/>
  <c r="G29" i="2"/>
  <c r="BW23" i="4"/>
  <c r="I28" i="2"/>
  <c r="F28" i="2"/>
  <c r="BX22" i="4"/>
  <c r="E28" i="2"/>
  <c r="N28" i="2"/>
  <c r="L28" i="2"/>
  <c r="H29" i="2"/>
  <c r="BW24" i="4"/>
  <c r="G30" i="2"/>
  <c r="S29" i="2"/>
  <c r="B31" i="2"/>
  <c r="M30" i="2"/>
  <c r="O30" i="2"/>
  <c r="P30" i="2"/>
  <c r="D30" i="2"/>
  <c r="R29" i="2"/>
  <c r="Q29" i="2"/>
  <c r="C29" i="2"/>
  <c r="T29" i="2"/>
  <c r="K29" i="2"/>
  <c r="I29" i="2"/>
  <c r="F29" i="2"/>
  <c r="BX23" i="4"/>
  <c r="E29" i="2"/>
  <c r="N29" i="2"/>
  <c r="L29" i="2"/>
  <c r="H30" i="2"/>
  <c r="R30" i="2"/>
  <c r="Q30" i="2"/>
  <c r="F30" i="2"/>
  <c r="BX24" i="4"/>
  <c r="I30" i="2"/>
  <c r="E30" i="2"/>
  <c r="N30" i="2"/>
  <c r="J30" i="2"/>
  <c r="G31" i="2"/>
  <c r="O31" i="2"/>
  <c r="P31" i="2"/>
  <c r="BW25" i="4"/>
  <c r="B32" i="2"/>
  <c r="S30" i="2"/>
  <c r="D31" i="2"/>
  <c r="J31" i="2"/>
  <c r="M31" i="2"/>
  <c r="H31" i="2"/>
  <c r="C31" i="2"/>
  <c r="T31" i="2"/>
  <c r="L31" i="2"/>
  <c r="O32" i="2"/>
  <c r="P32" i="2"/>
  <c r="M32" i="2"/>
  <c r="B33" i="2"/>
  <c r="BW26" i="4"/>
  <c r="D32" i="2"/>
  <c r="G32" i="2"/>
  <c r="S31" i="2"/>
  <c r="C30" i="2"/>
  <c r="K30" i="2"/>
  <c r="K31" i="2"/>
  <c r="T30" i="2"/>
  <c r="L30" i="2"/>
  <c r="R31" i="2"/>
  <c r="Q31" i="2"/>
  <c r="I31" i="2"/>
  <c r="H32" i="2"/>
  <c r="E31" i="2"/>
  <c r="N31" i="2"/>
  <c r="F31" i="2"/>
  <c r="BX25" i="4"/>
  <c r="F32" i="2"/>
  <c r="BX26" i="4"/>
  <c r="E32" i="2"/>
  <c r="N32" i="2"/>
  <c r="I32" i="2"/>
  <c r="B34" i="2"/>
  <c r="D33" i="2"/>
  <c r="J33" i="2"/>
  <c r="S32" i="2"/>
  <c r="G33" i="2"/>
  <c r="BW27" i="4"/>
  <c r="L33" i="2"/>
  <c r="O33" i="2"/>
  <c r="P33" i="2"/>
  <c r="M33" i="2"/>
  <c r="R32" i="2"/>
  <c r="Q32" i="2"/>
  <c r="J32" i="2"/>
  <c r="T32" i="2"/>
  <c r="K32" i="2"/>
  <c r="C32" i="2"/>
  <c r="L32" i="2"/>
  <c r="Q33" i="2"/>
  <c r="R33" i="2"/>
  <c r="K33" i="2"/>
  <c r="T33" i="2"/>
  <c r="C33" i="2"/>
  <c r="B35" i="2"/>
  <c r="O34" i="2"/>
  <c r="P34" i="2"/>
  <c r="BW28" i="4"/>
  <c r="M34" i="2"/>
  <c r="S33" i="2"/>
  <c r="G34" i="2"/>
  <c r="D34" i="2"/>
  <c r="H33" i="2"/>
  <c r="E33" i="2"/>
  <c r="N33" i="2"/>
  <c r="I33" i="2"/>
  <c r="F33" i="2"/>
  <c r="BX27" i="4"/>
  <c r="E34" i="2"/>
  <c r="N34" i="2"/>
  <c r="F34" i="2"/>
  <c r="BX28" i="4"/>
  <c r="I34" i="2"/>
  <c r="J34" i="2"/>
  <c r="H34" i="2"/>
  <c r="D35" i="2"/>
  <c r="G35" i="2"/>
  <c r="O35" i="2"/>
  <c r="P35" i="2"/>
  <c r="M35" i="2"/>
  <c r="B36" i="2"/>
  <c r="S34" i="2"/>
  <c r="J35" i="2"/>
  <c r="L35" i="2"/>
  <c r="BW29" i="4"/>
  <c r="Q34" i="2"/>
  <c r="R34" i="2"/>
  <c r="C34" i="2"/>
  <c r="T34" i="2"/>
  <c r="K34" i="2"/>
  <c r="K35" i="2"/>
  <c r="L34" i="2"/>
  <c r="H35" i="2"/>
  <c r="D36" i="2"/>
  <c r="G36" i="2"/>
  <c r="BW30" i="4"/>
  <c r="O36" i="2"/>
  <c r="P36" i="2"/>
  <c r="S35" i="2"/>
  <c r="J36" i="2"/>
  <c r="M36" i="2"/>
  <c r="B37" i="2"/>
  <c r="E35" i="2"/>
  <c r="N35" i="2"/>
  <c r="I35" i="2"/>
  <c r="F35" i="2"/>
  <c r="BX29" i="4"/>
  <c r="R35" i="2"/>
  <c r="Q35" i="2"/>
  <c r="C35" i="2"/>
  <c r="T35" i="2"/>
  <c r="K36" i="2"/>
  <c r="T36" i="2"/>
  <c r="C36" i="2"/>
  <c r="L36" i="2"/>
  <c r="I36" i="2"/>
  <c r="E36" i="2"/>
  <c r="N36" i="2"/>
  <c r="F36" i="2"/>
  <c r="BX30" i="4"/>
  <c r="G37" i="2"/>
  <c r="B38" i="2"/>
  <c r="M37" i="2"/>
  <c r="S36" i="2"/>
  <c r="BW31" i="4"/>
  <c r="D37" i="2"/>
  <c r="O37" i="2"/>
  <c r="P37" i="2"/>
  <c r="H36" i="2"/>
  <c r="R36" i="2"/>
  <c r="Q36" i="2"/>
  <c r="F37" i="2"/>
  <c r="BX31" i="4"/>
  <c r="E37" i="2"/>
  <c r="N37" i="2"/>
  <c r="I37" i="2"/>
  <c r="J37" i="2"/>
  <c r="R37" i="2"/>
  <c r="Q37" i="2"/>
  <c r="O38" i="2"/>
  <c r="P38" i="2"/>
  <c r="S37" i="2"/>
  <c r="BW32" i="4"/>
  <c r="B39" i="2"/>
  <c r="D38" i="2"/>
  <c r="G38" i="2"/>
  <c r="M38" i="2"/>
  <c r="H37" i="2"/>
  <c r="H38" i="2"/>
  <c r="F38" i="2"/>
  <c r="BX32" i="4"/>
  <c r="I38" i="2"/>
  <c r="E38" i="2"/>
  <c r="N38" i="2"/>
  <c r="T37" i="2"/>
  <c r="C37" i="2"/>
  <c r="K37" i="2"/>
  <c r="L37" i="2"/>
  <c r="R38" i="2"/>
  <c r="Q38" i="2"/>
  <c r="BW33" i="4"/>
  <c r="M39" i="2"/>
  <c r="D39" i="2"/>
  <c r="O39" i="2"/>
  <c r="P39" i="2"/>
  <c r="B40" i="2"/>
  <c r="S38" i="2"/>
  <c r="G39" i="2"/>
  <c r="J38" i="2"/>
  <c r="Q39" i="2"/>
  <c r="R39" i="2"/>
  <c r="F39" i="2"/>
  <c r="BX33" i="4"/>
  <c r="I39" i="2"/>
  <c r="E39" i="2"/>
  <c r="N39" i="2"/>
  <c r="J39" i="2"/>
  <c r="H39" i="2"/>
  <c r="T38" i="2"/>
  <c r="K38" i="2"/>
  <c r="C38" i="2"/>
  <c r="L38" i="2"/>
  <c r="M40" i="2"/>
  <c r="BW34" i="4"/>
  <c r="D40" i="2"/>
  <c r="J40" i="2"/>
  <c r="O40" i="2"/>
  <c r="P40" i="2"/>
  <c r="G40" i="2"/>
  <c r="B41" i="2"/>
  <c r="S39" i="2"/>
  <c r="H40" i="2"/>
  <c r="T40" i="2"/>
  <c r="C40" i="2"/>
  <c r="L40" i="2"/>
  <c r="M41" i="2"/>
  <c r="D41" i="2"/>
  <c r="G41" i="2"/>
  <c r="J41" i="2"/>
  <c r="L41" i="2"/>
  <c r="B42" i="2"/>
  <c r="S40" i="2"/>
  <c r="BW35" i="4"/>
  <c r="O41" i="2"/>
  <c r="P41" i="2"/>
  <c r="C39" i="2"/>
  <c r="K39" i="2"/>
  <c r="K40" i="2"/>
  <c r="T39" i="2"/>
  <c r="L39" i="2"/>
  <c r="R40" i="2"/>
  <c r="Q40" i="2"/>
  <c r="E40" i="2"/>
  <c r="N40" i="2"/>
  <c r="I40" i="2"/>
  <c r="F40" i="2"/>
  <c r="BX34" i="4"/>
  <c r="R41" i="2"/>
  <c r="Q41" i="2"/>
  <c r="E41" i="2"/>
  <c r="N41" i="2"/>
  <c r="F41" i="2"/>
  <c r="BX35" i="4"/>
  <c r="I41" i="2"/>
  <c r="C41" i="2"/>
  <c r="T41" i="2"/>
  <c r="K41" i="2"/>
  <c r="H41" i="2"/>
  <c r="B43" i="2"/>
  <c r="D42" i="2"/>
  <c r="M42" i="2"/>
  <c r="S41" i="2"/>
  <c r="BW36" i="4"/>
  <c r="G42" i="2"/>
  <c r="O42" i="2"/>
  <c r="P42" i="2"/>
  <c r="E42" i="2"/>
  <c r="N42" i="2"/>
  <c r="F42" i="2"/>
  <c r="BX36" i="4"/>
  <c r="I42" i="2"/>
  <c r="Q42" i="2"/>
  <c r="R42" i="2"/>
  <c r="J42" i="2"/>
  <c r="G43" i="2"/>
  <c r="D43" i="2"/>
  <c r="BW37" i="4"/>
  <c r="S42" i="2"/>
  <c r="O43" i="2"/>
  <c r="P43" i="2"/>
  <c r="B44" i="2"/>
  <c r="M43" i="2"/>
  <c r="H42" i="2"/>
  <c r="E43" i="2"/>
  <c r="N43" i="2"/>
  <c r="F43" i="2"/>
  <c r="BX37" i="4"/>
  <c r="I43" i="2"/>
  <c r="J43" i="2"/>
  <c r="H43" i="2"/>
  <c r="O44" i="2"/>
  <c r="P44" i="2"/>
  <c r="S43" i="2"/>
  <c r="M44" i="2"/>
  <c r="G44" i="2"/>
  <c r="D44" i="2"/>
  <c r="J44" i="2"/>
  <c r="B45" i="2"/>
  <c r="BW38" i="4"/>
  <c r="T42" i="2"/>
  <c r="K42" i="2"/>
  <c r="C42" i="2"/>
  <c r="L42" i="2"/>
  <c r="R43" i="2"/>
  <c r="Q43" i="2"/>
  <c r="C44" i="2"/>
  <c r="T44" i="2"/>
  <c r="K44" i="2"/>
  <c r="L44" i="2"/>
  <c r="H44" i="2"/>
  <c r="O45" i="2"/>
  <c r="P45" i="2"/>
  <c r="B46" i="2"/>
  <c r="M45" i="2"/>
  <c r="G45" i="2"/>
  <c r="D45" i="2"/>
  <c r="BW39" i="4"/>
  <c r="S44" i="2"/>
  <c r="J45" i="2"/>
  <c r="L45" i="2"/>
  <c r="Q44" i="2"/>
  <c r="R44" i="2"/>
  <c r="E44" i="2"/>
  <c r="N44" i="2"/>
  <c r="I44" i="2"/>
  <c r="H45" i="2"/>
  <c r="F44" i="2"/>
  <c r="BX38" i="4"/>
  <c r="C43" i="2"/>
  <c r="K43" i="2"/>
  <c r="T43" i="2"/>
  <c r="L43" i="2"/>
  <c r="C45" i="2"/>
  <c r="K45" i="2"/>
  <c r="T45" i="2"/>
  <c r="O46" i="2"/>
  <c r="P46" i="2"/>
  <c r="M46" i="2"/>
  <c r="B47" i="2"/>
  <c r="S45" i="2"/>
  <c r="BW40" i="4"/>
  <c r="D46" i="2"/>
  <c r="J46" i="2"/>
  <c r="G46" i="2"/>
  <c r="E45" i="2"/>
  <c r="N45" i="2"/>
  <c r="F45" i="2"/>
  <c r="BX39" i="4"/>
  <c r="I45" i="2"/>
  <c r="H46" i="2"/>
  <c r="R45" i="2"/>
  <c r="Q45" i="2"/>
  <c r="T46" i="2"/>
  <c r="K46" i="2"/>
  <c r="C46" i="2"/>
  <c r="L46" i="2"/>
  <c r="S46" i="2"/>
  <c r="BW41" i="4"/>
  <c r="G47" i="2"/>
  <c r="B48" i="2"/>
  <c r="M47" i="2"/>
  <c r="O47" i="2"/>
  <c r="P47" i="2"/>
  <c r="D47" i="2"/>
  <c r="Q46" i="2"/>
  <c r="R46" i="2"/>
  <c r="I46" i="2"/>
  <c r="F46" i="2"/>
  <c r="BX40" i="4"/>
  <c r="E46" i="2"/>
  <c r="N46" i="2"/>
  <c r="H47" i="2"/>
  <c r="D48" i="2"/>
  <c r="J48" i="2"/>
  <c r="G48" i="2"/>
  <c r="S47" i="2"/>
  <c r="O48" i="2"/>
  <c r="P48" i="2"/>
  <c r="BW42" i="4"/>
  <c r="B49" i="2"/>
  <c r="M48" i="2"/>
  <c r="F47" i="2"/>
  <c r="BX41" i="4"/>
  <c r="E47" i="2"/>
  <c r="N47" i="2"/>
  <c r="I47" i="2"/>
  <c r="Q47" i="2"/>
  <c r="R47" i="2"/>
  <c r="J47" i="2"/>
  <c r="H48" i="2"/>
  <c r="S48" i="2"/>
  <c r="BW43" i="4"/>
  <c r="G49" i="2"/>
  <c r="D49" i="2"/>
  <c r="J49" i="2"/>
  <c r="O49" i="2"/>
  <c r="P49" i="2"/>
  <c r="B50" i="2"/>
  <c r="M49" i="2"/>
  <c r="C48" i="2"/>
  <c r="T48" i="2"/>
  <c r="L48" i="2"/>
  <c r="C47" i="2"/>
  <c r="T47" i="2"/>
  <c r="K47" i="2"/>
  <c r="K48" i="2"/>
  <c r="L47" i="2"/>
  <c r="R48" i="2"/>
  <c r="Q48" i="2"/>
  <c r="E48" i="2"/>
  <c r="N48" i="2"/>
  <c r="I48" i="2"/>
  <c r="F48" i="2"/>
  <c r="BX42" i="4"/>
  <c r="C49" i="2"/>
  <c r="T49" i="2"/>
  <c r="K49" i="2"/>
  <c r="R49" i="2"/>
  <c r="Q49" i="2"/>
  <c r="L49" i="2"/>
  <c r="H49" i="2"/>
  <c r="B51" i="2"/>
  <c r="M50" i="2"/>
  <c r="BW44" i="4"/>
  <c r="O50" i="2"/>
  <c r="P50" i="2"/>
  <c r="D50" i="2"/>
  <c r="J50" i="2"/>
  <c r="S49" i="2"/>
  <c r="G50" i="2"/>
  <c r="I49" i="2"/>
  <c r="E49" i="2"/>
  <c r="N49" i="2"/>
  <c r="F49" i="2"/>
  <c r="BX43" i="4"/>
  <c r="T50" i="2"/>
  <c r="K50" i="2"/>
  <c r="C50" i="2"/>
  <c r="F50" i="2"/>
  <c r="BX44" i="4"/>
  <c r="I50" i="2"/>
  <c r="E50" i="2"/>
  <c r="N50" i="2"/>
  <c r="H50" i="2"/>
  <c r="L50" i="2"/>
  <c r="S50" i="2"/>
  <c r="D51" i="2"/>
  <c r="M51" i="2"/>
  <c r="J51" i="2"/>
  <c r="L51" i="2"/>
  <c r="B52" i="2"/>
  <c r="BW45" i="4"/>
  <c r="G51" i="2"/>
  <c r="O51" i="2"/>
  <c r="P51" i="2"/>
  <c r="Q50" i="2"/>
  <c r="R50" i="2"/>
  <c r="R51" i="2"/>
  <c r="Q51" i="2"/>
  <c r="O52" i="2"/>
  <c r="P52" i="2"/>
  <c r="BW46" i="4"/>
  <c r="S51" i="2"/>
  <c r="M52" i="2"/>
  <c r="B53" i="2"/>
  <c r="G52" i="2"/>
  <c r="D52" i="2"/>
  <c r="J52" i="2"/>
  <c r="I51" i="2"/>
  <c r="F51" i="2"/>
  <c r="BX45" i="4"/>
  <c r="E51" i="2"/>
  <c r="N51" i="2"/>
  <c r="C51" i="2"/>
  <c r="K51" i="2"/>
  <c r="T51" i="2"/>
  <c r="H51" i="2"/>
  <c r="K52" i="2"/>
  <c r="T52" i="2"/>
  <c r="C52" i="2"/>
  <c r="L52" i="2"/>
  <c r="R52" i="2"/>
  <c r="Q52" i="2"/>
  <c r="I52" i="2"/>
  <c r="F52" i="2"/>
  <c r="BX46" i="4"/>
  <c r="E52" i="2"/>
  <c r="N52" i="2"/>
  <c r="H52" i="2"/>
  <c r="D53" i="2"/>
  <c r="J53" i="2"/>
  <c r="L53" i="2"/>
  <c r="M53" i="2"/>
  <c r="S52" i="2"/>
  <c r="B54" i="2"/>
  <c r="O53" i="2"/>
  <c r="P53" i="2"/>
  <c r="G53" i="2"/>
  <c r="BW47" i="4"/>
  <c r="Q53" i="2"/>
  <c r="R53" i="2"/>
  <c r="E53" i="2"/>
  <c r="N53" i="2"/>
  <c r="I53" i="2"/>
  <c r="H54" i="2"/>
  <c r="F53" i="2"/>
  <c r="BX47" i="4"/>
  <c r="H53" i="2"/>
  <c r="BW48" i="4"/>
  <c r="S53" i="2"/>
  <c r="M54" i="2"/>
  <c r="G54" i="2"/>
  <c r="D54" i="2"/>
  <c r="J54" i="2"/>
  <c r="O54" i="2"/>
  <c r="P54" i="2"/>
  <c r="B55" i="2"/>
  <c r="T53" i="2"/>
  <c r="C53" i="2"/>
  <c r="K53" i="2"/>
  <c r="B56" i="2"/>
  <c r="BW49" i="4"/>
  <c r="S54" i="2"/>
  <c r="D55" i="2"/>
  <c r="J55" i="2"/>
  <c r="M55" i="2"/>
  <c r="G55" i="2"/>
  <c r="O55" i="2"/>
  <c r="P55" i="2"/>
  <c r="F54" i="2"/>
  <c r="BX48" i="4"/>
  <c r="I54" i="2"/>
  <c r="H55" i="2"/>
  <c r="E54" i="2"/>
  <c r="N54" i="2"/>
  <c r="T54" i="2"/>
  <c r="K54" i="2"/>
  <c r="C54" i="2"/>
  <c r="R54" i="2"/>
  <c r="Q54" i="2"/>
  <c r="L54" i="2"/>
  <c r="T55" i="2"/>
  <c r="K55" i="2"/>
  <c r="C55" i="2"/>
  <c r="L55" i="2"/>
  <c r="E55" i="2"/>
  <c r="N55" i="2"/>
  <c r="F55" i="2"/>
  <c r="BX49" i="4"/>
  <c r="I55" i="2"/>
  <c r="Q55" i="2"/>
  <c r="R55" i="2"/>
  <c r="S55" i="2"/>
  <c r="BW50" i="4"/>
  <c r="M56" i="2"/>
  <c r="O56" i="2"/>
  <c r="P56" i="2"/>
  <c r="G56" i="2"/>
  <c r="B57" i="2"/>
  <c r="D56" i="2"/>
  <c r="F56" i="2"/>
  <c r="BX50" i="4"/>
  <c r="I56" i="2"/>
  <c r="E56" i="2"/>
  <c r="N56" i="2"/>
  <c r="D57" i="2"/>
  <c r="J57" i="2"/>
  <c r="O57" i="2"/>
  <c r="P57" i="2"/>
  <c r="BW51" i="4"/>
  <c r="S56" i="2"/>
  <c r="G57" i="2"/>
  <c r="M57" i="2"/>
  <c r="B58" i="2"/>
  <c r="H56" i="2"/>
  <c r="J56" i="2"/>
  <c r="Q56" i="2"/>
  <c r="R56" i="2"/>
  <c r="T57" i="2"/>
  <c r="C57" i="2"/>
  <c r="L57" i="2"/>
  <c r="C56" i="2"/>
  <c r="T56" i="2"/>
  <c r="K56" i="2"/>
  <c r="K57" i="2"/>
  <c r="L56" i="2"/>
  <c r="H57" i="2"/>
  <c r="E57" i="2"/>
  <c r="N57" i="2"/>
  <c r="I57" i="2"/>
  <c r="F57" i="2"/>
  <c r="BX51" i="4"/>
  <c r="O58" i="2"/>
  <c r="P58" i="2"/>
  <c r="G58" i="2"/>
  <c r="M58" i="2"/>
  <c r="D58" i="2"/>
  <c r="J58" i="2"/>
  <c r="L58" i="2"/>
  <c r="BW52" i="4"/>
  <c r="B59" i="2"/>
  <c r="S57" i="2"/>
  <c r="R57" i="2"/>
  <c r="Q57" i="2"/>
  <c r="H58" i="2"/>
  <c r="T58" i="2"/>
  <c r="C58" i="2"/>
  <c r="K58" i="2"/>
  <c r="F58" i="2"/>
  <c r="BX52" i="4"/>
  <c r="I58" i="2"/>
  <c r="E58" i="2"/>
  <c r="N58" i="2"/>
  <c r="S58" i="2"/>
  <c r="M59" i="2"/>
  <c r="BW53" i="4"/>
  <c r="D59" i="2"/>
  <c r="O59" i="2"/>
  <c r="P59" i="2"/>
  <c r="G59" i="2"/>
  <c r="B60" i="2"/>
  <c r="R58" i="2"/>
  <c r="Q58" i="2"/>
  <c r="E59" i="2"/>
  <c r="N59" i="2"/>
  <c r="I59" i="2"/>
  <c r="F59" i="2"/>
  <c r="BX53" i="4"/>
  <c r="J59" i="2"/>
  <c r="R59" i="2"/>
  <c r="Q59" i="2"/>
  <c r="B61" i="2"/>
  <c r="O60" i="2"/>
  <c r="P60" i="2"/>
  <c r="BW54" i="4"/>
  <c r="S59" i="2"/>
  <c r="G60" i="2"/>
  <c r="D60" i="2"/>
  <c r="J60" i="2"/>
  <c r="M60" i="2"/>
  <c r="H59" i="2"/>
  <c r="C60" i="2"/>
  <c r="T60" i="2"/>
  <c r="K60" i="2"/>
  <c r="C59" i="2"/>
  <c r="K59" i="2"/>
  <c r="T59" i="2"/>
  <c r="L59" i="2"/>
  <c r="I60" i="2"/>
  <c r="E60" i="2"/>
  <c r="N60" i="2"/>
  <c r="F60" i="2"/>
  <c r="BX54" i="4"/>
  <c r="M61" i="2"/>
  <c r="G61" i="2"/>
  <c r="D61" i="2"/>
  <c r="O61" i="2"/>
  <c r="P61" i="2"/>
  <c r="S60" i="2"/>
  <c r="BW55" i="4"/>
  <c r="B62" i="2"/>
  <c r="J61" i="2"/>
  <c r="H60" i="2"/>
  <c r="R60" i="2"/>
  <c r="Q60" i="2"/>
  <c r="L60" i="2"/>
  <c r="H61" i="2"/>
  <c r="R61" i="2"/>
  <c r="Q61" i="2"/>
  <c r="I61" i="2"/>
  <c r="E61" i="2"/>
  <c r="N61" i="2"/>
  <c r="F61" i="2"/>
  <c r="BX55" i="4"/>
  <c r="C61" i="2"/>
  <c r="T61" i="2"/>
  <c r="K61" i="2"/>
  <c r="B63" i="2"/>
  <c r="O62" i="2"/>
  <c r="P62" i="2"/>
  <c r="G62" i="2"/>
  <c r="M62" i="2"/>
  <c r="S61" i="2"/>
  <c r="D62" i="2"/>
  <c r="BW56" i="4"/>
  <c r="L61" i="2"/>
  <c r="E62" i="2"/>
  <c r="N62" i="2"/>
  <c r="F62" i="2"/>
  <c r="BX56" i="4"/>
  <c r="I62" i="2"/>
  <c r="J62" i="2"/>
  <c r="R62" i="2"/>
  <c r="Q62" i="2"/>
  <c r="H62" i="2"/>
  <c r="O63" i="2"/>
  <c r="P63" i="2"/>
  <c r="M63" i="2"/>
  <c r="B64" i="2"/>
  <c r="G63" i="2"/>
  <c r="BW57" i="4"/>
  <c r="S62" i="2"/>
  <c r="D63" i="2"/>
  <c r="R63" i="2"/>
  <c r="Q63" i="2"/>
  <c r="G64" i="2"/>
  <c r="D64" i="2"/>
  <c r="J64" i="2"/>
  <c r="S63" i="2"/>
  <c r="B65" i="2"/>
  <c r="O64" i="2"/>
  <c r="P64" i="2"/>
  <c r="M64" i="2"/>
  <c r="BW58" i="4"/>
  <c r="H63" i="2"/>
  <c r="E63" i="2"/>
  <c r="N63" i="2"/>
  <c r="I63" i="2"/>
  <c r="H64" i="2"/>
  <c r="F63" i="2"/>
  <c r="BX57" i="4"/>
  <c r="K62" i="2"/>
  <c r="T62" i="2"/>
  <c r="C62" i="2"/>
  <c r="L62" i="2"/>
  <c r="J63" i="2"/>
  <c r="C64" i="2"/>
  <c r="T64" i="2"/>
  <c r="L64" i="2"/>
  <c r="BW59" i="4"/>
  <c r="M65" i="2"/>
  <c r="G65" i="2"/>
  <c r="D65" i="2"/>
  <c r="J65" i="2"/>
  <c r="L65" i="2"/>
  <c r="S64" i="2"/>
  <c r="B66" i="2"/>
  <c r="O65" i="2"/>
  <c r="P65" i="2"/>
  <c r="E64" i="2"/>
  <c r="N64" i="2"/>
  <c r="I64" i="2"/>
  <c r="F64" i="2"/>
  <c r="BX58" i="4"/>
  <c r="K63" i="2"/>
  <c r="K64" i="2"/>
  <c r="T63" i="2"/>
  <c r="C63" i="2"/>
  <c r="L63" i="2"/>
  <c r="R64" i="2"/>
  <c r="Q64" i="2"/>
  <c r="H65" i="2"/>
  <c r="R65" i="2"/>
  <c r="Q65" i="2"/>
  <c r="C65" i="2"/>
  <c r="T65" i="2"/>
  <c r="K65" i="2"/>
  <c r="S65" i="2"/>
  <c r="D66" i="2"/>
  <c r="J66" i="2"/>
  <c r="B67" i="2"/>
  <c r="G66" i="2"/>
  <c r="BW60" i="4"/>
  <c r="O66" i="2"/>
  <c r="P66" i="2"/>
  <c r="M66" i="2"/>
  <c r="E65" i="2"/>
  <c r="N65" i="2"/>
  <c r="I65" i="2"/>
  <c r="H66" i="2"/>
  <c r="F65" i="2"/>
  <c r="BX59" i="4"/>
  <c r="T66" i="2"/>
  <c r="C66" i="2"/>
  <c r="K66" i="2"/>
  <c r="L66" i="2"/>
  <c r="O67" i="2"/>
  <c r="P67" i="2"/>
  <c r="M67" i="2"/>
  <c r="BW61" i="4"/>
  <c r="J67" i="2"/>
  <c r="D67" i="2"/>
  <c r="G67" i="2"/>
  <c r="S66" i="2"/>
  <c r="B68" i="2"/>
  <c r="R66" i="2"/>
  <c r="Q66" i="2"/>
  <c r="E66" i="2"/>
  <c r="N66" i="2"/>
  <c r="I66" i="2"/>
  <c r="F66" i="2"/>
  <c r="BX60" i="4"/>
  <c r="T67" i="2"/>
  <c r="C67" i="2"/>
  <c r="K67" i="2"/>
  <c r="H67" i="2"/>
  <c r="D68" i="2"/>
  <c r="M68" i="2"/>
  <c r="S67" i="2"/>
  <c r="O68" i="2"/>
  <c r="P68" i="2"/>
  <c r="J68" i="2"/>
  <c r="B69" i="2"/>
  <c r="BW62" i="4"/>
  <c r="L68" i="2"/>
  <c r="G68" i="2"/>
  <c r="F67" i="2"/>
  <c r="BX61" i="4"/>
  <c r="I67" i="2"/>
  <c r="E67" i="2"/>
  <c r="N67" i="2"/>
  <c r="L67" i="2"/>
  <c r="Q67" i="2"/>
  <c r="R67" i="2"/>
  <c r="H68" i="2"/>
  <c r="Q68" i="2"/>
  <c r="R68" i="2"/>
  <c r="D69" i="2"/>
  <c r="J69" i="2"/>
  <c r="O69" i="2"/>
  <c r="P69" i="2"/>
  <c r="B70" i="2"/>
  <c r="M69" i="2"/>
  <c r="G69" i="2"/>
  <c r="BW63" i="4"/>
  <c r="S68" i="2"/>
  <c r="C68" i="2"/>
  <c r="K68" i="2"/>
  <c r="T68" i="2"/>
  <c r="E68" i="2"/>
  <c r="N68" i="2"/>
  <c r="I68" i="2"/>
  <c r="F68" i="2"/>
  <c r="BX62" i="4"/>
  <c r="R69" i="2"/>
  <c r="Q69" i="2"/>
  <c r="I69" i="2"/>
  <c r="E69" i="2"/>
  <c r="N69" i="2"/>
  <c r="F69" i="2"/>
  <c r="BX63" i="4"/>
  <c r="C69" i="2"/>
  <c r="K69" i="2"/>
  <c r="T69" i="2"/>
  <c r="H69" i="2"/>
  <c r="L69" i="2"/>
  <c r="S69" i="2"/>
  <c r="B71" i="2"/>
  <c r="O70" i="2"/>
  <c r="P70" i="2"/>
  <c r="G70" i="2"/>
  <c r="BW64" i="4"/>
  <c r="M70" i="2"/>
  <c r="D70" i="2"/>
  <c r="E70" i="2"/>
  <c r="N70" i="2"/>
  <c r="I70" i="2"/>
  <c r="F70" i="2"/>
  <c r="BX64" i="4"/>
  <c r="J70" i="2"/>
  <c r="H70" i="2"/>
  <c r="R70" i="2"/>
  <c r="Q70" i="2"/>
  <c r="S70" i="2"/>
  <c r="G71" i="2"/>
  <c r="BW65" i="4"/>
  <c r="B72" i="2"/>
  <c r="M71" i="2"/>
  <c r="D71" i="2"/>
  <c r="O71" i="2"/>
  <c r="P71" i="2"/>
  <c r="C70" i="2"/>
  <c r="K70" i="2"/>
  <c r="T70" i="2"/>
  <c r="L70" i="2"/>
  <c r="F71" i="2"/>
  <c r="BX65" i="4"/>
  <c r="E71" i="2"/>
  <c r="N71" i="2"/>
  <c r="I71" i="2"/>
  <c r="H71" i="2"/>
  <c r="Q71" i="2"/>
  <c r="R71" i="2"/>
  <c r="G72" i="2"/>
  <c r="BW66" i="4"/>
  <c r="O72" i="2"/>
  <c r="P72" i="2"/>
  <c r="S71" i="2"/>
  <c r="D72" i="2"/>
  <c r="B73" i="2"/>
  <c r="M72" i="2"/>
  <c r="J71" i="2"/>
  <c r="H72" i="2"/>
  <c r="S72" i="2"/>
  <c r="BW67" i="4"/>
  <c r="M73" i="2"/>
  <c r="D73" i="2"/>
  <c r="J73" i="2"/>
  <c r="L73" i="2"/>
  <c r="G73" i="2"/>
  <c r="B74" i="2"/>
  <c r="O73" i="2"/>
  <c r="P73" i="2"/>
  <c r="R72" i="2"/>
  <c r="Q72" i="2"/>
  <c r="C71" i="2"/>
  <c r="K71" i="2"/>
  <c r="T71" i="2"/>
  <c r="L71" i="2"/>
  <c r="F72" i="2"/>
  <c r="BX66" i="4"/>
  <c r="E72" i="2"/>
  <c r="N72" i="2"/>
  <c r="I72" i="2"/>
  <c r="H73" i="2"/>
  <c r="J72" i="2"/>
  <c r="C73" i="2"/>
  <c r="T73" i="2"/>
  <c r="BW68" i="4"/>
  <c r="M74" i="2"/>
  <c r="D74" i="2"/>
  <c r="J74" i="2"/>
  <c r="L74" i="2"/>
  <c r="B75" i="2"/>
  <c r="S73" i="2"/>
  <c r="G74" i="2"/>
  <c r="O74" i="2"/>
  <c r="P74" i="2"/>
  <c r="R73" i="2"/>
  <c r="Q73" i="2"/>
  <c r="K72" i="2"/>
  <c r="K73" i="2"/>
  <c r="T72" i="2"/>
  <c r="C72" i="2"/>
  <c r="L72" i="2"/>
  <c r="F73" i="2"/>
  <c r="BX67" i="4"/>
  <c r="I73" i="2"/>
  <c r="H74" i="2"/>
  <c r="E73" i="2"/>
  <c r="N73" i="2"/>
  <c r="T74" i="2"/>
  <c r="K74" i="2"/>
  <c r="C74" i="2"/>
  <c r="I74" i="2"/>
  <c r="H75" i="2"/>
  <c r="F74" i="2"/>
  <c r="BX68" i="4"/>
  <c r="E74" i="2"/>
  <c r="N74" i="2"/>
  <c r="Q74" i="2"/>
  <c r="R74" i="2"/>
  <c r="B76" i="2"/>
  <c r="G75" i="2"/>
  <c r="S74" i="2"/>
  <c r="J75" i="2"/>
  <c r="M75" i="2"/>
  <c r="D75" i="2"/>
  <c r="O75" i="2"/>
  <c r="P75" i="2"/>
  <c r="BW69" i="4"/>
  <c r="T75" i="2"/>
  <c r="K75" i="2"/>
  <c r="C75" i="2"/>
  <c r="F75" i="2"/>
  <c r="BX69" i="4"/>
  <c r="I75" i="2"/>
  <c r="E75" i="2"/>
  <c r="N75" i="2"/>
  <c r="L75" i="2"/>
  <c r="Q75" i="2"/>
  <c r="R75" i="2"/>
  <c r="D76" i="2"/>
  <c r="M76" i="2"/>
  <c r="G76" i="2"/>
  <c r="O76" i="2"/>
  <c r="P76" i="2"/>
  <c r="J76" i="2"/>
  <c r="BW70" i="4"/>
  <c r="S75" i="2"/>
  <c r="B77" i="2"/>
  <c r="BW71" i="4"/>
  <c r="G77" i="2"/>
  <c r="S76" i="2"/>
  <c r="B78" i="2"/>
  <c r="D77" i="2"/>
  <c r="M77" i="2"/>
  <c r="O77" i="2"/>
  <c r="P77" i="2"/>
  <c r="F76" i="2"/>
  <c r="BX70" i="4"/>
  <c r="I76" i="2"/>
  <c r="E76" i="2"/>
  <c r="N76" i="2"/>
  <c r="K76" i="2"/>
  <c r="C76" i="2"/>
  <c r="T76" i="2"/>
  <c r="R76" i="2"/>
  <c r="Q76" i="2"/>
  <c r="L76" i="2"/>
  <c r="H76" i="2"/>
  <c r="E77" i="2"/>
  <c r="N77" i="2"/>
  <c r="I77" i="2"/>
  <c r="F77" i="2"/>
  <c r="BX71" i="4"/>
  <c r="Q77" i="2"/>
  <c r="R77" i="2"/>
  <c r="J77" i="2"/>
  <c r="H77" i="2"/>
  <c r="G78" i="2"/>
  <c r="D78" i="2"/>
  <c r="B79" i="2"/>
  <c r="L78" i="2"/>
  <c r="BW72" i="4"/>
  <c r="J78" i="2"/>
  <c r="S77" i="2"/>
  <c r="O78" i="2"/>
  <c r="P78" i="2"/>
  <c r="M78" i="2"/>
  <c r="Q78" i="2"/>
  <c r="R78" i="2"/>
  <c r="B80" i="2"/>
  <c r="D79" i="2"/>
  <c r="BW73" i="4"/>
  <c r="S78" i="2"/>
  <c r="M79" i="2"/>
  <c r="G79" i="2"/>
  <c r="O79" i="2"/>
  <c r="P79" i="2"/>
  <c r="C77" i="2"/>
  <c r="K77" i="2"/>
  <c r="K78" i="2"/>
  <c r="T77" i="2"/>
  <c r="L77" i="2"/>
  <c r="H78" i="2"/>
  <c r="T78" i="2"/>
  <c r="C78" i="2"/>
  <c r="E78" i="2"/>
  <c r="N78" i="2"/>
  <c r="F78" i="2"/>
  <c r="BX72" i="4"/>
  <c r="I78" i="2"/>
  <c r="H79" i="2"/>
  <c r="F79" i="2"/>
  <c r="BX73" i="4"/>
  <c r="I79" i="2"/>
  <c r="E79" i="2"/>
  <c r="N79" i="2"/>
  <c r="Q79" i="2"/>
  <c r="R79" i="2"/>
  <c r="BW74" i="4"/>
  <c r="D80" i="2"/>
  <c r="M80" i="2"/>
  <c r="O80" i="2"/>
  <c r="P80" i="2"/>
  <c r="G80" i="2"/>
  <c r="B81" i="2"/>
  <c r="S79" i="2"/>
  <c r="J79" i="2"/>
  <c r="D81" i="2"/>
  <c r="J81" i="2"/>
  <c r="L81" i="2"/>
  <c r="M81" i="2"/>
  <c r="O81" i="2"/>
  <c r="P81" i="2"/>
  <c r="B82" i="2"/>
  <c r="S80" i="2"/>
  <c r="BW75" i="4"/>
  <c r="G81" i="2"/>
  <c r="R80" i="2"/>
  <c r="Q80" i="2"/>
  <c r="H80" i="2"/>
  <c r="T79" i="2"/>
  <c r="K79" i="2"/>
  <c r="C79" i="2"/>
  <c r="L79" i="2"/>
  <c r="I80" i="2"/>
  <c r="F80" i="2"/>
  <c r="BX74" i="4"/>
  <c r="E80" i="2"/>
  <c r="N80" i="2"/>
  <c r="J80" i="2"/>
  <c r="R81" i="2"/>
  <c r="Q81" i="2"/>
  <c r="H81" i="2"/>
  <c r="D82" i="2"/>
  <c r="J82" i="2"/>
  <c r="O82" i="2"/>
  <c r="P82" i="2"/>
  <c r="BW76" i="4"/>
  <c r="G82" i="2"/>
  <c r="S81" i="2"/>
  <c r="M82" i="2"/>
  <c r="B83" i="2"/>
  <c r="T80" i="2"/>
  <c r="K80" i="2"/>
  <c r="K81" i="2"/>
  <c r="C80" i="2"/>
  <c r="L80" i="2"/>
  <c r="T81" i="2"/>
  <c r="C81" i="2"/>
  <c r="F81" i="2"/>
  <c r="BX75" i="4"/>
  <c r="I81" i="2"/>
  <c r="E81" i="2"/>
  <c r="N81" i="2"/>
  <c r="K82" i="2"/>
  <c r="C82" i="2"/>
  <c r="T82" i="2"/>
  <c r="L82" i="2"/>
  <c r="H82" i="2"/>
  <c r="F82" i="2"/>
  <c r="BX76" i="4"/>
  <c r="E82" i="2"/>
  <c r="N82" i="2"/>
  <c r="I82" i="2"/>
  <c r="H83" i="2"/>
  <c r="M83" i="2"/>
  <c r="G83" i="2"/>
  <c r="S82" i="2"/>
  <c r="O83" i="2"/>
  <c r="P83" i="2"/>
  <c r="BW77" i="4"/>
  <c r="B84" i="2"/>
  <c r="D83" i="2"/>
  <c r="R82" i="2"/>
  <c r="Q82" i="2"/>
  <c r="E83" i="2"/>
  <c r="N83" i="2"/>
  <c r="I83" i="2"/>
  <c r="F83" i="2"/>
  <c r="BX77" i="4"/>
  <c r="J83" i="2"/>
  <c r="B85" i="2"/>
  <c r="BW78" i="4"/>
  <c r="G84" i="2"/>
  <c r="S83" i="2"/>
  <c r="D84" i="2"/>
  <c r="O84" i="2"/>
  <c r="P84" i="2"/>
  <c r="M84" i="2"/>
  <c r="R83" i="2"/>
  <c r="Q83" i="2"/>
  <c r="R84" i="2"/>
  <c r="Q84" i="2"/>
  <c r="E84" i="2"/>
  <c r="N84" i="2"/>
  <c r="F84" i="2"/>
  <c r="BX78" i="4"/>
  <c r="I84" i="2"/>
  <c r="J84" i="2"/>
  <c r="H84" i="2"/>
  <c r="C83" i="2"/>
  <c r="K83" i="2"/>
  <c r="T83" i="2"/>
  <c r="L83" i="2"/>
  <c r="B86" i="2"/>
  <c r="BW79" i="4"/>
  <c r="O85" i="2"/>
  <c r="P85" i="2"/>
  <c r="M85" i="2"/>
  <c r="D85" i="2"/>
  <c r="G85" i="2"/>
  <c r="S84" i="2"/>
  <c r="R85" i="2"/>
  <c r="Q85" i="2"/>
  <c r="F85" i="2"/>
  <c r="BX79" i="4"/>
  <c r="E85" i="2"/>
  <c r="N85" i="2"/>
  <c r="I85" i="2"/>
  <c r="J85" i="2"/>
  <c r="C84" i="2"/>
  <c r="T84" i="2"/>
  <c r="K84" i="2"/>
  <c r="L84" i="2"/>
  <c r="B87" i="2"/>
  <c r="BW80" i="4"/>
  <c r="O86" i="2"/>
  <c r="P86" i="2"/>
  <c r="D86" i="2"/>
  <c r="M86" i="2"/>
  <c r="G86" i="2"/>
  <c r="S85" i="2"/>
  <c r="H85" i="2"/>
  <c r="G87" i="2"/>
  <c r="M87" i="2"/>
  <c r="O87" i="2"/>
  <c r="P87" i="2"/>
  <c r="BW81" i="4"/>
  <c r="B88" i="2"/>
  <c r="S86" i="2"/>
  <c r="D87" i="2"/>
  <c r="J87" i="2"/>
  <c r="R86" i="2"/>
  <c r="Q86" i="2"/>
  <c r="K85" i="2"/>
  <c r="C85" i="2"/>
  <c r="T85" i="2"/>
  <c r="L85" i="2"/>
  <c r="E86" i="2"/>
  <c r="N86" i="2"/>
  <c r="I86" i="2"/>
  <c r="F86" i="2"/>
  <c r="BX80" i="4"/>
  <c r="J86" i="2"/>
  <c r="H86" i="2"/>
  <c r="K86" i="2"/>
  <c r="K87" i="2"/>
  <c r="C86" i="2"/>
  <c r="T86" i="2"/>
  <c r="L86" i="2"/>
  <c r="C87" i="2"/>
  <c r="T87" i="2"/>
  <c r="Q87" i="2"/>
  <c r="R87" i="2"/>
  <c r="H87" i="2"/>
  <c r="E87" i="2"/>
  <c r="N87" i="2"/>
  <c r="I87" i="2"/>
  <c r="H88" i="2"/>
  <c r="F87" i="2"/>
  <c r="BX81" i="4"/>
  <c r="G88" i="2"/>
  <c r="BW82" i="4"/>
  <c r="O88" i="2"/>
  <c r="P88" i="2"/>
  <c r="B89" i="2"/>
  <c r="S87" i="2"/>
  <c r="M88" i="2"/>
  <c r="D88" i="2"/>
  <c r="J88" i="2"/>
  <c r="L87" i="2"/>
  <c r="C88" i="2"/>
  <c r="T88" i="2"/>
  <c r="K88" i="2"/>
  <c r="E88" i="2"/>
  <c r="N88" i="2"/>
  <c r="I88" i="2"/>
  <c r="F88" i="2"/>
  <c r="BX82" i="4"/>
  <c r="S88" i="2"/>
  <c r="M89" i="2"/>
  <c r="B90" i="2"/>
  <c r="D89" i="2"/>
  <c r="O89" i="2"/>
  <c r="P89" i="2"/>
  <c r="G89" i="2"/>
  <c r="BW83" i="4"/>
  <c r="L88" i="2"/>
  <c r="Q88" i="2"/>
  <c r="R88" i="2"/>
  <c r="E89" i="2"/>
  <c r="N89" i="2"/>
  <c r="F89" i="2"/>
  <c r="BX83" i="4"/>
  <c r="I89" i="2"/>
  <c r="J89" i="2"/>
  <c r="M90" i="2"/>
  <c r="O90" i="2"/>
  <c r="P90" i="2"/>
  <c r="BW84" i="4"/>
  <c r="B91" i="2"/>
  <c r="S89" i="2"/>
  <c r="D90" i="2"/>
  <c r="J90" i="2"/>
  <c r="G90" i="2"/>
  <c r="R89" i="2"/>
  <c r="Q89" i="2"/>
  <c r="H89" i="2"/>
  <c r="T90" i="2"/>
  <c r="C90" i="2"/>
  <c r="L90" i="2"/>
  <c r="K89" i="2"/>
  <c r="K90" i="2"/>
  <c r="T89" i="2"/>
  <c r="C89" i="2"/>
  <c r="L89" i="2"/>
  <c r="H90" i="2"/>
  <c r="Q90" i="2"/>
  <c r="R90" i="2"/>
  <c r="F90" i="2"/>
  <c r="BX84" i="4"/>
  <c r="E90" i="2"/>
  <c r="N90" i="2"/>
  <c r="I90" i="2"/>
  <c r="M91" i="2"/>
  <c r="B92" i="2"/>
  <c r="S90" i="2"/>
  <c r="BW85" i="4"/>
  <c r="O91" i="2"/>
  <c r="P91" i="2"/>
  <c r="D91" i="2"/>
  <c r="J91" i="2"/>
  <c r="G91" i="2"/>
  <c r="K91" i="2"/>
  <c r="T91" i="2"/>
  <c r="C91" i="2"/>
  <c r="I91" i="2"/>
  <c r="E91" i="2"/>
  <c r="N91" i="2"/>
  <c r="F91" i="2"/>
  <c r="BX85" i="4"/>
  <c r="L91" i="2"/>
  <c r="H91" i="2"/>
  <c r="Q91" i="2"/>
  <c r="R91" i="2"/>
  <c r="G92" i="2"/>
  <c r="BW86" i="4"/>
  <c r="B93" i="2"/>
  <c r="O92" i="2"/>
  <c r="P92" i="2"/>
  <c r="S91" i="2"/>
  <c r="M92" i="2"/>
  <c r="D92" i="2"/>
  <c r="J92" i="2"/>
  <c r="C92" i="2"/>
  <c r="T92" i="2"/>
  <c r="K92" i="2"/>
  <c r="R92" i="2"/>
  <c r="Q92" i="2"/>
  <c r="I92" i="2"/>
  <c r="E92" i="2"/>
  <c r="N92" i="2"/>
  <c r="F92" i="2"/>
  <c r="BX86" i="4"/>
  <c r="D93" i="2"/>
  <c r="O93" i="2"/>
  <c r="P93" i="2"/>
  <c r="L93" i="2"/>
  <c r="BW87" i="4"/>
  <c r="J93" i="2"/>
  <c r="G93" i="2"/>
  <c r="B94" i="2"/>
  <c r="S92" i="2"/>
  <c r="M93" i="2"/>
  <c r="L92" i="2"/>
  <c r="H92" i="2"/>
  <c r="M94" i="2"/>
  <c r="BW88" i="4"/>
  <c r="O94" i="2"/>
  <c r="P94" i="2"/>
  <c r="G94" i="2"/>
  <c r="B95" i="2"/>
  <c r="D94" i="2"/>
  <c r="S93" i="2"/>
  <c r="L94" i="2"/>
  <c r="J94" i="2"/>
  <c r="R93" i="2"/>
  <c r="Q93" i="2"/>
  <c r="H93" i="2"/>
  <c r="T93" i="2"/>
  <c r="K93" i="2"/>
  <c r="C93" i="2"/>
  <c r="F93" i="2"/>
  <c r="BX87" i="4"/>
  <c r="E93" i="2"/>
  <c r="N93" i="2"/>
  <c r="I93" i="2"/>
  <c r="H94" i="2"/>
  <c r="R94" i="2"/>
  <c r="Q94" i="2"/>
  <c r="K94" i="2"/>
  <c r="C94" i="2"/>
  <c r="T94" i="2"/>
  <c r="F94" i="2"/>
  <c r="BX88" i="4"/>
  <c r="I94" i="2"/>
  <c r="H95" i="2"/>
  <c r="E94" i="2"/>
  <c r="N94" i="2"/>
  <c r="BW89" i="4"/>
  <c r="S94" i="2"/>
  <c r="O95" i="2"/>
  <c r="P95" i="2"/>
  <c r="G95" i="2"/>
  <c r="B96" i="2"/>
  <c r="D95" i="2"/>
  <c r="M95" i="2"/>
  <c r="F95" i="2"/>
  <c r="BX89" i="4"/>
  <c r="I95" i="2"/>
  <c r="E95" i="2"/>
  <c r="N95" i="2"/>
  <c r="J95" i="2"/>
  <c r="G96" i="2"/>
  <c r="B97" i="2"/>
  <c r="BW90" i="4"/>
  <c r="O96" i="2"/>
  <c r="P96" i="2"/>
  <c r="M96" i="2"/>
  <c r="S95" i="2"/>
  <c r="D96" i="2"/>
  <c r="J96" i="2"/>
  <c r="Q95" i="2"/>
  <c r="R95" i="2"/>
  <c r="T96" i="2"/>
  <c r="C96" i="2"/>
  <c r="L96" i="2"/>
  <c r="O97" i="2"/>
  <c r="P97" i="2"/>
  <c r="G97" i="2"/>
  <c r="BW91" i="4"/>
  <c r="B98" i="2"/>
  <c r="S96" i="2"/>
  <c r="D97" i="2"/>
  <c r="M97" i="2"/>
  <c r="Q96" i="2"/>
  <c r="R96" i="2"/>
  <c r="H96" i="2"/>
  <c r="K95" i="2"/>
  <c r="K96" i="2"/>
  <c r="T95" i="2"/>
  <c r="C95" i="2"/>
  <c r="L95" i="2"/>
  <c r="F96" i="2"/>
  <c r="BX90" i="4"/>
  <c r="I96" i="2"/>
  <c r="H97" i="2"/>
  <c r="E96" i="2"/>
  <c r="N96" i="2"/>
  <c r="E97" i="2"/>
  <c r="N97" i="2"/>
  <c r="I97" i="2"/>
  <c r="F97" i="2"/>
  <c r="BX91" i="4"/>
  <c r="O98" i="2"/>
  <c r="P98" i="2"/>
  <c r="D98" i="2"/>
  <c r="J98" i="2"/>
  <c r="M98" i="2"/>
  <c r="B99" i="2"/>
  <c r="G98" i="2"/>
  <c r="BW92" i="4"/>
  <c r="S97" i="2"/>
  <c r="J97" i="2"/>
  <c r="R97" i="2"/>
  <c r="Q97" i="2"/>
  <c r="T98" i="2"/>
  <c r="C98" i="2"/>
  <c r="L98" i="2"/>
  <c r="C97" i="2"/>
  <c r="K97" i="2"/>
  <c r="K98" i="2"/>
  <c r="T97" i="2"/>
  <c r="L97" i="2"/>
  <c r="G99" i="2"/>
  <c r="B100" i="2"/>
  <c r="S98" i="2"/>
  <c r="D99" i="2"/>
  <c r="J99" i="2"/>
  <c r="M99" i="2"/>
  <c r="BW93" i="4"/>
  <c r="O99" i="2"/>
  <c r="P99" i="2"/>
  <c r="H98" i="2"/>
  <c r="R98" i="2"/>
  <c r="Q98" i="2"/>
  <c r="I98" i="2"/>
  <c r="F98" i="2"/>
  <c r="BX92" i="4"/>
  <c r="E98" i="2"/>
  <c r="N98" i="2"/>
  <c r="T99" i="2"/>
  <c r="C99" i="2"/>
  <c r="K99" i="2"/>
  <c r="H99" i="2"/>
  <c r="L99" i="2"/>
  <c r="D100" i="2"/>
  <c r="J100" i="2"/>
  <c r="L100" i="2"/>
  <c r="O100" i="2"/>
  <c r="P100" i="2"/>
  <c r="M100" i="2"/>
  <c r="BW94" i="4"/>
  <c r="S99" i="2"/>
  <c r="B101" i="2"/>
  <c r="G100" i="2"/>
  <c r="I99" i="2"/>
  <c r="E99" i="2"/>
  <c r="N99" i="2"/>
  <c r="F99" i="2"/>
  <c r="BX93" i="4"/>
  <c r="R99" i="2"/>
  <c r="Q99" i="2"/>
  <c r="H100" i="2"/>
  <c r="C100" i="2"/>
  <c r="T100" i="2"/>
  <c r="K100" i="2"/>
  <c r="Q100" i="2"/>
  <c r="R100" i="2"/>
  <c r="B102" i="2"/>
  <c r="O101" i="2"/>
  <c r="P101" i="2"/>
  <c r="M101" i="2"/>
  <c r="BW95" i="4"/>
  <c r="D101" i="2"/>
  <c r="J101" i="2"/>
  <c r="L101" i="2"/>
  <c r="S100" i="2"/>
  <c r="G101" i="2"/>
  <c r="F100" i="2"/>
  <c r="BX94" i="4"/>
  <c r="E100" i="2"/>
  <c r="N100" i="2"/>
  <c r="I100" i="2"/>
  <c r="H101" i="2"/>
  <c r="C101" i="2"/>
  <c r="K101" i="2"/>
  <c r="T101" i="2"/>
  <c r="F101" i="2"/>
  <c r="BX95" i="4"/>
  <c r="I101" i="2"/>
  <c r="E101" i="2"/>
  <c r="N101" i="2"/>
  <c r="R101" i="2"/>
  <c r="Q101" i="2"/>
  <c r="G102" i="2"/>
  <c r="D102" i="2"/>
  <c r="S101" i="2"/>
  <c r="M102" i="2"/>
  <c r="BW96" i="4"/>
  <c r="J102" i="2"/>
  <c r="O102" i="2"/>
  <c r="P102" i="2"/>
  <c r="B103" i="2"/>
  <c r="C102" i="2"/>
  <c r="T102" i="2"/>
  <c r="K102" i="2"/>
  <c r="O103" i="2"/>
  <c r="P103" i="2"/>
  <c r="G103" i="2"/>
  <c r="D103" i="2"/>
  <c r="M103" i="2"/>
  <c r="S102" i="2"/>
  <c r="B104" i="2"/>
  <c r="BW97" i="4"/>
  <c r="I102" i="2"/>
  <c r="E102" i="2"/>
  <c r="N102" i="2"/>
  <c r="F102" i="2"/>
  <c r="BX96" i="4"/>
  <c r="Q102" i="2"/>
  <c r="R102" i="2"/>
  <c r="L102" i="2"/>
  <c r="H102" i="2"/>
  <c r="Q103" i="2"/>
  <c r="R103" i="2"/>
  <c r="H103" i="2"/>
  <c r="BW98" i="4"/>
  <c r="D104" i="2"/>
  <c r="G104" i="2"/>
  <c r="B105" i="2"/>
  <c r="O104" i="2"/>
  <c r="P104" i="2"/>
  <c r="J104" i="2"/>
  <c r="S103" i="2"/>
  <c r="M104" i="2"/>
  <c r="E103" i="2"/>
  <c r="N103" i="2"/>
  <c r="I103" i="2"/>
  <c r="F103" i="2"/>
  <c r="BX97" i="4"/>
  <c r="J103" i="2"/>
  <c r="H104" i="2"/>
  <c r="BW99" i="4"/>
  <c r="M105" i="2"/>
  <c r="O105" i="2"/>
  <c r="P105" i="2"/>
  <c r="D105" i="2"/>
  <c r="G105" i="2"/>
  <c r="B106" i="2"/>
  <c r="J105" i="2"/>
  <c r="L105" i="2"/>
  <c r="S104" i="2"/>
  <c r="C104" i="2"/>
  <c r="T104" i="2"/>
  <c r="F104" i="2"/>
  <c r="BX98" i="4"/>
  <c r="I104" i="2"/>
  <c r="H105" i="2"/>
  <c r="E104" i="2"/>
  <c r="N104" i="2"/>
  <c r="C103" i="2"/>
  <c r="T103" i="2"/>
  <c r="K103" i="2"/>
  <c r="K104" i="2"/>
  <c r="L103" i="2"/>
  <c r="R104" i="2"/>
  <c r="Q104" i="2"/>
  <c r="L104" i="2"/>
  <c r="F105" i="2"/>
  <c r="BX99" i="4"/>
  <c r="I105" i="2"/>
  <c r="E105" i="2"/>
  <c r="N105" i="2"/>
  <c r="G106" i="2"/>
  <c r="M106" i="2"/>
  <c r="D106" i="2"/>
  <c r="S105" i="2"/>
  <c r="O106" i="2"/>
  <c r="P106" i="2"/>
  <c r="J106" i="2"/>
  <c r="L106" i="2"/>
  <c r="BW100" i="4"/>
  <c r="B107" i="2"/>
  <c r="T105" i="2"/>
  <c r="C105" i="2"/>
  <c r="K105" i="2"/>
  <c r="Q105" i="2"/>
  <c r="R105" i="2"/>
  <c r="O107" i="2"/>
  <c r="P107" i="2"/>
  <c r="M107" i="2"/>
  <c r="BW101" i="4"/>
  <c r="J107" i="2"/>
  <c r="L107" i="2"/>
  <c r="B108" i="2"/>
  <c r="D107" i="2"/>
  <c r="S106" i="2"/>
  <c r="G107" i="2"/>
  <c r="K106" i="2"/>
  <c r="T106" i="2"/>
  <c r="C106" i="2"/>
  <c r="F106" i="2"/>
  <c r="BX100" i="4"/>
  <c r="E106" i="2"/>
  <c r="N106" i="2"/>
  <c r="I106" i="2"/>
  <c r="H106" i="2"/>
  <c r="R106" i="2"/>
  <c r="Q106" i="2"/>
  <c r="H107" i="2"/>
  <c r="F107" i="2"/>
  <c r="BX101" i="4"/>
  <c r="I107" i="2"/>
  <c r="E107" i="2"/>
  <c r="N107" i="2"/>
  <c r="C107" i="2"/>
  <c r="T107" i="2"/>
  <c r="K107" i="2"/>
  <c r="B109" i="2"/>
  <c r="M108" i="2"/>
  <c r="D108" i="2"/>
  <c r="J108" i="2"/>
  <c r="L108" i="2"/>
  <c r="BW102" i="4"/>
  <c r="G108" i="2"/>
  <c r="O108" i="2"/>
  <c r="P108" i="2"/>
  <c r="S107" i="2"/>
  <c r="R107" i="2"/>
  <c r="Q107" i="2"/>
  <c r="M109" i="2"/>
  <c r="B110" i="2"/>
  <c r="BW103" i="4"/>
  <c r="S108" i="2"/>
  <c r="G109" i="2"/>
  <c r="D109" i="2"/>
  <c r="J109" i="2"/>
  <c r="O109" i="2"/>
  <c r="P109" i="2"/>
  <c r="Q108" i="2"/>
  <c r="R108" i="2"/>
  <c r="I108" i="2"/>
  <c r="E108" i="2"/>
  <c r="N108" i="2"/>
  <c r="F108" i="2"/>
  <c r="BX102" i="4"/>
  <c r="H108" i="2"/>
  <c r="T108" i="2"/>
  <c r="K108" i="2"/>
  <c r="C108" i="2"/>
  <c r="T109" i="2"/>
  <c r="K109" i="2"/>
  <c r="C109" i="2"/>
  <c r="Q109" i="2"/>
  <c r="R109" i="2"/>
  <c r="B111" i="2"/>
  <c r="O110" i="2"/>
  <c r="P110" i="2"/>
  <c r="BW104" i="4"/>
  <c r="S109" i="2"/>
  <c r="D110" i="2"/>
  <c r="J110" i="2"/>
  <c r="L110" i="2"/>
  <c r="M110" i="2"/>
  <c r="G110" i="2"/>
  <c r="L109" i="2"/>
  <c r="H109" i="2"/>
  <c r="F109" i="2"/>
  <c r="BX103" i="4"/>
  <c r="I109" i="2"/>
  <c r="E109" i="2"/>
  <c r="N109" i="2"/>
  <c r="H110" i="2"/>
  <c r="Q110" i="2"/>
  <c r="R110" i="2"/>
  <c r="G111" i="2"/>
  <c r="B112" i="2"/>
  <c r="M111" i="2"/>
  <c r="D111" i="2"/>
  <c r="J111" i="2"/>
  <c r="BW105" i="4"/>
  <c r="O111" i="2"/>
  <c r="P111" i="2"/>
  <c r="S110" i="2"/>
  <c r="K110" i="2"/>
  <c r="C110" i="2"/>
  <c r="T110" i="2"/>
  <c r="F110" i="2"/>
  <c r="BX104" i="4"/>
  <c r="E110" i="2"/>
  <c r="N110" i="2"/>
  <c r="I110" i="2"/>
  <c r="C111" i="2"/>
  <c r="K111" i="2"/>
  <c r="T111" i="2"/>
  <c r="I111" i="2"/>
  <c r="F111" i="2"/>
  <c r="BX105" i="4"/>
  <c r="E111" i="2"/>
  <c r="N111" i="2"/>
  <c r="H111" i="2"/>
  <c r="Q111" i="2"/>
  <c r="R111" i="2"/>
  <c r="S111" i="2"/>
  <c r="M112" i="2"/>
  <c r="G112" i="2"/>
  <c r="D112" i="2"/>
  <c r="B113" i="2"/>
  <c r="J112" i="2"/>
  <c r="L112" i="2"/>
  <c r="BW106" i="4"/>
  <c r="O112" i="2"/>
  <c r="P112" i="2"/>
  <c r="L111" i="2"/>
  <c r="Q112" i="2"/>
  <c r="R112" i="2"/>
  <c r="BW107" i="4"/>
  <c r="D113" i="2"/>
  <c r="G113" i="2"/>
  <c r="M113" i="2"/>
  <c r="O113" i="2"/>
  <c r="P113" i="2"/>
  <c r="S112" i="2"/>
  <c r="B114" i="2"/>
  <c r="T112" i="2"/>
  <c r="C112" i="2"/>
  <c r="K112" i="2"/>
  <c r="H112" i="2"/>
  <c r="E112" i="2"/>
  <c r="N112" i="2"/>
  <c r="I112" i="2"/>
  <c r="F112" i="2"/>
  <c r="BX106" i="4"/>
  <c r="G114" i="2"/>
  <c r="M114" i="2"/>
  <c r="O114" i="2"/>
  <c r="P114" i="2"/>
  <c r="B115" i="2"/>
  <c r="BW108" i="4"/>
  <c r="D114" i="2"/>
  <c r="J114" i="2"/>
  <c r="S113" i="2"/>
  <c r="F113" i="2"/>
  <c r="BX107" i="4"/>
  <c r="I113" i="2"/>
  <c r="E113" i="2"/>
  <c r="N113" i="2"/>
  <c r="J113" i="2"/>
  <c r="H113" i="2"/>
  <c r="R113" i="2"/>
  <c r="Q113" i="2"/>
  <c r="H114" i="2"/>
  <c r="C114" i="2"/>
  <c r="T114" i="2"/>
  <c r="K114" i="2"/>
  <c r="L114" i="2"/>
  <c r="Q114" i="2"/>
  <c r="R114" i="2"/>
  <c r="C113" i="2"/>
  <c r="T113" i="2"/>
  <c r="K113" i="2"/>
  <c r="L113" i="2"/>
  <c r="E114" i="2"/>
  <c r="N114" i="2"/>
  <c r="I114" i="2"/>
  <c r="F114" i="2"/>
  <c r="BX108" i="4"/>
  <c r="O115" i="2"/>
  <c r="P115" i="2"/>
  <c r="BW109" i="4"/>
  <c r="D115" i="2"/>
  <c r="B116" i="2"/>
  <c r="G115" i="2"/>
  <c r="S114" i="2"/>
  <c r="M115" i="2"/>
  <c r="H115" i="2"/>
  <c r="F115" i="2"/>
  <c r="BX109" i="4"/>
  <c r="E115" i="2"/>
  <c r="N115" i="2"/>
  <c r="I115" i="2"/>
  <c r="Q115" i="2"/>
  <c r="R115" i="2"/>
  <c r="J115" i="2"/>
  <c r="B117" i="2"/>
  <c r="O116" i="2"/>
  <c r="P116" i="2"/>
  <c r="D116" i="2"/>
  <c r="BW110" i="4"/>
  <c r="G116" i="2"/>
  <c r="M116" i="2"/>
  <c r="J116" i="2"/>
  <c r="L116" i="2"/>
  <c r="S115" i="2"/>
  <c r="Q116" i="2"/>
  <c r="R116" i="2"/>
  <c r="H116" i="2"/>
  <c r="C115" i="2"/>
  <c r="K115" i="2"/>
  <c r="T115" i="2"/>
  <c r="L115" i="2"/>
  <c r="K116" i="2"/>
  <c r="C116" i="2"/>
  <c r="T116" i="2"/>
  <c r="M117" i="2"/>
  <c r="G117" i="2"/>
  <c r="O117" i="2"/>
  <c r="P117" i="2"/>
  <c r="S116" i="2"/>
  <c r="BW111" i="4"/>
  <c r="B118" i="2"/>
  <c r="D117" i="2"/>
  <c r="E116" i="2"/>
  <c r="N116" i="2"/>
  <c r="I116" i="2"/>
  <c r="F116" i="2"/>
  <c r="BX110" i="4"/>
  <c r="F117" i="2"/>
  <c r="BX111" i="4"/>
  <c r="I117" i="2"/>
  <c r="E117" i="2"/>
  <c r="N117" i="2"/>
  <c r="H117" i="2"/>
  <c r="M118" i="2"/>
  <c r="BW112" i="4"/>
  <c r="B119" i="2"/>
  <c r="O118" i="2"/>
  <c r="P118" i="2"/>
  <c r="D118" i="2"/>
  <c r="G118" i="2"/>
  <c r="S117" i="2"/>
  <c r="J118" i="2"/>
  <c r="J117" i="2"/>
  <c r="R117" i="2"/>
  <c r="Q117" i="2"/>
  <c r="T118" i="2"/>
  <c r="C118" i="2"/>
  <c r="C117" i="2"/>
  <c r="K117" i="2"/>
  <c r="K118" i="2"/>
  <c r="T117" i="2"/>
  <c r="L117" i="2"/>
  <c r="D119" i="2"/>
  <c r="B120" i="2"/>
  <c r="G119" i="2"/>
  <c r="M119" i="2"/>
  <c r="BW113" i="4"/>
  <c r="O119" i="2"/>
  <c r="P119" i="2"/>
  <c r="J119" i="2"/>
  <c r="L119" i="2"/>
  <c r="S118" i="2"/>
  <c r="L118" i="2"/>
  <c r="H118" i="2"/>
  <c r="R118" i="2"/>
  <c r="Q118" i="2"/>
  <c r="I118" i="2"/>
  <c r="E118" i="2"/>
  <c r="N118" i="2"/>
  <c r="F118" i="2"/>
  <c r="BX112" i="4"/>
  <c r="F119" i="2"/>
  <c r="BX113" i="4"/>
  <c r="I119" i="2"/>
  <c r="E119" i="2"/>
  <c r="N119" i="2"/>
  <c r="R119" i="2"/>
  <c r="Q119" i="2"/>
  <c r="H119" i="2"/>
  <c r="C119" i="2"/>
  <c r="K119" i="2"/>
  <c r="T119" i="2"/>
  <c r="O120" i="2"/>
  <c r="P120" i="2"/>
  <c r="D120" i="2"/>
  <c r="J120" i="2"/>
  <c r="BW114" i="4"/>
  <c r="B121" i="2"/>
  <c r="G120" i="2"/>
  <c r="M120" i="2"/>
  <c r="S119" i="2"/>
  <c r="C120" i="2"/>
  <c r="K120" i="2"/>
  <c r="T120" i="2"/>
  <c r="E120" i="2"/>
  <c r="N120" i="2"/>
  <c r="I120" i="2"/>
  <c r="F120" i="2"/>
  <c r="BX114" i="4"/>
  <c r="R120" i="2"/>
  <c r="Q120" i="2"/>
  <c r="H120" i="2"/>
  <c r="L120" i="2"/>
  <c r="M121" i="2"/>
  <c r="BW115" i="4"/>
  <c r="D121" i="2"/>
  <c r="O121" i="2"/>
  <c r="P121" i="2"/>
  <c r="B122" i="2"/>
  <c r="J121" i="2"/>
  <c r="L121" i="2"/>
  <c r="G121" i="2"/>
  <c r="S120" i="2"/>
  <c r="BW116" i="4"/>
  <c r="O122" i="2"/>
  <c r="P122" i="2"/>
  <c r="S121" i="2"/>
  <c r="M122" i="2"/>
  <c r="G122" i="2"/>
  <c r="D122" i="2"/>
  <c r="J122" i="2"/>
  <c r="B123" i="2"/>
  <c r="Q121" i="2"/>
  <c r="R121" i="2"/>
  <c r="K121" i="2"/>
  <c r="T121" i="2"/>
  <c r="C121" i="2"/>
  <c r="E121" i="2"/>
  <c r="N121" i="2"/>
  <c r="I121" i="2"/>
  <c r="F121" i="2"/>
  <c r="BX115" i="4"/>
  <c r="H121" i="2"/>
  <c r="K122" i="2"/>
  <c r="C122" i="2"/>
  <c r="T122" i="2"/>
  <c r="L122" i="2"/>
  <c r="D123" i="2"/>
  <c r="M123" i="2"/>
  <c r="G123" i="2"/>
  <c r="B124" i="2"/>
  <c r="BW117" i="4"/>
  <c r="J123" i="2"/>
  <c r="O123" i="2"/>
  <c r="P123" i="2"/>
  <c r="S122" i="2"/>
  <c r="Q122" i="2"/>
  <c r="R122" i="2"/>
  <c r="H122" i="2"/>
  <c r="I122" i="2"/>
  <c r="F122" i="2"/>
  <c r="BX116" i="4"/>
  <c r="E122" i="2"/>
  <c r="N122" i="2"/>
  <c r="C123" i="2"/>
  <c r="K123" i="2"/>
  <c r="T123" i="2"/>
  <c r="H123" i="2"/>
  <c r="Q123" i="2"/>
  <c r="R123" i="2"/>
  <c r="D124" i="2"/>
  <c r="J124" i="2"/>
  <c r="M124" i="2"/>
  <c r="B125" i="2"/>
  <c r="G124" i="2"/>
  <c r="O124" i="2"/>
  <c r="P124" i="2"/>
  <c r="BW118" i="4"/>
  <c r="S123" i="2"/>
  <c r="L123" i="2"/>
  <c r="F123" i="2"/>
  <c r="BX117" i="4"/>
  <c r="I123" i="2"/>
  <c r="E123" i="2"/>
  <c r="N123" i="2"/>
  <c r="K124" i="2"/>
  <c r="C124" i="2"/>
  <c r="T124" i="2"/>
  <c r="L124" i="2"/>
  <c r="Q124" i="2"/>
  <c r="R124" i="2"/>
  <c r="H124" i="2"/>
  <c r="F124" i="2"/>
  <c r="BX118" i="4"/>
  <c r="I124" i="2"/>
  <c r="E124" i="2"/>
  <c r="N124" i="2"/>
  <c r="G125" i="2"/>
  <c r="D125" i="2"/>
  <c r="B126" i="2"/>
  <c r="BW119" i="4"/>
  <c r="S124" i="2"/>
  <c r="M125" i="2"/>
  <c r="O125" i="2"/>
  <c r="P125" i="2"/>
  <c r="Q125" i="2"/>
  <c r="R125" i="2"/>
  <c r="E125" i="2"/>
  <c r="N125" i="2"/>
  <c r="F125" i="2"/>
  <c r="BX119" i="4"/>
  <c r="I125" i="2"/>
  <c r="J125" i="2"/>
  <c r="S125" i="2"/>
  <c r="BW120" i="4"/>
  <c r="M126" i="2"/>
  <c r="B127" i="2"/>
  <c r="G126" i="2"/>
  <c r="D126" i="2"/>
  <c r="O126" i="2"/>
  <c r="P126" i="2"/>
  <c r="H125" i="2"/>
  <c r="R126" i="2"/>
  <c r="Q126" i="2"/>
  <c r="K125" i="2"/>
  <c r="T125" i="2"/>
  <c r="C125" i="2"/>
  <c r="L125" i="2"/>
  <c r="D127" i="2"/>
  <c r="M127" i="2"/>
  <c r="O127" i="2"/>
  <c r="P127" i="2"/>
  <c r="S126" i="2"/>
  <c r="BW121" i="4"/>
  <c r="B128" i="2"/>
  <c r="G127" i="2"/>
  <c r="F126" i="2"/>
  <c r="BX120" i="4"/>
  <c r="I126" i="2"/>
  <c r="E126" i="2"/>
  <c r="N126" i="2"/>
  <c r="J126" i="2"/>
  <c r="J127" i="2"/>
  <c r="H126" i="2"/>
  <c r="C127" i="2"/>
  <c r="T127" i="2"/>
  <c r="H127" i="2"/>
  <c r="D128" i="2"/>
  <c r="B129" i="2"/>
  <c r="O128" i="2"/>
  <c r="P128" i="2"/>
  <c r="S127" i="2"/>
  <c r="J128" i="2"/>
  <c r="L128" i="2"/>
  <c r="G128" i="2"/>
  <c r="BW122" i="4"/>
  <c r="M128" i="2"/>
  <c r="R127" i="2"/>
  <c r="Q127" i="2"/>
  <c r="T126" i="2"/>
  <c r="C126" i="2"/>
  <c r="K126" i="2"/>
  <c r="K127" i="2"/>
  <c r="L126" i="2"/>
  <c r="E127" i="2"/>
  <c r="N127" i="2"/>
  <c r="F127" i="2"/>
  <c r="BX121" i="4"/>
  <c r="I127" i="2"/>
  <c r="L127" i="2"/>
  <c r="R128" i="2"/>
  <c r="Q128" i="2"/>
  <c r="BW123" i="4"/>
  <c r="G129" i="2"/>
  <c r="B130" i="2"/>
  <c r="O129" i="2"/>
  <c r="P129" i="2"/>
  <c r="D129" i="2"/>
  <c r="M129" i="2"/>
  <c r="S128" i="2"/>
  <c r="J129" i="2"/>
  <c r="H128" i="2"/>
  <c r="K128" i="2"/>
  <c r="C128" i="2"/>
  <c r="T128" i="2"/>
  <c r="E128" i="2"/>
  <c r="N128" i="2"/>
  <c r="I128" i="2"/>
  <c r="F128" i="2"/>
  <c r="BX122" i="4"/>
  <c r="K129" i="2"/>
  <c r="T129" i="2"/>
  <c r="C129" i="2"/>
  <c r="I129" i="2"/>
  <c r="H130" i="2"/>
  <c r="E129" i="2"/>
  <c r="N129" i="2"/>
  <c r="F129" i="2"/>
  <c r="BX123" i="4"/>
  <c r="H129" i="2"/>
  <c r="R129" i="2"/>
  <c r="Q129" i="2"/>
  <c r="L129" i="2"/>
  <c r="G130" i="2"/>
  <c r="M130" i="2"/>
  <c r="O130" i="2"/>
  <c r="P130" i="2"/>
  <c r="S129" i="2"/>
  <c r="B131" i="2"/>
  <c r="D130" i="2"/>
  <c r="J130" i="2"/>
  <c r="BW124" i="4"/>
  <c r="C130" i="2"/>
  <c r="T130" i="2"/>
  <c r="K130" i="2"/>
  <c r="L130" i="2"/>
  <c r="G131" i="2"/>
  <c r="D131" i="2"/>
  <c r="O131" i="2"/>
  <c r="P131" i="2"/>
  <c r="J131" i="2"/>
  <c r="M131" i="2"/>
  <c r="BW125" i="4"/>
  <c r="S130" i="2"/>
  <c r="B132" i="2"/>
  <c r="F130" i="2"/>
  <c r="BX124" i="4"/>
  <c r="I130" i="2"/>
  <c r="H131" i="2"/>
  <c r="E130" i="2"/>
  <c r="N130" i="2"/>
  <c r="Q130" i="2"/>
  <c r="R130" i="2"/>
  <c r="K131" i="2"/>
  <c r="C131" i="2"/>
  <c r="T131" i="2"/>
  <c r="Q131" i="2"/>
  <c r="R131" i="2"/>
  <c r="L131" i="2"/>
  <c r="E131" i="2"/>
  <c r="N131" i="2"/>
  <c r="I131" i="2"/>
  <c r="F131" i="2"/>
  <c r="BX125" i="4"/>
  <c r="O132" i="2"/>
  <c r="P132" i="2"/>
  <c r="B133" i="2"/>
  <c r="J132" i="2"/>
  <c r="M132" i="2"/>
  <c r="S131" i="2"/>
  <c r="G132" i="2"/>
  <c r="D132" i="2"/>
  <c r="BW126" i="4"/>
  <c r="T132" i="2"/>
  <c r="C132" i="2"/>
  <c r="K132" i="2"/>
  <c r="BW127" i="4"/>
  <c r="G133" i="2"/>
  <c r="O133" i="2"/>
  <c r="P133" i="2"/>
  <c r="S132" i="2"/>
  <c r="M133" i="2"/>
  <c r="D133" i="2"/>
  <c r="J133" i="2"/>
  <c r="B134" i="2"/>
  <c r="R132" i="2"/>
  <c r="Q132" i="2"/>
  <c r="H132" i="2"/>
  <c r="E132" i="2"/>
  <c r="N132" i="2"/>
  <c r="F132" i="2"/>
  <c r="BX126" i="4"/>
  <c r="I132" i="2"/>
  <c r="L132" i="2"/>
  <c r="R133" i="2"/>
  <c r="Q133" i="2"/>
  <c r="H133" i="2"/>
  <c r="C133" i="2"/>
  <c r="K133" i="2"/>
  <c r="T133" i="2"/>
  <c r="F133" i="2"/>
  <c r="BX127" i="4"/>
  <c r="I133" i="2"/>
  <c r="H134" i="2"/>
  <c r="E133" i="2"/>
  <c r="N133" i="2"/>
  <c r="D134" i="2"/>
  <c r="M134" i="2"/>
  <c r="L134" i="2"/>
  <c r="G134" i="2"/>
  <c r="BW128" i="4"/>
  <c r="B135" i="2"/>
  <c r="J134" i="2"/>
  <c r="O134" i="2"/>
  <c r="P134" i="2"/>
  <c r="S133" i="2"/>
  <c r="L133" i="2"/>
  <c r="BW129" i="4"/>
  <c r="D135" i="2"/>
  <c r="O135" i="2"/>
  <c r="P135" i="2"/>
  <c r="J135" i="2"/>
  <c r="G135" i="2"/>
  <c r="M135" i="2"/>
  <c r="S134" i="2"/>
  <c r="B136" i="2"/>
  <c r="Q134" i="2"/>
  <c r="R134" i="2"/>
  <c r="E134" i="2"/>
  <c r="N134" i="2"/>
  <c r="F134" i="2"/>
  <c r="BX128" i="4"/>
  <c r="I134" i="2"/>
  <c r="H135" i="2"/>
  <c r="K134" i="2"/>
  <c r="C134" i="2"/>
  <c r="T134" i="2"/>
  <c r="K135" i="2"/>
  <c r="C135" i="2"/>
  <c r="T135" i="2"/>
  <c r="R135" i="2"/>
  <c r="Q135" i="2"/>
  <c r="B137" i="2"/>
  <c r="BW130" i="4"/>
  <c r="M136" i="2"/>
  <c r="G136" i="2"/>
  <c r="S135" i="2"/>
  <c r="D136" i="2"/>
  <c r="O136" i="2"/>
  <c r="P136" i="2"/>
  <c r="E135" i="2"/>
  <c r="N135" i="2"/>
  <c r="F135" i="2"/>
  <c r="BX129" i="4"/>
  <c r="I135" i="2"/>
  <c r="H136" i="2"/>
  <c r="L135" i="2"/>
  <c r="F136" i="2"/>
  <c r="BX130" i="4"/>
  <c r="E136" i="2"/>
  <c r="N136" i="2"/>
  <c r="I136" i="2"/>
  <c r="R136" i="2"/>
  <c r="Q136" i="2"/>
  <c r="O137" i="2"/>
  <c r="P137" i="2"/>
  <c r="J137" i="2"/>
  <c r="G137" i="2"/>
  <c r="D137" i="2"/>
  <c r="M137" i="2"/>
  <c r="B138" i="2"/>
  <c r="S136" i="2"/>
  <c r="BW131" i="4"/>
  <c r="J136" i="2"/>
  <c r="K136" i="2"/>
  <c r="C136" i="2"/>
  <c r="T136" i="2"/>
  <c r="L136" i="2"/>
  <c r="O138" i="2"/>
  <c r="P138" i="2"/>
  <c r="S137" i="2"/>
  <c r="M138" i="2"/>
  <c r="BW132" i="4"/>
  <c r="B139" i="2"/>
  <c r="G138" i="2"/>
  <c r="D138" i="2"/>
  <c r="J138" i="2"/>
  <c r="H137" i="2"/>
  <c r="I137" i="2"/>
  <c r="E137" i="2"/>
  <c r="N137" i="2"/>
  <c r="F137" i="2"/>
  <c r="BX131" i="4"/>
  <c r="Q137" i="2"/>
  <c r="R137" i="2"/>
  <c r="K137" i="2"/>
  <c r="C137" i="2"/>
  <c r="T137" i="2"/>
  <c r="L137" i="2"/>
  <c r="H138" i="2"/>
  <c r="K138" i="2"/>
  <c r="T138" i="2"/>
  <c r="C138" i="2"/>
  <c r="L138" i="2"/>
  <c r="O139" i="2"/>
  <c r="P139" i="2"/>
  <c r="S138" i="2"/>
  <c r="B140" i="2"/>
  <c r="BW133" i="4"/>
  <c r="M139" i="2"/>
  <c r="D139" i="2"/>
  <c r="J139" i="2"/>
  <c r="G139" i="2"/>
  <c r="F138" i="2"/>
  <c r="BX132" i="4"/>
  <c r="E138" i="2"/>
  <c r="N138" i="2"/>
  <c r="I138" i="2"/>
  <c r="R138" i="2"/>
  <c r="Q138" i="2"/>
  <c r="H139" i="2"/>
  <c r="C139" i="2"/>
  <c r="T139" i="2"/>
  <c r="K139" i="2"/>
  <c r="L139" i="2"/>
  <c r="F139" i="2"/>
  <c r="BX133" i="4"/>
  <c r="E139" i="2"/>
  <c r="N139" i="2"/>
  <c r="I139" i="2"/>
  <c r="B141" i="2"/>
  <c r="G140" i="2"/>
  <c r="S139" i="2"/>
  <c r="M140" i="2"/>
  <c r="O140" i="2"/>
  <c r="P140" i="2"/>
  <c r="D140" i="2"/>
  <c r="BW134" i="4"/>
  <c r="R139" i="2"/>
  <c r="Q139" i="2"/>
  <c r="H140" i="2"/>
  <c r="M141" i="2"/>
  <c r="BW135" i="4"/>
  <c r="J141" i="2"/>
  <c r="L141" i="2"/>
  <c r="D141" i="2"/>
  <c r="G141" i="2"/>
  <c r="B142" i="2"/>
  <c r="O141" i="2"/>
  <c r="P141" i="2"/>
  <c r="S140" i="2"/>
  <c r="I140" i="2"/>
  <c r="H141" i="2"/>
  <c r="F140" i="2"/>
  <c r="BX134" i="4"/>
  <c r="E140" i="2"/>
  <c r="N140" i="2"/>
  <c r="R140" i="2"/>
  <c r="Q140" i="2"/>
  <c r="J140" i="2"/>
  <c r="R141" i="2"/>
  <c r="Q141" i="2"/>
  <c r="B143" i="2"/>
  <c r="M142" i="2"/>
  <c r="S141" i="2"/>
  <c r="O142" i="2"/>
  <c r="P142" i="2"/>
  <c r="D142" i="2"/>
  <c r="J142" i="2"/>
  <c r="G142" i="2"/>
  <c r="BW136" i="4"/>
  <c r="C140" i="2"/>
  <c r="K140" i="2"/>
  <c r="K141" i="2"/>
  <c r="T140" i="2"/>
  <c r="L140" i="2"/>
  <c r="T141" i="2"/>
  <c r="C141" i="2"/>
  <c r="F141" i="2"/>
  <c r="BX135" i="4"/>
  <c r="E141" i="2"/>
  <c r="N141" i="2"/>
  <c r="I141" i="2"/>
  <c r="H142" i="2"/>
  <c r="C142" i="2"/>
  <c r="T142" i="2"/>
  <c r="K142" i="2"/>
  <c r="L142" i="2"/>
  <c r="Q142" i="2"/>
  <c r="R142" i="2"/>
  <c r="BW137" i="4"/>
  <c r="S142" i="2"/>
  <c r="O143" i="2"/>
  <c r="P143" i="2"/>
  <c r="B144" i="2"/>
  <c r="D143" i="2"/>
  <c r="M143" i="2"/>
  <c r="G143" i="2"/>
  <c r="E142" i="2"/>
  <c r="N142" i="2"/>
  <c r="F142" i="2"/>
  <c r="BX136" i="4"/>
  <c r="I142" i="2"/>
  <c r="E143" i="2"/>
  <c r="N143" i="2"/>
  <c r="F143" i="2"/>
  <c r="BX137" i="4"/>
  <c r="I143" i="2"/>
  <c r="H143" i="2"/>
  <c r="BW138" i="4"/>
  <c r="S143" i="2"/>
  <c r="G144" i="2"/>
  <c r="O144" i="2"/>
  <c r="P144" i="2"/>
  <c r="D144" i="2"/>
  <c r="B145" i="2"/>
  <c r="M144" i="2"/>
  <c r="Q143" i="2"/>
  <c r="R143" i="2"/>
  <c r="J143" i="2"/>
  <c r="E144" i="2"/>
  <c r="N144" i="2"/>
  <c r="I144" i="2"/>
  <c r="F144" i="2"/>
  <c r="BX138" i="4"/>
  <c r="J144" i="2"/>
  <c r="H144" i="2"/>
  <c r="S144" i="2"/>
  <c r="G145" i="2"/>
  <c r="D145" i="2"/>
  <c r="J145" i="2"/>
  <c r="O145" i="2"/>
  <c r="P145" i="2"/>
  <c r="BW139" i="4"/>
  <c r="B146" i="2"/>
  <c r="M145" i="2"/>
  <c r="T143" i="2"/>
  <c r="C143" i="2"/>
  <c r="K143" i="2"/>
  <c r="L143" i="2"/>
  <c r="Q144" i="2"/>
  <c r="R144" i="2"/>
  <c r="C145" i="2"/>
  <c r="T145" i="2"/>
  <c r="L145" i="2"/>
  <c r="T144" i="2"/>
  <c r="K144" i="2"/>
  <c r="K145" i="2"/>
  <c r="C144" i="2"/>
  <c r="L144" i="2"/>
  <c r="H145" i="2"/>
  <c r="O146" i="2"/>
  <c r="P146" i="2"/>
  <c r="BW140" i="4"/>
  <c r="B147" i="2"/>
  <c r="M146" i="2"/>
  <c r="G146" i="2"/>
  <c r="S145" i="2"/>
  <c r="D146" i="2"/>
  <c r="F145" i="2"/>
  <c r="BX139" i="4"/>
  <c r="E145" i="2"/>
  <c r="N145" i="2"/>
  <c r="I145" i="2"/>
  <c r="R145" i="2"/>
  <c r="Q145" i="2"/>
  <c r="I146" i="2"/>
  <c r="E146" i="2"/>
  <c r="N146" i="2"/>
  <c r="F146" i="2"/>
  <c r="BX140" i="4"/>
  <c r="H146" i="2"/>
  <c r="Q146" i="2"/>
  <c r="R146" i="2"/>
  <c r="J146" i="2"/>
  <c r="O147" i="2"/>
  <c r="P147" i="2"/>
  <c r="B148" i="2"/>
  <c r="G147" i="2"/>
  <c r="M147" i="2"/>
  <c r="BW141" i="4"/>
  <c r="D147" i="2"/>
  <c r="S146" i="2"/>
  <c r="Q147" i="2"/>
  <c r="R147" i="2"/>
  <c r="C146" i="2"/>
  <c r="K146" i="2"/>
  <c r="T146" i="2"/>
  <c r="L146" i="2"/>
  <c r="O148" i="2"/>
  <c r="P148" i="2"/>
  <c r="BW142" i="4"/>
  <c r="D148" i="2"/>
  <c r="M148" i="2"/>
  <c r="S147" i="2"/>
  <c r="L148" i="2"/>
  <c r="G148" i="2"/>
  <c r="B149" i="2"/>
  <c r="F147" i="2"/>
  <c r="BX141" i="4"/>
  <c r="I147" i="2"/>
  <c r="E147" i="2"/>
  <c r="N147" i="2"/>
  <c r="J147" i="2"/>
  <c r="J148" i="2"/>
  <c r="H147" i="2"/>
  <c r="G149" i="2"/>
  <c r="BW143" i="4"/>
  <c r="D149" i="2"/>
  <c r="M149" i="2"/>
  <c r="O149" i="2"/>
  <c r="P149" i="2"/>
  <c r="J149" i="2"/>
  <c r="S148" i="2"/>
  <c r="B150" i="2"/>
  <c r="Q148" i="2"/>
  <c r="R148" i="2"/>
  <c r="H148" i="2"/>
  <c r="C148" i="2"/>
  <c r="T148" i="2"/>
  <c r="F148" i="2"/>
  <c r="BX142" i="4"/>
  <c r="E148" i="2"/>
  <c r="N148" i="2"/>
  <c r="I148" i="2"/>
  <c r="T147" i="2"/>
  <c r="C147" i="2"/>
  <c r="K147" i="2"/>
  <c r="K148" i="2"/>
  <c r="L147" i="2"/>
  <c r="H149" i="2"/>
  <c r="K149" i="2"/>
  <c r="T149" i="2"/>
  <c r="C149" i="2"/>
  <c r="L149" i="2"/>
  <c r="F149" i="2"/>
  <c r="BX143" i="4"/>
  <c r="I149" i="2"/>
  <c r="E149" i="2"/>
  <c r="N149" i="2"/>
  <c r="G150" i="2"/>
  <c r="S149" i="2"/>
  <c r="M150" i="2"/>
  <c r="B151" i="2"/>
  <c r="J150" i="2"/>
  <c r="D150" i="2"/>
  <c r="O150" i="2"/>
  <c r="P150" i="2"/>
  <c r="BW144" i="4"/>
  <c r="R149" i="2"/>
  <c r="Q149" i="2"/>
  <c r="K150" i="2"/>
  <c r="T150" i="2"/>
  <c r="C150" i="2"/>
  <c r="R150" i="2"/>
  <c r="Q150" i="2"/>
  <c r="H150" i="2"/>
  <c r="L150" i="2"/>
  <c r="B152" i="2"/>
  <c r="S150" i="2"/>
  <c r="D151" i="2"/>
  <c r="G151" i="2"/>
  <c r="O151" i="2"/>
  <c r="P151" i="2"/>
  <c r="M151" i="2"/>
  <c r="BW145" i="4"/>
  <c r="I150" i="2"/>
  <c r="H151" i="2"/>
  <c r="E150" i="2"/>
  <c r="N150" i="2"/>
  <c r="F150" i="2"/>
  <c r="BX144" i="4"/>
  <c r="BW146" i="4"/>
  <c r="B153" i="2"/>
  <c r="D152" i="2"/>
  <c r="S151" i="2"/>
  <c r="G152" i="2"/>
  <c r="O152" i="2"/>
  <c r="P152" i="2"/>
  <c r="M152" i="2"/>
  <c r="Q151" i="2"/>
  <c r="R151" i="2"/>
  <c r="E151" i="2"/>
  <c r="N151" i="2"/>
  <c r="I151" i="2"/>
  <c r="H152" i="2"/>
  <c r="F151" i="2"/>
  <c r="BX145" i="4"/>
  <c r="J151" i="2"/>
  <c r="K151" i="2"/>
  <c r="C151" i="2"/>
  <c r="T151" i="2"/>
  <c r="L151" i="2"/>
  <c r="F152" i="2"/>
  <c r="BX146" i="4"/>
  <c r="E152" i="2"/>
  <c r="N152" i="2"/>
  <c r="I152" i="2"/>
  <c r="J152" i="2"/>
  <c r="J153" i="2"/>
  <c r="BW147" i="4"/>
  <c r="M153" i="2"/>
  <c r="O153" i="2"/>
  <c r="P153" i="2"/>
  <c r="G153" i="2"/>
  <c r="B154" i="2"/>
  <c r="S152" i="2"/>
  <c r="D153" i="2"/>
  <c r="R152" i="2"/>
  <c r="Q152" i="2"/>
  <c r="C153" i="2"/>
  <c r="T153" i="2"/>
  <c r="H153" i="2"/>
  <c r="F153" i="2"/>
  <c r="BX147" i="4"/>
  <c r="E153" i="2"/>
  <c r="N153" i="2"/>
  <c r="I153" i="2"/>
  <c r="L153" i="2"/>
  <c r="G154" i="2"/>
  <c r="B155" i="2"/>
  <c r="M154" i="2"/>
  <c r="S153" i="2"/>
  <c r="D154" i="2"/>
  <c r="J154" i="2"/>
  <c r="L154" i="2"/>
  <c r="BW148" i="4"/>
  <c r="O154" i="2"/>
  <c r="P154" i="2"/>
  <c r="C152" i="2"/>
  <c r="K152" i="2"/>
  <c r="K153" i="2"/>
  <c r="T152" i="2"/>
  <c r="L152" i="2"/>
  <c r="R153" i="2"/>
  <c r="Q153" i="2"/>
  <c r="I154" i="2"/>
  <c r="F154" i="2"/>
  <c r="BX148" i="4"/>
  <c r="E154" i="2"/>
  <c r="N154" i="2"/>
  <c r="H154" i="2"/>
  <c r="R154" i="2"/>
  <c r="Q154" i="2"/>
  <c r="B156" i="2"/>
  <c r="M155" i="2"/>
  <c r="O155" i="2"/>
  <c r="P155" i="2"/>
  <c r="BW149" i="4"/>
  <c r="S154" i="2"/>
  <c r="G155" i="2"/>
  <c r="D155" i="2"/>
  <c r="J155" i="2"/>
  <c r="T154" i="2"/>
  <c r="C154" i="2"/>
  <c r="K154" i="2"/>
  <c r="BW150" i="4"/>
  <c r="G156" i="2"/>
  <c r="B157" i="2"/>
  <c r="M156" i="2"/>
  <c r="D156" i="2"/>
  <c r="S155" i="2"/>
  <c r="J156" i="2"/>
  <c r="L156" i="2"/>
  <c r="O156" i="2"/>
  <c r="P156" i="2"/>
  <c r="F155" i="2"/>
  <c r="BX149" i="4"/>
  <c r="E155" i="2"/>
  <c r="N155" i="2"/>
  <c r="I155" i="2"/>
  <c r="Q155" i="2"/>
  <c r="R155" i="2"/>
  <c r="C155" i="2"/>
  <c r="T155" i="2"/>
  <c r="K155" i="2"/>
  <c r="L155" i="2"/>
  <c r="H155" i="2"/>
  <c r="S156" i="2"/>
  <c r="B158" i="2"/>
  <c r="M157" i="2"/>
  <c r="D157" i="2"/>
  <c r="J157" i="2"/>
  <c r="G157" i="2"/>
  <c r="O157" i="2"/>
  <c r="P157" i="2"/>
  <c r="BW151" i="4"/>
  <c r="K156" i="2"/>
  <c r="T156" i="2"/>
  <c r="C156" i="2"/>
  <c r="H156" i="2"/>
  <c r="R156" i="2"/>
  <c r="Q156" i="2"/>
  <c r="I156" i="2"/>
  <c r="E156" i="2"/>
  <c r="N156" i="2"/>
  <c r="F156" i="2"/>
  <c r="BX150" i="4"/>
  <c r="T157" i="2"/>
  <c r="C157" i="2"/>
  <c r="K157" i="2"/>
  <c r="L157" i="2"/>
  <c r="Q157" i="2"/>
  <c r="R157" i="2"/>
  <c r="S157" i="2"/>
  <c r="BW152" i="4"/>
  <c r="M158" i="2"/>
  <c r="D158" i="2"/>
  <c r="G158" i="2"/>
  <c r="B159" i="2"/>
  <c r="O158" i="2"/>
  <c r="P158" i="2"/>
  <c r="H157" i="2"/>
  <c r="E157" i="2"/>
  <c r="N157" i="2"/>
  <c r="F157" i="2"/>
  <c r="BX151" i="4"/>
  <c r="I157" i="2"/>
  <c r="H158" i="2"/>
  <c r="E158" i="2"/>
  <c r="N158" i="2"/>
  <c r="F158" i="2"/>
  <c r="BX152" i="4"/>
  <c r="I158" i="2"/>
  <c r="R158" i="2"/>
  <c r="Q158" i="2"/>
  <c r="BW153" i="4"/>
  <c r="M159" i="2"/>
  <c r="S158" i="2"/>
  <c r="G159" i="2"/>
  <c r="B160" i="2"/>
  <c r="O159" i="2"/>
  <c r="P159" i="2"/>
  <c r="D159" i="2"/>
  <c r="J158" i="2"/>
  <c r="J159" i="2"/>
  <c r="C159" i="2"/>
  <c r="T159" i="2"/>
  <c r="L159" i="2"/>
  <c r="T158" i="2"/>
  <c r="K158" i="2"/>
  <c r="C158" i="2"/>
  <c r="L158" i="2"/>
  <c r="Q159" i="2"/>
  <c r="R159" i="2"/>
  <c r="H159" i="2"/>
  <c r="BW154" i="4"/>
  <c r="G160" i="2"/>
  <c r="O160" i="2"/>
  <c r="P160" i="2"/>
  <c r="M160" i="2"/>
  <c r="B161" i="2"/>
  <c r="D160" i="2"/>
  <c r="S159" i="2"/>
  <c r="F159" i="2"/>
  <c r="BX153" i="4"/>
  <c r="I159" i="2"/>
  <c r="H160" i="2"/>
  <c r="E159" i="2"/>
  <c r="N159" i="2"/>
  <c r="K159" i="2"/>
  <c r="E160" i="2"/>
  <c r="N160" i="2"/>
  <c r="F160" i="2"/>
  <c r="BX154" i="4"/>
  <c r="I160" i="2"/>
  <c r="G161" i="2"/>
  <c r="BW155" i="4"/>
  <c r="O161" i="2"/>
  <c r="P161" i="2"/>
  <c r="S160" i="2"/>
  <c r="B162" i="2"/>
  <c r="M161" i="2"/>
  <c r="D161" i="2"/>
  <c r="Q160" i="2"/>
  <c r="R160" i="2"/>
  <c r="J160" i="2"/>
  <c r="Q161" i="2"/>
  <c r="R161" i="2"/>
  <c r="H161" i="2"/>
  <c r="G162" i="2"/>
  <c r="BW156" i="4"/>
  <c r="S161" i="2"/>
  <c r="O162" i="2"/>
  <c r="P162" i="2"/>
  <c r="M162" i="2"/>
  <c r="B163" i="2"/>
  <c r="D162" i="2"/>
  <c r="T160" i="2"/>
  <c r="C160" i="2"/>
  <c r="K160" i="2"/>
  <c r="L160" i="2"/>
  <c r="F161" i="2"/>
  <c r="BX155" i="4"/>
  <c r="E161" i="2"/>
  <c r="N161" i="2"/>
  <c r="I161" i="2"/>
  <c r="J161" i="2"/>
  <c r="H162" i="2"/>
  <c r="E162" i="2"/>
  <c r="N162" i="2"/>
  <c r="I162" i="2"/>
  <c r="F162" i="2"/>
  <c r="BX156" i="4"/>
  <c r="B164" i="2"/>
  <c r="M163" i="2"/>
  <c r="D163" i="2"/>
  <c r="BW157" i="4"/>
  <c r="S162" i="2"/>
  <c r="G163" i="2"/>
  <c r="O163" i="2"/>
  <c r="P163" i="2"/>
  <c r="L163" i="2"/>
  <c r="Q162" i="2"/>
  <c r="R162" i="2"/>
  <c r="C161" i="2"/>
  <c r="T161" i="2"/>
  <c r="K161" i="2"/>
  <c r="L161" i="2"/>
  <c r="J162" i="2"/>
  <c r="J163" i="2"/>
  <c r="C162" i="2"/>
  <c r="T162" i="2"/>
  <c r="K162" i="2"/>
  <c r="L162" i="2"/>
  <c r="D164" i="2"/>
  <c r="BW158" i="4"/>
  <c r="L164" i="2"/>
  <c r="M164" i="2"/>
  <c r="B165" i="2"/>
  <c r="O164" i="2"/>
  <c r="P164" i="2"/>
  <c r="J164" i="2"/>
  <c r="G164" i="2"/>
  <c r="S163" i="2"/>
  <c r="R163" i="2"/>
  <c r="Q163" i="2"/>
  <c r="E163" i="2"/>
  <c r="N163" i="2"/>
  <c r="I163" i="2"/>
  <c r="F163" i="2"/>
  <c r="BX157" i="4"/>
  <c r="H163" i="2"/>
  <c r="K163" i="2"/>
  <c r="T163" i="2"/>
  <c r="C163" i="2"/>
  <c r="H164" i="2"/>
  <c r="R164" i="2"/>
  <c r="Q164" i="2"/>
  <c r="K164" i="2"/>
  <c r="C164" i="2"/>
  <c r="T164" i="2"/>
  <c r="O165" i="2"/>
  <c r="P165" i="2"/>
  <c r="M165" i="2"/>
  <c r="G165" i="2"/>
  <c r="D165" i="2"/>
  <c r="S164" i="2"/>
  <c r="J165" i="2"/>
  <c r="L165" i="2"/>
  <c r="BW159" i="4"/>
  <c r="B166" i="2"/>
  <c r="I164" i="2"/>
  <c r="E164" i="2"/>
  <c r="N164" i="2"/>
  <c r="F164" i="2"/>
  <c r="BX158" i="4"/>
  <c r="H165" i="2"/>
  <c r="D166" i="2"/>
  <c r="G166" i="2"/>
  <c r="B167" i="2"/>
  <c r="J166" i="2"/>
  <c r="BW160" i="4"/>
  <c r="O166" i="2"/>
  <c r="P166" i="2"/>
  <c r="S165" i="2"/>
  <c r="L166" i="2"/>
  <c r="M166" i="2"/>
  <c r="S9" i="2"/>
  <c r="S6" i="2" s="1"/>
  <c r="R165" i="2"/>
  <c r="Q165" i="2"/>
  <c r="E165" i="2"/>
  <c r="N165" i="2"/>
  <c r="I165" i="2"/>
  <c r="H166" i="2"/>
  <c r="F165" i="2"/>
  <c r="BX159" i="4"/>
  <c r="K165" i="2"/>
  <c r="T165" i="2"/>
  <c r="C165" i="2"/>
  <c r="R166" i="2"/>
  <c r="Q166" i="2"/>
  <c r="BW161" i="4"/>
  <c r="O167" i="2"/>
  <c r="P167" i="2"/>
  <c r="L167" i="2"/>
  <c r="M167" i="2"/>
  <c r="B168" i="2"/>
  <c r="S166" i="2"/>
  <c r="G167" i="2"/>
  <c r="J167" i="2"/>
  <c r="D167" i="2"/>
  <c r="T166" i="2"/>
  <c r="K166" i="2"/>
  <c r="C166" i="2"/>
  <c r="E166" i="2"/>
  <c r="N166" i="2"/>
  <c r="I166" i="2"/>
  <c r="H167" i="2"/>
  <c r="F166" i="2"/>
  <c r="BX160" i="4"/>
  <c r="F167" i="2"/>
  <c r="BX161" i="4"/>
  <c r="E167" i="2"/>
  <c r="N167" i="2"/>
  <c r="I167" i="2"/>
  <c r="H168" i="2"/>
  <c r="C167" i="2"/>
  <c r="T167" i="2"/>
  <c r="K167" i="2"/>
  <c r="D168" i="2"/>
  <c r="S167" i="2"/>
  <c r="J168" i="2"/>
  <c r="G168" i="2"/>
  <c r="O168" i="2"/>
  <c r="P168" i="2"/>
  <c r="B169" i="2"/>
  <c r="M168" i="2"/>
  <c r="L168" i="2"/>
  <c r="BW162" i="4"/>
  <c r="R167" i="2"/>
  <c r="Q167" i="2"/>
  <c r="Q168" i="2"/>
  <c r="R168" i="2"/>
  <c r="F168" i="2"/>
  <c r="BX162" i="4"/>
  <c r="I168" i="2"/>
  <c r="E168" i="2"/>
  <c r="N168" i="2"/>
  <c r="M169" i="2"/>
  <c r="BW163" i="4"/>
  <c r="G169" i="2"/>
  <c r="D169" i="2"/>
  <c r="B170" i="2"/>
  <c r="J169" i="2"/>
  <c r="L169" i="2"/>
  <c r="O169" i="2"/>
  <c r="P169" i="2"/>
  <c r="S168" i="2"/>
  <c r="C168" i="2"/>
  <c r="T168" i="2"/>
  <c r="K168" i="2"/>
  <c r="H169" i="2"/>
  <c r="D170" i="2"/>
  <c r="BW164" i="4"/>
  <c r="O170" i="2"/>
  <c r="P170" i="2"/>
  <c r="J170" i="2"/>
  <c r="G170" i="2"/>
  <c r="S169" i="2"/>
  <c r="B171" i="2"/>
  <c r="M170" i="2"/>
  <c r="L170" i="2"/>
  <c r="Q169" i="2"/>
  <c r="R169" i="2"/>
  <c r="E169" i="2"/>
  <c r="N169" i="2"/>
  <c r="I169" i="2"/>
  <c r="H170" i="2"/>
  <c r="F169" i="2"/>
  <c r="BX163" i="4"/>
  <c r="T169" i="2"/>
  <c r="K169" i="2"/>
  <c r="C169" i="2"/>
  <c r="K170" i="2"/>
  <c r="T170" i="2"/>
  <c r="C170" i="2"/>
  <c r="I170" i="2"/>
  <c r="F170" i="2"/>
  <c r="BX164" i="4"/>
  <c r="E170" i="2"/>
  <c r="N170" i="2"/>
  <c r="R170" i="2"/>
  <c r="Q170" i="2"/>
  <c r="O171" i="2"/>
  <c r="P171" i="2"/>
  <c r="M171" i="2"/>
  <c r="J171" i="2"/>
  <c r="G171" i="2"/>
  <c r="L171" i="2"/>
  <c r="BW165" i="4"/>
  <c r="S170" i="2"/>
  <c r="B172" i="2"/>
  <c r="D171" i="2"/>
  <c r="F171" i="2"/>
  <c r="BX165" i="4"/>
  <c r="E171" i="2"/>
  <c r="N171" i="2"/>
  <c r="I171" i="2"/>
  <c r="H171" i="2"/>
  <c r="C171" i="2"/>
  <c r="T171" i="2"/>
  <c r="K171" i="2"/>
  <c r="B173" i="2"/>
  <c r="M172" i="2"/>
  <c r="S171" i="2"/>
  <c r="O172" i="2"/>
  <c r="P172" i="2"/>
  <c r="D172" i="2"/>
  <c r="L172" i="2"/>
  <c r="J172" i="2"/>
  <c r="G172" i="2"/>
  <c r="BW166" i="4"/>
  <c r="Q171" i="2"/>
  <c r="R171" i="2"/>
  <c r="H172" i="2"/>
  <c r="K172" i="2"/>
  <c r="T172" i="2"/>
  <c r="C172" i="2"/>
  <c r="F172" i="2"/>
  <c r="BX166" i="4"/>
  <c r="E172" i="2"/>
  <c r="N172" i="2"/>
  <c r="I172" i="2"/>
  <c r="M173" i="2"/>
  <c r="BW167" i="4"/>
  <c r="D173" i="2"/>
  <c r="S172" i="2"/>
  <c r="O173" i="2"/>
  <c r="P173" i="2"/>
  <c r="L173" i="2"/>
  <c r="G173" i="2"/>
  <c r="B174" i="2"/>
  <c r="J173" i="2"/>
  <c r="R172" i="2"/>
  <c r="Q172" i="2"/>
  <c r="S173" i="2"/>
  <c r="M174" i="2"/>
  <c r="L174" i="2"/>
  <c r="BW168" i="4"/>
  <c r="G174" i="2"/>
  <c r="O174" i="2"/>
  <c r="P174" i="2"/>
  <c r="B175" i="2"/>
  <c r="D174" i="2"/>
  <c r="J174" i="2"/>
  <c r="F173" i="2"/>
  <c r="BX167" i="4"/>
  <c r="I173" i="2"/>
  <c r="H174" i="2"/>
  <c r="E173" i="2"/>
  <c r="N173" i="2"/>
  <c r="H173" i="2"/>
  <c r="T173" i="2"/>
  <c r="C173" i="2"/>
  <c r="K173" i="2"/>
  <c r="Q173" i="2"/>
  <c r="R173" i="2"/>
  <c r="Q174" i="2"/>
  <c r="R174" i="2"/>
  <c r="C174" i="2"/>
  <c r="K174" i="2"/>
  <c r="T174" i="2"/>
  <c r="J175" i="2"/>
  <c r="S174" i="2"/>
  <c r="BW169" i="4"/>
  <c r="O175" i="2"/>
  <c r="P175" i="2"/>
  <c r="B176" i="2"/>
  <c r="L175" i="2"/>
  <c r="G175" i="2"/>
  <c r="M175" i="2"/>
  <c r="D175" i="2"/>
  <c r="E174" i="2"/>
  <c r="N174" i="2"/>
  <c r="I174" i="2"/>
  <c r="F174" i="2"/>
  <c r="BX168" i="4"/>
  <c r="F175" i="2"/>
  <c r="BX169" i="4"/>
  <c r="I175" i="2"/>
  <c r="E175" i="2"/>
  <c r="N175" i="2"/>
  <c r="S175" i="2"/>
  <c r="B177" i="2"/>
  <c r="D176" i="2"/>
  <c r="M176" i="2"/>
  <c r="J176" i="2"/>
  <c r="O176" i="2"/>
  <c r="P176" i="2"/>
  <c r="G176" i="2"/>
  <c r="BW170" i="4"/>
  <c r="L176" i="2"/>
  <c r="T175" i="2"/>
  <c r="C175" i="2"/>
  <c r="K175" i="2"/>
  <c r="H175" i="2"/>
  <c r="R175" i="2"/>
  <c r="Q175" i="2"/>
  <c r="F176" i="2"/>
  <c r="BX170" i="4"/>
  <c r="I176" i="2"/>
  <c r="E176" i="2"/>
  <c r="N176" i="2"/>
  <c r="R176" i="2"/>
  <c r="Q176" i="2"/>
  <c r="O177" i="2"/>
  <c r="P177" i="2"/>
  <c r="G177" i="2"/>
  <c r="BW171" i="4"/>
  <c r="L177" i="2"/>
  <c r="M177" i="2"/>
  <c r="S176" i="2"/>
  <c r="J177" i="2"/>
  <c r="B178" i="2"/>
  <c r="D177" i="2"/>
  <c r="H176" i="2"/>
  <c r="T176" i="2"/>
  <c r="K176" i="2"/>
  <c r="C176" i="2"/>
  <c r="E177" i="2"/>
  <c r="N177" i="2"/>
  <c r="F177" i="2"/>
  <c r="BX171" i="4"/>
  <c r="I177" i="2"/>
  <c r="D178" i="2"/>
  <c r="G178" i="2"/>
  <c r="J178" i="2"/>
  <c r="BW172" i="4"/>
  <c r="O178" i="2"/>
  <c r="P178" i="2"/>
  <c r="L178" i="2"/>
  <c r="M178" i="2"/>
  <c r="B179" i="2"/>
  <c r="S177" i="2"/>
  <c r="Q177" i="2"/>
  <c r="R177" i="2"/>
  <c r="H177" i="2"/>
  <c r="T177" i="2"/>
  <c r="K177" i="2"/>
  <c r="C177" i="2"/>
  <c r="BW173" i="4"/>
  <c r="M179" i="2"/>
  <c r="D179" i="2"/>
  <c r="J179" i="2"/>
  <c r="S178" i="2"/>
  <c r="O179" i="2"/>
  <c r="P179" i="2"/>
  <c r="B180" i="2"/>
  <c r="G179" i="2"/>
  <c r="L179" i="2"/>
  <c r="F178" i="2"/>
  <c r="BX172" i="4"/>
  <c r="E178" i="2"/>
  <c r="N178" i="2"/>
  <c r="I178" i="2"/>
  <c r="H179" i="2"/>
  <c r="H178" i="2"/>
  <c r="C178" i="2"/>
  <c r="T178" i="2"/>
  <c r="K178" i="2"/>
  <c r="R178" i="2"/>
  <c r="Q178" i="2"/>
  <c r="M180" i="2"/>
  <c r="J180" i="2"/>
  <c r="B181" i="2"/>
  <c r="L180" i="2"/>
  <c r="D180" i="2"/>
  <c r="BW174" i="4"/>
  <c r="S179" i="2"/>
  <c r="G180" i="2"/>
  <c r="O180" i="2"/>
  <c r="P180" i="2"/>
  <c r="R179" i="2"/>
  <c r="Q179" i="2"/>
  <c r="F179" i="2"/>
  <c r="BX173" i="4"/>
  <c r="I179" i="2"/>
  <c r="E179" i="2"/>
  <c r="N179" i="2"/>
  <c r="K179" i="2"/>
  <c r="C179" i="2"/>
  <c r="T179" i="2"/>
  <c r="H180" i="2"/>
  <c r="R180" i="2"/>
  <c r="Q180" i="2"/>
  <c r="T180" i="2"/>
  <c r="K180" i="2"/>
  <c r="C180" i="2"/>
  <c r="S180" i="2"/>
  <c r="G181" i="2"/>
  <c r="D181" i="2"/>
  <c r="B182" i="2"/>
  <c r="J181" i="2"/>
  <c r="O181" i="2"/>
  <c r="P181" i="2"/>
  <c r="BW175" i="4"/>
  <c r="L181" i="2"/>
  <c r="M181" i="2"/>
  <c r="I180" i="2"/>
  <c r="H181" i="2"/>
  <c r="F180" i="2"/>
  <c r="BX174" i="4"/>
  <c r="E180" i="2"/>
  <c r="N180" i="2"/>
  <c r="R181" i="2"/>
  <c r="Q181" i="2"/>
  <c r="B183" i="2"/>
  <c r="M182" i="2"/>
  <c r="D182" i="2"/>
  <c r="BW176" i="4"/>
  <c r="O182" i="2"/>
  <c r="P182" i="2"/>
  <c r="J182" i="2"/>
  <c r="L182" i="2"/>
  <c r="S181" i="2"/>
  <c r="G182" i="2"/>
  <c r="T181" i="2"/>
  <c r="K181" i="2"/>
  <c r="C181" i="2"/>
  <c r="F181" i="2"/>
  <c r="BX175" i="4"/>
  <c r="I181" i="2"/>
  <c r="E181" i="2"/>
  <c r="N181" i="2"/>
  <c r="Q182" i="2"/>
  <c r="R182" i="2"/>
  <c r="J183" i="2"/>
  <c r="G183" i="2"/>
  <c r="B184" i="2"/>
  <c r="L183" i="2"/>
  <c r="S182" i="2"/>
  <c r="M183" i="2"/>
  <c r="BW177" i="4"/>
  <c r="D183" i="2"/>
  <c r="O183" i="2"/>
  <c r="P183" i="2"/>
  <c r="H182" i="2"/>
  <c r="T182" i="2"/>
  <c r="C182" i="2"/>
  <c r="K182" i="2"/>
  <c r="E182" i="2"/>
  <c r="N182" i="2"/>
  <c r="I182" i="2"/>
  <c r="F182" i="2"/>
  <c r="BX176" i="4"/>
  <c r="Q183" i="2"/>
  <c r="R183" i="2"/>
  <c r="C183" i="2"/>
  <c r="T183" i="2"/>
  <c r="K183" i="2"/>
  <c r="H183" i="2"/>
  <c r="F183" i="2"/>
  <c r="BX177" i="4"/>
  <c r="I183" i="2"/>
  <c r="H184" i="2"/>
  <c r="E183" i="2"/>
  <c r="N183" i="2"/>
  <c r="S183" i="2"/>
  <c r="D184" i="2"/>
  <c r="BW178" i="4"/>
  <c r="G184" i="2"/>
  <c r="J184" i="2"/>
  <c r="O184" i="2"/>
  <c r="P184" i="2"/>
  <c r="M184" i="2"/>
  <c r="L184" i="2"/>
  <c r="B185" i="2"/>
  <c r="Q184" i="2"/>
  <c r="R184" i="2"/>
  <c r="I184" i="2"/>
  <c r="H185" i="2"/>
  <c r="E184" i="2"/>
  <c r="N184" i="2"/>
  <c r="F184" i="2"/>
  <c r="BX178" i="4"/>
  <c r="K184" i="2"/>
  <c r="T184" i="2"/>
  <c r="C184" i="2"/>
  <c r="D185" i="2"/>
  <c r="O185" i="2"/>
  <c r="P185" i="2"/>
  <c r="S184" i="2"/>
  <c r="J185" i="2"/>
  <c r="M185" i="2"/>
  <c r="G185" i="2"/>
  <c r="BW179" i="4"/>
  <c r="L185" i="2"/>
  <c r="B186" i="2"/>
  <c r="G186" i="2"/>
  <c r="J186" i="2"/>
  <c r="S185" i="2"/>
  <c r="M186" i="2"/>
  <c r="B187" i="2"/>
  <c r="L186" i="2"/>
  <c r="D186" i="2"/>
  <c r="BW180" i="4"/>
  <c r="O186" i="2"/>
  <c r="P186" i="2"/>
  <c r="R185" i="2"/>
  <c r="Q185" i="2"/>
  <c r="K185" i="2"/>
  <c r="T185" i="2"/>
  <c r="C185" i="2"/>
  <c r="F185" i="2"/>
  <c r="BX179" i="4"/>
  <c r="I185" i="2"/>
  <c r="H186" i="2"/>
  <c r="E185" i="2"/>
  <c r="N185" i="2"/>
  <c r="I186" i="2"/>
  <c r="F186" i="2"/>
  <c r="BX180" i="4"/>
  <c r="E186" i="2"/>
  <c r="N186" i="2"/>
  <c r="R186" i="2"/>
  <c r="Q186" i="2"/>
  <c r="T186" i="2"/>
  <c r="C186" i="2"/>
  <c r="K186" i="2"/>
  <c r="M187" i="2"/>
  <c r="D187" i="2"/>
  <c r="J187" i="2"/>
  <c r="BW181" i="4"/>
  <c r="O187" i="2"/>
  <c r="P187" i="2"/>
  <c r="L187" i="2"/>
  <c r="B188" i="2"/>
  <c r="G187" i="2"/>
  <c r="S186" i="2"/>
  <c r="L188" i="2"/>
  <c r="M188" i="2"/>
  <c r="G188" i="2"/>
  <c r="B189" i="2"/>
  <c r="BW182" i="4"/>
  <c r="O188" i="2"/>
  <c r="P188" i="2"/>
  <c r="D188" i="2"/>
  <c r="J188" i="2"/>
  <c r="S187" i="2"/>
  <c r="E187" i="2"/>
  <c r="N187" i="2"/>
  <c r="I187" i="2"/>
  <c r="H188" i="2"/>
  <c r="F187" i="2"/>
  <c r="BX181" i="4"/>
  <c r="T187" i="2"/>
  <c r="C187" i="2"/>
  <c r="K187" i="2"/>
  <c r="Q187" i="2"/>
  <c r="R187" i="2"/>
  <c r="H187" i="2"/>
  <c r="R188" i="2"/>
  <c r="Q188" i="2"/>
  <c r="I188" i="2"/>
  <c r="E188" i="2"/>
  <c r="N188" i="2"/>
  <c r="F188" i="2"/>
  <c r="BX182" i="4"/>
  <c r="O189" i="2"/>
  <c r="P189" i="2"/>
  <c r="J189" i="2"/>
  <c r="BW183" i="4"/>
  <c r="M189" i="2"/>
  <c r="D189" i="2"/>
  <c r="S188" i="2"/>
  <c r="G189" i="2"/>
  <c r="B190" i="2"/>
  <c r="L189" i="2"/>
  <c r="K188" i="2"/>
  <c r="C188" i="2"/>
  <c r="T188" i="2"/>
  <c r="H189" i="2"/>
  <c r="Q189" i="2"/>
  <c r="R189" i="2"/>
  <c r="I189" i="2"/>
  <c r="H190" i="2"/>
  <c r="E189" i="2"/>
  <c r="N189" i="2"/>
  <c r="F189" i="2"/>
  <c r="BX183" i="4"/>
  <c r="K189" i="2"/>
  <c r="T189" i="2"/>
  <c r="C189" i="2"/>
  <c r="BW184" i="4"/>
  <c r="S189" i="2"/>
  <c r="D190" i="2"/>
  <c r="O190" i="2"/>
  <c r="P190" i="2"/>
  <c r="G190" i="2"/>
  <c r="B191" i="2"/>
  <c r="L190" i="2"/>
  <c r="J190" i="2"/>
  <c r="M190" i="2"/>
  <c r="F190" i="2"/>
  <c r="BX184" i="4"/>
  <c r="E190" i="2"/>
  <c r="N190" i="2"/>
  <c r="I190" i="2"/>
  <c r="D191" i="2"/>
  <c r="O191" i="2"/>
  <c r="P191" i="2"/>
  <c r="J191" i="2"/>
  <c r="L191" i="2"/>
  <c r="M191" i="2"/>
  <c r="BW185" i="4"/>
  <c r="B192" i="2"/>
  <c r="S190" i="2"/>
  <c r="G191" i="2"/>
  <c r="R190" i="2"/>
  <c r="Q190" i="2"/>
  <c r="C190" i="2"/>
  <c r="T190" i="2"/>
  <c r="K190" i="2"/>
  <c r="H191" i="2"/>
  <c r="I191" i="2"/>
  <c r="E191" i="2"/>
  <c r="N191" i="2"/>
  <c r="F191" i="2"/>
  <c r="BX185" i="4"/>
  <c r="O192" i="2"/>
  <c r="P192" i="2"/>
  <c r="M192" i="2"/>
  <c r="D192" i="2"/>
  <c r="S191" i="2"/>
  <c r="G192" i="2"/>
  <c r="BW186" i="4"/>
  <c r="J192" i="2"/>
  <c r="L192" i="2"/>
  <c r="B193" i="2"/>
  <c r="C191" i="2"/>
  <c r="T191" i="2"/>
  <c r="K191" i="2"/>
  <c r="Q191" i="2"/>
  <c r="R191" i="2"/>
  <c r="T192" i="2"/>
  <c r="C192" i="2"/>
  <c r="K192" i="2"/>
  <c r="Q192" i="2"/>
  <c r="R192" i="2"/>
  <c r="I192" i="2"/>
  <c r="E192" i="2"/>
  <c r="N192" i="2"/>
  <c r="F192" i="2"/>
  <c r="BX186" i="4"/>
  <c r="S192" i="2"/>
  <c r="BW187" i="4"/>
  <c r="O193" i="2"/>
  <c r="P193" i="2"/>
  <c r="D193" i="2"/>
  <c r="J193" i="2"/>
  <c r="G193" i="2"/>
  <c r="M193" i="2"/>
  <c r="B194" i="2"/>
  <c r="L193" i="2"/>
  <c r="H192" i="2"/>
  <c r="M194" i="2"/>
  <c r="B195" i="2"/>
  <c r="D194" i="2"/>
  <c r="G194" i="2"/>
  <c r="J194" i="2"/>
  <c r="L194" i="2"/>
  <c r="O194" i="2"/>
  <c r="P194" i="2"/>
  <c r="BW188" i="4"/>
  <c r="S193" i="2"/>
  <c r="H193" i="2"/>
  <c r="F193" i="2"/>
  <c r="BX187" i="4"/>
  <c r="I193" i="2"/>
  <c r="E193" i="2"/>
  <c r="N193" i="2"/>
  <c r="R193" i="2"/>
  <c r="Q193" i="2"/>
  <c r="T193" i="2"/>
  <c r="K193" i="2"/>
  <c r="C193" i="2"/>
  <c r="R194" i="2"/>
  <c r="Q194" i="2"/>
  <c r="E194" i="2"/>
  <c r="N194" i="2"/>
  <c r="I194" i="2"/>
  <c r="F194" i="2"/>
  <c r="BX188" i="4"/>
  <c r="S194" i="2"/>
  <c r="BW189" i="4"/>
  <c r="G195" i="2"/>
  <c r="D195" i="2"/>
  <c r="O195" i="2"/>
  <c r="P195" i="2"/>
  <c r="J195" i="2"/>
  <c r="L195" i="2"/>
  <c r="M195" i="2"/>
  <c r="B196" i="2"/>
  <c r="H194" i="2"/>
  <c r="T194" i="2"/>
  <c r="K194" i="2"/>
  <c r="C194" i="2"/>
  <c r="C195" i="2"/>
  <c r="T195" i="2"/>
  <c r="K195" i="2"/>
  <c r="R195" i="2"/>
  <c r="Q195" i="2"/>
  <c r="F195" i="2"/>
  <c r="BX189" i="4"/>
  <c r="I195" i="2"/>
  <c r="E195" i="2"/>
  <c r="N195" i="2"/>
  <c r="H195" i="2"/>
  <c r="J196" i="2"/>
  <c r="G196" i="2"/>
  <c r="L196" i="2"/>
  <c r="S195" i="2"/>
  <c r="B197" i="2"/>
  <c r="D196" i="2"/>
  <c r="BW190" i="4"/>
  <c r="O196" i="2"/>
  <c r="P196" i="2"/>
  <c r="M196" i="2"/>
  <c r="E196" i="2"/>
  <c r="N196" i="2"/>
  <c r="F196" i="2"/>
  <c r="BX190" i="4"/>
  <c r="I196" i="2"/>
  <c r="H196" i="2"/>
  <c r="G197" i="2"/>
  <c r="O197" i="2"/>
  <c r="P197" i="2"/>
  <c r="BW191" i="4"/>
  <c r="D197" i="2"/>
  <c r="J197" i="2"/>
  <c r="S196" i="2"/>
  <c r="M197" i="2"/>
  <c r="L197" i="2"/>
  <c r="B198" i="2"/>
  <c r="K196" i="2"/>
  <c r="T196" i="2"/>
  <c r="C196" i="2"/>
  <c r="R196" i="2"/>
  <c r="Q196" i="2"/>
  <c r="H197" i="2"/>
  <c r="BW192" i="4"/>
  <c r="D198" i="2"/>
  <c r="J198" i="2"/>
  <c r="G198" i="2"/>
  <c r="S197" i="2"/>
  <c r="L198" i="2"/>
  <c r="M198" i="2"/>
  <c r="B199" i="2"/>
  <c r="O198" i="2"/>
  <c r="P198" i="2"/>
  <c r="K197" i="2"/>
  <c r="T197" i="2"/>
  <c r="C197" i="2"/>
  <c r="R197" i="2"/>
  <c r="Q197" i="2"/>
  <c r="E197" i="2"/>
  <c r="N197" i="2"/>
  <c r="I197" i="2"/>
  <c r="F197" i="2"/>
  <c r="BX191" i="4"/>
  <c r="Q198" i="2"/>
  <c r="R198" i="2"/>
  <c r="F198" i="2"/>
  <c r="BX192" i="4"/>
  <c r="I198" i="2"/>
  <c r="E198" i="2"/>
  <c r="N198" i="2"/>
  <c r="H198" i="2"/>
  <c r="D199" i="2"/>
  <c r="M199" i="2"/>
  <c r="S198" i="2"/>
  <c r="BW193" i="4"/>
  <c r="G199" i="2"/>
  <c r="B200" i="2"/>
  <c r="L199" i="2"/>
  <c r="O199" i="2"/>
  <c r="P199" i="2"/>
  <c r="J199" i="2"/>
  <c r="C198" i="2"/>
  <c r="T198" i="2"/>
  <c r="K198" i="2"/>
  <c r="T199" i="2"/>
  <c r="K199" i="2"/>
  <c r="C199" i="2"/>
  <c r="H199" i="2"/>
  <c r="R199" i="2"/>
  <c r="Q199" i="2"/>
  <c r="E199" i="2"/>
  <c r="N199" i="2"/>
  <c r="I199" i="2"/>
  <c r="H200" i="2"/>
  <c r="F199" i="2"/>
  <c r="BX193" i="4"/>
  <c r="M200" i="2"/>
  <c r="G200" i="2"/>
  <c r="B201" i="2"/>
  <c r="D200" i="2"/>
  <c r="O200" i="2"/>
  <c r="P200" i="2"/>
  <c r="S199" i="2"/>
  <c r="BW194" i="4"/>
  <c r="J200" i="2"/>
  <c r="L200" i="2"/>
  <c r="C200" i="2"/>
  <c r="T200" i="2"/>
  <c r="K200" i="2"/>
  <c r="F200" i="2"/>
  <c r="BX194" i="4"/>
  <c r="I200" i="2"/>
  <c r="E200" i="2"/>
  <c r="N200" i="2"/>
  <c r="J201" i="2"/>
  <c r="G201" i="2"/>
  <c r="S200" i="2"/>
  <c r="M201" i="2"/>
  <c r="D201" i="2"/>
  <c r="L201" i="2"/>
  <c r="O201" i="2"/>
  <c r="P201" i="2"/>
  <c r="BW195" i="4"/>
  <c r="B202" i="2"/>
  <c r="R200" i="2"/>
  <c r="Q200" i="2"/>
  <c r="G202" i="2"/>
  <c r="S201" i="2"/>
  <c r="J202" i="2"/>
  <c r="B203" i="2"/>
  <c r="O202" i="2"/>
  <c r="P202" i="2"/>
  <c r="L202" i="2"/>
  <c r="D202" i="2"/>
  <c r="M202" i="2"/>
  <c r="BW196" i="4"/>
  <c r="T201" i="2"/>
  <c r="C201" i="2"/>
  <c r="K201" i="2"/>
  <c r="I201" i="2"/>
  <c r="F201" i="2"/>
  <c r="BX195" i="4"/>
  <c r="E201" i="2"/>
  <c r="N201" i="2"/>
  <c r="R201" i="2"/>
  <c r="Q201" i="2"/>
  <c r="H201" i="2"/>
  <c r="M203" i="2"/>
  <c r="O203" i="2"/>
  <c r="P203" i="2"/>
  <c r="L203" i="2"/>
  <c r="S202" i="2"/>
  <c r="B204" i="2"/>
  <c r="G203" i="2"/>
  <c r="BW197" i="4"/>
  <c r="D203" i="2"/>
  <c r="J203" i="2"/>
  <c r="F202" i="2"/>
  <c r="BX196" i="4"/>
  <c r="I202" i="2"/>
  <c r="E202" i="2"/>
  <c r="N202" i="2"/>
  <c r="T202" i="2"/>
  <c r="K202" i="2"/>
  <c r="C202" i="2"/>
  <c r="H202" i="2"/>
  <c r="Q202" i="2"/>
  <c r="R202" i="2"/>
  <c r="H203" i="2"/>
  <c r="K203" i="2"/>
  <c r="C203" i="2"/>
  <c r="T203" i="2"/>
  <c r="Q203" i="2"/>
  <c r="R203" i="2"/>
  <c r="E203" i="2"/>
  <c r="N203" i="2"/>
  <c r="F203" i="2"/>
  <c r="BX197" i="4"/>
  <c r="I203" i="2"/>
  <c r="O204" i="2"/>
  <c r="P204" i="2"/>
  <c r="BW198" i="4"/>
  <c r="M204" i="2"/>
  <c r="G204" i="2"/>
  <c r="D204" i="2"/>
  <c r="S203" i="2"/>
  <c r="L204" i="2"/>
  <c r="B205" i="2"/>
  <c r="J204" i="2"/>
  <c r="C204" i="2"/>
  <c r="T204" i="2"/>
  <c r="K204" i="2"/>
  <c r="I204" i="2"/>
  <c r="H205" i="2"/>
  <c r="E204" i="2"/>
  <c r="N204" i="2"/>
  <c r="F204" i="2"/>
  <c r="BX198" i="4"/>
  <c r="H204" i="2"/>
  <c r="L205" i="2"/>
  <c r="BW199" i="4"/>
  <c r="G205" i="2"/>
  <c r="M205" i="2"/>
  <c r="B206" i="2"/>
  <c r="O205" i="2"/>
  <c r="P205" i="2"/>
  <c r="J205" i="2"/>
  <c r="S204" i="2"/>
  <c r="D205" i="2"/>
  <c r="R204" i="2"/>
  <c r="Q204" i="2"/>
  <c r="T205" i="2"/>
  <c r="C205" i="2"/>
  <c r="K205" i="2"/>
  <c r="Q205" i="2"/>
  <c r="R205" i="2"/>
  <c r="I205" i="2"/>
  <c r="E205" i="2"/>
  <c r="N205" i="2"/>
  <c r="F205" i="2"/>
  <c r="BX199" i="4"/>
  <c r="M206" i="2"/>
  <c r="B207" i="2"/>
  <c r="S205" i="2"/>
  <c r="J206" i="2"/>
  <c r="D206" i="2"/>
  <c r="L206" i="2"/>
  <c r="O206" i="2"/>
  <c r="P206" i="2"/>
  <c r="G206" i="2"/>
  <c r="BW200" i="4"/>
  <c r="G207" i="2"/>
  <c r="D207" i="2"/>
  <c r="S206" i="2"/>
  <c r="B208" i="2"/>
  <c r="J207" i="2"/>
  <c r="O207" i="2"/>
  <c r="P207" i="2"/>
  <c r="L207" i="2"/>
  <c r="M207" i="2"/>
  <c r="BW201" i="4"/>
  <c r="H206" i="2"/>
  <c r="C206" i="2"/>
  <c r="T206" i="2"/>
  <c r="K206" i="2"/>
  <c r="Q206" i="2"/>
  <c r="R206" i="2"/>
  <c r="F206" i="2"/>
  <c r="BX200" i="4"/>
  <c r="E206" i="2"/>
  <c r="N206" i="2"/>
  <c r="I206" i="2"/>
  <c r="H207" i="2"/>
  <c r="G208" i="2"/>
  <c r="B209" i="2"/>
  <c r="M208" i="2"/>
  <c r="S207" i="2"/>
  <c r="D208" i="2"/>
  <c r="J208" i="2"/>
  <c r="BW202" i="4"/>
  <c r="L208" i="2"/>
  <c r="O208" i="2"/>
  <c r="P208" i="2"/>
  <c r="R207" i="2"/>
  <c r="Q207" i="2"/>
  <c r="E207" i="2"/>
  <c r="N207" i="2"/>
  <c r="F207" i="2"/>
  <c r="BX201" i="4"/>
  <c r="I207" i="2"/>
  <c r="H208" i="2"/>
  <c r="K207" i="2"/>
  <c r="C207" i="2"/>
  <c r="T207" i="2"/>
  <c r="Q208" i="2"/>
  <c r="R208" i="2"/>
  <c r="C208" i="2"/>
  <c r="T208" i="2"/>
  <c r="K208" i="2"/>
  <c r="M209" i="2"/>
  <c r="L209" i="2"/>
  <c r="O209" i="2"/>
  <c r="P209" i="2"/>
  <c r="BW203" i="4"/>
  <c r="S208" i="2"/>
  <c r="D209" i="2"/>
  <c r="J209" i="2"/>
  <c r="G209" i="2"/>
  <c r="B210" i="2"/>
  <c r="I208" i="2"/>
  <c r="H209" i="2"/>
  <c r="F208" i="2"/>
  <c r="BX202" i="4"/>
  <c r="E208" i="2"/>
  <c r="N208" i="2"/>
  <c r="F209" i="2"/>
  <c r="BX203" i="4"/>
  <c r="E209" i="2"/>
  <c r="N209" i="2"/>
  <c r="I209" i="2"/>
  <c r="B211" i="2"/>
  <c r="O210" i="2"/>
  <c r="P210" i="2"/>
  <c r="J210" i="2"/>
  <c r="M210" i="2"/>
  <c r="G210" i="2"/>
  <c r="L210" i="2"/>
  <c r="S209" i="2"/>
  <c r="BW204" i="4"/>
  <c r="D210" i="2"/>
  <c r="Q209" i="2"/>
  <c r="R209" i="2"/>
  <c r="C209" i="2"/>
  <c r="T209" i="2"/>
  <c r="K209" i="2"/>
  <c r="I210" i="2"/>
  <c r="F210" i="2"/>
  <c r="BX204" i="4"/>
  <c r="E210" i="2"/>
  <c r="N210" i="2"/>
  <c r="M211" i="2"/>
  <c r="J211" i="2"/>
  <c r="L211" i="2"/>
  <c r="G211" i="2"/>
  <c r="O211" i="2"/>
  <c r="P211" i="2"/>
  <c r="B212" i="2"/>
  <c r="BW205" i="4"/>
  <c r="D211" i="2"/>
  <c r="S210" i="2"/>
  <c r="H210" i="2"/>
  <c r="C210" i="2"/>
  <c r="T210" i="2"/>
  <c r="K210" i="2"/>
  <c r="Q210" i="2"/>
  <c r="R210" i="2"/>
  <c r="Q211" i="2"/>
  <c r="R211" i="2"/>
  <c r="F211" i="2"/>
  <c r="BX205" i="4"/>
  <c r="I211" i="2"/>
  <c r="H212" i="2"/>
  <c r="E211" i="2"/>
  <c r="N211" i="2"/>
  <c r="B213" i="2"/>
  <c r="J212" i="2"/>
  <c r="BW206" i="4"/>
  <c r="S211" i="2"/>
  <c r="L212" i="2"/>
  <c r="G212" i="2"/>
  <c r="M212" i="2"/>
  <c r="D212" i="2"/>
  <c r="O212" i="2"/>
  <c r="P212" i="2"/>
  <c r="T211" i="2"/>
  <c r="C211" i="2"/>
  <c r="K211" i="2"/>
  <c r="H211" i="2"/>
  <c r="T212" i="2"/>
  <c r="K212" i="2"/>
  <c r="C212" i="2"/>
  <c r="Q212" i="2"/>
  <c r="R212" i="2"/>
  <c r="D213" i="2"/>
  <c r="BW207" i="4"/>
  <c r="B214" i="2"/>
  <c r="J213" i="2"/>
  <c r="M213" i="2"/>
  <c r="S212" i="2"/>
  <c r="G213" i="2"/>
  <c r="O213" i="2"/>
  <c r="P213" i="2"/>
  <c r="L213" i="2"/>
  <c r="F212" i="2"/>
  <c r="BX206" i="4"/>
  <c r="E212" i="2"/>
  <c r="N212" i="2"/>
  <c r="I212" i="2"/>
  <c r="H213" i="2"/>
  <c r="R213" i="2"/>
  <c r="Q213" i="2"/>
  <c r="E213" i="2"/>
  <c r="N213" i="2"/>
  <c r="I213" i="2"/>
  <c r="F213" i="2"/>
  <c r="BX207" i="4"/>
  <c r="G214" i="2"/>
  <c r="D214" i="2"/>
  <c r="J214" i="2"/>
  <c r="B215" i="2"/>
  <c r="O214" i="2"/>
  <c r="P214" i="2"/>
  <c r="M214" i="2"/>
  <c r="L214" i="2"/>
  <c r="BW208" i="4"/>
  <c r="S213" i="2"/>
  <c r="K213" i="2"/>
  <c r="C213" i="2"/>
  <c r="T213" i="2"/>
  <c r="R214" i="2"/>
  <c r="Q214" i="2"/>
  <c r="BW209" i="4"/>
  <c r="L215" i="2"/>
  <c r="S214" i="2"/>
  <c r="M215" i="2"/>
  <c r="D215" i="2"/>
  <c r="J215" i="2"/>
  <c r="G215" i="2"/>
  <c r="O215" i="2"/>
  <c r="P215" i="2"/>
  <c r="B216" i="2"/>
  <c r="I214" i="2"/>
  <c r="F214" i="2"/>
  <c r="BX208" i="4"/>
  <c r="E214" i="2"/>
  <c r="N214" i="2"/>
  <c r="C214" i="2"/>
  <c r="K214" i="2"/>
  <c r="T214" i="2"/>
  <c r="H214" i="2"/>
  <c r="B217" i="2"/>
  <c r="M216" i="2"/>
  <c r="D216" i="2"/>
  <c r="J216" i="2"/>
  <c r="L216" i="2"/>
  <c r="BW210" i="4"/>
  <c r="O216" i="2"/>
  <c r="P216" i="2"/>
  <c r="S215" i="2"/>
  <c r="G216" i="2"/>
  <c r="Q215" i="2"/>
  <c r="R215" i="2"/>
  <c r="I215" i="2"/>
  <c r="E215" i="2"/>
  <c r="N215" i="2"/>
  <c r="F215" i="2"/>
  <c r="BX209" i="4"/>
  <c r="H215" i="2"/>
  <c r="K215" i="2"/>
  <c r="C215" i="2"/>
  <c r="T215" i="2"/>
  <c r="I216" i="2"/>
  <c r="E216" i="2"/>
  <c r="N216" i="2"/>
  <c r="F216" i="2"/>
  <c r="BX210" i="4"/>
  <c r="T216" i="2"/>
  <c r="K216" i="2"/>
  <c r="C216" i="2"/>
  <c r="H216" i="2"/>
  <c r="Q216" i="2"/>
  <c r="R216" i="2"/>
  <c r="D217" i="2"/>
  <c r="BW211" i="4"/>
  <c r="J217" i="2"/>
  <c r="L217" i="2"/>
  <c r="O217" i="2"/>
  <c r="P217" i="2"/>
  <c r="G217" i="2"/>
  <c r="M217" i="2"/>
  <c r="B218" i="2"/>
  <c r="S216" i="2"/>
  <c r="G218" i="2"/>
  <c r="B219" i="2"/>
  <c r="BW212" i="4"/>
  <c r="D218" i="2"/>
  <c r="J218" i="2"/>
  <c r="L218" i="2"/>
  <c r="M218" i="2"/>
  <c r="S217" i="2"/>
  <c r="O218" i="2"/>
  <c r="P218" i="2"/>
  <c r="F217" i="2"/>
  <c r="BX211" i="4"/>
  <c r="E217" i="2"/>
  <c r="N217" i="2"/>
  <c r="I217" i="2"/>
  <c r="K217" i="2"/>
  <c r="C217" i="2"/>
  <c r="T217" i="2"/>
  <c r="R217" i="2"/>
  <c r="Q217" i="2"/>
  <c r="H217" i="2"/>
  <c r="Q218" i="2"/>
  <c r="R218" i="2"/>
  <c r="C218" i="2"/>
  <c r="K218" i="2"/>
  <c r="T218" i="2"/>
  <c r="O219" i="2"/>
  <c r="P219" i="2"/>
  <c r="G219" i="2"/>
  <c r="B220" i="2"/>
  <c r="BW213" i="4"/>
  <c r="S218" i="2"/>
  <c r="M219" i="2"/>
  <c r="D219" i="2"/>
  <c r="J219" i="2"/>
  <c r="L219" i="2"/>
  <c r="I218" i="2"/>
  <c r="H219" i="2"/>
  <c r="E218" i="2"/>
  <c r="N218" i="2"/>
  <c r="F218" i="2"/>
  <c r="BX212" i="4"/>
  <c r="H218" i="2"/>
  <c r="F219" i="2"/>
  <c r="BX213" i="4"/>
  <c r="I219" i="2"/>
  <c r="E219" i="2"/>
  <c r="N219" i="2"/>
  <c r="Q219" i="2"/>
  <c r="R219" i="2"/>
  <c r="O220" i="2"/>
  <c r="P220" i="2"/>
  <c r="M220" i="2"/>
  <c r="G220" i="2"/>
  <c r="BW214" i="4"/>
  <c r="D220" i="2"/>
  <c r="J220" i="2"/>
  <c r="L220" i="2"/>
  <c r="B221" i="2"/>
  <c r="S219" i="2"/>
  <c r="K219" i="2"/>
  <c r="C219" i="2"/>
  <c r="T219" i="2"/>
  <c r="Q220" i="2"/>
  <c r="R220" i="2"/>
  <c r="H220" i="2"/>
  <c r="F220" i="2"/>
  <c r="BX214" i="4"/>
  <c r="I220" i="2"/>
  <c r="E220" i="2"/>
  <c r="N220" i="2"/>
  <c r="C220" i="2"/>
  <c r="K220" i="2"/>
  <c r="T220" i="2"/>
  <c r="D221" i="2"/>
  <c r="J221" i="2"/>
  <c r="L221" i="2"/>
  <c r="BW215" i="4"/>
  <c r="M221" i="2"/>
  <c r="O221" i="2"/>
  <c r="P221" i="2"/>
  <c r="B222" i="2"/>
  <c r="S220" i="2"/>
  <c r="G221" i="2"/>
  <c r="R221" i="2"/>
  <c r="Q221" i="2"/>
  <c r="E221" i="2"/>
  <c r="N221" i="2"/>
  <c r="F221" i="2"/>
  <c r="BX215" i="4"/>
  <c r="I221" i="2"/>
  <c r="O222" i="2"/>
  <c r="P222" i="2"/>
  <c r="L222" i="2"/>
  <c r="BW216" i="4"/>
  <c r="G222" i="2"/>
  <c r="J222" i="2"/>
  <c r="B223" i="2"/>
  <c r="M222" i="2"/>
  <c r="D222" i="2"/>
  <c r="S221" i="2"/>
  <c r="C221" i="2"/>
  <c r="T221" i="2"/>
  <c r="K221" i="2"/>
  <c r="H221" i="2"/>
  <c r="E222" i="2"/>
  <c r="N222" i="2"/>
  <c r="F222" i="2"/>
  <c r="BX216" i="4"/>
  <c r="I222" i="2"/>
  <c r="Q222" i="2"/>
  <c r="R222" i="2"/>
  <c r="BW217" i="4"/>
  <c r="D223" i="2"/>
  <c r="J223" i="2"/>
  <c r="L223" i="2"/>
  <c r="O223" i="2"/>
  <c r="P223" i="2"/>
  <c r="M223" i="2"/>
  <c r="B224" i="2"/>
  <c r="G223" i="2"/>
  <c r="S222" i="2"/>
  <c r="K222" i="2"/>
  <c r="C222" i="2"/>
  <c r="T222" i="2"/>
  <c r="H222" i="2"/>
  <c r="O224" i="2"/>
  <c r="P224" i="2"/>
  <c r="S223" i="2"/>
  <c r="B225" i="2"/>
  <c r="D224" i="2"/>
  <c r="J224" i="2"/>
  <c r="L224" i="2"/>
  <c r="G224" i="2"/>
  <c r="M224" i="2"/>
  <c r="BW218" i="4"/>
  <c r="I223" i="2"/>
  <c r="E223" i="2"/>
  <c r="N223" i="2"/>
  <c r="F223" i="2"/>
  <c r="BX217" i="4"/>
  <c r="H223" i="2"/>
  <c r="R223" i="2"/>
  <c r="Q223" i="2"/>
  <c r="T223" i="2"/>
  <c r="K223" i="2"/>
  <c r="C223" i="2"/>
  <c r="H224" i="2"/>
  <c r="K224" i="2"/>
  <c r="C224" i="2"/>
  <c r="T224" i="2"/>
  <c r="S224" i="2"/>
  <c r="O225" i="2"/>
  <c r="P225" i="2"/>
  <c r="BW219" i="4"/>
  <c r="M225" i="2"/>
  <c r="B226" i="2"/>
  <c r="D225" i="2"/>
  <c r="J225" i="2"/>
  <c r="L225" i="2"/>
  <c r="G225" i="2"/>
  <c r="I224" i="2"/>
  <c r="E224" i="2"/>
  <c r="N224" i="2"/>
  <c r="F224" i="2"/>
  <c r="BX218" i="4"/>
  <c r="Q224" i="2"/>
  <c r="R224" i="2"/>
  <c r="H225" i="2"/>
  <c r="C225" i="2"/>
  <c r="K225" i="2"/>
  <c r="T225" i="2"/>
  <c r="G226" i="2"/>
  <c r="D226" i="2"/>
  <c r="BW220" i="4"/>
  <c r="B227" i="2"/>
  <c r="M226" i="2"/>
  <c r="O226" i="2"/>
  <c r="P226" i="2"/>
  <c r="S225" i="2"/>
  <c r="L226" i="2"/>
  <c r="J226" i="2"/>
  <c r="Q225" i="2"/>
  <c r="R225" i="2"/>
  <c r="E225" i="2"/>
  <c r="N225" i="2"/>
  <c r="F225" i="2"/>
  <c r="BX219" i="4"/>
  <c r="I225" i="2"/>
  <c r="BW221" i="4"/>
  <c r="S226" i="2"/>
  <c r="D227" i="2"/>
  <c r="J227" i="2"/>
  <c r="L227" i="2"/>
  <c r="B228" i="2"/>
  <c r="M227" i="2"/>
  <c r="G227" i="2"/>
  <c r="O227" i="2"/>
  <c r="P227" i="2"/>
  <c r="H226" i="2"/>
  <c r="Q226" i="2"/>
  <c r="R226" i="2"/>
  <c r="F226" i="2"/>
  <c r="BX220" i="4"/>
  <c r="I226" i="2"/>
  <c r="E226" i="2"/>
  <c r="N226" i="2"/>
  <c r="T226" i="2"/>
  <c r="K226" i="2"/>
  <c r="C226" i="2"/>
  <c r="C227" i="2"/>
  <c r="K227" i="2"/>
  <c r="T227" i="2"/>
  <c r="B229" i="2"/>
  <c r="D228" i="2"/>
  <c r="M228" i="2"/>
  <c r="J228" i="2"/>
  <c r="L228" i="2"/>
  <c r="O228" i="2"/>
  <c r="P228" i="2"/>
  <c r="S227" i="2"/>
  <c r="G228" i="2"/>
  <c r="BW222" i="4"/>
  <c r="H227" i="2"/>
  <c r="Q227" i="2"/>
  <c r="R227" i="2"/>
  <c r="E227" i="2"/>
  <c r="N227" i="2"/>
  <c r="I227" i="2"/>
  <c r="F227" i="2"/>
  <c r="BX221" i="4"/>
  <c r="BW223" i="4"/>
  <c r="O229" i="2"/>
  <c r="P229" i="2"/>
  <c r="B230" i="2"/>
  <c r="S228" i="2"/>
  <c r="M229" i="2"/>
  <c r="G229" i="2"/>
  <c r="D229" i="2"/>
  <c r="J229" i="2"/>
  <c r="L229" i="2"/>
  <c r="C228" i="2"/>
  <c r="K228" i="2"/>
  <c r="T228" i="2"/>
  <c r="H228" i="2"/>
  <c r="R228" i="2"/>
  <c r="Q228" i="2"/>
  <c r="E228" i="2"/>
  <c r="N228" i="2"/>
  <c r="F228" i="2"/>
  <c r="BX222" i="4"/>
  <c r="I228" i="2"/>
  <c r="K229" i="2"/>
  <c r="T229" i="2"/>
  <c r="C229" i="2"/>
  <c r="F229" i="2"/>
  <c r="BX223" i="4"/>
  <c r="E229" i="2"/>
  <c r="N229" i="2"/>
  <c r="I229" i="2"/>
  <c r="Q229" i="2"/>
  <c r="R229" i="2"/>
  <c r="O230" i="2"/>
  <c r="P230" i="2"/>
  <c r="D230" i="2"/>
  <c r="J230" i="2"/>
  <c r="L230" i="2"/>
  <c r="M230" i="2"/>
  <c r="G230" i="2"/>
  <c r="BW224" i="4"/>
  <c r="B231" i="2"/>
  <c r="S229" i="2"/>
  <c r="H229" i="2"/>
  <c r="E230" i="2"/>
  <c r="N230" i="2"/>
  <c r="I230" i="2"/>
  <c r="F230" i="2"/>
  <c r="BX224" i="4"/>
  <c r="H230" i="2"/>
  <c r="T230" i="2"/>
  <c r="K230" i="2"/>
  <c r="C230" i="2"/>
  <c r="O231" i="2"/>
  <c r="P231" i="2"/>
  <c r="B232" i="2"/>
  <c r="BW225" i="4"/>
  <c r="D231" i="2"/>
  <c r="M231" i="2"/>
  <c r="S230" i="2"/>
  <c r="G231" i="2"/>
  <c r="J231" i="2"/>
  <c r="L231" i="2"/>
  <c r="R230" i="2"/>
  <c r="Q230" i="2"/>
  <c r="E231" i="2"/>
  <c r="N231" i="2"/>
  <c r="I231" i="2"/>
  <c r="F231" i="2"/>
  <c r="BX225" i="4"/>
  <c r="H231" i="2"/>
  <c r="R231" i="2"/>
  <c r="Q231" i="2"/>
  <c r="T231" i="2"/>
  <c r="K231" i="2"/>
  <c r="C231" i="2"/>
  <c r="M232" i="2"/>
  <c r="BW226" i="4"/>
  <c r="O232" i="2"/>
  <c r="P232" i="2"/>
  <c r="B233" i="2"/>
  <c r="D232" i="2"/>
  <c r="J232" i="2"/>
  <c r="L232" i="2"/>
  <c r="S231" i="2"/>
  <c r="G232" i="2"/>
  <c r="BW227" i="4"/>
  <c r="D233" i="2"/>
  <c r="J233" i="2"/>
  <c r="L233" i="2"/>
  <c r="M233" i="2"/>
  <c r="O233" i="2"/>
  <c r="P233" i="2"/>
  <c r="S232" i="2"/>
  <c r="G233" i="2"/>
  <c r="B234" i="2"/>
  <c r="K232" i="2"/>
  <c r="C232" i="2"/>
  <c r="T232" i="2"/>
  <c r="H232" i="2"/>
  <c r="I232" i="2"/>
  <c r="F232" i="2"/>
  <c r="BX226" i="4"/>
  <c r="E232" i="2"/>
  <c r="N232" i="2"/>
  <c r="Q232" i="2"/>
  <c r="R232" i="2"/>
  <c r="H233" i="2"/>
  <c r="T233" i="2"/>
  <c r="K233" i="2"/>
  <c r="C233" i="2"/>
  <c r="B235" i="2"/>
  <c r="G234" i="2"/>
  <c r="BW228" i="4"/>
  <c r="M234" i="2"/>
  <c r="S233" i="2"/>
  <c r="D234" i="2"/>
  <c r="J234" i="2"/>
  <c r="L234" i="2"/>
  <c r="O234" i="2"/>
  <c r="P234" i="2"/>
  <c r="Q233" i="2"/>
  <c r="R233" i="2"/>
  <c r="F233" i="2"/>
  <c r="BX227" i="4"/>
  <c r="I233" i="2"/>
  <c r="H234" i="2"/>
  <c r="E233" i="2"/>
  <c r="N233" i="2"/>
  <c r="E234" i="2"/>
  <c r="N234" i="2"/>
  <c r="F234" i="2"/>
  <c r="BX228" i="4"/>
  <c r="I234" i="2"/>
  <c r="T234" i="2"/>
  <c r="K234" i="2"/>
  <c r="C234" i="2"/>
  <c r="G235" i="2"/>
  <c r="J235" i="2"/>
  <c r="D235" i="2"/>
  <c r="M235" i="2"/>
  <c r="B236" i="2"/>
  <c r="L235" i="2"/>
  <c r="BW229" i="4"/>
  <c r="S234" i="2"/>
  <c r="O235" i="2"/>
  <c r="P235" i="2"/>
  <c r="Q234" i="2"/>
  <c r="R234" i="2"/>
  <c r="Q235" i="2"/>
  <c r="R235" i="2"/>
  <c r="D236" i="2"/>
  <c r="J236" i="2"/>
  <c r="L236" i="2"/>
  <c r="B237" i="2"/>
  <c r="O236" i="2"/>
  <c r="P236" i="2"/>
  <c r="M236" i="2"/>
  <c r="S235" i="2"/>
  <c r="G236" i="2"/>
  <c r="BW230" i="4"/>
  <c r="H235" i="2"/>
  <c r="T235" i="2"/>
  <c r="K235" i="2"/>
  <c r="C235" i="2"/>
  <c r="I235" i="2"/>
  <c r="F235" i="2"/>
  <c r="BX229" i="4"/>
  <c r="E235" i="2"/>
  <c r="N235" i="2"/>
  <c r="H236" i="2"/>
  <c r="E236" i="2"/>
  <c r="N236" i="2"/>
  <c r="I236" i="2"/>
  <c r="F236" i="2"/>
  <c r="BX230" i="4"/>
  <c r="T236" i="2"/>
  <c r="C236" i="2"/>
  <c r="K236" i="2"/>
  <c r="O237" i="2"/>
  <c r="P237" i="2"/>
  <c r="M237" i="2"/>
  <c r="BW231" i="4"/>
  <c r="B238" i="2"/>
  <c r="G237" i="2"/>
  <c r="D237" i="2"/>
  <c r="J237" i="2"/>
  <c r="L237" i="2"/>
  <c r="S236" i="2"/>
  <c r="R236" i="2"/>
  <c r="Q236" i="2"/>
  <c r="T237" i="2"/>
  <c r="C237" i="2"/>
  <c r="K237" i="2"/>
  <c r="R237" i="2"/>
  <c r="Q237" i="2"/>
  <c r="H237" i="2"/>
  <c r="F237" i="2"/>
  <c r="BX231" i="4"/>
  <c r="I237" i="2"/>
  <c r="H238" i="2"/>
  <c r="E237" i="2"/>
  <c r="N237" i="2"/>
  <c r="M238" i="2"/>
  <c r="B239" i="2"/>
  <c r="D238" i="2"/>
  <c r="J238" i="2"/>
  <c r="L238" i="2"/>
  <c r="G238" i="2"/>
  <c r="S237" i="2"/>
  <c r="O238" i="2"/>
  <c r="P238" i="2"/>
  <c r="BW232" i="4"/>
  <c r="M239" i="2"/>
  <c r="D239" i="2"/>
  <c r="S238" i="2"/>
  <c r="J239" i="2"/>
  <c r="L239" i="2"/>
  <c r="G239" i="2"/>
  <c r="O239" i="2"/>
  <c r="P239" i="2"/>
  <c r="BW233" i="4"/>
  <c r="B240" i="2"/>
  <c r="Q238" i="2"/>
  <c r="R238" i="2"/>
  <c r="T238" i="2"/>
  <c r="C238" i="2"/>
  <c r="K238" i="2"/>
  <c r="I238" i="2"/>
  <c r="H239" i="2"/>
  <c r="F238" i="2"/>
  <c r="BX232" i="4"/>
  <c r="E238" i="2"/>
  <c r="N238" i="2"/>
  <c r="S239" i="2"/>
  <c r="B241" i="2"/>
  <c r="O240" i="2"/>
  <c r="P240" i="2"/>
  <c r="G240" i="2"/>
  <c r="D240" i="2"/>
  <c r="J240" i="2"/>
  <c r="L240" i="2"/>
  <c r="BW234" i="4"/>
  <c r="M240" i="2"/>
  <c r="E239" i="2"/>
  <c r="N239" i="2"/>
  <c r="I239" i="2"/>
  <c r="H240" i="2"/>
  <c r="F239" i="2"/>
  <c r="BX233" i="4"/>
  <c r="R239" i="2"/>
  <c r="Q239" i="2"/>
  <c r="T239" i="2"/>
  <c r="K239" i="2"/>
  <c r="C239" i="2"/>
  <c r="Q240" i="2"/>
  <c r="R240" i="2"/>
  <c r="I240" i="2"/>
  <c r="H241" i="2"/>
  <c r="F240" i="2"/>
  <c r="BX234" i="4"/>
  <c r="E240" i="2"/>
  <c r="N240" i="2"/>
  <c r="BW235" i="4"/>
  <c r="G241" i="2"/>
  <c r="M241" i="2"/>
  <c r="S240" i="2"/>
  <c r="B242" i="2"/>
  <c r="D241" i="2"/>
  <c r="J241" i="2"/>
  <c r="L241" i="2"/>
  <c r="O241" i="2"/>
  <c r="P241" i="2"/>
  <c r="C240" i="2"/>
  <c r="T240" i="2"/>
  <c r="K240" i="2"/>
  <c r="R241" i="2"/>
  <c r="Q241" i="2"/>
  <c r="F241" i="2"/>
  <c r="BX235" i="4"/>
  <c r="I241" i="2"/>
  <c r="H242" i="2"/>
  <c r="E241" i="2"/>
  <c r="N241" i="2"/>
  <c r="C241" i="2"/>
  <c r="T241" i="2"/>
  <c r="K241" i="2"/>
  <c r="M242" i="2"/>
  <c r="BW236" i="4"/>
  <c r="O242" i="2"/>
  <c r="P242" i="2"/>
  <c r="D242" i="2"/>
  <c r="J242" i="2"/>
  <c r="L242" i="2"/>
  <c r="G242" i="2"/>
  <c r="S241" i="2"/>
  <c r="B243" i="2"/>
  <c r="R242" i="2"/>
  <c r="Q242" i="2"/>
  <c r="BW237" i="4"/>
  <c r="B244" i="2"/>
  <c r="G243" i="2"/>
  <c r="S242" i="2"/>
  <c r="M243" i="2"/>
  <c r="D243" i="2"/>
  <c r="J243" i="2"/>
  <c r="L243" i="2"/>
  <c r="O243" i="2"/>
  <c r="P243" i="2"/>
  <c r="T242" i="2"/>
  <c r="C242" i="2"/>
  <c r="K242" i="2"/>
  <c r="I242" i="2"/>
  <c r="H243" i="2"/>
  <c r="E242" i="2"/>
  <c r="N242" i="2"/>
  <c r="F242" i="2"/>
  <c r="BX236" i="4"/>
  <c r="Q243" i="2"/>
  <c r="R243" i="2"/>
  <c r="K243" i="2"/>
  <c r="T243" i="2"/>
  <c r="C243" i="2"/>
  <c r="F243" i="2"/>
  <c r="BX237" i="4"/>
  <c r="E243" i="2"/>
  <c r="N243" i="2"/>
  <c r="I243" i="2"/>
  <c r="H244" i="2"/>
  <c r="S243" i="2"/>
  <c r="BW238" i="4"/>
  <c r="M244" i="2"/>
  <c r="J244" i="2"/>
  <c r="L244" i="2"/>
  <c r="D244" i="2"/>
  <c r="O244" i="2"/>
  <c r="P244" i="2"/>
  <c r="B245" i="2"/>
  <c r="G244" i="2"/>
  <c r="R244" i="2"/>
  <c r="Q244" i="2"/>
  <c r="I244" i="2"/>
  <c r="H245" i="2"/>
  <c r="F244" i="2"/>
  <c r="BX238" i="4"/>
  <c r="E244" i="2"/>
  <c r="N244" i="2"/>
  <c r="G245" i="2"/>
  <c r="B246" i="2"/>
  <c r="BW239" i="4"/>
  <c r="D245" i="2"/>
  <c r="O245" i="2"/>
  <c r="P245" i="2"/>
  <c r="M245" i="2"/>
  <c r="S244" i="2"/>
  <c r="J245" i="2"/>
  <c r="L245" i="2"/>
  <c r="T244" i="2"/>
  <c r="C244" i="2"/>
  <c r="K244" i="2"/>
  <c r="R245" i="2"/>
  <c r="Q245" i="2"/>
  <c r="K245" i="2"/>
  <c r="C245" i="2"/>
  <c r="T245" i="2"/>
  <c r="F245" i="2"/>
  <c r="BX239" i="4"/>
  <c r="I245" i="2"/>
  <c r="E245" i="2"/>
  <c r="N245" i="2"/>
  <c r="O246" i="2"/>
  <c r="P246" i="2"/>
  <c r="G246" i="2"/>
  <c r="M246" i="2"/>
  <c r="BW240" i="4"/>
  <c r="D246" i="2"/>
  <c r="J246" i="2"/>
  <c r="L246" i="2"/>
  <c r="S245" i="2"/>
  <c r="B247" i="2"/>
  <c r="F246" i="2"/>
  <c r="BX240" i="4"/>
  <c r="I246" i="2"/>
  <c r="E246" i="2"/>
  <c r="N246" i="2"/>
  <c r="H246" i="2"/>
  <c r="S246" i="2"/>
  <c r="D247" i="2"/>
  <c r="J247" i="2"/>
  <c r="L247" i="2"/>
  <c r="M247" i="2"/>
  <c r="BW241" i="4"/>
  <c r="O247" i="2"/>
  <c r="P247" i="2"/>
  <c r="B248" i="2"/>
  <c r="G247" i="2"/>
  <c r="C246" i="2"/>
  <c r="K246" i="2"/>
  <c r="T246" i="2"/>
  <c r="R246" i="2"/>
  <c r="Q246" i="2"/>
  <c r="Q247" i="2"/>
  <c r="R247" i="2"/>
  <c r="I247" i="2"/>
  <c r="H248" i="2"/>
  <c r="E247" i="2"/>
  <c r="N247" i="2"/>
  <c r="F247" i="2"/>
  <c r="BX241" i="4"/>
  <c r="H247" i="2"/>
  <c r="M248" i="2"/>
  <c r="S247" i="2"/>
  <c r="G248" i="2"/>
  <c r="D248" i="2"/>
  <c r="BW242" i="4"/>
  <c r="O248" i="2"/>
  <c r="P248" i="2"/>
  <c r="B249" i="2"/>
  <c r="J248" i="2"/>
  <c r="L248" i="2"/>
  <c r="T247" i="2"/>
  <c r="K247" i="2"/>
  <c r="C247" i="2"/>
  <c r="Q248" i="2"/>
  <c r="R248" i="2"/>
  <c r="E248" i="2"/>
  <c r="N248" i="2"/>
  <c r="F248" i="2"/>
  <c r="BX242" i="4"/>
  <c r="I248" i="2"/>
  <c r="C248" i="2"/>
  <c r="T248" i="2"/>
  <c r="K248" i="2"/>
  <c r="O249" i="2"/>
  <c r="P249" i="2"/>
  <c r="S248" i="2"/>
  <c r="B250" i="2"/>
  <c r="BW243" i="4"/>
  <c r="G249" i="2"/>
  <c r="M249" i="2"/>
  <c r="D249" i="2"/>
  <c r="J249" i="2"/>
  <c r="L249" i="2"/>
  <c r="K249" i="2"/>
  <c r="T249" i="2"/>
  <c r="C249" i="2"/>
  <c r="G250" i="2"/>
  <c r="O250" i="2"/>
  <c r="P250" i="2"/>
  <c r="B251" i="2"/>
  <c r="BW244" i="4"/>
  <c r="S249" i="2"/>
  <c r="D250" i="2"/>
  <c r="J250" i="2"/>
  <c r="L250" i="2"/>
  <c r="M250" i="2"/>
  <c r="E249" i="2"/>
  <c r="N249" i="2"/>
  <c r="I249" i="2"/>
  <c r="F249" i="2"/>
  <c r="BX243" i="4"/>
  <c r="R249" i="2"/>
  <c r="Q249" i="2"/>
  <c r="H249" i="2"/>
  <c r="BW245" i="4"/>
  <c r="O251" i="2"/>
  <c r="P251" i="2"/>
  <c r="D251" i="2"/>
  <c r="J251" i="2"/>
  <c r="L251" i="2"/>
  <c r="B252" i="2"/>
  <c r="M251" i="2"/>
  <c r="G251" i="2"/>
  <c r="S250" i="2"/>
  <c r="R250" i="2"/>
  <c r="Q250" i="2"/>
  <c r="F250" i="2"/>
  <c r="BX244" i="4"/>
  <c r="I250" i="2"/>
  <c r="E250" i="2"/>
  <c r="N250" i="2"/>
  <c r="H250" i="2"/>
  <c r="C250" i="2"/>
  <c r="K250" i="2"/>
  <c r="T250" i="2"/>
  <c r="H251" i="2"/>
  <c r="M252" i="2"/>
  <c r="D252" i="2"/>
  <c r="J252" i="2"/>
  <c r="L252" i="2"/>
  <c r="O252" i="2"/>
  <c r="P252" i="2"/>
  <c r="B253" i="2"/>
  <c r="S251" i="2"/>
  <c r="G252" i="2"/>
  <c r="BW246" i="4"/>
  <c r="Q251" i="2"/>
  <c r="R251" i="2"/>
  <c r="C251" i="2"/>
  <c r="T251" i="2"/>
  <c r="K251" i="2"/>
  <c r="E251" i="2"/>
  <c r="N251" i="2"/>
  <c r="I251" i="2"/>
  <c r="F251" i="2"/>
  <c r="BX245" i="4"/>
  <c r="Q252" i="2"/>
  <c r="R252" i="2"/>
  <c r="H252" i="2"/>
  <c r="K252" i="2"/>
  <c r="T252" i="2"/>
  <c r="C252" i="2"/>
  <c r="F252" i="2"/>
  <c r="BX246" i="4"/>
  <c r="E252" i="2"/>
  <c r="N252" i="2"/>
  <c r="I252" i="2"/>
  <c r="O253" i="2"/>
  <c r="P253" i="2"/>
  <c r="B254" i="2"/>
  <c r="BW247" i="4"/>
  <c r="S252" i="2"/>
  <c r="M253" i="2"/>
  <c r="G253" i="2"/>
  <c r="D253" i="2"/>
  <c r="J253" i="2"/>
  <c r="L253" i="2"/>
  <c r="G254" i="2"/>
  <c r="B255" i="2"/>
  <c r="O254" i="2"/>
  <c r="P254" i="2"/>
  <c r="D254" i="2"/>
  <c r="J254" i="2"/>
  <c r="L254" i="2"/>
  <c r="M254" i="2"/>
  <c r="S253" i="2"/>
  <c r="BW248" i="4"/>
  <c r="E253" i="2"/>
  <c r="N253" i="2"/>
  <c r="I253" i="2"/>
  <c r="F253" i="2"/>
  <c r="BX247" i="4"/>
  <c r="T253" i="2"/>
  <c r="C253" i="2"/>
  <c r="K253" i="2"/>
  <c r="R253" i="2"/>
  <c r="Q253" i="2"/>
  <c r="H253" i="2"/>
  <c r="H254" i="2"/>
  <c r="K254" i="2"/>
  <c r="T254" i="2"/>
  <c r="C254" i="2"/>
  <c r="M255" i="2"/>
  <c r="O255" i="2"/>
  <c r="P255" i="2"/>
  <c r="G255" i="2"/>
  <c r="S254" i="2"/>
  <c r="D255" i="2"/>
  <c r="J255" i="2"/>
  <c r="L255" i="2"/>
  <c r="BW249" i="4"/>
  <c r="B256" i="2"/>
  <c r="R254" i="2"/>
  <c r="Q254" i="2"/>
  <c r="F254" i="2"/>
  <c r="BX248" i="4"/>
  <c r="I254" i="2"/>
  <c r="E254" i="2"/>
  <c r="N254" i="2"/>
  <c r="C255" i="2"/>
  <c r="K255" i="2"/>
  <c r="T255" i="2"/>
  <c r="R255" i="2"/>
  <c r="Q255" i="2"/>
  <c r="H255" i="2"/>
  <c r="M256" i="2"/>
  <c r="S255" i="2"/>
  <c r="BW250" i="4"/>
  <c r="B257" i="2"/>
  <c r="G256" i="2"/>
  <c r="D256" i="2"/>
  <c r="J256" i="2"/>
  <c r="L256" i="2"/>
  <c r="O256" i="2"/>
  <c r="P256" i="2"/>
  <c r="I255" i="2"/>
  <c r="H256" i="2"/>
  <c r="E255" i="2"/>
  <c r="N255" i="2"/>
  <c r="F255" i="2"/>
  <c r="BX249" i="4"/>
  <c r="Q256" i="2"/>
  <c r="R256" i="2"/>
  <c r="BW251" i="4"/>
  <c r="M257" i="2"/>
  <c r="O257" i="2"/>
  <c r="P257" i="2"/>
  <c r="G257" i="2"/>
  <c r="S256" i="2"/>
  <c r="B258" i="2"/>
  <c r="D257" i="2"/>
  <c r="J257" i="2"/>
  <c r="L257" i="2"/>
  <c r="I256" i="2"/>
  <c r="F256" i="2"/>
  <c r="BX250" i="4"/>
  <c r="E256" i="2"/>
  <c r="N256" i="2"/>
  <c r="C256" i="2"/>
  <c r="T256" i="2"/>
  <c r="K256" i="2"/>
  <c r="F257" i="2"/>
  <c r="BX251" i="4"/>
  <c r="E257" i="2"/>
  <c r="N257" i="2"/>
  <c r="I257" i="2"/>
  <c r="H258" i="2"/>
  <c r="R257" i="2"/>
  <c r="Q257" i="2"/>
  <c r="C257" i="2"/>
  <c r="T257" i="2"/>
  <c r="K257" i="2"/>
  <c r="H257" i="2"/>
  <c r="BW252" i="4"/>
  <c r="O258" i="2"/>
  <c r="P258" i="2"/>
  <c r="G258" i="2"/>
  <c r="S257" i="2"/>
  <c r="D258" i="2"/>
  <c r="J258" i="2"/>
  <c r="L258" i="2"/>
  <c r="M258" i="2"/>
  <c r="B259" i="2"/>
  <c r="F258" i="2"/>
  <c r="BX252" i="4"/>
  <c r="E258" i="2"/>
  <c r="N258" i="2"/>
  <c r="I258" i="2"/>
  <c r="S258" i="2"/>
  <c r="B260" i="2"/>
  <c r="O259" i="2"/>
  <c r="P259" i="2"/>
  <c r="D259" i="2"/>
  <c r="J259" i="2"/>
  <c r="L259" i="2"/>
  <c r="BW253" i="4"/>
  <c r="M259" i="2"/>
  <c r="G259" i="2"/>
  <c r="C258" i="2"/>
  <c r="K258" i="2"/>
  <c r="T258" i="2"/>
  <c r="R258" i="2"/>
  <c r="Q258" i="2"/>
  <c r="H259" i="2"/>
  <c r="R259" i="2"/>
  <c r="Q259" i="2"/>
  <c r="D260" i="2"/>
  <c r="J260" i="2"/>
  <c r="L260" i="2"/>
  <c r="G260" i="2"/>
  <c r="S259" i="2"/>
  <c r="B261" i="2"/>
  <c r="O260" i="2"/>
  <c r="P260" i="2"/>
  <c r="BW254" i="4"/>
  <c r="M260" i="2"/>
  <c r="T259" i="2"/>
  <c r="C259" i="2"/>
  <c r="K259" i="2"/>
  <c r="I259" i="2"/>
  <c r="H260" i="2"/>
  <c r="E259" i="2"/>
  <c r="N259" i="2"/>
  <c r="F259" i="2"/>
  <c r="BX253" i="4"/>
  <c r="O261" i="2"/>
  <c r="P261" i="2"/>
  <c r="G261" i="2"/>
  <c r="M261" i="2"/>
  <c r="D261" i="2"/>
  <c r="J261" i="2"/>
  <c r="L261" i="2"/>
  <c r="BW255" i="4"/>
  <c r="B262" i="2"/>
  <c r="S260" i="2"/>
  <c r="T260" i="2"/>
  <c r="C260" i="2"/>
  <c r="K260" i="2"/>
  <c r="I260" i="2"/>
  <c r="H261" i="2"/>
  <c r="F260" i="2"/>
  <c r="BX254" i="4"/>
  <c r="E260" i="2"/>
  <c r="N260" i="2"/>
  <c r="R260" i="2"/>
  <c r="Q260" i="2"/>
  <c r="I261" i="2"/>
  <c r="E261" i="2"/>
  <c r="N261" i="2"/>
  <c r="F261" i="2"/>
  <c r="BX255" i="4"/>
  <c r="B263" i="2"/>
  <c r="G262" i="2"/>
  <c r="M262" i="2"/>
  <c r="O262" i="2"/>
  <c r="P262" i="2"/>
  <c r="S261" i="2"/>
  <c r="D262" i="2"/>
  <c r="J262" i="2"/>
  <c r="L262" i="2"/>
  <c r="BW256" i="4"/>
  <c r="K261" i="2"/>
  <c r="C261" i="2"/>
  <c r="T261" i="2"/>
  <c r="Q261" i="2"/>
  <c r="R261" i="2"/>
  <c r="Q262" i="2"/>
  <c r="R262" i="2"/>
  <c r="F262" i="2"/>
  <c r="BX256" i="4"/>
  <c r="I262" i="2"/>
  <c r="H263" i="2"/>
  <c r="E262" i="2"/>
  <c r="N262" i="2"/>
  <c r="G263" i="2"/>
  <c r="M263" i="2"/>
  <c r="BW257" i="4"/>
  <c r="O263" i="2"/>
  <c r="P263" i="2"/>
  <c r="D263" i="2"/>
  <c r="J263" i="2"/>
  <c r="L263" i="2"/>
  <c r="S262" i="2"/>
  <c r="B264" i="2"/>
  <c r="C262" i="2"/>
  <c r="K262" i="2"/>
  <c r="T262" i="2"/>
  <c r="H262" i="2"/>
  <c r="F263" i="2"/>
  <c r="BX257" i="4"/>
  <c r="E263" i="2"/>
  <c r="N263" i="2"/>
  <c r="I263" i="2"/>
  <c r="H264" i="2"/>
  <c r="R263" i="2"/>
  <c r="Q263" i="2"/>
  <c r="G264" i="2"/>
  <c r="S263" i="2"/>
  <c r="BW258" i="4"/>
  <c r="B265" i="2"/>
  <c r="M264" i="2"/>
  <c r="D264" i="2"/>
  <c r="J264" i="2"/>
  <c r="L264" i="2"/>
  <c r="O264" i="2"/>
  <c r="P264" i="2"/>
  <c r="T263" i="2"/>
  <c r="C263" i="2"/>
  <c r="K263" i="2"/>
  <c r="K264" i="2"/>
  <c r="T264" i="2"/>
  <c r="C264" i="2"/>
  <c r="D265" i="2"/>
  <c r="BW259" i="4"/>
  <c r="B266" i="2"/>
  <c r="M265" i="2"/>
  <c r="J265" i="2"/>
  <c r="L265" i="2"/>
  <c r="S264" i="2"/>
  <c r="G265" i="2"/>
  <c r="O265" i="2"/>
  <c r="P265" i="2"/>
  <c r="R264" i="2"/>
  <c r="Q264" i="2"/>
  <c r="E264" i="2"/>
  <c r="N264" i="2"/>
  <c r="I264" i="2"/>
  <c r="F264" i="2"/>
  <c r="BX258" i="4"/>
  <c r="T265" i="2"/>
  <c r="C265" i="2"/>
  <c r="K265" i="2"/>
  <c r="J266" i="2"/>
  <c r="L266" i="2"/>
  <c r="O266" i="2"/>
  <c r="P266" i="2"/>
  <c r="BW260" i="4"/>
  <c r="B267" i="2"/>
  <c r="G266" i="2"/>
  <c r="D266" i="2"/>
  <c r="M266" i="2"/>
  <c r="S265" i="2"/>
  <c r="I265" i="2"/>
  <c r="E265" i="2"/>
  <c r="N265" i="2"/>
  <c r="F265" i="2"/>
  <c r="BX259" i="4"/>
  <c r="H265" i="2"/>
  <c r="R265" i="2"/>
  <c r="Q265" i="2"/>
  <c r="K266" i="2"/>
  <c r="C266" i="2"/>
  <c r="T266" i="2"/>
  <c r="F266" i="2"/>
  <c r="BX260" i="4"/>
  <c r="I266" i="2"/>
  <c r="E266" i="2"/>
  <c r="N266" i="2"/>
  <c r="H266" i="2"/>
  <c r="J267" i="2"/>
  <c r="L267" i="2"/>
  <c r="G267" i="2"/>
  <c r="BW261" i="4"/>
  <c r="O267" i="2"/>
  <c r="P267" i="2"/>
  <c r="S266" i="2"/>
  <c r="D267" i="2"/>
  <c r="M267" i="2"/>
  <c r="B268" i="2"/>
  <c r="Q266" i="2"/>
  <c r="R266" i="2"/>
  <c r="C267" i="2"/>
  <c r="T267" i="2"/>
  <c r="K267" i="2"/>
  <c r="E267" i="2"/>
  <c r="N267" i="2"/>
  <c r="I267" i="2"/>
  <c r="F267" i="2"/>
  <c r="BX261" i="4"/>
  <c r="D268" i="2"/>
  <c r="J268" i="2"/>
  <c r="L268" i="2"/>
  <c r="BW262" i="4"/>
  <c r="B269" i="2"/>
  <c r="O268" i="2"/>
  <c r="P268" i="2"/>
  <c r="G268" i="2"/>
  <c r="M268" i="2"/>
  <c r="S267" i="2"/>
  <c r="Q267" i="2"/>
  <c r="R267" i="2"/>
  <c r="H267" i="2"/>
  <c r="R268" i="2"/>
  <c r="Q268" i="2"/>
  <c r="I268" i="2"/>
  <c r="F268" i="2"/>
  <c r="BX262" i="4"/>
  <c r="E268" i="2"/>
  <c r="N268" i="2"/>
  <c r="O269" i="2"/>
  <c r="P269" i="2"/>
  <c r="B270" i="2"/>
  <c r="S268" i="2"/>
  <c r="M269" i="2"/>
  <c r="G269" i="2"/>
  <c r="D269" i="2"/>
  <c r="J269" i="2"/>
  <c r="L269" i="2"/>
  <c r="BW263" i="4"/>
  <c r="T268" i="2"/>
  <c r="K268" i="2"/>
  <c r="C268" i="2"/>
  <c r="H268" i="2"/>
  <c r="M270" i="2"/>
  <c r="BW264" i="4"/>
  <c r="G270" i="2"/>
  <c r="D270" i="2"/>
  <c r="J270" i="2"/>
  <c r="L270" i="2"/>
  <c r="O270" i="2"/>
  <c r="P270" i="2"/>
  <c r="S269" i="2"/>
  <c r="B271" i="2"/>
  <c r="C269" i="2"/>
  <c r="K269" i="2"/>
  <c r="T269" i="2"/>
  <c r="H269" i="2"/>
  <c r="R269" i="2"/>
  <c r="Q269" i="2"/>
  <c r="F269" i="2"/>
  <c r="BX263" i="4"/>
  <c r="E269" i="2"/>
  <c r="N269" i="2"/>
  <c r="I269" i="2"/>
  <c r="H270" i="2"/>
  <c r="F270" i="2"/>
  <c r="BX264" i="4"/>
  <c r="I270" i="2"/>
  <c r="E270" i="2"/>
  <c r="N270" i="2"/>
  <c r="T270" i="2"/>
  <c r="C270" i="2"/>
  <c r="K270" i="2"/>
  <c r="B272" i="2"/>
  <c r="BW265" i="4"/>
  <c r="G271" i="2"/>
  <c r="S270" i="2"/>
  <c r="D271" i="2"/>
  <c r="J271" i="2"/>
  <c r="L271" i="2"/>
  <c r="O271" i="2"/>
  <c r="P271" i="2"/>
  <c r="M271" i="2"/>
  <c r="R270" i="2"/>
  <c r="Q270" i="2"/>
  <c r="Q271" i="2"/>
  <c r="R271" i="2"/>
  <c r="D272" i="2"/>
  <c r="O272" i="2"/>
  <c r="P272" i="2"/>
  <c r="G272" i="2"/>
  <c r="M272" i="2"/>
  <c r="S271" i="2"/>
  <c r="J272" i="2"/>
  <c r="L272" i="2"/>
  <c r="B273" i="2"/>
  <c r="BW266" i="4"/>
  <c r="I271" i="2"/>
  <c r="F271" i="2"/>
  <c r="BX265" i="4"/>
  <c r="E271" i="2"/>
  <c r="N271" i="2"/>
  <c r="H271" i="2"/>
  <c r="C271" i="2"/>
  <c r="K271" i="2"/>
  <c r="T271" i="2"/>
  <c r="Q272" i="2"/>
  <c r="R272" i="2"/>
  <c r="I272" i="2"/>
  <c r="E272" i="2"/>
  <c r="N272" i="2"/>
  <c r="F272" i="2"/>
  <c r="BX266" i="4"/>
  <c r="M273" i="2"/>
  <c r="L273" i="2"/>
  <c r="BW267" i="4"/>
  <c r="G273" i="2"/>
  <c r="O273" i="2"/>
  <c r="P273" i="2"/>
  <c r="S272" i="2"/>
  <c r="B274" i="2"/>
  <c r="D273" i="2"/>
  <c r="J273" i="2"/>
  <c r="H272" i="2"/>
  <c r="K272" i="2"/>
  <c r="C272" i="2"/>
  <c r="T272" i="2"/>
  <c r="H273" i="2"/>
  <c r="C273" i="2"/>
  <c r="K273" i="2"/>
  <c r="T273" i="2"/>
  <c r="Q273" i="2"/>
  <c r="R273" i="2"/>
  <c r="G274" i="2"/>
  <c r="S273" i="2"/>
  <c r="BW268" i="4"/>
  <c r="O274" i="2"/>
  <c r="P274" i="2"/>
  <c r="M274" i="2"/>
  <c r="B275" i="2"/>
  <c r="D274" i="2"/>
  <c r="J274" i="2"/>
  <c r="L274" i="2"/>
  <c r="E273" i="2"/>
  <c r="N273" i="2"/>
  <c r="F273" i="2"/>
  <c r="BX267" i="4"/>
  <c r="I273" i="2"/>
  <c r="F274" i="2"/>
  <c r="BX268" i="4"/>
  <c r="I274" i="2"/>
  <c r="E274" i="2"/>
  <c r="N274" i="2"/>
  <c r="H274" i="2"/>
  <c r="B276" i="2"/>
  <c r="O275" i="2"/>
  <c r="P275" i="2"/>
  <c r="S274" i="2"/>
  <c r="BW269" i="4"/>
  <c r="M275" i="2"/>
  <c r="D275" i="2"/>
  <c r="J275" i="2"/>
  <c r="L275" i="2"/>
  <c r="G275" i="2"/>
  <c r="R274" i="2"/>
  <c r="Q274" i="2"/>
  <c r="K274" i="2"/>
  <c r="T274" i="2"/>
  <c r="C274" i="2"/>
  <c r="Q275" i="2"/>
  <c r="R275" i="2"/>
  <c r="C275" i="2"/>
  <c r="T275" i="2"/>
  <c r="K275" i="2"/>
  <c r="H275" i="2"/>
  <c r="F275" i="2"/>
  <c r="BX269" i="4"/>
  <c r="I275" i="2"/>
  <c r="E275" i="2"/>
  <c r="N275" i="2"/>
  <c r="M276" i="2"/>
  <c r="BW270" i="4"/>
  <c r="G276" i="2"/>
  <c r="O276" i="2"/>
  <c r="P276" i="2"/>
  <c r="D276" i="2"/>
  <c r="S275" i="2"/>
  <c r="L276" i="2"/>
  <c r="B277" i="2"/>
  <c r="J276" i="2"/>
  <c r="R276" i="2"/>
  <c r="Q276" i="2"/>
  <c r="H276" i="2"/>
  <c r="K276" i="2"/>
  <c r="C276" i="2"/>
  <c r="T276" i="2"/>
  <c r="B278" i="2"/>
  <c r="G277" i="2"/>
  <c r="S276" i="2"/>
  <c r="M277" i="2"/>
  <c r="D277" i="2"/>
  <c r="J277" i="2"/>
  <c r="L277" i="2"/>
  <c r="BW271" i="4"/>
  <c r="O277" i="2"/>
  <c r="P277" i="2"/>
  <c r="E276" i="2"/>
  <c r="N276" i="2"/>
  <c r="I276" i="2"/>
  <c r="F276" i="2"/>
  <c r="BX270" i="4"/>
  <c r="R277" i="2"/>
  <c r="Q277" i="2"/>
  <c r="F277" i="2"/>
  <c r="BX271" i="4"/>
  <c r="I277" i="2"/>
  <c r="E277" i="2"/>
  <c r="N277" i="2"/>
  <c r="O278" i="2"/>
  <c r="P278" i="2"/>
  <c r="B279" i="2"/>
  <c r="D278" i="2"/>
  <c r="J278" i="2"/>
  <c r="L278" i="2"/>
  <c r="S277" i="2"/>
  <c r="BW272" i="4"/>
  <c r="M278" i="2"/>
  <c r="G278" i="2"/>
  <c r="H277" i="2"/>
  <c r="C277" i="2"/>
  <c r="K277" i="2"/>
  <c r="T277" i="2"/>
  <c r="R278" i="2"/>
  <c r="Q278" i="2"/>
  <c r="H278" i="2"/>
  <c r="E278" i="2"/>
  <c r="N278" i="2"/>
  <c r="I278" i="2"/>
  <c r="F278" i="2"/>
  <c r="BX272" i="4"/>
  <c r="K278" i="2"/>
  <c r="T278" i="2"/>
  <c r="C278" i="2"/>
  <c r="S278" i="2"/>
  <c r="G279" i="2"/>
  <c r="BW273" i="4"/>
  <c r="D279" i="2"/>
  <c r="J279" i="2"/>
  <c r="L279" i="2"/>
  <c r="B280" i="2"/>
  <c r="M279" i="2"/>
  <c r="O279" i="2"/>
  <c r="P279" i="2"/>
  <c r="G280" i="2"/>
  <c r="D280" i="2"/>
  <c r="J280" i="2"/>
  <c r="L280" i="2"/>
  <c r="BW274" i="4"/>
  <c r="B281" i="2"/>
  <c r="S279" i="2"/>
  <c r="O280" i="2"/>
  <c r="P280" i="2"/>
  <c r="M280" i="2"/>
  <c r="Q279" i="2"/>
  <c r="R279" i="2"/>
  <c r="C279" i="2"/>
  <c r="K279" i="2"/>
  <c r="T279" i="2"/>
  <c r="F279" i="2"/>
  <c r="BX273" i="4"/>
  <c r="E279" i="2"/>
  <c r="N279" i="2"/>
  <c r="I279" i="2"/>
  <c r="H279" i="2"/>
  <c r="Q280" i="2"/>
  <c r="R280" i="2"/>
  <c r="D281" i="2"/>
  <c r="J281" i="2"/>
  <c r="L281" i="2"/>
  <c r="BW275" i="4"/>
  <c r="G281" i="2"/>
  <c r="S280" i="2"/>
  <c r="O281" i="2"/>
  <c r="P281" i="2"/>
  <c r="B282" i="2"/>
  <c r="M281" i="2"/>
  <c r="H280" i="2"/>
  <c r="E280" i="2"/>
  <c r="N280" i="2"/>
  <c r="I280" i="2"/>
  <c r="F280" i="2"/>
  <c r="BX274" i="4"/>
  <c r="C280" i="2"/>
  <c r="T280" i="2"/>
  <c r="K280" i="2"/>
  <c r="H281" i="2"/>
  <c r="B283" i="2"/>
  <c r="O282" i="2"/>
  <c r="P282" i="2"/>
  <c r="G282" i="2"/>
  <c r="M282" i="2"/>
  <c r="D282" i="2"/>
  <c r="S281" i="2"/>
  <c r="L282" i="2"/>
  <c r="J282" i="2"/>
  <c r="BW276" i="4"/>
  <c r="T281" i="2"/>
  <c r="C281" i="2"/>
  <c r="K281" i="2"/>
  <c r="F281" i="2"/>
  <c r="BX275" i="4"/>
  <c r="I281" i="2"/>
  <c r="E281" i="2"/>
  <c r="N281" i="2"/>
  <c r="Q281" i="2"/>
  <c r="R281" i="2"/>
  <c r="H282" i="2"/>
  <c r="F282" i="2"/>
  <c r="BX276" i="4"/>
  <c r="I282" i="2"/>
  <c r="E282" i="2"/>
  <c r="N282" i="2"/>
  <c r="R282" i="2"/>
  <c r="Q282" i="2"/>
  <c r="T282" i="2"/>
  <c r="C282" i="2"/>
  <c r="K282" i="2"/>
  <c r="G283" i="2"/>
  <c r="BW277" i="4"/>
  <c r="M283" i="2"/>
  <c r="S282" i="2"/>
  <c r="O283" i="2"/>
  <c r="P283" i="2"/>
  <c r="B284" i="2"/>
  <c r="J283" i="2"/>
  <c r="L283" i="2"/>
  <c r="D283" i="2"/>
  <c r="F283" i="2"/>
  <c r="BX277" i="4"/>
  <c r="I283" i="2"/>
  <c r="E283" i="2"/>
  <c r="N283" i="2"/>
  <c r="J284" i="2"/>
  <c r="L284" i="2"/>
  <c r="S283" i="2"/>
  <c r="D284" i="2"/>
  <c r="BW278" i="4"/>
  <c r="G284" i="2"/>
  <c r="B285" i="2"/>
  <c r="M284" i="2"/>
  <c r="O284" i="2"/>
  <c r="P284" i="2"/>
  <c r="H283" i="2"/>
  <c r="C283" i="2"/>
  <c r="K283" i="2"/>
  <c r="T283" i="2"/>
  <c r="R283" i="2"/>
  <c r="Q283" i="2"/>
  <c r="T284" i="2"/>
  <c r="K284" i="2"/>
  <c r="C284" i="2"/>
  <c r="B286" i="2"/>
  <c r="BW279" i="4"/>
  <c r="M285" i="2"/>
  <c r="G285" i="2"/>
  <c r="S284" i="2"/>
  <c r="O285" i="2"/>
  <c r="P285" i="2"/>
  <c r="D285" i="2"/>
  <c r="J285" i="2"/>
  <c r="L285" i="2"/>
  <c r="H284" i="2"/>
  <c r="E284" i="2"/>
  <c r="N284" i="2"/>
  <c r="I284" i="2"/>
  <c r="F284" i="2"/>
  <c r="BX278" i="4"/>
  <c r="R284" i="2"/>
  <c r="Q284" i="2"/>
  <c r="H285" i="2"/>
  <c r="T285" i="2"/>
  <c r="C285" i="2"/>
  <c r="K285" i="2"/>
  <c r="D286" i="2"/>
  <c r="J286" i="2"/>
  <c r="L286" i="2"/>
  <c r="BW280" i="4"/>
  <c r="M286" i="2"/>
  <c r="O286" i="2"/>
  <c r="P286" i="2"/>
  <c r="B287" i="2"/>
  <c r="S285" i="2"/>
  <c r="G286" i="2"/>
  <c r="R285" i="2"/>
  <c r="Q285" i="2"/>
  <c r="F285" i="2"/>
  <c r="BX279" i="4"/>
  <c r="E285" i="2"/>
  <c r="N285" i="2"/>
  <c r="I285" i="2"/>
  <c r="H286" i="2"/>
  <c r="Q286" i="2"/>
  <c r="R286" i="2"/>
  <c r="T286" i="2"/>
  <c r="K286" i="2"/>
  <c r="C286" i="2"/>
  <c r="F286" i="2"/>
  <c r="BX280" i="4"/>
  <c r="E286" i="2"/>
  <c r="N286" i="2"/>
  <c r="I286" i="2"/>
  <c r="O287" i="2"/>
  <c r="P287" i="2"/>
  <c r="BW281" i="4"/>
  <c r="M287" i="2"/>
  <c r="B288" i="2"/>
  <c r="S286" i="2"/>
  <c r="J287" i="2"/>
  <c r="L287" i="2"/>
  <c r="G287" i="2"/>
  <c r="D287" i="2"/>
  <c r="H287" i="2"/>
  <c r="D288" i="2"/>
  <c r="J288" i="2"/>
  <c r="L288" i="2"/>
  <c r="G288" i="2"/>
  <c r="M288" i="2"/>
  <c r="O288" i="2"/>
  <c r="P288" i="2"/>
  <c r="S287" i="2"/>
  <c r="B289" i="2"/>
  <c r="BW282" i="4"/>
  <c r="F287" i="2"/>
  <c r="BX281" i="4"/>
  <c r="I287" i="2"/>
  <c r="E287" i="2"/>
  <c r="N287" i="2"/>
  <c r="K287" i="2"/>
  <c r="C287" i="2"/>
  <c r="T287" i="2"/>
  <c r="Q287" i="2"/>
  <c r="R287" i="2"/>
  <c r="H288" i="2"/>
  <c r="R288" i="2"/>
  <c r="Q288" i="2"/>
  <c r="M289" i="2"/>
  <c r="S288" i="2"/>
  <c r="B290" i="2"/>
  <c r="G289" i="2"/>
  <c r="O289" i="2"/>
  <c r="P289" i="2"/>
  <c r="BW283" i="4"/>
  <c r="D289" i="2"/>
  <c r="J289" i="2"/>
  <c r="L289" i="2"/>
  <c r="K288" i="2"/>
  <c r="T288" i="2"/>
  <c r="C288" i="2"/>
  <c r="E288" i="2"/>
  <c r="N288" i="2"/>
  <c r="I288" i="2"/>
  <c r="H289" i="2"/>
  <c r="F288" i="2"/>
  <c r="BX282" i="4"/>
  <c r="F289" i="2"/>
  <c r="BX283" i="4"/>
  <c r="E289" i="2"/>
  <c r="N289" i="2"/>
  <c r="I289" i="2"/>
  <c r="T289" i="2"/>
  <c r="C289" i="2"/>
  <c r="K289" i="2"/>
  <c r="Q289" i="2"/>
  <c r="R289" i="2"/>
  <c r="BW284" i="4"/>
  <c r="M290" i="2"/>
  <c r="O290" i="2"/>
  <c r="P290" i="2"/>
  <c r="D290" i="2"/>
  <c r="J290" i="2"/>
  <c r="L290" i="2"/>
  <c r="G290" i="2"/>
  <c r="B291" i="2"/>
  <c r="S289" i="2"/>
  <c r="H290" i="2"/>
  <c r="E290" i="2"/>
  <c r="N290" i="2"/>
  <c r="I290" i="2"/>
  <c r="H291" i="2"/>
  <c r="F290" i="2"/>
  <c r="BX284" i="4"/>
  <c r="M291" i="2"/>
  <c r="S290" i="2"/>
  <c r="B292" i="2"/>
  <c r="L291" i="2"/>
  <c r="BW285" i="4"/>
  <c r="G291" i="2"/>
  <c r="J291" i="2"/>
  <c r="O291" i="2"/>
  <c r="P291" i="2"/>
  <c r="D291" i="2"/>
  <c r="R290" i="2"/>
  <c r="Q290" i="2"/>
  <c r="T290" i="2"/>
  <c r="C290" i="2"/>
  <c r="K290" i="2"/>
  <c r="C291" i="2"/>
  <c r="T291" i="2"/>
  <c r="K291" i="2"/>
  <c r="D292" i="2"/>
  <c r="J292" i="2"/>
  <c r="L292" i="2"/>
  <c r="G292" i="2"/>
  <c r="BW286" i="4"/>
  <c r="S291" i="2"/>
  <c r="B293" i="2"/>
  <c r="M292" i="2"/>
  <c r="O292" i="2"/>
  <c r="P292" i="2"/>
  <c r="F291" i="2"/>
  <c r="BX285" i="4"/>
  <c r="E291" i="2"/>
  <c r="N291" i="2"/>
  <c r="I291" i="2"/>
  <c r="H292" i="2"/>
  <c r="Q291" i="2"/>
  <c r="R291" i="2"/>
  <c r="I292" i="2"/>
  <c r="E292" i="2"/>
  <c r="N292" i="2"/>
  <c r="F292" i="2"/>
  <c r="BX286" i="4"/>
  <c r="C292" i="2"/>
  <c r="K292" i="2"/>
  <c r="T292" i="2"/>
  <c r="O293" i="2"/>
  <c r="P293" i="2"/>
  <c r="J293" i="2"/>
  <c r="L293" i="2"/>
  <c r="B294" i="2"/>
  <c r="D293" i="2"/>
  <c r="G293" i="2"/>
  <c r="BW287" i="4"/>
  <c r="S292" i="2"/>
  <c r="M293" i="2"/>
  <c r="Q292" i="2"/>
  <c r="R292" i="2"/>
  <c r="Q293" i="2"/>
  <c r="R293" i="2"/>
  <c r="F293" i="2"/>
  <c r="BX287" i="4"/>
  <c r="E293" i="2"/>
  <c r="N293" i="2"/>
  <c r="I293" i="2"/>
  <c r="T293" i="2"/>
  <c r="C293" i="2"/>
  <c r="K293" i="2"/>
  <c r="BW288" i="4"/>
  <c r="M294" i="2"/>
  <c r="J294" i="2"/>
  <c r="L294" i="2"/>
  <c r="G294" i="2"/>
  <c r="D294" i="2"/>
  <c r="O294" i="2"/>
  <c r="P294" i="2"/>
  <c r="S293" i="2"/>
  <c r="B295" i="2"/>
  <c r="H293" i="2"/>
  <c r="C294" i="2"/>
  <c r="T294" i="2"/>
  <c r="K294" i="2"/>
  <c r="B296" i="2"/>
  <c r="O295" i="2"/>
  <c r="P295" i="2"/>
  <c r="BW289" i="4"/>
  <c r="D295" i="2"/>
  <c r="J295" i="2"/>
  <c r="L295" i="2"/>
  <c r="M295" i="2"/>
  <c r="G295" i="2"/>
  <c r="S294" i="2"/>
  <c r="I294" i="2"/>
  <c r="E294" i="2"/>
  <c r="N294" i="2"/>
  <c r="F294" i="2"/>
  <c r="BX288" i="4"/>
  <c r="Q294" i="2"/>
  <c r="R294" i="2"/>
  <c r="H294" i="2"/>
  <c r="O296" i="2"/>
  <c r="P296" i="2"/>
  <c r="M296" i="2"/>
  <c r="B297" i="2"/>
  <c r="BW290" i="4"/>
  <c r="D296" i="2"/>
  <c r="J296" i="2"/>
  <c r="L296" i="2"/>
  <c r="G296" i="2"/>
  <c r="S295" i="2"/>
  <c r="H295" i="2"/>
  <c r="F295" i="2"/>
  <c r="BX289" i="4"/>
  <c r="E295" i="2"/>
  <c r="N295" i="2"/>
  <c r="I295" i="2"/>
  <c r="K295" i="2"/>
  <c r="T295" i="2"/>
  <c r="C295" i="2"/>
  <c r="R295" i="2"/>
  <c r="Q295" i="2"/>
  <c r="T296" i="2"/>
  <c r="C296" i="2"/>
  <c r="K296" i="2"/>
  <c r="F296" i="2"/>
  <c r="BX290" i="4"/>
  <c r="I296" i="2"/>
  <c r="E296" i="2"/>
  <c r="N296" i="2"/>
  <c r="H296" i="2"/>
  <c r="BW291" i="4"/>
  <c r="O297" i="2"/>
  <c r="P297" i="2"/>
  <c r="B298" i="2"/>
  <c r="S296" i="2"/>
  <c r="G297" i="2"/>
  <c r="D297" i="2"/>
  <c r="J297" i="2"/>
  <c r="L297" i="2"/>
  <c r="M297" i="2"/>
  <c r="R296" i="2"/>
  <c r="Q296" i="2"/>
  <c r="F297" i="2"/>
  <c r="BX291" i="4"/>
  <c r="I297" i="2"/>
  <c r="E297" i="2"/>
  <c r="N297" i="2"/>
  <c r="M298" i="2"/>
  <c r="BW292" i="4"/>
  <c r="S297" i="2"/>
  <c r="G298" i="2"/>
  <c r="D298" i="2"/>
  <c r="J298" i="2"/>
  <c r="L298" i="2"/>
  <c r="B299" i="2"/>
  <c r="O298" i="2"/>
  <c r="P298" i="2"/>
  <c r="C297" i="2"/>
  <c r="K297" i="2"/>
  <c r="T297" i="2"/>
  <c r="Q297" i="2"/>
  <c r="R297" i="2"/>
  <c r="H297" i="2"/>
  <c r="D299" i="2"/>
  <c r="M299" i="2"/>
  <c r="O299" i="2"/>
  <c r="P299" i="2"/>
  <c r="BW293" i="4"/>
  <c r="S298" i="2"/>
  <c r="B300" i="2"/>
  <c r="G299" i="2"/>
  <c r="J299" i="2"/>
  <c r="L299" i="2"/>
  <c r="H298" i="2"/>
  <c r="K298" i="2"/>
  <c r="C298" i="2"/>
  <c r="T298" i="2"/>
  <c r="R298" i="2"/>
  <c r="Q298" i="2"/>
  <c r="F298" i="2"/>
  <c r="BX292" i="4"/>
  <c r="I298" i="2"/>
  <c r="E298" i="2"/>
  <c r="N298" i="2"/>
  <c r="R299" i="2"/>
  <c r="Q299" i="2"/>
  <c r="H299" i="2"/>
  <c r="T299" i="2"/>
  <c r="C299" i="2"/>
  <c r="K299" i="2"/>
  <c r="B301" i="2"/>
  <c r="G300" i="2"/>
  <c r="O300" i="2"/>
  <c r="P300" i="2"/>
  <c r="D300" i="2"/>
  <c r="J300" i="2"/>
  <c r="L300" i="2"/>
  <c r="S299" i="2"/>
  <c r="BW294" i="4"/>
  <c r="M300" i="2"/>
  <c r="F299" i="2"/>
  <c r="BX293" i="4"/>
  <c r="I299" i="2"/>
  <c r="E299" i="2"/>
  <c r="N299" i="2"/>
  <c r="H300" i="2"/>
  <c r="R300" i="2"/>
  <c r="Q300" i="2"/>
  <c r="C300" i="2"/>
  <c r="K300" i="2"/>
  <c r="T300" i="2"/>
  <c r="D301" i="2"/>
  <c r="J301" i="2"/>
  <c r="L301" i="2"/>
  <c r="S300" i="2"/>
  <c r="BW295" i="4"/>
  <c r="B302" i="2"/>
  <c r="G301" i="2"/>
  <c r="O301" i="2"/>
  <c r="P301" i="2"/>
  <c r="M301" i="2"/>
  <c r="E300" i="2"/>
  <c r="N300" i="2"/>
  <c r="I300" i="2"/>
  <c r="F300" i="2"/>
  <c r="BX294" i="4"/>
  <c r="M302" i="2"/>
  <c r="O302" i="2"/>
  <c r="P302" i="2"/>
  <c r="G302" i="2"/>
  <c r="BW296" i="4"/>
  <c r="S301" i="2"/>
  <c r="B303" i="2"/>
  <c r="D302" i="2"/>
  <c r="J302" i="2"/>
  <c r="L302" i="2"/>
  <c r="E301" i="2"/>
  <c r="N301" i="2"/>
  <c r="I301" i="2"/>
  <c r="F301" i="2"/>
  <c r="BX295" i="4"/>
  <c r="H301" i="2"/>
  <c r="K301" i="2"/>
  <c r="T301" i="2"/>
  <c r="C301" i="2"/>
  <c r="R301" i="2"/>
  <c r="Q301" i="2"/>
  <c r="H302" i="2"/>
  <c r="B304" i="2"/>
  <c r="G303" i="2"/>
  <c r="BW297" i="4"/>
  <c r="D303" i="2"/>
  <c r="O303" i="2"/>
  <c r="P303" i="2"/>
  <c r="S302" i="2"/>
  <c r="J303" i="2"/>
  <c r="L303" i="2"/>
  <c r="M303" i="2"/>
  <c r="K302" i="2"/>
  <c r="T302" i="2"/>
  <c r="C302" i="2"/>
  <c r="R302" i="2"/>
  <c r="Q302" i="2"/>
  <c r="E302" i="2"/>
  <c r="N302" i="2"/>
  <c r="I302" i="2"/>
  <c r="H303" i="2"/>
  <c r="F302" i="2"/>
  <c r="BX296" i="4"/>
  <c r="K303" i="2"/>
  <c r="C303" i="2"/>
  <c r="T303" i="2"/>
  <c r="Q303" i="2"/>
  <c r="R303" i="2"/>
  <c r="F303" i="2"/>
  <c r="BX297" i="4"/>
  <c r="I303" i="2"/>
  <c r="H304" i="2"/>
  <c r="E303" i="2"/>
  <c r="N303" i="2"/>
  <c r="B305" i="2"/>
  <c r="D304" i="2"/>
  <c r="J304" i="2"/>
  <c r="L304" i="2"/>
  <c r="BW298" i="4"/>
  <c r="S303" i="2"/>
  <c r="G304" i="2"/>
  <c r="M304" i="2"/>
  <c r="O304" i="2"/>
  <c r="P304" i="2"/>
  <c r="E304" i="2"/>
  <c r="N304" i="2"/>
  <c r="I304" i="2"/>
  <c r="F304" i="2"/>
  <c r="BX298" i="4"/>
  <c r="Q304" i="2"/>
  <c r="R304" i="2"/>
  <c r="T304" i="2"/>
  <c r="C304" i="2"/>
  <c r="K304" i="2"/>
  <c r="D305" i="2"/>
  <c r="B306" i="2"/>
  <c r="J305" i="2"/>
  <c r="L305" i="2"/>
  <c r="S304" i="2"/>
  <c r="M305" i="2"/>
  <c r="O305" i="2"/>
  <c r="P305" i="2"/>
  <c r="BW299" i="4"/>
  <c r="G305" i="2"/>
  <c r="T305" i="2"/>
  <c r="C305" i="2"/>
  <c r="K305" i="2"/>
  <c r="Q305" i="2"/>
  <c r="R305" i="2"/>
  <c r="O306" i="2"/>
  <c r="P306" i="2"/>
  <c r="B307" i="2"/>
  <c r="BW300" i="4"/>
  <c r="S305" i="2"/>
  <c r="D306" i="2"/>
  <c r="J306" i="2"/>
  <c r="L306" i="2"/>
  <c r="M306" i="2"/>
  <c r="G306" i="2"/>
  <c r="H305" i="2"/>
  <c r="I305" i="2"/>
  <c r="F305" i="2"/>
  <c r="BX299" i="4"/>
  <c r="E305" i="2"/>
  <c r="N305" i="2"/>
  <c r="D307" i="2"/>
  <c r="B308" i="2"/>
  <c r="J307" i="2"/>
  <c r="M307" i="2"/>
  <c r="O307" i="2"/>
  <c r="P307" i="2"/>
  <c r="G307" i="2"/>
  <c r="BW301" i="4"/>
  <c r="S306" i="2"/>
  <c r="L307" i="2"/>
  <c r="Q306" i="2"/>
  <c r="R306" i="2"/>
  <c r="T306" i="2"/>
  <c r="C306" i="2"/>
  <c r="K306" i="2"/>
  <c r="H306" i="2"/>
  <c r="E306" i="2"/>
  <c r="N306" i="2"/>
  <c r="F306" i="2"/>
  <c r="BX300" i="4"/>
  <c r="I306" i="2"/>
  <c r="H307" i="2"/>
  <c r="K307" i="2"/>
  <c r="C307" i="2"/>
  <c r="T307" i="2"/>
  <c r="G308" i="2"/>
  <c r="D308" i="2"/>
  <c r="J308" i="2"/>
  <c r="L308" i="2"/>
  <c r="BW302" i="4"/>
  <c r="O308" i="2"/>
  <c r="P308" i="2"/>
  <c r="B309" i="2"/>
  <c r="M308" i="2"/>
  <c r="S307" i="2"/>
  <c r="R307" i="2"/>
  <c r="Q307" i="2"/>
  <c r="F307" i="2"/>
  <c r="BX301" i="4"/>
  <c r="I307" i="2"/>
  <c r="E307" i="2"/>
  <c r="N307" i="2"/>
  <c r="C308" i="2"/>
  <c r="T308" i="2"/>
  <c r="K308" i="2"/>
  <c r="Q308" i="2"/>
  <c r="R308" i="2"/>
  <c r="H308" i="2"/>
  <c r="O309" i="2"/>
  <c r="P309" i="2"/>
  <c r="S308" i="2"/>
  <c r="M309" i="2"/>
  <c r="BW303" i="4"/>
  <c r="D309" i="2"/>
  <c r="J309" i="2"/>
  <c r="L309" i="2"/>
  <c r="G309" i="2"/>
  <c r="B310" i="2"/>
  <c r="E308" i="2"/>
  <c r="N308" i="2"/>
  <c r="F308" i="2"/>
  <c r="BX302" i="4"/>
  <c r="I308" i="2"/>
  <c r="H309" i="2"/>
  <c r="C309" i="2"/>
  <c r="T309" i="2"/>
  <c r="K309" i="2"/>
  <c r="Q309" i="2"/>
  <c r="R309" i="2"/>
  <c r="M310" i="2"/>
  <c r="D310" i="2"/>
  <c r="J310" i="2"/>
  <c r="L310" i="2"/>
  <c r="S309" i="2"/>
  <c r="B311" i="2"/>
  <c r="BW304" i="4"/>
  <c r="O310" i="2"/>
  <c r="P310" i="2"/>
  <c r="G310" i="2"/>
  <c r="F309" i="2"/>
  <c r="BX303" i="4"/>
  <c r="I309" i="2"/>
  <c r="E309" i="2"/>
  <c r="N309" i="2"/>
  <c r="D311" i="2"/>
  <c r="BW305" i="4"/>
  <c r="J311" i="2"/>
  <c r="G311" i="2"/>
  <c r="M311" i="2"/>
  <c r="O311" i="2"/>
  <c r="P311" i="2"/>
  <c r="L311" i="2"/>
  <c r="B312" i="2"/>
  <c r="S310" i="2"/>
  <c r="T310" i="2"/>
  <c r="K310" i="2"/>
  <c r="C310" i="2"/>
  <c r="F310" i="2"/>
  <c r="BX304" i="4"/>
  <c r="I310" i="2"/>
  <c r="E310" i="2"/>
  <c r="N310" i="2"/>
  <c r="R310" i="2"/>
  <c r="Q310" i="2"/>
  <c r="H310" i="2"/>
  <c r="C311" i="2"/>
  <c r="T311" i="2"/>
  <c r="K311" i="2"/>
  <c r="R311" i="2"/>
  <c r="Q311" i="2"/>
  <c r="S311" i="2"/>
  <c r="B313" i="2"/>
  <c r="O312" i="2"/>
  <c r="P312" i="2"/>
  <c r="D312" i="2"/>
  <c r="J312" i="2"/>
  <c r="BW306" i="4"/>
  <c r="G312" i="2"/>
  <c r="M312" i="2"/>
  <c r="H311" i="2"/>
  <c r="I311" i="2"/>
  <c r="F311" i="2"/>
  <c r="BX305" i="4"/>
  <c r="E311" i="2"/>
  <c r="N311" i="2"/>
  <c r="C312" i="2"/>
  <c r="T312" i="2"/>
  <c r="K312" i="2"/>
  <c r="L312" i="2"/>
  <c r="Q312" i="2"/>
  <c r="R312" i="2"/>
  <c r="F312" i="2"/>
  <c r="BX306" i="4"/>
  <c r="E312" i="2"/>
  <c r="N312" i="2"/>
  <c r="I312" i="2"/>
  <c r="H312" i="2"/>
  <c r="D313" i="2"/>
  <c r="J313" i="2"/>
  <c r="G313" i="2"/>
  <c r="B314" i="2"/>
  <c r="M313" i="2"/>
  <c r="BW307" i="4"/>
  <c r="O313" i="2"/>
  <c r="P313" i="2"/>
  <c r="S312" i="2"/>
  <c r="T313" i="2"/>
  <c r="K313" i="2"/>
  <c r="C313" i="2"/>
  <c r="L313" i="2"/>
  <c r="R313" i="2"/>
  <c r="Q313" i="2"/>
  <c r="F313" i="2"/>
  <c r="BX307" i="4"/>
  <c r="I313" i="2"/>
  <c r="E313" i="2"/>
  <c r="N313" i="2"/>
  <c r="G314" i="2"/>
  <c r="BW308" i="4"/>
  <c r="S313" i="2"/>
  <c r="D314" i="2"/>
  <c r="B315" i="2"/>
  <c r="O314" i="2"/>
  <c r="P314" i="2"/>
  <c r="M314" i="2"/>
  <c r="H313" i="2"/>
  <c r="H314" i="2"/>
  <c r="Q314" i="2"/>
  <c r="R314" i="2"/>
  <c r="F314" i="2"/>
  <c r="BX308" i="4"/>
  <c r="I314" i="2"/>
  <c r="E314" i="2"/>
  <c r="N314" i="2"/>
  <c r="J314" i="2"/>
  <c r="BW309" i="4"/>
  <c r="O315" i="2"/>
  <c r="P315" i="2"/>
  <c r="G315" i="2"/>
  <c r="M315" i="2"/>
  <c r="S314" i="2"/>
  <c r="D315" i="2"/>
  <c r="J315" i="2"/>
  <c r="B316" i="2"/>
  <c r="M316" i="2"/>
  <c r="S315" i="2"/>
  <c r="S13" i="2"/>
  <c r="S4" i="2"/>
  <c r="O316" i="2"/>
  <c r="P316" i="2"/>
  <c r="J316" i="2"/>
  <c r="D316" i="2"/>
  <c r="G316" i="2"/>
  <c r="BW310" i="4"/>
  <c r="S10" i="2"/>
  <c r="S7" i="2" s="1"/>
  <c r="S11" i="2"/>
  <c r="S8" i="2" s="1"/>
  <c r="C315" i="2"/>
  <c r="T315" i="2"/>
  <c r="C314" i="2"/>
  <c r="K314" i="2"/>
  <c r="K315" i="2"/>
  <c r="T314" i="2"/>
  <c r="L314" i="2"/>
  <c r="L315" i="2"/>
  <c r="E315" i="2"/>
  <c r="N315" i="2"/>
  <c r="I315" i="2"/>
  <c r="F315" i="2"/>
  <c r="BX309" i="4"/>
  <c r="Q315" i="2"/>
  <c r="R315" i="2"/>
  <c r="H315" i="2"/>
  <c r="C316" i="2"/>
  <c r="K316" i="2"/>
  <c r="Q316" i="2"/>
  <c r="R316" i="2"/>
  <c r="E316" i="2"/>
  <c r="N316" i="2"/>
  <c r="L20" i="5"/>
  <c r="F316" i="2"/>
  <c r="I316" i="2"/>
  <c r="I14" i="2"/>
  <c r="H316" i="2"/>
  <c r="L316" i="2"/>
  <c r="BX310" i="4"/>
  <c r="F14" i="2"/>
  <c r="BE178" i="4"/>
  <c r="BE184" i="4" s="1"/>
  <c r="BF178" i="4"/>
  <c r="BF184" i="4"/>
  <c r="BE131" i="4"/>
  <c r="BE137" i="4" s="1"/>
  <c r="BE225" i="4"/>
  <c r="BE231" i="4" s="1"/>
  <c r="BE24" i="4"/>
  <c r="BF24" i="4"/>
  <c r="BE29" i="4"/>
  <c r="BF29" i="4"/>
  <c r="S5" i="2" l="1"/>
</calcChain>
</file>

<file path=xl/comments1.xml><?xml version="1.0" encoding="utf-8"?>
<comments xmlns="http://schemas.openxmlformats.org/spreadsheetml/2006/main">
  <authors>
    <author>zhengw</author>
  </authors>
  <commentList>
    <comment ref="C11" authorId="0">
      <text>
        <r>
          <rPr>
            <b/>
            <sz val="8"/>
            <color indexed="81"/>
            <rFont val="Tahoma"/>
            <family val="2"/>
          </rPr>
          <t>zhengw:</t>
        </r>
        <r>
          <rPr>
            <sz val="8"/>
            <color indexed="81"/>
            <rFont val="Tahoma"/>
            <family val="2"/>
          </rPr>
          <t xml:space="preserve">
=D9/(2-C10)</t>
        </r>
      </text>
    </comment>
    <comment ref="C13" authorId="0">
      <text>
        <r>
          <rPr>
            <b/>
            <sz val="8"/>
            <color indexed="81"/>
            <rFont val="Tahoma"/>
            <family val="2"/>
          </rPr>
          <t>zhengw:</t>
        </r>
        <r>
          <rPr>
            <sz val="8"/>
            <color indexed="81"/>
            <rFont val="Tahoma"/>
            <family val="2"/>
          </rPr>
          <t xml:space="preserve">
=C12+F9/(2-C10)</t>
        </r>
      </text>
    </comment>
  </commentList>
</comments>
</file>

<file path=xl/sharedStrings.xml><?xml version="1.0" encoding="utf-8"?>
<sst xmlns="http://schemas.openxmlformats.org/spreadsheetml/2006/main" count="15465" uniqueCount="4655">
  <si>
    <t>SF9-MEASUREMODEPMETER</t>
  </si>
  <si>
    <t>Target Measure Mode Axis Ofs</t>
  </si>
  <si>
    <t>X view Diam</t>
  </si>
  <si>
    <t>127</t>
  </si>
  <si>
    <t>128</t>
  </si>
  <si>
    <t>129</t>
  </si>
  <si>
    <t>130</t>
  </si>
  <si>
    <t>131</t>
  </si>
  <si>
    <t>132</t>
  </si>
  <si>
    <t>134</t>
  </si>
  <si>
    <t>135</t>
  </si>
  <si>
    <t>136</t>
  </si>
  <si>
    <t>9mm</t>
  </si>
  <si>
    <t>PC Base mode for making adiabatic taper with 500 um fiber. No Splice</t>
  </si>
  <si>
    <t>Taper500</t>
  </si>
  <si>
    <t>500 to 200um</t>
  </si>
  <si>
    <t>17mm</t>
  </si>
  <si>
    <t>311</t>
  </si>
  <si>
    <t>312</t>
  </si>
  <si>
    <t>313</t>
  </si>
  <si>
    <t>314</t>
  </si>
  <si>
    <t>315</t>
  </si>
  <si>
    <t>316</t>
  </si>
  <si>
    <t>317</t>
  </si>
  <si>
    <t>Right rotator position:</t>
  </si>
  <si>
    <t>Left rotator position:</t>
  </si>
  <si>
    <t>Rotator controls only for P type machines</t>
  </si>
  <si>
    <t>&amp;MTRARC|TL,256.0,0.05</t>
  </si>
  <si>
    <t>WTI OFF</t>
  </si>
  <si>
    <t>WTI monitor</t>
  </si>
  <si>
    <t>WTI control</t>
  </si>
  <si>
    <t>WTI setting:</t>
  </si>
  <si>
    <t>Relative arc power:</t>
  </si>
  <si>
    <t>SF4-ARCSTARTTIME</t>
  </si>
  <si>
    <t>Arc Finish Time</t>
  </si>
  <si>
    <t>SF4-ARCFINISHTIME</t>
  </si>
  <si>
    <t>Arcpower Abs</t>
  </si>
  <si>
    <t>Target Measure Mode Axis Ofs</t>
  </si>
  <si>
    <t>SF7-MEASUREMODEAXISOFS</t>
  </si>
  <si>
    <t>Tension</t>
  </si>
  <si>
    <t>318</t>
  </si>
  <si>
    <t>319</t>
  </si>
  <si>
    <t>SF3-MEASUREMODEAXISOFS</t>
  </si>
  <si>
    <t>Target Up Limit Loss Est</t>
  </si>
  <si>
    <t>SF3-UPPERLIMITLOSSEST</t>
  </si>
  <si>
    <t>Target Low Limit Loss Est</t>
  </si>
  <si>
    <t>SF9-MOTOR2STARTTIME</t>
  </si>
  <si>
    <t>Motor2 Finish Time</t>
  </si>
  <si>
    <t>SF9-MOTOR2FINISHTIME</t>
  </si>
  <si>
    <t>Motor3 Dirc</t>
  </si>
  <si>
    <t>SF8-MOTOR3DIRECTION</t>
  </si>
  <si>
    <t>Motor3 Start Time</t>
  </si>
  <si>
    <t>SF8-MOTOR3STARTTIME</t>
  </si>
  <si>
    <t>Motor3 Finish Time</t>
  </si>
  <si>
    <t>SF8-MOTOR3FINISHTIME</t>
  </si>
  <si>
    <t>Motor3 Initial Speed</t>
  </si>
  <si>
    <t>SF8-MOTOR3INITIALSPEED</t>
  </si>
  <si>
    <t>Motor3 Acceleration</t>
  </si>
  <si>
    <t>SF8-MOTOR3ACCELERATION</t>
  </si>
  <si>
    <t>Motor4 Type</t>
  </si>
  <si>
    <t>SF8-MOTOR4MOTORTYPE</t>
  </si>
  <si>
    <t>Motor4 Dirc</t>
  </si>
  <si>
    <t>SF8-MOTOR4DIRECTION</t>
  </si>
  <si>
    <t>Motor4 Start Time</t>
  </si>
  <si>
    <t>SF8-MOTOR4STARTTIME</t>
  </si>
  <si>
    <t>Motor4 Finish Time</t>
  </si>
  <si>
    <t>SF8-MOTOR4FINISHTIME</t>
  </si>
  <si>
    <t>Motor4 Initial Speed</t>
  </si>
  <si>
    <t>SF8-MOTOR4INITIALSPEED</t>
  </si>
  <si>
    <t>Motor4 Acceleration</t>
  </si>
  <si>
    <t>SF4-MOTOR4DIRECTION</t>
  </si>
  <si>
    <t>Motor4 Start Time</t>
  </si>
  <si>
    <t>SF4-MOTOR4STARTTIME</t>
  </si>
  <si>
    <t>Motor4 Finish Time</t>
  </si>
  <si>
    <t>SF4-MOTOR4FINISHTIME</t>
  </si>
  <si>
    <t>Motor4 Initial Speed</t>
  </si>
  <si>
    <t>SF4-MOTOR4INITIALSPEED</t>
  </si>
  <si>
    <t>Mode #:</t>
  </si>
  <si>
    <t>Taper shape:</t>
  </si>
  <si>
    <t>LZM100 (max 150 mm taper &amp; 2.3 mm fiber diameter)</t>
  </si>
  <si>
    <t>Linear</t>
  </si>
  <si>
    <t>Sine</t>
  </si>
  <si>
    <t>Sine diam (um)</t>
  </si>
  <si>
    <t>Linear diam (um)</t>
  </si>
  <si>
    <t xml:space="preserve">Sine v1/v2 </t>
  </si>
  <si>
    <t xml:space="preserve">Sine v2 (v1=C) </t>
  </si>
  <si>
    <t xml:space="preserve">Sine v1 (v2=C) </t>
  </si>
  <si>
    <t>Diam (um)</t>
  </si>
  <si>
    <t>ZR=</t>
  </si>
  <si>
    <t>12</t>
  </si>
  <si>
    <t>Stuff Speed</t>
  </si>
  <si>
    <t>STUFFSPEED</t>
  </si>
  <si>
    <t>0.10</t>
  </si>
  <si>
    <t>Main Arc</t>
  </si>
  <si>
    <t xml:space="preserve">Dark     </t>
  </si>
  <si>
    <t>Bright</t>
  </si>
  <si>
    <t>Right</t>
  </si>
  <si>
    <t>Process time</t>
  </si>
  <si>
    <t>Time</t>
  </si>
  <si>
    <t>D1=</t>
  </si>
  <si>
    <t>D2</t>
  </si>
  <si>
    <t>D2=</t>
  </si>
  <si>
    <t>L=</t>
  </si>
  <si>
    <t>v1</t>
  </si>
  <si>
    <t>mm</t>
  </si>
  <si>
    <t>v1/v2</t>
  </si>
  <si>
    <t>v1=</t>
  </si>
  <si>
    <t>pulling speed</t>
  </si>
  <si>
    <t>v2=</t>
  </si>
  <si>
    <t>feeding speed</t>
  </si>
  <si>
    <t>D1</t>
  </si>
  <si>
    <t>v2</t>
  </si>
  <si>
    <t>Step=</t>
  </si>
  <si>
    <t>V2 speed=</t>
  </si>
  <si>
    <t>um/ms</t>
  </si>
  <si>
    <t>Motor3 Finish Time</t>
  </si>
  <si>
    <t>Motor2 Type</t>
  </si>
  <si>
    <t>SF2-MOTOR2MOTORTYPE</t>
  </si>
  <si>
    <t>396</t>
  </si>
  <si>
    <t>397</t>
  </si>
  <si>
    <t>398</t>
  </si>
  <si>
    <t>399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</si>
  <si>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</si>
  <si>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</si>
  <si>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</si>
  <si>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</si>
  <si>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</si>
  <si>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</si>
  <si>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</si>
  <si>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</si>
  <si>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</si>
  <si>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0.350</t>
  </si>
  <si>
    <t>23mm</t>
  </si>
  <si>
    <t>ZR(mm)</t>
  </si>
  <si>
    <t>Time (sec)</t>
  </si>
  <si>
    <t>SWP(mm)</t>
  </si>
  <si>
    <t>ZL(mm)</t>
  </si>
  <si>
    <t>Set v1</t>
  </si>
  <si>
    <t>Design time</t>
  </si>
  <si>
    <t>Total time (s)</t>
  </si>
  <si>
    <t>Highest speed</t>
  </si>
  <si>
    <t>PC Base mode for making adiabatic taper with 1 mm fiber. No Splice</t>
  </si>
  <si>
    <t>PC 1mm</t>
  </si>
  <si>
    <t>491 bit</t>
  </si>
  <si>
    <t>Total time (min)</t>
  </si>
  <si>
    <t>&amp;MTRARC|ZL,5027.9,0.4|ZR,-3080.2,0.4|ZSWP,-5100.1,0.4</t>
  </si>
  <si>
    <t>&amp;MTRARC|ARC,2000,284BIT|ZR,200,0.1|ZL,-312,0.156</t>
  </si>
  <si>
    <t>550</t>
  </si>
  <si>
    <t>Motor3 Acceleration</t>
  </si>
  <si>
    <t>SF10-MOTOR3ACCELERATION</t>
  </si>
  <si>
    <t>Motor4 Type</t>
  </si>
  <si>
    <t>SF10-MOTOR4MOTORTYPE</t>
  </si>
  <si>
    <t>Motor4 Dirc</t>
  </si>
  <si>
    <t>SF10-MOTOR4DIRECTION</t>
  </si>
  <si>
    <t>Motor4 Start Time</t>
  </si>
  <si>
    <t>SF10-MOTOR4STARTTIME</t>
  </si>
  <si>
    <t>Motor4 Finish Time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</si>
  <si>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</si>
  <si>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</si>
  <si>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</si>
  <si>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</si>
  <si>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</si>
  <si>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</si>
  <si>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</si>
  <si>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</si>
  <si>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</si>
  <si>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</si>
  <si>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</si>
  <si>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</si>
  <si>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</si>
  <si>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</si>
  <si>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</si>
  <si>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</si>
  <si>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</si>
  <si>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</si>
  <si>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</si>
  <si>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</si>
  <si>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</si>
  <si>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</si>
  <si>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</si>
  <si>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</si>
  <si>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</si>
  <si>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</si>
  <si>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</si>
  <si>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</si>
  <si>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</si>
  <si>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</si>
  <si>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</si>
  <si>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</si>
  <si>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</si>
  <si>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</si>
  <si>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</si>
  <si>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</si>
  <si>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</si>
  <si>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</si>
  <si>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SF6-UPPERLIMITDIAMETER</t>
  </si>
  <si>
    <t>Target Low Limit Diameter</t>
  </si>
  <si>
    <t>SF6-LOWERLIMITDIAMETER</t>
  </si>
  <si>
    <t>Next Action &lt;L</t>
  </si>
  <si>
    <t>SF6-BELOWTHRESHOLD</t>
  </si>
  <si>
    <t>Next Action L to U</t>
  </si>
  <si>
    <t>SF6-INRANGE</t>
  </si>
  <si>
    <t>Next Action &lt; U</t>
  </si>
  <si>
    <t>SF6-ABOVETHRESHOLD</t>
  </si>
  <si>
    <t>Special Func7</t>
  </si>
  <si>
    <t>Arc Start Time</t>
  </si>
  <si>
    <t>SF7-ARCSTARTTIME</t>
  </si>
  <si>
    <t>Arc Finish Time</t>
  </si>
  <si>
    <t>SF7-ARCFINISHTIME</t>
  </si>
  <si>
    <t>Arcpower Abs</t>
  </si>
  <si>
    <t>SF7-ARCPOWERABS</t>
  </si>
  <si>
    <t>Arcpower Rel</t>
  </si>
  <si>
    <t>SF7-ARCPOWERREL</t>
  </si>
  <si>
    <t>Motor1 Type</t>
  </si>
  <si>
    <t>SF7-MOTOR1MOTORTYPE</t>
  </si>
  <si>
    <t>No.</t>
  </si>
  <si>
    <t>Load taper to mode</t>
  </si>
  <si>
    <t>0.00000048</t>
  </si>
  <si>
    <t>030 bit</t>
  </si>
  <si>
    <t>19mm</t>
  </si>
  <si>
    <t>800 bit</t>
  </si>
  <si>
    <t>-0.00000582</t>
  </si>
  <si>
    <t>-0.00000183</t>
  </si>
  <si>
    <t>-0.00000050</t>
  </si>
  <si>
    <t>SP 125 to 50um</t>
  </si>
  <si>
    <t>PC Base mode for making adiabatic taper with 125 um fiber. Splice first and taper</t>
  </si>
  <si>
    <t>PC 125 to 50</t>
  </si>
  <si>
    <t>PM type?</t>
  </si>
  <si>
    <t>Motor1 Dirc</t>
  </si>
  <si>
    <t>SF7-MOTOR1DIRECTION</t>
  </si>
  <si>
    <t>Motor1 Start Time</t>
  </si>
  <si>
    <t>SF7-MOTOR1STARTTIME</t>
  </si>
  <si>
    <t>Motor1 Finish Time</t>
  </si>
  <si>
    <t>SF7-MOTOR1FINISHTIME</t>
  </si>
  <si>
    <t>Motor1 Initial Speed</t>
  </si>
  <si>
    <t>SF7-MOTOR1INITIALSPEED</t>
  </si>
  <si>
    <t>Motor1 Acceleration</t>
  </si>
  <si>
    <t>SF7-MOTOR1ACCELERATION</t>
  </si>
  <si>
    <t>Motor2 Type</t>
  </si>
  <si>
    <t>SF7-MOTOR2MOTORTYPE</t>
  </si>
  <si>
    <t>Motor2 Dirc</t>
  </si>
  <si>
    <t>SF7-MOTOR2DIRECTION</t>
  </si>
  <si>
    <t>Motor2 Start Time</t>
  </si>
  <si>
    <t>SF7-MOTOR2STARTTIME</t>
  </si>
  <si>
    <t>Sp Func Base mode for making adiabatic taper with 125 um fiber. Splice first and taper</t>
  </si>
  <si>
    <t>Taper only</t>
  </si>
  <si>
    <t>007680</t>
  </si>
  <si>
    <t>SF9-LOWERLIMITDIAMETER</t>
  </si>
  <si>
    <t>Next Action &lt;L</t>
  </si>
  <si>
    <t>Focus</t>
  </si>
  <si>
    <t>Focus LX</t>
  </si>
  <si>
    <t>FOCUSLX</t>
  </si>
  <si>
    <t>AUTO</t>
  </si>
  <si>
    <t>Focus LY</t>
  </si>
  <si>
    <t>FOCUSLY</t>
  </si>
  <si>
    <t>Focus RX</t>
  </si>
  <si>
    <t>FOCUSRX</t>
  </si>
  <si>
    <t>Focus RY</t>
  </si>
  <si>
    <t>FOCUSRY</t>
  </si>
  <si>
    <t>Prefuse &amp; Overlap</t>
  </si>
  <si>
    <t>Prefuse Power Abs</t>
  </si>
  <si>
    <t>PREFUSEPOWERABS</t>
  </si>
  <si>
    <t>Prefuse Power Rel</t>
  </si>
  <si>
    <t>PREFUSEPOWERREL</t>
  </si>
  <si>
    <t>-30 bit</t>
  </si>
  <si>
    <t>Prefuse Time</t>
  </si>
  <si>
    <t>PREFUSETIME</t>
  </si>
  <si>
    <t>220</t>
  </si>
  <si>
    <t>Prefuse On Time</t>
  </si>
  <si>
    <t>PREFUSEONTIME</t>
  </si>
  <si>
    <t>25</t>
  </si>
  <si>
    <t>Prefuse Off Time</t>
  </si>
  <si>
    <t>PREFUSEOFFTIME</t>
  </si>
  <si>
    <t>Overlap</t>
  </si>
  <si>
    <t>OVERLAP</t>
  </si>
  <si>
    <t>20</t>
  </si>
  <si>
    <t>13</t>
  </si>
  <si>
    <t>SF9-MOTOR2ACCELERATIONTYPE</t>
  </si>
  <si>
    <t>Alignment Method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</si>
  <si>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</si>
  <si>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</si>
  <si>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</si>
  <si>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</si>
  <si>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</si>
  <si>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</si>
  <si>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</si>
  <si>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</si>
  <si>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</si>
  <si>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</si>
  <si>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</si>
  <si>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</si>
  <si>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</si>
  <si>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</si>
  <si>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</si>
  <si>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</si>
  <si>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</si>
  <si>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</si>
  <si>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</si>
  <si>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</si>
  <si>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</si>
  <si>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</si>
  <si>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</si>
  <si>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</si>
  <si>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231</t>
  </si>
  <si>
    <t>SF4-ARCPOWERABS</t>
  </si>
  <si>
    <t>Arcpower Rel</t>
  </si>
  <si>
    <t>SF4-ARCPOWERREL</t>
  </si>
  <si>
    <t>Motor1 Type</t>
  </si>
  <si>
    <t>SF4-MOTOR1MOTORTYPE</t>
  </si>
  <si>
    <t>Motor1 Dirc</t>
  </si>
  <si>
    <t>SF4-MOTOR1DIRECTION</t>
  </si>
  <si>
    <t>Motor1 Start Time</t>
  </si>
  <si>
    <t>SF4-MOTOR1STARTTIME</t>
  </si>
  <si>
    <t>Motor1 Finish Time</t>
  </si>
  <si>
    <t>SF4-MOTOR1FINISHTIME</t>
  </si>
  <si>
    <t>Motor1 Initial Speed</t>
  </si>
  <si>
    <t>SF4-MOTOR1INITIALSPEED</t>
  </si>
  <si>
    <t>Motor1 Acceleration</t>
  </si>
  <si>
    <t>SF4-MOTOR1ACCELERATION</t>
  </si>
  <si>
    <t>Error Limit</t>
  </si>
  <si>
    <t>Cleave Angle Limit</t>
  </si>
  <si>
    <t>CLEAVELIMIT</t>
  </si>
  <si>
    <t>Cleave Shape Sensitivity</t>
  </si>
  <si>
    <t>CLEAVESHAPESENSITIVITY</t>
  </si>
  <si>
    <t>NORMAL</t>
  </si>
  <si>
    <t>BASIC1SP</t>
  </si>
  <si>
    <t>264 bit</t>
  </si>
  <si>
    <t>Target Low Limit P Meter DB</t>
  </si>
  <si>
    <t>SF3-LOWERLIMITPMETERDB</t>
  </si>
  <si>
    <t>Target Up Limit P Meter DBM</t>
  </si>
  <si>
    <t>SF3-UPPERLIMITPMETERDBM</t>
  </si>
  <si>
    <t>Target Low Limit P Meter DBM</t>
  </si>
  <si>
    <t>SF3-LOWERLIMITPMETERDBM</t>
  </si>
  <si>
    <t>Target Up Limit Axis Ofs</t>
  </si>
  <si>
    <t>SF3-UPPERLIMITAXISOFS</t>
  </si>
  <si>
    <t>Target LowL imit Axis Ofs</t>
  </si>
  <si>
    <t>SF3-LOWERLIMITAXISOFS</t>
  </si>
  <si>
    <t>Target Up Limit Diameter</t>
  </si>
  <si>
    <t>SF3-UPPERLIMITDIAMETER</t>
  </si>
  <si>
    <t>Target Low Limit Diameter</t>
  </si>
  <si>
    <t>SF3-LOWERLIMITDIAMETER</t>
  </si>
  <si>
    <t>Next Action &lt;L</t>
  </si>
  <si>
    <t>150 bit</t>
  </si>
  <si>
    <t>SF6-MOTOR2DIRECTION</t>
  </si>
  <si>
    <t>Motor2 Start Time</t>
  </si>
  <si>
    <t>Low</t>
  </si>
  <si>
    <t>High</t>
  </si>
  <si>
    <t>SF8-MOTOR1MOTORTYPE</t>
  </si>
  <si>
    <t>Motor1 Dirc</t>
  </si>
  <si>
    <t>SF8-MOTOR1DIRECTION</t>
  </si>
  <si>
    <t>Motor1 Start Time</t>
  </si>
  <si>
    <t>SF8-MOTOR1STARTTIME</t>
  </si>
  <si>
    <t>Motor1 Finish Time</t>
  </si>
  <si>
    <t>SF8-MOTOR1FINISHTIME</t>
  </si>
  <si>
    <t>Motor1 Initial Speed</t>
  </si>
  <si>
    <t>SF8-MOTOR1INITIALSPEED</t>
  </si>
  <si>
    <t>Distance</t>
  </si>
  <si>
    <t>x1</t>
  </si>
  <si>
    <t>x2</t>
  </si>
  <si>
    <t>y1</t>
  </si>
  <si>
    <t>y2</t>
  </si>
  <si>
    <t>0.00001547</t>
  </si>
  <si>
    <t>-0.00001547</t>
  </si>
  <si>
    <t>SF7-LOWERLIMITPMETERDB</t>
  </si>
  <si>
    <t>Target Up Limit P Meter DBM</t>
  </si>
  <si>
    <t>SF7-UPPERLIMITPMETERDBM</t>
  </si>
  <si>
    <t>Target Low Limit P Meter DBM</t>
  </si>
  <si>
    <t>SF7-LOWERLIMITPMETERDBM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</si>
  <si>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</si>
  <si>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</si>
  <si>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</si>
  <si>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</si>
  <si>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</si>
  <si>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</si>
  <si>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</si>
  <si>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</si>
  <si>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</si>
  <si>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</si>
  <si>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</si>
  <si>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</si>
  <si>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</si>
  <si>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</si>
  <si>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</si>
  <si>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</si>
  <si>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</si>
  <si>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</si>
  <si>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</si>
  <si>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</si>
  <si>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</si>
  <si>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</si>
  <si>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</si>
  <si>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</si>
  <si>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</si>
  <si>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</si>
  <si>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</si>
  <si>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</si>
  <si>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</si>
  <si>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</si>
  <si>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</si>
  <si>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</si>
  <si>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</si>
  <si>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</si>
  <si>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</si>
  <si>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</si>
  <si>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</si>
  <si>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</si>
  <si>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</si>
  <si>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</si>
  <si>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</si>
  <si>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</si>
  <si>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</si>
  <si>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</si>
  <si>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</si>
  <si>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</si>
  <si>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</si>
  <si>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</si>
  <si>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</si>
  <si>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</si>
  <si>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</si>
  <si>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</si>
  <si>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</si>
  <si>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Target Measure Mode P Meter</t>
  </si>
  <si>
    <t>SF8-MEASUREMODEPMETER</t>
  </si>
  <si>
    <t>Target Measure Mode Axis Ofs</t>
  </si>
  <si>
    <t>SF8-MEASUREMODEAXISOFS</t>
  </si>
  <si>
    <t>Target Up Limit Loss Est</t>
  </si>
  <si>
    <t>SF8-UPPERLIMITLOSSEST</t>
  </si>
  <si>
    <t>=MTR|ZL|ZR|ZSWP</t>
  </si>
  <si>
    <t>Target Low Limit Loss Est</t>
  </si>
  <si>
    <t>SF8-LOWERLIMITLOSSEST</t>
  </si>
  <si>
    <t>Target Up Limit P Meter DB</t>
  </si>
  <si>
    <t>SF8-UPPERLIMITPMETERDB</t>
  </si>
  <si>
    <t>Target Low Limit P Meter DB</t>
  </si>
  <si>
    <t>SF8-LOWERLIMITPMETERDB</t>
  </si>
  <si>
    <t>Target Up Limit P Meter DBM</t>
  </si>
  <si>
    <t>SF8-UPPERLIMITPMETERDBM</t>
  </si>
  <si>
    <t>TYPE2+</t>
  </si>
  <si>
    <t>TYPE1</t>
  </si>
  <si>
    <t>TYPE2-</t>
  </si>
  <si>
    <t>SF1-MOTOR1ACCELERATIONTYPE</t>
  </si>
  <si>
    <t>SF1-MOTOR2ACCELERATIONTYPE</t>
  </si>
  <si>
    <t>SF2-MOTOR1ACCELERATIONTYPE</t>
  </si>
  <si>
    <t>SF2-MOTOR2ACCELERATIONTYPE</t>
  </si>
  <si>
    <t>SF3-MOTOR1ACCELERATIONTYPE</t>
  </si>
  <si>
    <t>SF3-MOTOR2ACCELERATIONTYPE</t>
  </si>
  <si>
    <t>SF4-MOTOR1ACCELERATIONTYPE</t>
  </si>
  <si>
    <t>SF4-MOTOR2ACCELERATIONTYPE</t>
  </si>
  <si>
    <t>SF5-MOTOR1ACCELERATIONTYPE</t>
  </si>
  <si>
    <t>SF5-MOTOR2ACCELERATIONTYPE</t>
  </si>
  <si>
    <t>SF6-MOTOR1ACCELERATIONTYPE</t>
  </si>
  <si>
    <t>SF6-MOTOR2ACCELERATIONTYPE</t>
  </si>
  <si>
    <t>SF7-MOTOR1ACCELERATIONTYPE</t>
  </si>
  <si>
    <t>SF7-MOTOR2ACCELERATIONTYPE</t>
  </si>
  <si>
    <t>SF8-MOTOR1ACCELERATIONTYPE</t>
  </si>
  <si>
    <t>SF8-MOTOR2ACCELERATIONTYPE</t>
  </si>
  <si>
    <t>SF9-MOTOR1ACCELERATIONTYPE</t>
  </si>
  <si>
    <t>SF3-MOTOR4INITIALSPEED</t>
  </si>
  <si>
    <t>SF7-MOTOR3INITIALSPEED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</si>
  <si>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</si>
  <si>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</si>
  <si>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</si>
  <si>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</si>
  <si>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</si>
  <si>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</si>
  <si>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</si>
  <si>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</si>
  <si>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</si>
  <si>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</si>
  <si>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</si>
  <si>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</si>
  <si>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</si>
  <si>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151</t>
  </si>
  <si>
    <t>152</t>
  </si>
  <si>
    <t>153</t>
  </si>
  <si>
    <t>SHAPING</t>
  </si>
  <si>
    <t>MANUAL</t>
  </si>
  <si>
    <t>ZL=3000|ZR=-18000|ZSWP=-5000</t>
  </si>
  <si>
    <t>SF5-UPPERLIMITAXISOFS</t>
  </si>
  <si>
    <t>Target LowL imit Axis Ofs</t>
  </si>
  <si>
    <t>SF5-LOWERLIMITAXISOFS</t>
  </si>
  <si>
    <t>Target Up Limit Diameter</t>
  </si>
  <si>
    <t>SF5-UPPERLIMITDIAMETER</t>
  </si>
  <si>
    <t>Target Low Limit Diameter</t>
  </si>
  <si>
    <t>SF5-LOWERLIMITDIAMETER</t>
  </si>
  <si>
    <t>Next Action &lt;L</t>
  </si>
  <si>
    <t>SF5-BELOWTHRESHOLD</t>
  </si>
  <si>
    <t>&amp;EXPOSURE=5.0</t>
  </si>
  <si>
    <t xml:space="preserve">Please do not magnify this page for measurement with Office 2013. You may get a black screen. If this happens, move the mouse to the bottom of creen without clicking. </t>
  </si>
  <si>
    <t>SF9-LOWERLIMITPMETERDBM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</si>
  <si>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</si>
  <si>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</si>
  <si>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</si>
  <si>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</si>
  <si>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</si>
  <si>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</si>
  <si>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</si>
  <si>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</si>
  <si>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</si>
  <si>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</si>
  <si>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</si>
  <si>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600</t>
  </si>
  <si>
    <t>Fiber Information R</t>
  </si>
  <si>
    <t>Coating Diameter</t>
  </si>
  <si>
    <t>RCOATINGDIAMETER</t>
  </si>
  <si>
    <t>369</t>
  </si>
  <si>
    <t>370</t>
  </si>
  <si>
    <t>Target Up Limit Axis Ofs</t>
  </si>
  <si>
    <t>SF9-UPPERLIMITAXISOFS</t>
  </si>
  <si>
    <t>Target LowL imit Axis Ofs</t>
  </si>
  <si>
    <t>SF9-LOWERLIMITAXISOFS</t>
  </si>
  <si>
    <t>Target Up Limit Diameter</t>
  </si>
  <si>
    <t>SF9-UPPERLIMITDIAMETER</t>
  </si>
  <si>
    <t>Target Low Limit Diameter</t>
  </si>
  <si>
    <t>Distance (mm)</t>
  </si>
  <si>
    <t>Splice No:</t>
  </si>
  <si>
    <t>Saved file names</t>
  </si>
  <si>
    <t>Image No:</t>
  </si>
  <si>
    <t>Composit Taper Image</t>
  </si>
  <si>
    <t>To view the measured points and dotted line, please move the mouse out of the taper image</t>
  </si>
  <si>
    <t>Taper.bmp</t>
  </si>
  <si>
    <t>IMGLINENC=104,106,109,105,108,108,107,107,105,107,108,106,110,110,110,104,108,106,108,106,108,110,102,105,108,110,110,108,107,108,107,107,105,108,108,108,107,107,102,109,107,106,104,106,104,104,101,107,105,108,103,103,104,108,103,104,106,107,106,105,107,104,109,106,107,107,102,101,100,104,103,105,98,106,108,104,104,103,105,106,104,104,101,106,103,104,106,105,102,101,103,99,100,103,105,106,102,102,103,103,103,103,101,100,105,103,103,102,96,99,101,100,101,102,98,101,104,51,8,10,15,23,173,36,16,14,7,34,92,100,96,97,98,99,94,99,96,98,95,97,95,97,98,97,97,94,95,92,94,95,91,94,92,92,92,92,94,94,92,92,95,93,93,90,93,94,92,89,91,90,87,91,94,92,90,92,90,90,89,85,89,88,89,88,89,84,87,88,88,88,86,85,85,86,84,86,85,83,84,81,85,83,81,84,82,81,85,83,83,79,83,81,81,81,81,82,82,81,78,80,78,82,81,77,79,77,75,76,77,78,77,80,77,75,77,75,76,72,74,70</t>
  </si>
  <si>
    <t>&amp;MTRARC|ARC,15000,350BIT</t>
  </si>
  <si>
    <t>&amp;MTRARC|ZL,1000,0.01|ZR,-1000,0.01</t>
  </si>
  <si>
    <t>Motor1 Finish Time</t>
  </si>
  <si>
    <t>Time (s)</t>
  </si>
  <si>
    <t>Dist (mm)</t>
  </si>
  <si>
    <t>&amp;IMGSIZEMODE</t>
  </si>
  <si>
    <t>SF10-MOTOR1FINISHTIME</t>
  </si>
  <si>
    <t>Motor1 Initial Speed</t>
  </si>
  <si>
    <t>SF10-MOTOR1INITIALSPEED</t>
  </si>
  <si>
    <t>Motor1 Acceleration</t>
  </si>
  <si>
    <t>&amp;EXPOSURE=100</t>
  </si>
  <si>
    <t>Target=</t>
  </si>
  <si>
    <t>Power</t>
  </si>
  <si>
    <t>NC-Y-H-174</t>
  </si>
  <si>
    <t>NC-Y-V-070</t>
  </si>
  <si>
    <t>NC-Y-H-155</t>
  </si>
  <si>
    <t>X-view</t>
  </si>
  <si>
    <t>NC-Y-H-165</t>
  </si>
  <si>
    <t>Motor3 Acceleration</t>
  </si>
  <si>
    <t>SF7-MOTOR3ACCELERATION</t>
  </si>
  <si>
    <t>Motor4 Type</t>
  </si>
  <si>
    <t>SF7-MOTOR4MOTORTYPE</t>
  </si>
  <si>
    <t>Motor4 Dirc</t>
  </si>
  <si>
    <t>SF7-MOTOR4DIRECTION</t>
  </si>
  <si>
    <t>Motor4 Start Time</t>
  </si>
  <si>
    <t>SF7-MOTOR4STARTTIME</t>
  </si>
  <si>
    <t>Motor4 Finish Time</t>
  </si>
  <si>
    <t>SF7-MOTOR4FINISHTIME</t>
  </si>
  <si>
    <t>Motor4 Initial Speed</t>
  </si>
  <si>
    <t>SF7-MOTOR4INITIALSPEED</t>
  </si>
  <si>
    <t>Motor4 Acceleration</t>
  </si>
  <si>
    <t>SF7-MOTOR4ACCELERATION</t>
  </si>
  <si>
    <t>Target Measure Method</t>
  </si>
  <si>
    <t>SF7-MEASUREMETHOD</t>
  </si>
  <si>
    <t>bit</t>
  </si>
  <si>
    <t>AFL Splicing Engineering</t>
  </si>
  <si>
    <t>Target Measure Mode P Meter</t>
  </si>
  <si>
    <t>SF7-MEASUREMODEPMETER</t>
  </si>
  <si>
    <t>Theta Align R</t>
  </si>
  <si>
    <t>Alignment Method</t>
  </si>
  <si>
    <t>RALIGNMENTMETHOD</t>
  </si>
  <si>
    <t>RALIGNMODEPAS</t>
  </si>
  <si>
    <t>RALIGNMODEPM</t>
  </si>
  <si>
    <t>RCORRECTIONANGLE</t>
  </si>
  <si>
    <t>XY Align</t>
  </si>
  <si>
    <t>XYALIGNMENTMETHOD</t>
  </si>
  <si>
    <t>Alignment Method PAS</t>
  </si>
  <si>
    <t>Waist</t>
  </si>
  <si>
    <t>x=</t>
  </si>
  <si>
    <t>BT</t>
  </si>
  <si>
    <t>Y1</t>
  </si>
  <si>
    <t>No</t>
  </si>
  <si>
    <t>SF10-MOTOR1ACCELERATION</t>
  </si>
  <si>
    <t>Motor2 Type</t>
  </si>
  <si>
    <t>SF10-MOTOR2MOTORTYPE</t>
  </si>
  <si>
    <t>Motor2 Dirc</t>
  </si>
  <si>
    <t>SF10-MOTOR2DIRECTION</t>
  </si>
  <si>
    <t>Motor2 Start Time</t>
  </si>
  <si>
    <t>SF10-MOTOR2STARTTIME</t>
  </si>
  <si>
    <t>Motor2 Finish Time</t>
  </si>
  <si>
    <t>SF10-MOTOR2FINISHTIME</t>
  </si>
  <si>
    <t>Motor2 Initial Speed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</si>
  <si>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</si>
  <si>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</si>
  <si>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</si>
  <si>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</si>
  <si>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</si>
  <si>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</si>
  <si>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</si>
  <si>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</si>
  <si>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</si>
  <si>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</si>
  <si>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</si>
  <si>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</si>
  <si>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</si>
  <si>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</si>
  <si>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</si>
  <si>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</si>
  <si>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</si>
  <si>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</si>
  <si>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</si>
  <si>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</si>
  <si>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</si>
  <si>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</si>
  <si>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</si>
  <si>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</si>
  <si>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</si>
  <si>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</si>
  <si>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</si>
  <si>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</si>
  <si>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</si>
  <si>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</si>
  <si>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</si>
  <si>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</si>
  <si>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</si>
  <si>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</si>
  <si>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</si>
  <si>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</si>
  <si>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</si>
  <si>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</si>
  <si>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</si>
  <si>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</si>
  <si>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</si>
  <si>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</si>
  <si>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</si>
  <si>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351</t>
  </si>
  <si>
    <t>352</t>
  </si>
  <si>
    <t>353</t>
  </si>
  <si>
    <t>354</t>
  </si>
  <si>
    <t>355</t>
  </si>
  <si>
    <t>356</t>
  </si>
  <si>
    <t>Waist Diam</t>
  </si>
  <si>
    <t>SF7-MOTOR3STARTTIME</t>
  </si>
  <si>
    <t>Motor3 Finish Time</t>
  </si>
  <si>
    <t>SF7-MOTOR3FINISHTIME</t>
  </si>
  <si>
    <t>Motor3 Initial Speed</t>
  </si>
  <si>
    <t>SF2-LOWERLIMITLOSSEST</t>
  </si>
  <si>
    <t>Target Up Limit P Meter DB</t>
  </si>
  <si>
    <t>SF2-UPPERLIMITPMETERDB</t>
  </si>
  <si>
    <t>Arcpower Abs</t>
  </si>
  <si>
    <t>SF2-ARCPOWERABS</t>
  </si>
  <si>
    <t>Arcpower Rel</t>
  </si>
  <si>
    <t>SF2-ARCPOWERREL</t>
  </si>
  <si>
    <t>Motor1 Type</t>
  </si>
  <si>
    <t>SF2-MOTOR1MOTORTYPE</t>
  </si>
  <si>
    <t>Motor1 Dirc</t>
  </si>
  <si>
    <t>SF2-MOTOR1DIRECTION</t>
  </si>
  <si>
    <t>Motor1 Start Time</t>
  </si>
  <si>
    <t>SF2-MOTOR1STARTTIME</t>
  </si>
  <si>
    <t>Motor1 Finish Time</t>
  </si>
  <si>
    <t>SF2-MOTOR1FINISHTIME</t>
  </si>
  <si>
    <t>Motor1 Initial Speed</t>
  </si>
  <si>
    <t>SF2-MOTOR1INITIALSPEED</t>
  </si>
  <si>
    <t>Motor1 Acceleration</t>
  </si>
  <si>
    <t>SF2-MOTOR1ACCELERATION</t>
  </si>
  <si>
    <t>Pre-heat:</t>
  </si>
  <si>
    <t>SF5-MOTOR4ACCELERATION</t>
  </si>
  <si>
    <t>Target Measure Method</t>
  </si>
  <si>
    <t>SF5-MEASUREMETHOD</t>
  </si>
  <si>
    <t>Target Measure Mode Loss Est</t>
  </si>
  <si>
    <t>&amp;DIAPRF</t>
  </si>
  <si>
    <t>Target Measure Mode P Meter</t>
  </si>
  <si>
    <t>SF3-MEASUREMODEPMETER</t>
  </si>
  <si>
    <t>Target Measure Mode Axis Ofs</t>
  </si>
  <si>
    <r>
      <t>tan (</t>
    </r>
    <r>
      <rPr>
        <sz val="10"/>
        <rFont val="Symbol"/>
        <family val="1"/>
        <charset val="2"/>
      </rPr>
      <t>a</t>
    </r>
    <r>
      <rPr>
        <sz val="10"/>
        <rFont val="Arial"/>
      </rPr>
      <t>T) = (D1 - D2)/(2*L)</t>
    </r>
  </si>
  <si>
    <r>
      <t>a</t>
    </r>
    <r>
      <rPr>
        <sz val="10"/>
        <rFont val="Arial"/>
      </rPr>
      <t>T=</t>
    </r>
  </si>
  <si>
    <t>ZR motor</t>
  </si>
  <si>
    <t>ZL motor</t>
  </si>
  <si>
    <t>R=</t>
  </si>
  <si>
    <t>ZL</t>
  </si>
  <si>
    <t>ZR length=</t>
  </si>
  <si>
    <t>ZR1=</t>
  </si>
  <si>
    <t>ZR2=</t>
  </si>
  <si>
    <t>ZR3=</t>
  </si>
  <si>
    <t>Diam</t>
  </si>
  <si>
    <t>FSM-100 Splice Parameter Download &amp; Upload</t>
  </si>
  <si>
    <t>Notes:</t>
  </si>
  <si>
    <t>296</t>
  </si>
  <si>
    <t>297</t>
  </si>
  <si>
    <t>298</t>
  </si>
  <si>
    <t>299</t>
  </si>
  <si>
    <t>301</t>
  </si>
  <si>
    <t>0.75</t>
  </si>
  <si>
    <t>Taper Length</t>
  </si>
  <si>
    <t>TAPERLENGTH</t>
  </si>
  <si>
    <t>Estimation</t>
  </si>
  <si>
    <t>SF5-MEASUREMODELOSSEST</t>
  </si>
  <si>
    <t>56</t>
  </si>
  <si>
    <t>57</t>
  </si>
  <si>
    <t>58</t>
  </si>
  <si>
    <t>59</t>
  </si>
  <si>
    <t>61</t>
  </si>
  <si>
    <t>62</t>
  </si>
  <si>
    <t>63</t>
  </si>
  <si>
    <t>64</t>
  </si>
  <si>
    <t>65</t>
  </si>
  <si>
    <t>66</t>
  </si>
  <si>
    <t>67</t>
  </si>
  <si>
    <t>68</t>
  </si>
  <si>
    <t>Arc Finish Time</t>
  </si>
  <si>
    <t>SF6-ARCFINISHTIME</t>
  </si>
  <si>
    <t>Arcpower Abs</t>
  </si>
  <si>
    <t>SF6-ARCPOWERABS</t>
  </si>
  <si>
    <t>Arcpower Rel</t>
  </si>
  <si>
    <t>SF6-ARCPOWERREL</t>
  </si>
  <si>
    <t>Motor1 Type</t>
  </si>
  <si>
    <t>SF6-MOTOR1MOTORTYPE</t>
  </si>
  <si>
    <t>Motor1 Dirc</t>
  </si>
  <si>
    <t>SF6-MOTOR1DIRECTION</t>
  </si>
  <si>
    <t>Motor1 Start Time</t>
  </si>
  <si>
    <t>SF6-MOTOR1STARTTIME</t>
  </si>
  <si>
    <t>Motor1 Finish Time</t>
  </si>
  <si>
    <t>SF6-MOTOR1FINISHTIME</t>
  </si>
  <si>
    <t>FSM100+ (max 36 mm taper &amp; 1.2 mm fiber diameter)</t>
  </si>
  <si>
    <r>
      <t>FSM100</t>
    </r>
    <r>
      <rPr>
        <sz val="10"/>
        <color indexed="22"/>
        <rFont val="Arial"/>
        <family val="2"/>
      </rPr>
      <t xml:space="preserve"> (max 10 mm taper &amp; 0.5 mm fiber diameter)</t>
    </r>
  </si>
  <si>
    <t>T1=</t>
  </si>
  <si>
    <t>T3=</t>
  </si>
  <si>
    <t>T2=</t>
  </si>
  <si>
    <t>&amp;DIAMETER</t>
  </si>
  <si>
    <t>=FUNCRES|DIAMETER</t>
  </si>
  <si>
    <t>LALIGNMENTMETHOD</t>
  </si>
  <si>
    <t>PAS</t>
  </si>
  <si>
    <t>Mode PAS</t>
  </si>
  <si>
    <t>LALIGNMODEPAS</t>
  </si>
  <si>
    <t>IPA</t>
  </si>
  <si>
    <t>Mode PM</t>
  </si>
  <si>
    <t>LALIGNMODEPM</t>
  </si>
  <si>
    <t>MIN</t>
  </si>
  <si>
    <t>Correction Angle</t>
  </si>
  <si>
    <t>LCORRECTIONANGLE</t>
  </si>
  <si>
    <t>422</t>
  </si>
  <si>
    <t>423</t>
  </si>
  <si>
    <t>424</t>
  </si>
  <si>
    <t>designed v1</t>
  </si>
  <si>
    <t>Actual v1</t>
  </si>
  <si>
    <t>Y view Diam</t>
  </si>
  <si>
    <t>SF9-MEASUREMODEAXISOFS</t>
  </si>
  <si>
    <t>Target Up Limit Loss Est</t>
  </si>
  <si>
    <t>SF9-UPPERLIMITLOSSEST</t>
  </si>
  <si>
    <t>Target Low Limit Loss Est</t>
  </si>
  <si>
    <t>SF9-LOWERLIMITLOSSEST</t>
  </si>
  <si>
    <t>Target Up Limit Loss Est</t>
  </si>
  <si>
    <t>SF7-UPPERLIMITLOSSEST</t>
  </si>
  <si>
    <t>Target Low Limit Loss Est</t>
  </si>
  <si>
    <t>SF7-MOTOR2ACCELERATION</t>
  </si>
  <si>
    <t>Motor3 Type</t>
  </si>
  <si>
    <t>SF7-MOTOR3MOTORTYPE</t>
  </si>
  <si>
    <t>Motor3 Dirc</t>
  </si>
  <si>
    <t>SF7-MOTOR3DIRECTION</t>
  </si>
  <si>
    <t>Motor3 Start Time</t>
  </si>
  <si>
    <t>100 bit</t>
  </si>
  <si>
    <t>Motor4 Acceleration</t>
  </si>
  <si>
    <t>SF4-MOTOR4ACCELERATION</t>
  </si>
  <si>
    <t>Target Measure Method</t>
  </si>
  <si>
    <t>SF4-MEASUREMETHOD</t>
  </si>
  <si>
    <t>Target Measure Mode Loss Est</t>
  </si>
  <si>
    <t>SF3-ARCPOWERREL</t>
  </si>
  <si>
    <t>Motor1 Type</t>
  </si>
  <si>
    <t>ZL_B (mm)</t>
  </si>
  <si>
    <t>Group</t>
  </si>
  <si>
    <t>Parameter Title</t>
  </si>
  <si>
    <t>Code</t>
  </si>
  <si>
    <t>Attribute</t>
  </si>
  <si>
    <t>Core Deformation</t>
  </si>
  <si>
    <t>COREDEFORMATION</t>
  </si>
  <si>
    <t>MFD Mismatch Measure</t>
  </si>
  <si>
    <t>MFDMISMATCHMEASURE</t>
  </si>
  <si>
    <t>Minimum Loss</t>
  </si>
  <si>
    <t>MINIMUMLOSS</t>
  </si>
  <si>
    <t>Wave Length</t>
  </si>
  <si>
    <t>WAVELENGTH</t>
  </si>
  <si>
    <t>1310</t>
  </si>
  <si>
    <t>1550</t>
  </si>
  <si>
    <t>Core Deformation Coef</t>
  </si>
  <si>
    <t>COREDEFORMATIONCOEF</t>
  </si>
  <si>
    <t>1.00</t>
  </si>
  <si>
    <t>1.5</t>
  </si>
  <si>
    <t>0.20</t>
  </si>
  <si>
    <t>MFD Mismatch Offset</t>
  </si>
  <si>
    <t>MFDMISMATCHOFFSET</t>
  </si>
  <si>
    <t>4.0</t>
  </si>
  <si>
    <t>2.0</t>
  </si>
  <si>
    <t>MFD Mismatch Sensitivity</t>
  </si>
  <si>
    <t>Motor4 Finish Time</t>
  </si>
  <si>
    <t>SF6-MOTOR4FINISHTIME</t>
  </si>
  <si>
    <t>Motor4 Initial Speed</t>
  </si>
  <si>
    <t>SF6-MOTOR4INITIALSPEED</t>
  </si>
  <si>
    <t>Motor4 Acceleration</t>
  </si>
  <si>
    <t>THINSENSITIVITY</t>
  </si>
  <si>
    <t>Hot Spot Sensitivity</t>
  </si>
  <si>
    <t>HOTSPOTSENSITIVITY</t>
  </si>
  <si>
    <t>Special Func1</t>
  </si>
  <si>
    <t>Arc Start Time</t>
  </si>
  <si>
    <t>SF1-ARCSTARTTIME</t>
  </si>
  <si>
    <t>Arc Finish Time</t>
  </si>
  <si>
    <t>SF1-ARCFINISHTIME</t>
  </si>
  <si>
    <t>200</t>
  </si>
  <si>
    <t>Arcpower Abs</t>
  </si>
  <si>
    <t>SF1-ARCPOWERABS</t>
  </si>
  <si>
    <t>Arcpower Rel</t>
  </si>
  <si>
    <t>v1/v2 (time)</t>
  </si>
  <si>
    <t>v1/v2 (dist)</t>
  </si>
  <si>
    <t>ZR_forward (mm)</t>
  </si>
  <si>
    <t>ZL reverse (mm)</t>
  </si>
  <si>
    <t>19MM</t>
  </si>
  <si>
    <t>047657</t>
  </si>
  <si>
    <t>-070 bit</t>
  </si>
  <si>
    <t>028804</t>
  </si>
  <si>
    <t>0.00000171</t>
  </si>
  <si>
    <t>008815</t>
  </si>
  <si>
    <t>0.00000566</t>
  </si>
  <si>
    <t>005883</t>
  </si>
  <si>
    <t>0.00001498</t>
  </si>
  <si>
    <t>005884</t>
  </si>
  <si>
    <t>-0.00001498</t>
  </si>
  <si>
    <t>-0.00000566</t>
  </si>
  <si>
    <t>-0.00000171</t>
  </si>
  <si>
    <t>SPF 2000&gt;1500</t>
  </si>
  <si>
    <t>10MM</t>
  </si>
  <si>
    <t>1000 bit</t>
  </si>
  <si>
    <t>6500</t>
  </si>
  <si>
    <t>16000</t>
  </si>
  <si>
    <t>22905</t>
  </si>
  <si>
    <t>420 bit</t>
  </si>
  <si>
    <t>0.00000116</t>
  </si>
  <si>
    <t>15080</t>
  </si>
  <si>
    <t>0.087</t>
  </si>
  <si>
    <t>0.00000328</t>
  </si>
  <si>
    <t>5340</t>
  </si>
  <si>
    <t>0.136</t>
  </si>
  <si>
    <t>0.00000791</t>
  </si>
  <si>
    <t>4015</t>
  </si>
  <si>
    <t>0.00001535</t>
  </si>
  <si>
    <t>8165</t>
  </si>
  <si>
    <t>0.240</t>
  </si>
  <si>
    <t>3820</t>
  </si>
  <si>
    <t>-0.00001612</t>
  </si>
  <si>
    <t>-0.00000791</t>
  </si>
  <si>
    <t>-0.00000328</t>
  </si>
  <si>
    <t>-0.00000116</t>
  </si>
  <si>
    <t>Sp Func Base mode for making adiabatic taper with 2mm fiber. Splice first and taper</t>
  </si>
  <si>
    <t>SF5-ARCPOWERABS</t>
  </si>
  <si>
    <t>Arcpower Rel</t>
  </si>
  <si>
    <t>Motor2 Dirc</t>
  </si>
  <si>
    <t>SF8-MOTOR2DIRECTION</t>
  </si>
  <si>
    <t>Motor2 Start Time</t>
  </si>
  <si>
    <t>SF8-MOTOR2STARTTIME</t>
  </si>
  <si>
    <t>Motor2 Finish Time</t>
  </si>
  <si>
    <t>SF8-MOTOR2FINISHTIME</t>
  </si>
  <si>
    <t>Motor2 Initial Speed</t>
  </si>
  <si>
    <t>Motor3 Type</t>
  </si>
  <si>
    <t>SF8-MOTOR3MOTORTYPE</t>
  </si>
  <si>
    <t>X view Ctr</t>
  </si>
  <si>
    <t>Y view ctr</t>
  </si>
  <si>
    <t>Loadcell:</t>
  </si>
  <si>
    <t>Proof Test</t>
  </si>
  <si>
    <t>Splc&amp;Taper</t>
  </si>
  <si>
    <t>SF2-UPPERLIMITLOSSEST</t>
  </si>
  <si>
    <t>Target Low Limit Loss Est</t>
  </si>
  <si>
    <t>SF10-MOTOR4FINISHTIME</t>
  </si>
  <si>
    <t>Motor4 Initial Speed</t>
  </si>
  <si>
    <t>NC-Y-V-120</t>
  </si>
  <si>
    <t>NC-Y-V-220</t>
  </si>
  <si>
    <t>43</t>
  </si>
  <si>
    <t>44</t>
  </si>
  <si>
    <t>45</t>
  </si>
  <si>
    <t>46</t>
  </si>
  <si>
    <t>47</t>
  </si>
  <si>
    <t>48</t>
  </si>
  <si>
    <t>49</t>
  </si>
  <si>
    <t>51</t>
  </si>
  <si>
    <t>52</t>
  </si>
  <si>
    <t>53</t>
  </si>
  <si>
    <t>AUTOARCCALIBRATION</t>
  </si>
  <si>
    <t>Cleaning Arc Power</t>
  </si>
  <si>
    <t>CLEANINGARCPOWERABS</t>
  </si>
  <si>
    <t>250 bit</t>
  </si>
  <si>
    <t>200 bit</t>
  </si>
  <si>
    <t>450 bit</t>
  </si>
  <si>
    <t>Cleaning Arc Power</t>
  </si>
  <si>
    <t>CLEANINGARCPOWERREL</t>
  </si>
  <si>
    <t>0 bit</t>
  </si>
  <si>
    <t>Cleaning Arc Time</t>
  </si>
  <si>
    <t>CLEANINGARCTIME</t>
  </si>
  <si>
    <t>150</t>
  </si>
  <si>
    <t>60</t>
  </si>
  <si>
    <t>300</t>
  </si>
  <si>
    <t>50</t>
  </si>
  <si>
    <t>Gap</t>
  </si>
  <si>
    <t>GAP</t>
  </si>
  <si>
    <t>15</t>
  </si>
  <si>
    <t>10</t>
  </si>
  <si>
    <t>75</t>
  </si>
  <si>
    <t>5</t>
  </si>
  <si>
    <t>Gapset Position</t>
  </si>
  <si>
    <t>GAPSETPOSITION</t>
  </si>
  <si>
    <t>CENTER</t>
  </si>
  <si>
    <t>Theta Align</t>
  </si>
  <si>
    <t>Angle Offset</t>
  </si>
  <si>
    <t>ANGLEOFFSET</t>
  </si>
  <si>
    <t>0.00</t>
  </si>
  <si>
    <t>Theta Align L</t>
  </si>
  <si>
    <t>MFDMISMATCHSENSITIVITY</t>
  </si>
  <si>
    <t>WTI Exposure:</t>
  </si>
  <si>
    <t>Motor4 Acceleration</t>
  </si>
  <si>
    <t>SF2-MOTOR4ACCELERATION</t>
  </si>
  <si>
    <t>Target Measure Method</t>
  </si>
  <si>
    <t>SF2-MEASUREMETHOD</t>
  </si>
  <si>
    <t>Target Measure Mode Loss Est</t>
  </si>
  <si>
    <t>SF2-MEASUREMODELOSSEST</t>
  </si>
  <si>
    <t>Target Measure Mode P Meter</t>
  </si>
  <si>
    <t>Operating Mode</t>
  </si>
  <si>
    <t>OPERATINGMODE</t>
  </si>
  <si>
    <t>FULL</t>
  </si>
  <si>
    <t>Electrode Gap</t>
  </si>
  <si>
    <t>ELECTRODEGAP</t>
  </si>
  <si>
    <t>1.0</t>
  </si>
  <si>
    <t>3.0</t>
  </si>
  <si>
    <t>2.5</t>
  </si>
  <si>
    <t>V Height Shift</t>
  </si>
  <si>
    <t>VHEIGHTSHIFT</t>
  </si>
  <si>
    <t>0</t>
  </si>
  <si>
    <t>Arc Calibration Method</t>
  </si>
  <si>
    <t>ARCCALIBRATIONMETHOD</t>
  </si>
  <si>
    <t>STD</t>
  </si>
  <si>
    <t>SP</t>
  </si>
  <si>
    <t>OFF</t>
  </si>
  <si>
    <t>Motor2 Initial Speed</t>
  </si>
  <si>
    <t>SF9-MOTOR2INITIALSPEED</t>
  </si>
  <si>
    <t>MFD Mismatch</t>
  </si>
  <si>
    <t>OLDMFDMISMATCH</t>
  </si>
  <si>
    <t>Crosstalk Estimation Method</t>
  </si>
  <si>
    <t>Motor3 Type</t>
  </si>
  <si>
    <t>SF1-MOTOR3MOTORTYPE</t>
  </si>
  <si>
    <t>Motor3 Dirc</t>
  </si>
  <si>
    <t>SF1-MOTOR3DIRECTION</t>
  </si>
  <si>
    <t>Motor3 Start Time</t>
  </si>
  <si>
    <t>SF1-MOTOR3STARTTIME</t>
  </si>
  <si>
    <t>Motor3 Finish Time</t>
  </si>
  <si>
    <t>SF1-MOTOR3FINISHTIME</t>
  </si>
  <si>
    <t>Motor3 Initial Speed</t>
  </si>
  <si>
    <t>Target Up Limit Diameter</t>
  </si>
  <si>
    <t>SF8-UPPERLIMITDIAMETER</t>
  </si>
  <si>
    <t>Target Low Limit Diameter</t>
  </si>
  <si>
    <t>SF8-LOWERLIMITDIAMETER</t>
  </si>
  <si>
    <t>Next Action &lt;L</t>
  </si>
  <si>
    <t>SF8-BELOWTHRESHOLD</t>
  </si>
  <si>
    <t>Next Action L to U</t>
  </si>
  <si>
    <t>SF8-INRANGE</t>
  </si>
  <si>
    <t>Next Action &lt; U</t>
  </si>
  <si>
    <t>SF8-ABOVETHRESHOLD</t>
  </si>
  <si>
    <t>Special Func9</t>
  </si>
  <si>
    <t>Arc Start Time</t>
  </si>
  <si>
    <t>69</t>
  </si>
  <si>
    <t>70</t>
  </si>
  <si>
    <t>71</t>
  </si>
  <si>
    <t>72</t>
  </si>
  <si>
    <t>73</t>
  </si>
  <si>
    <t>74</t>
  </si>
  <si>
    <t>76</t>
  </si>
  <si>
    <t>77</t>
  </si>
  <si>
    <t>78</t>
  </si>
  <si>
    <t>79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</si>
  <si>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</si>
  <si>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</si>
  <si>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</si>
  <si>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</si>
  <si>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</si>
  <si>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</si>
  <si>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</si>
  <si>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</si>
  <si>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</si>
  <si>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</si>
  <si>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</si>
  <si>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</si>
  <si>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</si>
  <si>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</si>
  <si>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</si>
  <si>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</si>
  <si>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</si>
  <si>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</si>
  <si>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</si>
  <si>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</si>
  <si>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</si>
  <si>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</si>
  <si>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</si>
  <si>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</si>
  <si>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</si>
  <si>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</si>
  <si>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</si>
  <si>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</si>
  <si>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</si>
  <si>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</si>
  <si>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</si>
  <si>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</si>
  <si>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</si>
  <si>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</si>
  <si>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</si>
  <si>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</si>
  <si>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</si>
  <si>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</si>
  <si>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</si>
  <si>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</si>
  <si>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</si>
  <si>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</si>
  <si>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</si>
  <si>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126</t>
  </si>
  <si>
    <t>10320</t>
  </si>
  <si>
    <t>11320</t>
  </si>
  <si>
    <t>SF1-MEASUREMETHOD</t>
  </si>
  <si>
    <t>Target Measure Mode Loss Est</t>
  </si>
  <si>
    <t>SF1-MEASUREMODELOSSEST</t>
  </si>
  <si>
    <t>Target Measure Mode P Meter</t>
  </si>
  <si>
    <t>SF1-MEASUREMODEPMETER</t>
  </si>
  <si>
    <t>DBM</t>
  </si>
  <si>
    <t>Target Measure Mode Axis Ofs</t>
  </si>
  <si>
    <t>SF1-MEASUREMODEAXISOFS</t>
  </si>
  <si>
    <t>Target Up Limit Loss Est</t>
  </si>
  <si>
    <t>SF1-UPPERLIMITLOSSEST</t>
  </si>
  <si>
    <t>Target Low Limit Loss Est</t>
  </si>
  <si>
    <t>SF1-LOWERLIMITLOSSEST</t>
  </si>
  <si>
    <t>3.5</t>
  </si>
  <si>
    <t>Target Up Limit P Meter DB</t>
  </si>
  <si>
    <t>SF1-UPPERLIMITPMETERDB</t>
  </si>
  <si>
    <t>Target Low Limit P Meter DB</t>
  </si>
  <si>
    <t>RCLADDIAMETER</t>
  </si>
  <si>
    <t>Core Diamter</t>
  </si>
  <si>
    <t>RCOREDIAMETER</t>
  </si>
  <si>
    <t>MFD</t>
  </si>
  <si>
    <t>RMFD</t>
  </si>
  <si>
    <t>Cleave Length</t>
  </si>
  <si>
    <t>RCLEAVELENGTH</t>
  </si>
  <si>
    <t>Gap Setting</t>
  </si>
  <si>
    <t>Gapset</t>
  </si>
  <si>
    <t>GAPSET</t>
  </si>
  <si>
    <t>SPLICING</t>
  </si>
  <si>
    <t>SF1-MOTOR3INITIALSPEED</t>
  </si>
  <si>
    <t>Motor3 Acceleration</t>
  </si>
  <si>
    <t>SF1-MOTOR3ACCELERATION</t>
  </si>
  <si>
    <t>Motor4 Type</t>
  </si>
  <si>
    <t>SF1-MOTOR4MOTORTYPE</t>
  </si>
  <si>
    <t>Motor4 Dirc</t>
  </si>
  <si>
    <t>SF1-MOTOR4DIRECTION</t>
  </si>
  <si>
    <t>Target Measure Mode P Meter</t>
  </si>
  <si>
    <t>SF5-MEASUREMODEPMETER</t>
  </si>
  <si>
    <t>Target Measure Mode Axis Ofs</t>
  </si>
  <si>
    <t>Tapering time left:</t>
  </si>
  <si>
    <t>Main Arc Power Abs</t>
  </si>
  <si>
    <t>MAINARCPOWERABS</t>
  </si>
  <si>
    <t>Main Arc Power Rel</t>
  </si>
  <si>
    <t>MAINARCPOWERREL</t>
  </si>
  <si>
    <t>Arc Time</t>
  </si>
  <si>
    <t>MAINARCTIME</t>
  </si>
  <si>
    <t>2000</t>
  </si>
  <si>
    <t>SF10-ARCSTARTTIME</t>
  </si>
  <si>
    <t>Arc Finish Time</t>
  </si>
  <si>
    <t>SF10-ARCFINISHTIME</t>
  </si>
  <si>
    <t>Arcpower Abs</t>
  </si>
  <si>
    <t>SF10-ARCPOWERABS</t>
  </si>
  <si>
    <t>Arcpower Rel</t>
  </si>
  <si>
    <t>SF10-ARCPOWERREL</t>
  </si>
  <si>
    <t>Motor2 Finish Time</t>
  </si>
  <si>
    <t>SF5-MOTOR2FINISHTIME</t>
  </si>
  <si>
    <t>Motor2 Initial Speed</t>
  </si>
  <si>
    <t>SF5-MOTOR2INITIALSPEED</t>
  </si>
  <si>
    <t>Motor2 Acceleration</t>
  </si>
  <si>
    <t>SF5-MOTOR2ACCELERATION</t>
  </si>
  <si>
    <t>Motor3 Type</t>
  </si>
  <si>
    <t>SF5-MOTOR3MOTORTYPE</t>
  </si>
  <si>
    <t>Motor3 Dirc</t>
  </si>
  <si>
    <t>SF5-MOTOR3DIRECTION</t>
  </si>
  <si>
    <t>Motor3 Start Time</t>
  </si>
  <si>
    <t>SF5-MOTOR3STARTTIME</t>
  </si>
  <si>
    <t>Motor3 Finish Time</t>
  </si>
  <si>
    <t>SF5-MOTOR3FINISHTIME</t>
  </si>
  <si>
    <t>Motor3 Initial Speed</t>
  </si>
  <si>
    <t>SF5-MOTOR3INITIALSPEED</t>
  </si>
  <si>
    <t>Motor3 Acceleration</t>
  </si>
  <si>
    <t>SF5-MOTOR3ACCELERATION</t>
  </si>
  <si>
    <t>Motor4 Type</t>
  </si>
  <si>
    <t>SF5-MOTOR4MOTORTYPE</t>
  </si>
  <si>
    <t>Motor4 Dirc</t>
  </si>
  <si>
    <t>SF5-MOTOR4DIRECTION</t>
  </si>
  <si>
    <t>Motor4 Start Time</t>
  </si>
  <si>
    <t>SF5-MOTOR4STARTTIME</t>
  </si>
  <si>
    <t>Motor4 Finish Time</t>
  </si>
  <si>
    <t>SF5-MOTOR4FINISHTIME</t>
  </si>
  <si>
    <t>Motor4 Initial Speed</t>
  </si>
  <si>
    <t>SF5-MOTOR4INITIALSPEED</t>
  </si>
  <si>
    <t>Motor4 Acceleration</t>
  </si>
  <si>
    <t>LCLEAVELENGTH</t>
  </si>
  <si>
    <t>9MM</t>
  </si>
  <si>
    <t>1</t>
  </si>
  <si>
    <t>2</t>
  </si>
  <si>
    <t>3</t>
  </si>
  <si>
    <t>4</t>
  </si>
  <si>
    <t>6</t>
  </si>
  <si>
    <t>7</t>
  </si>
  <si>
    <t>8</t>
  </si>
  <si>
    <t>9</t>
  </si>
  <si>
    <t>11</t>
  </si>
  <si>
    <t>14</t>
  </si>
  <si>
    <t>16</t>
  </si>
  <si>
    <t>17</t>
  </si>
  <si>
    <t>18</t>
  </si>
  <si>
    <t>19</t>
  </si>
  <si>
    <t>21</t>
  </si>
  <si>
    <t>22</t>
  </si>
  <si>
    <t>23</t>
  </si>
  <si>
    <t>24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</si>
  <si>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</si>
  <si>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</si>
  <si>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</si>
  <si>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</si>
  <si>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</si>
  <si>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</si>
  <si>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</si>
  <si>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</si>
  <si>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</si>
  <si>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36</t>
  </si>
  <si>
    <t>37</t>
  </si>
  <si>
    <t>38</t>
  </si>
  <si>
    <t>39</t>
  </si>
  <si>
    <t>41</t>
  </si>
  <si>
    <t>42</t>
  </si>
  <si>
    <t>Mode for Old Method</t>
  </si>
  <si>
    <t>ESTMODEFOROLDMETHOD</t>
  </si>
  <si>
    <t>Core Step Coef</t>
  </si>
  <si>
    <t>CORESTEPCOEF</t>
  </si>
  <si>
    <t>Core Curve Coef</t>
  </si>
  <si>
    <t>CORECURVECOEF</t>
  </si>
  <si>
    <t>Fiber Angle Limit</t>
  </si>
  <si>
    <t>FIBERANGLELIMIT</t>
  </si>
  <si>
    <t>Loss Limit</t>
  </si>
  <si>
    <t>LOSSLIMIT</t>
  </si>
  <si>
    <t>Crosstalk Limit</t>
  </si>
  <si>
    <t>ANGLEOFFSETLIMIT</t>
  </si>
  <si>
    <t>Arc Center Offset Limit</t>
  </si>
  <si>
    <t>ARCCENTEROFFSETLIMIT</t>
  </si>
  <si>
    <t>Bubble Sensitivity</t>
  </si>
  <si>
    <t>BUBBLESENSITIVITY</t>
  </si>
  <si>
    <t>STANDARD</t>
  </si>
  <si>
    <t>Fat Error Sensitivity</t>
  </si>
  <si>
    <t>FATSENSITIVITY</t>
  </si>
  <si>
    <t>Thin Error Sensitivity</t>
  </si>
  <si>
    <t>Brightness</t>
  </si>
  <si>
    <t>&amp;IMGSIZEMODE|X=3|Y=3</t>
  </si>
  <si>
    <t>Target LowL imit Axis Ofs</t>
  </si>
  <si>
    <t>SF2-LOWERLIMITAXISOFS</t>
  </si>
  <si>
    <t>Target Up Limit Diameter</t>
  </si>
  <si>
    <t>SF2-UPPERLIMITDIAMETER</t>
  </si>
  <si>
    <t>Target Low Limit Diameter</t>
  </si>
  <si>
    <t>SF2-LOWERLIMITDIAMETER</t>
  </si>
  <si>
    <t>Next Action &lt;L</t>
  </si>
  <si>
    <t>SF2-BELOWTHRESHOLD</t>
  </si>
  <si>
    <t>Next Action L to U</t>
  </si>
  <si>
    <t>SF2-INRANGE</t>
  </si>
  <si>
    <t>Next Action &lt; U</t>
  </si>
  <si>
    <t>SF2-ABOVETHRESHOLD</t>
  </si>
  <si>
    <t>Special Func3</t>
  </si>
  <si>
    <t>Arc Start Time</t>
  </si>
  <si>
    <t>SF3-ARCSTARTTIME</t>
  </si>
  <si>
    <t>Arc Finish Time</t>
  </si>
  <si>
    <t>SF3-ARCFINISHTIME</t>
  </si>
  <si>
    <t>Arcpower Abs</t>
  </si>
  <si>
    <t>SF3-ARCPOWERABS</t>
  </si>
  <si>
    <t>Arcpower Rel</t>
  </si>
  <si>
    <t>Fundamental Settings</t>
  </si>
  <si>
    <t>Fiber Type</t>
  </si>
  <si>
    <t>FIBERTYPE</t>
  </si>
  <si>
    <t>BASIC1STD</t>
  </si>
  <si>
    <t>SM400</t>
  </si>
  <si>
    <t>SF3-MOTOR3FINISHTIME</t>
  </si>
  <si>
    <t>Motor3 Initial Speed</t>
  </si>
  <si>
    <t>SF3-MOTOR3INITIALSPEED</t>
  </si>
  <si>
    <t>Ball Lens</t>
  </si>
  <si>
    <t>RONLY</t>
  </si>
  <si>
    <t>3800</t>
  </si>
  <si>
    <t>25440</t>
  </si>
  <si>
    <t>27440</t>
  </si>
  <si>
    <t>0.050</t>
  </si>
  <si>
    <t>TR</t>
  </si>
  <si>
    <t>0.060</t>
  </si>
  <si>
    <t>Make 300 um Ball lens without splice</t>
  </si>
  <si>
    <t>Make 300 um Ball lens with splice</t>
  </si>
  <si>
    <t>Motor3 Acceleration</t>
  </si>
  <si>
    <t>Loss Estimation Method</t>
  </si>
  <si>
    <t>LOSSESTIMATIONMETHOD</t>
  </si>
  <si>
    <t>NEW</t>
  </si>
  <si>
    <t>Axis Offset</t>
  </si>
  <si>
    <t>AXISOFFSETMEASURE</t>
  </si>
  <si>
    <t>SF7-LOWERLIMITLOSSEST</t>
  </si>
  <si>
    <t>Target Up Limit P Meter DB</t>
  </si>
  <si>
    <t>SF7-UPPERLIMITPMETERDB</t>
  </si>
  <si>
    <t>Target Low Limit P Meter DB</t>
  </si>
  <si>
    <t>500 Taper</t>
  </si>
  <si>
    <t>Base mode for PC control of making adiabatic taper with 500 um fiber. No splice before tapering</t>
  </si>
  <si>
    <t>PC Base mode for making END CAP 125 um fiber. No Splice</t>
  </si>
  <si>
    <t>Splc&amp;EndCap</t>
  </si>
  <si>
    <t>SF1-ARCPOWERREL</t>
  </si>
  <si>
    <t>Motor1 Type</t>
  </si>
  <si>
    <t>SF1-MOTOR1MOTORTYPE</t>
  </si>
  <si>
    <t>SWP</t>
  </si>
  <si>
    <t>Motor1 Dirc</t>
  </si>
  <si>
    <t>SF1-MOTOR1DIRECTION</t>
  </si>
  <si>
    <t>REVERSE</t>
  </si>
  <si>
    <t>FORWARD</t>
  </si>
  <si>
    <t>Motor1 Start Time</t>
  </si>
  <si>
    <t>SF1-MOTOR1STARTTIME</t>
  </si>
  <si>
    <t>Motor1 Finish Time</t>
  </si>
  <si>
    <t>SF1-MOTOR1FINISHTIME</t>
  </si>
  <si>
    <t>Motor1 Initial Speed</t>
  </si>
  <si>
    <t>SF1-MOTOR1INITIALSPEED</t>
  </si>
  <si>
    <t>0.100</t>
  </si>
  <si>
    <t>Actual v2</t>
  </si>
  <si>
    <t>000 bit</t>
  </si>
  <si>
    <t>SF10-MOTOR1DIRECTION</t>
  </si>
  <si>
    <t>Motor1 Start Time</t>
  </si>
  <si>
    <t>SF10-MOTOR1STARTTIME</t>
  </si>
  <si>
    <t>SF6-MOTOR2STARTTIME</t>
  </si>
  <si>
    <t>Motor2 Finish Time</t>
  </si>
  <si>
    <t>SF6-MOTOR2FINISHTIME</t>
  </si>
  <si>
    <t>Motor2 Initial Speed</t>
  </si>
  <si>
    <t>SF6-MOTOR2INITIALSPEED</t>
  </si>
  <si>
    <t>Motor2 Acceleration</t>
  </si>
  <si>
    <t>SF6-MOTOR2ACCELERATION</t>
  </si>
  <si>
    <t>Motor3 Type</t>
  </si>
  <si>
    <t>SF6-MOTOR3MOTORTYPE</t>
  </si>
  <si>
    <t>Motor3 Dirc</t>
  </si>
  <si>
    <t>SF6-MOTOR3DIRECTION</t>
  </si>
  <si>
    <t>Motor3 Start Time</t>
  </si>
  <si>
    <t>SF6-MOTOR3STARTTIME</t>
  </si>
  <si>
    <t>Motor3 Finish Time</t>
  </si>
  <si>
    <t>SF6-MOTOR3FINISHTIME</t>
  </si>
  <si>
    <t>Motor3 Initial Speed</t>
  </si>
  <si>
    <t>SF6-MOTOR3INITIALSPEED</t>
  </si>
  <si>
    <t>Motor3 Acceleration</t>
  </si>
  <si>
    <t>SF6-MOTOR3ACCELERATION</t>
  </si>
  <si>
    <t>Motor4 Type</t>
  </si>
  <si>
    <t>SF6-MOTOR4MOTORTYPE</t>
  </si>
  <si>
    <t>Motor4 Dirc</t>
  </si>
  <si>
    <t>SF6-MOTOR4DIRECTION</t>
  </si>
  <si>
    <t>Motor4 Start Time</t>
  </si>
  <si>
    <t>SF6-MOTOR4STARTTIME</t>
  </si>
  <si>
    <t>MODETITLE2</t>
  </si>
  <si>
    <t>Target Low Limit P Meter DB</t>
  </si>
  <si>
    <t>SF9-LOWERLIMITPMETERDB</t>
  </si>
  <si>
    <t>Target Up Limit P Meter DBM</t>
  </si>
  <si>
    <t>SF9-UPPERLIMITPMETERDBM</t>
  </si>
  <si>
    <t>Target Low Limit P Meter DBM</t>
  </si>
  <si>
    <t>SF6-MOTOR4ACCELERATION</t>
  </si>
  <si>
    <t>Target Measure Method</t>
  </si>
  <si>
    <t>SF6-MEASUREMETHOD</t>
  </si>
  <si>
    <t>Target Measure Mode Loss Est</t>
  </si>
  <si>
    <t>SF6-MEASUREMODELOSSEST</t>
  </si>
  <si>
    <t>Target Measure Mode P Meter</t>
  </si>
  <si>
    <t>SF6-MEASUREMODEPMETER</t>
  </si>
  <si>
    <t>Target Measure Mode Axis Ofs</t>
  </si>
  <si>
    <t>SF6-MEASUREMODEAXISOFS</t>
  </si>
  <si>
    <t>Target Up Limit Loss Est</t>
  </si>
  <si>
    <t>SF6-UPPERLIMITLOSSEST</t>
  </si>
  <si>
    <t>Target Low Limit Loss Est</t>
  </si>
  <si>
    <t>SF6-LOWERLIMITLOSSEST</t>
  </si>
  <si>
    <t>Target Up Limit P Meter DB</t>
  </si>
  <si>
    <t>SF5-MEASUREMODEAXISOFS</t>
  </si>
  <si>
    <t>Target Up Limit Loss Est</t>
  </si>
  <si>
    <t>SF5-UPPERLIMITLOSSEST</t>
  </si>
  <si>
    <t>Target Low Limit Loss Est</t>
  </si>
  <si>
    <t>SF5-LOWERLIMITLOSSEST</t>
  </si>
  <si>
    <t>Target Up Limit P Meter DB</t>
  </si>
  <si>
    <t>SF5-UPPERLIMITPMETERDB</t>
  </si>
  <si>
    <t>Target Low Limit P Meter DB</t>
  </si>
  <si>
    <t>SF5-LOWERLIMITPMETERDB</t>
  </si>
  <si>
    <t>Target Up Limit P Meter DBM</t>
  </si>
  <si>
    <t>SF5-UPPERLIMITPMETERDBM</t>
  </si>
  <si>
    <t>Target Low Limit P Meter DBM</t>
  </si>
  <si>
    <t>Clad Diameter</t>
  </si>
  <si>
    <t>n=</t>
  </si>
  <si>
    <t>All-Auto v1=</t>
  </si>
  <si>
    <t xml:space="preserve">Sine ZR </t>
  </si>
  <si>
    <t>Left Fiber</t>
  </si>
  <si>
    <t>Right Fiber</t>
  </si>
  <si>
    <t>Sweep left</t>
  </si>
  <si>
    <t>Sweep right</t>
  </si>
  <si>
    <t>Right motor position:</t>
  </si>
  <si>
    <t>Left motor position:</t>
  </si>
  <si>
    <t>Sweep motor position:</t>
  </si>
  <si>
    <t>Absolute arc power:</t>
  </si>
  <si>
    <t>Fiber diam</t>
  </si>
  <si>
    <t>micron</t>
  </si>
  <si>
    <t>Target Up Limit Axis Ofs</t>
  </si>
  <si>
    <t>PROOFTEST</t>
  </si>
  <si>
    <t>100</t>
  </si>
  <si>
    <t>Fiber Information L</t>
  </si>
  <si>
    <t>Coating Diameter</t>
  </si>
  <si>
    <t>LCOATINGDIAMETER</t>
  </si>
  <si>
    <t>250</t>
  </si>
  <si>
    <t>400</t>
  </si>
  <si>
    <t>160</t>
  </si>
  <si>
    <t>530</t>
  </si>
  <si>
    <t>Clad Diameter</t>
  </si>
  <si>
    <t>SF4-MEASUREMODELOSSEST</t>
  </si>
  <si>
    <t>Target Measure Mode P Meter</t>
  </si>
  <si>
    <t>SF4-MEASUREMODEPMETER</t>
  </si>
  <si>
    <t>Target Measure Mode Axis Ofs</t>
  </si>
  <si>
    <t>SF4-MEASUREMODEAXISOFS</t>
  </si>
  <si>
    <t>Target Up Limit Loss Est</t>
  </si>
  <si>
    <t>SF4-UPPERLIMITLOSSEST</t>
  </si>
  <si>
    <t>Target Low Limit Loss Est</t>
  </si>
  <si>
    <t>SF4-LOWERLIMITLOSSEST</t>
  </si>
  <si>
    <t>Target Up Limit P Meter DB</t>
  </si>
  <si>
    <t>SF4-UPPERLIMITPMETERDB</t>
  </si>
  <si>
    <t>Target Low Limit P Meter DB</t>
  </si>
  <si>
    <t>SF2-MOTOR3ACCELERATION</t>
  </si>
  <si>
    <t>Motor4 Type</t>
  </si>
  <si>
    <t>SF2-MOTOR4MOTORTYPE</t>
  </si>
  <si>
    <t>Motor4 Dirc</t>
  </si>
  <si>
    <t>SF2-MOTOR4DIRECTION</t>
  </si>
  <si>
    <t>Motor4 Start Time</t>
  </si>
  <si>
    <t>SF2-MOTOR4STARTTIME</t>
  </si>
  <si>
    <t>Motor4 Finish Time</t>
  </si>
  <si>
    <t>SF2-MOTOR4FINISHTIME</t>
  </si>
  <si>
    <t>Motor4 Initial Speed</t>
  </si>
  <si>
    <t>SF2-MOTOR4INITIALSPEED</t>
  </si>
  <si>
    <t>SF10-MOTOR1ACCELERATIONTYPE</t>
  </si>
  <si>
    <t>SF10-MOTOR2ACCELERATIONTYPE</t>
  </si>
  <si>
    <t>Target Low Limit P Meter DBM</t>
  </si>
  <si>
    <t>154</t>
  </si>
  <si>
    <t>155</t>
  </si>
  <si>
    <t>156</t>
  </si>
  <si>
    <t>157</t>
  </si>
  <si>
    <t>158</t>
  </si>
  <si>
    <t>159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</si>
  <si>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</si>
  <si>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</si>
  <si>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</si>
  <si>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</si>
  <si>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</si>
  <si>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</si>
  <si>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</si>
  <si>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</si>
  <si>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</si>
  <si>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</si>
  <si>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</si>
  <si>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</si>
  <si>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</si>
  <si>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&amp;MTRARC|X,-50.0,0.02</t>
  </si>
  <si>
    <t>&amp;DSPMAG=420</t>
  </si>
  <si>
    <t>&amp;MTRARC|Y,-5.0,0.02</t>
  </si>
  <si>
    <t>Arc Start Time</t>
  </si>
  <si>
    <t>SF8-ARCSTARTTIME</t>
  </si>
  <si>
    <t>SF9-MOTOR1MOTORTYPE</t>
  </si>
  <si>
    <t>Motor1 Dirc</t>
  </si>
  <si>
    <t>SF9-MOTOR1DIRECTION</t>
  </si>
  <si>
    <t>Motor1 Start Time</t>
  </si>
  <si>
    <t>SF9-MOTOR1STARTTIME</t>
  </si>
  <si>
    <t>Motor1 Finish Time</t>
  </si>
  <si>
    <t>SF9-MOTOR1FINISHTIME</t>
  </si>
  <si>
    <t>Motor1 Initial Speed</t>
  </si>
  <si>
    <t>230</t>
  </si>
  <si>
    <t>350</t>
  </si>
  <si>
    <t>220 bit</t>
  </si>
  <si>
    <t>Layer</t>
  </si>
  <si>
    <t>Fiber number</t>
  </si>
  <si>
    <t>Tube ID</t>
  </si>
  <si>
    <t>Fiber OD=</t>
  </si>
  <si>
    <t>Tube OD</t>
  </si>
  <si>
    <t>Tube wall=</t>
  </si>
  <si>
    <t>um</t>
  </si>
  <si>
    <t>deg</t>
  </si>
  <si>
    <t>Final OD=</t>
  </si>
  <si>
    <t>Adiabatic taper angle=</t>
  </si>
  <si>
    <r>
      <t xml:space="preserve">Taper angle: </t>
    </r>
    <r>
      <rPr>
        <sz val="10"/>
        <rFont val="Symbol"/>
        <family val="1"/>
        <charset val="2"/>
      </rPr>
      <t>a</t>
    </r>
    <r>
      <rPr>
        <sz val="10"/>
        <rFont val="Arial"/>
      </rPr>
      <t>T</t>
    </r>
  </si>
  <si>
    <t>R=D2/D1</t>
  </si>
  <si>
    <t>Taper length (mm)</t>
  </si>
  <si>
    <t>Target Measure Mode Loss Est</t>
  </si>
  <si>
    <t>SF7-MEASUREMODELOSSEST</t>
  </si>
  <si>
    <t>&amp;MTRARC|ZL,-10,0.4|ZR,-10,0.4</t>
  </si>
  <si>
    <t>PC 125 to 280</t>
  </si>
  <si>
    <t>Motor2 Dirc</t>
  </si>
  <si>
    <t>SF2-MOTOR2DIRECTION</t>
  </si>
  <si>
    <t>Motor2 Start Time</t>
  </si>
  <si>
    <t>SF2-MOTOR2STARTTIME</t>
  </si>
  <si>
    <t>Motor2 Finish Time</t>
  </si>
  <si>
    <t>SF2-MOTOR2FINISHTIME</t>
  </si>
  <si>
    <t>-50 bit</t>
  </si>
  <si>
    <t>Adiabatic Taper</t>
  </si>
  <si>
    <t>Motor1 Type</t>
  </si>
  <si>
    <t>SF10-MOTOR1MOTORTYPE</t>
  </si>
  <si>
    <t>Motor1 Dirc</t>
  </si>
  <si>
    <t>Target Low Limit P Meter DB</t>
  </si>
  <si>
    <t>SF2-LOWERLIMITPMETERDB</t>
  </si>
  <si>
    <t>Target Up Limit P Meter DBM</t>
  </si>
  <si>
    <t>SF2-UPPERLIMITPMETERDBM</t>
  </si>
  <si>
    <t>Target Low Limit P Meter DBM</t>
  </si>
  <si>
    <t>SF2-LOWERLIMITPMETERDBM</t>
  </si>
  <si>
    <t>Target Up Limit Axis Ofs</t>
  </si>
  <si>
    <t>SF2-UPPERLIMITAXISOFS</t>
  </si>
  <si>
    <t>&amp;MTRARC|ZL,-80000,0.8|ZR,80000,0.8</t>
  </si>
  <si>
    <t>&amp;MTRARC|ZR,-30,0.05</t>
  </si>
  <si>
    <t>174</t>
  </si>
  <si>
    <t>175</t>
  </si>
  <si>
    <t>176</t>
  </si>
  <si>
    <t>177</t>
  </si>
  <si>
    <t>178</t>
  </si>
  <si>
    <t>179</t>
  </si>
  <si>
    <t>180</t>
  </si>
  <si>
    <t>524</t>
  </si>
  <si>
    <t>525</t>
  </si>
  <si>
    <t>526</t>
  </si>
  <si>
    <t>527</t>
  </si>
  <si>
    <t>528</t>
  </si>
  <si>
    <t>529</t>
  </si>
  <si>
    <t>531</t>
  </si>
  <si>
    <t>532</t>
  </si>
  <si>
    <t>533</t>
  </si>
  <si>
    <t>534</t>
  </si>
  <si>
    <t>535</t>
  </si>
  <si>
    <t>536</t>
  </si>
  <si>
    <t>537</t>
  </si>
  <si>
    <t>538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</si>
  <si>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</si>
  <si>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</si>
  <si>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</si>
  <si>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</si>
  <si>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</si>
  <si>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</si>
  <si>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</si>
  <si>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</si>
  <si>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</si>
  <si>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</si>
  <si>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</si>
  <si>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</si>
  <si>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</si>
  <si>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</si>
  <si>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</si>
  <si>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</si>
  <si>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</si>
  <si>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</si>
  <si>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</si>
  <si>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</si>
  <si>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</si>
  <si>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</si>
  <si>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</si>
  <si>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&amp;MTRARC|ARC,900,239BIT</t>
  </si>
  <si>
    <t>&amp;EXPOSURE</t>
  </si>
  <si>
    <t>SF4-LOWERLIMITPMETERDB</t>
  </si>
  <si>
    <t>Target Up Limit P Meter DBM</t>
  </si>
  <si>
    <t>SF4-UPPERLIMITPMETERDBM</t>
  </si>
  <si>
    <t>Target Low Limit P Meter DBM</t>
  </si>
  <si>
    <t>Target Measure Mode Axis Ofs</t>
  </si>
  <si>
    <t>SF10-MEASUREMODEAXISOFS</t>
  </si>
  <si>
    <t>Target Up Limit Loss Est</t>
  </si>
  <si>
    <t>SF10-UPPERLIMITLOSSEST</t>
  </si>
  <si>
    <t>Target Low Limit Loss Est</t>
  </si>
  <si>
    <t>SF10-LOWERLIMITLOSSEST</t>
  </si>
  <si>
    <t>Target Up Limit P Meter DB</t>
  </si>
  <si>
    <t>SF10-UPPERLIMITPMETERDB</t>
  </si>
  <si>
    <t>Target Low Limit P Meter DB</t>
  </si>
  <si>
    <t>SF10-LOWERLIMITPMETERDB</t>
  </si>
  <si>
    <t>Target Up Limit P Meter DBM</t>
  </si>
  <si>
    <t>SF10-UPPERLIMITPMETERDBM</t>
  </si>
  <si>
    <t>Target Low Limit P Meter DBM</t>
  </si>
  <si>
    <t>SF10-LOWERLIMITPMETERDBM</t>
  </si>
  <si>
    <t>Target Up Limit Axis Ofs</t>
  </si>
  <si>
    <t>SF10-UPPERLIMITAXISOFS</t>
  </si>
  <si>
    <t>Target LowL imit Axis Ofs</t>
  </si>
  <si>
    <t>SF10-LOWERLIMITAXISOFS</t>
  </si>
  <si>
    <t>Target Up Limit Diameter</t>
  </si>
  <si>
    <t>SF10-UPPERLIMITDIAMETER</t>
  </si>
  <si>
    <t>Target Low Limit Diameter</t>
  </si>
  <si>
    <t>SF10-LOWERLIMITDIAMETER</t>
  </si>
  <si>
    <t>Taper Lengths:</t>
  </si>
  <si>
    <t>Taper Angle:</t>
  </si>
  <si>
    <t xml:space="preserve">Current process: </t>
  </si>
  <si>
    <t>ZSWP</t>
  </si>
  <si>
    <t>ZL+ZSWP</t>
  </si>
  <si>
    <t>SP.F Splicing</t>
  </si>
  <si>
    <t>Position</t>
  </si>
  <si>
    <t>&amp;MTRARC|ZL,2000,0.4|ZR,-200,0.4|ZSWP,-1000,0.4</t>
  </si>
  <si>
    <t>SF4-LOWERLIMITDIAMETER</t>
  </si>
  <si>
    <t>Next Action &lt;L</t>
  </si>
  <si>
    <t>SF4-BELOWTHRESHOLD</t>
  </si>
  <si>
    <t>Next Action L to U</t>
  </si>
  <si>
    <t>SF4-INRANGE</t>
  </si>
  <si>
    <t>Next Action &lt; U</t>
  </si>
  <si>
    <t>SF4-ABOVETHRESHOLD</t>
  </si>
  <si>
    <t>Special Func5</t>
  </si>
  <si>
    <t>Arc Start Time</t>
  </si>
  <si>
    <t>SF5-ARCSTARTTIME</t>
  </si>
  <si>
    <t>Arc Finish Time</t>
  </si>
  <si>
    <t>SF5-ARCFINISHTIME</t>
  </si>
  <si>
    <t>Arcpower Abs</t>
  </si>
  <si>
    <t>Taper Software for Fujikura FSM-100 and LZM-100</t>
  </si>
  <si>
    <t>L1=</t>
  </si>
  <si>
    <t>L2=</t>
  </si>
  <si>
    <t>L3=</t>
  </si>
  <si>
    <t>T=</t>
  </si>
  <si>
    <t>SF5-ARCPOWERREL</t>
  </si>
  <si>
    <t>Motor1 Type</t>
  </si>
  <si>
    <t>SF5-MOTOR1MOTORTYPE</t>
  </si>
  <si>
    <t>Motor1 Dirc</t>
  </si>
  <si>
    <t>SF5-MOTOR1DIRECTION</t>
  </si>
  <si>
    <t>Motor1 Start Time</t>
  </si>
  <si>
    <t>SF5-MOTOR1STARTTIME</t>
  </si>
  <si>
    <t>Motor1 Finish Time</t>
  </si>
  <si>
    <t>SF5-MOTOR1FINISHTIME</t>
  </si>
  <si>
    <t>Motor1 Initial Speed</t>
  </si>
  <si>
    <t>SF5-MOTOR1INITIALSPEED</t>
  </si>
  <si>
    <t>Motor1 Acceleration</t>
  </si>
  <si>
    <t>SF5-MOTOR1ACCELERATION</t>
  </si>
  <si>
    <t>Motor2 Type</t>
  </si>
  <si>
    <t>371</t>
  </si>
  <si>
    <t>372</t>
  </si>
  <si>
    <t>357</t>
  </si>
  <si>
    <t>358</t>
  </si>
  <si>
    <t>359</t>
  </si>
  <si>
    <t>360</t>
  </si>
  <si>
    <t>Left</t>
  </si>
  <si>
    <t>Strip length</t>
  </si>
  <si>
    <t>Sweep</t>
  </si>
  <si>
    <t>Ceiling+9</t>
  </si>
  <si>
    <t>Machine type=</t>
  </si>
  <si>
    <t>cleave length</t>
  </si>
  <si>
    <t>361</t>
  </si>
  <si>
    <t>362</t>
  </si>
  <si>
    <t>363</t>
  </si>
  <si>
    <t>364</t>
  </si>
  <si>
    <t>365</t>
  </si>
  <si>
    <t>366</t>
  </si>
  <si>
    <t>367</t>
  </si>
  <si>
    <t>368</t>
  </si>
  <si>
    <t>256</t>
  </si>
  <si>
    <t>257</t>
  </si>
  <si>
    <t>258</t>
  </si>
  <si>
    <t>SF5-MOTOR2MOTORTYPE</t>
  </si>
  <si>
    <t>Motor2 Dirc</t>
  </si>
  <si>
    <t>SF5-MOTOR2DIRECTION</t>
  </si>
  <si>
    <t>Motor2 Start Time</t>
  </si>
  <si>
    <t>SF5-MOTOR2STARTTIME</t>
  </si>
  <si>
    <t>Motor1 Initial Speed</t>
  </si>
  <si>
    <t>SF6-MOTOR1INITIALSPEED</t>
  </si>
  <si>
    <t>Motor1 Acceleration</t>
  </si>
  <si>
    <t>SF6-MOTOR1ACCELERATION</t>
  </si>
  <si>
    <t>Motor2 Type</t>
  </si>
  <si>
    <t>SF6-MOTOR2MOTORTYPE</t>
  </si>
  <si>
    <t>Motor2 Dirc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</si>
  <si>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</si>
  <si>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</si>
  <si>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</si>
  <si>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</si>
  <si>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</si>
  <si>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</si>
  <si>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</si>
  <si>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</si>
  <si>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</si>
  <si>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</si>
  <si>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</si>
  <si>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</si>
  <si>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</si>
  <si>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</si>
  <si>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</si>
  <si>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</si>
  <si>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</si>
  <si>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</si>
  <si>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</si>
  <si>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</si>
  <si>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</si>
  <si>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</si>
  <si>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</si>
  <si>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</si>
  <si>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</si>
  <si>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</si>
  <si>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</si>
  <si>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</si>
  <si>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</si>
  <si>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</si>
  <si>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</si>
  <si>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</si>
  <si>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133</t>
  </si>
  <si>
    <t>SF6-UPPERLIMITPMETERDB</t>
  </si>
  <si>
    <t>Target Low Limit P Meter DB</t>
  </si>
  <si>
    <t>Auto Arc Calibration</t>
  </si>
  <si>
    <t>SF5-LOWERLIMITPMETERDBM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</si>
  <si>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</si>
  <si>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</si>
  <si>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</si>
  <si>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</si>
  <si>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</si>
  <si>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</si>
  <si>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</si>
  <si>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</si>
  <si>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</si>
  <si>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</si>
  <si>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</si>
  <si>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</si>
  <si>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</si>
  <si>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</si>
  <si>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</si>
  <si>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</si>
  <si>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</si>
  <si>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</si>
  <si>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</si>
  <si>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201</t>
  </si>
  <si>
    <t>202</t>
  </si>
  <si>
    <t>203</t>
  </si>
  <si>
    <t>204</t>
  </si>
  <si>
    <t>Motor1 formula type</t>
  </si>
  <si>
    <t>Motor2 formula type</t>
  </si>
  <si>
    <t>TAPER1</t>
  </si>
  <si>
    <t>CONSTACCELERATION</t>
  </si>
  <si>
    <t>SPF 125 to 50</t>
  </si>
  <si>
    <t>Process</t>
  </si>
  <si>
    <t>045709</t>
  </si>
  <si>
    <t>0.00000050</t>
  </si>
  <si>
    <t>026874</t>
  </si>
  <si>
    <t>0.063</t>
  </si>
  <si>
    <t>0.00000183</t>
  </si>
  <si>
    <t>008571</t>
  </si>
  <si>
    <t>0.112</t>
  </si>
  <si>
    <t>0.00000582</t>
  </si>
  <si>
    <t>005698</t>
  </si>
  <si>
    <t>0.162</t>
  </si>
  <si>
    <t>Motor2 Type</t>
  </si>
  <si>
    <t>SF8-LOWERLIMITPMETERDBM</t>
  </si>
  <si>
    <t>Target Up Limit Axis Ofs</t>
  </si>
  <si>
    <t>SF8-UPPERLIMITAXISOFS</t>
  </si>
  <si>
    <t>Target LowL imit Axis Ofs</t>
  </si>
  <si>
    <t>SF8-LOWERLIMITAXISOFS</t>
  </si>
  <si>
    <t>Monitor loadcell</t>
  </si>
  <si>
    <t xml:space="preserve">Tension </t>
  </si>
  <si>
    <t>measurement</t>
  </si>
  <si>
    <t>=IMGSIZEMODE</t>
  </si>
  <si>
    <t>For measuring please hold left mouse button at point A, drag mouse to point B, and then release the button</t>
  </si>
  <si>
    <t>File name:</t>
  </si>
  <si>
    <t>670</t>
  </si>
  <si>
    <t>671</t>
  </si>
  <si>
    <t>672</t>
  </si>
  <si>
    <t>673</t>
  </si>
  <si>
    <t>674</t>
  </si>
  <si>
    <t>675</t>
  </si>
  <si>
    <t>676</t>
  </si>
  <si>
    <t>677</t>
  </si>
  <si>
    <t>678</t>
  </si>
  <si>
    <t>679</t>
  </si>
  <si>
    <t>680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</si>
  <si>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</si>
  <si>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</si>
  <si>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</si>
  <si>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</si>
  <si>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</si>
  <si>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</si>
  <si>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</si>
  <si>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</si>
  <si>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</si>
  <si>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</si>
  <si>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</si>
  <si>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</si>
  <si>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</si>
  <si>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694</t>
  </si>
  <si>
    <t>695</t>
  </si>
  <si>
    <t>696</t>
  </si>
  <si>
    <t>Arc Finish Time</t>
  </si>
  <si>
    <t>SF8-ARCFINISHTIME</t>
  </si>
  <si>
    <t>Arcpower Abs</t>
  </si>
  <si>
    <t>SF8-ARCPOWERABS</t>
  </si>
  <si>
    <t>Arcpower Rel</t>
  </si>
  <si>
    <t>SF8-ARCPOWERREL</t>
  </si>
  <si>
    <t>Motor1 Type</t>
  </si>
  <si>
    <t>SF1-LOWERLIMITDIAMETER</t>
  </si>
  <si>
    <t>135.0</t>
  </si>
  <si>
    <t>SF4-LOWERLIMITPMETERDBM</t>
  </si>
  <si>
    <t>Target Up Limit Axis Ofs</t>
  </si>
  <si>
    <t>SF4-UPPERLIMITAXISOFS</t>
  </si>
  <si>
    <t>Target LowL imit Axis Ofs</t>
  </si>
  <si>
    <t>SF4-LOWERLIMITAXISOFS</t>
  </si>
  <si>
    <t>Target Up Limit Diameter</t>
  </si>
  <si>
    <t>SF4-UPPERLIMITDIAMETER</t>
  </si>
  <si>
    <t>Target Low Limit Diameter</t>
  </si>
  <si>
    <t>Start time</t>
  </si>
  <si>
    <t>245</t>
  </si>
  <si>
    <t>246</t>
  </si>
  <si>
    <t>247</t>
  </si>
  <si>
    <t>248</t>
  </si>
  <si>
    <t>249</t>
  </si>
  <si>
    <t>251</t>
  </si>
  <si>
    <t>252</t>
  </si>
  <si>
    <t>253</t>
  </si>
  <si>
    <t>254</t>
  </si>
  <si>
    <t>255</t>
  </si>
  <si>
    <t>End time</t>
  </si>
  <si>
    <t>SF2-MEASUREMODEPMETER</t>
  </si>
  <si>
    <t>Target Measure Mode Axis Ofs</t>
  </si>
  <si>
    <t>SF2-MEASUREMODEAXISOFS</t>
  </si>
  <si>
    <t>Target Up Limit Loss Est</t>
  </si>
  <si>
    <t>Arcpower Abs</t>
  </si>
  <si>
    <t>SF9-ARCPOWERABS</t>
  </si>
  <si>
    <t>Arcpower Rel</t>
  </si>
  <si>
    <t>SF9-ARCPOWERREL</t>
  </si>
  <si>
    <t>Motor1 Type</t>
  </si>
  <si>
    <t>Arc power (bit)</t>
  </si>
  <si>
    <t>SF9-BELOWTHRESHOLD</t>
  </si>
  <si>
    <t>Next Action L to U</t>
  </si>
  <si>
    <t>SF9-INRANGE</t>
  </si>
  <si>
    <t>Next Action &lt; U</t>
  </si>
  <si>
    <t>SF9-ABOVETHRESHOLD</t>
  </si>
  <si>
    <t>Special Func10</t>
  </si>
  <si>
    <t>Arc Start Time</t>
  </si>
  <si>
    <t>SF4-MOTOR2MOTORTYPE</t>
  </si>
  <si>
    <t>Motor2 Dirc</t>
  </si>
  <si>
    <t>SF4-MOTOR2DIRECTION</t>
  </si>
  <si>
    <t>Motor2 Start Time</t>
  </si>
  <si>
    <t>SF4-MOTOR2STARTTIME</t>
  </si>
  <si>
    <t>Motor2 Finish Time</t>
  </si>
  <si>
    <t>SF4-MOTOR2FINISHTIME</t>
  </si>
  <si>
    <t>Motor2 Initial Speed</t>
  </si>
  <si>
    <t>SF4-MOTOR2INITIALSPEED</t>
  </si>
  <si>
    <t>Motor2 Acceleration</t>
  </si>
  <si>
    <t>SF4-MOTOR2ACCELERATION</t>
  </si>
  <si>
    <t>Motor3 Type</t>
  </si>
  <si>
    <t>SF4-MOTOR3MOTORTYPE</t>
  </si>
  <si>
    <t>Motor3 Dirc</t>
  </si>
  <si>
    <t>SF4-MOTOR3DIRECTION</t>
  </si>
  <si>
    <t>Motor3 Start Time</t>
  </si>
  <si>
    <t>SF4-MOTOR3STARTTIME</t>
  </si>
  <si>
    <t>Motor3 Finish Time</t>
  </si>
  <si>
    <t>SF4-MOTOR3FINISHTIME</t>
  </si>
  <si>
    <t>Motor3 Initial Speed</t>
  </si>
  <si>
    <t>SF4-MOTOR3INITIALSPEED</t>
  </si>
  <si>
    <t>Motor3 Acceleration</t>
  </si>
  <si>
    <t>SF4-MOTOR3ACCELERATION</t>
  </si>
  <si>
    <t>Motor4 Type</t>
  </si>
  <si>
    <t>SF4-MOTOR4MOTORTYPE</t>
  </si>
  <si>
    <t>Motor4 Dirc</t>
  </si>
  <si>
    <t>Motor2 Acceleration</t>
  </si>
  <si>
    <t>SF9-MOTOR2ACCELERATION</t>
  </si>
  <si>
    <t>Motor3 Type</t>
  </si>
  <si>
    <t>SF9-MOTOR3MOTORTYPE</t>
  </si>
  <si>
    <t>Motor3 Dirc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</si>
  <si>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</si>
  <si>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</si>
  <si>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</si>
  <si>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</si>
  <si>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</si>
  <si>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</si>
  <si>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</si>
  <si>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</si>
  <si>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</si>
  <si>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</si>
  <si>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</si>
  <si>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</si>
  <si>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</si>
  <si>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</si>
  <si>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</si>
  <si>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</si>
  <si>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</si>
  <si>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</si>
  <si>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</si>
  <si>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</si>
  <si>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</si>
  <si>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</si>
  <si>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</si>
  <si>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</si>
  <si>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</si>
  <si>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</si>
  <si>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</si>
  <si>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</si>
  <si>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</si>
  <si>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</si>
  <si>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</si>
  <si>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</si>
  <si>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</si>
  <si>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</si>
  <si>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</si>
  <si>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</si>
  <si>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</si>
  <si>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</si>
  <si>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</si>
  <si>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</si>
  <si>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630</t>
  </si>
  <si>
    <t>3000</t>
  </si>
  <si>
    <t>10000</t>
  </si>
  <si>
    <t>1000</t>
  </si>
  <si>
    <t>2500</t>
  </si>
  <si>
    <t>1500</t>
  </si>
  <si>
    <t>Arc Time Comp By Ecc</t>
  </si>
  <si>
    <t>MAINARCTIMECOMPBYECC</t>
  </si>
  <si>
    <t>Tapering</t>
  </si>
  <si>
    <t>Taper</t>
  </si>
  <si>
    <t>TAPER</t>
  </si>
  <si>
    <t>Taper Wait</t>
  </si>
  <si>
    <t>TAPERWAIT</t>
  </si>
  <si>
    <t>Taper Speed</t>
  </si>
  <si>
    <t>TAPERSPEED</t>
  </si>
  <si>
    <t>SF8-MOTOR4ACCELERATION</t>
  </si>
  <si>
    <t>Target Measure Method</t>
  </si>
  <si>
    <t>SF8-MEASUREMETHOD</t>
  </si>
  <si>
    <t>Target Measure Mode Loss Est</t>
  </si>
  <si>
    <t>SF8-MEASUREMODELOSSEST</t>
  </si>
  <si>
    <t>Motor1 Acceleration</t>
  </si>
  <si>
    <t>SF9-MOTOR1ACCELERATION</t>
  </si>
  <si>
    <t>Motor2 Type</t>
  </si>
  <si>
    <t>SF9-MOTOR2MOTORTYPE</t>
  </si>
  <si>
    <t>Motor2 Dirc</t>
  </si>
  <si>
    <t>SF9-MOTOR2DIRECTION</t>
  </si>
  <si>
    <t>Motor2 Start Time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</si>
  <si>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</si>
  <si>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</si>
  <si>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</si>
  <si>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</si>
  <si>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</si>
  <si>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</si>
  <si>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</si>
  <si>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</si>
  <si>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</si>
  <si>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</si>
  <si>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</si>
  <si>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</si>
  <si>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291</t>
  </si>
  <si>
    <t>292</t>
  </si>
  <si>
    <t>293</t>
  </si>
  <si>
    <t>294</t>
  </si>
  <si>
    <t>295</t>
  </si>
  <si>
    <t>0.043</t>
  </si>
  <si>
    <t>SF10-MOTOR2INITIALSPEED</t>
  </si>
  <si>
    <t>Motor2 Acceleration</t>
  </si>
  <si>
    <t>SF10-MOTOR2ACCELERATION</t>
  </si>
  <si>
    <t>Motor3 Type</t>
  </si>
  <si>
    <t>SF10-MOTOR3MOTORTYPE</t>
  </si>
  <si>
    <t>Motor3 Dirc</t>
  </si>
  <si>
    <t>SF10-MOTOR3DIRECTION</t>
  </si>
  <si>
    <t>Motor3 Start Time</t>
  </si>
  <si>
    <t>SF10-MOTOR3STARTTIME</t>
  </si>
  <si>
    <t>Motor3 Finish Time</t>
  </si>
  <si>
    <t>SF10-MOTOR3FINISHTIME</t>
  </si>
  <si>
    <t>Motor3 Initial Speed</t>
  </si>
  <si>
    <t>SF10-MOTOR3INITIALSPEED</t>
  </si>
  <si>
    <t>&amp;MTRARC|ARC,25000,247BIT|ZR,-1400,0.056|ZSWP,-3900,0.156</t>
  </si>
  <si>
    <t>BLANK</t>
  </si>
  <si>
    <t>Mode Title 1</t>
  </si>
  <si>
    <t>MODETITLE1</t>
  </si>
  <si>
    <t>SF2-ARCSTARTTIME</t>
  </si>
  <si>
    <t>Arc Finish Time</t>
  </si>
  <si>
    <t>SF2-ARCFINISHTIME</t>
  </si>
  <si>
    <t>&amp;MTRARC|ARC,1000,320BIT|ZL,50,0.1</t>
  </si>
  <si>
    <t>Mode Title 2</t>
  </si>
  <si>
    <t>SF10-MOTOR4INITIALSPEED</t>
  </si>
  <si>
    <t>Motor4 Acceleration</t>
  </si>
  <si>
    <t>SF10-MOTOR4ACCELERATION</t>
  </si>
  <si>
    <t>Target Measure Method</t>
  </si>
  <si>
    <t>SF10-MEASUREMETHOD</t>
  </si>
  <si>
    <t>Target Measure Mode Loss Est</t>
  </si>
  <si>
    <t>SF10-MEASUREMODELOSSEST</t>
  </si>
  <si>
    <t>Target Measure Mode P Meter</t>
  </si>
  <si>
    <t>SF10-MEASUREMODEPMETER</t>
  </si>
  <si>
    <t>UM</t>
  </si>
  <si>
    <t>XY Individually</t>
  </si>
  <si>
    <t>XYINDIVIDUALLY</t>
  </si>
  <si>
    <t>Align Target [um]</t>
  </si>
  <si>
    <t>XYALIGNTARGETUM</t>
  </si>
  <si>
    <t>0.0</t>
  </si>
  <si>
    <t>Align Target [dB]</t>
  </si>
  <si>
    <t>XYALIGNTARGETDB</t>
  </si>
  <si>
    <t>XYALIGNTARGETDBM</t>
  </si>
  <si>
    <t>Offset Direction X</t>
  </si>
  <si>
    <t>OFFSETDIRECTIONX</t>
  </si>
  <si>
    <t>UP</t>
  </si>
  <si>
    <t>X Align Target</t>
  </si>
  <si>
    <t>XALIGNTARGET</t>
  </si>
  <si>
    <t>Offset Direction Y</t>
  </si>
  <si>
    <t>OFFSETDIRECTIONY</t>
  </si>
  <si>
    <t>Y Align Target</t>
  </si>
  <si>
    <t>YALIGNTARGET</t>
  </si>
  <si>
    <t>Target Up Limit Axis Ofs</t>
  </si>
  <si>
    <t>SF7-UPPERLIMITAXISOFS</t>
  </si>
  <si>
    <t>Target LowL imit Axis Ofs</t>
  </si>
  <si>
    <t>SF7-LOWERLIMITAXISOFS</t>
  </si>
  <si>
    <t>Target Up Limit Diameter</t>
  </si>
  <si>
    <t>SF7-UPPERLIMITDIAMETER</t>
  </si>
  <si>
    <t>Target Low Limit Diameter</t>
  </si>
  <si>
    <t>SF7-LOWERLIMITDIAMETER</t>
  </si>
  <si>
    <t>Next Action &lt;L</t>
  </si>
  <si>
    <t>SF7-BELOWTHRESHOLD</t>
  </si>
  <si>
    <t>Next Action L to U</t>
  </si>
  <si>
    <t>SF7-INRANGE</t>
  </si>
  <si>
    <t>Next Action &lt; U</t>
  </si>
  <si>
    <t>SF7-ABOVETHRESHOLD</t>
  </si>
  <si>
    <t>Special Func8</t>
  </si>
  <si>
    <t>Next Action L to U</t>
  </si>
  <si>
    <t>SF5-INRANGE</t>
  </si>
  <si>
    <t>Next Action &lt; U</t>
  </si>
  <si>
    <t>SF5-ABOVETHRESHOLD</t>
  </si>
  <si>
    <t>Special Func6</t>
  </si>
  <si>
    <t>Arc Start Time</t>
  </si>
  <si>
    <t>SF6-ARCSTARTTIME</t>
  </si>
  <si>
    <t xml:space="preserve">Diameter </t>
  </si>
  <si>
    <t>Measurement</t>
  </si>
  <si>
    <t>Variable speed (no images)</t>
  </si>
  <si>
    <t>Image stitching</t>
  </si>
  <si>
    <t>Moving speed:</t>
  </si>
  <si>
    <t>mm/sec</t>
  </si>
  <si>
    <t>664</t>
  </si>
  <si>
    <t>665</t>
  </si>
  <si>
    <t>666</t>
  </si>
  <si>
    <t>667</t>
  </si>
  <si>
    <t>668</t>
  </si>
  <si>
    <t>669</t>
  </si>
  <si>
    <t>ZR:</t>
  </si>
  <si>
    <t>Motor1 Acceleration</t>
  </si>
  <si>
    <t>SF8-MOTOR1ACCELERATION</t>
  </si>
  <si>
    <t>Motor2 Type</t>
  </si>
  <si>
    <t>SF8-MOTOR2MOTORTYPE</t>
  </si>
  <si>
    <t>SF1-LOWERLIMITPMETERDB</t>
  </si>
  <si>
    <t>Target Up Limit P Meter DBM</t>
  </si>
  <si>
    <t>SF1-UPPERLIMITPMETERDBM</t>
  </si>
  <si>
    <t>Target Low Limit P Meter DBM</t>
  </si>
  <si>
    <t>SF1-LOWERLIMITPMETERDBM</t>
  </si>
  <si>
    <t>Target Up Limit Axis Ofs</t>
  </si>
  <si>
    <t>SF1-UPPERLIMITAXISOFS</t>
  </si>
  <si>
    <t>Target LowL imit Axis Ofs</t>
  </si>
  <si>
    <t>SF1-LOWERLIMITAXISOFS</t>
  </si>
  <si>
    <t>Target Up Limit Diameter</t>
  </si>
  <si>
    <t>SF1-UPPERLIMITDIAMETER</t>
  </si>
  <si>
    <t>115.0</t>
  </si>
  <si>
    <t>Target Low Limit Diameter</t>
  </si>
  <si>
    <t>X pos</t>
  </si>
  <si>
    <t>y pos</t>
  </si>
  <si>
    <t>XYALIGNMODEPAS</t>
  </si>
  <si>
    <t>CLAD</t>
  </si>
  <si>
    <t>CORE</t>
  </si>
  <si>
    <t>Alignment Method P Meter</t>
  </si>
  <si>
    <t>XYALIGNMODEPMETER</t>
  </si>
  <si>
    <t>MAX</t>
  </si>
  <si>
    <t>ECF</t>
  </si>
  <si>
    <t>Attenuation</t>
  </si>
  <si>
    <t>ATTENUATION</t>
  </si>
  <si>
    <t>Unit Of Align Target</t>
  </si>
  <si>
    <t>UNITOFALIGNTARGET</t>
  </si>
  <si>
    <t>SF3-BELOWTHRESHOLD</t>
  </si>
  <si>
    <t>Next Action L to U</t>
  </si>
  <si>
    <t>SF3-INRANGE</t>
  </si>
  <si>
    <t>Next Action &lt; U</t>
  </si>
  <si>
    <t>SF3-ABOVETHRESHOLD</t>
  </si>
  <si>
    <t>Arc Start Time</t>
  </si>
  <si>
    <t>ROTL</t>
  </si>
  <si>
    <t>LZM options</t>
  </si>
  <si>
    <t>ROTR</t>
  </si>
  <si>
    <t>ENDV</t>
  </si>
  <si>
    <t xml:space="preserve">Machine type: </t>
  </si>
  <si>
    <t>SF8-MOTOR2INITIALSPEED</t>
  </si>
  <si>
    <t>Motor2 Acceleration</t>
  </si>
  <si>
    <t>SF8-MOTOR2ACCELERATION</t>
  </si>
  <si>
    <t>Real time Warm Taper Image (WTI) control system</t>
  </si>
  <si>
    <t>Image sampling at:</t>
  </si>
  <si>
    <t>Rotator speed:</t>
  </si>
  <si>
    <t>Target Up Limit P Meter DB</t>
  </si>
  <si>
    <t>SF9-UPPERLIMITPMETERDB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</si>
  <si>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</si>
  <si>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</si>
  <si>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</si>
  <si>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</si>
  <si>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</si>
  <si>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</si>
  <si>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</si>
  <si>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</si>
  <si>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</si>
  <si>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</si>
  <si>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</si>
  <si>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</si>
  <si>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</si>
  <si>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</si>
  <si>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</si>
  <si>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</si>
  <si>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</si>
  <si>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</si>
  <si>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</si>
  <si>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</si>
  <si>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</si>
  <si>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</si>
  <si>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</si>
  <si>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</si>
  <si>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</si>
  <si>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</si>
  <si>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</si>
  <si>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</si>
  <si>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</si>
  <si>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</si>
  <si>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</si>
  <si>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</si>
  <si>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</si>
  <si>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</si>
  <si>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</si>
  <si>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</si>
  <si>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</si>
  <si>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</si>
  <si>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</si>
  <si>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</si>
  <si>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</si>
  <si>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</si>
  <si>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</si>
  <si>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</si>
  <si>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</si>
  <si>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LCLADDIAMETER</t>
  </si>
  <si>
    <t>125</t>
  </si>
  <si>
    <t>80</t>
  </si>
  <si>
    <t>Core Diamter</t>
  </si>
  <si>
    <t>LCOREDIAMETER</t>
  </si>
  <si>
    <t>8.2</t>
  </si>
  <si>
    <t>MFD</t>
  </si>
  <si>
    <t>LMFD</t>
  </si>
  <si>
    <t>10.5</t>
  </si>
  <si>
    <t>9.3</t>
  </si>
  <si>
    <t>Cleave Length</t>
  </si>
  <si>
    <t>631</t>
  </si>
  <si>
    <t>632</t>
  </si>
  <si>
    <t>633</t>
  </si>
  <si>
    <t>634</t>
  </si>
  <si>
    <t>635</t>
  </si>
  <si>
    <t>636</t>
  </si>
  <si>
    <t>637</t>
  </si>
  <si>
    <t>638</t>
  </si>
  <si>
    <t>639</t>
  </si>
  <si>
    <t>640</t>
  </si>
  <si>
    <t>641</t>
  </si>
  <si>
    <t>642</t>
  </si>
  <si>
    <t>643</t>
  </si>
  <si>
    <t>644</t>
  </si>
  <si>
    <t>645</t>
  </si>
  <si>
    <t>646</t>
  </si>
  <si>
    <t>647</t>
  </si>
  <si>
    <t>648</t>
  </si>
  <si>
    <t>649</t>
  </si>
  <si>
    <t>650</t>
  </si>
  <si>
    <t>651</t>
  </si>
  <si>
    <t>652</t>
  </si>
  <si>
    <t>653</t>
  </si>
  <si>
    <t>654</t>
  </si>
  <si>
    <t>655</t>
  </si>
  <si>
    <t>656</t>
  </si>
  <si>
    <t>657</t>
  </si>
  <si>
    <t>658</t>
  </si>
  <si>
    <t>659</t>
  </si>
  <si>
    <t>660</t>
  </si>
  <si>
    <t>661</t>
  </si>
  <si>
    <t>662</t>
  </si>
  <si>
    <t>663</t>
  </si>
  <si>
    <t>51 bit</t>
  </si>
  <si>
    <t>0.00024000</t>
  </si>
  <si>
    <t>Motor2 Initial Speed</t>
  </si>
  <si>
    <t>SF2-MOTOR2INITIALSPEED</t>
  </si>
  <si>
    <t>Motor2 Acceleration</t>
  </si>
  <si>
    <t>SF2-MOTOR2ACCELERATION</t>
  </si>
  <si>
    <t>Motor3 Type</t>
  </si>
  <si>
    <t>SF2-MOTOR3MOTORTYPE</t>
  </si>
  <si>
    <t>Motor3 Dirc</t>
  </si>
  <si>
    <t>SF2-MOTOR3DIRECTION</t>
  </si>
  <si>
    <t>Motor3 Start Time</t>
  </si>
  <si>
    <t>SF2-MOTOR3STARTTIME</t>
  </si>
  <si>
    <t>Motor3 Finish Time</t>
  </si>
  <si>
    <t>SF2-MOTOR3FINISHTIME</t>
  </si>
  <si>
    <t>Motor3 Initial Speed</t>
  </si>
  <si>
    <t>SF2-MOTOR3INITIALSPEED</t>
  </si>
  <si>
    <t>Motor3 Acceleration</t>
  </si>
  <si>
    <t>54</t>
  </si>
  <si>
    <t>55</t>
  </si>
  <si>
    <t>SF9-ARCFINISHTIME</t>
  </si>
  <si>
    <t>SF1-MOTOR2MOTORTYPE</t>
  </si>
  <si>
    <t>Motor2 Dirc</t>
  </si>
  <si>
    <t>SF1-MOTOR2DIRECTION</t>
  </si>
  <si>
    <t>Motor2 Start Time</t>
  </si>
  <si>
    <t>SF1-MOTOR2STARTTIME</t>
  </si>
  <si>
    <t>Motor2 Finish Time</t>
  </si>
  <si>
    <t>SF1-MOTOR2FINISHTIME</t>
  </si>
  <si>
    <t>Motor2 Initial Speed</t>
  </si>
  <si>
    <t>SF1-MOTOR2INITIALSPEED</t>
  </si>
  <si>
    <t>Motor2 Acceleration</t>
  </si>
  <si>
    <t>SF1-MOTOR2ACCELERATION</t>
  </si>
  <si>
    <t>LongTaper</t>
  </si>
  <si>
    <t>0.040</t>
  </si>
  <si>
    <t>0.250</t>
  </si>
  <si>
    <t>0.178</t>
  </si>
  <si>
    <t>-0.00000048</t>
  </si>
  <si>
    <t>SF3-LOWERLIMITLOSSEST</t>
  </si>
  <si>
    <t>Target Up Limit P Meter DB</t>
  </si>
  <si>
    <t>SF3-UPPERLIMITPMETERDB</t>
  </si>
  <si>
    <t>CROSSTALKESTMETHOD</t>
  </si>
  <si>
    <t>Crosstalk Estimation Mode</t>
  </si>
  <si>
    <t>CROSSTALKESTMODE</t>
  </si>
  <si>
    <t>DEGCT</t>
  </si>
  <si>
    <t>Ref. PER</t>
  </si>
  <si>
    <t>REFPER</t>
  </si>
  <si>
    <t>40</t>
  </si>
  <si>
    <t>Rearc</t>
  </si>
  <si>
    <t>Rearc Power Abs</t>
  </si>
  <si>
    <t>REARCPOWERABS</t>
  </si>
  <si>
    <t>Rearc Power Rel</t>
  </si>
  <si>
    <t>REARCPOWERREL</t>
  </si>
  <si>
    <t>Rearc Time</t>
  </si>
  <si>
    <t>REARCTIME</t>
  </si>
  <si>
    <t>800</t>
  </si>
  <si>
    <t>Rearc On Time</t>
  </si>
  <si>
    <t>REARCONTIME</t>
  </si>
  <si>
    <t>500</t>
  </si>
  <si>
    <t>Rearc Off Time</t>
  </si>
  <si>
    <t>REARCOFFTIME</t>
  </si>
  <si>
    <t>V1 speed= (if constant)</t>
  </si>
  <si>
    <t>V2 speed= (if constant)</t>
  </si>
  <si>
    <t>Time1 (s, V1=C)</t>
  </si>
  <si>
    <t>Time2 (s, V2=C)</t>
  </si>
  <si>
    <t>ZR (um, V1=C)</t>
  </si>
  <si>
    <t>Pull speed (um/ms)</t>
  </si>
  <si>
    <t>Feed spd (V1=C)</t>
  </si>
  <si>
    <t>V1 speed=</t>
  </si>
  <si>
    <t>V2=C Timing calculas</t>
  </si>
  <si>
    <t>V1=C Timing calculas</t>
  </si>
  <si>
    <t>280 bit</t>
  </si>
  <si>
    <t>Motor4 Start Time</t>
  </si>
  <si>
    <t>SF1-MOTOR4STARTTIME</t>
  </si>
  <si>
    <t>Motor4 Finish Time</t>
  </si>
  <si>
    <t>SF1-MOTOR4FINISHTIME</t>
  </si>
  <si>
    <t>Motor4 Initial Speed</t>
  </si>
  <si>
    <t>SF1-MOTOR4INITIALSPEED</t>
  </si>
  <si>
    <t>Motor4 Acceleration</t>
  </si>
  <si>
    <t>SF1-MOTOR4ACCELERATION</t>
  </si>
  <si>
    <t>Target Measure Method</t>
  </si>
  <si>
    <t>Motor1 Acceleration</t>
  </si>
  <si>
    <t>SF1-MOTOR1ACCELERATION</t>
  </si>
  <si>
    <t>0.0000</t>
  </si>
  <si>
    <t>Motor2 Type</t>
  </si>
  <si>
    <t>SF3-MOTOR1MOTORTYPE</t>
  </si>
  <si>
    <t>Motor1 Dirc</t>
  </si>
  <si>
    <t>SF3-MOTOR1DIRECTION</t>
  </si>
  <si>
    <t>Motor1 Start Time</t>
  </si>
  <si>
    <t>SF3-MOTOR1STARTTIME</t>
  </si>
  <si>
    <t>Motor1 Finish Time</t>
  </si>
  <si>
    <t>SF3-MOTOR1FINISHTIME</t>
  </si>
  <si>
    <t>Motor1 Initial Speed</t>
  </si>
  <si>
    <t>SF3-MOTOR1INITIALSPEED</t>
  </si>
  <si>
    <t>Motor1 Acceleration</t>
  </si>
  <si>
    <t>SF3-MOTOR1ACCELERATION</t>
  </si>
  <si>
    <t>Motor2 Type</t>
  </si>
  <si>
    <t>SF3-MOTOR2MOTORTYPE</t>
  </si>
  <si>
    <t>Motor2 Dirc</t>
  </si>
  <si>
    <t>SF3-MOTOR2DIRECTION</t>
  </si>
  <si>
    <t>Motor2 Start Time</t>
  </si>
  <si>
    <t>SF3-MOTOR2STARTTIME</t>
  </si>
  <si>
    <t>Motor2 Finish Time</t>
  </si>
  <si>
    <t>SF3-MOTOR2FINISHTIME</t>
  </si>
  <si>
    <t>Motor2 Initial Speed</t>
  </si>
  <si>
    <t>SF3-MOTOR2INITIALSPEED</t>
  </si>
  <si>
    <t>Motor2 Acceleration</t>
  </si>
  <si>
    <t>SF3-MOTOR2ACCELERATION</t>
  </si>
  <si>
    <t>Motor3 Type</t>
  </si>
  <si>
    <t>SF3-MOTOR3MOTORTYPE</t>
  </si>
  <si>
    <t>Motor3 Dirc</t>
  </si>
  <si>
    <t>SF3-MOTOR3DIRECTION</t>
  </si>
  <si>
    <t>Motor3 Start Time</t>
  </si>
  <si>
    <t>SF3-MOTOR3STARTTIME</t>
  </si>
  <si>
    <t>&amp;MTRARC|STOP</t>
  </si>
  <si>
    <t>Next Action &lt;L</t>
  </si>
  <si>
    <t>SF1-BELOWTHRESHOLD</t>
  </si>
  <si>
    <t>FINISH</t>
  </si>
  <si>
    <t>Next Action L to U</t>
  </si>
  <si>
    <t>SF1-INRANGE</t>
  </si>
  <si>
    <t>Next Action &lt; U</t>
  </si>
  <si>
    <t>SF1-ABOVETHRESHOLD</t>
  </si>
  <si>
    <t>Special Func2</t>
  </si>
  <si>
    <t>Arc Start Time</t>
  </si>
  <si>
    <t>SF3-MOTOR3ACCELERATION</t>
  </si>
  <si>
    <t>Motor4 Type</t>
  </si>
  <si>
    <t>SF3-MOTOR4MOTORTYPE</t>
  </si>
  <si>
    <t>Motor4 Dirc</t>
  </si>
  <si>
    <t>SF3-MOTOR4DIRECTION</t>
  </si>
  <si>
    <t>Motor4 Start Time</t>
  </si>
  <si>
    <t>SF3-MOTOR4STARTTIME</t>
  </si>
  <si>
    <t>Motor4 Finish Time</t>
  </si>
  <si>
    <t>SF3-MOTOR4FINISHTIME</t>
  </si>
  <si>
    <t>Motor4 Initial Speed</t>
  </si>
  <si>
    <t>Feeding: V2</t>
  </si>
  <si>
    <t>Pulling: V1</t>
  </si>
  <si>
    <t>v2 x D1^2 = 'v1 x D2^2</t>
  </si>
  <si>
    <t>(D1/D2)^2 = v1/v2</t>
  </si>
  <si>
    <t>Tapered fused buddle computation</t>
  </si>
  <si>
    <t>Motor4 Acceleration</t>
  </si>
  <si>
    <t>SF3-MOTOR4ACCELERATION</t>
  </si>
  <si>
    <t>Target Measure Method</t>
  </si>
  <si>
    <t>SF3-MEASUREMETHOD</t>
  </si>
  <si>
    <t>Target Measure Mode Loss Est</t>
  </si>
  <si>
    <t>SF3-MEASUREMODELOSSEST</t>
  </si>
  <si>
    <t>Do not change. Used for Special function only</t>
  </si>
  <si>
    <t>ADB Taper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</si>
  <si>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</si>
  <si>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</si>
  <si>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</si>
  <si>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</si>
  <si>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</si>
  <si>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</si>
  <si>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</si>
  <si>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</si>
  <si>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</si>
  <si>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Next Action &lt;L</t>
  </si>
  <si>
    <t>SF10-BELOWTHRESHOLD</t>
  </si>
  <si>
    <t>Next Action L to U</t>
  </si>
  <si>
    <t>SF10-INRANGE</t>
  </si>
  <si>
    <r>
      <t>Special Func</t>
    </r>
    <r>
      <rPr>
        <sz val="11"/>
        <rFont val="ＭＳ Ｐゴシック"/>
        <family val="3"/>
        <charset val="128"/>
      </rPr>
      <t>４</t>
    </r>
  </si>
  <si>
    <t>8MM</t>
  </si>
  <si>
    <t>13MM</t>
  </si>
  <si>
    <t>0.00000000</t>
  </si>
  <si>
    <t>ZR</t>
  </si>
  <si>
    <t>Special function test</t>
  </si>
  <si>
    <t>Action No</t>
  </si>
  <si>
    <t>35</t>
  </si>
  <si>
    <t>Commands</t>
  </si>
  <si>
    <t>Response</t>
  </si>
  <si>
    <t>=FUNCRES|DIAPRF</t>
  </si>
  <si>
    <t>SF9-ARCSTARTTIME</t>
  </si>
  <si>
    <t>Arc Finish Time</t>
  </si>
  <si>
    <t>ON</t>
  </si>
  <si>
    <t>NOTSELECTED</t>
  </si>
  <si>
    <t>ACK</t>
  </si>
  <si>
    <t>ZL location (mm)</t>
  </si>
  <si>
    <t>Motor2 Finish Time</t>
  </si>
  <si>
    <t>SF7-MOTOR2FINISHTIME</t>
  </si>
  <si>
    <t>Motor2 Initial Speed</t>
  </si>
  <si>
    <t>SF7-MOTOR2INITIALSPEED</t>
  </si>
  <si>
    <t>Motor2 Acceleration</t>
  </si>
  <si>
    <t>SF9-MOTOR1INITIALSPEED</t>
  </si>
  <si>
    <t>SF6-LOWERLIMITPMETERDB</t>
  </si>
  <si>
    <t>Target Up Limit P Meter DBM</t>
  </si>
  <si>
    <t>SF6-UPPERLIMITPMETERDBM</t>
  </si>
  <si>
    <t>Target Low Limit P Meter DBM</t>
  </si>
  <si>
    <t>SF6-LOWERLIMITPMETERDBM</t>
  </si>
  <si>
    <t>Target Up Limit Axis Ofs</t>
  </si>
  <si>
    <t>SF6-UPPERLIMITAXISOFS</t>
  </si>
  <si>
    <t>Target LowL imit Axis Ofs</t>
  </si>
  <si>
    <t>SF6-LOWERLIMITAXISOFS</t>
  </si>
  <si>
    <t>Target Up Limit Diameter</t>
  </si>
  <si>
    <t>Auto Stuff Control</t>
  </si>
  <si>
    <t>AUTOSTUFFCTRL</t>
  </si>
  <si>
    <t>Splice Before Shaping</t>
  </si>
  <si>
    <t>SPLICEBEFORESHAPING</t>
  </si>
  <si>
    <t>Except Z Stages</t>
  </si>
  <si>
    <t>EXCEPTZSTAGES</t>
  </si>
  <si>
    <t>Z Stages</t>
  </si>
  <si>
    <t>ZSTAGES</t>
  </si>
  <si>
    <t>NO</t>
  </si>
  <si>
    <t>PREDEFINED</t>
  </si>
  <si>
    <t>YES</t>
  </si>
  <si>
    <t>Cant spin?</t>
  </si>
  <si>
    <t>SF9-MOTOR3DIRECTION</t>
  </si>
  <si>
    <t>Motor3 Start Time</t>
  </si>
  <si>
    <t>SF9-MOTOR3STARTTIME</t>
  </si>
  <si>
    <t>Motor3 Finish Time</t>
  </si>
  <si>
    <t>SF9-MOTOR3FINISHTIME</t>
  </si>
  <si>
    <t>Motor3 Initial Speed</t>
  </si>
  <si>
    <t>SF9-MOTOR3INITIALSPEED</t>
  </si>
  <si>
    <t>Motor3 Acceleration</t>
  </si>
  <si>
    <t>SF9-MOTOR3ACCELERATION</t>
  </si>
  <si>
    <t>Motor4 Type</t>
  </si>
  <si>
    <t>SF9-MOTOR4MOTORTYPE</t>
  </si>
  <si>
    <t>Motor4 Dirc</t>
  </si>
  <si>
    <t>SF9-MOTOR4DIRECTION</t>
  </si>
  <si>
    <t>Motor4 Start Time</t>
  </si>
  <si>
    <t>SF9-MOTOR4STARTTIME</t>
  </si>
  <si>
    <t>Motor4 Finish Time</t>
  </si>
  <si>
    <t>SF9-MOTOR4FINISHTIME</t>
  </si>
  <si>
    <t>Motor4 Initial Speed</t>
  </si>
  <si>
    <t>SF9-MOTOR4INITIALSPEED</t>
  </si>
  <si>
    <t>Motor4 Acceleration</t>
  </si>
  <si>
    <t>SF9-MOTOR4ACCELERATION</t>
  </si>
  <si>
    <t>Target Measure Method</t>
  </si>
  <si>
    <t>SF9-MEASUREMETHOD</t>
  </si>
  <si>
    <t>Target Measure Mode Loss Est</t>
  </si>
  <si>
    <t>SF9-MEASUREMODELOSSEST</t>
  </si>
  <si>
    <t>Target Measure Mode P Meter</t>
  </si>
  <si>
    <t>Rotator adjust</t>
  </si>
  <si>
    <t>LZM/FSM backward</t>
  </si>
  <si>
    <t>LZM both forward=</t>
  </si>
  <si>
    <t>LZM left forward (unlock)=</t>
  </si>
  <si>
    <t>&amp;IMGSIZEMODE|X=2|Y=2</t>
  </si>
  <si>
    <t>NC-X-V-030</t>
  </si>
  <si>
    <t>NC-X-V-040</t>
  </si>
  <si>
    <t>NC-Y-V-030</t>
  </si>
  <si>
    <t>NC-Y-V-040</t>
  </si>
  <si>
    <t xml:space="preserve">    Left           Auto</t>
  </si>
  <si>
    <t>&amp;MTRARC|ZL,-300000,0.05</t>
  </si>
  <si>
    <t>&amp;MTRARC|ZR,300000,0.05</t>
  </si>
  <si>
    <t>&amp;MTRARC|ZL,,0.050|ZR,,0.050</t>
  </si>
  <si>
    <t>Software v8.4</t>
  </si>
  <si>
    <t>Field of view</t>
  </si>
  <si>
    <t>Auto</t>
  </si>
  <si>
    <t>1X</t>
  </si>
  <si>
    <t>2X</t>
  </si>
  <si>
    <t>3X</t>
  </si>
  <si>
    <t>ZL=-9585.3|ZR=-3452.7|ZSWP=0.0</t>
  </si>
  <si>
    <t>=MTR|TL|TR</t>
  </si>
  <si>
    <t>=MTR|ZSWP</t>
  </si>
  <si>
    <t>ZSWP=-1000.0</t>
  </si>
  <si>
    <t>X=1|Y=1</t>
  </si>
  <si>
    <t>&amp;DSPMAG=115</t>
  </si>
  <si>
    <t>&amp;MTRARC|ZSWP,-400,0.80</t>
  </si>
  <si>
    <t>ZSWP=-1144.0</t>
  </si>
  <si>
    <t>ZSWP=-1400.0</t>
  </si>
  <si>
    <t>&amp;FBRTRC|STEP=14</t>
  </si>
  <si>
    <t>=FUNCRES|FBRTRC</t>
  </si>
  <si>
    <t>&amp;MTRARC|ZSWP,800,0.80</t>
  </si>
  <si>
    <t>ZSWP=-600.0</t>
  </si>
  <si>
    <t>ZSWP=-204.0</t>
  </si>
  <si>
    <t>ZSWP=78.0</t>
  </si>
  <si>
    <t>ZSWP=200.0</t>
  </si>
  <si>
    <t>ZSWP=1000.0</t>
  </si>
  <si>
    <t>ZSWP=1800.0</t>
  </si>
  <si>
    <t>ZSWP=2600.0</t>
  </si>
  <si>
    <t>ZSWP=3400.0</t>
  </si>
  <si>
    <t>ZSWP=3796.0</t>
  </si>
  <si>
    <t>ZSWP=4078.0</t>
  </si>
  <si>
    <t>ZSWP=4200.0</t>
  </si>
  <si>
    <t>ZSWP=5000.0</t>
  </si>
  <si>
    <t>ZSWP=5800.0</t>
  </si>
  <si>
    <t>ZSWP=6478.0</t>
  </si>
  <si>
    <t>ZSWP=6600.0</t>
  </si>
  <si>
    <t>&amp;DSPMAG</t>
  </si>
  <si>
    <t>&amp;MTRARC|ZSWP,-7600,0.80</t>
  </si>
  <si>
    <t>ZL=48.0|ZR=-2478.0|ZSWP=-1000.0</t>
  </si>
  <si>
    <t>&amp;MTRARC|ARC,300000,220BIT</t>
  </si>
  <si>
    <t>&amp;MTRARC|ZL,,0.050|ARC,,220BIT</t>
  </si>
  <si>
    <t>&amp;MTRARC|ZL,,0.051|ARC,,220BIT</t>
  </si>
  <si>
    <t>&amp;MTRARC|ZL,,0.052|ARC,,220BIT</t>
  </si>
  <si>
    <t>&amp;MTRARC|ZL,,0.053|ARC,,220BIT</t>
  </si>
  <si>
    <t>&amp;MTRARC|ZL,,0.054|ARC,,220BIT</t>
  </si>
  <si>
    <t>&amp;MTRARC|ZL,,0.055|ARC,,220BIT</t>
  </si>
  <si>
    <t>&amp;MTRARC|ZL,,0.056|ARC,,220BIT</t>
  </si>
  <si>
    <t>&amp;MTRARC|ZL,,0.057|ARC,,219BIT</t>
  </si>
  <si>
    <t>&amp;MTRARC|ZL,,0.058|ARC,,219BIT</t>
  </si>
  <si>
    <t>&amp;MTRARC|ZL,,0.059|ARC,,219BIT</t>
  </si>
  <si>
    <t>&amp;MTRARC|ZL,,0.060|ARC,,219BIT</t>
  </si>
  <si>
    <t>&amp;MTRARC|ZL,,0.061|ARC,,219BIT</t>
  </si>
  <si>
    <t>&amp;MTRARC|ZL,,0.062|ARC,,219BIT</t>
  </si>
  <si>
    <t>&amp;MTRARC|ZL,,0.063|ARC,,219BIT</t>
  </si>
  <si>
    <t>&amp;MTRARC|ZL,,0.063|ARC,,218BIT</t>
  </si>
  <si>
    <t>&amp;MTRARC|ZL,,0.064|ARC,,218BIT</t>
  </si>
  <si>
    <t>&amp;MTRARC|ZL,,0.065|ARC,,218BIT</t>
  </si>
  <si>
    <t>&amp;MTRARC|ZL,,0.066|ARC,,218BIT</t>
  </si>
  <si>
    <t>&amp;MTRARC|ZL,,0.067|ARC,,218BIT</t>
  </si>
  <si>
    <t>&amp;MTRARC|ZL,,0.068|ARC,,218BIT</t>
  </si>
  <si>
    <t>&amp;MTRARC|ZL,,0.070|ARC,,217BIT</t>
  </si>
  <si>
    <t>&amp;MTRARC|ZL,,0.071|ARC,,217BIT</t>
  </si>
  <si>
    <t>&amp;MTRARC|ZL,,0.072|ARC,,217BIT</t>
  </si>
  <si>
    <t>&amp;MTRARC|ZL,,0.073|ARC,,217BIT</t>
  </si>
  <si>
    <t>&amp;MTRARC|ZL,,0.074|ARC,,217BIT</t>
  </si>
  <si>
    <t>&amp;MTRARC|ZL,,0.076|ARC,,216BIT</t>
  </si>
  <si>
    <t>&amp;MTRARC|ZL,,0.077|ARC,,216BIT</t>
  </si>
  <si>
    <t>&amp;MTRARC|ZL,,0.079|ARC,,216BIT</t>
  </si>
  <si>
    <t>&amp;MTRARC|ZL,,0.080|ARC,,216BIT</t>
  </si>
  <si>
    <t>&amp;MTRARC|ZL,,0.082|ARC,,215BIT</t>
  </si>
  <si>
    <t>&amp;MTRARC|ZL,,0.084|ARC,,215BIT</t>
  </si>
  <si>
    <t>&amp;MTRARC|ZL,,0.086|ARC,,215BIT</t>
  </si>
  <si>
    <t>&amp;MTRARC|ZL,,0.088|ARC,,214BIT</t>
  </si>
  <si>
    <t>&amp;MTRARC|ZL,,0.090|ARC,,214BIT</t>
  </si>
  <si>
    <t>&amp;MTRARC|ZL,,0.092|ARC,,214BIT</t>
  </si>
  <si>
    <t>&amp;MTRARC|ZL,,0.094|ARC,,214BIT</t>
  </si>
  <si>
    <t>&amp;MTRARC|ZL,,0.097|ARC,,213BIT</t>
  </si>
  <si>
    <t>&amp;MTRARC|ZL,,0.100|ARC,,213BIT</t>
  </si>
  <si>
    <t>&amp;MTRARC|ZL,,0.103|ARC,,213BIT</t>
  </si>
  <si>
    <t>&amp;MTRARC|ZL,,0.106|ARC,,212BIT</t>
  </si>
  <si>
    <t>&amp;MTRARC|ZL,,0.109|ARC,,212BIT</t>
  </si>
  <si>
    <t>&amp;MTRARC|ZL,,0.113|ARC,,211BIT</t>
  </si>
  <si>
    <t>&amp;MTRARC|ZL,,0.117|ARC,,211BIT</t>
  </si>
  <si>
    <t>&amp;MTRARC|ZL,,0.121|ARC,,211BIT</t>
  </si>
  <si>
    <t>&amp;MTRARC|ZL,,0.126|ARC,,210BIT</t>
  </si>
  <si>
    <t>&amp;MTRARC|ZL,,0.131|ARC,,210BIT</t>
  </si>
  <si>
    <t>&amp;MTRARC|ZL,,0.137|ARC,,210BIT</t>
  </si>
  <si>
    <t>&amp;MTRARC|ZL,,0.144|ARC,,209BIT</t>
  </si>
  <si>
    <t>&amp;MTRARC|ZL,,0.151|ARC,,209BIT</t>
  </si>
  <si>
    <t>&amp;MTRARC|ZL,,0.160|ARC,,208BIT</t>
  </si>
  <si>
    <t>&amp;MTRARC|ZL,,0.170|ARC,,208BIT</t>
  </si>
  <si>
    <t>&amp;MTRARC|ZL,,0.181|ARC,,207BIT</t>
  </si>
  <si>
    <t>&amp;MTRARC|ZL,,0.195|ARC,,207BIT</t>
  </si>
  <si>
    <t>&amp;MTRARC|ZL,,0.211|ARC,,207BIT</t>
  </si>
  <si>
    <t>&amp;MTRARC|ZL,,0.232|ARC,,206BIT</t>
  </si>
  <si>
    <t>&amp;MTRARC|ZL,,0.259|ARC,,206BIT</t>
  </si>
  <si>
    <t>&amp;MTRARC|ZL,,0.294|ARC,,205BIT</t>
  </si>
  <si>
    <t>&amp;MTRARC|ZL,,0.312|ARC,,205BIT</t>
  </si>
  <si>
    <t>&amp;MTRARC|ZL,,0.265|ARC,,206BIT</t>
  </si>
  <si>
    <t>ZL=-7063.8|ZR=1011.9|ZSWP=-1000.0</t>
  </si>
  <si>
    <t>ZL=-7063.8|ZR=1011.9|ZSWP=-1400.0</t>
  </si>
  <si>
    <t>POS(MIN,MAX,STEP)=-392,392,14|X=35.1,-89.1,35.2,-89.3,35.9,-89.6,35.8,-89.8,36.0,-89.8,36.0,-89.7,36.0,-89.8,36.1,-89.5,35.9,-89.5,35.9,-89.4,35.9,-89.4,35.9,-89.3,35.9,-89.3,35.9,-89.3,35.8,-89.3,35.7,-89.3,35.8,-89.3,35.9,-89.2,35.8,-89.2,35.9,-89.2,35.8,-89.3,35.8,-89.3,35.6,-89.3,35.8,-89.3,35.8,-89.4,35.8,-89.3,35.8,-89.3,35.6,-89.4,35.7,-89.3,35.8,-89.3,35.7,-89.4,35.7,-89.4,35.7,-89.3,35.8,-89.4,35.7,-89.4,35.6,-89.5,35.8,-89.4,35.7,-89.4,35.7,-89.4,35.7,-89.5,35.7,-89.5,35.8,-89.6,35.6,-89.5,35.8,-89.4,35.8,-89.5,35.6,-89.4,35.6,-89.5,35.6,-89.6,35.7,-89.4,35.8,-89.5,35.5,-89.5,35.7,-89.6,35.6,-89.5,35.7,-89.6,35.6,-89.4,35.6,-89.5,35.5,-89.6|Y=77.4,-46.2,77.8,-46.3,78.1,-46.6,78.3,-46.9,78.4,-47.0,78.4,-47.1,78.4,-47.2,78.2,-47.1,78.1,-47.1,78.1,-47.1,78.0,-47.0,77.9,-46.9,77.7,-47.0,77.7,-46.8,77.7,-47.1,77.8,-46.9,77.7,-46.8,77.6,-46.8,77.6,-46.9,77.5,-46.8,77.6,-46.8,77.6,-46.8,77.5,-46.9,77.7,-46.8,77.7,-46.8,77.6,-46.9,77.4,-46.8,77.5,-46.9,77.5,-46.9,77.7,-46.7,77.6,-46.8,77.6,-46.8,77.6,-47.0,77.6,-46.9,77.6,-46.9,77.5,-46.8,77.5,-46.9,77.5,-46.9,77.5,-46.8,77.5,-46.9,77.5,-46.9,77.5,-46.8,77.6,-46.9,77.5,-46.8,77.5,-46.9,77.6,-46.9,77.6,-46.9,77.7,-47.0,77.6,-47.0,77.6,-46.9,77.5,-46.9,77.5,-46.8,77.4,-46.9,77.5,-46.9,77.5,-47.0,77.5,-47.0,77.5,-47.0</t>
  </si>
  <si>
    <t>ZSWP=-1294.0</t>
  </si>
  <si>
    <t>ZSWP=-1004.0</t>
  </si>
  <si>
    <t>ZSWP=-722.0</t>
  </si>
  <si>
    <t>POS(MIN,MAX,STEP)=-392,392,14|X=-2.8,-54.0,-2.7,-53.9,-2.8,-53.9,-2.9,-53.9,-2.9,-53.9,-2.6,-53.7,-2.8,-53.8,-2.9,-53.7,-2.8,-53.6,-2.8,-53.6,-2.7,-53.6,-2.6,-53.5,-2.6,-53.6,-2.6,-53.5,-2.4,-53.6,-2.3,-53.7,-2.3,-53.5,-2.3,-53.6,-2.3,-53.6,-2.2,-53.7,-2.0,-53.8,-2.0,-53.7,-2.1,-53.8,-1.9,-53.8,-1.8,-54.0,-1.6,-54.1,-1.5,-54.2,-1.5,-54.0,-1.2,-54.2,-1.0,-54.3,-0.7,-54.5,-0.3,-54.8,0.0,-54.9,0.3,-55.0,0.7,-55.2,1.0,-55.5,2.0,-56.0,3.0,-57.0,4.0,-57.8,5.5,-59.2,7.5,-60.6,9.5,-62.6,11.2,-64.6,13.8,-67.1,16.7,-69.5,19.1,-72.1,21.9,-74.7,24.5,-77.2,26.7,-79.4,28.9,-81.6,30.3,-83.2,31.9,-84.7,33.5,-86.0,34.4,-87.0,35.3,-87.7,35.9,-88.5,36.3,-88.6|Y=40.1,-10.8,40.2,-10.8,40.1,-10.8,40.0,-10.8,40.0,-10.9,40.0,-10.8,39.9,-10.8,39.9,-10.9,39.9,-10.7,39.7,-10.8,40.0,-10.8,39.9,-10.8,39.7,-10.8,39.8,-11.0,40.0,-11.1,39.8,-11.0,39.8,-10.9,39.9,-10.9,39.9,-11.1,39.9,-11.2,40.0,-11.3,40.0,-11.4,40.1,-11.7,40.2,-11.7,40.3,-12.0,40.3,-11.9,40.5,-12.1,40.6,-12.2,40.6,-12.3,40.7,-12.4,40.8,-12.6,40.9,-12.7,41.0,-13.0,41.2,-13.2,41.3,-13.7,41.7,-14.3,42.3,-14.8,43.0,-15.5,43.7,-16.8,45.3,-17.7,46.4,-19.4,48.3,-21.5,50.4,-23.1,52.6,-25.2,55.0,-27.8,57.8,-31.0,60.4,-33.6,63.0,-36.0,65.4,-38.4,67.7,-40.7,69.5,-42.0,71.0,-43.7,72.3,-45.4,73.7,-46.2,74.5,-47.6,75.2,-48.1,75.7,-48.5</t>
  </si>
  <si>
    <t>ZSWP=-484.0</t>
  </si>
  <si>
    <t>POS(MIN,MAX,STEP)=-392,392,14|X=0.8,-57.6,0.8,-57.6,0.6,-57.4,0.6,-57.3,0.6,-57.3,0.4,-57.1,0.5,-57.2,0.3,-57.0,0.3,-56.7,0.3,-56.6,0.2,-56.6,0.1,-56.4,0.0,-56.3,0.0,-56.1,0.0,-55.9,-0.3,-55.9,-0.2,-55.8,-0.4,-55.7,-0.5,-55.6,-0.7,-55.5,-0.7,-55.4,-0.8,-55.3,-1.0,-55.3,-1.0,-55.2,-1.0,-55.1,-1.1,-55.1,-1.1,-55.0,-1.3,-54.9,-1.3,-54.9,-1.3,-54.9,-1.3,-54.6,-1.4,-54.4,-1.4,-54.4,-1.6,-54.2,-1.6,-54.0,-1.6,-54.1,-1.6,-54.0,-1.7,-53.8,-1.6,-53.7,-1.6,-53.6,-1.7,-53.5,-1.7,-53.5,-1.7,-53.4,-1.7,-53.3,-1.6,-53.3,-1.7,-53.2,-1.7,-53.2,-1.7,-53.2,-1.9,-53.1,-1.8,-53.1,-1.7,-53.1,-1.8,-53.1,-1.8,-53.0,-1.8,-53.0,-1.6,-53.0,-1.8,-52.9,-1.8,-52.9|Y=42.5,-15.7,42.2,-15.6,42.2,-15.6,42.0,-15.5,42.0,-15.3,41.8,-15.3,41.7,-15.3,41.7,-15.2,41.6,-15.1,41.5,-15.1,41.3,-15.0,41.2,-14.9,41.2,-14.9,41.1,-14.8,41.0,-14.7,41.0,-14.7,40.9,-14.7,40.9,-14.6,40.7,-14.5,40.7,-14.4,40.6,-14.5,40.5,-14.3,40.5,-14.3,40.1,-14.1,40.0,-14.1,40.1,-14.0,39.9,-13.6,39.8,-13.6,39.6,-13.5,39.6,-13.5,39.3,-13.3,39.4,-13.3,39.2,-13.2,39.2,-13.3,39.1,-13.1,39.0,-13.1,39.0,-13.0,38.9,-12.9,38.9,-13.0,38.8,-12.8,38.8,-12.8,38.8,-12.8,38.7,-12.7,38.7,-12.7,38.6,-12.7,38.6,-12.7,38.6,-12.7,38.5,-12.7,38.5,-12.7,38.6,-12.7,38.5,-12.7,38.5,-12.6,38.4,-12.6,38.4,-12.7,38.4,-12.6,38.5,-12.7,38.3,-12.6</t>
  </si>
  <si>
    <t>ZSWP=316.0</t>
  </si>
  <si>
    <t>ZSWP=596.0</t>
  </si>
  <si>
    <t>ZSWP=878.0</t>
  </si>
  <si>
    <t>POS(MIN,MAX,STEP)=-392,392,14|X=5.5,-62.3,5.5,-62.3,5.5,-62.2,5.5,-62.1,5.3,-62.1,5.2,-61.8,5.2,-61.8,5.2,-61.8,5.1,-61.4,5.0,-61.3,5.1,-61.3,5.0,-61.2,4.8,-61.0,4.8,-60.9,4.8,-60.9,4.7,-60.7,4.7,-60.6,4.4,-60.6,4.4,-60.5,4.5,-60.4,4.1,-60.3,4.1,-60.2,4.2,-60.2,4.0,-60.2,4.0,-60.1,3.8,-59.9,3.9,-59.9,3.7,-59.8,3.7,-59.8,3.8,-59.7,3.5,-59.7,3.6,-59.6,3.5,-59.3,3.3,-59.3,3.4,-59.1,3.3,-59.1,3.3,-58.9,3.2,-58.6,3.1,-58.5,3.2,-58.4,3.0,-58.4,3.0,-58.3,2.9,-58.1,3.0,-58.1,2.7,-57.9,2.8,-58.0,2.7,-57.8,2.7,-57.7,2.5,-57.5,2.5,-57.4,2.6,-57.5,2.4,-57.4,2.4,-57.2,2.1,-57.2,2.0,-57.2,2.0,-56.8,1.7,-56.9|Y=45.6,-22.0,45.6,-22.0,45.5,-22.0,45.3,-21.9,45.3,-21.9,45.1,-21.8,45.0,-21.8,44.9,-21.7,45.0,-21.7,44.5,-21.6,44.5,-21.6,44.3,-21.5,44.2,-21.5,44.2,-21.4,44.1,-21.1,44.0,-21.0,43.9,-20.9,43.7,-20.7,43.7,-20.7,43.6,-20.6,43.5,-20.6,43.6,-20.5,43.4,-20.4,43.3,-20.2,43.3,-20.2,43.2,-20.2,43.1,-20.0,43.2,-19.9,43.0,-20.0,43.1,-19.9,43.0,-19.9,42.9,-19.8,42.6,-19.7,42.7,-19.6,42.7,-19.7,42.6,-19.6,42.3,-19.5,42.2,-19.4,42.2,-19.4,42.0,-19.4,42.0,-19.3,41.9,-19.2,41.7,-19.2,41.6,-19.1,41.5,-19.1,41.4,-19.0,41.4,-18.6,41.3,-18.7,41.2,-18.6,41.1,-18.3,41.1,-18.3,40.9,-18.2,40.9,-18.0,40.8,-17.9,40.8,-17.8,40.7,-17.8,40.6,-17.7</t>
  </si>
  <si>
    <t>ZSWP=1118.0</t>
  </si>
  <si>
    <t>ZSWP=1410.0</t>
  </si>
  <si>
    <t>ZSWP=1690.0</t>
  </si>
  <si>
    <t>POS(MIN,MAX,STEP)=-392,392,14|X=10.9,-67.4,10.8,-67.3,10.6,-67.3,10.5,-67.2,10.5,-67.0,10.3,-66.9,10.2,-66.8,10.2,-66.7,10.0,-66.7,10.0,-66.3,9.9,-66.2,9.9,-66.0,9.7,-65.9,9.7,-65.7,9.6,-65.6,9.6,-65.5,9.4,-65.4,9.4,-65.3,9.4,-65.2,9.1,-65.2,9.0,-65.0,8.9,-64.9,8.7,-64.7,8.7,-64.8,8.7,-64.7,8.6,-64.6,8.5,-64.6,8.5,-64.4,8.2,-64.4,8.3,-64.2,8.1,-64.0,8.1,-63.9,8.0,-63.8,8.0,-63.6,7.9,-63.4,7.8,-63.3,7.7,-63.2,7.7,-63.3,7.7,-62.9,7.6,-63.0,7.5,-62.8,7.5,-62.7,7.5,-62.6,7.4,-62.5,7.4,-62.5,7.4,-62.5,7.3,-62.3,7.2,-62.3,7.2,-62.2,7.3,-62.2,7.1,-62.1,6.9,-62.0,6.8,-62.0,6.8,-61.8,6.8,-61.8,6.7,-61.5,6.6,-61.6|Y=49.4,-28.7,49.2,-28.7,49.1,-28.6,48.9,-28.6,48.9,-28.4,48.8,-28.1,48.6,-28.0,48.4,-28.0,48.3,-27.7,48.3,-27.6,48.2,-27.4,48.1,-27.3,48.0,-27.3,47.9,-27.2,47.8,-27.1,47.7,-27.1,47.6,-27.0,47.5,-27.0,47.5,-26.9,47.4,-26.8,46.8,-26.8,46.9,-26.7,46.7,-26.6,46.5,-26.5,46.5,-26.5,46.3,-26.4,46.2,-26.3,46.2,-26.3,45.9,-26.3,46.0,-26.2,45.8,-25.8,45.9,-25.8,45.8,-25.5,45.6,-25.5,45.6,-25.4,45.6,-25.3,45.5,-25.2,45.3,-25.0,45.4,-25.1,45.1,-24.9,45.0,-24.9,45.1,-24.9,44.9,-24.7,44.7,-24.7,44.7,-24.6,44.6,-24.6,44.3,-24.5,44.2,-24.5,44.2,-24.4,44.1,-24.5,44.1,-24.3,43.9,-24.3,43.8,-24.3,43.7,-24.2,43.5,-24.2,43.6,-24.1,43.4,-24.0</t>
  </si>
  <si>
    <t>ZSWP=1920.0</t>
  </si>
  <si>
    <t>ZSWP=2196.0</t>
  </si>
  <si>
    <t>ZSWP=2478.0</t>
  </si>
  <si>
    <t>POS(MIN,MAX,STEP)=-392,392,14|X=15.7,-71.9,15.6,-71.8,15.6,-71.8,15.4,-71.7,15.3,-71.6,15.3,-71.5,15.2,-71.5,15.0,-71.1,15.0,-71.1,15.0,-71.1,14.8,-70.7,14.9,-70.7,14.8,-70.5,14.8,-70.3,14.7,-70.2,14.5,-70.2,14.6,-70.1,14.5,-70.1,14.5,-70.0,14.5,-69.9,14.3,-69.8,14.3,-69.7,14.4,-69.6,14.2,-69.6,14.0,-69.5,14.2,-69.3,14.1,-69.4,14.1,-69.3,13.9,-69.2,13.6,-69.2,13.6,-69.2,13.6,-69.0,13.6,-69.0,13.3,-68.7,13.3,-68.7,13.4,-68.5,13.3,-68.3,13.3,-68.4,13.2,-68.1,13.2,-68.1,13.2,-68.0,13.0,-68.0,13.0,-67.8,12.9,-67.8,12.9,-67.7,12.9,-67.5,12.8,-67.4,12.6,-67.4,12.7,-67.3,12.6,-67.2,12.6,-67.2,12.5,-67.0,12.3,-66.9,12.2,-67.0,12.3,-66.7,12.1,-66.8,12.1,-66.4|Y=52.5,-34.5,52.5,-34.4,52.6,-34.4,52.5,-34.3,52.2,-34.2,52.0,-34.2,52.0,-34.1,51.8,-34.1,51.7,-34.0,51.7,-34.0,51.6,-33.8,51.5,-33.8,51.3,-33.8,51.3,-33.8,51.0,-33.7,51.0,-33.6,50.9,-33.6,50.8,-33.5,50.8,-33.5,50.7,-33.3,50.6,-33.3,50.6,-33.2,50.5,-32.9,50.4,-32.8,50.3,-32.8,50.4,-32.6,50.3,-32.7,50.2,-32.5,50.2,-32.4,50.1,-32.4,49.9,-32.2,49.9,-32.2,49.9,-32.1,49.6,-32.1,49.8,-32.0,49.5,-32.0,49.4,-31.9,49.4,-31.9,49.2,-31.8,49.1,-31.8,49.0,-31.7,48.9,-31.7,48.8,-31.6,48.7,-31.5,48.6,-31.5,48.7,-31.5,48.5,-31.3,48.5,-31.3,48.3,-31.2,48.3,-31.1,48.2,-31.2,48.1,-31.1,48.0,-31.0,48.0,-30.9,47.9,-30.7,47.8,-30.7,47.7,-30.4</t>
  </si>
  <si>
    <t>ZSWP=2720.0</t>
  </si>
  <si>
    <t>ZSWP=2996.0</t>
  </si>
  <si>
    <t>ZSWP=3276.0</t>
  </si>
  <si>
    <t>POS(MIN,MAX,STEP)=-392,392,14|X=21.3,-76.3,21.3,-76.3,21.3,-76.1,20.8,-75.8,20.9,-75.6,20.6,-75.6,20.6,-75.5,20.5,-75.5,20.3,-75.3,20.3,-75.1,20.2,-75.0,20.2,-75.0,20.1,-74.9,20.0,-74.8,19.9,-74.9,19.8,-74.7,19.8,-74.6,19.9,-74.6,19.8,-74.4,19.6,-74.5,19.7,-74.4,19.6,-74.3,19.6,-74.3,19.6,-74.3,19.5,-74.3,19.5,-74.3,19.4,-74.1,19.4,-74.0,19.4,-74.0,19.3,-73.9,19.3,-73.8,19.1,-73.9,19.1,-73.7,19.1,-73.5,19.0,-73.3,19.0,-73.2,19.0,-73.1,18.6,-72.8,18.5,-72.7,18.5,-72.6,18.3,-72.5,18.3,-72.4,18.1,-72.2,18.0,-72.3,17.9,-72.1,17.7,-72.0,17.6,-71.8,17.6,-71.8,17.6,-71.8,17.5,-71.7,17.4,-71.6,17.4,-71.5,17.2,-71.5,17.3,-71.1,17.1,-70.9,16.9,-70.9,16.9,-70.7|Y=56.3,-40.7,56.3,-40.6,56.0,-40.5,55.9,-40.6,55.9,-40.4,55.7,-40.3,55.6,-40.3,55.5,-40.0,55.4,-39.8,55.4,-39.8,55.3,-39.6,55.2,-39.6,55.2,-39.4,55.1,-39.5,55.1,-39.3,55.0,-39.3,54.9,-39.2,54.8,-39.2,54.7,-39.1,54.8,-39.1,54.8,-39.1,54.6,-39.0,54.5,-38.9,54.3,-39.0,54.3,-38.9,54.2,-38.9,54.1,-38.8,54.1,-38.8,53.9,-38.7,53.7,-38.6,53.6,-38.6,53.6,-38.6,53.6,-38.6,53.4,-38.5,53.3,-38.4,53.2,-38.3,53.1,-38.3,53.0,-38.2,53.0,-38.0,52.8,-38.0,52.7,-37.6,52.6,-37.4,52.6,-37.4,52.5,-37.2,52.3,-37.1,52.2,-37.0,52.1,-37.0,51.8,-36.8,51.8,-36.8,51.7,-36.6,51.5,-36.6,51.4,-36.5,51.2,-36.5,51.2,-36.4,51.0,-36.3,51.0,-36.3,50.8,-36.2</t>
  </si>
  <si>
    <t>ZSWP=3518.0</t>
  </si>
  <si>
    <t>POS(MIN,MAX,STEP)=-392,392,14|X=26.5,-80.6,26.5,-80.5,26.5,-80.4,26.4,-80.2,26.3,-80.0,26.2,-79.9,26.2,-79.9,26.0,-79.8,26.1,-79.7,26.2,-79.8,26.0,-79.7,25.9,-79.6,25.8,-79.6,25.7,-79.5,25.8,-79.4,25.6,-79.3,25.9,-79.2,25.8,-79.1,25.5,-79.2,25.1,-79.1,24.9,-79.0,25.1,-79.0,25.0,-79.0,25.0,-79.0,25.0,-78.9,24.8,-78.8,24.7,-78.8,24.6,-78.9,24.5,-78.6,24.4,-78.6,24.4,-78.3,24.3,-78.2,24.2,-78.1,24.0,-77.8,24.0,-77.8,23.9,-77.5,23.9,-77.5,23.8,-77.3,23.6,-77.2,23.6,-77.1,23.3,-77.0,23.3,-76.9,23.0,-76.9,23.1,-76.8,22.9,-76.7,22.8,-76.6,22.8,-76.5,22.7,-76.5,22.6,-76.3,22.6,-76.4,22.5,-76.0,22.3,-76.1,22.3,-75.9,22.2,-75.8,22.2,-75.7,22.0,-75.4,22.0,-75.3|Y=60.1,-46.3,59.9,-46.3,60.0,-46.3,59.9,-46.2,59.7,-46.1,59.7,-46.1,59.7,-46.1,59.5,-46.1,59.4,-45.9,59.5,-46.0,59.5,-45.9,59.0,-45.9,59.2,-45.9,59.1,-45.9,59.0,-45.9,58.9,-45.8,58.8,-45.8,58.6,-45.7,58.4,-45.6,58.4,-45.7,58.4,-45.6,58.2,-45.5,58.0,-45.5,58.1,-45.5,58.0,-45.4,57.9,-45.4,57.8,-45.3,57.7,-45.3,57.6,-45.1,57.6,-44.7,57.5,-44.8,57.4,-44.6,57.3,-44.4,57.2,-44.3,57.1,-44.1,56.8,-44.1,56.5,-44.0,56.4,-43.9,56.2,-43.9,56.1,-43.8,56.1,-43.7,55.8,-43.6,55.7,-43.6,55.7,-43.5,55.6,-43.5,55.3,-43.3,55.3,-43.4,55.2,-43.3,55.2,-43.2,55.1,-43.1,55.0,-43.1,54.9,-43.1,54.8,-43.0,54.8,-42.9,54.5,-42.9,54.4,-42.6,54.5,-42.7</t>
  </si>
  <si>
    <t>ZSWP=4318.0</t>
  </si>
  <si>
    <t>ZSWP=4596.0</t>
  </si>
  <si>
    <t>ZSWP=4878.0</t>
  </si>
  <si>
    <t>POS(MIN,MAX,STEP)=-392,392,14|X=32.4,-84.9,32.3,-84.7,32.2,-84.6,32.0,-84.5,31.9,-84.3,31.9,-84.2,31.8,-84.2,31.7,-84.1,31.5,-83.9,31.6,-83.8,31.4,-83.8,31.3,-83.8,31.1,-83.6,31.2,-83.6,31.1,-83.6,31.1,-83.4,30.9,-83.3,31.0,-83.3,30.7,-83.2,30.6,-83.2,30.7,-83.1,30.5,-83.0,30.4,-82.8,30.4,-82.9,30.3,-82.6,30.2,-82.7,30.3,-82.7,30.3,-82.5,30.1,-82.5,30.1,-82.5,30.1,-82.4,30.0,-82.2,29.8,-82.1,29.8,-82.1,29.8,-82.1,29.8,-81.9,29.7,-81.9,29.6,-81.8,29.4,-81.6,29.3,-81.6,29.3,-81.6,29.2,-81.4,29.1,-81.4,29.1,-81.3,28.9,-81.1,28.8,-81.2,28.8,-80.9,28.7,-80.9,28.4,-80.6,28.2,-80.6,28.1,-80.2,27.9,-80.1,27.7,-80.0,27.7,-79.9,27.6,-79.8,27.5,-79.6,27.4,-79.6|Y=64.3,-52.8,63.8,-52.8,63.8,-52.8,63.8,-52.8,63.6,-52.6,63.3,-52.6,63.1,-52.5,63.1,-52.5,63.0,-52.3,62.8,-52.2,62.8,-51.9,62.7,-51.7,62.6,-51.7,62.4,-51.6,62.3,-51.4,62.3,-51.3,62.2,-51.3,62.1,-51.2,62.0,-51.1,62.0,-51.2,61.8,-51.1,61.9,-51.0,61.7,-51.0,61.7,-50.9,61.5,-51.0,61.4,-50.9,61.4,-50.8,61.4,-50.9,61.4,-50.8,61.2,-50.8,61.1,-50.8,61.1,-50.6,61.0,-50.6,60.9,-50.6,60.9,-50.6,60.7,-50.6,60.6,-50.5,60.6,-50.4,60.4,-50.4,60.2,-50.3,60.2,-50.2,60.1,-50.2,60.0,-50.1,59.9,-50.0,59.8,-49.9,59.7,-49.6,59.5,-49.4,59.5,-49.3,59.5,-49.0,58.9,-48.9,58.9,-48.9,58.7,-48.6,58.5,-48.6,58.4,-48.5,58.2,-48.4,58.2,-48.4,58.0,-48.3</t>
  </si>
  <si>
    <t>ZSWP=5120.0</t>
  </si>
  <si>
    <t>ZSWP=5396.0</t>
  </si>
  <si>
    <t>ZSWP=5678.0</t>
  </si>
  <si>
    <t>POS(MIN,MAX,STEP)=-392,392,14|X=38.3,-88.9,38.3,-88.8,38.4,-88.9,38.3,-88.8,38.3,-88.7,38.0,-88.6,38.0,-88.6,37.9,-88.5,37.9,-88.5,37.5,-88.4,37.4,-88.3,37.2,-88.3,37.1,-88.1,37.0,-87.8,37.0,-87.7,36.8,-87.7,36.6,-87.4,36.7,-87.2,36.5,-87.1,36.5,-87.1,36.4,-87.0,36.2,-86.9,36.3,-86.8,36.2,-86.7,36.1,-86.7,36.0,-86.7,36.0,-86.6,36.0,-86.5,36.0,-86.3,35.8,-86.3,35.6,-86.2,35.6,-86.2,35.6,-86.2,35.4,-86.1,35.2,-85.9,35.0,-86.0,35.0,-86.0,34.9,-85.6,34.7,-85.6,34.8,-85.5,34.6,-85.5,34.6,-85.3,34.5,-85.2,34.4,-85.1,34.2,-85.0,34.2,-84.8,34.1,-84.9,34.0,-84.7,34.1,-84.6,33.9,-84.5,33.9,-84.4,33.8,-84.3,33.8,-84.2,33.7,-84.1,33.7,-84.1,33.6,-84.0,33.5,-83.8|Y=67.9,-58.5,67.9,-58.7,67.9,-58.7,67.8,-58.7,67.8,-58.7,67.6,-58.6,67.6,-58.4,67.3,-58.4,67.3,-58.3,67.2,-58.1,67.0,-58.1,66.9,-58.0,66.8,-57.9,66.7,-57.8,66.4,-57.7,66.3,-57.7,66.5,-57.6,66.0,-57.5,65.9,-57.5,65.9,-57.5,65.7,-57.4,65.5,-57.4,65.3,-57.3,65.3,-57.1,65.2,-57.0,65.1,-56.9,65.1,-56.8,65.0,-56.7,64.9,-56.5,64.8,-56.5,64.7,-56.4,64.6,-56.2,64.6,-56.1,64.5,-56.1,64.5,-56.0,64.4,-55.9,64.2,-55.9,64.1,-55.8,64.0,-55.7,63.7,-55.6,63.7,-55.6,63.6,-55.6,63.4,-55.5,63.3,-55.4,63.2,-55.4,63.2,-55.4,62.9,-55.3,62.8,-55.3,62.7,-55.2,62.6,-55.2,62.6,-55.1,62.5,-55.1,62.5,-55.0,62.4,-55.0,62.2,-54.9,62.2,-54.9,62.2,-54.8</t>
  </si>
  <si>
    <t>ZSWP=5922.0</t>
  </si>
  <si>
    <t>ZSWP=6198.0</t>
  </si>
  <si>
    <t>POS(MIN,MAX,STEP)=-392,392,14|X=37.8,-87.8,37.7,-87.8,37.9,-87.5,37.8,-87.6,37.7,-87.5,37.8,-87.9,38.0,-87.4,37.9,-87.5,37.9,-87.4,37.9,-87.4,37.9,-87.5,37.9,-87.4,37.8,-87.4,38.1,-87.6,37.9,-87.3,37.9,-87.4,38.1,-87.2,38.2,-87.4,38.1,-87.5,38.0,-87.4,38.1,-87.5,38.2,-87.4,38.0,-87.3,38.2,-87.4,38.1,-87.1,38.2,-87.2,38.3,-87.2,38.2,-87.2,38.3,-87.1,38.3,-87.1,38.2,-87.2,38.3,-87.0,38.3,-87.1,38.4,-87.1,38.4,-87.0,38.3,-87.2,38.4,-87.0,38.4,-87.1,38.5,-87.0,38.4,-87.0,38.5,-87.0,38.5,-87.2,38.5,-87.0,38.4,-87.1,38.6,-87.2,38.5,-87.2,38.6,-87.3,38.6,-87.4,38.7,-87.4,38.8,-87.5,38.7,-87.6,38.9,-88.1,38.9,-88.2,38.9,-88.2,39.1,-88.2,39.1,-88.2,39.1,-88.2|Y=64.9,-59.9,64.8,-59.9,64.9,-59.9,64.9,-60.0,64.9,-60.0,64.8,-60.0,64.8,-60.0,64.9,-60.0,64.9,-59.9,64.8,-59.9,64.9,-60.0,64.9,-60.0,64.8,-59.9,64.8,-59.9,64.9,-59.9,64.8,-60.0,64.8,-59.9,64.8,-59.9,64.8,-59.9,64.8,-59.9,64.8,-59.9,64.8,-60.0,64.8,-59.9,64.8,-59.9,64.8,-60.0,64.8,-59.9,64.8,-59.9,64.8,-60.0,64.9,-60.0,64.7,-59.9,64.9,-59.9,64.8,-59.9,64.8,-59.9,64.8,-59.9,64.8,-59.8,64.9,-59.9,64.9,-59.9,64.9,-59.9,64.9,-59.9,64.9,-59.9,64.9,-59.9,64.8,-59.8,65.0,-60.0,64.9,-59.9,65.0,-59.9,65.1,-60.0,65.0,-59.9,65.1,-60.0,65.2,-60.1,65.2,-60.1,65.4,-60.2,65.5,-60.2,65.5,-60.4,65.7,-60.4,65.7,-60.5,65.7,-60.5,65.8,-60.7</t>
  </si>
  <si>
    <t>ZL=-7063.8|ZR=1011.9|ZSWP=6600.0</t>
  </si>
  <si>
    <t>ZSWP=6462.0</t>
  </si>
  <si>
    <t>ZSWP=6144.0</t>
  </si>
  <si>
    <t>ZSWP=5826.0</t>
  </si>
  <si>
    <t>ZSWP=5506.0</t>
  </si>
  <si>
    <t>ZSWP=5186.0</t>
  </si>
  <si>
    <t>ZSWP=4866.0</t>
  </si>
  <si>
    <t>ZSWP=4548.0</t>
  </si>
  <si>
    <t>ZSWP=4228.0</t>
  </si>
  <si>
    <t>ZSWP=3910.0</t>
  </si>
  <si>
    <t>ZSWP=3590.0</t>
  </si>
  <si>
    <t>ZSWP=3270.0</t>
  </si>
  <si>
    <t>ZSWP=2950.0</t>
  </si>
  <si>
    <t>ZSWP=2632.0</t>
  </si>
  <si>
    <t>ZSWP=2312.0</t>
  </si>
  <si>
    <t>ZSWP=1992.0</t>
  </si>
  <si>
    <t>ZSWP=1672.0</t>
  </si>
  <si>
    <t>ZSWP=1354.0</t>
  </si>
  <si>
    <t>ZSWP=1034.0</t>
  </si>
  <si>
    <t>ZSWP=714.0</t>
  </si>
  <si>
    <t>ZSWP=396.0</t>
  </si>
  <si>
    <t>ZSWP=76.0</t>
  </si>
  <si>
    <t>ZSWP=-256.0</t>
  </si>
  <si>
    <t>ZSWP=-576.0</t>
  </si>
  <si>
    <t>ZSWP=-894.0</t>
  </si>
  <si>
    <t>&amp;MTRARC|ZSWP,-267,0.47</t>
  </si>
  <si>
    <t>ZSWP=-1084.0</t>
  </si>
  <si>
    <t>ZSWP=-1266.0</t>
  </si>
  <si>
    <t>=IMGSIZE-X</t>
  </si>
  <si>
    <t>V=508|H=381</t>
  </si>
  <si>
    <t>=IMGSIZE-Y</t>
  </si>
  <si>
    <t>&amp;CAPTURE</t>
  </si>
  <si>
    <t>ZL=-7063.8|ZR=1011.9|ZSWP=-1266.0</t>
  </si>
  <si>
    <t>=IMGLINENC-X-V-030</t>
  </si>
  <si>
    <t>IMGLINENC=78,77,75,74,76,77,72,75,74,78,73,75,77,76,74,77,79,77,76,77,74,79,75,78,75,76,77,75,76,77,77,78,73,75,76,75,77,80,76,75,80,78,76,76,75,72,76,79,81,80,76,81,76,77,75,74,75,77,76,79,77,74,79,74,79,75,78,77,78,75,76,79,78,76,79,74,75,78,79,78,77,79,80,74,74,75,77,75,76,76,74,78,77,77,77,77,78,77,76,76,74,77,73,79,76,78,75,74,78,75,77,78,76,73,79,76,77,75,77,76,83,77,74,100,62,96,117,77,37,16,7,6,4,4,4,3,4,7,8,6,7,7,11,6,3,3,2,3,3,3,3,4,4,4,8,15,26,51,81,113,103,80,110,142,121,120,134,162,162,145,126,132,119,79,97,108,86,52,27,13,9,5,3,3,3,4,3,3,3,3,2,2,2,3,3,2,3,2,3,2,2,3,3,4,5,7,14,34,76,119,96,64,113,78,79,81,77,76,77,77,75,78,77,76,76,75,80,77,77,76,77,74,77,78,76,80,78,79,74,77,81,77,75,75,74,74,80,76,78,78,76,77,77,76,76,75,76,74,76,77,75,76,78,78,76,75,75,77,76,77,76,77,76,78,75,74,75,77,73,76,76,73,74,76,74,76,77,79,76,75,76,80,78,76,77,75,76,77,77,75,75,80,74,77,77,77,75,74,81,78,79,74,74,77,76,75,74,79,75,77</t>
  </si>
  <si>
    <t>=IMGLINENC-X-V-040</t>
  </si>
  <si>
    <t>IMGLINENC=77,75,76,75,77,78,78,76,75,78,76,77,74,78,79,78,74,74,79,76,76,75,80,79,77,78,76,75,80,77,75,75,77,76,80,75,75,78,75,79,75,74,73,76,79,78,77,74,80,75,80,77,77,77,79,76,77,78,78,77,78,77,76,76,76,77,76,77,75,76,73,78,75,75,75,74,76,79,77,80,75,78,78,72,77,75,76,75,75,74,79,76,78,78,82,73,76,77,76,77,76,76,74,78,79,77,79,79,78,75,76,74,78,76,75,76,76,76,77,74,76,78,72,100,61,94,117,77,35,16,7,5,4,4,4,3,3,7,8,7,7,7,9,6,3,3,3,3,3,3,3,4,3,5,7,13,26,49,82,112,104,85,107,142,123,122,131,152,172,148,120,125,116,80,99,106,85,57,28,13,7,5,4,3,3,3,3,3,2,2,2,2,2,3,3,2,3,3,3,2,3,3,4,5,4,8,15,36,75,114,91,70,109,82,74,79,77,76,76,77,77,76,74,73,76,72,74,75,76,74,77,78,76,79,77,78,79,75,77,75,78,75,77,80,73,74,79,76,75,75,77,78,79,78,79,76,80,73,76,72,74,77,80,73,74,75,77,75,77,73,75,77,78,79,78,77,76,78,76,77,77,77,75,77,73,78,77,75,74,75,75,82,74,78,76,77,79,79,76,75,77,77,81,77,76,77,75,80,75,74,74,77,77,77,75,75,74,76,79,78</t>
  </si>
  <si>
    <t>=IMGLINENC-Y-V-030</t>
  </si>
  <si>
    <t>IMGLINENC=78,78,80,77,78,74,72,77,78,76,77,76,80,79,77,76,78,79,76,79,77,77,77,78,78,80,78,77,79,75,78,76,80,77,79,79,78,79,80,79,75,74,76,77,76,77,77,78,74,77,76,77,78,77,78,78,76,76,78,80,80,80,78,75,76,78,76,74,77,77,79,75,76,76,77,80,78,78,79,81,76,77,79,74,75,79,78,79,76,76,76,75,77,79,79,75,78,77,79,76,76,81,76,77,79,78,77,76,78,77,76,81,81,74,102,67,119,98,52,25,11,7,4,4,3,3,2,3,2,3,3,2,3,3,3,3,3,3,2,2,3,4,4,6,12,24,44,75,102,98,74,87,112,112,120,101,109,131,151,142,122,108,115,103,71,78,95,90,71,45,23,15,7,5,4,4,3,2,3,3,2,3,3,3,8,10,9,9,7,5,4,3,3,3,6,6,9,23,67,118,89,75,85,87,76,76,76,78,77,75,75,77,75,75,75,79,80,76,78,77,74,78,75,77,75,77,76,74,79,78,76,76,75,75,77,79,77,81,78,78,76,78,75,75,78,79,77,77,75,77,75,75,77,80,77,77,79,70,79,77,78,78,78,81,78,76,77,78,78,76,77,76,77,78,75,75,78,76,73,78,79,78,73,78,77,77,80,77,76,77,78,79,77,71,78,74,79,78,77,76,74,77,75,75,76,79,79,76,77,76,76,77,76,74,75,77,78,75,80,75</t>
  </si>
  <si>
    <t>=IMGLINENC-Y-V-040</t>
  </si>
  <si>
    <t>IMGLINENC=76,78,78,78,77,78,78,76,78,76,77,74,77,79,74,76,75,79,81,78,78,77,73,80,76,79,74,82,79,80,77,79,74,76,75,75,75,78,77,79,77,78,78,79,76,78,77,78,77,78,80,79,80,77,78,77,79,75,75,76,78,79,77,75,76,78,74,78,77,74,77,81,77,79,77,79,76,81,79,76,78,77,79,77,82,75,79,76,78,81,74,77,79,79,79,77,77,75,75,81,75,78,79,76,78,76,77,77,76,75,77,77,78,75,101,67,126,103,53,25,9,7,4,4,4,2,2,2,3,3,3,3,3,3,3,3,2,3,3,3,3,3,5,5,11,23,45,78,110,97,70,87,112,111,125,101,116,133,142,145,121,104,113,104,69,75,98,89,68,46,24,16,7,6,4,4,3,2,3,3,3,4,3,3,9,11,10,10,6,6,4,4,3,3,5,7,10,24,71,113,92,74,84,89,81,72,80,76,76,81,77,77,79,77,77,77,77,76,80,76,77,75,80,74,77,79,76,79,78,76,76,76,78,77,79,77,78,79,76,78,79,76,76,73,77,77,77,78,78,77,75,76,81,74,78,78,76,78,77,76,75,78,76,74,80,78,76,78,75,77,76,76,79,77,77,78,73,78,80,75,76,74,75,78,76,76,74,73,76,74,77,80,77,77,77,80,80,80,76,78,74,78,73,81,78,72,74,75,75,76,75,76,75,77,78,76,78,75,77,73</t>
  </si>
  <si>
    <t>&amp;MTRARC|ZSWP,7900,0.20</t>
  </si>
  <si>
    <t>ZL=-7063.8|ZR=1011.9|ZSWP=-1252.0</t>
  </si>
  <si>
    <t>ZL=-7063.8|ZR=1011.9|ZSWP=-1186.0</t>
  </si>
  <si>
    <t>IMGLINENC=77,74,76,77,71,76,73,76,77,76,78,74,76,77,74,74,77,76,74,73,78,77,77,77,77,81,81,79,78,76,78,78,73,72,76,75,79,75,78,73,77,74,76,76,78,76,81,79,75,74,77,73,75,75,76,78,79,74,75,76,76,78,77,75,76,78,77,76,79,78,77,75,77,77,75,75,76,75,77,76,77,78,75,77,79,76,75,79,75,77,76,78,78,78,76,74,77,76,72,76,77,76,74,76,76,73,77,76,75,76,75,77,74,79,75,79,76,79,77,75,78,80,83,86,83,98,101,72,37,16,8,5,5,3,4,4,4,7,8,8,6,8,8,4,4,2,3,3,3,3,3,3,5,5,9,17,30,57,86,101,99,93,114,129,126,124,136,160,160,154,135,127,109,94,95,103,84,58,28,15,8,4,4,3,3,3,3,3,3,3,2,3,3,3,3,3,3,3,2,2,2,3,4,4,5,8,15,37,75,106,96,85,88,89,80,80,80,77,74,76,76,76,76,77,77,74,76,77,79,75,76,78,75,76,77,77,72,78,77,78,79,76,74,76,77,75,77,75,79,77,76,75,74,74,76,75,79,76,76,77,79,79,78,76,74,76,76,73,77,76,78,77,76,75,77,73,77,79,76,74,76,75,77,76,79,76,79,80,76,79,78,75,81,78,75,79,76,78,77,76,77,79,78,76,77,75,76,77,77,74,76,75,75,80,74,77,80,77,77,77</t>
  </si>
  <si>
    <t>IMGLINENC=78,74,78,77,76,76,75,75,79,77,78,78,77,77,79,76,74,77,76,76,76,78,76,77,76,73,77,76,76,78,77,79,75,74,75,74,77,78,80,77,77,75,77,76,77,78,77,78,75,79,77,79,75,77,81,79,77,78,75,74,76,75,76,74,78,77,80,75,78,80,77,79,73,76,78,76,74,76,80,76,76,76,77,76,76,78,77,77,76,76,75,78,74,78,80,79,74,78,75,74,75,78,74,74,76,75,78,79,74,75,75,76,78,76,80,75,76,76,78,75,81,75,83,88,78,93,103,71,34,16,8,5,4,4,4,4,5,7,7,7,6,8,7,5,3,3,3,3,3,3,4,3,3,5,9,16,30,54,81,103,98,100,115,134,127,122,137,156,159,144,127,126,112,91,95,103,84,56,29,15,9,5,4,3,3,3,3,2,2,2,3,2,3,3,2,3,3,3,3,2,3,3,4,4,5,8,16,38,79,101,89,83,87,85,82,76,76,79,75,75,76,74,74,78,79,77,76,75,77,77,77,77,75,76,80,78,76,75,75,76,80,76,78,73,78,79,73,75,77,73,76,78,75,75,76,75,76,75,78,76,73,79,75,77,74,73,77,76,77,74,77,80,80,74,73,77,76,75,78,78,76,75,76,76,78,77,79,77,75,75,76,77,75,77,79,75,78,76,76,76,77,75,76,78,76,76,80,76,78,73,75,78,76,76,71,75,74,78,80,79</t>
  </si>
  <si>
    <t>IMGLINENC=75,76,78,78,78,76,77,79,79,80,75,77,79,77,78,77,76,79,76,78,76,76,75,78,74,76,74,79,78,78,78,78,77,76,80,78,78,80,79,76,76,74,76,79,78,78,76,75,79,76,79,80,77,79,78,77,76,75,77,75,78,77,76,75,77,79,74,76,78,76,78,80,75,76,77,78,76,76,74,77,75,78,78,76,78,77,76,75,79,78,76,78,76,78,78,78,78,78,76,76,77,78,77,75,75,77,77,74,75,80,79,81,78,79,88,80,114,96,53,26,11,8,5,5,3,4,2,3,3,3,3,3,3,3,3,3,3,2,2,3,4,3,4,6,11,20,45,75,99,100,75,87,112,118,117,105,112,133,149,142,121,113,112,108,75,77,93,88,71,47,27,16,8,6,4,4,3,4,3,3,3,3,3,4,9,10,8,9,7,4,4,3,4,5,6,7,11,24,63,106,96,76,87,81,79,80,76,75,76,77,81,77,75,75,78,75,79,75,71,75,78,78,77,76,78,79,78,76,82,77,78,74,80,78,80,76,76,76,78,79,78,77,77,76,77,75,76,78,77,75,79,78,77,74,80,74,77,77,75,78,77,76,77,74,77,79,77,78,76,76,75,75,75,76,77,75,78,78,77,76,76,81,77,77,75,77,76,78,76,75,78,75,76,79,75,80,78,80,74,76,73,74,76,73,75,76,75,75,75,75,74,79,74,75,79,77,74,76,73,75</t>
  </si>
  <si>
    <t>IMGLINENC=81,78,80,78,75,77,76,79,79,79,80,78,75,76,79,76,78,78,80,76,79,76,76,76,80,78,75,82,79,76,77,77,77,77,78,78,79,77,76,73,76,79,72,77,78,78,76,73,79,78,77,78,76,78,76,76,76,78,77,77,78,76,75,75,76,76,77,76,77,76,78,75,75,77,78,82,79,78,77,78,76,77,75,76,76,77,76,80,74,76,76,79,78,78,79,79,78,78,75,78,78,77,77,78,78,78,75,77,77,78,79,79,78,82,90,81,109,98,59,26,11,7,5,4,3,3,2,3,3,2,3,3,3,2,3,3,3,3,3,3,3,4,5,7,10,21,45,76,103,90,72,84,108,115,116,105,111,132,142,142,121,111,110,105,75,78,90,94,71,49,29,15,9,7,3,4,2,3,3,3,3,3,3,4,6,9,8,9,6,4,4,4,3,3,6,7,10,23,60,104,95,75,90,78,78,77,79,79,77,77,76,78,80,74,79,77,81,74,79,76,79,79,79,79,76,79,78,83,75,78,77,80,81,76,78,76,77,78,81,77,79,77,75,76,77,75,77,75,76,76,75,75,78,75,78,74,79,77,79,76,76,78,74,77,80,77,77,80,78,76,75,74,76,77,77,76,74,79,78,76,75,78,77,76,79,78,76,77,77,75,76,73,75,74,76,79,79,78,74,77,78,75,76,77,78,77,80,74,75,78,74,75,73,79,75,74,79,75,77,75</t>
  </si>
  <si>
    <t>ZL=-7063.8|ZR=1011.9|ZSWP=-988.0</t>
  </si>
  <si>
    <t>IMGLINENC=77,80,75,76,75,77,76,74,76,76,79,76,76,79,75,75,75,80,74,75,75,75,76,76,74,78,78,76,76,77,75,77,75,77,76,79,77,76,78,75,76,75,76,76,74,76,78,77,73,74,79,75,78,78,78,76,78,73,74,75,75,77,77,76,75,77,77,75,76,74,76,78,74,75,77,74,78,77,75,75,77,78,74,77,77,76,73,78,74,79,82,78,79,72,76,75,75,78,75,77,73,77,74,75,77,76,76,75,76,74,77,77,75,75,76,74,77,77,76,79,77,78,78,75,76,77,79,75,77,77,79,77,88,67,92,104,72,35,15,6,4,4,3,3,4,5,7,7,4,4,3,2,2,3,3,3,3,3,4,6,14,28,61,106,135,119,129,190,193,143,123,118,88,48,25,13,6,4,4,3,3,4,3,3,2,2,2,2,3,2,3,2,3,3,3,3,6,12,32,65,96,88,81,81,86,75,73,74,78,79,74,75,79,79,75,78,78,77,78,80,81,76,79,77,74,75,76,78,76,77,76,75,76,74,73,75,76,76,80,78,74,76,75,75,75,75,77,76,76,76,78,78,75,71,76,76,79,75,75,76,77,80,77,77,77,75,74,76,75,73,78,75,78,78,76,75,75,74,76,76,77,77,78,75,77,79,76,79,77,76,78,76,75,78,74,78,78,78,77,76,80,74,76,77,75,78,76,76,77,73,76,76,74,74,75,78,75,79,77,75</t>
  </si>
  <si>
    <t>IMGLINENC=77,77,77,77,78,75,73,77,76,74,78,79,77,77,78,78,77,78,75,78,74,77,75,77,78,76,76,77,74,76,75,76,73,78,74,74,79,78,78,76,75,75,77,77,75,74,76,77,76,76,77,77,76,74,76,76,78,77,75,76,77,76,74,78,76,77,76,76,74,75,80,75,75,74,76,76,75,76,77,76,74,78,75,73,75,74,76,77,76,74,78,77,79,78,78,78,77,74,79,75,73,74,76,75,78,76,78,78,78,75,77,75,76,79,80,74,77,72,77,75,75,76,76,78,77,75,78,79,75,81,84,74,86,105,80,42,17,8,5,3,4,3,4,5,7,8,6,4,4,2,3,3,3,3,3,3,3,4,6,10,24,53,86,127,125,114,145,182,190,143,109,116,109,73,39,21,11,7,4,3,3,3,3,2,2,2,3,3,3,3,2,2,3,3,2,2,3,4,8,18,40,78,100,87,80,80,80,78,74,73,77,79,74,71,75,74,75,74,76,74,77,77,77,75,76,74,75,74,75,77,78,75,78,73,78,75,78,77,74,74,78,77,77,77,77,73,74,72,72,74,76,77,77,77,76,78,80,74,77,77,75,75,75,75,73,73,77,75,77,75,79,79,76,76,76,74,77,77,76,78,76,75,76,75,77,80,75,76,75,78,76,76,79,80,80,74,74,77,76,74,79,80,78,77,79,76,74,80,77,74,75,77,79,76,77,78,77,76,76,78</t>
  </si>
  <si>
    <t>IMGLINENC=76,79,77,77,76,77,77,78,78,76,79,77,80,78,78,75,77,80,78,77,79,76,78,76,77,79,76,76,77,81,78,76,78,79,80,73,77,75,78,77,74,76,78,79,77,78,75,79,75,76,79,79,78,82,77,76,77,76,74,75,76,78,81,77,79,77,76,80,75,75,75,77,78,77,75,76,76,75,78,77,77,77,76,73,75,76,77,77,79,77,75,78,79,76,82,78,76,79,77,79,77,78,81,75,77,79,79,78,77,78,78,79,76,79,81,81,78,79,76,80,76,75,78,82,78,85,109,79,40,19,7,6,3,3,3,2,3,2,3,2,2,2,3,2,3,3,3,4,5,7,16,30,64,93,109,96,114,152,187,162,97,99,120,98,62,37,17,11,6,4,3,2,3,2,3,3,3,3,4,8,5,4,4,3,3,3,4,8,22,53,103,90,77,87,79,78,75,80,77,76,75,78,74,75,77,75,75,77,77,78,76,77,77,76,77,77,76,77,73,76,76,75,77,77,76,77,77,77,75,79,74,77,76,78,77,77,78,78,80,78,78,82,75,73,77,76,75,78,75,76,76,78,76,78,75,77,77,76,78,78,75,76,75,76,76,78,77,79,75,76,76,76,77,75,79,81,76,79,73,73,75,78,78,77,74,77,76,77,73,77,76,78,75,77,81,74,78,80,77,75,76,77,76,74,74,77,73,74,77,76,77,73,75,78,78,75,77,76,78,75</t>
  </si>
  <si>
    <t>IMGLINENC=75,80,79,77,75,79,79,78,77,79,80,79,78,78,77,76,79,77,76,78,79,76,80,76,79,75,76,80,80,79,81,78,77,79,80,77,74,76,77,76,74,75,77,76,74,78,72,77,75,78,76,79,76,76,79,79,77,78,77,77,79,79,80,80,78,76,77,75,78,79,76,78,79,77,77,79,79,76,79,77,79,78,76,75,77,78,79,78,76,76,80,78,79,75,79,77,76,76,79,78,78,79,81,75,81,78,77,77,77,80,78,76,80,75,80,78,77,79,75,78,80,79,81,74,111,88,47,23,8,5,3,3,3,3,2,2,3,2,2,3,2,2,2,3,3,2,4,5,8,14,32,56,97,108,98,99,122,142,179,159,113,88,101,112,93,60,32,18,8,6,4,3,3,3,3,2,3,3,3,4,8,7,5,5,4,2,3,3,6,9,27,65,105,83,77,84,78,75,77,78,80,77,75,79,78,77,79,81,77,73,77,78,81,75,78,77,76,79,77,76,76,79,76,77,77,77,77,77,79,77,76,79,76,77,79,79,75,77,79,75,78,80,76,78,77,77,77,76,77,77,76,77,74,75,79,79,76,76,78,77,78,77,78,75,74,79,77,75,77,77,75,76,77,78,79,76,73,75,77,75,78,78,77,81,77,76,75,75,78,76,74,76,78,76,78,71,77,80,77,76,78,74,77,77,77,81,74,73,77,76,75,78,76,73,79,77,74,72,74,75</t>
  </si>
  <si>
    <t>ZL=-7063.8|ZR=1011.9|ZSWP=-790.0</t>
  </si>
  <si>
    <t>IMGLINENC=77,79,77,76,76,75,73,74,76,73,76,77,77,78,76,74,79,78,79,77,78,77,74,78,76,79,78,79,75,76,76,76,77,75,75,76,78,76,78,76,76,79,76,77,73,76,76,77,77,74,72,76,73,76,78,73,78,77,78,75,78,77,76,75,75,78,77,77,76,75,78,77,75,76,75,77,75,76,76,76,80,77,74,75,76,75,74,77,78,74,76,75,75,78,76,73,76,76,77,77,78,76,78,75,80,78,75,76,78,79,79,76,77,73,77,79,76,77,78,75,77,75,77,75,74,80,77,80,80,77,80,79,76,77,76,75,78,76,75,79,78,80,77,79,80,77,83,69,94,100,64,31,14,9,7,5,4,4,4,5,5,4,4,4,6,9,32,179,248,248,40,11,6,5,3,4,3,3,3,3,3,4,5,7,13,30,62,100,103,71,89,81,83,78,78,77,78,76,77,76,77,74,77,76,76,76,75,75,76,75,82,76,76,76,77,79,77,76,75,76,77,78,75,76,73,76,75,80,80,74,75,75,77,78,75,73,76,74,79,78,75,74,74,77,77,78,77,78,76,75,75,75,77,73,74,79,75,73,76,76,77,78,77,77,78,74,74,81,74,75,75,78,75,71,74,72,77,78,73,76,80,74,78,75,73,76,76,81,76,76,77,80,80,80,77,74,77,80,78,77,77,75,77,80,77,77,75,75,74,75,74,78,77,77,77,75,78,79,77,77</t>
  </si>
  <si>
    <t>IMGLINENC=74,79,77,79,77,78,72,73,76,77,75,77,77,76,73,79,72,74,75,75,75,76,75,76,77,75,77,76,79,75,76,80,75,73,78,75,77,81,76,74,73,76,75,76,74,77,73,77,78,77,79,80,79,79,79,80,78,78,79,78,77,76,74,79,78,80,77,75,79,77,74,76,77,79,77,78,76,77,76,77,72,77,77,75,76,77,75,77,77,77,74,76,79,75,79,77,77,76,75,74,76,73,77,77,76,76,79,76,75,75,76,78,76,76,77,81,74,76,79,76,77,74,75,76,78,73,76,78,74,75,78,78,78,78,73,78,76,74,78,76,77,78,75,77,79,79,83,74,101,90,55,27,11,9,6,6,4,4,4,4,5,4,4,4,5,10,34,199,248,232,34,11,6,3,3,3,4,4,3,3,4,4,5,6,11,24,55,92,98,76,86,83,74,78,80,76,80,78,76,78,80,78,76,77,79,75,79,79,77,75,79,79,79,77,72,76,78,75,77,76,77,73,77,75,77,75,77,76,76,76,76,77,76,76,77,78,77,76,76,75,76,76,75,74,76,76,75,77,76,74,76,76,76,78,76,75,75,73,75,78,77,77,76,73,73,75,76,76,76,76,76,77,77,74,77,78,77,76,79,79,79,78,78,80,78,80,77,77,75,76,79,80,76,76,78,75,76,74,76,75,77,76,76,78,78,77,79,76,78,76,78,77,77,78,76,76,73,74,77,76</t>
  </si>
  <si>
    <t>IMGLINENC=79,77,76,77,77,78,76,75,78,78,80,76,77,78,78,77,79,76,77,77,81,77,76,78,80,78,76,80,76,75,78,80,77,76,77,80,78,77,77,76,76,76,79,78,74,79,76,80,77,75,77,77,76,77,77,80,75,78,76,76,78,79,77,75,77,79,78,79,80,79,80,77,79,76,78,77,80,78,77,77,77,78,80,79,78,80,77,79,78,76,79,77,77,78,80,77,77,78,78,78,75,79,80,74,78,77,76,78,76,76,79,79,76,77,76,74,77,77,73,75,77,78,76,77,78,79,76,80,73,80,75,81,76,75,79,80,82,79,87,110,82,45,17,11,4,4,3,3,3,4,3,3,3,4,6,13,45,145,248,215,73,72,12,10,4,4,4,5,5,4,5,5,7,9,12,25,66,105,82,76,80,79,74,78,75,75,75,79,78,76,77,78,80,75,79,73,74,75,78,78,76,78,77,80,76,75,77,77,76,77,75,78,76,78,77,76,78,77,74,76,76,77,77,77,78,77,76,77,77,77,79,79,76,76,77,77,75,77,82,76,76,75,78,77,74,77,78,75,75,74,74,75,78,79,74,77,78,80,77,79,77,78,81,82,76,77,78,77,78,78,76,78,76,78,74,76,77,77,78,76,75,76,74,77,78,78,81,76,77,75,76,78,77,74,80,78,76,76,76,75,76,75,78,73,76,76,77,76,76,76,77,77,80,75,77,76,74,75,79,75</t>
  </si>
  <si>
    <t>IMGLINENC=72,78,72,77,78,76,76,76,76,75,82,78,77,79,76,78,75,78,78,75,79,74,75,80,77,75,76,78,78,80,78,82,79,79,79,78,77,74,78,77,80,79,79,81,77,76,78,76,77,77,78,77,82,78,76,79,78,79,74,78,78,75,77,76,76,77,75,78,80,75,78,76,76,78,77,77,77,79,74,74,79,79,79,80,79,75,78,80,76,77,76,76,77,77,77,77,78,76,81,75,74,81,77,77,74,76,75,75,75,77,80,77,75,78,77,78,77,78,79,77,79,76,77,76,77,79,78,79,80,77,80,77,79,80,78,79,82,77,91,108,74,37,15,9,5,4,4,3,3,3,3,4,4,4,7,14,44,148,248,235,79,72,13,10,4,4,4,5,5,5,5,5,6,9,10,20,53,98,96,75,85,77,77,76,77,77,79,73,77,76,76,78,76,76,78,75,77,78,75,74,78,74,78,76,77,74,77,75,79,77,74,79,77,78,82,76,76,78,78,74,77,77,79,75,74,77,76,79,78,79,76,77,72,76,77,77,75,78,80,78,79,75,77,74,77,77,78,76,77,80,80,72,80,77,76,74,74,77,77,77,78,77,76,77,79,76,75,77,75,76,74,76,82,78,78,77,75,74,80,75,76,76,76,77,80,77,74,75,74,77,77,75,72,77,76,75,78,73,76,77,78,78,76,80,73,76,76,76,75,77,74,76,78,78,76,78,78,73,77,75</t>
  </si>
  <si>
    <t>ZL=-7063.8|ZR=1011.9|ZSWP=-592.0</t>
  </si>
  <si>
    <t>IMGLINENC=77,78,77,77,75,74,75,77,76,72,78,76,75,76,74,73,77,77,78,78,78,74,78,75,76,76,82,75,77,75,78,77,76,73,75,75,78,77,75,75,77,76,75,78,76,75,75,77,73,77,75,76,74,78,76,78,79,78,75,76,75,75,79,76,78,78,78,77,78,79,71,75,74,77,77,79,78,75,74,78,77,80,78,76,75,75,72,74,76,77,75,75,77,76,74,79,78,77,77,79,80,75,75,76,76,76,78,77,79,79,77,77,73,77,76,76,78,73,76,77,75,77,75,76,77,76,78,76,76,78,75,77,76,79,77,74,79,76,75,78,77,81,78,78,78,76,78,84,73,88,103,76,39,19,10,6,5,4,5,5,4,5,5,4,5,8,27,147,248,248,72,12,7,5,4,3,3,3,4,3,4,4,6,11,27,53,92,104,76,86,80,82,78,78,79,75,74,76,74,75,75,78,75,77,75,76,77,78,80,79,79,77,74,78,74,73,76,77,75,78,75,76,76,78,74,77,77,77,78,73,77,74,76,76,78,73,73,74,77,76,77,74,75,75,75,76,76,77,76,79,77,77,76,74,77,71,76,75,77,76,76,80,76,77,74,74,77,76,73,77,76,76,77,76,77,76,75,76,76,74,76,74,77,76,79,77,79,80,76,77,76,75,77,81,78,75,80,77,77,76,75,75,79,76,76,75,76,77,79,74,78,77,78,75,76,78,77,81,77,77</t>
  </si>
  <si>
    <t>IMGLINENC=74,77,76,73,74,74,75,77,78,78,77,78,75,75,77,77,77,75,76,75,77,75,77,77,76,78,74,77,78,75,79,78,74,77,75,79,77,78,77,75,77,75,76,76,73,74,77,76,77,78,76,77,78,78,78,74,77,74,77,74,74,79,75,77,75,75,75,74,77,77,76,76,74,79,77,79,75,71,76,77,78,75,79,72,74,75,76,77,77,76,77,78,76,76,77,75,74,79,76,76,76,74,77,75,74,77,77,78,75,75,74,75,77,76,77,76,76,73,75,75,76,74,80,76,73,77,77,79,77,74,78,79,80,77,73,77,75,75,75,75,78,77,76,75,76,76,75,86,71,89,102,73,37,16,10,6,5,5,5,5,4,5,4,5,5,8,26,150,248,248,72,12,5,4,4,3,4,3,3,3,4,5,6,10,23,51,91,106,73,87,81,76,76,76,76,79,76,79,75,75,80,75,78,79,77,78,72,76,75,75,75,76,77,76,75,79,74,76,76,76,78,77,76,74,76,77,77,77,74,77,75,77,76,79,79,77,76,78,77,78,77,73,77,76,74,76,74,76,77,76,77,76,78,76,73,78,77,78,76,78,75,74,78,77,76,76,78,74,75,75,75,75,76,79,74,76,78,73,77,76,76,78,74,77,73,78,75,77,75,76,77,77,78,77,78,77,76,77,74,75,76,78,79,77,78,75,76,80,78,75,78,77,79,78,74,75,76,75,75,78</t>
  </si>
  <si>
    <t>IMGLINENC=79,80,77,75,74,76,79,79,77,76,77,79,76,78,75,77,78,81,78,76,76,79,75,78,77,77,76,80,75,78,77,79,79,78,75,80,75,78,75,80,76,75,73,77,80,80,78,77,79,79,78,75,78,77,75,79,75,75,77,72,75,81,78,79,76,78,77,76,79,76,80,76,78,79,75,73,80,78,76,75,75,78,79,79,76,76,76,75,81,75,77,78,78,78,76,79,78,76,78,76,77,74,80,79,75,79,78,76,80,77,78,78,76,81,77,78,77,76,75,75,78,80,77,78,77,79,76,80,77,77,77,77,80,78,77,80,77,73,88,81,113,82,41,20,9,5,4,3,3,3,3,3,3,3,5,10,30,95,248,176,54,72,10,7,4,3,4,5,4,4,6,6,8,10,23,58,102,91,72,80,80,78,75,76,77,76,75,77,77,80,80,77,80,78,76,73,75,76,76,77,79,77,81,77,77,77,79,77,77,78,77,77,79,80,78,77,78,76,71,75,78,74,77,79,78,78,76,76,77,81,76,76,77,77,79,79,79,76,75,78,77,75,77,77,78,77,80,77,75,79,75,79,79,76,78,78,77,78,77,78,80,77,81,76,76,77,74,79,77,77,74,78,76,79,76,79,76,77,77,75,77,77,73,75,74,76,80,75,79,78,78,78,76,75,78,79,75,79,75,77,78,76,74,75,75,78,77,76,73,76,76,77,74,78,76,75,75,75,73,75</t>
  </si>
  <si>
    <t>IMGLINENC=77,78,77,79,78,76,78,79,81,77,78,78,77,84,78,76,77,77,78,80,78,77,78,75,76,78,76,77,78,80,79,78,79,78,78,78,79,76,80,75,75,74,75,76,76,77,81,76,77,78,79,81,77,78,77,78,78,78,81,79,75,77,77,75,76,77,78,78,77,78,76,82,76,76,81,78,81,78,76,77,78,77,79,78,76,78,77,77,79,77,78,77,80,76,80,77,79,79,77,75,75,79,76,76,75,75,74,77,78,76,79,78,79,76,77,77,79,77,80,74,77,79,80,74,77,77,78,76,76,75,78,82,77,80,77,78,79,78,84,79,118,79,38,18,7,6,4,4,3,3,3,3,3,4,5,9,33,99,248,172,54,72,10,7,4,4,4,5,4,5,5,6,7,10,24,57,104,90,73,85,82,77,75,75,80,79,76,77,80,76,77,76,75,80,76,76,71,77,79,76,79,71,76,76,77,78,78,75,77,75,77,78,80,76,77,75,76,77,80,77,78,78,77,79,78,75,77,79,74,75,75,79,76,77,77,77,80,75,81,75,78,78,79,78,78,79,78,75,75,74,79,78,76,77,74,77,75,76,75,81,76,79,80,76,77,77,77,78,76,81,77,80,79,77,80,79,72,75,78,75,76,74,75,77,78,76,74,76,77,79,75,75,76,76,73,78,78,77,77,77,78,77,78,81,74,77,77,78,77,75,74,78,77,78,74,74,77,75,76,77</t>
  </si>
  <si>
    <t>ZL=-7063.8|ZR=1011.9|ZSWP=-394.0</t>
  </si>
  <si>
    <t>IMGLINENC=75,78,74,76,76,76,73,77,74,77,76,77,76,74,75,76,75,78,78,77,76,74,76,75,76,80,79,78,78,76,72,79,76,78,76,76,77,79,75,74,78,78,77,78,71,76,74,79,77,78,76,76,75,73,77,76,77,76,80,78,75,78,78,77,76,75,77,75,77,77,78,77,74,76,77,73,75,76,79,76,77,76,78,75,77,77,76,77,75,74,75,74,78,79,79,75,73,77,78,75,76,76,81,76,75,79,75,80,77,76,76,77,77,76,75,76,77,77,82,76,78,76,78,78,75,75,77,76,75,77,74,79,75,80,78,78,77,77,81,78,77,79,77,76,75,76,81,77,79,83,99,80,41,19,10,6,5,5,5,3,4,5,5,4,5,9,40,161,248,248,64,12,5,3,3,4,3,3,3,4,5,4,7,14,32,65,96,96,77,90,77,82,80,78,74,76,79,80,74,78,75,76,78,76,76,79,75,75,77,79,76,79,77,77,77,76,76,78,76,78,75,79,77,74,75,76,81,77,77,75,77,77,77,77,77,76,75,77,80,78,75,76,75,75,75,75,75,78,74,77,76,80,77,73,72,75,74,73,76,78,79,79,77,75,79,78,77,78,73,75,79,74,77,77,76,75,73,80,78,79,77,78,73,75,80,78,74,81,75,77,79,75,76,73,73,75,78,74,75,78,77,76,74,76,77,76,78,75,75,76,75,77,76,76,76,74,77,78,75,77</t>
  </si>
  <si>
    <t>IMGLINENC=77,78,75,76,78,78,78,78,74,76,76,75,77,75,76,80,77,74,77,79,78,78,78,76,75,76,74,73,76,77,78,77,77,78,76,75,73,78,76,74,78,77,76,76,78,78,75,77,73,75,77,78,75,78,76,77,80,77,76,79,78,76,75,76,76,77,79,75,73,78,77,79,77,74,81,77,73,76,79,75,76,76,77,72,78,75,77,75,74,78,75,76,76,77,77,77,78,75,76,80,78,75,72,76,74,72,79,77,75,74,78,76,79,75,75,77,78,77,76,75,79,76,76,74,80,79,79,77,76,79,79,78,79,78,76,77,79,75,79,76,77,74,76,78,77,76,83,79,80,80,104,79,41,19,10,8,6,4,5,4,4,4,5,4,6,9,35,157,248,248,64,12,6,4,4,4,4,3,4,4,4,4,8,16,27,65,101,99,72,92,72,83,77,75,75,78,73,78,75,75,77,73,78,79,76,75,75,75,74,76,72,78,76,78,75,76,76,78,75,78,76,77,79,74,78,74,78,77,76,74,76,77,76,76,79,75,75,74,76,77,76,73,79,72,77,77,76,76,74,78,79,79,79,75,72,74,79,73,79,74,78,75,79,77,76,74,76,74,77,75,79,73,78,78,74,74,79,76,76,77,76,77,76,79,78,74,74,77,79,78,79,80,82,76,75,76,77,77,76,75,76,78,78,78,79,76,78,76,74,76,74,78,73,74,76,77,78,75,76,79</t>
  </si>
  <si>
    <t>IMGLINENC=76,76,76,78,76,74,74,77,77,77,77,77,79,77,79,79,80,76,77,77,76,79,77,77,74,77,73,77,76,75,76,77,77,74,80,82,77,82,76,73,78,76,79,79,76,77,77,77,77,78,77,76,78,79,78,76,73,76,76,76,76,76,79,78,77,76,76,77,77,77,77,80,77,74,75,76,77,78,81,81,75,75,76,78,78,78,73,75,76,76,75,74,78,79,78,75,77,78,76,77,78,77,78,78,78,78,75,77,76,77,80,78,75,77,80,78,78,75,76,79,80,80,80,74,79,77,74,78,74,79,77,76,74,77,77,78,76,76,84,70,110,92,52,25,10,7,3,3,3,3,3,2,3,4,4,7,24,75,248,248,66,72,11,8,3,4,5,6,5,5,5,6,9,12,25,59,103,88,74,81,80,80,76,76,75,79,75,73,80,78,78,79,76,76,74,75,77,77,73,78,75,77,78,76,78,79,74,78,77,77,78,77,76,76,77,78,77,76,75,73,76,76,77,78,79,79,74,78,77,77,77,78,74,77,78,77,78,76,81,75,76,77,76,75,77,76,79,76,74,77,78,78,80,73,77,80,77,74,77,76,79,76,75,79,76,77,77,79,75,77,77,73,79,77,76,77,77,79,80,77,75,76,73,76,77,77,74,77,74,79,73,76,78,74,75,78,78,80,78,73,77,75,77,76,74,75,77,72,78,76,76,77,76,74,76,77,77,78,78,76</t>
  </si>
  <si>
    <t>IMGLINENC=78,77,76,73,72,76,78,81,77,78,78,77,79,76,74,75,78,80,77,76,78,76,78,76,80,77,77,79,78,81,81,80,79,77,76,80,79,78,77,75,74,77,77,78,74,77,76,76,74,76,79,74,78,78,79,79,80,76,78,79,77,77,78,78,79,76,78,77,78,77,79,80,76,79,75,80,78,78,80,78,77,79,80,80,78,76,79,78,80,80,74,77,79,76,79,80,78,81,78,80,77,79,77,79,78,77,76,76,78,78,77,78,78,75,79,81,77,77,80,81,81,80,77,84,80,76,78,76,75,79,77,78,77,77,78,77,76,75,85,67,114,96,50,26,9,7,5,4,3,3,4,3,3,4,5,9,27,78,248,248,60,72,8,8,4,4,4,5,4,5,5,7,8,10,25,60,104,88,76,80,81,80,74,78,77,76,76,78,79,75,76,80,76,78,78,75,78,79,77,78,78,78,79,75,75,76,77,77,76,76,75,75,78,74,77,76,78,76,78,79,78,75,78,79,74,74,75,77,75,75,80,78,76,78,75,79,76,77,80,79,78,78,78,81,78,78,78,79,73,78,79,75,77,80,78,76,77,81,77,77,77,78,79,76,77,75,79,77,75,79,78,77,80,74,77,78,72,76,80,77,78,76,74,78,78,78,78,76,79,75,78,77,79,75,78,77,77,79,79,75,78,77,72,77,75,75,75,77,75,76,74,78,75,77,73,78,75,75,76,76</t>
  </si>
  <si>
    <t>ZL=-7063.8|ZR=1011.9|ZSWP=-196.0</t>
  </si>
  <si>
    <t>IMGLINENC=78,81,73,77,76,79,75,74,73,76,77,78,78,81,75,76,76,76,76,75,80,77,76,78,75,79,79,79,77,76,77,76,77,75,75,78,75,74,77,76,76,78,76,77,74,76,77,79,79,77,77,76,75,77,74,75,78,79,75,75,75,76,78,76,75,75,75,77,77,77,75,77,78,74,74,76,76,75,75,78,77,75,79,78,76,76,75,76,75,76,77,78,81,76,77,79,77,77,74,78,77,79,75,78,75,75,74,76,76,77,76,77,76,73,77,75,76,78,76,76,77,76,75,80,77,79,76,79,78,76,80,80,77,73,76,76,82,76,79,75,78,79,75,75,77,76,79,80,73,88,103,71,34,16,9,6,5,4,5,4,4,5,4,5,6,10,37,169,248,248,64,12,6,5,4,4,3,3,4,4,5,5,7,14,29,61,96,99,75,84,82,80,76,79,78,76,76,75,73,77,79,80,76,76,75,79,75,76,76,80,77,75,76,76,75,74,74,77,77,75,75,77,76,73,79,75,80,77,77,73,75,75,77,80,76,77,79,76,78,76,78,76,77,74,75,75,76,76,75,76,77,76,74,74,76,75,78,77,75,76,77,75,76,76,78,75,76,77,73,76,78,77,77,76,77,75,76,80,73,77,78,74,75,77,74,79,75,78,74,77,77,75,77,74,78,75,75,77,77,78,78,76,72,74,75,77,74,77,79,75,77,77,74,78,75,77,75,79,79,75</t>
  </si>
  <si>
    <t>IMGLINENC=77,78,77,76,75,76,76,76,77,76,77,79,77,76,74,74,76,75,77,77,78,75,77,77,76,77,74,77,78,77,80,78,73,80,79,76,77,80,76,78,77,75,75,77,75,77,75,74,80,75,75,79,74,77,78,78,76,76,75,76,79,75,77,76,74,75,78,75,77,77,76,78,75,77,74,77,73,77,78,75,75,77,72,75,78,71,77,78,77,78,75,77,77,75,81,82,78,80,74,75,80,73,74,76,77,74,76,76,76,75,73,77,77,76,76,76,74,74,77,77,74,75,77,77,74,80,76,77,76,78,78,76,77,75,74,76,77,77,80,76,75,76,80,79,72,76,79,81,76,85,104,71,37,18,9,6,5,5,4,4,5,5,5,4,6,9,37,166,248,248,64,11,6,4,4,4,3,3,3,3,4,5,7,14,28,61,95,100,74,82,82,81,76,76,77,75,78,74,75,78,80,71,77,78,77,75,73,77,75,78,78,80,77,80,73,78,74,76,75,78,77,76,74,74,76,76,76,74,74,78,75,77,77,78,75,79,77,74,75,73,76,74,76,77,75,74,73,79,75,76,76,76,77,79,74,75,74,75,77,77,80,78,78,75,74,77,78,77,77,78,77,76,75,77,75,79,77,76,77,79,79,77,75,72,75,75,74,78,77,75,78,78,76,75,76,77,74,77,74,78,77,78,78,81,78,76,76,74,76,75,75,76,77,80,75,76,75,78,75,77</t>
  </si>
  <si>
    <t>IMGLINENC=77,75,80,82,75,77,76,80,78,77,79,80,78,76,77,78,81,77,75,74,78,78,76,78,77,78,76,76,80,76,81,78,78,79,72,79,78,75,75,80,75,74,75,77,78,80,78,77,75,79,75,83,78,80,77,76,75,76,77,79,77,77,78,75,80,78,79,76,78,77,75,77,77,77,78,79,78,79,75,78,80,78,80,78,77,76,77,76,74,77,74,78,77,77,77,77,77,77,80,78,77,76,80,77,79,79,78,77,75,79,80,79,77,77,79,80,75,81,77,72,76,79,77,77,78,75,76,79,78,74,77,79,75,77,80,78,77,79,84,78,103,98,56,27,11,9,5,4,3,2,4,4,4,3,4,9,21,64,248,248,84,72,12,10,5,4,4,6,5,4,5,6,8,10,20,48,89,97,75,85,77,77,75,77,76,81,77,76,77,79,78,78,78,78,80,76,74,74,78,76,77,79,74,76,79,75,75,81,75,79,76,77,75,76,80,73,75,75,76,79,77,76,78,79,82,77,75,79,77,77,78,77,77,74,76,77,78,75,77,80,79,77,73,77,78,79,77,77,76,77,78,75,76,73,77,79,78,77,78,75,77,79,75,79,74,76,76,75,79,75,77,77,81,77,75,75,79,75,75,74,77,78,75,78,73,74,77,76,75,78,79,76,76,75,75,79,77,77,73,76,77,73,76,77,76,77,73,75,75,77,76,75,76,78,78,75,79,74,79,76</t>
  </si>
  <si>
    <t>IMGLINENC=79,77,77,76,78,76,76,79,77,76,77,78,78,75,74,77,79,79,77,76,76,80,79,79,80,80,74,83,78,78,76,76,80,78,78,79,77,77,79,79,77,79,77,75,75,76,79,76,76,77,80,77,77,77,77,81,78,78,76,75,80,79,79,78,77,79,78,76,75,75,75,76,76,74,79,80,79,78,78,77,76,79,80,76,78,78,81,81,77,78,77,76,81,78,77,78,81,74,76,77,76,79,76,76,80,76,76,79,77,78,77,79,79,75,80,80,76,76,78,76,78,81,76,76,79,76,79,77,77,77,76,79,78,78,74,76,77,80,81,83,109,96,57,27,11,9,5,4,3,3,3,3,4,4,5,9,21,69,248,248,89,56,14,10,4,5,4,5,4,5,4,6,8,11,19,47,91,98,77,88,74,78,78,75,78,75,78,76,77,76,78,80,77,73,76,76,77,79,78,76,77,76,74,75,78,76,74,79,76,73,78,74,77,76,80,78,78,77,76,77,74,80,78,78,79,74,78,79,75,79,76,79,76,78,76,75,79,80,80,76,80,77,75,78,77,77,79,74,80,77,77,74,77,77,78,76,77,76,76,76,76,76,74,76,77,76,76,76,77,72,78,78,79,77,80,76,77,77,79,77,78,76,75,78,74,78,74,76,79,82,76,77,76,78,74,80,77,78,78,78,76,76,76,75,74,76,77,78,77,76,74,74,77,74,78,77,79,78,74,77</t>
  </si>
  <si>
    <t>ZL=-7063.8|ZR=1011.9|ZSWP=0.0</t>
  </si>
  <si>
    <t>IMGLINENC=75,77,75,80,76,74,74,76,78,76,74,75,76,76,76,77,78,79,74,75,76,74,75,77,76,78,75,79,79,76,74,78,75,75,75,75,78,79,78,75,79,75,77,72,77,77,75,78,80,77,77,76,78,78,75,74,80,76,75,73,78,77,78,80,75,76,78,75,78,76,77,78,76,76,76,76,74,73,76,76,75,77,78,74,77,74,76,77,74,77,76,76,76,77,77,76,77,75,76,73,77,78,77,78,80,78,75,80,76,79,76,78,77,76,75,74,78,76,74,78,76,78,73,76,75,80,77,75,79,78,76,77,76,75,79,75,74,76,74,77,75,79,75,76,76,78,78,86,72,101,97,58,28,13,8,6,5,4,5,5,4,4,4,3,5,7,25,148,248,248,88,11,5,5,3,3,3,3,3,4,4,4,6,8,19,39,77,106,85,76,91,80,78,76,77,75,75,77,78,82,74,78,75,76,74,78,76,75,76,75,74,74,75,75,78,74,75,72,74,80,77,78,78,77,73,75,80,76,76,75,76,78,79,80,77,77,78,77,76,73,77,78,76,73,76,77,75,75,77,74,77,77,75,74,78,75,75,76,74,78,74,80,76,78,76,76,73,74,77,76,75,76,78,77,76,73,76,78,77,76,77,77,74,72,75,79,76,80,78,79,80,76,74,79,77,76,75,78,78,74,73,77,78,81,77,72,75,77,78,76,77,77,78,78,75,76,77,80,85,79</t>
  </si>
  <si>
    <t>IMGLINENC=77,77,77,77,73,77,75,77,78,76,77,77,75,77,76,75,73,77,79,78,79,74,77,76,76,76,77,76,77,75,77,75,77,73,78,76,77,74,78,77,76,75,78,79,76,75,76,76,81,79,75,78,77,78,82,78,78,76,76,79,77,76,75,79,77,79,79,78,76,75,76,77,70,77,78,76,74,76,74,79,78,79,76,74,78,76,74,76,76,77,76,76,74,79,76,77,73,74,74,75,76,73,76,73,77,74,77,79,76,78,78,72,78,75,80,78,75,77,77,73,75,75,74,79,76,82,79,76,77,75,76,78,80,74,78,76,73,74,81,77,74,77,75,79,77,78,77,86,72,98,100,62,27,14,8,6,5,5,4,5,4,4,4,4,4,8,26,151,248,248,72,12,7,4,4,4,4,3,3,4,4,4,6,9,17,45,81,106,82,81,86,80,78,79,79,76,76,76,77,75,77,77,77,78,76,77,75,77,72,73,74,78,79,77,77,76,76,75,77,73,75,76,75,76,78,73,77,76,74,76,77,78,74,79,79,77,75,77,75,75,77,76,77,76,77,76,78,75,75,76,76,76,79,74,75,74,76,77,79,78,74,75,78,76,73,74,74,76,74,77,75,75,75,76,76,79,77,75,75,77,78,77,73,76,78,75,75,80,75,75,76,75,76,80,77,77,78,78,77,78,79,78,77,79,76,76,78,76,78,76,76,77,75,78,78,78,79,77,77,78</t>
  </si>
  <si>
    <t>IMGLINENC=80,79,75,80,75,75,77,78,76,75,80,78,76,76,78,75,81,77,75,75,80,79,76,76,81,78,77,77,77,77,79,77,79,79,77,78,74,76,77,77,74,77,74,76,76,78,77,80,79,77,79,76,79,74,82,79,75,76,76,74,79,79,75,75,77,74,80,75,78,78,76,77,73,77,77,79,75,78,80,77,77,80,81,76,75,76,76,77,78,78,74,75,81,77,78,78,76,76,78,79,78,78,77,78,74,79,76,80,78,78,75,80,77,77,76,79,75,76,79,75,75,79,77,74,78,76,77,78,79,79,78,78,80,78,75,77,78,76,85,78,110,89,46,23,10,8,4,4,3,3,3,4,3,3,4,9,18,60,248,248,117,56,16,12,5,5,4,4,5,4,4,5,7,9,13,25,61,100,88,75,81,76,75,79,77,77,75,75,77,76,77,77,78,79,78,80,73,75,77,78,77,77,76,78,76,74,77,79,76,78,80,77,74,76,79,77,75,75,75,76,78,75,78,78,76,78,75,75,76,77,78,78,77,78,78,79,80,78,80,79,73,77,76,78,78,77,77,75,76,73,78,78,75,79,77,79,75,79,74,75,75,75,78,79,77,78,74,76,75,76,78,78,77,77,78,79,75,76,74,76,77,74,80,79,78,80,76,76,76,75,77,79,77,78,77,77,77,76,75,77,75,76,76,74,77,73,77,74,77,75,74,75,79,76,75,76,75,77,76,74</t>
  </si>
  <si>
    <t>IMGLINENC=77,78,76,78,80,78,76,77,78,79,81,76,78,78,76,78,82,80,79,80,77,80,78,77,77,81,77,79,78,78,80,80,75,76,77,77,78,74,77,75,78,80,79,78,78,76,77,80,75,77,80,76,79,77,75,78,75,80,77,76,79,76,78,76,77,81,80,77,80,77,79,81,74,75,77,79,78,76,78,76,77,77,75,76,76,75,78,78,76,76,74,78,77,78,78,79,81,81,78,75,77,76,78,78,80,77,76,80,80,79,78,73,79,80,77,77,77,79,80,77,77,77,73,77,77,78,80,76,75,78,74,79,75,79,74,78,79,77,83,77,109,90,49,24,9,7,5,4,3,3,4,3,3,4,4,8,18,58,248,248,115,56,15,11,6,4,3,4,6,4,4,5,7,10,13,25,64,99,89,82,82,78,78,77,81,78,76,79,74,78,76,78,76,80,77,75,75,75,73,74,75,75,77,75,76,76,76,76,74,75,77,77,76,79,76,77,77,73,78,76,76,76,79,79,76,78,77,77,75,78,75,79,74,79,76,76,75,78,77,76,76,78,75,75,78,75,78,78,77,77,81,76,81,76,79,76,80,76,78,80,75,76,76,78,81,76,76,77,77,77,78,77,79,77,77,77,77,76,77,74,76,76,75,77,77,77,78,77,76,78,76,76,74,80,77,76,78,77,75,75,77,75,77,73,79,79,76,76,75,75,77,75,75,73,76,75,75,73,75,76</t>
  </si>
  <si>
    <t>ZL=-7063.8|ZR=1011.9|ZSWP=198.0</t>
  </si>
  <si>
    <t>IMGLINENC=75,76,77,76,74,76,78,77,76,75,76,75,77,75,74,78,76,75,76,76,78,74,76,77,75,79,80,78,78,82,74,77,76,77,76,73,79,75,75,75,79,78,74,79,73,73,75,77,77,74,76,78,79,75,76,75,76,78,76,76,78,78,76,77,79,77,79,76,78,75,78,75,76,75,77,78,78,75,78,78,76,77,77,77,78,79,76,78,77,81,77,78,77,77,77,76,76,78,78,79,78,79,76,75,75,77,76,77,77,78,74,78,77,76,78,78,75,76,76,77,74,75,78,76,77,76,77,77,78,77,75,78,82,81,78,77,80,77,78,79,79,79,75,76,79,78,80,72,89,97,71,39,19,11,7,6,4,5,4,4,4,4,4,5,5,10,26,153,248,248,88,16,6,5,4,3,4,3,3,3,4,4,5,6,11,25,52,94,107,77,87,79,81,79,76,75,76,78,80,79,76,75,74,76,75,77,78,78,77,77,77,78,78,74,77,79,74,75,74,74,76,78,76,74,74,77,79,75,77,76,77,77,76,77,76,80,77,77,78,76,76,76,75,73,76,78,78,76,77,76,78,77,78,74,77,77,77,79,75,76,78,78,78,77,77,76,77,77,76,76,78,77,74,74,76,73,75,77,76,75,77,72,74,76,76,76,79,76,76,77,77,75,78,77,75,74,77,77,77,81,76,75,78,76,79,77,73,75,76,73,75,74,76,78,75,76,73,77,74,76</t>
  </si>
  <si>
    <t>IMGLINENC=75,81,78,76,76,75,76,74,74,75,73,75,76,78,78,78,74,77,77,76,74,73,76,79,77,76,73,77,79,74,78,75,78,76,75,76,79,80,77,75,75,75,75,76,76,78,76,76,75,76,77,75,72,76,77,80,79,74,79,79,74,76,77,78,78,78,81,74,77,78,73,77,76,80,78,75,76,77,77,76,76,78,76,75,74,77,76,75,77,74,78,78,74,78,79,73,77,75,75,76,76,79,75,74,79,76,76,76,75,77,76,77,79,78,77,77,77,77,78,76,75,78,75,77,76,78,75,77,78,76,78,79,79,78,74,75,76,80,74,75,76,77,79,76,78,75,82,75,91,98,71,37,19,9,7,6,6,4,4,5,5,4,4,4,5,9,28,164,248,248,88,14,7,5,4,4,4,3,4,3,3,5,5,7,13,25,56,90,99,75,85,85,76,83,78,77,78,75,78,78,77,75,75,76,75,75,75,78,79,74,75,78,75,75,74,75,79,78,76,74,77,77,79,76,75,74,79,76,78,76,76,75,74,76,80,73,74,74,77,72,79,74,79,75,77,74,73,77,74,74,78,76,78,75,77,79,76,75,76,78,74,77,74,74,77,74,77,78,79,75,71,77,77,73,73,76,74,74,77,78,78,76,80,78,73,79,77,78,77,75,79,81,76,77,73,75,77,74,75,76,78,78,79,80,79,75,72,80,77,78,76,77,77,75,73,74,76,77,76,78</t>
  </si>
  <si>
    <t>IMGLINENC=78,76,77,80,78,75,77,78,77,79,80,82,79,79,78,79,73,78,77,75,77,79,75,80,75,76,76,77,75,79,76,76,78,77,81,77,77,78,76,78,74,76,77,78,73,79,76,77,77,75,78,78,80,79,77,78,74,77,77,77,80,77,77,77,78,75,76,79,79,73,76,78,76,74,77,75,79,80,77,80,79,78,77,75,77,77,76,79,76,76,76,76,77,78,82,75,78,79,82,82,75,76,80,78,75,78,77,77,77,76,80,80,77,78,81,80,77,76,75,78,77,79,81,76,80,73,78,80,77,78,78,79,78,76,78,78,82,79,76,101,99,66,31,15,7,6,4,4,3,4,3,4,3,4,5,8,22,65,248,248,165,72,21,15,5,5,4,4,5,5,5,5,6,7,10,13,32,67,101,79,80,81,77,76,79,74,77,77,72,79,77,75,76,77,79,77,76,79,76,79,74,82,78,78,76,78,78,76,76,76,76,77,75,78,76,79,78,79,75,76,78,75,76,76,78,77,78,78,78,78,78,76,76,77,76,78,80,78,78,78,78,77,76,80,79,78,74,79,77,77,76,78,77,79,79,79,79,75,76,79,75,81,77,75,79,81,76,80,78,75,74,75,76,76,78,79,77,76,76,82,76,82,75,78,76,79,78,75,75,77,80,79,78,76,75,80,79,76,76,76,76,76,77,77,77,75,79,78,76,75,77,77,77,78,76,79,76,76,72,73</t>
  </si>
  <si>
    <t>IMGLINENC=80,76,75,73,80,74,77,78,78,78,81,78,75,78,78,80,80,81,76,78,78,80,76,80,78,77,73,78,77,79,78,78,77,81,80,78,77,78,78,77,79,80,76,76,76,78,76,79,75,76,76,74,76,77,79,79,78,77,76,77,78,77,80,75,81,78,76,78,77,74,77,78,76,77,77,78,76,77,78,75,76,75,76,77,78,77,78,79,77,78,77,77,78,76,78,78,79,74,77,78,77,78,77,77,77,77,74,74,78,78,78,76,76,78,80,76,78,79,80,77,78,77,75,77,80,75,77,76,78,77,76,78,77,79,76,78,78,79,78,88,107,73,35,18,7,6,4,4,3,3,4,3,3,3,4,8,23,61,248,248,188,72,26,17,6,5,3,4,5,5,5,5,5,7,9,12,34,70,106,79,81,85,78,76,77,74,77,79,76,81,79,80,76,75,76,75,77,77,75,78,77,76,75,77,79,75,77,79,77,79,76,78,77,79,80,75,74,77,78,76,77,76,78,81,76,75,76,78,75,78,79,79,73,76,77,79,77,81,83,78,75,78,75,76,76,77,77,76,75,74,79,78,76,77,77,77,77,77,77,77,78,76,78,75,79,80,75,80,73,76,81,75,73,78,73,79,75,79,74,80,76,80,75,78,76,76,76,76,75,79,79,79,74,76,77,74,76,77,78,79,77,78,74,77,75,76,76,76,74,77,76,77,75,75,75,73,79,80,79,73</t>
  </si>
  <si>
    <t>ZL=-7063.8|ZR=1011.9|ZSWP=396.0</t>
  </si>
  <si>
    <t>IMGLINENC=79,76,79,76,79,78,72,74,74,74,75,78,76,79,74,77,74,74,77,75,76,75,75,78,74,79,75,78,76,76,73,75,76,80,80,76,79,79,75,78,77,72,77,76,78,75,76,81,80,79,78,77,75,76,81,76,76,77,73,76,76,74,78,77,78,74,74,77,80,75,79,79,74,76,75,79,78,79,75,77,78,74,77,76,75,75,76,74,77,76,77,78,78,78,78,77,77,77,75,73,76,76,77,78,76,77,77,77,79,74,78,79,76,78,80,77,75,76,77,75,75,77,78,79,76,76,75,76,75,78,78,74,77,76,76,77,76,76,79,77,73,81,79,74,78,86,74,83,108,79,44,20,10,7,6,5,4,4,4,4,5,5,4,4,5,9,26,130,248,248,56,12,7,4,4,3,3,3,4,3,3,4,4,4,7,13,28,61,104,105,68,89,75,80,81,76,75,79,75,79,75,78,79,75,76,74,74,78,77,77,79,74,75,72,73,79,76,80,72,75,76,79,75,74,78,74,73,77,79,78,75,78,75,73,76,77,76,75,76,75,76,75,78,75,76,78,75,77,78,75,81,78,73,75,74,76,75,76,74,77,72,75,79,78,75,77,73,72,75,77,76,80,79,77,76,75,77,80,73,76,75,77,77,75,77,75,78,80,76,75,80,77,78,77,77,79,76,78,72,78,74,76,76,79,77,78,75,77,75,79,78,75,76,77,74,76,76,76,74,75</t>
  </si>
  <si>
    <t>IMGLINENC=79,75,78,75,73,79,76,75,75,75,80,80,77,78,77,75,77,77,76,77,78,74,74,74,78,78,77,75,76,77,75,76,77,76,76,77,79,79,79,80,78,76,77,74,75,77,78,74,78,77,76,79,76,76,76,73,79,77,77,78,76,73,79,74,75,76,76,75,78,75,78,78,74,77,74,75,75,77,78,76,78,77,80,73,76,77,78,76,78,78,76,78,78,77,78,78,78,74,77,74,78,76,74,75,77,76,75,78,79,75,77,75,77,76,75,76,77,77,77,75,78,77,78,77,77,72,75,76,76,75,77,76,77,78,76,79,77,75,78,76,77,77,79,80,78,86,75,82,105,83,44,20,10,7,6,5,5,5,4,4,5,5,4,4,5,8,24,126,248,248,56,12,7,4,3,3,3,3,3,3,3,4,4,4,7,14,30,68,103,97,65,91,74,83,80,76,80,77,74,77,76,77,77,77,76,77,75,75,75,74,76,80,78,73,76,80,75,75,75,76,74,75,77,72,75,78,79,75,73,73,77,76,76,76,81,76,74,76,78,76,75,73,77,76,76,74,75,77,73,74,77,77,74,75,74,76,72,76,76,76,79,77,76,75,75,75,77,78,76,76,75,76,77,75,78,76,76,76,74,77,77,74,77,77,79,79,78,77,79,77,77,81,75,78,79,76,75,75,79,75,75,80,75,76,76,77,78,79,80,74,75,79,75,74,77,79,75,77,79,77</t>
  </si>
  <si>
    <t>IMGLINENC=77,78,77,75,79,77,80,79,80,76,80,79,80,77,77,77,78,78,76,76,76,74,80,77,78,75,78,77,77,79,78,77,78,76,79,78,78,76,75,78,76,76,76,77,78,73,76,77,77,76,77,77,77,79,80,78,76,80,79,75,76,78,75,75,77,79,77,79,78,78,77,77,81,75,77,77,77,79,78,76,78,79,75,73,77,74,76,76,77,77,78,78,79,78,76,75,79,75,78,80,78,80,76,78,79,78,78,78,76,76,78,77,79,79,80,77,80,78,76,78,80,79,79,74,81,80,77,82,78,75,76,79,78,77,77,78,79,88,79,115,84,42,17,10,5,5,4,3,3,3,3,3,3,4,6,10,23,66,217,248,182,82,34,18,7,6,3,4,4,6,5,5,5,5,9,9,13,32,77,105,76,87,77,78,78,77,76,75,78,74,78,79,77,76,80,76,80,74,77,78,75,81,77,77,77,82,76,76,77,77,76,76,77,77,77,77,75,80,74,77,77,76,77,80,78,78,79,74,78,79,78,79,74,76,78,78,78,76,77,80,75,73,76,77,76,78,76,78,79,75,78,74,76,74,77,74,77,76,80,75,80,76,75,78,76,79,78,77,79,76,78,75,75,75,78,75,79,78,75,78,75,77,76,80,75,79,74,78,75,78,76,71,77,78,74,73,77,81,76,74,77,77,75,74,74,76,75,73,79,79,77,76,74,76,75,79,74,75,77,79</t>
  </si>
  <si>
    <t>IMGLINENC=78,78,78,77,77,76,75,78,78,76,78,77,78,78,77,79,79,81,76,75,77,79,79,79,76,79,78,76,76,79,79,74,73,76,76,79,79,73,74,76,82,76,76,77,73,79,77,77,75,80,79,72,76,77,79,79,77,77,78,76,79,77,78,77,78,76,75,76,78,75,74,75,78,75,79,79,76,77,81,76,77,77,80,79,75,78,81,79,76,78,79,78,73,77,78,79,76,78,79,78,80,77,79,76,79,75,76,78,76,76,78,76,78,74,76,76,77,78,78,76,77,77,80,80,80,77,79,77,75,77,79,74,74,76,80,75,75,86,71,119,87,45,17,12,5,5,4,3,4,3,4,4,3,4,5,10,25,60,217,248,176,80,34,19,7,5,3,5,4,6,4,5,5,7,7,9,12,32,80,107,74,90,74,78,81,78,79,76,75,77,75,77,75,77,74,76,77,74,79,76,75,77,80,77,78,77,78,74,82,79,79,77,73,73,78,78,75,78,77,75,77,75,77,76,78,75,75,77,80,75,79,81,77,76,75,77,78,79,77,77,76,78,74,77,79,76,80,77,77,73,76,76,79,76,76,77,76,79,80,78,78,78,77,77,76,77,79,77,76,77,78,76,79,75,77,75,76,78,78,77,76,74,75,72,79,77,75,74,76,76,76,75,76,76,74,77,78,78,77,76,76,77,73,77,75,80,74,72,77,77,77,76,74,77,77,78,77,76,75,74</t>
  </si>
  <si>
    <t>ZL=-7063.8|ZR=1011.9|ZSWP=594.0</t>
  </si>
  <si>
    <t>IMGLINENC=77,79,73,76,77,74,73,76,78,77,76,77,77,76,74,76,74,79,78,77,76,76,79,79,77,79,78,79,74,76,74,77,73,76,77,78,78,79,76,81,79,76,75,78,76,78,74,74,77,78,78,79,80,77,79,75,78,76,76,76,79,81,79,74,75,78,77,74,77,78,77,78,75,78,77,76,80,79,76,74,78,78,75,73,76,78,78,75,73,74,77,77,77,79,79,78,75,78,76,77,77,76,74,75,81,77,79,76,77,78,79,75,75,78,74,76,77,77,78,78,75,78,77,77,76,79,75,77,80,78,74,77,75,78,74,76,79,77,71,77,79,75,76,79,86,77,85,104,79,40,18,11,7,6,6,5,5,4,4,6,5,4,3,4,6,11,36,198,248,248,40,13,7,4,4,3,3,4,3,3,3,3,4,5,5,9,16,37,73,105,93,71,92,81,82,79,77,79,75,79,77,75,79,75,75,77,77,80,75,76,75,78,78,77,74,78,76,79,76,74,76,78,75,76,75,79,74,80,78,77,79,78,76,75,77,80,75,78,77,82,76,79,75,73,76,76,76,76,75,74,75,75,75,75,77,75,73,74,76,77,75,73,75,77,75,77,76,75,74,74,77,77,76,77,75,75,78,75,77,76,78,77,78,75,78,78,78,76,78,75,76,77,77,77,76,76,76,78,76,76,76,75,75,74,76,79,76,75,78,76,74,76,76,77,74,75,75,80,77,78</t>
  </si>
  <si>
    <t>IMGLINENC=78,75,76,78,75,77,75,76,78,76,78,77,80,78,73,75,76,76,74,74,78,76,76,73,77,77,76,76,75,75,78,77,75,78,78,77,74,77,78,73,78,75,74,73,77,76,79,76,76,76,78,78,73,77,75,76,78,75,78,80,79,79,76,74,77,76,76,76,78,77,76,75,76,75,74,77,72,75,77,77,76,77,76,75,77,76,77,76,77,74,73,76,78,74,76,78,76,76,74,77,77,77,76,74,76,77,78,78,74,77,74,77,76,76,75,74,76,76,77,74,76,76,78,79,76,75,76,77,77,79,77,78,76,75,75,75,75,78,77,76,77,74,80,78,81,79,81,102,84,45,21,12,8,6,4,5,5,4,4,4,5,3,3,4,5,12,35,186,248,248,40,12,8,4,3,3,3,3,3,3,3,4,5,5,5,8,19,39,78,107,89,71,93,79,81,79,79,73,75,81,77,77,78,76,76,76,74,79,76,77,77,76,77,73,79,76,77,77,76,79,78,75,74,75,77,71,77,77,73,76,77,77,76,78,75,75,77,75,75,76,78,76,77,76,77,75,75,77,76,75,78,81,74,75,76,78,78,78,77,77,77,76,76,75,76,75,80,76,75,78,78,78,75,75,77,78,78,74,76,76,79,76,76,77,77,74,78,78,77,78,75,76,77,81,76,72,77,78,76,77,73,78,77,76,76,76,76,76,75,73,74,77,77,73,77,79,75,79,78,80</t>
  </si>
  <si>
    <t>IMGLINENC=79,78,77,76,77,78,76,79,79,77,79,78,78,79,79,76,79,77,77,78,73,75,80,78,78,76,78,77,79,78,77,76,78,74,80,77,75,77,77,77,76,75,78,77,77,79,79,77,77,79,77,80,83,76,77,76,76,77,77,78,81,73,74,79,75,75,76,73,83,78,79,78,78,79,80,78,77,78,79,77,78,81,75,80,79,79,74,75,76,78,77,77,79,78,77,78,79,75,81,78,77,79,77,79,77,81,80,76,76,80,77,77,76,77,79,77,77,78,77,76,80,80,78,77,78,80,76,77,76,77,78,78,79,77,80,78,85,71,107,101,62,28,11,8,5,5,3,4,3,4,3,3,2,3,6,11,28,64,201,248,248,120,54,34,11,7,3,4,4,4,7,5,4,6,5,7,8,11,26,65,114,83,80,78,81,79,78,74,75,81,76,77,75,74,80,76,78,79,74,79,77,77,76,78,77,80,79,75,78,78,78,77,77,80,72,81,73,73,81,76,76,79,80,77,78,77,74,76,74,79,78,80,75,78,78,78,74,76,77,78,78,77,75,79,77,75,78,75,73,76,77,75,73,77,77,78,78,77,76,78,76,76,77,76,75,79,79,79,77,75,78,77,75,75,75,76,79,74,76,76,75,74,79,73,75,76,77,76,76,75,79,73,76,75,75,72,75,75,74,80,77,76,73,74,76,78,75,75,74,76,75,79,77,76,79,77,79,74,76,78</t>
  </si>
  <si>
    <t>IMGLINENC=76,78,78,79,77,77,76,75,79,77,78,77,80,80,75,76,76,80,78,74,76,75,82,81,78,81,76,78,77,78,78,76,77,78,77,79,79,75,78,76,80,75,78,75,78,77,81,77,77,77,75,76,78,77,79,77,78,79,79,78,79,77,78,78,77,76,78,77,79,77,75,76,76,76,77,77,77,78,75,77,76,79,79,76,75,76,78,76,77,79,76,77,78,77,75,78,80,76,82,80,79,76,81,80,79,76,78,76,76,74,77,77,80,78,75,77,77,76,80,75,76,78,80,77,78,79,76,76,77,75,80,81,80,80,77,78,87,70,106,101,62,31,12,7,4,4,3,3,2,3,4,3,3,4,5,11,27,64,200,248,248,112,53,32,11,8,4,4,4,4,5,5,4,6,6,7,7,11,31,72,112,79,85,72,80,83,79,78,74,76,76,78,75,77,76,76,76,77,79,76,74,76,78,74,76,77,77,81,73,73,77,76,78,80,77,79,79,74,80,76,79,75,77,77,78,78,77,77,76,79,77,77,75,77,75,78,79,77,80,77,77,75,78,78,77,78,78,76,78,77,79,76,78,77,76,76,76,73,75,75,78,76,76,77,78,77,79,79,77,76,80,77,77,78,78,78,76,78,76,76,79,77,78,77,77,76,76,78,78,74,76,77,78,77,76,79,77,75,75,77,75,77,76,79,74,75,75,76,77,71,74,73,80,75,77,75,77,77,78,77</t>
  </si>
  <si>
    <t>ZL=-7063.8|ZR=1011.9|ZSWP=792.0</t>
  </si>
  <si>
    <t>IMGLINENC=72,79,74,74,77,74,76,77,79,73,76,76,77,77,74,80,74,75,76,75,76,77,78,76,73,80,77,80,76,77,74,76,77,79,77,76,77,76,77,75,78,75,77,75,74,74,76,77,76,76,76,78,76,75,74,74,75,77,78,78,77,76,78,78,80,77,75,75,77,76,75,79,76,77,75,76,77,76,76,79,75,75,80,73,74,77,76,77,74,74,75,75,76,74,77,76,75,82,76,74,79,77,74,74,80,76,78,74,76,78,76,78,75,79,78,74,76,74,75,77,77,76,77,80,78,77,79,77,76,76,75,75,76,78,79,77,79,77,78,76,75,78,77,77,85,74,103,94,55,27,13,8,5,5,5,5,4,4,4,6,4,4,4,5,6,11,34,148,248,248,72,20,9,5,4,4,3,3,3,3,3,4,3,4,4,5,9,18,39,74,104,89,75,93,77,79,80,78,78,78,79,76,75,77,77,74,71,75,80,75,76,74,77,79,74,77,76,78,75,78,76,77,76,76,77,76,76,75,76,79,74,76,77,78,77,77,73,76,77,77,76,77,79,74,75,75,74,77,76,76,77,79,72,75,78,77,76,75,72,75,76,79,75,77,73,75,77,76,77,73,74,76,77,77,76,76,72,75,75,77,78,78,79,79,78,76,77,77,76,74,77,77,78,80,76,75,75,79,79,77,76,76,76,79,74,73,74,76,75,74,77,77,76,74,73,77,75,77,76,79</t>
  </si>
  <si>
    <t>IMGLINENC=76,77,77,75,76,79,79,78,78,75,76,77,76,75,76,79,74,76,76,75,75,76,76,76,77,77,76,75,76,77,74,76,77,74,78,74,78,80,78,76,74,74,73,76,74,78,76,79,76,76,74,76,77,76,78,74,81,80,75,76,76,76,77,78,75,75,78,75,76,80,77,77,71,79,75,78,76,77,75,78,79,76,76,74,75,74,74,77,75,76,79,77,77,76,77,75,75,73,74,75,76,77,73,77,77,77,77,78,74,72,76,76,76,77,79,75,77,77,73,76,77,74,74,78,76,72,76,77,81,74,75,77,79,77,76,80,77,80,80,76,75,76,78,79,86,72,100,94,55,28,12,8,6,5,5,6,5,4,4,5,4,4,4,4,5,10,34,149,248,248,72,18,8,5,4,3,3,3,3,3,3,3,4,4,5,5,9,20,39,79,105,89,73,92,76,82,80,75,78,75,76,76,76,79,78,78,77,77,75,73,74,74,72,78,74,77,74,77,76,77,78,75,77,78,73,74,77,77,76,75,75,76,78,77,77,74,76,78,74,74,78,74,79,75,73,78,75,73,76,75,75,76,76,75,77,77,73,74,76,77,77,77,76,76,75,76,76,76,78,78,76,75,74,77,77,77,77,76,73,76,79,76,76,72,77,76,76,76,77,77,76,79,79,80,76,78,79,76,76,74,79,77,78,80,77,77,79,74,77,77,76,76,75,75,76,77,75,73,78,77</t>
  </si>
  <si>
    <t>IMGLINENC=77,77,76,77,77,79,78,79,82,77,77,78,76,82,77,76,79,78,76,76,77,76,78,77,75,79,75,77,81,80,78,79,78,78,80,75,79,77,75,78,76,76,75,78,75,76,75,77,80,73,76,79,76,75,75,75,77,78,75,78,76,77,79,77,78,78,76,77,77,73,79,76,79,77,76,76,77,76,77,79,81,82,75,80,77,77,75,79,78,76,76,76,81,76,80,81,77,78,83,78,77,78,81,78,78,79,78,79,80,78,79,78,80,77,80,77,78,76,78,77,81,78,78,76,78,80,75,76,79,78,76,77,80,79,75,78,84,79,114,93,47,22,8,6,4,4,4,3,3,3,3,3,3,4,5,9,26,59,154,248,248,169,95,72,22,13,6,4,4,3,4,5,6,5,5,6,8,7,10,21,60,101,91,73,80,81,77,77,76,78,77,75,72,75,76,75,77,74,75,80,73,76,77,77,76,79,78,75,78,75,78,77,77,78,77,76,75,76,75,74,79,78,75,78,81,79,78,79,77,77,74,79,77,75,77,79,78,75,79,77,78,74,77,76,77,75,74,78,78,77,75,78,77,77,79,78,78,78,74,78,77,72,79,76,77,77,75,75,77,79,78,77,74,78,75,76,75,76,76,75,75,76,75,78,75,77,78,77,79,77,76,79,77,77,76,75,75,77,75,74,74,78,75,75,76,77,75,75,74,73,79,77,76,77,79,77,74,76,75,75</t>
  </si>
  <si>
    <t>IMGLINENC=78,78,77,80,77,76,77,77,79,77,81,75,76,79,77,76,78,79,80,76,78,76,78,81,78,76,78,82,79,78,77,77,77,80,78,78,78,78,78,76,75,77,77,75,77,74,77,77,77,79,78,76,79,77,78,76,77,78,79,80,76,74,77,77,79,76,78,78,78,78,77,76,72,76,79,79,78,73,77,78,76,79,78,75,75,78,77,78,78,77,75,76,82,80,77,76,79,78,78,78,77,76,77,76,79,78,79,77,73,79,79,77,74,75,79,79,79,78,79,76,79,80,77,80,80,77,82,77,78,80,80,76,76,79,77,79,86,74,118,94,49,23,10,6,4,3,3,3,3,3,3,3,3,4,5,9,26,59,155,248,248,166,92,72,19,12,5,4,3,4,4,6,4,4,6,5,7,7,10,23,63,104,87,75,79,78,78,77,72,74,75,79,76,76,77,77,77,75,76,77,82,77,76,75,75,75,79,75,77,78,77,77,79,74,78,80,79,79,79,78,75,77,77,76,77,79,79,77,77,76,76,76,75,74,76,75,77,76,76,76,77,76,78,76,77,77,76,77,74,71,77,72,78,74,75,74,76,78,75,75,76,76,79,75,78,76,75,74,78,78,76,77,79,75,78,77,74,79,78,76,74,76,74,76,74,73,77,79,80,76,76,79,75,75,76,77,77,76,77,78,75,79,73,79,75,77,77,75,78,76,76,75,74,80,76,77,77,78,77,77</t>
  </si>
  <si>
    <t>ZL=-7063.8|ZR=1011.9|ZSWP=990.0</t>
  </si>
  <si>
    <t>IMGLINENC=76,77,76,76,76,77,73,74,77,74,76,76,76,77,75,75,77,76,77,76,78,75,73,76,77,79,77,79,74,78,77,74,73,73,78,77,76,79,75,76,79,77,75,75,74,75,75,78,77,76,74,77,77,73,76,74,77,77,78,74,75,77,74,77,76,76,75,74,75,74,77,73,74,77,73,74,78,74,77,75,77,78,79,75,76,78,74,77,76,74,74,79,78,77,76,79,75,78,75,75,76,76,78,75,75,77,74,74,76,77,79,78,78,76,79,77,75,76,75,76,76,77,75,78,79,77,78,79,76,74,73,75,75,78,80,78,78,76,80,76,77,80,76,88,75,92,99,69,35,17,9,7,5,5,5,5,4,4,5,5,4,4,3,4,7,12,34,143,248,248,88,24,9,5,4,3,3,3,4,3,3,3,4,3,4,5,6,10,21,47,86,106,81,82,84,79,78,79,74,79,78,77,78,74,78,77,76,76,77,80,76,79,78,77,76,73,78,75,76,74,76,76,76,76,75,71,74,76,77,77,75,78,78,75,75,77,74,74,74,77,76,73,73,76,76,76,76,77,74,74,78,73,75,74,76,79,77,74,73,77,76,75,77,74,77,75,77,79,75,75,77,77,78,76,77,76,77,74,76,74,79,75,79,75,76,77,81,78,78,78,74,78,77,78,75,77,76,73,77,79,77,76,75,75,75,75,78,80,73,77,77,73,74,74,74,76,72,79,79,77</t>
  </si>
  <si>
    <t>IMGLINENC=80,74,74,77,77,77,75,78,75,76,74,75,80,79,76,77,74,76,77,75,75,74,76,75,76,77,75,76,78,77,78,77,77,74,76,77,78,77,80,77,79,76,74,77,76,76,74,78,78,77,76,77,76,77,77,76,78,74,77,73,75,76,78,76,77,77,78,75,79,77,78,75,78,77,77,78,73,74,76,76,76,75,79,77,77,75,81,76,74,76,75,76,72,76,77,76,78,79,76,75,75,77,73,78,76,75,78,77,75,76,74,75,74,76,78,78,77,77,76,75,77,76,75,77,76,75,76,75,74,76,77,77,79,74,77,78,77,80,79,76,74,76,79,87,74,93,103,72,37,16,10,8,5,6,5,5,4,4,5,5,5,3,3,4,6,13,40,154,248,248,88,20,8,6,4,3,4,3,3,3,4,3,3,3,4,5,7,11,24,52,88,105,77,85,87,83,78,75,75,77,75,75,75,78,76,75,77,74,73,77,76,78,77,72,74,75,75,74,77,74,73,75,74,76,79,76,77,76,74,76,75,74,77,78,78,76,75,75,78,73,78,78,82,77,77,74,77,75,74,74,76,78,75,77,80,81,78,76,79,78,74,79,76,77,73,76,76,75,77,79,78,75,78,76,74,81,78,75,76,80,75,79,73,76,76,74,78,75,73,78,74,79,73,74,74,74,80,76,77,77,76,75,79,77,78,77,77,74,77,76,74,76,80,78,78,75,74,79,80,79</t>
  </si>
  <si>
    <t>IMGLINENC=76,80,77,78,77,77,78,77,79,75,75,75,76,80,76,76,78,78,75,76,75,76,74,76,77,79,76,77,75,78,76,77,79,78,77,77,77,81,78,76,78,77,74,74,74,80,79,77,76,78,74,72,80,78,79,77,79,80,77,80,77,79,78,77,77,79,75,79,79,75,78,77,78,78,76,75,76,75,76,77,76,80,79,79,77,78,77,73,75,78,79,78,79,76,78,75,76,77,78,76,78,76,79,79,75,79,79,82,76,79,79,76,77,80,80,77,79,78,79,77,78,80,78,80,79,78,74,82,76,77,76,77,77,77,76,82,79,94,104,68,30,17,7,6,4,3,3,3,3,3,3,3,3,4,6,11,29,71,148,227,248,189,112,88,28,17,6,5,4,4,4,4,6,5,5,6,7,7,7,11,30,65,104,86,80,85,78,72,79,76,75,76,75,75,79,77,77,79,77,77,74,76,77,76,77,80,79,81,78,79,79,75,79,80,77,78,78,75,79,79,76,79,76,78,78,76,74,75,75,78,76,75,79,78,81,80,79,75,78,78,78,75,77,77,79,77,79,75,77,77,77,81,76,78,80,77,81,78,75,76,73,76,77,80,77,82,77,79,79,76,79,77,79,76,79,75,74,75,77,75,77,78,79,75,74,75,79,78,75,79,73,76,74,77,76,75,76,78,76,75,75,78,80,75,77,76,78,74,75,78,76,79,77,77,78,73,75,77,75,76</t>
  </si>
  <si>
    <t>IMGLINENC=74,79,78,78,76,78,76,76,75,78,79,78,79,79,77,78,79,80,78,80,79,77,78,80,76,80,76,80,77,79,76,76,76,79,80,80,79,77,79,77,75,78,77,81,79,77,76,78,77,78,78,77,79,80,79,78,75,77,79,78,75,79,76,76,80,76,78,76,81,77,77,79,76,77,80,78,76,77,76,77,80,78,78,78,77,75,76,80,77,81,77,77,78,79,80,78,78,79,79,80,78,79,77,77,76,77,78,77,77,78,81,78,79,80,76,77,76,76,81,76,74,78,78,77,81,78,78,80,77,79,76,80,79,79,78,81,82,93,108,74,35,17,7,6,3,4,3,3,3,3,3,3,3,4,6,12,29,68,145,225,248,187,116,88,29,18,7,5,4,4,3,5,6,4,4,5,7,7,8,10,31,66,103,81,85,82,77,76,73,78,78,79,76,74,78,77,76,73,79,75,79,75,80,74,75,72,77,76,80,78,77,77,76,76,78,78,76,76,80,77,74,78,81,77,76,78,78,76,78,77,75,75,75,77,76,75,77,76,79,77,78,76,74,75,76,75,78,74,76,76,76,76,76,73,74,76,77,76,77,77,74,74,80,78,78,76,76,78,76,77,77,80,78,79,78,76,75,78,79,74,78,78,77,77,80,77,76,76,80,78,77,77,74,73,77,76,76,76,74,76,76,74,76,74,75,79,76,75,79,77,75,78,76,75,74,76,73,76,76,78</t>
  </si>
  <si>
    <t>ZL=-7063.8|ZR=1011.9|ZSWP=1188.0</t>
  </si>
  <si>
    <t>IMGLINENC=78,78,78,73,80,77,74,74,79,77,78,76,74,76,75,75,71,75,78,76,74,78,78,79,74,75,78,79,77,77,78,78,78,77,76,76,78,79,76,79,76,74,74,77,76,76,77,79,75,76,74,77,75,72,76,72,76,76,78,76,77,79,77,78,76,79,76,76,74,76,76,76,75,77,76,79,77,76,76,74,75,78,74,73,81,77,75,76,77,76,74,77,74,75,77,78,75,76,74,75,76,77,76,79,77,77,77,73,76,75,81,80,76,78,77,79,75,73,79,77,75,74,76,76,76,76,73,76,79,78,78,79,74,80,77,77,80,75,77,75,78,78,85,72,86,107,82,45,21,11,8,7,5,5,4,4,5,5,6,3,3,3,4,5,7,14,40,143,248,248,88,28,11,5,4,3,3,3,3,3,2,2,4,3,3,4,5,7,13,28,61,100,103,72,87,79,86,79,75,80,76,78,76,76,79,79,73,80,75,78,77,76,76,77,77,77,75,79,76,79,77,75,75,76,78,75,77,74,75,74,79,79,77,75,75,75,79,75,78,78,77,75,76,76,77,76,78,78,75,76,76,77,77,77,76,77,77,76,77,75,78,76,76,78,74,72,72,77,76,79,76,79,79,76,78,75,73,77,78,73,76,75,77,79,78,77,77,77,75,77,76,77,77,80,77,78,78,75,76,78,75,75,75,75,76,77,73,78,78,77,76,80,74,79,76,74,76,75,80,77</t>
  </si>
  <si>
    <t>IMGLINENC=77,75,78,77,79,77,76,78,77,77,75,74,77,77,77,76,74,73,74,72,77,74,77,80,78,80,76,78,82,76,76,77,77,78,79,73,77,77,78,75,77,79,74,78,77,77,76,77,79,77,77,77,75,78,79,76,81,78,78,80,76,77,79,78,79,76,77,78,78,77,74,77,74,77,76,79,77,77,75,77,76,78,76,76,77,74,76,78,77,77,77,79,79,76,79,78,77,77,73,75,76,77,77,80,76,74,77,77,77,78,78,75,78,76,77,78,77,73,77,76,76,76,75,76,76,76,77,74,78,77,76,79,80,76,76,80,78,77,77,76,75,78,85,76,81,108,86,46,20,12,8,6,4,5,5,5,4,5,6,4,4,4,4,5,6,14,39,139,248,248,88,24,10,6,3,3,3,3,3,3,3,3,3,3,4,4,4,7,14,29,60,101,103,72,86,82,88,78,75,77,78,80,78,80,75,76,77,77,73,77,76,78,79,76,78,78,76,74,77,79,76,76,78,74,75,74,77,76,76,76,76,79,78,76,77,78,78,73,75,77,76,77,77,74,72,75,77,74,75,77,76,72,75,78,72,73,79,76,76,78,77,75,75,75,77,75,75,76,80,75,74,76,75,78,76,77,77,73,75,78,78,78,75,75,77,78,78,78,77,76,76,78,75,76,78,75,76,76,76,76,77,75,75,81,77,74,75,78,76,76,78,77,79,75,73,76,73,74,80,78</t>
  </si>
  <si>
    <t>IMGLINENC=79,79,75,80,79,76,76,78,79,74,77,76,79,79,78,78,77,77,78,79,80,78,79,78,77,75,77,78,78,80,78,79,80,74,78,79,76,75,79,81,75,78,79,78,77,78,77,76,79,77,75,76,78,80,80,75,75,77,77,79,81,79,77,76,75,76,79,78,76,72,77,80,75,78,76,78,76,81,79,78,79,79,76,81,77,77,75,78,77,78,77,77,76,76,77,78,80,75,77,77,78,76,82,79,75,79,76,79,79,77,79,78,78,78,77,76,75,77,80,77,79,77,79,78,75,78,74,77,76,78,76,76,79,76,77,86,82,114,84,42,17,10,5,4,4,3,3,2,3,3,3,3,3,4,7,13,37,78,160,182,248,179,122,104,32,21,7,6,4,3,3,4,5,6,4,5,6,7,6,7,13,32,79,110,69,96,74,75,81,76,74,77,75,76,81,74,76,77,78,79,73,74,77,74,76,79,78,77,70,76,77,74,75,79,78,77,75,75,73,78,79,74,79,77,81,79,75,78,77,77,75,76,75,76,80,79,79,77,81,77,79,80,75,76,76,76,76,80,76,74,77,75,76,76,77,78,78,76,74,78,80,78,78,79,77,74,81,76,77,76,75,76,75,73,79,74,76,80,77,74,75,77,75,76,75,72,79,73,76,79,75,77,76,74,76,76,76,79,74,76,77,77,73,74,72,81,77,76,76,74,79,75,75,76,78,75,77,75,73,72</t>
  </si>
  <si>
    <t>IMGLINENC=81,79,77,81,79,74,75,78,76,84,78,73,78,78,75,76,78,79,78,75,78,76,78,79,75,78,75,77,78,78,79,80,78,76,79,77,78,77,78,77,74,77,79,79,75,77,80,81,77,77,77,75,77,78,81,77,80,76,79,74,78,77,76,74,77,77,74,77,76,81,76,75,77,75,77,79,81,77,76,76,77,77,79,77,79,79,80,77,78,82,77,77,77,76,76,77,76,77,78,76,76,77,77,72,80,76,76,75,78,76,79,79,78,75,75,78,80,76,79,76,78,80,79,75,76,79,78,79,75,80,81,74,81,81,76,90,77,119,85,46,18,11,4,4,4,3,3,3,3,3,3,3,3,5,6,13,36,75,154,181,248,184,126,104,38,19,7,6,4,4,3,4,6,6,5,5,6,7,7,8,14,35,85,108,74,90,78,76,79,80,75,77,77,76,74,76,77,77,81,75,78,77,79,79,77,76,74,78,78,77,79,78,79,76,80,76,76,79,77,76,77,75,78,82,77,77,80,81,76,76,77,78,75,79,75,80,76,72,73,78,79,80,76,79,78,76,78,79,77,79,76,76,78,76,76,74,78,75,75,76,77,74,76,77,80,76,75,77,78,79,77,75,81,78,77,76,73,75,77,77,80,78,79,81,80,78,75,75,78,79,79,76,77,76,76,75,76,78,78,77,77,79,73,76,77,76,76,78,78,77,75,77,77,80,77,76,76,76,77,73</t>
  </si>
  <si>
    <t>ZL=-7063.8|ZR=1011.9|ZSWP=1380.0</t>
  </si>
  <si>
    <t>IMGLINENC=77,78,76,78,79,76,77,76,78,79,78,77,74,76,75,79,77,75,77,76,76,78,75,77,78,76,77,79,74,77,77,79,75,77,76,75,77,78,77,77,77,78,78,74,75,76,74,76,75,80,73,78,75,75,77,73,76,75,77,74,79,79,77,76,75,75,80,78,78,77,77,75,77,75,77,78,76,76,75,79,75,78,77,78,79,78,79,80,78,74,79,73,75,75,79,75,72,77,76,75,74,76,75,75,78,77,76,77,76,76,78,75,75,79,78,78,77,79,77,73,75,79,77,74,73,75,78,77,76,78,77,77,78,73,77,75,77,78,75,81,79,85,81,76,106,93,51,24,11,7,7,5,5,5,4,4,4,4,4,3,4,4,4,5,10,20,56,204,248,248,88,26,10,5,4,3,3,3,3,3,3,3,3,3,3,4,4,5,8,18,41,75,109,87,71,96,78,81,78,78,75,75,76,78,80,75,79,76,77,75,77,80,78,80,74,76,73,76,75,76,77,75,78,76,75,76,78,76,80,80,77,74,76,77,75,78,74,74,76,76,79,76,75,73,75,75,76,78,76,78,76,80,75,73,78,76,74,77,75,74,76,77,78,74,73,76,75,75,73,76,82,77,76,75,77,74,79,77,76,76,74,75,78,78,77,73,79,77,75,78,78,78,77,76,77,77,76,76,80,82,79,77,74,76,76,75,80,76,75,73,76,74,75,76,74,75,73,79,75,75</t>
  </si>
  <si>
    <t>IMGLINENC=74,74,76,76,79,77,77,73,78,75,76,78,78,79,79,79,76,73,74,76,77,74,75,75,77,76,75,75,81,75,73,75,74,76,76,77,79,76,79,77,77,76,78,79,75,76,75,76,79,76,79,75,78,74,76,74,79,76,74,77,75,77,73,76,75,76,76,75,77,79,78,76,73,76,74,78,76,75,78,76,77,77,77,75,72,73,78,75,76,76,78,76,77,75,79,76,74,77,75,77,75,76,78,77,75,75,78,76,77,76,76,74,76,75,77,79,79,74,77,75,78,76,78,77,77,78,77,79,77,79,75,79,78,76,75,80,78,73,78,75,76,80,81,73,105,93,53,25,13,8,7,5,5,6,5,4,4,5,4,4,4,3,4,5,8,19,55,185,248,248,80,26,10,6,4,4,3,4,3,4,3,3,3,3,4,4,5,6,9,18,42,80,110,88,70,94,79,79,78,77,74,77,79,77,77,74,77,80,77,76,73,76,76,74,80,75,79,80,77,77,80,73,72,76,77,75,76,77,74,75,79,80,75,77,76,78,75,73,76,75,78,74,77,77,74,79,76,79,77,77,79,78,77,76,77,75,78,77,78,74,73,76,73,78,77,79,75,75,78,74,77,75,76,76,76,80,79,72,75,78,79,79,77,78,76,77,77,80,74,75,75,79,74,78,76,75,78,73,76,78,75,77,75,78,76,74,77,76,77,77,79,78,77,78,77,77,78,77,78,79</t>
  </si>
  <si>
    <t>IMGLINENC=74,79,78,76,76,75,75,76,74,76,78,78,75,76,80,75,78,78,76,75,77,76,76,75,76,78,79,76,78,79,78,77,78,75,78,78,78,78,80,76,75,77,76,76,77,75,78,76,74,75,76,77,78,75,80,77,74,76,77,78,80,75,78,78,79,77,76,77,79,77,77,77,77,77,74,76,78,77,79,77,78,75,75,79,79,74,77,75,78,74,78,77,77,74,77,76,77,79,77,78,75,76,80,80,75,77,77,76,73,76,78,78,79,78,82,79,78,78,76,73,76,77,78,78,78,76,77,80,79,78,79,79,76,78,84,74,108,104,64,29,12,7,4,4,4,3,3,3,3,3,3,3,3,4,7,16,42,83,157,171,248,196,134,104,49,27,10,7,5,4,3,4,4,6,5,5,6,7,7,6,8,15,42,88,107,68,93,74,81,80,81,77,74,73,76,75,79,76,73,75,76,79,77,76,78,76,76,80,77,78,81,80,79,79,76,79,80,75,78,77,78,79,77,77,79,78,79,78,76,76,79,74,75,77,77,77,77,75,76,74,77,74,76,75,74,78,76,75,77,75,78,74,78,78,77,79,79,77,78,76,78,75,77,78,78,77,77,78,80,74,78,79,76,78,75,75,79,78,76,76,79,75,77,77,77,74,77,75,75,75,77,76,76,74,73,74,73,77,81,74,77,74,75,74,74,75,75,78,76,78,75,78,74,73,77,74,78,78,75,73</t>
  </si>
  <si>
    <t>IMGLINENC=80,78,77,76,78,76,72,75,78,78,77,74,78,77,78,80,76,77,80,76,79,76,77,78,78,79,74,77,77,81,77,78,77,77,79,78,78,77,79,76,77,78,77,78,74,75,76,80,76,77,78,78,77,78,79,80,77,74,73,76,78,79,79,74,76,74,78,76,77,76,79,79,77,77,75,77,78,75,76,77,74,77,77,78,79,80,77,79,78,77,77,75,78,79,77,77,78,77,79,77,75,79,80,79,77,78,73,74,77,76,79,76,76,77,76,78,78,78,76,78,77,79,76,78,80,75,80,77,76,77,78,77,77,79,88,72,107,104,60,30,12,8,5,4,4,3,3,3,3,3,3,2,4,4,7,15,39,83,155,169,248,199,134,104,48,27,11,7,4,4,3,3,4,6,4,5,5,6,7,7,8,16,47,89,104,66,91,77,78,76,78,81,74,78,77,75,77,77,80,78,77,78,78,80,78,77,76,80,79,78,79,77,80,76,76,75,79,77,79,79,76,78,78,79,77,79,79,74,78,78,79,81,75,74,77,78,78,78,76,79,77,76,76,78,78,78,78,77,77,74,76,76,75,77,75,76,77,76,81,75,78,76,75,79,77,80,74,76,78,75,79,76,76,79,79,76,74,79,77,77,72,80,75,78,77,78,75,77,76,76,78,76,76,78,76,76,79,76,76,81,78,79,77,80,78,76,76,74,78,74,75,79,78,77,73,78,77,77,72,77</t>
  </si>
  <si>
    <t>ZL=-7063.8|ZR=1011.9|ZSWP=1578.0</t>
  </si>
  <si>
    <t>IMGLINENC=77,78,75,71,77,76,72,74,75,77,73,75,76,77,74,78,74,76,78,76,76,76,76,78,77,79,79,80,76,79,79,78,75,76,79,75,75,76,74,76,78,76,75,73,73,76,78,77,77,79,80,80,76,73,75,75,80,77,78,75,73,76,75,76,76,75,78,77,77,78,76,72,77,77,76,77,77,79,77,78,77,78,79,76,77,76,75,78,74,78,76,77,78,76,80,77,78,76,75,75,74,76,74,77,80,79,75,78,77,78,76,76,75,75,75,73,76,77,77,79,76,76,76,78,74,77,77,76,76,79,77,77,76,72,76,76,77,74,76,80,83,87,74,102,97,60,28,14,9,7,5,5,5,4,4,5,4,5,4,3,3,3,4,5,12,32,89,248,248,248,88,30,11,6,4,3,3,3,3,3,3,3,3,3,3,3,4,4,6,12,24,51,93,104,80,80,85,80,82,80,78,77,77,80,78,79,73,78,75,76,76,76,79,77,78,71,76,76,78,74,76,80,78,75,76,75,76,75,75,75,78,81,79,75,76,78,74,77,73,73,77,74,76,77,78,77,74,76,75,76,74,78,74,74,75,78,80,75,77,76,79,75,79,75,79,75,75,78,73,75,78,77,76,76,79,76,75,78,76,76,76,74,75,77,77,78,78,78,77,77,76,78,77,76,77,75,74,77,76,76,76,74,74,75,77,78,75,75,77,74,75,78,74,79,74,75,75,77,77,80</t>
  </si>
  <si>
    <t>IMGLINENC=75,78,76,76,75,78,79,78,76,75,78,81,75,77,75,78,78,75,75,77,76,72,79,74,77,76,76,74,74,75,75,74,77,76,79,77,74,80,75,76,76,74,76,78,77,73,77,74,77,77,76,75,75,75,78,78,77,79,78,78,78,77,78,76,74,77,78,74,76,76,77,76,75,77,76,76,76,77,77,77,75,79,77,74,79,74,79,77,71,77,75,80,74,79,76,76,76,75,76,72,79,75,77,73,75,75,76,79,79,74,80,75,78,74,77,77,75,74,77,75,77,77,76,78,77,77,77,77,77,76,76,74,81,76,76,78,74,75,81,80,77,84,72,101,96,61,30,15,8,7,5,5,5,5,4,5,5,5,4,4,4,3,4,6,11,28,87,248,248,248,88,28,13,5,4,3,3,3,3,3,4,3,3,3,3,3,4,5,6,12,26,58,92,102,73,84,84,78,78,77,74,77,75,79,79,72,78,74,73,76,77,77,76,74,78,74,78,78,79,77,78,75,74,73,75,77,76,78,74,77,73,77,76,76,75,75,74,78,73,76,78,75,78,77,75,76,75,79,77,78,72,78,76,77,76,77,76,77,77,77,78,75,74,74,75,76,73,74,75,74,78,78,74,75,74,76,76,74,75,79,75,80,75,78,73,73,76,80,77,79,78,80,78,75,73,75,78,77,77,76,77,77,77,77,77,74,78,77,78,76,76,74,73,75,74,76,75,76,77,76</t>
  </si>
  <si>
    <t>IMGLINENC=76,76,73,78,75,75,76,77,80,77,76,77,79,77,82,79,81,76,80,75,76,77,75,78,76,79,76,78,79,79,77,78,77,79,81,80,78,78,78,78,77,82,77,79,77,81,79,79,80,74,75,78,79,78,79,78,74,79,76,75,78,77,78,76,77,76,77,80,76,78,77,76,76,77,78,73,76,77,79,81,78,77,77,78,80,78,77,78,78,77,79,77,76,76,78,77,78,79,75,76,78,73,78,76,78,78,82,78,78,78,81,77,80,78,76,79,77,76,78,80,79,80,78,74,76,76,75,79,77,79,76,80,78,77,81,84,109,85,45,21,7,6,4,3,3,3,3,3,3,3,3,3,4,4,8,17,41,85,145,159,248,236,143,120,70,43,17,11,6,4,4,3,4,4,5,5,5,5,6,6,6,7,16,40,90,104,76,84,75,79,76,79,78,77,79,74,78,77,77,78,74,77,79,77,76,77,80,76,79,77,78,78,78,75,79,80,76,77,73,75,72,77,75,76,78,79,77,76,78,76,78,74,76,77,79,75,80,77,78,78,77,77,75,78,77,78,77,75,76,74,76,77,80,79,78,79,78,78,78,76,80,77,76,77,79,79,77,75,78,75,79,75,79,75,76,75,78,78,74,76,78,75,76,77,78,74,77,79,78,75,77,77,78,76,78,75,80,79,78,77,74,78,73,74,74,81,75,78,75,75,79,79,78,75,77,77,78,78,76,75</t>
  </si>
  <si>
    <t>IMGLINENC=77,78,80,76,78,76,78,78,75,75,79,75,78,78,78,77,78,77,78,75,78,83,75,78,78,83,74,76,77,81,76,80,79,77,78,77,76,78,78,76,79,77,75,79,78,74,77,78,73,77,80,74,79,77,78,77,76,78,79,79,83,79,80,76,75,77,78,77,77,75,79,76,75,75,80,76,78,77,77,80,75,78,79,80,77,80,77,78,77,79,76,81,79,77,78,78,79,74,78,77,76,75,80,76,78,78,80,77,78,76,78,76,77,79,78,80,78,78,78,81,76,78,79,77,80,77,77,77,77,81,78,81,77,82,81,85,108,85,45,22,9,6,4,4,2,3,3,3,2,3,4,3,3,5,9,18,43,87,143,160,248,233,140,116,67,42,18,11,5,5,4,4,3,5,6,5,6,6,7,7,5,9,18,44,91,96,77,90,78,79,77,77,74,77,78,77,76,77,80,75,79,77,75,76,74,77,79,78,76,73,78,76,76,76,81,79,76,78,79,76,78,78,79,76,78,77,78,80,80,75,77,78,78,79,75,72,79,76,77,73,78,78,78,79,75,75,76,75,77,76,76,74,75,76,76,77,80,78,79,74,74,73,78,74,75,78,75,78,76,79,79,75,81,82,75,76,75,77,80,77,78,77,75,79,79,79,77,78,79,79,76,79,78,78,75,78,77,77,77,77,76,75,78,77,76,75,78,78,77,78,81,76,76,74,78,73,72,78,76,79</t>
  </si>
  <si>
    <t>ZL=-7063.8|ZR=1011.9|ZSWP=1778.0</t>
  </si>
  <si>
    <t>IMGLINENC=76,79,76,72,74,74,76,79,75,75,76,75,73,76,76,77,78,75,75,74,79,74,77,74,75,77,78,77,81,78,72,77,75,78,74,75,77,77,76,76,77,76,75,78,79,76,74,78,78,74,73,75,79,79,76,78,79,75,75,77,75,80,75,74,75,74,77,74,75,79,77,78,76,80,76,75,75,77,73,77,75,77,72,76,77,76,74,77,76,78,76,82,77,75,73,74,76,77,76,76,75,79,77,73,74,74,75,77,75,78,75,77,75,75,78,78,72,74,77,76,79,78,76,76,76,79,78,74,80,74,77,78,77,78,75,76,78,77,77,74,90,66,91,100,71,37,16,9,7,6,5,5,5,5,5,4,6,5,4,3,4,4,4,6,13,29,84,231,248,248,136,42,16,8,5,4,3,3,3,3,3,3,3,3,3,3,4,4,5,6,10,23,50,90,107,76,77,90,80,78,80,76,77,75,79,77,74,78,75,77,76,76,79,77,79,77,77,76,76,75,77,75,75,77,75,76,73,75,75,75,75,76,76,77,75,77,77,77,76,78,76,76,76,75,75,76,79,75,81,77,75,79,76,75,75,79,77,74,76,73,75,76,78,75,78,75,78,77,77,75,78,75,77,75,74,75,74,77,74,78,76,77,75,78,75,77,77,75,76,75,79,74,78,77,77,75,80,77,78,78,75,75,74,80,78,75,73,78,77,72,77,78,73,75,74,74,75,80,78,77</t>
  </si>
  <si>
    <t>IMGLINENC=74,77,77,76,73,76,78,74,75,76,78,75,76,76,75,76,75,76,75,75,77,76,77,80,77,77,76,78,78,74,79,76,76,77,78,75,76,77,76,75,76,76,78,77,75,72,74,76,80,76,77,77,77,73,74,77,77,77,79,78,74,76,79,76,81,77,78,79,78,79,75,76,77,77,77,77,74,74,77,75,75,75,74,73,77,74,77,78,77,78,74,78,78,75,80,80,76,77,79,74,77,73,76,79,76,74,75,79,77,75,74,76,75,78,76,77,77,76,78,73,80,75,79,78,74,78,77,78,79,76,75,77,78,78,77,75,78,79,80,77,88,70,93,108,75,36,18,10,7,5,5,5,5,5,5,4,5,4,4,3,4,4,4,6,14,31,83,232,248,248,136,38,16,8,5,4,3,3,2,3,3,2,2,2,3,3,4,4,4,6,11,24,55,96,107,74,81,87,80,79,78,78,77,78,77,77,78,77,75,76,79,74,76,79,79,73,76,74,76,77,78,77,75,73,76,72,75,75,74,75,74,78,79,78,79,79,79,71,78,78,75,74,77,76,74,72,73,76,76,75,74,76,79,78,74,79,78,75,80,78,76,77,75,74,76,76,78,79,76,77,77,75,76,76,77,77,78,73,76,77,78,75,71,74,78,76,76,74,75,76,77,77,75,79,75,78,75,76,75,77,77,77,79,77,74,76,75,76,78,74,74,76,78,77,78,76,75,74,76,78</t>
  </si>
  <si>
    <t>IMGLINENC=75,77,75,79,78,75,77,77,77,77,77,78,81,78,76,78,80,79,78,77,74,74,78,77,75,77,78,75,77,79,77,77,77,75,79,79,77,76,78,75,77,76,74,76,73,75,77,75,78,75,80,76,79,79,78,78,80,77,77,79,78,76,76,80,78,79,76,79,79,75,74,80,77,74,75,80,76,78,74,77,75,77,78,74,76,79,74,77,77,77,79,75,77,76,78,76,78,77,80,74,76,78,78,74,77,78,78,77,77,77,77,79,77,77,79,79,76,75,75,77,80,79,77,77,80,76,78,78,74,75,76,77,80,87,78,104,106,64,29,16,6,5,4,4,2,3,3,3,3,3,3,3,3,4,8,18,43,84,134,136,226,248,160,128,98,65,29,17,8,6,4,4,3,4,5,6,6,7,6,7,6,5,8,12,33,78,109,80,84,76,79,77,78,77,77,74,76,79,74,74,75,77,80,74,75,75,78,79,76,75,76,80,78,81,76,77,77,75,76,74,78,79,75,77,76,76,75,76,75,79,77,76,76,77,78,77,78,75,80,77,80,76,77,79,76,76,76,77,76,75,76,73,76,78,78,80,82,79,77,76,77,77,77,79,77,77,79,78,79,75,76,77,76,75,76,77,76,78,73,77,78,75,79,77,76,80,73,77,75,80,75,75,77,77,75,78,76,75,75,73,75,78,77,77,74,76,78,77,75,78,76,77,72,76,76,78,77,78,74,77</t>
  </si>
  <si>
    <t>IMGLINENC=78,79,78,77,77,77,73,75,77,80,80,78,78,76,82,79,78,78,77,79,80,80,75,74,78,78,77,77,76,79,83,81,80,75,80,77,78,77,76,78,75,77,75,76,75,77,75,79,76,75,78,78,77,79,79,82,78,79,77,78,79,76,74,76,77,77,78,75,78,77,74,77,77,74,76,77,80,77,76,76,77,79,77,76,74,74,77,74,76,79,77,78,82,75,77,78,77,76,77,76,76,76,77,78,76,77,77,77,78,76,77,80,78,78,77,80,74,77,76,74,75,74,78,79,79,76,78,79,77,77,75,77,77,84,78,99,104,69,31,15,7,6,4,3,3,2,3,4,2,3,3,4,4,5,8,18,46,86,135,138,220,248,160,130,95,62,27,19,7,5,3,3,3,4,5,6,5,5,6,6,6,6,7,14,38,78,107,75,84,78,77,76,74,76,74,76,79,75,76,74,78,77,77,78,78,74,74,78,77,75,76,77,79,79,78,79,78,75,76,74,79,77,76,79,78,77,80,78,80,78,78,77,78,77,76,78,79,77,80,78,79,75,74,75,75,78,76,76,75,81,78,75,77,74,78,79,76,77,75,77,78,77,75,80,80,79,78,75,75,76,75,79,73,76,78,74,76,77,75,77,76,76,78,76,76,75,74,74,75,78,75,75,75,75,78,78,76,77,74,77,77,75,76,78,77,75,77,78,76,76,77,75,73,77,74,75,78,75,78,74</t>
  </si>
  <si>
    <t>ZL=-7063.8|ZR=1011.9|ZSWP=1974.0</t>
  </si>
  <si>
    <t>IMGLINENC=76,76,74,78,76,75,76,77,76,74,76,78,76,78,78,76,77,77,78,75,76,77,81,77,73,77,78,78,77,77,77,77,75,76,78,77,77,74,80,76,77,77,78,77,77,73,76,77,80,73,76,77,79,74,78,77,78,77,74,78,78,76,78,77,78,78,78,76,75,77,75,77,74,75,77,72,76,74,76,77,72,74,76,75,77,75,76,77,77,77,78,74,76,77,76,79,78,78,76,77,72,75,77,78,80,76,75,80,82,76,77,78,79,79,77,76,78,76,77,77,75,74,76,84,75,78,76,78,79,79,78,76,80,73,76,75,81,80,74,92,69,86,111,80,44,19,11,7,7,6,5,5,5,5,4,5,6,4,3,3,3,4,4,6,15,34,89,223,248,248,184,54,21,10,6,4,3,3,3,3,3,3,3,3,3,3,3,3,4,4,7,11,24,51,94,111,74,78,88,82,76,77,80,76,76,77,77,79,77,81,81,78,78,74,78,74,75,79,75,77,74,77,75,78,77,74,74,76,79,75,76,77,78,78,78,77,76,75,76,76,76,76,78,76,74,78,76,78,72,76,79,74,74,77,76,75,74,75,75,77,75,76,78,78,75,77,75,75,75,75,79,79,78,77,78,76,75,76,76,72,75,77,77,75,76,75,76,77,75,76,78,76,80,76,78,78,78,78,78,75,78,75,77,75,75,74,76,76,76,73,74,76,77,75,76,76,78,79,77,80</t>
  </si>
  <si>
    <t>IMGLINENC=74,76,76,77,79,77,74,75,78,75,76,78,78,73,74,78,75,80,77,75,76,79,77,76,74,78,77,74,78,74,78,76,74,75,76,76,76,78,78,73,75,73,72,79,78,76,78,77,77,75,76,76,77,76,74,76,78,78,79,77,76,76,75,78,78,75,77,74,75,77,78,76,74,74,74,75,78,79,77,76,77,79,76,76,74,76,75,74,77,74,76,78,77,80,77,77,78,76,75,78,79,74,76,76,79,77,76,80,77,75,75,78,78,78,78,77,75,74,75,77,77,74,77,76,78,75,75,76,75,75,80,74,76,78,74,77,77,77,74,91,68,85,105,85,44,19,11,7,7,5,5,6,5,4,5,5,6,5,3,3,3,4,4,7,14,34,88,225,248,248,168,52,22,9,4,4,4,4,4,3,3,3,3,3,3,3,4,3,4,4,5,12,24,51,100,108,69,79,86,86,76,79,79,76,78,77,75,76,74,78,77,77,77,76,78,77,79,74,77,77,77,74,72,75,78,76,75,76,76,76,79,78,83,75,74,77,79,75,81,75,79,77,78,78,77,76,75,74,76,73,76,80,78,78,76,76,75,74,76,80,73,75,76,72,75,78,76,77,77,76,78,76,77,76,75,77,74,77,77,77,76,78,73,78,79,77,78,77,76,76,73,78,76,77,80,75,78,78,77,76,80,77,78,76,77,76,73,77,75,75,77,77,75,73,78,77,76,77,82,78</t>
  </si>
  <si>
    <t>IMGLINENC=80,77,76,78,77,77,75,77,78,78,76,78,81,75,76,81,79,78,76,77,77,78,78,79,78,78,78,76,77,78,78,79,77,79,79,80,79,78,79,76,75,78,77,78,74,80,78,76,75,78,76,75,79,78,79,77,80,81,77,76,79,73,74,77,78,79,78,78,76,77,77,78,78,78,80,80,74,78,77,76,76,78,80,77,77,80,77,79,76,76,79,78,79,78,77,74,75,77,78,73,80,78,79,78,77,78,77,78,76,77,79,77,79,82,74,77,77,79,77,78,78,79,77,78,77,81,78,82,79,77,76,80,78,86,83,119,76,40,16,10,4,4,4,3,2,3,3,3,3,3,3,3,3,4,9,19,50,91,136,131,198,248,170,123,110,77,42,24,10,7,4,4,4,3,4,5,7,5,7,6,6,6,5,7,11,31,80,112,73,92,70,77,79,73,76,76,77,79,78,78,74,78,78,76,76,77,80,78,78,77,78,78,74,77,78,79,76,78,74,78,75,77,76,76,77,79,78,77,82,80,75,78,75,80,78,77,79,77,76,78,78,77,75,81,76,77,77,75,77,74,79,76,76,78,79,80,77,76,76,77,76,77,77,76,76,76,77,79,77,78,78,76,74,79,75,75,75,75,78,76,74,77,76,75,82,78,76,77,77,76,78,76,76,78,79,73,74,78,77,75,75,75,75,76,75,76,75,76,77,76,79,78,75,76,75,76,77,78,77,76</t>
  </si>
  <si>
    <t>IMGLINENC=78,79,78,80,76,78,77,77,76,78,77,77,76,78,78,79,76,80,80,78,77,73,78,76,75,81,72,78,75,74,75,80,80,77,78,80,75,80,77,81,77,78,77,79,76,76,73,80,76,76,80,77,79,77,80,80,76,76,78,80,74,77,77,79,76,77,76,75,81,75,77,78,79,77,81,77,75,73,75,75,75,75,77,78,77,77,77,78,79,81,74,79,78,79,79,76,77,76,80,80,76,78,76,76,74,78,82,78,76,80,77,78,78,79,77,77,77,76,80,77,77,78,77,76,79,78,79,77,72,76,80,81,74,90,76,119,83,42,16,10,4,4,3,3,3,3,3,3,2,3,3,3,4,5,10,18,50,90,133,130,197,248,176,121,111,81,43,24,10,6,5,3,3,4,3,6,6,4,6,6,7,6,6,6,13,30,80,109,72,95,70,79,77,79,76,76,78,75,77,78,77,75,76,79,74,75,78,75,79,80,75,75,74,75,74,75,76,76,80,75,77,74,80,79,77,76,76,77,78,80,79,77,76,78,77,79,79,75,79,77,78,74,74,79,75,77,77,76,74,76,76,76,75,77,77,80,77,80,78,79,76,73,77,77,76,80,77,79,79,79,80,77,77,77,78,78,73,76,77,79,77,76,78,78,78,78,77,76,79,76,78,74,77,77,79,76,74,75,75,76,76,75,78,76,79,75,78,76,77,75,77,78,75,78,79,74,78,75,73,77</t>
  </si>
  <si>
    <t>ZL=-7063.8|ZR=1011.9|ZSWP=2172.0</t>
  </si>
  <si>
    <t>IMGLINENC=78,77,74,75,77,75,73,75,76,79,76,77,77,76,77,76,79,77,74,77,77,76,78,76,77,75,78,76,76,75,74,77,73,77,77,78,78,77,79,76,77,78,77,76,75,77,76,77,78,77,79,77,81,76,76,74,79,75,75,73,75,79,73,79,78,76,79,74,78,76,77,78,74,73,74,77,76,76,76,75,76,77,75,74,75,77,80,78,76,76,77,76,76,75,76,75,76,77,78,77,78,76,73,77,77,74,77,77,74,75,74,74,77,74,78,77,74,74,76,78,78,76,79,79,75,81,76,77,78,79,77,75,76,76,76,78,75,76,89,69,86,110,80,44,20,10,6,7,5,4,5,5,5,5,5,5,5,4,3,3,3,4,5,8,19,46,112,239,248,248,184,68,29,12,5,4,4,3,3,2,3,3,3,3,3,3,2,3,4,3,4,7,12,26,53,94,109,73,82,87,85,75,80,75,76,77,74,78,79,77,78,77,76,74,78,74,75,73,74,76,74,76,75,77,75,75,76,77,77,77,77,72,78,75,75,75,77,76,74,77,75,77,78,74,75,75,78,76,76,78,76,78,78,74,76,77,75,74,74,78,74,76,77,78,76,74,78,76,74,75,78,76,77,76,77,71,77,72,76,79,78,75,76,76,77,78,77,77,78,77,78,77,77,77,78,77,79,77,76,79,80,77,74,75,77,75,74,75,77,74,74,74,77,75,74,73,75,78,82,76</t>
  </si>
  <si>
    <t>IMGLINENC=78,77,79,76,76,75,78,75,77,76,77,77,76,74,77,76,77,75,78,75,76,74,83,78,77,76,75,75,81,74,76,76,75,77,74,75,76,78,78,74,78,76,75,77,76,74,77,76,79,77,75,76,77,77,76,76,78,77,81,78,76,76,75,78,75,76,77,74,76,77,74,74,73,76,75,76,77,73,76,76,78,77,76,80,82,77,79,77,75,78,75,75,79,75,81,79,80,77,75,72,77,73,77,78,76,78,76,76,77,76,76,77,76,76,76,74,77,76,78,74,78,77,75,78,73,78,77,76,75,76,78,76,79,77,75,78,80,76,92,71,81,108,86,48,22,10,7,7,5,5,6,5,5,5,5,5,5,4,4,3,3,4,5,8,20,45,118,232,248,248,184,66,28,12,7,4,4,3,3,3,3,3,3,4,3,3,2,3,3,4,5,6,14,28,60,101,107,71,83,83,88,74,77,80,79,76,74,79,76,75,75,76,76,77,76,77,75,75,77,75,77,78,75,75,74,73,76,76,72,75,77,77,77,78,80,79,78,77,77,76,77,77,77,74,74,74,77,78,75,78,77,80,76,75,78,81,76,74,75,75,74,76,77,80,76,80,78,74,77,76,79,74,75,76,76,75,75,75,78,77,79,77,74,76,76,79,79,79,76,76,75,78,76,75,77,78,78,76,75,73,79,78,78,74,78,76,77,79,76,77,76,77,76,76,77,76,73,76,79,77</t>
  </si>
  <si>
    <t>IMGLINENC=80,78,78,80,76,78,76,78,79,77,76,78,79,76,81,75,77,78,77,79,76,78,75,78,78,76,75,76,77,76,81,78,78,71,78,78,74,81,77,73,77,73,77,75,79,81,79,79,77,76,75,77,75,78,75,76,77,76,77,78,78,76,77,76,78,78,78,76,76,76,78,79,77,77,77,78,78,78,78,78,75,74,79,73,80,77,77,79,75,76,77,76,78,76,78,78,77,77,76,77,75,79,79,80,75,81,79,77,75,76,80,77,79,78,78,78,77,79,78,77,75,80,77,75,79,75,78,81,77,77,78,79,88,74,116,94,46,24,8,6,4,4,3,3,3,3,2,3,3,4,3,3,4,6,11,25,60,102,129,127,181,230,197,117,113,98,58,35,18,10,5,5,3,3,4,3,5,7,5,6,6,6,4,6,7,11,29,72,110,78,88,74,76,81,76,77,73,78,77,76,77,78,77,76,74,78,79,75,78,80,79,78,73,75,79,78,78,76,75,79,78,78,78,77,77,76,74,77,77,78,76,79,77,77,78,73,76,75,77,79,76,80,76,78,78,76,76,74,79,76,80,78,76,76,73,81,77,76,74,76,80,77,74,75,79,77,76,78,79,77,78,81,78,77,76,78,78,77,79,77,77,76,76,75,77,74,76,75,77,75,80,78,76,77,74,76,77,74,75,80,78,77,76,75,76,75,78,76,75,77,78,77,75,76,78,77,70,76,77,76</t>
  </si>
  <si>
    <t>IMGLINENC=78,80,77,75,76,75,77,76,77,80,78,75,78,79,78,79,79,78,77,77,77,78,80,77,79,80,76,77,75,78,76,80,78,81,78,77,73,75,79,77,76,78,77,77,78,76,77,76,75,77,81,76,76,76,78,79,77,76,80,77,76,78,80,81,80,79,77,75,78,79,77,78,77,77,79,79,77,78,75,78,78,78,79,76,77,79,80,78,79,78,80,77,77,79,78,79,77,77,77,78,80,79,79,78,79,78,77,76,77,79,80,79,79,78,80,79,78,78,78,78,80,77,78,79,81,82,76,76,76,77,76,73,91,77,114,93,50,24,9,6,4,4,2,3,3,3,3,3,3,3,3,4,4,5,12,26,58,99,130,128,184,241,205,120,115,98,59,34,16,10,4,4,3,3,3,3,6,7,4,6,7,7,6,6,7,13,31,77,113,76,91,77,77,78,76,77,75,75,80,78,78,78,73,73,74,78,79,79,79,77,75,77,80,78,77,80,76,78,78,82,79,78,79,79,76,79,79,79,79,77,78,80,76,73,76,75,77,76,80,78,75,75,76,77,79,78,79,77,74,73,79,77,78,77,80,80,75,78,75,79,78,81,77,76,76,73,78,78,78,77,75,78,77,78,78,79,73,79,79,78,78,78,75,76,76,79,73,75,79,76,77,77,78,76,75,77,76,78,76,77,76,76,76,79,76,77,76,75,77,78,74,77,73,79,77,77,77,78,77,74</t>
  </si>
  <si>
    <t>ZL=-7063.8|ZR=1011.9|ZSWP=2370.0</t>
  </si>
  <si>
    <t>IMGLINENC=75,78,77,74,76,76,77,78,77,76,72,78,77,79,76,78,79,74,79,76,77,75,73,78,79,76,78,78,79,77,78,76,77,75,78,75,79,79,76,76,75,77,77,75,73,75,78,79,76,80,75,76,75,80,78,76,76,80,76,77,79,78,75,76,74,76,77,78,80,77,79,76,75,76,77,74,78,78,78,78,76,76,76,77,77,75,77,81,76,75,75,77,79,77,76,74,78,75,76,79,80,74,78,75,77,76,75,76,75,75,77,78,75,78,77,74,76,76,78,78,76,79,76,76,75,79,78,79,79,76,78,76,77,79,81,78,79,85,76,73,106,96,53,26,13,6,6,6,5,6,5,5,4,4,4,5,3,3,4,4,3,4,6,11,26,59,138,245,248,248,184,80,35,14,7,4,4,4,3,3,3,3,3,3,3,3,4,3,4,4,4,5,7,16,32,67,108,102,66,93,79,88,75,77,78,77,76,77,78,78,78,78,75,76,76,74,77,77,75,77,75,75,75,74,75,76,77,78,75,75,74,74,80,74,80,77,77,77,78,78,76,79,77,74,74,77,76,74,78,78,78,75,78,76,77,76,74,75,76,76,76,76,77,78,74,76,74,78,73,76,75,76,79,77,76,76,75,77,76,76,77,80,76,77,76,79,78,79,76,77,77,78,78,74,74,75,75,80,78,76,76,73,76,75,75,77,74,74,75,77,80,77,77,79,76,78,76,83,77,79</t>
  </si>
  <si>
    <t>IMGLINENC=75,75,76,75,76,77,76,73,74,75,75,78,76,75,75,78,79,75,76,76,78,74,77,77,76,73,75,76,74,72,76,77,80,73,79,75,75,79,74,78,76,75,76,77,76,76,77,77,80,77,75,77,75,73,74,78,80,80,76,75,76,77,78,78,75,74,77,76,79,79,76,73,77,78,76,78,74,75,80,76,79,77,73,74,75,77,77,79,75,76,76,77,77,75,78,74,77,74,76,76,79,77,75,76,76,76,78,78,76,78,75,78,78,78,76,73,76,76,75,77,78,77,77,77,75,78,78,75,79,74,77,77,77,77,79,74,80,88,82,71,104,98,55,26,12,8,7,6,5,5,6,5,5,5,6,5,4,3,3,4,3,3,5,10,26,59,141,241,248,248,184,78,33,15,6,4,3,3,3,3,3,3,3,3,3,2,3,3,4,4,5,6,7,15,35,70,109,95,64,98,78,89,82,79,77,78,78,76,74,76,74,76,75,75,74,76,79,72,80,76,80,76,77,75,76,75,76,77,77,76,78,76,75,75,76,78,79,74,74,75,77,74,81,76,74,73,76,74,74,74,77,75,77,77,74,74,76,77,76,74,75,78,74,76,77,75,77,74,77,78,76,78,76,73,75,78,76,77,75,76,75,79,74,77,78,78,77,77,73,77,78,82,76,82,80,77,76,79,78,76,75,76,78,74,80,75,80,75,77,76,80,76,77,78,77,73,75,74,76,76</t>
  </si>
  <si>
    <t>IMGLINENC=75,77,78,79,80,77,75,79,80,75,76,74,77,77,77,78,80,76,78,77,76,78,77,79,79,76,78,76,79,78,78,78,79,76,77,77,77,78,78,75,76,77,75,77,80,76,77,77,73,78,77,79,75,77,77,77,77,78,77,74,80,78,80,74,76,76,76,79,76,71,76,78,77,77,76,78,78,77,75,78,80,80,78,79,76,75,77,78,74,78,74,77,79,76,79,78,76,76,76,76,73,76,79,78,75,78,76,77,77,78,78,75,77,77,78,80,79,74,79,75,79,78,77,79,77,74,79,79,77,78,79,86,74,101,107,67,30,16,6,5,3,3,3,3,3,3,3,3,3,3,3,4,4,6,13,29,61,105,129,123,173,217,214,130,111,107,74,46,21,13,7,5,3,3,3,3,4,6,7,6,6,7,5,5,6,7,13,34,80,110,79,93,72,80,82,74,76,76,78,78,73,77,75,75,74,80,76,77,78,76,75,74,75,77,81,78,79,77,78,78,78,79,76,78,77,77,78,75,77,79,78,74,76,77,77,78,81,78,76,76,79,78,77,74,79,78,78,74,77,76,78,81,80,76,78,74,78,79,79,75,77,75,77,77,78,76,79,79,79,76,78,76,77,77,77,75,80,76,77,78,76,77,74,75,76,76,75,76,78,77,80,78,77,72,80,79,78,77,76,74,76,79,76,75,75,74,77,77,74,78,80,78,75,78,76,77,75,76,75,75</t>
  </si>
  <si>
    <t>IMGLINENC=77,78,77,77,76,77,76,77,76,79,79,75,80,79,78,77,82,76,80,78,77,78,79,76,80,78,75,81,77,76,76,78,78,78,78,78,77,77,80,79,74,78,79,81,75,79,76,79,77,77,75,80,75,74,76,77,79,74,75,78,77,77,77,76,75,81,74,76,78,79,80,77,79,77,78,77,77,76,77,72,78,79,78,74,79,81,73,80,74,80,78,79,81,76,79,78,79,77,78,78,77,80,78,79,77,75,78,77,77,76,78,80,78,76,77,79,79,81,79,77,82,79,79,75,78,76,79,78,77,74,80,85,76,100,111,69,33,16,7,6,4,4,3,2,3,2,3,3,3,2,3,3,4,5,14,29,65,103,127,121,168,216,217,128,110,105,73,44,20,13,6,5,3,4,4,3,4,6,6,6,6,7,6,5,6,7,14,35,85,113,72,95,72,78,81,79,74,80,78,77,77,79,76,77,75,79,78,77,73,76,75,78,78,77,77,82,77,76,78,77,78,76,79,79,77,77,79,78,78,79,74,78,76,75,76,77,79,76,75,77,75,75,76,80,79,77,79,75,76,75,79,77,78,76,78,76,73,76,79,79,76,79,78,76,78,79,74,77,77,79,76,77,78,77,77,78,72,77,79,76,78,80,77,77,76,75,74,77,77,76,75,78,77,75,78,76,75,77,76,79,78,76,76,77,77,75,76,77,78,78,75,77,76,81,77,77,76,76,74,75</t>
  </si>
  <si>
    <t>ZL=-7063.8|ZR=1011.9|ZSWP=2568.0</t>
  </si>
  <si>
    <t>IMGLINENC=80,77,76,75,78,75,75,78,76,75,74,77,77,73,72,76,75,77,75,78,77,73,81,78,77,77,78,78,77,76,77,76,77,77,78,78,79,79,77,77,77,77,77,80,77,80,76,76,77,78,75,76,76,77,76,73,74,80,75,78,75,77,72,74,74,77,76,77,76,77,78,79,75,76,79,79,76,78,72,75,77,77,76,76,81,75,78,77,75,76,74,76,79,76,76,75,74,77,74,78,76,77,76,75,77,77,76,78,76,75,76,77,74,76,75,79,75,76,78,78,77,77,78,78,75,76,79,78,74,77,79,76,79,76,74,79,79,89,69,102,100,63,28,15,8,6,6,5,6,5,5,5,5,4,6,4,3,3,3,3,3,4,8,18,39,84,175,248,248,248,184,84,38,15,7,4,4,3,3,3,3,3,3,3,3,2,3,3,4,4,4,5,6,9,22,50,94,108,78,74,91,84,81,75,79,76,74,79,76,81,77,77,78,76,76,76,75,78,77,77,73,73,76,76,75,75,79,74,79,72,77,79,77,77,78,75,74,76,76,77,77,78,77,75,77,75,79,76,77,78,77,78,77,72,76,76,74,75,77,76,75,74,74,76,76,74,70,74,72,78,77,78,75,77,77,77,76,76,77,72,77,75,76,77,77,78,82,76,77,79,77,78,75,79,77,77,79,73,76,78,74,75,75,78,76,79,79,78,75,76,76,76,76,78,76,73,74,80,76,77</t>
  </si>
  <si>
    <t>IMGLINENC=77,76,76,80,75,76,77,79,79,74,77,77,80,77,73,78,73,71,74,75,77,76,76,76,77,77,77,75,78,76,78,73,76,77,78,78,77,78,76,74,78,76,78,78,78,74,76,75,79,78,75,75,76,76,78,74,75,73,77,76,76,76,76,76,78,78,74,78,76,76,74,75,79,75,74,76,75,73,77,78,75,77,78,75,77,75,77,78,75,74,74,78,79,77,77,76,77,78,75,74,78,74,75,75,75,77,79,78,78,77,78,75,78,79,75,75,76,73,76,76,75,73,76,76,75,79,75,76,77,75,76,78,74,77,78,82,76,87,70,102,102,66,32,15,8,5,6,5,5,5,5,4,4,4,5,4,3,3,3,3,3,5,7,15,38,84,172,248,248,248,184,81,36,16,8,4,4,3,4,2,3,3,3,3,3,3,2,2,3,4,3,5,6,11,24,54,89,109,74,79,94,80,78,80,81,77,75,75,76,75,76,76,77,75,75,73,78,76,75,79,81,75,78,74,75,75,75,75,75,76,75,77,75,78,78,77,75,79,76,77,79,75,74,79,76,75,73,74,78,77,77,76,75,75,74,78,72,76,76,75,73,79,75,77,75,75,74,77,76,77,78,75,78,78,77,79,76,76,75,81,78,77,77,76,77,78,77,77,77,77,78,79,76,76,76,73,77,75,79,76,77,75,78,75,78,77,75,79,78,78,76,79,75,76,75,74,77,76,77,74</t>
  </si>
  <si>
    <t>IMGLINENC=78,79,77,77,75,76,76,78,77,79,74,77,77,74,77,78,76,76,74,76,78,76,76,78,78,77,74,78,78,74,80,79,76,79,78,77,74,77,79,76,75,76,76,78,80,79,77,76,75,79,78,77,77,80,76,79,76,78,77,76,78,82,77,75,76,75,80,80,77,76,76,77,76,76,75,77,77,77,78,78,79,79,78,78,77,78,76,77,77,75,77,77,78,82,81,76,78,79,75,75,77,77,79,78,77,77,78,76,78,77,79,78,75,76,79,76,79,78,77,75,80,79,77,78,78,79,76,78,77,76,77,82,80,113,89,52,21,12,5,4,3,3,3,3,3,3,3,3,3,3,3,3,5,7,14,31,63,103,120,122,157,194,220,152,107,108,84,61,32,18,8,5,3,3,3,3,3,5,7,6,5,6,8,5,5,5,6,15,39,86,108,71,90,79,78,76,75,77,77,76,75,75,82,75,76,78,76,78,75,74,73,76,75,79,76,80,74,73,75,75,78,76,76,78,78,76,77,75,78,77,80,75,76,76,80,81,76,79,77,79,76,76,76,78,78,77,79,77,75,74,78,79,76,77,74,76,76,76,76,75,76,74,76,80,76,79,79,76,78,79,78,78,77,77,76,78,76,76,75,77,76,73,76,75,76,73,76,78,78,73,77,76,76,75,75,78,78,73,79,75,80,78,75,73,75,74,72,75,77,77,78,76,76,76,78,76,72,75,75,77</t>
  </si>
  <si>
    <t>IMGLINENC=77,78,80,79,77,77,77,79,75,75,79,79,78,77,79,80,78,81,80,78,79,77,78,78,77,76,75,77,78,81,78,76,79,77,75,79,80,74,79,80,78,78,77,75,76,79,76,79,77,79,78,79,76,75,76,77,76,78,78,77,75,77,76,74,80,77,78,78,80,76,77,79,79,76,79,80,79,77,79,75,75,74,79,78,78,77,79,79,77,78,78,78,77,76,76,76,77,77,75,79,73,77,78,76,78,77,78,75,79,78,80,76,79,79,79,77,78,79,77,77,81,79,76,79,78,79,76,77,77,78,79,87,81,110,91,52,22,12,5,5,3,3,3,3,3,2,3,3,3,3,3,3,4,7,14,31,66,100,118,124,159,200,217,155,108,111,90,60,32,18,8,6,4,3,3,3,3,5,7,6,6,7,8,5,5,5,7,14,42,88,108,74,84,79,79,76,77,80,75,75,75,79,76,75,78,78,77,77,78,78,78,77,77,77,79,77,77,76,79,78,77,77,78,76,77,78,80,77,77,79,76,78,75,78,76,78,78,80,81,79,79,75,76,81,76,77,79,74,78,80,80,78,76,77,77,80,79,78,77,79,75,80,79,74,75,76,78,80,78,76,76,77,78,79,78,75,75,80,77,75,80,78,79,79,76,78,78,75,76,75,78,79,73,77,77,75,77,78,76,77,80,75,78,80,75,75,74,78,75,76,71,74,75,78,76,77,76,72,76,77</t>
  </si>
  <si>
    <t>ZL=-7063.8|ZR=1011.9|ZSWP=2762.0</t>
  </si>
  <si>
    <t>IMGLINENC=76,80,77,75,75,80,70,76,77,74,77,76,75,74,76,79,74,76,77,74,76,72,75,76,75,78,78,78,78,74,76,80,76,74,75,75,76,77,77,74,76,77,74,77,75,77,79,79,77,77,76,76,72,77,80,73,79,76,74,79,78,76,76,75,76,74,77,77,75,78,76,74,75,77,78,80,77,75,77,78,77,79,77,76,79,78,75,76,77,77,78,77,77,76,76,76,80,82,76,76,75,76,79,75,74,76,76,76,77,74,78,74,78,77,74,75,77,76,76,78,73,76,75,76,76,77,79,78,77,77,74,76,78,76,81,75,92,69,93,106,74,38,17,9,6,6,4,5,6,5,5,5,5,6,5,3,3,3,4,3,4,5,9,20,48,101,182,248,248,248,192,96,44,18,9,5,3,4,3,3,3,3,2,3,3,3,3,3,3,4,4,4,5,8,14,29,65,99,102,70,87,85,86,76,77,76,76,80,78,75,77,75,77,76,78,77,76,77,74,79,77,75,78,77,77,74,79,75,75,77,79,75,79,78,76,79,77,77,75,77,80,76,76,75,72,75,75,77,73,74,74,79,74,75,76,76,76,78,78,76,74,75,78,75,75,72,75,74,74,74,77,77,77,77,76,75,74,75,75,75,77,76,78,77,76,80,77,79,75,78,78,76,76,75,75,77,77,78,74,76,80,73,74,74,77,76,75,78,78,78,81,76,80,79,75,77,77,80,74,78</t>
  </si>
  <si>
    <t>IMGLINENC=75,75,78,72,78,75,78,76,74,78,74,78,76,73,75,79,78,78,74,77,77,77,75,75,78,79,77,78,77,75,77,77,77,77,79,75,75,75,75,72,75,74,75,75,77,77,80,76,77,76,76,77,78,77,75,77,76,75,76,79,74,77,75,73,79,77,77,75,76,80,76,75,71,75,74,78,76,80,79,76,75,78,75,74,76,75,76,77,77,78,76,74,77,75,77,76,75,76,75,76,77,78,77,73,74,75,79,81,79,76,76,75,77,79,76,76,75,77,78,73,75,77,77,73,75,75,77,78,78,77,78,78,77,74,79,73,87,68,94,107,74,38,16,8,6,6,6,5,5,5,5,5,4,5,5,4,4,3,3,3,5,5,10,21,48,104,181,248,248,248,184,91,41,18,8,5,3,3,3,3,3,3,2,4,3,2,3,3,3,3,4,4,5,8,15,33,67,103,99,71,88,83,80,82,79,75,76,77,77,78,76,77,77,73,75,79,79,77,77,78,79,77,74,76,75,73,77,76,76,73,76,76,79,76,78,76,78,72,76,74,79,75,75,75,77,74,75,76,78,78,76,79,75,76,78,77,77,75,77,76,75,79,78,76,73,73,76,75,76,72,77,76,76,77,78,76,76,76,76,79,77,76,73,75,77,79,77,74,78,78,77,80,75,79,78,75,77,77,76,77,79,76,77,75,76,79,77,76,77,77,75,78,77,75,77,77,77,78,79,78</t>
  </si>
  <si>
    <t>IMGLINENC=78,78,76,77,75,78,76,75,77,78,79,78,80,78,80,79,78,81,78,77,77,77,76,76,78,77,77,77,76,79,79,74,76,75,79,78,79,78,76,76,79,74,79,78,77,76,78,78,76,78,77,78,74,78,76,78,76,80,77,75,76,78,77,81,80,79,77,77,76,77,79,80,78,77,79,77,81,79,79,78,82,81,81,80,77,77,78,77,78,77,76,79,79,74,79,77,77,80,78,74,77,77,79,80,76,79,80,78,72,77,76,80,76,76,74,77,79,76,78,76,80,79,79,80,77,79,74,78,79,79,84,79,99,110,69,34,15,9,4,4,3,3,3,3,3,3,4,3,3,3,3,3,5,6,16,33,68,103,117,117,155,177,208,172,110,104,101,77,42,26,11,8,4,3,4,3,3,3,5,6,6,6,8,7,5,4,6,8,17,40,90,108,71,88,79,76,78,77,76,76,76,78,79,77,76,79,77,75,76,76,78,76,74,78,79,79,78,79,75,78,78,77,78,77,76,76,80,78,78,81,76,77,79,76,78,76,78,78,78,81,74,78,73,76,78,78,77,78,76,74,80,79,73,77,77,77,79,77,76,79,78,78,75,74,77,75,76,78,77,75,77,75,73,75,76,74,74,80,76,77,80,78,80,77,77,81,76,78,77,76,79,78,78,75,75,76,78,76,76,76,75,79,76,75,75,74,75,73,76,73,76,76,75,76,75,77,72,76,77,78</t>
  </si>
  <si>
    <t>IMGLINENC=77,79,80,78,80,74,79,77,79,78,78,78,77,76,78,75,79,78,80,78,78,75,81,75,79,78,77,80,78,81,79,80,77,77,76,79,79,77,78,76,75,78,77,76,76,76,74,79,76,77,77,77,74,76,76,77,78,80,77,78,74,79,80,76,76,77,76,80,76,76,80,78,77,76,81,77,79,80,78,75,73,78,79,77,78,76,77,77,74,78,79,77,78,74,78,79,77,77,81,80,79,77,76,76,78,76,76,77,77,79,78,76,77,78,80,77,81,80,78,74,77,78,79,79,78,78,80,79,75,81,84,80,97,110,74,40,17,9,5,5,3,3,3,2,3,3,4,3,3,3,3,3,4,7,16,31,70,103,117,118,156,171,212,174,113,105,98,74,42,25,11,7,4,4,3,3,3,3,5,6,6,6,7,6,5,5,5,7,16,42,94,103,67,91,79,78,79,75,76,73,74,75,79,78,78,74,75,77,77,76,77,77,77,77,75,75,76,77,77,79,78,77,79,78,76,78,75,77,75,76,78,78,74,77,75,76,79,77,76,80,77,80,78,79,77,79,78,75,77,78,78,74,76,76,77,77,79,76,74,79,76,77,75,78,78,78,77,80,78,75,77,81,77,77,76,79,76,77,78,75,79,76,77,80,76,79,74,77,79,77,78,81,79,78,75,77,78,79,77,77,76,76,74,75,75,77,73,77,77,79,77,76,77,79,78,78,75,76,76,79</t>
  </si>
  <si>
    <t>ZL=-7063.8|ZR=1011.9|ZSWP=2960.0</t>
  </si>
  <si>
    <t>IMGLINENC=77,77,77,74,74,76,74,75,76,74,73,74,76,78,77,77,75,76,74,75,75,74,76,77,79,77,79,80,77,75,75,75,75,76,77,74,75,82,77,77,77,77,76,76,78,73,76,75,77,76,76,75,75,77,74,77,79,75,73,75,79,76,78,75,78,72,75,75,77,76,76,78,76,74,78,76,79,76,75,76,76,73,77,77,74,76,77,78,75,76,76,78,76,78,76,81,77,78,77,76,77,77,76,76,76,75,74,76,78,81,74,78,75,77,77,76,77,77,76,78,77,75,75,75,76,78,78,76,79,79,76,75,77,83,76,93,66,90,106,81,44,19,9,6,6,6,4,5,5,5,5,5,5,5,4,2,3,4,4,3,4,6,10,25,54,114,189,225,248,248,200,116,55,24,11,6,4,3,2,3,3,3,3,2,3,2,3,3,3,3,3,5,4,5,7,14,32,67,103,102,66,91,81,86,76,80,76,76,78,78,78,77,80,76,77,75,75,75,78,78,78,77,77,78,75,76,78,76,78,75,76,78,75,78,78,75,78,76,78,75,78,76,74,76,76,74,74,76,74,77,76,79,76,76,77,76,73,78,77,78,76,80,73,75,78,76,76,73,75,77,76,74,79,75,75,76,79,75,76,76,76,76,79,76,78,77,80,76,76,73,78,76,77,75,78,75,74,76,76,76,77,76,75,77,76,78,75,77,74,77,76,77,73,75,79,76,74,81,80,78</t>
  </si>
  <si>
    <t>IMGLINENC=77,79,78,76,77,78,79,76,78,76,77,76,75,76,71,76,77,78,78,75,77,79,81,78,77,75,77,76,79,77,77,79,75,76,77,75,74,78,77,75,75,80,77,77,77,75,76,74,75,78,76,76,75,77,78,77,78,75,76,78,81,78,78,74,75,79,77,74,77,77,75,77,75,76,75,78,76,76,81,78,76,78,74,74,75,75,77,79,76,74,78,81,74,75,79,77,76,78,77,78,76,78,74,74,78,78,76,78,74,75,78,77,77,74,78,77,77,76,76,76,78,74,78,78,78,78,76,76,74,79,75,74,79,79,74,94,69,86,107,83,45,20,10,6,6,7,6,6,5,5,4,6,6,6,5,4,3,3,3,3,4,7,11,25,56,117,192,231,248,248,192,116,55,23,11,5,4,3,3,3,3,2,3,3,3,3,3,3,2,3,3,4,4,5,8,16,35,68,105,101,70,89,79,85,76,78,80,77,78,76,77,77,74,76,75,77,79,75,74,81,78,77,77,77,78,75,76,75,75,77,75,80,79,79,75,75,76,78,76,76,79,76,76,77,78,75,77,77,77,75,74,78,77,78,76,79,77,77,78,78,76,80,77,76,76,75,77,78,76,76,76,78,79,75,77,73,76,76,77,76,78,77,72,76,76,76,77,79,75,77,77,76,76,77,78,74,73,77,75,78,78,74,75,77,76,76,77,76,80,77,73,74,76,75,77,77,72,78,77,78</t>
  </si>
  <si>
    <t>IMGLINENC=78,76,81,78,77,79,75,79,78,79,76,76,76,75,80,79,80,77,78,78,78,74,75,78,75,79,76,76,79,79,77,81,77,78,78,81,78,79,77,80,76,76,75,75,76,77,77,78,76,77,77,79,76,80,78,81,77,77,76,76,79,77,76,76,80,77,79,75,80,76,78,78,79,76,79,78,79,77,76,75,75,76,81,79,77,80,78,78,79,75,77,78,77,78,79,77,78,76,77,75,75,77,79,76,79,81,78,78,80,78,78,77,79,79,76,77,79,78,77,77,79,81,77,77,81,80,77,78,79,77,85,83,116,88,47,24,9,6,4,4,3,3,2,3,3,3,3,3,3,2,3,4,4,9,18,36,71,104,109,116,144,153,200,183,132,106,103,93,62,36,18,9,6,4,3,3,3,3,3,5,7,6,6,8,7,5,4,5,7,14,40,81,110,74,85,81,76,79,76,78,76,75,78,76,74,77,79,77,75,77,76,78,79,76,76,78,76,75,74,77,77,75,76,77,77,77,75,78,79,79,77,77,78,76,80,77,78,76,78,77,76,76,77,76,75,77,76,75,77,74,78,75,73,76,77,75,77,75,77,76,77,78,80,75,75,77,78,74,82,76,79,79,78,76,79,81,76,75,75,73,76,75,73,74,75,78,73,75,76,79,76,76,78,77,75,75,76,77,76,77,77,76,77,72,74,76,75,77,76,75,77,77,74,74,74,76,76,76,77,77</t>
  </si>
  <si>
    <t>IMGLINENC=78,76,76,76,77,75,73,77,75,80,77,78,76,77,78,75,81,79,77,76,76,78,78,76,77,78,76,80,73,80,81,80,77,79,75,77,80,75,73,74,75,77,81,81,80,77,76,77,77,78,81,78,79,77,78,80,76,77,79,77,77,79,78,78,79,77,76,78,79,74,79,79,80,78,81,77,79,77,79,77,77,79,78,77,78,81,77,78,73,77,80,81,76,76,78,78,76,77,74,79,78,79,76,76,78,78,79,78,75,76,79,79,77,76,76,77,81,76,77,78,78,77,77,76,74,75,78,79,74,77,83,82,109,96,54,25,10,8,4,3,3,3,2,2,3,3,3,2,3,3,3,4,4,7,15,34,73,107,109,118,145,155,203,184,129,102,103,91,61,36,20,11,5,5,3,3,3,3,4,5,7,7,6,7,6,5,4,5,8,14,37,84,103,75,87,79,78,75,77,77,76,74,77,76,76,77,76,74,77,76,75,75,77,77,76,77,78,76,78,75,76,77,77,79,77,79,76,78,80,77,76,81,74,76,75,76,77,75,79,76,77,78,77,81,76,79,77,77,77,76,78,76,78,78,76,75,78,78,76,76,75,76,73,77,77,73,78,78,78,78,77,76,78,75,77,79,73,79,77,75,77,74,77,78,75,77,75,77,75,75,76,77,77,74,74,77,79,79,78,73,78,78,76,75,76,76,76,77,73,77,76,74,77,77,75,76,78,77,76,75</t>
  </si>
  <si>
    <t>ZL=-7063.8|ZR=1011.9|ZSWP=3158.0</t>
  </si>
  <si>
    <t>IMGLINENC=75,79,75,76,78,72,70,73,78,76,76,75,77,77,76,78,77,75,76,75,74,77,77,75,79,77,79,80,77,80,75,78,78,77,76,75,74,80,76,75,75,77,78,75,77,73,74,78,80,76,75,74,78,76,78,72,79,77,76,73,78,77,80,77,78,74,77,76,79,73,76,74,78,78,79,76,77,78,79,75,77,76,76,74,74,76,75,73,76,78,77,78,75,77,76,76,74,74,75,75,76,76,75,80,75,77,78,75,73,77,77,76,78,79,76,77,76,78,76,76,78,79,74,78,74,76,76,77,77,77,75,78,84,75,92,63,93,112,80,42,19,10,6,6,6,5,5,5,6,5,5,5,5,5,3,3,3,3,3,4,5,6,16,39,80,138,196,232,248,248,188,127,66,30,14,6,3,4,4,3,3,2,3,3,3,4,3,3,3,3,3,4,4,4,5,8,17,35,71,112,97,66,95,80,89,80,77,77,79,79,77,75,78,77,75,80,77,74,76,77,79,80,74,76,78,78,74,77,75,79,78,79,76,81,79,77,77,79,79,77,77,78,74,74,75,77,76,74,75,76,78,78,76,73,76,73,74,76,75,79,79,74,76,73,76,74,76,77,73,76,78,75,76,77,76,78,77,77,76,77,75,75,75,79,74,75,76,78,76,77,77,76,78,77,76,77,75,77,75,78,76,72,76,76,78,74,77,75,75,73,77,76,76,79,80,74,72,77,78,75</t>
  </si>
  <si>
    <t>IMGLINENC=76,77,75,81,74,77,76,78,76,76,77,76,75,78,76,78,77,77,75,76,75,75,78,75,76,74,77,76,77,80,77,77,77,75,74,78,72,78,77,75,74,79,78,76,79,73,79,78,78,76,75,73,76,76,75,77,77,75,77,75,75,77,74,75,76,79,78,74,75,77,76,77,72,76,76,78,74,74,77,78,77,78,77,78,75,74,81,78,74,79,77,78,79,78,77,76,78,76,78,75,76,78,74,76,76,73,76,79,76,76,76,75,79,77,77,74,75,76,79,77,78,76,79,79,75,76,75,77,77,75,74,77,80,70,98,69,89,115,86,44,20,9,5,6,6,6,6,6,5,4,5,4,4,5,3,3,3,3,4,3,4,8,15,38,76,141,196,224,248,248,184,123,65,30,14,7,5,4,4,3,3,2,2,3,3,3,3,3,3,2,3,4,4,4,5,9,19,38,76,112,98,65,96,81,91,81,77,76,75,76,77,79,77,73,75,74,77,74,76,77,80,74,75,75,80,73,73,72,70,77,78,74,76,79,75,75,76,76,77,72,77,77,75,71,74,74,76,74,75,76,74,83,78,75,77,79,75,72,78,78,79,80,75,78,75,76,76,74,76,78,78,73,79,78,74,79,75,77,76,76,77,78,76,76,77,75,78,78,77,76,76,83,79,77,79,76,77,73,73,77,80,76,75,79,78,76,74,76,78,76,77,80,76,77,77,79,77,76,76,79</t>
  </si>
  <si>
    <t>IMGLINENC=78,77,75,78,77,73,74,76,76,75,78,78,80,78,81,76,79,77,76,76,75,74,77,75,79,82,78,77,76,79,78,76,78,77,78,78,76,75,80,77,73,75,78,77,80,75,76,75,77,75,78,77,75,76,78,80,79,76,77,77,76,78,77,78,78,75,77,77,78,77,77,77,76,78,78,79,77,79,77,77,77,77,78,80,76,78,77,77,78,80,76,75,76,78,77,78,76,77,76,75,75,75,78,75,79,76,77,80,79,77,78,78,78,79,78,79,79,78,77,74,80,80,79,75,78,78,71,76,80,88,80,114,93,51,23,12,6,5,3,4,3,3,4,2,3,3,3,2,3,3,4,4,5,10,23,46,88,109,104,124,143,148,196,176,137,107,98,96,74,47,21,14,6,4,3,3,3,3,3,3,6,6,6,6,8,6,5,5,6,7,14,36,86,105,73,91,77,78,77,75,75,77,75,77,77,75,77,76,78,79,79,76,75,78,77,80,77,75,74,78,75,74,79,76,78,75,78,76,75,76,80,80,73,75,77,76,78,78,77,77,75,74,75,76,78,75,80,80,77,72,75,75,76,78,75,80,78,76,79,77,73,75,78,76,76,76,77,76,77,77,73,77,75,77,71,78,76,76,76,76,76,77,76,77,79,80,78,77,79,76,75,77,78,79,75,73,77,81,74,77,75,79,74,74,76,76,73,79,74,76,78,75,77,73,75,73,75,77,76,77</t>
  </si>
  <si>
    <t>IMGLINENC=80,77,78,77,77,79,79,78,79,79,78,78,82,77,77,77,78,79,82,74,78,80,77,77,79,79,77,79,79,77,77,79,78,79,78,79,79,77,78,81,78,77,80,79,74,75,75,78,75,78,78,77,79,79,77,78,78,75,76,75,77,75,77,78,77,76,78,78,80,76,79,79,79,73,78,75,75,79,77,77,77,78,76,77,77,81,77,76,76,80,79,81,75,78,81,76,78,78,78,79,81,74,77,73,78,76,77,75,75,82,75,75,79,77,74,78,78,77,82,77,78,79,77,78,80,78,81,80,78,86,77,112,101,59,23,13,6,5,4,4,3,2,3,3,3,3,3,3,3,3,3,4,6,9,23,44,87,111,98,123,145,142,195,181,139,100,100,103,72,46,23,14,6,4,3,3,3,3,3,3,6,7,5,6,8,6,4,5,6,7,16,39,87,109,71,91,76,78,78,75,79,80,76,77,77,77,76,75,77,78,78,80,75,76,75,78,79,77,81,78,78,78,78,80,77,76,77,78,76,77,78,74,74,76,79,77,79,77,80,78,78,76,77,76,79,76,81,79,80,79,75,78,75,76,76,81,78,78,75,76,76,78,77,74,78,78,76,78,79,81,76,74,76,76,78,79,75,76,81,78,79,77,76,77,73,75,78,74,77,77,73,78,77,74,77,76,74,76,77,74,74,77,78,80,75,80,76,74,76,73,72,80,75,77,74,74,75,78,76,74</t>
  </si>
  <si>
    <t>ZL=-7063.8|ZR=1011.9|ZSWP=3356.0</t>
  </si>
  <si>
    <t>IMGLINENC=79,79,79,81,77,77,71,75,77,74,78,78,80,75,75,80,76,77,73,78,77,77,76,76,74,78,76,78,75,75,75,79,77,77,77,76,78,75,71,77,76,76,78,76,76,75,76,74,78,76,78,77,76,75,77,73,79,78,75,76,77,76,76,75,77,78,79,75,77,79,76,75,74,78,76,77,78,76,76,77,77,76,76,75,77,75,75,78,74,74,78,73,75,77,78,78,74,78,76,76,81,77,76,78,77,76,74,78,74,78,77,78,76,75,78,78,76,75,77,79,76,79,76,74,75,77,77,82,77,74,81,80,76,90,68,81,109,87,48,22,11,6,6,5,6,4,5,6,5,5,4,5,5,3,4,4,4,4,4,4,6,11,20,48,93,165,187,248,248,248,180,128,71,32,14,8,5,4,3,3,3,3,3,3,3,3,3,3,3,2,3,3,3,4,4,6,11,24,51,92,111,75,72,95,80,84,79,78,77,78,80,77,79,76,76,78,76,76,75,77,74,78,76,74,74,79,77,76,77,75,75,75,75,78,78,78,76,75,77,78,76,74,74,78,72,75,75,76,75,75,75,79,75,72,74,75,76,74,76,76,79,74,75,77,76,76,77,75,77,76,76,74,77,76,77,75,74,75,79,75,78,76,76,80,76,78,74,77,77,78,74,78,77,76,77,76,77,78,74,76,78,75,75,76,76,75,72,75,75,75,75,77,77,78,75,77,80,78,76,79</t>
  </si>
  <si>
    <t>IMGLINENC=77,75,76,78,78,77,76,78,77,79,76,79,78,76,77,75,77,75,74,78,76,79,75,76,77,76,78,77,80,76,78,76,77,79,74,79,77,75,80,76,75,75,77,77,79,76,79,76,78,75,77,78,75,77,76,75,75,73,79,78,76,76,76,76,78,77,78,80,77,74,75,74,74,79,75,76,77,76,75,76,77,73,72,75,78,76,76,78,75,75,76,78,74,76,78,74,78,79,77,76,79,78,75,80,75,76,80,77,74,78,80,78,78,79,76,76,79,76,74,76,74,77,75,76,77,78,79,78,78,75,80,79,76,94,68,82,114,89,51,23,9,6,6,6,6,5,5,5,6,4,4,5,5,4,3,3,3,3,4,3,6,9,20,48,95,160,186,240,248,248,176,126,70,33,15,6,4,4,4,3,3,3,3,3,4,3,3,3,3,3,3,3,4,4,5,7,11,24,50,98,115,75,73,97,82,84,81,80,75,76,74,77,73,77,78,75,80,75,76,77,78,74,78,77,78,76,74,77,77,75,77,79,77,77,76,75,80,79,77,74,76,77,75,77,78,74,75,76,74,72,79,75,78,78,78,75,77,77,79,75,75,76,73,75,77,76,77,75,76,75,77,75,77,77,77,81,77,78,78,74,76,75,75,76,77,76,75,75,77,74,76,80,76,78,75,75,78,77,80,79,79,78,78,79,76,76,72,75,75,76,77,79,76,75,78,75,80,78,76,77</t>
  </si>
  <si>
    <t>IMGLINENC=79,80,77,78,76,80,81,76,76,79,77,77,78,77,80,79,77,79,77,77,78,79,77,77,77,77,77,79,80,78,81,82,78,77,72,78,79,77,79,72,75,75,77,76,77,80,77,77,76,75,81,75,79,77,77,76,74,78,78,78,81,79,75,77,77,75,78,79,75,74,76,76,77,75,77,74,75,79,77,79,77,75,78,76,77,78,78,77,80,79,77,79,78,78,78,77,79,77,77,78,77,79,78,75,78,78,79,76,75,77,77,80,78,77,80,76,77,78,81,78,77,81,80,74,76,76,72,79,85,80,96,112,71,34,14,8,5,5,3,3,3,3,3,3,2,3,4,3,3,3,3,4,6,10,26,49,89,109,103,124,142,142,184,179,142,108,95,99,84,56,29,18,8,6,4,4,3,3,3,3,5,7,5,6,8,8,5,4,5,6,8,17,48,89,102,72,89,73,78,76,74,79,79,77,75,79,78,76,78,77,78,78,78,77,78,77,75,76,77,78,74,77,78,77,79,77,74,76,79,74,75,77,75,77,80,78,80,76,78,80,78,78,75,77,78,79,77,77,75,76,78,74,77,79,77,76,77,77,77,78,79,78,77,77,78,77,77,75,76,77,77,77,80,75,75,74,78,78,79,78,74,74,73,78,76,77,74,79,74,75,76,78,79,79,74,78,74,80,76,79,76,77,76,77,75,75,75,78,78,77,76,78,75,76,74,78,79,76,75,74</t>
  </si>
  <si>
    <t>IMGLINENC=76,79,77,76,74,77,77,77,79,75,80,76,77,78,77,77,78,79,78,76,77,77,76,76,77,77,76,80,81,78,80,78,78,78,77,77,79,77,76,78,77,77,75,76,74,78,80,77,80,78,77,78,80,77,80,78,79,78,78,78,77,80,75,78,77,76,75,77,77,78,76,78,77,77,78,78,76,77,79,80,77,77,79,76,75,77,75,77,77,79,80,78,76,78,78,75,78,76,78,80,78,77,76,74,78,76,77,78,76,77,77,79,76,74,78,77,77,79,78,77,79,77,77,80,84,78,81,80,81,78,95,113,72,35,13,9,4,4,4,2,3,3,3,3,3,3,2,3,3,3,3,4,5,10,26,50,89,110,97,127,139,146,189,180,148,105,94,102,83,57,29,15,8,5,4,4,3,4,3,4,4,7,7,5,7,8,4,4,4,6,10,16,52,99,105,73,89,78,80,75,79,75,78,78,76,78,78,76,77,75,78,76,76,77,77,75,79,80,78,78,77,77,77,77,80,78,79,78,76,79,77,76,76,79,74,78,78,76,76,79,79,77,76,79,77,76,76,77,76,76,78,72,79,77,80,80,76,77,76,78,76,77,74,76,77,76,79,78,76,76,75,76,78,77,75,78,73,76,75,76,76,76,77,77,76,80,75,76,76,75,77,76,75,75,76,75,77,76,77,75,74,80,72,74,79,76,77,75,76,76,75,78,75,77,75,76,77,75,76,76</t>
  </si>
  <si>
    <t>ZL=-7063.8|ZR=1011.9|ZSWP=3554.0</t>
  </si>
  <si>
    <t>IMGLINENC=77,77,75,76,73,76,76,79,76,77,74,78,78,74,74,79,75,78,78,76,76,73,76,78,76,79,79,79,77,75,78,79,75,77,78,74,76,77,73,76,78,76,75,78,76,76,76,77,77,76,76,79,78,74,79,73,75,79,76,74,77,77,81,77,76,77,81,75,77,77,76,74,77,79,78,77,78,77,77,78,81,78,77,77,76,78,73,75,76,80,75,79,79,73,76,76,74,76,76,76,80,76,74,75,76,75,79,74,75,75,77,77,74,75,76,78,80,79,77,75,76,75,80,76,76,77,78,77,78,79,75,80,85,79,73,107,100,57,28,13,7,5,5,6,6,6,5,5,5,5,5,6,4,3,3,3,3,4,3,4,6,13,30,63,118,169,178,248,248,232,176,131,73,35,15,8,5,4,3,3,3,3,2,3,3,3,3,3,2,2,3,3,4,4,4,5,9,18,33,75,108,102,67,92,84,89,77,76,79,81,75,74,74,77,76,76,79,74,77,75,72,79,77,75,80,76,82,77,75,74,79,76,77,78,77,77,76,77,78,76,78,75,76,79,75,76,76,74,76,77,75,78,75,75,75,75,75,75,76,75,74,76,77,75,74,77,76,79,78,72,77,79,79,76,78,76,75,75,75,77,76,74,77,78,77,78,78,77,74,75,79,76,78,76,78,76,76,76,76,77,75,75,72,77,76,75,77,79,77,72,74,78,77,78,75,73,74,77,79,75</t>
  </si>
  <si>
    <t>IMGLINENC=76,77,77,77,77,76,77,74,80,78,74,79,75,78,80,76,74,77,78,77,72,77,76,75,77,77,74,75,79,75,76,75,75,77,76,74,77,76,76,77,76,75,76,75,73,79,78,78,78,77,78,78,75,77,79,73,77,75,81,74,77,76,74,77,75,75,77,75,80,76,80,75,73,76,78,77,76,75,79,77,77,79,78,76,76,74,78,76,75,75,77,75,75,77,76,80,76,76,75,77,75,76,77,75,78,77,79,77,75,76,76,76,81,78,75,74,78,76,76,76,75,75,78,78,78,77,76,75,78,78,77,77,85,82,68,102,103,60,30,14,7,5,5,6,6,5,6,6,6,5,5,6,5,3,3,3,3,3,4,4,7,12,29,61,116,173,177,248,248,232,173,128,72,34,15,7,5,4,3,3,2,3,2,3,2,3,3,3,3,3,3,3,3,4,4,5,9,17,35,73,109,102,68,93,78,89,80,76,76,72,77,78,76,78,78,73,78,74,76,78,76,79,74,76,78,78,75,76,75,75,75,75,79,76,76,77,76,75,75,76,79,77,80,75,74,74,77,80,76,73,78,79,79,76,77,78,76,74,78,78,75,77,77,78,77,76,78,75,74,76,77,78,76,78,77,77,74,77,78,79,77,76,77,77,77,77,77,78,77,76,76,76,76,77,75,75,76,77,74,76,77,74,78,78,78,79,75,78,78,77,71,77,75,77,75,77,74,77,74,77</t>
  </si>
  <si>
    <t>IMGLINENC=78,78,80,78,78,76,76,78,80,78,76,79,78,74,79,78,76,76,78,76,78,78,78,75,77,80,76,76,76,78,78,76,74,79,79,79,81,77,77,76,76,77,77,80,84,77,79,79,77,77,77,78,76,76,74,76,79,74,72,77,79,77,78,78,78,78,77,76,78,77,79,76,75,78,78,79,83,77,74,82,76,79,80,78,77,76,74,77,78,78,76,76,76,78,79,77,80,76,75,79,77,80,78,77,77,81,75,74,74,77,76,79,78,74,78,79,79,76,81,77,76,78,75,79,77,79,76,82,86,78,105,102,57,28,10,9,5,4,3,3,3,3,2,3,3,3,3,3,3,3,3,4,6,11,24,47,83,109,103,116,140,137,168,184,152,122,91,101,90,69,40,23,10,8,4,4,3,3,3,3,3,6,8,6,6,8,6,5,3,5,6,8,21,50,100,95,75,86,75,75,76,77,76,78,75,76,77,79,77,75,77,74,77,75,78,79,78,76,77,76,77,77,75,79,76,77,74,79,81,80,75,79,76,78,76,79,78,76,78,77,77,77,72,76,80,76,75,74,79,76,78,73,76,76,73,79,75,76,74,79,78,78,77,77,76,77,77,76,75,77,78,79,77,77,77,76,75,77,76,78,75,79,76,78,76,75,76,73,76,75,81,78,77,77,75,76,72,76,76,74,77,79,75,77,73,74,76,76,75,78,76,77,77,78,76,79,75,74,74,75</t>
  </si>
  <si>
    <t>IMGLINENC=77,75,79,77,76,77,77,79,77,75,77,76,76,77,76,79,78,77,78,74,81,76,79,75,78,78,75,78,80,77,77,79,77,78,76,79,78,77,75,76,76,76,78,77,79,80,76,74,77,78,78,76,73,77,80,78,79,81,74,78,78,76,78,80,77,74,80,76,78,76,77,77,77,78,76,78,76,78,76,77,77,77,80,78,79,76,77,79,76,75,76,80,76,78,77,78,77,77,77,73,77,79,79,76,74,74,75,77,78,76,78,78,80,78,79,76,78,76,80,78,80,75,75,78,78,81,78,77,86,83,106,99,61,30,12,8,5,4,3,3,2,3,3,3,3,4,2,3,3,3,3,5,6,11,25,50,90,109,97,118,136,134,179,178,154,120,91,98,93,67,39,24,12,7,4,4,3,3,3,3,4,5,7,6,6,8,7,4,4,5,6,10,22,56,101,94,78,86,78,76,78,76,78,75,76,74,75,74,77,75,76,80,75,76,74,76,80,76,79,79,79,76,77,77,74,74,78,78,78,77,76,76,74,75,75,76,77,77,76,77,80,77,74,77,77,77,77,78,71,78,79,75,78,80,76,77,73,78,77,80,76,72,78,78,76,76,78,79,76,77,77,74,76,75,75,77,74,78,77,74,77,74,78,78,79,78,71,73,76,75,72,77,77,77,75,78,76,77,76,77,77,78,74,76,77,77,76,79,76,74,76,77,75,78,76,77,75,72,78,75</t>
  </si>
  <si>
    <t>ZL=-7063.8|ZR=1011.9|ZSWP=3752.0</t>
  </si>
  <si>
    <t>IMGLINENC=74,76,76,75,79,78,72,76,75,75,77,77,77,75,75,77,79,74,81,79,76,76,78,77,78,80,78,78,80,75,75,77,78,78,76,76,77,74,77,75,76,78,77,77,78,79,75,77,76,77,75,74,77,75,75,76,76,76,75,77,78,79,75,77,79,77,77,77,77,79,75,76,74,76,77,78,78,77,75,75,75,76,77,73,77,79,75,77,77,76,77,76,77,77,80,77,75,75,77,78,73,77,79,79,76,79,76,76,79,77,73,81,74,75,80,75,75,77,75,79,77,78,75,80,76,80,74,78,81,75,87,79,86,66,102,103,69,35,17,7,6,5,5,6,5,5,5,4,5,5,6,5,4,3,3,3,3,4,4,5,7,17,37,74,129,171,177,248,248,232,170,142,86,42,20,9,6,4,4,3,3,2,3,3,2,3,3,3,3,2,3,3,4,4,4,4,6,10,19,42,79,112,89,69,92,81,85,82,77,76,77,75,78,78,75,73,72,78,76,79,75,76,75,74,78,77,80,77,76,75,76,73,77,75,74,78,74,75,80,75,76,74,75,76,78,74,76,76,76,82,78,76,75,77,76,78,73,75,75,77,76,78,76,75,77,72,73,78,76,76,80,78,77,75,76,75,78,76,75,76,77,76,75,76,75,79,78,77,74,74,77,78,76,77,76,77,79,77,78,79,76,75,76,75,77,77,79,78,74,77,75,77,74,77,76,77,76,78,77,79</t>
  </si>
  <si>
    <t>IMGLINENC=76,76,77,77,77,78,76,77,79,77,76,77,78,77,75,78,77,76,74,78,76,79,77,77,77,76,76,75,77,76,75,74,76,80,75,76,75,79,74,76,77,72,76,78,79,77,76,74,75,76,77,73,77,75,78,78,75,76,77,78,72,80,76,78,74,77,76,78,76,77,76,75,76,78,74,77,74,73,76,73,77,78,75,76,77,74,75,77,81,74,77,76,75,78,77,79,79,77,78,73,78,76,74,76,77,72,79,78,76,77,76,75,74,76,76,75,78,75,75,76,75,74,76,81,79,77,77,77,77,79,83,77,90,68,98,104,72,35,17,8,6,5,6,6,5,5,5,5,5,4,5,6,4,3,3,3,3,3,3,5,9,16,36,73,128,171,179,248,248,224,162,139,86,40,19,9,5,4,4,2,3,3,3,3,3,3,3,3,3,3,3,3,4,4,3,4,6,10,21,45,86,109,87,69,96,80,87,79,76,77,80,76,82,75,76,77,77,77,76,74,77,76,75,78,77,74,76,74,77,76,77,75,76,76,74,76,77,80,76,75,76,75,77,76,74,81,74,76,77,73,73,79,79,76,74,76,76,77,75,77,76,77,78,75,75,75,73,76,76,76,79,77,76,75,75,78,74,75,77,79,76,76,76,76,78,78,75,74,75,75,78,78,75,76,78,76,78,74,76,77,74,77,76,78,74,78,79,76,77,73,76,77,77,77,77,76,73,76,76,77</t>
  </si>
  <si>
    <t>IMGLINENC=76,79,74,78,76,77,79,75,73,77,76,77,78,78,79,77,79,76,77,74,73,78,77,80,77,77,76,76,79,77,81,75,79,80,77,80,75,76,81,76,74,77,79,76,78,77,79,78,76,80,78,80,78,79,77,79,75,75,75,75,79,79,76,77,73,76,80,79,78,74,78,78,77,81,78,78,75,76,78,79,77,79,76,79,75,78,78,76,78,74,79,76,80,79,77,76,78,78,80,79,75,80,75,76,77,78,77,77,76,76,77,76,78,79,77,76,75,78,80,73,79,80,78,77,76,78,76,84,83,88,108,80,44,21,8,6,4,3,3,2,3,3,3,3,3,3,3,2,3,3,3,4,6,11,26,53,94,105,99,109,138,130,156,175,160,134,102,88,97,86,57,37,18,11,5,4,3,3,3,3,3,3,6,6,7,6,7,6,5,4,5,6,9,17,50,89,101,78,85,75,81,77,79,78,74,81,78,77,74,76,75,79,75,77,79,76,76,76,74,77,77,78,78,78,79,74,75,75,76,77,79,78,74,78,78,79,79,76,79,76,77,77,76,76,77,78,75,76,76,75,77,73,76,78,79,79,78,75,77,82,79,77,75,76,78,77,76,79,80,77,77,80,77,76,79,76,78,77,75,76,77,75,81,76,79,77,74,78,73,76,78,78,77,74,77,79,77,75,75,75,75,75,76,71,72,76,76,74,78,77,75,76,72,80,79,75,75,76,75,75</t>
  </si>
  <si>
    <t>IMGLINENC=77,78,79,78,81,78,76,75,76,78,78,77,78,78,76,76,81,80,79,73,76,74,79,74,78,79,74,76,80,79,80,76,78,83,79,77,77,77,79,81,77,76,75,81,76,80,77,77,75,78,79,77,80,78,79,79,75,75,78,79,79,76,78,77,79,77,77,77,77,79,76,77,76,78,80,75,74,76,80,76,76,78,78,78,78,78,79,78,76,79,77,77,80,76,79,79,79,81,75,75,76,78,78,75,76,78,75,76,79,80,80,80,73,76,75,75,77,78,78,75,76,79,78,79,78,76,78,83,83,91,111,83,44,23,9,7,4,4,3,3,3,3,3,3,3,3,2,3,3,2,3,4,6,11,25,52,89,105,96,110,139,129,154,178,164,139,105,92,98,85,59,36,17,10,5,4,3,4,3,3,3,3,6,7,6,7,8,7,4,4,4,5,9,20,54,91,95,78,88,80,79,76,78,76,78,80,78,75,76,77,80,78,73,76,78,80,77,78,79,76,78,77,73,77,79,76,74,74,75,76,75,75,76,75,73,73,76,77,77,78,74,81,76,76,81,80,78,77,79,76,77,80,76,76,77,79,78,75,82,77,76,76,78,82,80,75,79,80,75,77,76,75,75,79,75,76,73,78,76,74,76,74,76,76,76,79,75,80,77,75,76,77,77,75,76,79,75,79,79,77,75,74,77,78,77,75,78,75,77,76,75,77,77,76,79,76,76,78,74,73</t>
  </si>
  <si>
    <t>ZL=-7063.8|ZR=1011.9|ZSWP=3950.0</t>
  </si>
  <si>
    <t>IMGLINENC=79,80,79,77,74,74,74,74,78,74,74,73,78,78,75,75,77,76,78,75,76,76,77,76,75,78,77,75,76,76,79,78,75,76,80,75,82,79,75,74,76,78,76,76,75,77,76,78,77,76,77,76,74,74,78,74,77,77,77,77,79,76,76,76,77,78,80,78,76,77,77,73,76,72,77,77,78,77,76,75,74,78,77,74,75,73,75,77,74,75,78,78,77,78,78,80,76,78,76,78,80,75,78,74,78,78,76,75,76,78,75,78,75,75,76,76,74,77,77,77,74,78,74,77,76,78,75,75,75,83,78,89,67,101,106,73,34,16,9,6,5,5,6,6,6,5,6,5,5,5,7,4,3,3,3,3,3,3,4,6,10,21,46,87,137,168,170,247,248,232,160,150,104,53,26,11,5,4,4,3,3,3,3,3,3,3,4,3,3,3,3,2,3,3,3,3,5,5,10,19,45,82,112,88,69,97,75,85,78,79,76,76,76,75,78,77,75,76,78,79,77,77,74,76,80,73,80,78,77,77,79,76,78,76,75,77,76,78,79,76,79,75,76,75,75,75,78,77,76,78,75,75,74,75,77,76,73,77,78,75,78,76,77,78,75,75,78,75,77,78,79,79,76,79,78,76,75,74,75,77,78,74,77,75,73,76,79,79,74,78,78,79,78,78,76,73,78,78,76,77,78,76,75,77,76,78,75,77,77,75,73,78,76,76,76,78,74,78,76,79</t>
  </si>
  <si>
    <t>IMGLINENC=76,78,78,77,77,79,74,75,76,77,72,74,73,77,76,76,75,77,72,77,76,76,77,78,77,74,77,77,73,73,77,79,74,76,75,75,75,77,79,80,80,76,75,76,73,74,76,78,79,78,75,77,75,79,77,76,77,73,76,80,76,75,76,76,78,74,75,76,78,77,74,75,76,80,76,77,76,75,76,76,76,74,77,74,75,75,77,76,80,74,77,79,79,76,75,75,78,74,74,76,76,78,75,77,76,74,82,79,80,74,80,73,76,75,74,77,75,74,78,76,76,76,78,77,77,76,76,78,73,79,79,91,66,97,106,75,40,16,8,6,5,6,6,6,6,5,6,5,4,5,6,5,3,3,4,3,4,3,5,6,10,21,46,92,142,167,173,246,248,232,159,153,104,52,25,12,6,5,4,3,3,3,3,3,3,2,4,3,3,3,2,2,2,4,3,3,5,6,10,21,48,89,116,86,69,93,76,87,82,77,78,78,78,76,77,75,76,75,75,77,78,74,73,77,79,75,76,74,73,75,75,77,78,79,74,76,76,79,76,74,79,75,77,76,78,76,78,77,75,73,74,78,78,79,77,74,74,78,77,77,76,75,73,74,77,77,77,78,78,77,76,77,78,76,74,76,79,74,74,79,77,75,73,78,76,80,75,79,76,74,78,78,75,80,74,79,74,74,76,75,78,76,78,80,81,74,75,81,80,73,78,78,75,76,78,77,77,76,76,78</t>
  </si>
  <si>
    <t>IMGLINENC=77,79,76,78,75,78,77,79,79,78,76,77,76,80,77,77,78,77,77,77,76,76,75,78,78,76,77,78,79,78,76,74,75,76,79,81,79,77,76,80,75,77,75,77,75,79,75,74,78,78,78,78,77,81,79,77,76,77,77,79,77,77,76,77,79,77,76,78,79,75,77,75,74,78,78,77,78,78,76,77,75,77,79,80,79,76,77,74,76,75,76,79,78,77,77,77,78,77,78,75,75,75,79,82,79,82,73,75,78,80,80,80,76,76,78,79,80,78,79,76,79,78,81,78,80,80,77,87,82,111,93,51,21,13,5,5,4,3,3,3,3,3,3,3,3,3,3,2,3,3,3,5,7,13,32,59,97,107,91,112,133,124,147,172,157,137,110,91,93,98,72,49,25,14,8,5,4,3,3,3,3,3,3,6,7,7,7,9,7,4,3,4,5,9,16,42,90,105,76,92,74,79,79,78,71,80,80,77,76,75,78,76,77,77,76,79,76,74,74,78,75,74,76,79,78,79,75,78,74,75,78,79,77,76,78,79,77,78,79,77,80,79,78,78,77,79,73,77,77,78,77,77,78,79,78,78,78,76,76,79,76,74,76,77,76,78,77,77,75,77,79,75,75,78,77,80,77,76,72,78,76,74,73,74,76,75,80,80,80,75,77,76,76,77,78,76,78,76,76,74,77,78,74,75,73,76,76,76,76,77,75,79,74,74,76,78,76,75,77,76</t>
  </si>
  <si>
    <t>IMGLINENC=76,76,77,79,76,75,78,76,78,77,76,76,79,81,79,78,79,78,77,77,74,78,80,77,79,77,76,83,76,80,78,79,78,77,81,76,75,78,77,77,77,80,78,78,78,78,77,76,77,81,79,76,78,80,81,81,78,77,79,77,74,78,81,76,78,77,75,78,78,76,81,78,74,78,78,78,79,79,77,77,77,79,79,75,79,78,77,79,77,83,79,78,75,78,78,75,79,75,79,79,76,79,77,74,76,76,78,77,78,78,74,76,78,81,76,78,79,80,80,79,79,78,81,76,78,81,80,87,82,110,97,58,23,14,6,5,4,3,3,3,3,3,3,3,3,3,3,3,3,3,3,5,7,13,29,60,93,106,90,113,137,119,141,176,161,139,114,84,93,98,71,50,26,15,8,6,4,4,3,3,3,3,3,6,8,6,8,9,6,4,4,5,5,9,18,47,97,101,74,88,78,79,79,78,79,77,77,77,80,80,76,77,79,75,77,77,77,78,79,78,78,76,79,79,76,76,79,79,76,76,81,77,76,78,77,79,80,77,80,73,83,78,72,79,79,80,78,77,76,78,76,76,75,78,75,75,76,78,77,76,78,75,77,77,75,76,75,79,78,77,78,77,75,77,76,77,73,76,77,75,80,76,75,75,75,78,76,77,79,76,76,77,76,75,78,76,78,78,77,78,80,76,77,76,76,78,78,79,75,77,72,77,76,77,78,77,79,77,76,78</t>
  </si>
  <si>
    <t>ZL=-7063.8|ZR=1011.9|ZSWP=4148.0</t>
  </si>
  <si>
    <t>IMGLINENC=76,76,73,76,76,76,75,73,75,75,76,77,76,73,75,76,76,73,75,78,76,80,79,79,75,75,77,80,76,77,77,79,78,75,79,73,81,76,74,73,78,77,77,75,77,74,75,76,74,77,76,76,76,75,80,77,77,75,76,73,77,76,79,78,75,76,78,74,75,75,77,73,77,76,76,78,78,77,77,76,77,77,77,79,77,78,78,76,74,74,76,77,81,78,75,75,77,77,75,75,74,80,79,78,76,78,77,77,76,77,75,77,76,75,76,75,76,78,74,79,74,75,76,75,77,80,79,76,82,79,91,67,100,104,71,35,15,8,5,5,5,5,7,6,5,6,5,5,5,6,4,3,3,3,4,3,3,3,4,7,14,31,63,113,153,156,185,248,248,208,150,150,108,59,28,12,7,5,3,3,3,2,3,3,3,3,3,3,3,3,3,3,3,3,4,3,4,4,7,13,23,53,93,110,73,75,95,83,87,85,76,76,80,79,74,76,78,77,80,75,74,78,75,75,78,74,77,79,77,78,75,79,78,77,78,76,76,75,76,74,75,75,81,76,77,75,77,77,76,76,76,74,76,75,76,75,73,78,76,74,76,78,78,77,75,77,75,77,78,77,78,75,79,75,80,73,76,79,75,77,75,74,75,77,78,78,77,78,76,79,76,75,75,75,77,76,79,76,78,80,75,76,75,76,76,76,75,75,77,73,73,75,76,75,75,78,77,79,76,79</t>
  </si>
  <si>
    <t>IMGLINENC=76,78,78,77,76,76,75,77,79,76,77,78,78,75,78,78,77,78,76,77,75,78,76,76,76,75,75,74,78,76,78,74,76,76,78,77,81,74,77,76,76,74,74,79,77,75,79,76,77,76,75,79,77,78,79,77,78,75,77,77,76,75,75,77,78,73,75,75,77,73,77,78,75,77,75,76,71,75,77,74,78,78,76,78,76,74,77,75,78,75,77,76,75,79,79,75,78,76,72,74,78,77,75,76,78,76,78,77,79,76,75,77,78,79,81,78,77,75,76,77,75,74,77,77,73,79,76,72,87,75,93,67,103,107,75,39,17,8,6,5,4,6,6,5,5,5,6,5,6,6,5,3,3,4,3,2,3,4,4,6,15,30,63,111,161,164,183,241,248,216,148,149,109,60,28,13,7,4,4,3,3,3,3,3,3,3,3,3,3,3,3,2,3,3,3,3,4,5,7,12,26,54,99,113,76,75,98,81,78,80,81,76,77,76,77,76,76,80,77,78,78,78,72,75,79,76,77,77,77,75,75,80,78,79,76,79,78,80,76,74,75,77,75,74,76,75,75,74,74,77,76,76,79,73,76,79,77,78,76,79,76,79,77,76,73,76,76,74,77,75,78,73,79,77,76,76,79,75,74,76,77,77,72,78,75,79,77,78,76,78,80,79,76,76,79,75,79,78,78,75,75,73,77,78,74,74,78,74,78,74,77,76,77,75,78,78,79,76,79,80</t>
  </si>
  <si>
    <t>IMGLINENC=78,81,76,78,77,76,78,78,76,77,76,77,76,79,77,75,78,78,78,78,79,76,74,77,76,79,77,78,78,79,79,79,78,78,75,79,76,79,81,76,73,77,75,77,79,80,80,77,77,75,76,79,76,78,75,78,75,74,79,77,75,79,77,76,78,76,76,76,75,78,77,77,80,74,77,76,80,76,78,76,77,77,78,78,78,74,77,76,79,77,77,78,75,77,78,77,80,75,78,77,76,76,79,80,78,78,77,77,78,76,79,75,76,78,74,77,78,78,78,75,79,82,76,79,80,82,81,80,107,100,57,30,12,8,5,5,3,3,3,3,3,2,3,3,3,3,3,3,3,4,4,5,9,16,39,70,104,101,90,118,129,124,142,166,159,137,116,92,88,99,79,60,32,20,10,7,4,4,3,3,3,4,3,4,6,9,7,8,9,5,4,4,5,5,8,18,48,95,104,77,85,78,80,78,77,75,79,74,77,78,80,77,76,76,77,79,77,74,74,77,75,78,75,77,78,77,77,74,79,79,75,76,74,78,76,76,76,77,78,78,76,77,75,75,76,77,76,77,74,75,75,78,78,73,78,78,77,76,77,79,80,76,78,75,75,76,77,76,76,79,79,78,74,75,74,74,78,75,76,75,77,79,77,78,72,73,77,77,76,76,78,77,76,75,75,75,78,76,75,75,78,78,71,73,74,76,81,79,77,75,74,75,75,75,74,77,75,77,79,76</t>
  </si>
  <si>
    <t>IMGLINENC=79,79,77,73,76,79,76,80,79,76,78,79,76,77,76,77,77,79,79,77,76,76,80,75,76,78,77,81,77,77,78,75,76,78,81,80,78,75,77,76,73,76,76,81,76,78,77,77,78,76,81,77,77,76,79,77,75,76,77,78,78,78,78,75,78,76,77,79,77,78,77,78,77,76,78,76,79,75,80,81,79,76,80,76,77,82,76,81,76,79,79,78,78,77,79,75,80,77,80,78,80,75,77,77,75,79,76,75,78,80,78,79,76,76,77,76,78,76,79,76,77,79,76,77,80,81,86,83,99,103,66,32,13,9,5,4,3,3,3,3,3,3,3,3,3,3,3,3,3,3,3,4,8,16,37,68,101,100,88,119,131,124,139,166,162,134,118,96,88,101,82,57,34,20,10,7,4,3,3,3,3,3,3,4,6,8,7,8,8,6,3,4,4,4,8,18,49,90,105,76,91,78,80,79,76,76,76,78,81,79,77,77,81,76,77,76,78,75,78,76,78,78,80,80,77,75,79,78,79,76,79,78,76,79,74,79,79,77,79,80,79,79,75,78,78,79,80,78,73,77,79,76,76,77,76,79,74,81,77,76,75,76,77,77,78,79,76,76,77,77,80,78,79,75,73,78,76,76,74,78,73,76,75,78,75,79,74,76,78,77,75,80,74,77,76,77,73,77,75,78,76,73,73,76,75,75,76,77,75,78,76,75,76,76,74,75,76,75,72,79</t>
  </si>
  <si>
    <t>ZL=-7063.8|ZR=1011.9|ZSWP=4346.0</t>
  </si>
  <si>
    <t>IMGLINENC=75,78,79,75,74,76,74,77,76,78,77,76,75,75,73,76,76,77,78,75,76,76,78,76,72,75,77,78,81,79,74,77,76,79,77,74,77,77,74,77,74,76,77,75,79,76,78,76,79,79,77,78,77,77,72,75,77,75,75,76,78,74,76,75,76,78,78,77,74,75,82,75,77,73,75,76,74,73,73,75,77,78,77,75,77,77,77,77,74,76,74,78,77,72,77,79,76,77,74,76,75,74,75,78,78,76,74,78,76,75,76,75,75,76,75,78,74,78,77,76,75,77,77,76,77,75,73,87,75,95,66,93,109,83,41,18,8,6,4,4,6,7,6,6,6,5,4,5,6,4,3,3,3,3,3,3,3,4,6,10,21,43,82,130,156,155,198,248,248,200,148,151,108,59,29,12,7,5,4,3,3,3,3,2,2,2,2,3,3,3,3,2,3,3,3,4,4,5,7,9,19,42,81,112,89,66,93,79,90,83,74,77,77,76,75,77,77,77,79,78,76,76,75,73,76,76,76,78,77,74,77,78,73,76,75,78,76,75,76,78,75,73,78,76,72,79,77,78,76,79,76,80,74,77,77,76,73,75,75,75,77,74,77,78,78,75,75,76,76,74,76,74,75,75,77,76,78,78,75,76,75,75,77,75,77,75,74,77,77,74,77,77,77,76,75,79,75,79,74,76,77,75,77,76,77,76,76,77,76,76,75,74,77,78,75,75,76,79,78,79</t>
  </si>
  <si>
    <t>IMGLINENC=75,78,78,77,73,79,76,77,77,77,77,79,79,78,77,77,76,76,74,77,74,75,76,75,77,77,77,75,80,74,75,74,76,75,78,77,79,73,75,75,74,74,76,74,79,77,79,76,77,78,75,75,75,75,77,75,77,74,78,78,75,76,77,77,75,80,77,76,80,75,75,77,74,75,76,76,75,76,78,79,75,76,77,74,77,74,78,76,73,77,76,74,76,77,75,78,76,79,74,75,76,74,75,78,75,76,80,77,75,78,80,77,77,75,75,76,74,78,77,74,75,77,76,77,75,77,78,80,73,94,67,91,112,83,43,20,10,7,5,4,5,7,5,6,5,5,5,5,6,5,3,3,3,3,3,3,3,4,5,10,21,45,83,127,158,156,191,248,248,192,143,145,110,59,30,13,6,4,3,3,3,3,2,2,2,3,4,3,3,3,3,2,3,3,3,3,4,3,6,9,21,41,81,116,91,64,99,78,88,75,77,80,75,75,73,77,78,76,74,73,78,74,75,75,77,74,76,76,77,74,76,80,78,75,75,74,76,75,77,77,80,77,76,77,76,75,78,74,72,75,81,75,76,75,74,78,76,74,77,79,76,79,76,79,77,77,74,76,75,76,74,76,74,76,75,78,76,77,77,79,80,75,73,77,75,77,74,77,76,81,77,78,77,80,74,74,79,79,76,74,76,75,80,76,78,76,77,74,76,75,80,79,79,74,76,77,73,77,78,78</t>
  </si>
  <si>
    <t>IMGLINENC=74,79,78,78,78,80,76,78,76,76,76,77,77,78,79,75,79,77,76,77,77,76,77,75,79,79,77,76,77,74,74,80,75,77,77,82,79,78,76,78,76,78,77,76,77,80,80,77,75,78,75,78,79,76,75,77,75,77,75,78,83,79,78,76,78,77,75,75,76,80,79,77,75,77,75,74,74,78,80,78,78,80,75,80,74,77,77,79,76,78,74,78,78,77,79,80,81,77,77,75,76,75,77,77,78,80,78,78,79,78,81,78,76,78,78,78,76,74,78,78,80,81,80,78,78,86,84,90,108,78,38,20,8,6,4,4,3,3,3,3,3,3,3,3,2,3,3,3,3,3,5,5,10,20,43,74,104,100,92,121,133,119,146,165,158,134,118,96,87,98,84,64,38,22,10,7,3,4,3,3,3,3,3,3,6,8,7,7,9,7,5,3,4,4,7,10,29,65,106,89,78,90,78,75,75,77,76,76,76,79,78,76,80,77,77,76,81,78,76,76,77,76,77,80,78,81,74,78,76,78,81,79,74,78,77,77,79,77,82,80,78,78,74,77,79,78,75,77,78,77,77,77,76,77,73,77,76,77,76,74,81,76,79,75,76,79,79,76,80,77,76,80,79,77,76,80,76,78,75,77,79,76,75,77,75,76,76,76,76,74,76,74,78,76,76,77,77,75,77,75,76,76,75,75,73,77,75,71,75,75,79,77,77,77,77,77,74,75,76,76</t>
  </si>
  <si>
    <t>IMGLINENC=77,76,78,84,79,79,81,82,77,81,74,76,77,78,78,76,77,80,77,76,78,75,82,79,76,79,78,80,77,79,77,78,76,78,76,76,78,79,76,77,76,76,78,79,78,76,80,79,77,77,78,74,76,79,80,81,77,78,78,79,75,75,78,77,78,78,77,79,78,78,74,78,74,77,80,76,78,75,76,78,77,75,78,79,80,75,78,81,74,78,75,75,78,79,78,75,78,76,78,77,78,77,75,77,76,79,76,78,76,78,79,75,77,74,76,76,80,76,79,78,77,77,81,80,77,85,88,90,112,81,41,22,8,6,3,3,3,3,3,3,3,3,3,3,2,3,3,3,3,3,4,6,9,19,44,76,102,100,93,123,131,120,143,170,162,134,119,99,87,97,83,64,37,22,10,7,5,4,3,3,3,3,3,4,7,8,6,7,8,8,5,4,4,5,7,12,26,65,109,90,80,91,75,79,76,76,79,80,79,76,79,81,76,77,78,74,77,75,79,76,78,75,75,78,78,78,75,78,76,75,79,79,75,78,76,77,79,78,77,77,77,77,78,79,75,75,78,75,76,78,76,77,74,79,73,76,75,74,79,77,76,78,77,77,76,75,76,78,79,76,75,75,77,75,79,74,74,79,77,76,77,77,74,79,77,78,76,78,77,77,77,75,76,74,75,77,77,76,76,75,77,78,75,75,75,77,73,78,75,73,77,74,75,78,76,74,76,75,74,77</t>
  </si>
  <si>
    <t>ZL=-7063.8|ZR=1011.9|ZSWP=4544.0</t>
  </si>
  <si>
    <t>IMGLINENC=77,76,74,77,77,75,73,77,80,76,79,78,79,78,73,78,77,76,77,75,78,75,76,77,75,77,78,80,79,78,75,77,76,75,80,75,79,77,75,74,76,76,76,76,76,74,77,78,78,75,76,78,75,77,77,76,74,75,74,77,75,77,78,75,77,74,73,77,76,77,77,79,76,77,74,75,78,79,77,78,75,74,74,75,78,74,74,77,74,77,74,77,77,73,77,77,76,76,75,77,76,77,76,74,78,74,76,76,75,76,78,79,74,78,77,78,76,80,77,76,78,75,79,78,75,79,81,72,95,67,86,109,82,45,21,10,6,4,4,6,6,5,6,5,6,5,5,7,5,4,3,3,2,3,3,3,4,4,7,14,30,59,99,140,147,163,200,248,248,181,138,146,114,64,32,13,7,4,3,3,2,2,3,3,4,3,3,3,3,3,3,3,2,3,3,3,4,3,5,6,13,28,57,96,111,77,80,96,81,81,82,75,75,79,76,77,72,77,76,78,74,76,74,75,76,75,75,79,77,75,77,79,77,75,76,78,74,76,76,75,76,76,79,76,79,72,75,75,77,77,78,78,77,76,76,74,74,76,76,76,76,77,75,75,74,74,76,77,76,76,78,77,76,76,77,76,76,77,75,76,78,78,75,75,76,77,76,74,78,76,78,74,77,76,75,76,80,77,74,75,79,75,78,76,76,78,73,78,76,75,75,76,75,76,76,78,74,78,76,76</t>
  </si>
  <si>
    <t>IMGLINENC=76,76,74,74,79,77,76,74,77,78,76,74,74,78,76,73,74,77,73,76,75,74,76,75,77,76,76,76,76,77,74,78,76,75,78,75,75,73,80,76,72,79,79,75,76,75,78,74,78,77,73,75,74,73,77,77,80,76,77,79,73,75,79,77,77,80,78,76,78,76,76,76,75,75,80,75,74,79,74,76,78,77,76,77,77,74,75,76,75,77,76,76,78,76,82,76,75,77,77,75,76,77,75,76,77,76,79,76,79,79,79,74,78,79,75,77,78,76,76,76,73,76,78,79,77,79,83,73,94,69,86,110,87,47,23,10,7,5,4,5,7,6,5,6,5,5,5,7,6,4,3,3,3,3,3,3,4,4,7,12,28,60,99,142,156,160,190,248,248,172,138,142,108,63,31,14,7,5,4,3,3,2,3,2,3,3,3,3,3,3,3,2,2,2,3,4,4,4,5,7,13,27,60,102,109,73,75,94,83,79,83,77,79,73,79,79,76,73,77,73,79,76,75,76,78,71,75,76,77,74,75,77,81,78,78,77,77,76,77,76,75,73,74,76,77,76,74,75,76,73,80,75,76,78,76,74,77,76,74,75,76,76,73,79,78,76,80,75,77,75,78,76,76,73,77,77,78,78,78,75,77,78,76,75,76,76,78,76,76,77,75,78,75,78,73,74,76,75,77,78,78,77,76,78,75,74,75,77,78,76,75,77,77,76,75,78,78,75,77,78</t>
  </si>
  <si>
    <t>IMGLINENC=76,79,76,79,80,76,77,79,78,77,77,78,76,77,76,75,77,76,76,73,75,77,77,79,77,76,73,77,77,77,79,77,76,78,77,80,77,79,76,79,78,78,75,77,82,72,80,75,79,80,75,77,79,79,76,79,76,77,73,76,77,76,77,78,78,75,77,79,78,76,78,79,78,76,76,77,80,75,79,77,75,79,79,77,78,75,75,79,77,79,76,76,75,78,78,75,78,74,77,78,78,79,79,74,75,79,75,78,76,76,76,79,78,75,80,78,75,79,78,78,78,84,76,76,84,82,82,107,96,57,25,15,6,5,4,3,3,3,3,3,3,3,3,4,2,3,2,3,3,4,4,6,12,22,46,72,102,100,88,120,130,117,132,158,161,139,123,110,86,95,93,73,49,31,13,9,5,4,3,3,3,4,3,3,4,6,7,7,7,8,6,4,3,4,5,7,12,27,69,102,88,82,88,79,76,82,77,78,77,75,80,78,76,79,76,78,77,75,77,79,77,78,76,78,78,76,79,77,74,80,73,79,81,80,77,78,78,75,79,79,75,80,76,76,79,76,74,77,74,76,80,77,76,78,78,78,78,78,76,77,77,76,76,75,78,78,76,75,78,73,78,78,82,79,78,75,76,77,77,76,77,80,77,77,77,77,74,78,77,78,75,76,77,78,75,77,77,77,73,76,78,76,75,74,75,77,78,72,77,76,75,77,77,78,77,75,76,74,75,73</t>
  </si>
  <si>
    <t>IMGLINENC=79,77,75,78,81,77,79,78,75,77,80,79,79,75,78,78,79,76,81,75,77,76,79,76,78,76,75,78,77,76,80,76,78,79,79,78,76,76,74,78,75,74,78,82,77,78,79,81,74,79,77,77,79,78,77,78,76,78,78,78,79,74,78,81,81,77,77,79,77,78,79,80,79,79,79,81,77,78,74,77,76,76,79,76,77,76,80,77,79,81,76,75,76,80,81,78,77,79,76,78,74,78,74,75,78,76,75,77,78,78,79,78,76,77,75,78,74,78,79,74,77,79,76,80,79,80,85,106,99,58,28,15,6,5,4,3,2,2,3,2,3,3,4,3,3,3,3,2,2,3,4,6,11,22,46,75,104,96,91,117,133,117,134,162,164,141,122,109,84,94,96,74,50,29,14,9,5,4,3,3,3,3,3,4,4,6,7,6,8,8,5,4,4,5,5,7,13,33,76,105,87,78,86,76,76,79,78,78,77,78,77,77,77,75,76,79,80,76,80,79,76,78,81,78,77,78,77,78,77,75,80,78,73,76,80,77,76,77,78,75,77,81,74,79,76,75,77,75,77,72,76,77,76,78,74,76,78,78,76,80,75,76,77,80,78,78,77,76,80,75,80,75,76,76,76,75,72,79,79,76,77,77,76,77,76,78,80,75,78,77,74,77,79,78,78,73,77,78,76,74,77,77,76,74,74,78,79,73,79,74,72,75,78,77,76,77,79,75,78,78</t>
  </si>
  <si>
    <t>ZL=-7063.8|ZR=1011.9|ZSWP=4742.0</t>
  </si>
  <si>
    <t>IMGLINENC=78,78,77,78,76,79,80,80,76,75,77,81,75,74,78,76,77,75,76,76,75,76,78,79,77,78,77,77,78,80,78,76,78,80,81,75,74,76,74,75,78,79,75,77,78,78,74,74,77,80,78,74,77,75,78,74,77,76,76,77,78,81,76,75,76,76,76,76,75,78,75,74,77,76,76,75,74,80,77,72,80,80,75,77,79,75,78,76,75,76,76,77,77,78,77,76,75,77,79,75,75,79,77,76,77,76,76,78,77,76,76,78,76,77,79,76,78,78,77,79,77,75,80,77,76,87,73,94,63,93,109,81,42,19,9,6,4,4,5,6,6,7,6,6,5,4,6,5,4,4,3,3,3,2,3,4,4,5,10,22,43,75,124,149,140,173,178,248,234,181,133,141,122,74,38,19,9,6,3,4,3,3,3,2,3,3,3,2,3,2,2,3,3,3,3,3,4,3,4,5,8,13,28,59,102,109,69,78,96,87,79,80,79,76,76,72,76,77,77,75,75,78,76,75,75,77,79,79,78,78,75,80,74,80,75,80,77,78,75,76,78,73,77,76,74,78,77,76,76,76,76,77,76,75,74,79,74,78,75,77,76,77,77,79,78,74,76,77,75,75,80,77,79,76,77,75,73,73,72,73,79,78,78,75,78,80,79,75,76,79,75,78,75,78,75,77,76,74,78,76,77,76,78,75,75,76,79,76,75,75,78,77,74,77,77,77,74,74,77,79</t>
  </si>
  <si>
    <t>IMGLINENC=78,79,76,75,77,81,78,74,75,75,74,80,74,77,74,77,76,74,75,77,79,73,78,75,79,77,75,79,75,75,79,75,76,76,77,78,74,80,80,77,73,76,76,74,75,75,76,78,79,75,76,75,75,79,78,76,77,76,79,74,76,79,75,77,76,78,79,76,79,78,75,76,74,75,76,75,73,77,78,76,74,78,78,76,77,74,78,78,79,74,80,77,76,77,81,78,77,75,74,75,78,75,76,73,79,78,78,79,77,76,78,75,77,75,77,77,76,74,75,78,78,77,77,78,76,83,71,98,65,90,113,83,45,20,10,5,5,4,5,6,7,5,6,6,6,5,5,6,4,3,3,3,3,3,3,4,3,6,11,21,41,78,124,150,144,171,181,248,239,175,126,142,122,74,40,17,9,6,4,4,3,3,3,2,3,2,3,3,3,3,3,3,2,3,3,4,4,4,4,5,7,13,30,65,102,112,70,84,91,83,78,81,79,73,77,76,75,72,77,78,76,74,74,73,74,74,75,75,75,77,77,76,78,75,79,74,75,74,75,77,73,73,77,77,76,79,73,76,74,77,78,79,76,77,77,75,74,76,75,74,75,80,77,76,77,74,75,74,80,75,77,74,76,75,76,75,79,74,76,78,74,78,75,81,76,74,75,75,75,76,80,76,75,79,77,77,77,76,78,76,79,73,76,76,79,76,74,77,75,76,77,75,74,77,77,77,77,79,76,81</t>
  </si>
  <si>
    <t>IMGLINENC=75,76,76,79,74,75,74,79,76,80,78,76,81,79,78,77,73,80,77,77,76,78,76,75,77,76,74,73,79,74,79,80,79,78,74,80,77,77,74,75,76,77,76,76,79,78,74,80,76,75,76,77,78,78,79,77,79,80,78,75,78,79,74,74,76,77,77,78,76,76,76,78,75,74,78,75,79,77,77,79,77,78,80,78,80,79,74,77,74,79,77,78,80,78,76,80,76,78,77,78,74,79,77,76,80,81,78,77,78,76,81,76,79,82,79,78,80,77,76,79,80,79,77,81,86,83,101,104,66,31,13,9,5,5,4,2,3,3,3,3,3,3,3,3,3,3,3,2,3,3,4,7,11,25,52,83,103,92,87,122,127,118,125,150,160,143,121,119,88,83,95,92,64,40,22,14,7,5,4,3,4,3,3,3,3,3,7,9,6,8,8,6,4,3,4,5,6,10,26,56,98,100,80,88,78,83,79,78,80,79,76,76,76,77,78,78,79,77,73,79,76,80,76,78,78,77,75,79,76,77,78,80,79,75,76,78,77,77,77,76,75,76,77,78,78,76,77,80,75,78,78,80,74,80,77,78,80,74,79,78,75,80,75,76,79,78,78,80,77,77,77,79,76,78,77,75,76,78,78,75,77,79,77,78,77,77,75,75,76,76,79,75,78,76,77,78,76,77,74,76,75,76,78,76,77,73,75,76,73,76,75,80,75,78,78,78,79,77,77,73</t>
  </si>
  <si>
    <t>IMGLINENC=73,77,76,77,79,77,78,78,78,78,78,77,77,75,77,77,76,81,76,78,79,77,82,79,77,77,74,79,77,78,80,80,76,77,76,79,77,79,76,78,80,78,79,80,74,79,80,78,76,79,80,78,77,76,82,76,78,78,75,77,77,80,76,72,79,75,78,79,76,79,79,83,76,75,76,80,74,80,80,77,79,77,80,77,77,78,77,80,76,78,77,79,77,76,77,74,76,76,75,77,76,79,78,79,76,78,74,78,77,78,80,78,76,77,81,77,78,80,81,77,79,80,79,79,83,79,101,105,70,35,14,10,5,4,4,3,3,2,3,3,3,4,3,3,2,2,3,2,3,4,4,6,11,24,52,84,107,95,89,116,126,118,124,149,166,146,122,126,91,87,97,92,63,40,22,13,7,5,4,4,3,3,3,3,3,4,6,9,7,8,8,5,5,3,4,5,6,10,25,57,102,92,78,86,76,79,78,76,76,75,80,77,75,77,77,75,79,76,77,79,75,76,79,77,78,76,78,76,75,78,76,78,78,78,78,77,77,76,79,75,79,76,75,78,77,77,79,76,79,72,80,79,79,78,75,77,78,75,76,76,77,77,75,78,79,77,81,81,79,75,76,77,75,76,76,80,73,77,76,75,77,76,76,74,76,78,72,78,76,78,76,78,77,77,77,80,79,79,76,78,79,75,77,77,76,79,77,76,77,76,74,74,76,76,77,76,75,75,75,75</t>
  </si>
  <si>
    <t>ZL=-7063.8|ZR=1011.9|ZSWP=4940.0</t>
  </si>
  <si>
    <t>IMGLINENC=75,77,76,76,75,73,76,75,78,76,78,77,78,76,76,78,75,78,76,75,76,75,73,77,78,78,79,76,78,73,76,77,74,76,75,77,77,80,77,75,78,78,77,76,78,74,76,75,75,76,75,73,73,74,73,75,77,79,79,74,78,77,77,75,75,75,74,79,78,74,75,75,75,74,75,79,77,78,73,77,75,75,75,75,77,77,80,75,79,75,80,77,77,78,76,79,77,78,76,76,79,76,75,78,75,76,76,76,76,75,75,76,76,74,77,76,78,75,77,74,77,74,76,78,80,73,93,71,83,110,90,52,26,12,7,5,4,4,6,7,5,7,6,5,5,5,7,5,4,2,3,3,3,3,3,4,4,7,13,26,53,91,133,139,144,170,187,248,219,178,134,140,122,81,39,20,9,5,4,3,3,3,3,2,2,2,3,3,3,3,3,3,3,3,3,3,3,3,4,5,6,10,20,43,83,115,89,66,97,78,89,81,82,80,79,78,78,78,73,76,74,77,76,76,75,73,77,78,77,77,77,75,76,76,75,79,76,78,78,79,73,74,74,76,77,74,78,77,76,77,77,75,74,74,77,75,75,74,74,75,75,76,74,76,75,76,75,72,74,74,78,76,78,76,76,74,78,77,73,76,76,75,76,72,76,78,77,79,76,74,78,76,77,77,77,77,77,77,76,77,76,75,76,75,75,75,76,78,75,73,77,77,75,73,73,76,74,79,77,77</t>
  </si>
  <si>
    <t>IMGLINENC=75,76,79,77,75,77,75,76,77,79,74,80,77,76,78,78,70,76,75,76,73,74,76,79,74,75,74,78,77,79,76,80,78,76,74,75,75,76,75,76,74,75,77,80,77,75,78,79,80,78,78,77,79,76,76,76,79,76,76,76,77,74,76,77,77,76,77,74,76,74,76,77,76,76,79,76,76,75,77,77,77,77,76,77,77,72,76,78,75,74,75,80,77,78,80,76,76,79,74,75,80,76,75,76,77,73,77,78,75,75,78,77,78,78,79,77,75,77,79,72,80,76,78,78,83,73,92,70,80,111,89,54,26,12,6,5,4,5,6,6,5,6,7,6,5,5,6,5,3,2,3,3,3,2,3,4,5,7,14,28,56,94,132,136,150,176,183,248,227,177,128,136,123,71,41,18,9,5,4,3,3,3,3,3,2,3,3,3,3,3,2,3,2,3,3,3,3,4,4,5,7,10,21,46,83,112,90,69,92,78,91,80,77,79,79,75,77,77,76,80,80,78,77,76,74,73,76,78,75,73,75,75,73,80,79,78,76,73,76,76,77,81,77,79,75,77,77,74,78,74,77,80,78,77,75,78,75,76,74,77,74,79,76,75,75,77,74,76,76,79,79,76,78,75,76,78,78,76,78,77,74,76,76,76,78,78,71,77,78,77,76,78,78,78,75,73,76,78,75,78,75,79,75,79,76,79,75,76,75,76,75,76,75,79,75,76,73,75,76,77</t>
  </si>
  <si>
    <t>IMGLINENC=79,79,77,79,77,75,76,76,79,75,77,79,77,81,82,79,78,77,75,75,74,75,72,78,76,78,75,80,77,76,78,77,80,76,78,77,78,77,76,77,77,78,78,75,76,77,79,75,79,75,75,74,77,79,77,78,75,78,76,73,78,79,77,79,78,79,80,79,78,78,80,79,76,78,78,76,78,78,75,77,81,78,76,80,73,79,75,78,80,76,75,78,81,77,80,79,78,77,78,79,75,79,74,78,77,80,80,77,77,77,77,78,76,76,78,80,79,79,79,77,79,77,78,84,85,87,106,89,45,22,10,7,4,4,3,3,2,3,3,4,3,3,3,2,3,2,3,3,3,4,4,6,13,26,56,88,101,94,91,118,127,118,124,144,161,143,124,114,94,80,93,91,72,48,25,16,7,5,3,3,3,4,3,3,2,3,4,7,8,7,9,7,4,4,5,4,5,7,14,30,72,99,91,80,86,78,73,77,80,76,75,77,79,77,79,74,77,76,76,75,74,76,78,76,76,78,77,81,78,78,74,79,75,76,80,77,77,76,81,77,78,77,76,75,77,75,75,76,75,77,77,77,78,77,74,78,79,76,79,74,78,79,77,78,77,76,76,77,77,78,76,76,75,76,77,78,74,72,80,76,72,74,77,76,74,78,77,78,76,79,78,76,78,79,77,75,77,74,78,75,76,78,76,73,75,77,75,74,71,76,78,77,75,79,75,75,77,78,77,76</t>
  </si>
  <si>
    <t>IMGLINENC=76,77,79,78,76,76,75,77,78,81,79,77,78,79,77,78,77,80,78,79,75,76,77,79,77,76,78,78,78,75,78,78,76,77,77,77,76,76,78,79,77,79,79,76,74,78,78,77,78,79,79,77,78,79,78,80,77,76,77,81,76,78,78,77,75,79,77,77,78,75,78,79,77,74,79,77,77,76,80,79,74,79,75,77,81,76,78,80,79,80,80,81,75,80,79,77,80,75,77,76,76,78,78,75,79,78,78,79,80,78,77,77,80,79,77,76,78,79,79,77,77,78,78,83,84,91,106,93,53,25,10,7,4,4,3,3,3,3,3,3,3,3,3,2,3,2,3,4,4,3,4,7,14,27,56,84,103,93,93,120,130,121,123,146,156,145,130,112,98,83,92,96,70,51,27,15,8,5,4,4,3,3,3,3,3,3,5,7,8,7,8,7,6,5,3,4,5,7,13,31,75,103,89,80,87,76,77,77,79,78,78,77,78,76,77,76,78,78,75,75,77,78,75,77,77,76,79,76,81,78,78,76,76,75,78,76,79,76,77,78,78,75,78,77,74,76,78,76,75,76,74,75,78,76,76,79,76,75,76,77,78,77,76,80,76,78,76,75,81,77,74,75,75,75,77,75,74,74,78,76,76,77,76,77,76,76,75,76,77,79,81,77,75,77,77,78,75,77,74,77,75,74,76,77,78,78,78,76,76,76,74,76,74,77,76,75,75,74,72,74</t>
  </si>
  <si>
    <t>ZL=-7063.8|ZR=1011.9|ZSWP=5138.0</t>
  </si>
  <si>
    <t>IMGLINENC=75,74,78,76,75,74,72,78,75,75,75,77,73,76,74,76,75,76,76,77,76,79,78,76,79,81,78,78,77,76,77,78,76,77,75,77,76,79,74,73,76,78,76,77,72,77,76,77,75,78,77,74,76,80,78,76,74,74,75,74,75,76,79,78,74,76,76,75,79,78,75,78,76,77,75,75,76,76,76,74,77,78,76,75,76,78,75,76,77,76,78,77,75,75,78,76,76,73,77,75,75,75,75,74,76,81,72,77,77,77,75,77,76,77,77,76,78,77,76,76,77,78,80,80,80,91,78,73,109,99,61,30,13,7,6,4,4,5,7,7,6,6,6,5,5,7,6,3,3,3,3,3,3,3,3,4,5,8,14,35,63,105,139,135,148,176,184,248,207,174,128,137,121,84,42,21,10,6,5,4,3,3,3,3,3,2,3,3,3,3,3,3,3,2,3,2,3,4,3,4,5,6,12,28,60,102,113,73,76,98,82,83,85,80,78,75,77,73,78,76,78,79,80,74,76,75,75,77,76,76,79,79,76,77,73,75,74,74,75,79,77,74,76,73,77,79,77,76,80,75,77,80,76,77,75,77,75,78,74,78,76,80,76,76,75,75,77,73,77,73,76,76,78,79,76,75,76,76,73,74,79,77,74,76,78,77,77,76,73,78,75,79,76,77,75,76,77,76,73,77,76,77,77,76,77,79,74,79,73,75,74,78,76,76,73,74,75,79,75,78</t>
  </si>
  <si>
    <t>IMGLINENC=78,78,77,79,76,76,78,74,78,77,76,79,76,76,75,77,75,73,75,78,76,78,75,76,77,78,76,75,77,75,74,76,75,76,75,76,75,80,77,74,74,76,76,78,72,76,76,77,81,76,75,78,75,81,77,75,77,75,77,76,76,76,76,75,76,77,77,76,79,77,77,76,75,80,73,76,74,76,77,76,74,75,77,74,77,79,75,76,77,76,79,76,79,75,78,76,77,75,74,77,79,76,77,77,77,78,74,73,77,76,75,78,78,80,78,78,78,77,76,76,76,77,77,78,78,89,79,70,110,96,66,31,14,7,6,4,4,6,7,7,5,6,6,5,4,6,6,5,3,3,3,3,3,4,4,4,5,7,15,34,65,106,139,137,152,177,186,245,213,169,127,137,127,80,44,21,10,6,5,3,3,2,3,3,3,2,3,3,3,3,2,3,3,3,3,3,3,4,4,4,5,7,13,30,61,103,109,74,77,90,82,84,81,75,77,77,75,75,75,75,77,76,76,76,78,77,75,75,79,75,74,76,76,74,78,77,77,79,74,72,77,75,78,77,77,75,74,76,77,76,78,77,74,76,75,79,78,74,75,76,74,76,76,79,78,75,76,74,77,75,76,79,77,76,77,80,76,77,76,78,77,74,75,75,74,76,76,77,75,78,78,77,79,81,76,75,80,77,75,80,77,76,78,76,76,79,77,75,73,73,74,74,80,73,78,75,74,77,77,77</t>
  </si>
  <si>
    <t>IMGLINENC=79,78,75,76,78,76,76,77,79,76,78,77,75,78,79,73,76,77,78,79,77,77,78,77,80,79,78,78,77,78,76,80,78,77,81,77,81,79,77,77,78,75,77,77,75,75,77,75,76,75,79,79,78,79,82,81,75,76,77,78,78,79,76,78,77,81,78,77,76,75,79,77,76,78,75,74,78,77,76,76,79,77,80,78,77,77,80,80,76,77,75,79,76,79,79,75,81,78,77,76,78,81,79,79,78,80,77,78,76,77,80,81,76,78,79,77,79,77,80,78,76,80,85,80,87,103,101,64,31,16,8,6,3,3,3,3,3,3,3,3,3,3,3,3,3,3,3,3,3,4,5,7,18,28,63,91,105,90,93,121,124,116,121,142,157,145,121,119,108,81,86,97,82,59,33,21,9,7,5,3,3,3,3,3,3,3,4,7,8,7,8,10,6,4,3,4,4,5,8,14,38,79,109,82,81,89,78,75,76,78,79,76,78,78,77,81,74,75,74,76,78,77,74,78,77,77,79,78,78,77,79,79,79,78,78,77,76,77,78,79,77,78,76,75,76,75,76,76,75,74,76,79,76,79,80,80,74,80,75,79,79,80,79,75,76,81,80,80,77,75,79,79,76,77,78,74,80,77,76,72,79,76,75,75,73,80,74,80,76,77,80,75,77,77,74,76,79,77,77,74,75,75,76,71,74,77,76,74,77,78,79,76,74,76,78,75,77,76,76,74</t>
  </si>
  <si>
    <t>IMGLINENC=79,78,77,77,79,75,77,78,77,77,78,79,78,77,77,77,77,76,77,79,76,74,74,77,74,76,79,79,77,79,79,82,78,79,77,77,80,79,76,78,75,77,77,79,78,77,77,78,73,75,79,76,81,78,82,78,76,77,76,79,77,78,78,74,79,76,74,80,77,77,77,77,77,78,78,78,78,76,79,78,78,79,77,79,77,74,78,77,76,78,75,77,81,77,79,78,80,77,79,76,78,78,76,76,77,77,76,79,74,77,79,77,78,76,78,80,79,79,81,78,78,79,81,81,89,101,107,72,32,16,6,6,4,4,2,3,3,3,3,3,3,3,3,3,3,2,3,3,3,3,5,7,16,29,58,90,102,88,90,116,125,118,123,137,155,147,129,117,108,85,84,98,81,59,33,19,10,7,5,4,3,3,3,3,4,3,3,7,8,8,7,8,6,4,4,3,4,6,9,15,42,80,108,81,82,86,81,77,77,77,77,79,77,78,76,77,77,76,79,76,76,76,80,79,77,78,78,78,76,77,75,74,79,76,76,77,80,76,81,76,80,77,75,79,78,78,81,74,76,81,79,78,78,80,75,77,77,75,75,78,76,79,77,75,80,76,74,78,78,79,77,78,77,78,76,78,75,75,78,77,75,79,77,77,77,76,76,75,79,79,77,77,78,77,77,77,78,78,78,77,75,75,76,77,77,80,72,78,77,75,75,78,78,78,75,76,76,76,74,76</t>
  </si>
  <si>
    <t>ZL=-7063.8|ZR=1011.9|ZSWP=5336.0</t>
  </si>
  <si>
    <t>IMGLINENC=74,77,75,75,75,76,78,74,78,75,78,77,75,76,75,74,78,78,76,74,77,76,75,75,76,75,77,80,76,75,76,75,78,79,78,78,76,80,77,76,75,76,73,77,74,77,75,77,76,78,76,78,74,77,78,76,75,74,77,77,73,78,77,74,76,77,78,76,78,75,76,76,75,77,78,76,76,77,76,73,79,79,78,73,78,77,78,79,74,77,77,79,74,77,76,77,78,75,73,75,73,73,78,77,75,78,76,77,78,76,78,74,75,79,78,79,79,78,75,76,76,80,76,82,86,78,72,104,102,67,31,14,8,5,5,5,5,6,6,6,5,6,5,5,5,7,4,3,3,3,3,4,3,3,3,4,6,10,22,44,78,115,141,130,159,165,185,247,199,178,126,129,128,88,51,25,12,7,4,3,3,3,3,3,3,2,3,3,3,3,3,3,4,3,2,3,3,3,3,4,5,5,8,15,32,68,109,108,68,87,94,90,79,85,81,79,76,76,74,76,75,79,76,75,76,74,78,75,80,76,78,75,76,76,75,76,78,74,75,76,76,74,76,75,73,74,77,73,76,78,79,78,74,77,75,76,74,78,76,75,78,75,74,78,76,75,74,71,76,75,76,76,78,76,76,75,74,77,74,76,77,77,77,75,77,78,73,78,75,75,76,80,74,75,77,80,76,77,76,77,75,78,76,76,76,78,77,74,78,75,76,77,79,79,75,77,76,83,77,73</t>
  </si>
  <si>
    <t>IMGLINENC=79,78,78,77,79,73,73,75,75,76,77,77,75,75,79,78,76,74,77,79,77,76,77,76,76,77,78,75,80,75,74,76,77,75,78,74,77,76,77,75,77,73,78,78,78,75,78,75,80,77,77,76,77,76,75,76,76,76,80,74,77,77,77,74,77,77,74,74,76,77,76,71,75,77,72,78,73,71,74,74,75,78,75,76,73,74,74,77,75,76,76,80,75,77,79,75,78,74,80,74,76,76,76,75,80,77,75,74,75,73,76,75,75,76,75,76,76,74,77,75,76,79,76,76,84,80,70,105,107,65,35,16,8,5,4,4,5,7,7,7,6,6,6,5,6,7,4,3,3,4,3,3,3,3,3,4,6,9,22,41,80,117,138,137,157,166,182,240,205,172,132,134,133,92,50,26,13,7,4,4,3,3,3,3,3,2,3,2,3,3,3,2,3,3,2,2,3,4,4,3,4,5,9,16,34,69,109,103,65,83,85,92,78,83,79,77,77,76,77,75,75,74,76,72,78,76,76,76,76,74,75,81,75,76,77,78,77,78,80,77,79,76,78,76,76,78,76,77,75,75,76,75,77,76,74,77,76,77,74,75,77,77,77,75,74,77,78,78,78,76,75,76,79,77,75,77,75,75,73,77,75,78,76,78,74,77,78,79,76,76,76,79,76,78,76,73,79,75,77,77,76,76,76,78,79,75,76,77,77,76,79,78,76,76,75,76,74,79,76,78</t>
  </si>
  <si>
    <t>IMGLINENC=76,77,79,80,76,76,76,78,80,77,72,74,77,81,77,78,77,77,72,77,75,76,75,76,77,78,77,78,76,75,77,79,79,77,78,79,76,78,77,76,76,76,74,80,78,77,77,76,76,79,77,80,77,78,75,77,77,75,76,72,78,79,77,75,78,74,78,78,78,77,76,78,77,75,78,77,78,79,75,77,82,79,79,78,76,76,77,76,78,75,77,75,79,80,78,77,75,76,76,77,78,80,74,80,78,79,78,77,78,78,78,78,75,79,79,76,76,76,76,79,83,81,82,91,93,108,81,41,18,10,4,4,3,3,2,3,3,3,3,3,3,3,3,2,3,3,3,3,4,3,5,9,16,37,67,91,99,89,93,115,123,116,118,137,152,150,125,116,111,93,78,93,90,68,44,26,14,9,4,4,3,4,3,3,3,3,3,3,8,9,7,9,8,6,4,3,3,4,6,8,15,39,80,104,85,76,91,79,72,79,79,76,76,77,78,79,78,77,78,76,75,76,78,79,76,74,78,76,75,78,75,74,75,75,78,79,77,79,77,75,81,78,78,77,80,77,77,77,74,77,80,75,74,76,78,75,79,76,75,77,77,75,77,78,78,77,76,79,80,76,77,75,77,80,77,76,77,76,77,78,79,75,75,77,78,77,77,78,75,78,78,77,76,75,74,75,74,77,74,76,78,75,71,74,74,75,76,76,78,79,76,79,74,76,78,78,77,76,78,76</t>
  </si>
  <si>
    <t>IMGLINENC=80,77,76,77,76,80,78,79,77,78,79,76,77,77,80,77,79,77,77,77,75,78,77,79,77,79,77,78,83,81,78,78,78,76,75,76,77,76,80,76,75,79,78,80,77,77,75,74,75,78,77,76,77,74,79,77,77,77,78,78,76,79,77,76,80,74,79,79,78,80,75,80,77,75,79,77,77,76,76,77,76,77,80,80,77,77,77,79,81,79,81,80,76,76,78,78,78,76,76,78,78,77,79,78,79,78,76,77,76,82,77,76,74,80,81,78,76,78,80,77,81,78,79,91,88,111,80,43,18,10,5,5,3,3,2,2,3,3,3,3,4,3,3,3,3,3,3,3,4,4,5,8,19,36,65,96,101,91,93,120,123,118,120,138,156,147,127,118,109,92,75,93,87,68,45,26,13,9,5,3,4,3,3,2,4,3,3,4,7,9,7,8,7,5,5,3,3,4,6,8,16,40,88,99,87,77,85,78,76,80,82,76,78,75,75,74,77,79,80,80,79,79,79,80,75,75,73,77,75,79,75,76,76,78,80,78,80,78,77,83,75,76,75,78,77,77,77,77,73,76,80,77,74,77,77,75,75,77,78,81,79,75,78,75,79,77,74,76,78,74,80,76,79,76,77,77,74,78,79,79,78,77,75,77,76,78,77,77,77,75,77,79,78,77,78,78,76,77,75,79,77,77,76,74,78,75,74,78,78,81,79,75,75,78,78,77,76,76,72,75</t>
  </si>
  <si>
    <t>ZL=-7063.8|ZR=1011.9|ZSWP=5534.0</t>
  </si>
  <si>
    <t>IMGLINENC=78,76,76,78,76,78,74,79,73,75,77,74,75,76,77,75,76,74,77,75,77,75,75,79,75,77,75,79,77,77,75,78,73,76,79,78,77,78,74,79,79,75,76,77,73,78,74,76,72,78,77,74,76,77,75,73,77,75,77,77,77,76,78,75,75,75,77,76,78,80,78,78,76,76,77,78,75,76,77,79,79,79,77,77,76,75,77,75,76,77,76,74,79,76,77,76,80,78,75,73,75,74,72,78,76,76,76,78,76,73,77,78,74,78,72,76,75,77,77,78,80,75,81,89,80,74,106,106,65,33,15,6,5,4,5,5,6,7,5,5,5,6,5,5,7,5,3,3,3,3,3,3,3,3,4,4,7,16,32,64,101,131,130,136,162,157,198,237,183,168,125,123,129,97,53,27,13,7,5,4,4,3,3,3,4,3,3,3,3,3,3,3,3,3,3,3,3,3,3,5,4,4,6,10,23,46,86,114,86,67,95,79,94,79,76,78,77,76,76,74,74,76,78,76,76,74,77,73,79,74,78,79,77,76,76,74,77,80,77,78,77,77,76,76,77,77,80,72,74,76,76,77,76,75,78,80,77,76,79,75,76,81,75,76,77,73,76,77,77,73,78,76,75,74,76,77,74,77,77,74,75,74,79,75,77,76,75,76,77,74,78,77,76,76,75,75,77,73,74,75,78,78,76,75,75,75,73,76,79,76,77,75,78,75,76,77,77,78,77,76</t>
  </si>
  <si>
    <t>IMGLINENC=75,75,75,76,73,76,77,78,77,78,77,78,77,77,78,79,77,73,74,78,76,75,75,71,76,77,77,76,79,77,74,77,75,79,75,76,74,77,74,74,76,76,76,75,76,75,73,79,80,75,78,74,77,79,77,76,79,75,75,75,76,74,75,75,74,79,75,76,77,78,78,74,76,76,77,76,77,77,81,72,75,76,78,74,76,75,76,75,77,78,75,78,78,79,77,76,77,76,75,75,75,75,76,75,82,75,79,79,78,72,77,75,77,78,75,73,78,75,76,76,80,74,81,88,82,70,105,102,66,33,15,7,5,4,4,4,7,8,6,6,7,6,6,6,6,5,3,3,3,3,3,3,3,3,3,5,8,14,32,57,102,131,130,138,171,159,195,234,186,166,126,126,127,94,57,27,12,7,6,3,3,3,3,3,3,3,2,2,3,3,3,2,3,3,3,3,2,3,3,3,4,5,6,12,22,48,89,115,82,70,96,76,88,82,79,76,79,76,78,79,79,74,77,77,78,76,74,78,77,77,76,76,79,77,78,75,76,74,74,73,77,75,79,74,75,75,76,77,76,77,81,72,78,75,78,77,80,77,77,76,77,78,76,75,72,72,77,74,75,76,78,77,79,77,76,78,77,74,75,81,79,78,72,76,78,74,76,77,73,77,76,80,76,78,77,78,78,74,77,74,73,74,75,76,74,78,79,76,79,77,74,76,80,79,76,77,76,77,77,79</t>
  </si>
  <si>
    <t>IMGLINENC=80,79,77,79,77,76,79,76,77,75,77,80,78,78,78,79,79,78,75,78,75,75,75,73,75,78,76,79,76,80,82,74,76,77,77,78,75,77,76,77,76,79,76,77,77,76,76,79,78,78,78,74,80,78,77,79,77,76,76,75,77,78,75,75,75,76,80,79,78,76,77,79,77,78,78,76,76,76,79,76,80,78,77,77,79,72,76,77,77,74,78,79,78,79,80,76,78,76,80,76,74,79,81,78,80,77,79,80,74,81,74,79,79,77,79,80,80,75,80,80,79,87,86,86,104,94,51,28,11,8,4,4,3,3,2,3,3,3,3,3,3,3,3,2,2,3,3,3,4,3,5,10,21,39,72,92,99,84,91,113,123,117,118,133,148,149,130,120,107,97,77,91,93,77,57,35,18,11,6,5,3,3,3,3,3,2,3,3,5,8,9,6,9,7,5,3,4,4,4,5,8,18,45,80,102,89,84,87,79,78,77,79,79,75,78,79,76,76,72,78,77,75,76,75,80,77,76,79,77,78,76,76,73,78,79,79,78,81,77,78,79,79,76,74,78,76,78,78,75,78,79,78,76,77,77,79,80,77,78,79,78,75,77,74,75,78,76,76,77,78,77,76,78,76,79,79,80,80,75,79,78,77,77,80,75,75,76,79,77,77,78,76,78,77,78,75,78,79,74,81,76,74,75,74,75,78,74,78,76,74,75,75,77,76,78,76,79,73,78,76</t>
  </si>
  <si>
    <t>IMGLINENC=76,77,75,79,77,78,76,76,78,81,78,77,74,80,77,78,75,79,77,74,76,75,80,76,79,80,76,81,78,78,80,84,82,77,79,79,80,79,76,75,75,75,77,79,76,79,77,76,74,78,78,77,79,78,80,78,77,77,77,78,77,73,75,76,76,79,80,77,78,77,76,76,75,76,76,78,79,77,79,79,74,79,78,76,78,78,77,77,76,78,79,80,76,75,77,76,79,76,78,78,76,75,75,80,79,78,76,73,77,82,77,76,79,73,78,80,76,79,79,79,75,86,84,88,104,94,59,28,12,8,5,4,3,2,2,3,3,3,3,3,3,3,3,3,3,3,3,3,4,4,6,11,20,41,71,96,102,84,94,117,119,114,119,131,150,150,125,115,114,98,80,85,95,84,55,35,17,12,6,5,3,3,4,3,3,3,3,3,6,8,9,8,8,7,5,4,3,4,5,5,9,18,48,87,103,82,80,91,79,76,77,77,76,79,74,76,78,78,81,76,77,78,76,75,78,76,80,80,77,76,74,76,76,78,76,80,79,76,79,75,76,75,76,77,76,80,79,74,75,77,75,75,78,78,75,76,78,78,78,80,74,75,75,75,79,75,80,79,77,75,77,75,78,77,78,78,73,79,77,77,77,75,76,74,79,80,77,76,79,77,77,79,79,77,74,77,76,77,74,76,77,77,77,77,74,75,77,76,79,75,74,78,76,77,77,80,75,75,73,76</t>
  </si>
  <si>
    <t>ZL=-7063.8|ZR=1011.9|ZSWP=5732.0</t>
  </si>
  <si>
    <t>IMGLINENC=75,79,76,79,76,76,75,76,76,72,73,76,77,79,78,76,75,77,76,73,80,75,76,78,75,77,79,78,77,78,75,78,76,74,79,79,77,78,72,77,75,78,75,71,78,73,76,79,75,77,78,75,77,76,74,73,77,79,74,78,78,78,78,76,76,77,78,78,82,78,76,73,76,75,75,77,77,76,78,75,75,76,76,73,75,76,74,78,73,77,75,76,77,78,75,75,74,78,78,76,77,79,77,74,80,78,78,76,77,76,76,77,77,74,75,76,76,77,77,81,74,81,84,84,73,109,105,67,34,16,9,6,4,4,4,7,7,6,7,6,6,5,6,7,7,4,3,2,3,3,3,3,3,4,4,7,11,21,43,76,118,132,125,149,160,159,205,227,177,166,127,118,129,101,61,31,15,6,4,4,3,3,3,2,3,2,2,3,3,3,3,2,3,3,2,3,3,2,3,4,4,4,5,7,13,28,58,96,112,77,77,94,87,87,85,79,79,75,74,76,75,80,75,73,77,76,75,75,78,75,81,75,75,74,75,75,76,77,76,76,74,75,73,76,78,75,77,75,77,77,74,78,75,78,72,76,77,78,76,75,74,78,78,76,73,76,77,76,75,75,77,77,78,78,78,75,76,76,74,77,78,73,78,76,80,78,73,81,73,75,76,74,76,77,77,78,81,78,76,75,75,78,75,75,76,79,77,75,74,75,77,77,78,77,73,78,77,78,77,76</t>
  </si>
  <si>
    <t>IMGLINENC=80,76,73,73,76,78,79,77,77,74,77,78,75,73,75,77,72,74,74,80,73,75,78,77,73,76,77,74,77,75,75,78,79,78,77,77,78,77,77,77,76,77,77,75,74,75,77,77,78,76,76,78,75,77,77,76,77,81,76,77,79,75,79,77,76,74,77,75,77,76,77,75,75,76,77,75,77,75,78,79,79,75,76,75,74,75,75,76,79,77,78,78,76,74,77,76,76,74,76,78,76,75,78,73,78,77,79,74,77,75,76,77,78,78,72,78,75,75,78,77,74,83,85,86,66,104,104,70,36,16,8,6,5,4,4,5,8,6,5,6,6,6,5,7,6,3,3,3,3,3,3,3,3,3,4,6,11,22,42,73,118,134,129,148,162,158,198,228,172,164,124,117,129,98,61,29,14,7,5,4,4,3,3,3,3,3,3,3,3,3,3,3,3,3,3,3,3,2,3,4,4,4,5,7,14,28,59,99,111,75,75,92,80,81,84,75,79,75,74,77,78,75,78,74,77,78,75,75,78,78,75,77,76,77,75,77,76,75,76,77,78,74,77,78,77,75,78,76,77,78,75,77,76,78,77,77,75,78,77,78,74,80,74,76,75,75,75,76,76,75,75,78,76,76,76,77,77,76,75,79,77,78,77,79,78,75,75,77,77,78,77,79,75,78,76,73,76,74,78,76,77,76,79,76,77,77,80,74,75,74,76,76,77,77,76,80,74,77,78,77</t>
  </si>
  <si>
    <t>IMGLINENC=76,76,77,78,78,75,79,80,79,78,77,80,76,73,79,75,81,77,77,76,76,79,73,79,76,73,77,79,74,78,77,78,78,76,79,82,76,79,78,75,77,76,77,77,76,77,78,81,76,78,82,78,75,79,78,81,73,76,76,77,79,77,77,78,80,76,78,76,80,76,78,76,75,76,79,77,75,77,79,79,77,76,78,76,79,78,78,77,76,75,76,78,79,78,79,81,81,76,80,73,77,77,78,76,80,80,77,77,78,76,79,79,74,77,77,75,79,79,77,80,84,82,93,90,104,74,34,20,7,6,4,3,3,2,3,3,3,3,3,3,3,3,3,3,3,3,3,3,3,4,6,11,23,44,72,94,97,86,93,112,118,116,114,123,145,147,133,120,110,106,86,83,89,88,70,46,25,15,9,6,4,3,3,4,3,3,3,3,3,5,8,8,9,8,7,5,4,4,4,5,6,9,18,39,81,99,88,78,88,79,80,76,79,75,78,78,76,77,78,74,79,76,79,76,76,78,78,77,76,81,78,77,76,76,78,78,77,77,77,78,78,77,77,76,79,77,75,78,77,75,78,78,80,74,78,78,78,74,77,78,78,77,75,75,74,78,75,78,77,76,76,76,75,76,77,77,75,75,78,76,77,78,73,79,75,78,79,76,75,79,77,74,80,76,80,77,77,79,76,74,76,76,76,75,77,73,73,74,77,74,78,77,75,77,75,77,74,75,75,74</t>
  </si>
  <si>
    <t>IMGLINENC=77,77,76,79,78,77,78,77,78,77,81,77,78,77,78,80,78,78,77,78,79,76,79,76,76,77,78,79,80,81,79,76,74,81,79,76,76,79,77,76,77,78,78,74,76,79,80,78,76,78,78,74,77,79,77,77,76,76,76,79,76,78,78,75,78,76,77,76,77,75,75,79,79,77,78,78,77,78,76,76,77,77,79,76,78,79,79,78,77,80,76,77,78,75,78,75,79,75,77,80,78,79,78,80,77,76,74,77,78,77,79,77,76,78,79,79,77,79,79,79,83,81,94,92,106,76,39,21,8,6,3,4,3,3,3,3,3,3,3,4,3,3,3,3,3,3,3,3,4,3,6,11,23,40,72,95,101,83,93,118,118,117,115,123,141,146,132,121,112,104,84,81,91,87,66,43,25,15,8,6,4,3,3,3,3,3,3,3,3,5,7,9,8,9,6,4,4,3,3,4,6,8,19,45,84,94,89,81,88,79,80,77,79,78,75,76,80,79,79,74,78,75,74,78,77,79,77,78,78,78,76,78,77,79,75,77,75,77,78,77,77,76,78,79,77,77,79,78,77,79,77,77,77,77,79,77,77,78,78,79,78,76,80,81,77,76,79,77,76,77,78,79,76,76,77,75,75,74,77,78,79,75,77,77,79,80,77,76,76,74,74,79,77,75,80,77,78,75,77,78,78,74,77,79,75,77,77,76,78,77,79,76,75,77,75,76,78,77,76,74</t>
  </si>
  <si>
    <t>ZL=-7063.8|ZR=1011.9|ZSWP=5930.0</t>
  </si>
  <si>
    <t>IMGLINENC=74,78,77,78,77,74,75,78,78,73,74,75,77,78,76,82,78,76,74,78,79,76,78,78,80,78,78,77,77,77,75,75,75,77,78,75,74,77,74,74,76,76,77,76,79,77,76,75,76,76,77,75,70,76,79,75,78,76,79,75,75,78,75,77,76,76,78,75,79,75,73,76,76,76,73,78,76,80,78,74,76,77,80,77,78,74,74,79,75,76,74,77,77,76,78,75,76,76,77,77,78,77,72,75,77,76,77,76,77,79,79,76,76,75,79,78,76,76,81,77,83,85,83,67,102,106,71,37,19,8,6,4,4,4,5,6,6,6,6,5,6,5,7,6,4,2,3,2,3,3,3,3,3,3,5,6,14,27,54,94,126,127,120,160,154,155,203,216,164,165,132,115,130,108,68,36,16,9,4,4,3,3,3,2,3,3,2,2,3,2,2,3,3,2,2,3,3,3,3,3,3,3,4,5,8,16,32,66,105,110,70,82,89,86,85,80,82,75,75,77,77,76,76,77,76,73,75,78,76,78,77,76,79,73,77,76,73,79,77,78,76,76,75,75,75,78,76,73,77,74,77,76,74,75,77,75,76,77,77,77,73,75,79,77,75,77,78,78,74,75,77,77,80,77,79,77,78,77,78,74,76,75,77,80,73,77,78,78,75,78,78,80,79,80,76,74,78,78,77,73,75,74,77,75,74,75,76,79,77,74,77,78,77,75,73,77,74,76,79,77</t>
  </si>
  <si>
    <t>IMGLINENC=77,77,79,77,79,76,76,77,75,77,77,77,77,76,73,76,78,79,77,76,76,76,78,77,74,76,76,77,78,77,76,73,77,76,77,77,78,77,77,74,73,78,76,78,77,74,78,76,80,75,75,79,77,75,80,76,76,78,78,76,75,74,73,74,74,76,74,77,76,78,76,75,75,76,73,76,77,76,78,75,75,79,76,76,79,77,78,79,74,75,78,76,79,75,80,77,78,77,75,75,79,78,75,76,77,73,75,77,77,76,76,75,80,78,77,80,72,74,78,73,84,81,89,66,103,105,75,40,19,10,6,5,4,4,4,6,6,5,6,6,5,5,7,7,4,3,3,3,3,3,3,3,3,3,5,7,15,27,55,92,121,128,124,162,159,159,197,219,170,161,125,115,134,106,70,34,17,8,5,4,3,3,3,2,2,2,2,3,3,3,3,3,3,2,3,2,3,3,2,3,4,4,4,5,8,17,35,74,107,103,68,87,86,86,82,84,80,78,75,79,77,76,76,74,78,75,75,75,75,76,75,80,78,75,79,76,79,76,77,76,78,76,77,79,76,75,78,75,76,75,78,75,74,78,78,74,75,75,76,76,78,75,75,75,76,75,79,74,77,74,75,75,77,77,80,75,76,77,74,79,76,74,74,78,77,74,76,78,79,74,77,81,75,77,76,76,76,77,74,79,77,76,81,77,75,76,78,77,80,75,75,74,78,76,72,78,74,79,77,77</t>
  </si>
  <si>
    <t>IMGLINENC=75,77,77,77,76,77,81,77,75,79,78,75,77,79,77,76,79,80,77,77,78,77,76,76,76,77,76,78,77,78,73,78,79,76,77,79,78,78,77,76,77,78,76,76,78,78,76,76,77,78,77,78,78,76,78,82,75,72,76,76,78,77,79,78,80,76,79,77,77,73,75,79,77,80,77,78,79,79,76,79,78,78,75,74,79,80,80,79,79,76,75,78,78,78,78,79,76,79,79,78,77,73,79,77,78,77,75,77,79,77,78,79,77,77,78,77,80,78,80,78,85,92,88,109,86,48,20,12,5,5,4,3,2,3,2,3,4,3,4,3,3,3,2,2,3,3,3,3,4,5,8,13,24,45,78,97,95,83,91,114,119,114,110,124,139,146,137,121,113,111,90,73,86,96,81,54,35,21,11,7,5,4,3,3,3,3,3,3,3,4,6,8,8,7,8,6,5,4,3,3,5,6,7,15,42,78,102,87,75,89,75,78,80,78,75,78,79,76,77,79,75,77,76,79,81,75,76,76,77,73,78,76,77,74,77,77,76,78,78,76,76,76,76,74,78,77,73,77,76,79,75,76,80,76,78,78,78,76,77,76,78,77,78,76,73,78,80,78,77,77,75,76,78,77,79,76,77,79,76,76,76,76,76,79,76,76,78,76,76,75,76,75,78,79,75,79,75,80,77,78,77,77,75,78,76,76,75,77,73,76,72,75,76,79,74,76,74,77,76,76</t>
  </si>
  <si>
    <t>IMGLINENC=80,79,76,79,73,77,77,79,78,79,77,76,73,78,76,75,78,79,77,77,79,81,78,76,78,77,75,79,80,78,80,76,78,78,81,80,75,77,76,76,79,76,78,78,76,80,77,76,78,79,75,72,79,78,82,80,80,78,75,79,75,78,76,77,81,76,76,77,78,77,77,75,75,78,78,79,77,74,75,79,77,80,75,75,78,76,80,82,76,77,78,76,78,78,75,74,77,80,76,80,80,79,79,78,75,73,75,74,76,76,78,76,76,77,76,77,78,76,81,75,85,84,89,103,87,53,21,12,6,5,4,3,3,3,2,2,3,2,3,3,3,3,2,3,2,2,3,3,3,5,6,10,24,45,78,95,98,84,88,113,117,115,112,124,137,149,136,120,110,106,91,74,88,96,82,57,33,21,9,6,5,4,3,3,3,3,3,4,3,4,6,8,9,7,9,7,5,4,4,3,5,5,8,15,43,80,102,84,84,90,76,77,76,80,78,76,77,76,77,78,77,79,75,76,79,77,78,77,78,80,77,77,76,76,76,81,75,76,79,78,77,78,76,79,75,78,74,78,79,79,75,79,77,77,75,76,77,77,78,76,77,74,77,75,77,77,78,82,77,78,76,78,77,76,79,78,74,81,75,78,75,76,77,77,77,77,76,76,79,77,77,75,77,77,78,75,75,73,76,79,77,76,77,78,78,76,76,74,79,78,75,75,78,74,79,76,76,75,75,76</t>
  </si>
  <si>
    <t>ZL=-7063.8|ZR=1011.9|ZSWP=6126.0</t>
  </si>
  <si>
    <t>IMGLINENC=78,77,74,77,76,76,73,77,79,76,76,78,78,77,77,76,75,77,75,75,75,72,77,76,76,76,74,79,76,79,76,76,76,76,79,77,80,77,73,75,76,78,79,78,80,75,73,78,73,74,77,75,76,75,78,75,74,78,75,79,76,76,75,75,76,76,76,75,76,77,74,75,75,73,77,76,78,75,76,76,78,77,78,76,76,76,76,78,74,76,77,76,78,78,79,78,76,75,73,77,78,76,75,75,77,77,74,75,75,77,76,74,76,79,80,74,78,76,78,87,71,99,69,87,110,92,52,25,11,7,5,4,4,4,5,7,6,6,7,5,6,5,6,6,4,3,3,3,3,3,3,3,3,4,5,9,15,33,61,98,132,122,120,162,145,161,205,227,167,163,126,115,128,111,69,34,17,9,5,4,4,3,3,2,3,3,2,2,2,3,3,3,3,2,3,3,2,3,3,3,4,4,4,5,7,13,26,54,100,117,78,73,97,76,87,79,79,78,74,76,74,77,77,74,75,78,76,77,78,76,78,79,76,78,77,76,74,74,76,75,77,76,76,78,76,76,82,77,76,77,76,76,73,77,76,80,79,77,77,79,77,74,76,76,79,75,77,78,75,77,77,74,76,78,80,76,74,79,77,75,78,78,73,76,76,77,76,78,75,80,77,76,78,77,74,77,77,77,75,77,77,79,76,75,73,76,77,77,77,75,75,77,73,78,76,77,76,78,77,76</t>
  </si>
  <si>
    <t>IMGLINENC=74,75,71,76,76,77,77,79,79,76,77,76,78,77,77,80,77,76,75,76,75,75,76,75,76,74,76,74,79,76,77,72,73,79,75,75,78,76,76,76,76,78,77,76,77,77,76,78,82,79,75,78,78,77,77,78,77,79,77,76,77,79,77,75,77,75,74,76,76,78,75,76,77,76,75,76,74,75,75,78,75,80,80,77,77,76,75,77,76,75,76,73,75,76,77,73,79,77,74,76,78,77,75,76,76,73,79,79,76,77,77,77,79,74,75,75,77,76,77,87,69,99,67,87,108,89,47,24,12,8,6,4,5,5,6,7,6,6,7,6,6,5,7,6,4,3,3,3,4,3,3,3,3,4,5,9,16,32,60,103,128,124,121,168,148,158,202,221,166,156,123,107,130,105,71,37,18,9,6,5,2,3,3,3,2,3,2,3,3,3,3,2,3,2,3,3,3,3,3,3,4,3,4,4,6,14,25,53,95,112,78,73,99,77,87,81,77,75,77,78,80,77,76,75,76,75,77,75,78,72,73,76,75,76,75,77,79,76,75,77,80,76,78,74,75,77,75,77,76,79,78,78,76,77,76,76,77,77,80,76,73,73,76,75,76,74,74,74,75,79,77,77,79,76,76,78,75,75,78,77,76,78,76,75,78,78,76,79,79,76,77,78,78,76,77,75,74,77,77,79,78,77,78,78,80,75,76,79,79,75,72,76,77,77,74,79,77,77,77,79</t>
  </si>
  <si>
    <t>IMGLINENC=81,77,79,75,76,76,75,78,76,79,74,78,76,77,78,76,79,80,79,77,76,73,79,80,75,78,75,76,76,78,77,79,79,79,77,78,75,77,76,75,77,74,77,75,80,77,75,76,79,76,77,80,77,83,76,77,75,77,78,75,79,79,74,77,78,80,77,77,74,78,77,77,78,79,78,75,76,76,73,76,79,79,80,78,78,77,77,77,77,75,80,77,78,77,78,78,75,77,77,76,75,77,81,79,79,79,77,79,77,77,78,79,76,80,80,79,80,77,77,82,89,82,99,109,75,40,17,11,5,4,3,3,3,3,3,3,3,3,3,3,3,2,3,3,2,3,3,3,3,4,6,11,22,45,79,102,100,78,87,115,118,125,110,118,138,151,142,123,107,114,95,76,83,90,81,64,41,23,11,8,4,4,3,3,4,4,3,3,3,3,5,8,9,8,9,8,5,4,3,4,3,5,7,9,25,57,99,99,75,90,77,79,79,79,76,78,76,77,75,75,76,75,78,79,78,75,79,77,78,81,78,75,78,78,76,79,78,78,78,76,78,79,73,77,76,75,76,80,77,79,75,76,75,74,78,78,76,76,79,78,76,76,76,75,77,76,79,78,79,78,77,77,81,78,78,77,75,76,77,79,78,79,77,78,74,74,74,77,74,73,76,78,75,77,75,78,75,83,77,76,74,78,78,73,77,74,78,76,74,75,77,77,78,77,75,76,78,74,77,75</t>
  </si>
  <si>
    <t>IMGLINENC=76,78,80,75,75,74,77,76,78,77,81,73,79,78,79,77,80,80,83,75,75,77,79,78,78,79,79,78,76,79,77,81,79,78,76,80,77,77,76,77,72,77,76,76,78,77,76,76,76,78,79,74,80,79,78,79,79,77,79,75,77,77,77,78,75,77,76,79,76,77,81,81,75,79,76,81,79,73,80,76,76,77,76,78,79,78,77,78,78,79,77,75,78,79,78,80,79,78,74,74,76,79,74,74,77,76,79,79,80,81,76,77,75,79,79,82,80,80,80,83,86,86,99,109,77,37,16,10,5,5,4,3,3,3,3,3,3,3,3,3,3,3,3,3,2,3,3,3,3,4,6,10,22,46,80,104,94,74,86,115,118,121,110,117,137,150,140,122,110,115,96,73,79,93,84,65,39,25,12,8,5,4,3,3,2,3,3,3,3,3,4,8,10,9,9,7,5,5,4,4,4,5,6,9,22,54,101,101,78,90,78,81,79,75,76,75,77,77,77,76,78,77,77,76,76,77,78,76,75,81,77,76,75,77,78,75,77,76,78,79,79,76,78,73,75,78,78,73,76,74,77,76,76,75,73,78,79,79,76,81,76,78,79,77,79,78,79,80,77,76,78,76,78,77,79,75,74,75,78,78,76,77,78,77,76,77,75,77,78,79,76,75,82,73,76,79,76,74,76,75,75,79,80,77,77,75,75,79,76,77,77,76,78,77,77,74,78,76,74,75</t>
  </si>
  <si>
    <t>ZL=-7063.8|ZR=1011.9|ZSWP=6324.0</t>
  </si>
  <si>
    <t>IMGLINENC=80,76,75,75,76,76,74,77,79,72,77,76,77,76,75,76,76,76,75,77,75,76,77,79,79,79,77,78,78,78,77,76,74,74,78,75,80,77,78,75,75,76,74,76,74,74,75,81,74,77,75,76,78,75,75,77,79,81,76,76,79,79,77,77,77,74,74,73,79,76,77,75,75,76,76,78,77,74,76,75,78,76,74,74,75,77,77,74,75,77,75,75,76,76,77,76,78,79,76,78,76,76,74,74,73,78,78,76,77,76,78,76,78,77,79,77,78,75,81,82,72,98,72,80,110,98,60,29,14,8,4,4,3,5,6,6,6,6,6,6,5,4,7,6,4,3,3,3,3,3,3,3,4,3,5,8,15,34,63,102,126,122,130,168,154,172,223,212,165,154,119,125,122,90,50,24,12,6,4,3,4,3,3,3,3,2,3,3,3,3,3,3,3,3,3,3,3,3,3,4,4,3,4,5,11,20,46,87,112,91,65,95,80,94,80,80,74,78,75,75,77,77,74,76,77,76,76,76,76,75,79,78,81,76,75,78,76,75,79,78,76,76,77,75,77,76,78,73,76,78,76,77,75,73,76,77,77,74,76,73,74,78,75,78,76,74,78,75,75,76,78,80,76,77,78,76,78,77,78,77,76,78,74,79,78,76,76,77,73,78,79,73,79,78,77,78,76,79,76,77,76,76,76,75,78,78,75,74,77,76,75,74,74,74,77,75,73,78,78,78</t>
  </si>
  <si>
    <t>IMGLINENC=76,75,78,77,75,74,74,80,78,77,75,80,80,77,76,78,77,74,77,77,76,74,76,76,79,76,76,75,75,74,78,76,76,78,77,74,75,77,77,72,76,74,78,77,75,75,79,77,81,76,79,79,77,76,78,78,73,76,77,75,75,74,76,74,72,76,76,73,78,79,79,75,73,74,74,74,73,77,78,74,77,78,76,75,76,74,75,75,76,77,75,77,78,74,79,75,78,76,75,76,74,75,74,75,76,76,77,76,76,74,76,76,77,79,75,79,74,76,78,84,74,93,72,79,110,98,58,29,14,6,5,4,5,5,6,6,6,7,6,6,5,5,7,6,4,3,3,3,3,3,3,3,3,3,5,9,17,35,65,106,128,129,135,167,153,176,219,208,169,149,117,124,125,87,51,24,11,7,4,3,3,3,3,2,3,3,3,2,3,2,3,3,3,2,3,3,3,3,3,4,4,4,4,6,11,20,45,84,114,90,65,100,80,91,78,78,81,78,77,76,77,77,76,73,78,78,78,76,76,77,75,75,76,78,78,76,76,76,76,78,77,75,76,74,77,75,73,78,75,74,77,75,78,79,78,77,78,77,75,76,75,75,77,75,75,73,77,78,77,72,76,77,76,75,76,78,75,77,79,76,77,76,77,73,77,76,77,77,79,80,74,79,76,77,76,78,78,74,78,76,79,76,79,79,77,75,77,77,75,77,75,75,78,79,77,74,75,77,80,79</t>
  </si>
  <si>
    <t>IMGLINENC=76,78,80,77,80,76,76,80,79,76,79,79,78,78,78,77,79,78,76,76,76,80,78,78,76,77,80,76,79,76,82,77,78,76,77,80,76,78,77,76,75,77,77,78,76,76,76,75,78,79,79,79,78,79,76,77,81,77,77,75,79,78,78,77,78,75,75,79,76,77,77,77,78,76,78,74,76,76,79,77,79,79,77,77,77,78,75,77,79,79,77,83,78,79,79,76,79,79,76,75,78,78,79,78,76,81,77,78,76,78,81,78,76,76,80,78,79,80,75,79,91,83,87,100,99,63,28,15,5,5,4,3,2,3,3,3,2,3,3,2,3,3,3,3,3,3,3,2,4,4,6,9,16,32,65,89,104,90,82,108,118,117,120,114,138,147,142,128,119,111,96,80,85,96,88,64,38,22,11,8,5,5,4,3,2,3,3,3,3,3,5,8,8,8,8,8,5,5,3,4,4,6,7,12,30,69,106,93,81,90,78,79,81,79,79,80,76,76,77,76,78,73,77,79,75,77,77,77,79,76,77,75,76,78,78,79,77,77,79,77,76,75,74,80,77,78,75,77,75,76,78,78,77,79,77,75,83,75,79,77,76,74,77,76,77,78,78,79,79,77,78,78,78,77,80,78,81,76,78,78,76,74,79,76,77,79,76,77,76,75,77,76,77,76,76,79,79,77,77,75,78,78,78,74,74,78,73,75,80,76,77,78,72,76,74,76,77,80,77,73</t>
  </si>
  <si>
    <t>IMGLINENC=76,78,78,77,79,75,79,77,79,78,78,78,78,79,76,79,78,75,81,77,77,77,79,78,79,80,74,78,78,77,79,79,79,77,76,76,80,78,75,76,76,77,76,77,74,77,77,76,77,78,82,78,78,80,79,80,77,78,77,80,79,78,78,77,80,77,77,79,76,78,76,79,77,77,76,76,79,77,76,75,77,77,78,76,78,76,77,78,76,77,78,78,76,79,78,79,78,78,78,76,75,74,77,78,79,76,77,75,76,79,81,77,76,77,81,78,77,78,77,76,86,84,88,103,98,63,28,15,7,5,4,4,3,2,3,3,3,3,3,3,3,3,3,3,3,3,3,3,3,3,5,9,16,35,61,92,106,90,84,108,121,117,113,114,135,152,143,124,116,113,95,78,85,94,84,63,38,23,13,9,5,4,3,3,3,3,3,3,4,3,5,8,8,8,10,7,5,4,4,4,4,5,7,12,31,67,99,90,84,86,75,82,79,77,78,76,76,76,80,79,75,78,79,76,77,75,80,76,75,78,79,76,76,78,75,76,76,78,76,77,76,77,77,79,76,78,76,76,78,77,79,75,75,76,78,80,77,78,80,76,75,76,78,77,81,78,77,79,77,75,77,79,77,76,80,76,74,79,79,74,78,77,76,75,76,79,77,79,80,79,77,77,76,76,76,75,76,76,78,76,78,78,76,74,79,78,75,75,76,77,74,78,76,76,75,75,81,73,75,75</t>
  </si>
  <si>
    <t>ZL=-7063.8|ZR=1011.9|ZSWP=6470.0</t>
  </si>
  <si>
    <t>X=3|Y=3</t>
  </si>
  <si>
    <t>&amp;MTRARC|ZSWP,-7470,0.80</t>
  </si>
  <si>
    <t>ZSWP=6284.0</t>
  </si>
  <si>
    <t>ZSWP=5978.0</t>
  </si>
  <si>
    <t>ZSWP=5658.0</t>
  </si>
  <si>
    <t>ZSWP=5352.0</t>
  </si>
  <si>
    <t>ZSWP=5044.0</t>
  </si>
  <si>
    <t>ZSWP=4738.0</t>
  </si>
  <si>
    <t>ZSWP=4432.0</t>
  </si>
  <si>
    <t>ZSWP=4112.0</t>
  </si>
  <si>
    <t>ZSWP=3806.0</t>
  </si>
  <si>
    <t>ZSWP=3500.0</t>
  </si>
  <si>
    <t>ZSWP=3192.0</t>
  </si>
  <si>
    <t>ZSWP=2886.0</t>
  </si>
  <si>
    <t>ZSWP=2566.0</t>
  </si>
  <si>
    <t>ZSWP=2260.0</t>
  </si>
  <si>
    <t>ZSWP=1954.0</t>
  </si>
  <si>
    <t>ZSWP=1646.0</t>
  </si>
  <si>
    <t>ZSWP=1340.0</t>
  </si>
  <si>
    <t>ZSWP=1020.0</t>
  </si>
  <si>
    <t>ZSWP=406.0</t>
  </si>
  <si>
    <t>ZSWP=100.0</t>
  </si>
  <si>
    <t>ZSWP=-206.0</t>
  </si>
  <si>
    <t>ZSWP=-512.0</t>
  </si>
  <si>
    <t>ZSWP=-820.0</t>
  </si>
  <si>
    <t>V=1524|H=1143</t>
  </si>
  <si>
    <t>IMGLINENC=72,77,73,73,76,73,73,74,71,78,73,76,75,76,75,76,74,75,76,75,75,74,76,75,73,77,75,74,80,75,77,72,75,75,76,78,77,75,77,75,74,79,77,74,79,76,78,75,78,77,77,76,78,78,77,79,79,75,75,79,75,76,77,77,77,79,77,76,76,76,77,78,76,76,75,81,75,76,79,79,79,79,79,76,78,79,76,78,78,79,76,75,75,76,77,76,77,78,79,77,79,77,79,78,79,78,80,83,80,77,82,62,69,6,3,4,6,7,3,3,3,9,65,94,130,169,127,85,83,14,4,3,3,2,3,2,2,3,22,112,78,76,79,78,74,77,76,77,79,79,76,76,75,74,77,80,76,77,76,75,77,74,76,76,76,79,76,79,78,74,77,77,77,77,74,77,76,73,78,75,76,74,79,78,77,77,74,74,73,73,73,74,73,75,76,74,71,75,73,73,75,75,72,75,73,74,77,71,75,72,79,72,75,75,77,75,74,74,73,74,70,74,74,73,73,76,73,71,73,72,71,71,73,69,70,71,70,72,69,68</t>
  </si>
  <si>
    <t>IMGLINENC=75,78,74,79,74,72,72,74,77,74,76,73,73,77,72,75,72,74,76,73,76,74,73,78,74,78,75,75,76,75,75,77,78,75,76,76,75,79,76,74,77,74,77,76,76,77,77,75,73,78,75,77,78,76,77,78,74,73,79,76,76,77,77,79,78,79,78,76,76,78,78,73,78,75,79,79,79,76,80,78,80,78,80,77,79,77,77,78,78,75,77,77,76,78,74,75,79,77,78,76,79,74,79,78,76,79,77,74,78,78,76,91,39,8,4,6,7,6,3,3,4,13,79,85,123,157,129,82,90,16,4,3,2,3,3,3,3,5,14,115,113,81,76,75,74,79,75,75,74,73,75,79,75,78,78,78,73,74,75,79,78,78,79,77,75,75,78,77,78,75,74,73,78,80,77,74,75,76,76,75,74,74,77,74,80,76,76,74,77,73,77,75,77,74,76,77,74,74,75,75,73,73,79,74,75,77,76,75,74,78,75,76,74,73,74,74,75,71,71,75,76,73,71,70,73,72,72,69,71,73,72,71,70,71,68,69,69,70,70,73</t>
  </si>
  <si>
    <t>IMGLINENC=73,76,77,77,75,76,74,77,76,74,79,74,74,77,77,74,77,77,77,79,77,76,78,77,76,75,78,76,76,77,76,75,75,77,77,78,77,75,79,72,80,75,76,74,78,75,78,76,78,74,76,77,80,78,74,76,75,77,75,76,79,73,78,76,75,75,77,78,75,77,77,78,77,74,74,74,77,76,76,72,76,79,76,77,75,74,77,78,78,76,78,77,76,73,74,76,75,77,73,77,75,75,81,86,10,3,2,3,2,3,3,3,14,95,74,127,149,124,77,94,32,5,3,3,2,12,6,2,3,25,80,84,75,72,75,74,77,77,74,75,75,74,72,77,74,74,74,77,74,74,73,76,73,76,74,74,74,73,76,73,71,77,76,74,75,74,74,76,76,74,73,75,73,77,74,74,74,75,76,76,72,75,75,75,73,77,75,74,71,75,75,77,74,75,75,75,71,78,73,76,74,74,75,74,73,76,70,75,75,74,72,76,74,76,73,73,73,79,75,75,72,74,77,80,74,74,75,78,77,76,78,79,77,75,76,78,74,73,77,79</t>
  </si>
  <si>
    <t>IMGLINENC=72,76,77,75,77,78,77,75,77,77,76,80,79,77,77,77,78,78,76,73,75,75,77,77,80,78,78,79,76,75,76,76,81,77,76,80,76,76,77,78,76,77,74,74,77,77,77,77,78,75,76,73,78,75,75,75,75,77,78,77,78,76,78,73,76,78,75,78,76,80,77,78,77,79,78,74,77,74,75,77,75,77,75,77,76,79,75,76,76,75,80,76,75,75,74,79,77,76,77,78,76,82,74,48,7,3,2,3,3,3,3,4,21,109,86,119,138,117,95,97,38,7,3,3,4,10,9,3,5,15,118,70,78,78,74,74,74,73,76,76,73,75,75,77,72,75,74,75,75,77,74,76,74,76,75,76,73,75,77,75,78,75,76,74,78,74,75,73,75,76,72,77,74,76,73,76,74,79,74,75,75,75,75,76,77,77,73,76,77,78,78,72,79,75,75,72,76,74,78,72,74,75,76,78,76,76,76,74,78,75,72,72,74,76,75,75,77,75,75,76,78,76,77,75,76,77,74,78,78,73,76,75,74,77,74,75,78,75,77,76</t>
  </si>
  <si>
    <t>ZL=-7063.8|ZR=1011.9|ZSWP=-1192.0</t>
  </si>
  <si>
    <t>IMGLINENC=73,74,74,75,76,76,75,74,74,75,74,74,76,75,75,76,75,76,76,73,76,76,76,75,77,72,77,76,77,76,80,75,76,78,79,76,76,75,76,76,77,77,75,76,78,79,76,78,76,77,75,77,79,75,76,77,76,76,74,77,78,77,79,76,79,78,79,78,76,75,74,77,79,78,78,80,79,77,77,78,80,78,77,74,78,77,78,77,78,76,71,78,77,76,80,79,79,80,77,76,78,83,75,81,79,76,78,84,77,82,80,81,108,23,3,3,7,9,3,2,2,5,34,118,135,180,134,94,63,10,3,2,3,3,2,2,3,8,78,80,81,77,78,76,75,77,76,75,79,77,78,77,75,76,76,76,78,76,76,76,78,74,76,80,77,80,76,77,76,70,74,75,75,77,77,76,73,76,78,74,75,74,79,75,75,73,74,72,73,77,75,77,74,75,77,76,74,75,76,73,75,76,74,77,73,77,77,76,76,77,79,77,74,75,73,75,76,72,73,73,74,70,71,72,72,71,72,68,72,70,72,72,69,69,69,71,73,73,68,71</t>
  </si>
  <si>
    <t>IMGLINENC=74,78,76,78,75,74,77,75,76,72,72,74,74,77,73,73,78,76,74,75,74,77,73,74,74,77,74,73,76,73,77,75,76,74,75,78,77,74,78,75,75,76,77,73,77,75,75,76,74,76,78,75,77,77,78,76,75,76,76,77,75,74,76,74,74,76,74,82,78,81,79,77,81,81,81,75,78,76,80,79,76,78,80,76,77,77,78,76,78,78,77,77,79,77,81,79,77,74,81,77,78,76,80,77,76,78,79,74,75,77,77,75,57,5,3,5,7,7,3,3,3,11,72,92,127,159,135,91,81,15,4,3,2,2,3,2,2,3,22,109,88,77,77,78,74,78,74,76,77,75,76,74,78,74,78,80,76,77,78,79,76,79,76,74,77,76,74,74,77,75,76,75,73,74,74,73,75,73,71,77,75,77,76,76,77,73,75,72,71,77,75,75,73,78,76,73,76,75,80,78,76,77,74,78,78,77,74,74,78,75,78,77,75,77,74,72,74,76,74,71,74,74,75,74,73,74,72,75,69,74,67,70,72,71,69,73,70,72,72,70</t>
  </si>
  <si>
    <t>IMGLINENC=72,72,77,77,74,78,77,78,76,78,78,75,77,76,78,77,77,77,78,78,80,71,74,77,76,76,75,76,76,76,76,80,74,76,75,73,77,77,76,77,76,76,79,75,77,76,73,76,80,78,76,76,78,75,78,74,76,75,74,77,75,76,78,75,75,77,77,78,73,77,76,77,75,76,76,74,78,77,78,77,76,76,77,79,78,78,79,76,77,78,79,77,76,75,73,75,76,75,76,79,77,76,78,90,40,4,2,2,2,3,2,3,6,60,85,119,164,111,71,84,20,4,3,3,3,10,4,3,8,106,88,76,73,78,73,74,74,77,75,76,75,73,76,73,72,73,74,74,77,75,73,76,79,74,75,77,76,76,74,75,77,74,76,71,75,76,76,73,75,75,73,75,75,79,76,75,73,72,70,75,75,81,72,74,70,73,74,73,73,78,76,73,74,74,75,74,72,72,73,72,75,75,76,76,76,73,76,75,73,72,73,77,75,77,78,74,77,77,77,79,75,76,77,77,78,78,76,78,76,78,78,76,76,76,77,76,75,75,75,77</t>
  </si>
  <si>
    <t>IMGLINENC=75,79,77,78,77,78,76,77,78,78,76,78,75,76,75,75,77,79,76,73,79,76,77,75,74,76,77,78,78,77,75,79,74,75,75,75,76,79,77,80,77,79,82,74,79,77,76,76,74,79,77,75,76,77,79,76,78,74,76,77,75,77,76,76,76,76,75,77,76,79,75,77,74,73,75,77,77,79,74,72,75,74,74,77,78,77,76,77,76,73,77,76,77,76,74,77,76,75,78,76,76,79,78,76,9,3,3,3,2,2,3,4,15,99,81,120,139,119,87,92,36,6,3,3,3,10,8,3,3,19,94,78,75,80,77,75,75,75,77,76,76,75,74,75,78,74,74,75,75,78,72,76,73,75,73,76,74,76,76,75,77,75,77,75,77,77,75,77,75,78,78,75,74,75,74,76,76,75,78,72,75,74,74,72,73,80,76,76,76,72,77,73,76,71,73,74,76,74,78,72,75,75,74,76,75,76,75,74,77,74,75,74,76,76,74,72,77,74,76,75,74,77,77,77,73,74,77,76,73,74,73,76,72,74,76,77,74,74,75,76</t>
  </si>
  <si>
    <t>ZL=-7063.8|ZR=1011.9|ZSWP=-1004.0</t>
  </si>
  <si>
    <t>IMGLINENC=73,73,74,74,76,74,74,75,74,78,73,75,75,75,74,73,76,76,78,75,72,76,75,73,77,76,75,75,77,75,74,73,74,77,80,75,76,76,75,76,76,76,77,72,76,78,75,76,79,78,78,77,75,78,76,77,78,75,73,77,77,76,80,75,75,78,76,78,76,75,78,75,75,77,79,77,75,75,77,76,80,76,76,76,78,77,75,75,73,76,75,76,79,77,77,77,76,77,78,81,81,79,78,81,77,78,81,79,77,79,79,81,76,75,77,78,78,81,102,15,6,5,3,3,8,248,51,5,3,3,3,6,48,84,81,74,78,77,77,79,76,80,78,76,77,80,75,79,76,80,77,75,81,74,78,76,75,79,76,75,78,74,73,75,75,79,74,74,78,73,74,75,76,75,75,76,75,75,83,77,73,75,78,74,72,76,76,75,73,73,75,75,75,77,75,74,78,79,73,76,78,75,75,74,78,73,79,74,74,74,75,78,75,78,75,75,74,74,73,73,75,74,72,73,71,74,71,75,73,73,70,72,69,70,70,73,67,71,70,70</t>
  </si>
  <si>
    <t>IMGLINENC=74,74,73,77,75,77,80,78,77,73,72,72,72,76,72,78,76,75,76,74,73,71,75,75,76,79,72,74,77,74,75,77,77,75,73,80,76,75,74,79,76,76,75,74,77,75,78,79,74,74,76,74,73,78,78,78,73,75,76,75,78,77,74,75,81,75,81,78,75,76,77,76,79,81,79,77,77,78,76,77,76,76,77,79,78,77,76,78,80,77,77,82,78,77,79,80,80,74,77,81,76,79,74,76,77,82,80,78,76,78,74,77,75,79,76,77,77,74,7,4,5,3,2,4,40,239,106,12,4,2,2,4,3,26,97,89,75,75,79,78,76,80,79,78,78,79,80,75,76,77,72,74,79,74,76,78,76,75,79,80,77,78,77,77,75,77,72,73,76,78,76,77,77,77,73,75,76,74,76,74,77,76,76,76,73,73,75,73,73,75,72,71,73,75,75,76,73,73,76,74,76,73,76,77,77,77,76,75,75,74,74,77,77,72,73,75,74,74,76,74,73,72,74,73,74,72,72,73,72,70,73,72,71,71,69,70,73,74,70,68</t>
  </si>
  <si>
    <t>IMGLINENC=74,76,77,77,80,76,74,75,78,78,78,73,76,74,79,75,75,75,81,75,77,76,78,78,76,77,76,79,75,77,77,77,73,80,78,77,76,75,78,79,77,76,74,77,76,78,77,74,72,75,76,75,78,80,78,76,76,77,77,74,78,76,72,78,74,79,78,79,75,76,78,74,76,76,75,76,77,77,75,76,82,79,75,78,76,75,77,75,75,73,74,75,76,74,75,77,76,75,74,73,78,77,75,74,76,76,76,76,75,98,31,3,2,4,3,12,233,94,15,4,5,5,7,61,69,75,75,77,74,75,76,76,78,74,75,74,76,73,74,74,73,76,73,75,75,77,74,73,73,72,78,72,75,74,77,74,75,75,77,71,73,72,74,72,75,76,74,76,74,75,75,76,74,75,77,75,74,75,77,78,73,75,78,70,74,75,75,73,76,77,76,76,74,72,71,77,73,77,74,73,73,77,74,74,76,74,77,76,75,73,74,76,74,76,75,75,75,74,74,74,74,77,74,76,75,76,74,80,76,75,76,76,72,73,80,78,73,73,78,74</t>
  </si>
  <si>
    <t>IMGLINENC=73,79,76,76,76,77,76,77,72,78,76,76,76,80,74,75,77,76,77,79,75,73,74,76,74,79,76,76,77,76,76,77,77,77,76,77,77,80,78,78,76,77,75,74,78,77,77,75,77,74,76,76,78,80,82,79,77,76,73,76,77,75,74,76,80,76,76,74,77,74,76,77,73,78,78,75,77,77,77,73,78,75,75,75,79,77,76,74,75,75,76,72,74,78,77,78,78,75,75,75,73,78,77,77,75,75,76,78,108,18,3,3,2,3,5,48,175,116,27,4,3,4,5,4,37,73,75,75,78,75,75,75,78,78,75,77,78,75,77,77,74,76,77,78,74,78,76,74,74,76,73,76,76,76,75,77,75,76,75,72,72,72,77,77,75,77,77,73,74,74,76,75,75,74,76,75,74,77,75,77,75,73,76,74,75,76,76,76,75,78,74,76,77,77,76,75,75,75,74,75,73,77,75,75,73,74,74,75,76,75,74,75,75,76,76,77,77,75,75,75,77,73,76,74,75,76,77,76,75,76,76,76,75,75,72,76,75,75,72,76</t>
  </si>
  <si>
    <t>ZL=-7063.8|ZR=1011.9|ZSWP=-806.0</t>
  </si>
  <si>
    <t>IMGLINENC=72,73,78,74,75,73,77,73,74,76,77,74,78,77,76,76,76,76,75,75,77,76,77,74,76,73,76,76,75,74,75,76,76,77,75,78,74,76,78,77,77,75,76,76,76,76,76,77,77,77,76,76,77,78,76,78,76,73,79,77,75,77,76,77,75,76,80,76,77,78,77,78,77,77,78,75,76,77,81,76,80,81,78,75,79,77,75,75,77,78,78,79,75,78,74,77,76,78,80,78,80,78,74,79,78,77,83,78,77,81,76,74,76,76,79,77,80,77,83,91,34,6,5,5,5,140,120,4,3,4,6,44,85,82,77,78,78,78,78,79,77,75,76,78,75,79,75,76,76,79,78,75,77,77,72,75,79,73,75,74,78,76,74,76,74,77,77,75,76,75,77,76,80,76,75,75,76,75,80,73,74,76,77,74,77,73,75,76,74,76,76,77,73,76,76,74,70,77,74,76,73,76,75,73,76,79,75,76,76,76,76,76,74,77,78,73,75,76,76,71,75,73,70,74,74,70,73,71,69,74,70,75,69,70,70,72,72,70,69,68</t>
  </si>
  <si>
    <t>IMGLINENC=73,76,77,72,78,75,75,74,80,74,76,76,73,73,73,76,75,76,71,76,73,72,74,77,74,77,76,76,74,79,73,75,77,73,75,78,76,74,76,77,75,79,77,77,76,75,78,76,76,77,75,77,77,75,78,77,74,73,74,77,76,77,74,78,77,78,77,77,74,77,78,71,76,79,76,78,74,77,79,77,81,77,80,75,78,77,79,80,74,76,77,77,77,81,79,78,78,81,79,78,76,78,76,80,75,78,81,76,78,79,76,82,76,80,79,76,78,76,82,95,28,6,5,4,5,153,104,5,3,4,5,41,93,79,75,77,79,75,81,76,77,77,78,75,75,75,77,79,77,77,74,74,73,76,74,75,74,75,75,79,75,77,77,73,75,75,74,76,76,76,78,73,75,75,76,77,75,76,72,76,73,77,76,74,76,72,78,73,75,73,74,78,77,74,76,76,75,76,75,77,75,78,77,77,75,76,77,74,77,77,74,74,76,73,77,75,75,74,75,74,73,75,71,72,72,71,70,74,72,72,74,72,72,72,69,70,71,70,67,71</t>
  </si>
  <si>
    <t>IMGLINENC=72,75,77,76,79,77,79,77,75,77,76,74,76,77,78,77,77,76,75,76,75,75,78,76,77,76,74,74,76,74,74,75,74,79,76,77,77,75,78,77,79,79,76,75,75,73,77,74,76,75,77,77,79,75,76,77,74,75,78,78,75,78,77,75,73,74,74,77,76,75,78,74,75,75,77,74,74,81,75,76,76,77,79,75,76,74,75,78,76,75,77,75,75,74,76,75,75,73,75,76,76,75,73,75,78,73,75,75,73,78,103,25,4,4,3,6,198,44,6,5,4,8,59,76,72,75,74,73,75,78,73,77,76,76,71,74,75,76,73,75,75,75,73,76,74,75,74,73,76,77,72,75,73,75,73,75,74,74,74,76,74,74,75,73,76,78,75,73,73,75,72,73,75,74,73,72,75,77,73,76,75,75,74,71,73,72,74,73,72,75,75,74,76,73,73,73,73,75,72,73,73,77,75,75,77,78,75,72,73,76,75,75,75,73,71,71,79,75,77,78,75,75,75,77,76,77,79,78,77,76,76,76,77,80,75,76,75,75,76,77</t>
  </si>
  <si>
    <t>IMGLINENC=78,76,75,80,77,78,77,77,76,75,78,76,76,77,75,75,75,77,76,81,71,76,79,77,77,81,74,78,77,77,81,73,77,79,77,78,79,79,78,78,78,77,76,75,76,78,76,76,79,77,78,75,76,73,76,78,75,74,76,77,78,76,76,77,73,72,75,77,75,76,76,76,75,76,75,78,78,80,77,74,76,72,78,77,77,75,76,74,79,76,77,79,74,77,75,78,76,73,74,79,76,78,78,77,76,73,77,77,72,76,106,21,6,3,3,7,206,46,6,5,5,8,51,78,78,78,74,75,74,75,79,77,79,77,76,75,77,77,74,75,74,75,76,76,75,75,78,76,76,76,75,75,75,76,75,76,71,77,76,74,74,72,78,71,74,73,75,74,72,75,74,75,73,73,75,76,76,75,75,74,75,74,77,74,76,76,76,75,76,75,74,72,71,76,76,74,76,75,75,74,76,79,74,77,77,74,77,72,75,74,74,76,76,75,77,75,73,78,76,73,73,75,75,74,74,73,78,74,76,77,76,76,79,73,73,76,77,76,74,78</t>
  </si>
  <si>
    <t>ZL=-7063.8|ZR=1011.9|ZSWP=-608.0</t>
  </si>
  <si>
    <t>IMGLINENC=77,75,74,74,74,75,75,77,76,76,76,76,76,77,76,75,72,77,75,76,77,78,73,72,77,76,72,79,76,79,78,76,78,73,78,74,78,76,77,76,73,76,76,78,78,77,77,77,80,77,75,76,76,75,73,76,77,76,76,76,77,77,78,75,76,79,77,75,77,73,79,76,74,77,77,78,75,76,78,76,79,77,75,76,80,77,76,77,78,78,77,77,79,77,80,79,78,79,81,80,77,77,78,78,77,80,74,79,75,78,74,78,76,78,79,79,74,76,80,78,50,7,4,5,5,120,136,5,3,4,6,54,78,81,75,79,80,78,79,81,78,78,75,75,77,76,77,78,75,80,76,79,77,79,78,74,75,76,79,77,78,77,74,72,74,79,76,78,78,77,76,76,77,81,78,79,77,78,77,78,76,74,78,78,79,76,77,76,77,75,75,72,76,73,79,75,76,74,75,76,74,79,78,78,74,73,76,74,76,75,77,80,76,75,75,72,78,72,73,70,71,72,73,74,74,71,73,70,72,71,71,71,71,70,70,73,67,74,71,67</t>
  </si>
  <si>
    <t>IMGLINENC=73,77,75,74,73,76,74,76,74,76,71,74,75,76,75,74,74,74,73,71,75,77,74,75,75,75,76,76,75,73,73,77,79,77,77,76,75,76,74,78,74,74,77,73,75,78,77,78,76,76,75,77,76,76,75,75,78,73,78,77,76,77,77,74,78,75,76,78,76,79,76,78,75,78,76,75,74,75,79,78,78,78,76,77,79,75,78,74,76,79,78,80,77,78,78,80,76,79,79,78,78,80,77,76,74,77,78,74,77,78,77,78,78,77,78,77,72,75,80,80,47,7,4,5,4,128,104,5,3,4,6,54,75,81,79,79,79,78,78,77,75,78,75,77,79,77,81,78,77,75,77,76,77,77,76,77,76,77,71,75,77,80,74,75,73,76,73,78,78,79,73,75,75,76,76,76,73,75,71,74,76,78,75,76,78,74,76,77,77,78,77,76,76,77,77,75,76,73,77,78,78,73,76,73,76,75,75,75,76,77,73,76,74,72,72,73,74,75,73,74,73,75,72,72,74,75,73,70,69,72,72,73,72,73,68,68,72,71,67,71</t>
  </si>
  <si>
    <t>IMGLINENC=71,75,80,77,73,77,73,76,76,75,78,76,74,77,76,74,72,75,76,77,76,77,78,79,74,76,76,78,76,71,75,76,79,76,79,76,75,75,74,78,74,78,77,77,75,76,75,74,74,75,78,75,78,75,75,74,75,77,77,74,75,75,79,75,76,75,78,78,75,77,75,75,78,75,77,76,77,81,74,76,76,78,75,77,77,73,77,74,79,76,75,77,77,76,77,80,78,73,75,77,77,75,77,76,77,77,77,74,79,79,81,36,5,3,3,5,107,39,6,5,5,9,73,87,76,73,73,77,76,72,74,74,78,75,73,74,74,74,75,76,74,75,74,79,74,73,76,71,77,73,74,71,74,74,75,75,74,72,74,75,75,77,77,75,77,75,74,78,72,74,75,71,75,76,75,73,75,75,76,73,76,74,75,75,75,76,74,75,76,75,74,75,77,75,75,76,73,75,78,70,76,76,72,75,72,74,73,76,74,73,77,79,74,75,75,72,74,76,77,78,74,75,78,77,72,74,72,80,74,78,79,75,78,75,77,76,73,75,76,79</t>
  </si>
  <si>
    <t>IMGLINENC=76,79,79,76,78,75,78,78,72,79,76,79,75,77,76,77,76,73,76,81,76,77,75,73,77,79,75,78,77,75,77,75,77,77,77,74,77,76,78,78,76,76,80,75,75,77,75,79,80,80,78,78,76,77,76,77,78,77,78,78,77,74,78,78,74,74,73,77,77,76,81,74,74,76,77,78,73,76,74,73,75,74,74,76,78,74,76,76,75,79,79,74,77,73,72,79,75,76,72,76,75,77,76,76,74,77,76,74,75,77,79,39,7,4,3,6,101,44,7,5,5,9,64,85,79,72,77,74,77,74,72,80,77,73,74,74,74,73,75,77,75,73,74,74,72,78,77,75,76,75,75,76,78,72,73,74,71,75,75,75,74,72,74,79,73,75,74,73,73,78,75,74,76,76,74,83,77,78,72,75,74,74,71,73,73,75,76,74,76,73,74,78,79,75,75,74,71,73,74,77,75,77,74,76,73,75,76,72,75,75,75,78,74,74,75,71,78,76,76,76,79,76,77,76,75,75,76,76,75,76,73,75,74,76,76,74,79,76,76,76</t>
  </si>
  <si>
    <t>ZL=-7063.8|ZR=1011.9|ZSWP=-416.0</t>
  </si>
  <si>
    <t>IMGLINENC=77,74,74,74,76,73,73,72,75,76,75,75,74,77,75,74,74,77,77,75,76,76,79,77,77,75,73,78,74,78,77,76,79,77,78,73,76,77,74,76,77,77,76,77,74,77,77,76,76,78,76,77,76,74,76,76,78,77,74,74,78,76,76,77,75,76,78,78,75,75,76,76,77,78,76,80,76,78,76,77,78,76,77,75,75,77,79,79,77,75,76,77,74,74,75,79,75,77,78,79,78,78,77,75,78,78,81,78,79,77,81,80,78,75,79,75,75,80,79,82,48,7,5,4,5,140,120,5,4,3,7,55,82,82,76,76,77,77,75,78,78,74,77,75,76,77,78,76,80,77,76,76,79,77,74,75,76,78,74,76,76,80,79,76,74,76,77,75,78,73,74,77,78,76,75,77,76,75,75,74,76,74,74,75,77,73,72,74,75,76,74,77,73,74,73,73,79,75,75,73,73,77,73,76,76,73,76,75,77,77,76,76,75,75,76,74,73,74,75,73,72,73,76,71,74,71,72,73,75,73,71,67,68,71,69,71,69,69,68,69</t>
  </si>
  <si>
    <t>IMGLINENC=72,72,76,75,75,75,77,74,73,76,76,73,73,75,75,76,77,73,76,76,74,74,74,75,74,76,75,75,75,76,71,77,78,73,75,78,75,74,78,75,77,75,76,72,75,76,75,79,77,77,78,76,77,79,77,79,76,76,76,75,75,76,76,78,76,77,77,76,75,76,78,75,78,76,80,76,79,76,77,75,78,76,76,77,75,77,79,75,79,77,78,77,78,79,76,77,75,81,79,78,76,78,78,76,76,82,76,76,75,75,76,76,77,75,76,79,79,76,81,79,47,7,4,5,5,139,128,4,3,4,7,57,78,82,79,77,78,78,79,76,79,75,79,76,77,79,76,76,76,75,75,74,75,80,77,75,77,77,75,75,77,76,78,76,76,74,78,74,77,77,75,78,78,76,79,75,75,76,76,73,74,75,75,74,76,76,81,75,71,75,74,73,79,76,78,74,78,75,77,76,74,76,76,75,77,77,74,78,75,76,77,79,76,73,76,72,75,73,74,78,75,75,72,77,75,73,72,73,73,73,70,73,72,71,72,70,70,68,69,70</t>
  </si>
  <si>
    <t>IMGLINENC=70,75,76,77,74,75,78,74,75,77,78,77,76,77,81,76,74,79,79,75,75,75,79,77,77,74,76,76,78,75,77,76,80,72,76,79,75,76,78,80,77,78,75,78,75,75,73,77,76,74,77,76,76,77,78,78,80,73,78,78,73,75,75,75,75,77,80,76,72,77,76,76,78,77,75,76,78,78,78,74,73,79,77,77,76,76,76,74,73,75,79,77,75,74,76,76,76,75,77,76,78,76,79,74,75,77,78,73,78,79,77,41,6,3,3,5,103,48,6,6,5,9,64,78,73,75,76,75,75,73,73,75,74,75,73,72,77,77,78,77,74,77,76,80,75,73,76,72,73,74,75,73,74,77,74,75,77,74,73,72,72,75,72,76,73,75,72,72,77,75,72,73,77,76,72,73,73,78,72,71,73,76,75,73,77,76,76,75,71,76,74,76,75,76,74,76,75,72,72,72,76,75,73,77,77,74,75,74,73,76,76,77,75,76,77,75,75,76,77,78,74,75,77,75,76,79,75,77,77,77,78,76,75,73,75,74,77,72,75,77</t>
  </si>
  <si>
    <t>IMGLINENC=74,77,77,77,79,76,78,75,79,76,75,76,78,74,76,77,78,78,78,78,73,79,75,76,76,76,76,76,75,75,77,75,77,76,79,77,79,77,80,79,79,75,76,77,77,79,75,81,77,76,75,74,75,75,77,76,74,77,77,75,78,76,76,79,80,79,76,77,80,78,77,76,76,77,80,76,76,75,76,76,78,77,78,74,78,80,74,76,79,75,77,77,77,76,74,76,75,78,76,79,75,77,76,75,77,76,77,76,78,77,78,42,5,2,3,5,98,48,6,5,5,8,65,82,77,77,76,76,78,76,74,74,75,76,75,74,74,76,75,75,72,73,75,73,73,75,78,75,78,77,73,72,74,77,76,78,73,74,78,76,76,75,75,77,75,74,76,75,75,77,76,73,76,73,75,79,74,75,76,74,78,69,76,75,73,77,75,75,75,75,73,76,75,74,75,74,75,76,74,74,76,75,75,76,74,77,76,77,77,74,76,75,75,76,76,76,73,77,78,76,77,75,75,77,75,77,73,77,73,77,75,71,77,73,74,76,74,75,72,77</t>
  </si>
  <si>
    <t>ZL=-7063.8|ZR=1011.9|ZSWP=-218.0</t>
  </si>
  <si>
    <t>IMGLINENC=77,77,74,74,75,74,73,77,74,78,73,75,77,75,78,75,75,72,73,76,75,74,74,74,74,72,75,72,75,74,81,76,72,74,74,75,77,76,73,77,75,74,77,76,79,74,75,73,77,80,75,78,79,76,78,79,76,76,75,76,80,78,77,76,80,75,75,75,79,77,78,77,80,75,76,76,81,75,75,80,80,78,76,75,79,77,79,76,75,76,76,80,79,74,77,75,78,80,79,79,80,78,74,77,77,77,79,78,77,76,78,76,78,75,80,79,78,78,81,89,39,5,4,4,4,151,104,5,3,4,5,48,87,81,77,78,78,80,72,77,76,79,76,75,75,78,78,75,77,77,78,77,78,76,79,73,74,76,76,76,78,75,73,76,74,77,75,79,76,74,75,76,74,75,77,76,77,74,75,74,77,74,75,76,75,73,74,75,75,78,76,73,76,75,77,75,75,75,75,75,78,76,75,75,74,76,79,76,76,75,77,76,77,76,74,75,75,72,71,73,71,73,73,72,74,71,71,73,71,73,72,72,69,71,70,70,71,68,73,70</t>
  </si>
  <si>
    <t>IMGLINENC=76,76,72,71,74,76,77,74,77,73,75,76,74,75,73,75,78,75,73,75,73,75,75,74,74,77,79,71,78,74,71,75,79,77,75,78,75,77,78,78,76,76,78,76,76,80,76,75,77,78,75,79,74,77,78,77,74,78,75,78,78,77,78,75,76,77,79,75,77,77,75,75,79,75,79,78,74,74,76,76,80,76,77,77,80,75,77,78,75,78,81,80,78,77,79,77,79,77,76,75,77,77,76,77,73,77,79,74,77,80,80,78,76,77,76,80,78,77,81,83,41,6,5,4,5,151,112,5,3,4,5,51,84,78,78,79,74,78,76,79,76,77,78,76,73,77,77,75,79,76,76,72,80,79,78,76,74,77,75,78,81,79,76,76,72,75,78,74,76,74,77,76,75,78,78,75,76,76,76,75,74,73,74,76,75,78,77,76,77,78,75,76,74,73,77,74,75,76,77,77,74,74,74,75,77,74,79,76,75,77,73,77,74,73,74,77,76,75,78,77,74,77,76,72,76,75,71,71,73,71,69,71,71,72,70,72,71,71,73,64</t>
  </si>
  <si>
    <t>IMGLINENC=76,75,74,75,75,76,77,79,81,81,75,73,75,78,76,76,76,78,75,77,76,77,76,77,78,76,77,75,78,74,75,78,77,76,77,74,76,74,77,74,74,78,75,77,75,75,77,74,71,76,77,76,76,76,76,72,76,74,77,77,77,77,75,77,74,76,74,78,77,75,77,78,74,75,74,76,79,77,77,76,76,75,79,77,75,75,76,75,75,76,75,77,75,75,78,74,76,74,76,72,79,78,75,78,77,80,74,76,74,80,90,35,6,3,4,6,94,64,8,5,5,8,46,75,77,76,77,77,69,77,78,72,73,77,76,74,75,73,73,78,74,76,75,77,79,73,79,73,77,73,76,77,73,78,76,75,77,76,74,76,74,72,77,76,76,76,76,76,77,76,75,70,74,78,75,76,76,75,76,74,74,76,75,79,76,74,74,71,74,74,75,79,76,73,73,77,75,75,74,70,70,74,74,77,80,76,74,75,74,75,77,76,77,77,80,76,76,76,78,78,76,74,76,76,74,77,76,78,73,74,74,76,77,79,73,73,74,73,77,77</t>
  </si>
  <si>
    <t>IMGLINENC=75,76,77,76,76,78,77,80,77,77,79,77,74,76,73,77,80,80,76,76,78,73,77,78,79,79,75,79,76,77,78,77,76,76,80,75,77,81,75,77,76,72,78,74,77,77,76,78,76,80,75,77,70,78,79,75,77,77,76,76,77,77,78,75,77,75,78,77,77,77,78,78,73,74,76,76,73,78,76,76,77,75,78,77,76,74,75,77,75,76,78,77,75,74,73,75,76,74,75,75,76,75,75,75,77,80,77,76,77,75,86,39,7,3,3,5,98,60,8,4,4,9,53,72,74,76,80,73,71,77,79,75,77,76,74,75,74,76,77,73,76,75,74,76,74,78,74,77,76,74,78,74,73,76,74,76,73,79,75,73,75,77,77,76,78,75,74,78,76,77,74,74,72,74,76,74,73,75,73,77,76,76,76,76,71,78,74,78,74,78,72,73,72,76,77,75,76,74,73,74,76,76,78,76,75,73,76,74,75,74,73,75,76,77,77,75,75,76,75,75,78,77,76,75,78,76,76,76,76,78,76,75,78,76,75,75,74,76,77,75</t>
  </si>
  <si>
    <t>ZL=-7063.8|ZR=1011.9|ZSWP=-20.0</t>
  </si>
  <si>
    <t>IMGLINENC=74,74,76,78,77,74,75,73,74,74,74,75,76,79,76,73,76,76,76,76,73,75,71,75,76,75,74,77,76,73,79,75,76,75,77,75,74,77,74,76,78,78,75,76,74,75,75,75,76,76,77,76,76,81,78,74,75,75,75,76,78,77,79,78,76,80,76,78,79,74,78,76,78,79,76,79,76,77,74,78,76,76,78,76,81,79,76,74,79,78,75,83,75,77,79,76,77,77,79,77,77,77,79,75,79,77,78,76,76,75,77,78,76,77,75,78,78,80,79,104,24,6,4,4,5,113,104,5,3,3,4,29,104,82,76,77,80,78,77,78,75,78,74,77,74,80,73,79,82,75,75,78,79,77,75,76,74,77,75,79,75,77,74,76,75,75,75,74,76,75,78,76,76,77,79,79,74,74,76,78,73,74,78,72,76,74,74,76,75,72,73,75,76,77,74,73,74,75,73,74,73,80,73,75,76,76,78,74,72,71,78,76,78,76,75,74,75,75,73,75,72,73,74,74,75,72,75,74,74,70,69,70,68,73,71,71,70,73,70,71</t>
  </si>
  <si>
    <t>IMGLINENC=78,76,74,72,74,75,75,74,75,77,74,74,73,75,72,74,75,73,74,75,74,73,77,77,78,73,75,74,76,71,74,75,80,78,76,78,74,81,74,77,72,74,77,75,77,77,76,74,76,77,79,75,74,74,77,74,76,75,75,76,76,76,80,77,77,78,75,77,78,77,75,74,79,77,81,77,76,78,78,78,79,74,75,78,75,76,76,77,75,78,76,77,78,77,75,76,77,78,79,75,81,78,75,78,77,79,79,77,78,79,74,77,76,78,74,78,76,78,78,102,27,5,4,5,4,120,104,5,3,4,5,32,95,80,78,79,77,77,76,79,75,76,78,75,73,75,76,74,79,77,75,78,76,78,79,77,77,77,75,78,76,76,75,76,77,74,78,76,78,76,78,74,77,75,74,76,77,77,76,74,76,77,75,76,78,74,77,78,76,77,77,78,76,73,77,75,76,74,76,78,76,76,76,78,77,73,75,78,72,75,78,79,76,72,74,72,73,74,77,74,76,71,74,73,71,75,72,71,73,71,71,70,71,71,71,69,71,70,71,69</t>
  </si>
  <si>
    <t>IMGLINENC=71,76,78,74,79,75,77,76,74,76,78,76,75,78,78,76,77,75,79,75,77,75,77,76,78,76,79,76,75,75,73,73,75,75,78,76,75,78,76,76,78,76,75,80,75,75,76,77,75,77,72,74,75,77,76,76,76,78,75,76,75,75,80,74,75,77,78,75,74,78,78,78,78,75,75,78,79,77,76,78,75,78,77,76,76,77,76,75,76,73,78,76,76,74,76,74,77,76,75,76,80,78,76,77,77,73,75,75,77,81,98,31,5,3,3,5,69,104,10,4,4,6,18,102,76,75,76,74,77,73,76,76,75,72,74,76,75,75,74,73,75,77,76,75,77,76,74,74,74,73,75,74,75,75,75,72,71,72,73,73,74,76,75,72,72,76,72,73,74,75,77,73,73,76,74,75,76,73,77,72,75,74,74,74,73,73,70,77,75,76,78,76,76,73,76,73,73,75,72,71,75,72,73,75,77,74,73,74,74,77,74,74,73,75,77,75,77,76,73,77,74,76,74,74,75,76,76,76,77,77,75,77,76,75,75,75,75,76,76,80</t>
  </si>
  <si>
    <t>IMGLINENC=75,76,74,76,76,77,78,77,79,77,76,76,74,76,76,76,77,77,77,79,78,79,77,76,74,76,74,78,75,76,81,77,79,75,79,79,75,77,79,75,75,75,77,77,78,80,78,79,76,79,75,77,77,78,75,70,78,76,75,76,75,75,76,77,78,78,77,76,79,77,78,78,76,74,78,75,75,77,76,75,77,79,80,76,78,77,77,75,76,73,77,75,77,72,80,75,76,73,76,75,79,76,77,76,77,78,77,74,79,75,88,36,7,4,3,5,72,100,11,4,4,7,23,87,78,73,80,74,78,75,77,77,74,73,73,76,78,76,75,76,74,75,75,77,76,73,76,77,76,77,76,74,74,75,73,76,72,76,73,77,77,74,75,74,74,75,77,74,78,74,75,73,75,76,74,73,76,77,75,78,77,73,75,76,75,73,73,77,74,75,75,75,75,78,75,73,77,75,77,72,73,75,70,75,75,74,74,74,77,75,73,71,77,75,77,76,79,74,74,75,74,75,76,75,74,73,76,74,75,72,74,74,74,78,75,75,76,72,76,75</t>
  </si>
  <si>
    <t>ZL=-7063.8|ZR=1011.9|ZSWP=182.0</t>
  </si>
  <si>
    <t>IMGLINENC=72,78,75,77,76,75,73,76,76,77,74,74,75,77,76,77,77,76,75,77,74,75,76,73,75,74,74,73,77,74,76,73,76,74,76,75,73,79,76,73,75,76,76,73,79,73,76,76,77,77,73,77,76,75,76,77,79,77,76,76,80,79,74,78,79,78,79,79,78,76,73,80,75,73,77,78,80,77,77,79,77,75,77,78,79,78,76,76,77,80,75,77,79,75,76,78,78,78,77,74,77,80,76,80,77,76,78,76,80,76,77,77,77,79,77,77,79,78,90,99,13,4,4,4,4,105,88,4,4,3,4,15,110,94,80,76,79,79,76,80,75,75,80,76,77,74,76,78,76,76,78,73,75,75,77,78,75,75,78,76,78,73,74,75,74,76,75,78,78,76,74,76,75,79,75,79,75,74,79,77,78,74,78,75,74,74,74,72,73,76,73,75,75,75,77,76,75,79,74,78,75,75,77,76,78,75,76,77,77,75,79,78,77,79,77,73,74,72,74,71,71,72,73,74,75,72,75,72,75,74,72,70,71,71,71,70,71,72,67,70</t>
  </si>
  <si>
    <t>IMGLINENC=77,78,70,74,74,72,74,74,76,75,71,74,73,74,75,77,76,73,75,75,74,76,72,75,76,77,77,75,78,74,72,74,75,76,74,76,77,78,75,78,75,74,77,74,74,75,76,77,76,77,75,76,77,76,76,77,76,76,76,73,76,76,77,78,74,76,78,77,75,77,75,75,77,75,75,78,77,79,76,77,78,78,76,78,77,76,79,76,77,80,75,81,80,78,76,75,76,75,80,74,78,81,77,79,76,78,76,74,76,80,77,77,78,78,78,76,78,76,91,101,15,5,4,4,4,117,72,4,3,3,4,20,111,89,77,79,78,80,79,76,76,75,75,76,77,78,79,75,74,76,76,79,74,75,75,76,72,75,80,75,79,76,72,76,76,77,76,75,75,77,73,80,77,76,74,76,77,75,73,76,74,72,76,75,72,79,77,75,74,76,73,77,78,79,76,74,76,71,74,76,74,77,77,76,75,78,75,79,75,75,78,78,78,76,76,74,73,76,76,73,72,72,72,71,74,72,70,70,71,72,74,71,68,72,73,71,69,71,68,69</t>
  </si>
  <si>
    <t>IMGLINENC=76,76,76,75,79,77,76,77,78,75,77,75,77,74,77,74,74,77,77,76,78,72,77,79,76,75,78,77,74,76,75,76,75,77,73,80,76,77,80,79,75,75,75,75,74,79,75,76,75,77,75,80,76,79,76,78,75,73,75,78,75,75,78,79,77,77,77,78,75,75,78,75,74,74,76,74,75,74,75,77,75,77,74,74,77,76,77,78,71,78,77,74,76,77,76,76,74,76,77,73,77,78,77,79,79,75,76,78,77,79,116,17,4,3,3,5,81,128,13,4,5,6,10,103,86,72,74,72,73,71,73,77,75,78,75,75,76,75,74,77,78,75,70,74,78,73,76,75,73,72,77,75,77,74,76,78,75,73,76,72,77,75,75,77,77,76,71,73,76,74,76,75,72,75,78,75,76,75,74,75,72,76,74,77,79,72,74,75,72,74,75,77,77,74,73,74,76,72,76,72,75,73,76,77,77,74,73,74,72,73,77,75,76,74,77,74,77,74,78,78,73,75,73,76,75,74,71,78,76,76,75,74,76,75,77,77,75,77,75,77</t>
  </si>
  <si>
    <t>IMGLINENC=75,76,72,73,80,75,78,76,77,77,77,77,75,78,77,80,76,78,80,78,77,79,77,78,74,75,76,77,78,76,77,79,75,79,77,77,77,79,80,76,76,77,78,78,73,73,77,77,75,76,72,76,79,78,75,77,76,75,75,77,75,76,78,79,77,77,77,75,77,77,72,75,80,76,74,75,73,81,75,75,78,75,77,78,78,78,77,76,78,76,78,76,78,75,75,77,77,79,74,72,79,74,77,75,76,77,74,75,78,74,106,23,5,3,3,6,72,130,14,3,5,6,11,105,78,74,79,75,74,73,75,76,74,79,73,78,76,75,74,74,74,74,73,75,75,73,74,76,75,74,75,77,76,75,74,73,73,74,74,77,77,74,76,71,75,74,74,74,74,75,73,74,75,77,76,77,74,75,75,75,75,74,71,76,72,73,74,77,74,76,76,71,75,77,78,76,75,75,75,70,71,74,74,75,76,75,73,77,74,74,72,75,75,78,76,75,79,78,74,77,74,78,74,78,75,76,76,75,73,76,76,76,76,72,72,78,77,76,76,79</t>
  </si>
  <si>
    <t>ZL=-7063.8|ZR=1011.9|ZSWP=376.0</t>
  </si>
  <si>
    <t>IMGLINENC=72,77,75,78,76,73,77,75,78,77,74,73,73,76,77,75,75,74,74,75,72,74,74,73,74,78,72,77,74,75,77,77,77,78,79,75,75,77,73,74,76,77,79,73,75,75,78,76,76,77,79,75,74,76,76,74,76,78,78,79,75,76,78,75,76,76,78,77,77,74,80,75,76,77,74,77,74,77,79,76,80,79,74,76,80,76,79,76,77,77,75,77,77,75,73,76,78,77,77,77,78,75,78,78,75,79,80,77,77,79,77,76,76,74,77,78,80,79,69,70,8,5,4,4,4,94,88,5,4,3,4,8,78,71,79,77,81,75,78,78,78,76,77,77,74,78,78,73,82,78,77,77,79,77,76,78,74,79,77,76,78,75,79,76,74,76,74,74,76,78,75,77,76,75,77,74,77,77,76,73,78,73,77,76,76,76,73,74,74,73,77,75,76,74,74,77,76,78,75,75,75,77,75,76,77,77,74,75,76,75,74,77,75,77,74,73,73,75,71,73,71,72,73,75,74,75,73,75,73,68,69,73,65,70,72,71,72,73,70,71</t>
  </si>
  <si>
    <t>IMGLINENC=73,76,73,74,75,76,76,74,76,75,73,73,74,76,75,76,76,74,75,77,77,75,74,75,78,76,78,74,76,75,77,75,74,75,74,75,75,75,73,75,74,77,78,72,75,79,74,78,74,78,75,75,76,76,76,75,76,77,75,77,78,76,78,74,75,77,74,72,77,77,78,76,78,78,76,80,75,78,77,74,77,76,75,80,77,76,76,77,76,74,79,77,75,80,75,79,78,78,81,78,78,77,75,77,75,76,78,76,77,77,77,75,77,77,78,79,78,77,66,73,9,4,4,4,5,108,56,5,3,3,4,10,90,85,76,77,77,77,73,78,75,78,77,80,77,76,76,77,77,72,76,77,77,75,75,78,77,73,75,76,77,79,79,76,76,74,75,75,78,76,74,77,77,75,75,70,77,74,72,73,76,78,77,77,77,75,75,75,74,75,76,78,78,76,77,77,73,74,76,77,77,76,76,77,75,74,75,75,74,76,77,78,76,74,76,76,77,73,76,74,75,72,71,75,72,75,73,72,74,71,76,72,72,73,71,70,69,69,69,69</t>
  </si>
  <si>
    <t>IMGLINENC=74,74,75,72,75,78,75,76,77,79,78,78,75,77,77,76,75,75,74,76,81,78,76,75,80,77,76,76,77,79,75,75,76,78,76,78,75,76,75,76,79,77,77,76,76,74,79,78,78,77,79,75,75,75,75,74,76,76,72,72,74,78,77,76,75,77,76,76,75,76,77,75,76,75,75,76,76,77,75,78,79,78,74,76,75,76,76,77,75,77,75,75,78,75,75,73,73,74,76,73,75,75,75,75,76,74,77,78,75,84,94,11,3,3,4,5,89,168,19,4,5,5,8,65,74,77,74,75,73,76,79,73,74,72,73,73,75,75,75,75,74,78,75,74,77,76,75,73,75,76,72,72,75,74,76,73,77,76,70,76,73,75,74,73,77,71,74,72,72,75,75,77,74,73,73,75,73,73,71,74,75,77,76,73,75,74,75,75,72,76,77,74,76,75,73,74,75,74,75,73,75,76,73,71,76,77,77,75,74,75,73,76,74,75,75,76,73,75,75,77,78,75,76,77,78,76,74,77,76,76,77,74,81,77,78,75,76,73,75,80</t>
  </si>
  <si>
    <t>IMGLINENC=72,77,75,79,78,80,81,78,76,77,76,79,76,78,78,75,77,79,77,78,75,76,77,74,75,76,75,77,75,76,72,75,78,77,77,80,79,78,75,79,75,81,77,71,74,78,76,77,73,76,76,76,79,76,74,79,75,77,76,74,73,74,74,78,76,77,76,77,74,77,79,75,77,75,79,77,74,76,76,76,75,75,79,76,78,79,73,76,73,77,79,74,81,74,74,75,75,77,73,78,75,74,75,76,77,76,76,76,76,81,103,13,5,3,3,6,73,178,20,4,5,5,7,66,74,75,76,73,77,77,78,76,75,78,77,73,74,76,74,74,77,75,76,75,75,76,75,74,76,74,77,75,75,75,72,73,71,79,76,74,75,74,77,76,75,74,74,77,74,76,75,72,75,78,75,75,77,76,74,75,76,74,75,74,75,74,75,75,75,76,73,75,75,77,74,75,78,74,72,76,72,76,75,76,75,76,76,75,74,74,72,73,76,75,77,76,74,74,76,76,74,73,77,75,74,75,77,77,73,77,75,73,74,74,75,75,76,75,75,79</t>
  </si>
  <si>
    <t>ZL=-7063.8|ZR=1011.9|ZSWP=574.0</t>
  </si>
  <si>
    <t>IMGLINENC=75,77,75,73,74,80,76,78,76,77,74,76,74,76,79,76,77,73,73,76,76,77,76,77,74,74,76,78,77,78,76,79,79,74,78,77,74,78,79,76,78,74,80,80,75,78,77,75,77,76,78,75,76,78,77,77,75,75,78,79,79,75,78,78,76,77,78,77,78,76,78,76,77,80,78,78,77,78,79,78,78,80,77,74,79,78,79,78,79,77,75,76,82,81,73,77,75,79,79,75,78,79,79,78,78,78,79,82,76,78,79,79,79,81,77,75,77,81,88,36,7,4,4,4,6,156,88,5,4,3,3,6,52,80,81,75,77,78,75,80,78,77,78,78,74,76,75,76,77,77,79,76,77,77,76,76,78,75,77,74,79,76,78,76,77,77,74,74,78,77,76,74,74,75,77,80,75,75,76,75,77,73,79,79,73,77,73,74,78,74,75,76,74,81,76,75,77,72,72,78,75,74,75,75,75,77,72,79,74,77,76,76,74,77,72,76,75,73,71,72,74,72,73,78,73,72,71,70,71,73,70,73,71,70,68,72,72,70,72,71</t>
  </si>
  <si>
    <t>IMGLINENC=72,79,78,77,74,75,78,73,77,78,74,73,72,78,78,77,75,75,75,73,77,73,75,75,79,78,75,75,74,71,73,73,75,74,74,74,74,75,77,76,77,74,75,76,78,77,78,75,77,75,78,71,78,74,75,79,75,72,76,76,78,79,75,75,75,76,75,77,73,78,78,76,78,75,77,81,76,76,78,76,79,74,78,74,73,79,79,78,78,79,79,75,76,78,75,78,81,77,81,79,74,77,75,77,76,78,78,77,78,76,75,80,76,74,75,80,78,82,85,40,7,4,4,3,5,168,72,5,3,3,4,7,58,78,83,78,79,79,78,78,77,76,78,78,76,78,77,75,74,75,77,77,73,76,77,75,74,75,74,73,78,78,76,78,76,77,78,76,75,76,74,73,76,75,76,77,78,75,75,76,73,75,74,74,78,75,76,77,77,78,73,77,79,76,78,72,77,74,80,74,74,75,74,78,75,76,76,75,75,77,80,75,75,76,74,73,70,73,75,75,72,74,76,71,75,71,74,72,69,70,72,71,71,69,71,72,72,72,69,70</t>
  </si>
  <si>
    <t>IMGLINENC=73,75,78,76,76,76,77,80,74,77,74,78,78,75,78,77,76,74,76,77,76,74,75,77,76,76,77,77,78,76,75,78,77,78,76,77,77,74,76,78,78,76,75,77,77,76,71,76,74,77,77,77,77,76,76,78,76,75,74,76,77,76,79,75,75,78,77,77,75,79,76,74,76,75,79,76,76,76,77,76,75,74,75,73,77,77,75,77,74,74,77,75,75,76,77,75,78,73,75,76,77,75,76,76,78,76,72,75,76,73,70,8,3,3,3,7,97,205,26,3,5,5,6,24,86,76,73,76,80,74,74,75,75,71,74,76,76,74,72,72,73,76,75,77,75,76,77,79,75,73,75,76,74,75,74,74,74,79,77,74,75,74,75,76,74,79,74,76,77,72,71,73,73,76,74,71,76,75,73,73,73,72,73,76,73,76,77,72,72,75,73,76,75,74,73,79,72,77,71,75,75,74,72,75,74,78,73,74,72,75,75,76,75,77,76,74,76,73,77,77,74,76,78,73,75,77,73,76,78,78,73,73,78,76,73,76,76,73,76,76</t>
  </si>
  <si>
    <t>IMGLINENC=74,75,78,76,78,77,76,79,75,77,78,77,77,78,75,76,75,76,76,76,76,77,80,78,76,75,77,76,76,76,77,80,76,77,76,76,76,75,75,75,76,80,79,75,78,77,75,77,75,80,75,78,74,76,80,75,78,76,78,78,76,76,77,77,77,77,76,76,75,78,76,76,75,76,75,79,77,77,78,75,74,78,78,77,76,80,74,74,77,75,76,76,77,78,72,78,76,77,76,76,78,77,76,75,76,75,76,77,78,81,78,8,4,3,3,7,87,223,28,4,4,5,6,28,89,77,76,75,77,80,76,74,76,75,73,77,75,78,79,73,74,75,72,77,74,75,76,76,76,78,77,73,75,73,74,72,74,74,75,76,73,73,75,76,75,78,75,76,75,74,72,73,74,72,75,78,75,79,76,75,73,74,75,72,72,75,74,77,76,78,75,76,71,75,76,75,75,75,78,76,76,76,74,75,73,74,76,74,75,78,75,76,76,73,78,74,77,74,78,76,73,74,75,75,75,75,75,72,77,78,71,77,75,75,74,75,75,77,76,79</t>
  </si>
  <si>
    <t>ZL=-7063.8|ZR=1011.9|ZSWP=772.0</t>
  </si>
  <si>
    <t>IMGLINENC=73,74,75,71,75,75,78,77,75,74,75,75,76,74,78,74,77,73,76,78,75,75,74,73,76,73,75,73,75,77,75,75,76,74,77,80,75,79,75,75,75,78,79,77,74,75,75,76,76,75,75,76,78,79,75,77,76,77,76,78,78,75,76,73,74,76,80,74,76,74,78,77,77,78,76,77,78,76,80,79,79,78,74,77,80,76,77,74,77,76,76,80,77,79,75,74,75,79,78,76,78,76,78,79,79,77,80,77,75,74,80,79,79,78,79,77,77,83,105,22,5,4,4,4,5,119,120,6,3,3,4,5,27,105,90,80,79,80,78,77,77,75,75,80,74,76,77,73,78,78,74,74,78,76,75,74,75,78,76,76,77,76,77,78,75,72,78,76,76,78,75,73,74,76,79,75,76,75,76,75,72,77,78,72,77,74,77,74,74,77,76,79,75,74,77,73,75,76,75,75,76,73,78,76,76,76,78,74,76,76,75,73,78,75,78,76,74,74,75,73,74,74,75,74,73,75,74,77,72,74,73,74,70,69,68,70,69,70,68,68</t>
  </si>
  <si>
    <t>IMGLINENC=74,75,73,75,73,75,78,74,73,74,74,74,70,77,72,76,74,75,75,74,73,74,74,75,75,74,76,74,77,72,72,76,77,76,76,75,75,76,73,82,75,74,76,74,74,75,76,76,75,79,77,74,77,76,76,76,77,75,78,78,77,77,79,76,80,76,78,77,74,74,74,77,77,78,78,78,76,77,77,75,80,75,76,79,78,77,78,77,78,79,79,75,77,78,79,76,80,78,80,78,82,80,78,75,76,78,78,76,78,77,72,77,73,75,77,78,75,80,103,24,5,5,4,3,5,116,120,5,3,2,4,5,28,101,87,80,76,77,78,77,77,79,77,79,75,76,76,75,76,78,75,74,76,77,77,75,74,74,77,78,77,79,71,73,75,78,73,76,76,77,75,73,76,77,78,74,74,76,76,75,77,75,76,73,77,77,76,76,78,72,72,77,78,77,75,78,77,75,78,80,76,73,73,73,75,76,75,77,76,76,77,74,74,74,76,77,75,73,76,71,73,71,74,73,72,72,71,72,71,74,73,73,74,71,70,71,69,73,72,68</t>
  </si>
  <si>
    <t>IMGLINENC=75,76,76,78,76,76,77,77,75,76,76,75,78,76,79,76,74,76,74,77,75,78,75,79,78,75,80,77,78,79,74,75,79,74,72,78,75,78,78,75,73,74,77,77,76,75,76,75,74,78,77,81,78,75,75,78,78,76,72,74,77,77,76,76,75,77,76,75,75,77,79,78,76,73,74,76,79,78,75,73,74,74,74,76,77,77,79,72,80,73,75,73,77,79,77,76,75,73,75,76,78,78,76,77,78,78,70,75,75,74,60,5,3,3,3,6,81,248,48,4,3,5,5,11,98,86,77,74,76,76,78,78,76,72,77,71,75,75,73,75,75,78,75,76,76,74,78,73,74,75,73,74,74,77,73,76,75,72,75,77,76,74,76,74,78,75,72,74,74,76,75,75,76,77,75,75,76,76,72,72,74,75,75,73,72,73,75,77,72,73,74,75,75,70,77,73,73,75,75,71,77,74,76,76,77,75,74,71,74,74,76,75,76,76,73,74,74,76,75,78,76,75,80,74,76,74,75,78,75,76,76,76,79,76,78,76,75,74,78,77</t>
  </si>
  <si>
    <t>IMGLINENC=74,77,73,76,77,77,75,78,77,77,77,73,76,78,77,77,77,76,76,78,77,78,77,74,76,78,74,78,75,76,77,73,78,78,79,77,74,77,79,75,74,79,78,76,78,76,76,77,77,77,78,76,77,77,76,76,77,78,77,76,73,76,75,75,78,75,77,72,78,75,77,77,75,74,76,77,78,77,75,75,73,75,75,73,78,79,76,76,77,78,78,76,79,74,76,76,79,77,73,79,78,79,77,76,75,77,75,79,77,74,64,6,4,3,3,6,82,248,48,6,3,5,7,10,103,79,74,73,75,74,77,75,75,76,74,75,74,76,77,78,73,72,74,73,78,71,75,75,78,76,76,76,76,74,70,74,74,73,76,73,75,72,77,74,77,73,72,73,76,75,76,73,74,76,74,73,75,77,76,75,76,76,76,75,75,78,77,74,77,75,75,78,75,78,74,75,75,74,75,74,76,71,73,77,73,77,74,79,79,71,78,74,76,73,76,75,72,77,75,75,74,76,78,77,77,75,78,74,77,75,73,74,75,75,76,76,77,76,75,78</t>
  </si>
  <si>
    <t>ZL=-7063.8|ZR=1011.9|ZSWP=974.0</t>
  </si>
  <si>
    <t>IMGLINENC=76,77,77,74,75,72,76,72,76,78,75,74,73,76,77,76,72,73,74,76,77,73,76,75,74,74,75,75,75,78,78,75,77,76,74,75,74,79,79,77,74,76,79,76,77,75,78,79,77,76,77,78,75,76,76,75,78,76,79,74,79,76,76,76,77,76,78,77,75,77,76,76,76,76,76,77,82,80,76,78,79,73,79,80,79,78,79,80,74,74,76,78,77,77,74,78,76,77,81,77,77,79,75,76,76,79,76,78,79,77,77,75,77,77,76,77,81,90,103,12,5,4,5,3,6,112,120,6,3,3,3,4,16,105,97,79,78,78,76,80,79,77,76,78,77,77,79,75,79,76,80,79,76,76,79,77,79,79,76,79,80,75,78,75,72,76,79,74,76,77,75,78,79,75,75,76,74,77,76,75,73,76,79,74,75,76,77,73,76,76,77,75,77,73,77,74,77,76,74,75,73,76,73,74,75,76,75,77,77,75,76,79,76,73,75,74,76,74,72,72,72,70,74,74,70,73,72,73,76,76,69,71,70,73,71,70,70,70,70,70</t>
  </si>
  <si>
    <t>IMGLINENC=74,75,72,75,74,75,76,78,73,73,72,74,76,72,76,74,75,75,76,73,75,73,74,78,74,77,78,75,77,75,72,75,77,75,74,73,73,75,75,77,78,75,74,74,75,74,77,77,76,76,76,74,75,74,75,78,76,79,75,79,75,76,77,77,78,77,76,78,80,77,74,76,76,76,78,76,78,75,78,75,80,74,76,78,77,78,76,73,76,76,75,76,79,78,78,76,78,78,77,75,76,76,78,76,78,76,79,75,77,77,72,78,74,78,79,80,74,87,103,15,6,4,5,4,5,123,120,6,3,3,3,4,16,101,90,78,75,78,80,79,76,78,75,80,73,75,76,74,75,74,75,71,78,78,75,75,75,76,74,76,78,77,78,74,74,77,76,76,76,77,78,74,74,79,71,74,74,76,77,76,72,75,75,79,76,76,73,73,76,75,74,76,78,77,77,75,74,75,78,77,73,78,77,77,76,75,75,76,72,76,75,75,78,75,76,73,73,74,76,73,74,75,75,71,72,76,70,73,73,74,75,73,72,72,69,70,70,74,71,72</t>
  </si>
  <si>
    <t>IMGLINENC=73,73,79,78,75,78,76,77,79,77,77,72,74,73,78,75,77,77,74,76,77,75,76,78,75,76,76,76,76,74,75,76,78,75,76,75,73,75,75,74,74,78,79,78,78,76,74,75,74,74,78,78,78,75,75,75,79,78,76,78,76,75,76,74,74,76,77,74,75,77,77,79,76,79,76,77,79,78,75,76,79,78,77,76,75,75,78,75,76,78,77,73,73,78,76,75,73,77,78,76,76,78,77,73,78,77,76,76,77,76,46,5,3,3,3,6,75,248,72,6,4,7,5,6,53,64,73,74,75,76,75,74,76,76,76,79,76,72,74,75,75,76,75,73,72,76,74,76,74,73,73,71,74,78,73,76,75,76,76,71,74,77,75,77,75,74,73,75,74,75,74,77,75,75,70,75,76,73,73,71,71,75,74,74,74,76,73,73,74,76,74,75,76,75,75,74,73,75,73,74,71,77,76,77,78,72,76,72,73,75,74,72,76,75,73,76,74,74,77,80,74,77,73,77,78,76,74,79,79,76,76,79,76,75,77,74,74,74,76,75</t>
  </si>
  <si>
    <t>IMGLINENC=75,75,74,76,76,74,76,77,74,79,79,78,80,77,74,74,76,78,78,77,81,76,79,77,75,78,78,79,77,77,79,78,79,77,77,81,78,78,77,74,79,79,77,73,77,76,76,81,75,75,77,75,75,75,79,76,74,75,75,78,76,76,77,77,75,79,80,76,73,74,76,73,75,75,76,76,78,77,76,76,76,77,76,73,81,80,77,78,74,80,78,76,77,74,75,78,76,74,76,77,74,76,78,76,79,76,77,76,75,70,52,5,3,4,3,6,79,248,72,6,3,6,6,8,65,75,78,76,75,76,74,76,74,76,77,76,74,76,77,76,74,75,72,74,74,76,78,75,76,76,76,77,77,73,76,77,75,77,77,76,74,73,76,72,77,75,74,75,79,75,73,75,74,76,76,76,76,73,76,79,73,76,75,78,74,75,75,74,72,75,73,74,74,77,76,73,71,72,76,74,73,75,76,77,75,75,75,74,74,75,71,75,75,76,75,75,73,76,73,76,80,75,73,76,75,77,76,76,74,74,75,77,77,76,73,71,75,75,76,76</t>
  </si>
  <si>
    <t>ZL=-7063.8|ZR=1011.9|ZSWP=1168.0</t>
  </si>
  <si>
    <t>IMGLINENC=73,78,71,77,75,72,75,75,75,74,75,73,77,75,78,76,74,79,76,73,74,76,74,74,75,74,73,77,79,73,78,77,73,76,75,76,76,76,76,78,76,74,78,76,78,77,77,75,79,79,76,77,78,72,79,75,76,75,76,78,77,77,80,78,77,78,76,74,77,75,79,77,75,79,76,80,78,77,77,78,77,85,76,76,77,81,77,77,76,72,74,77,75,79,80,75,78,79,80,80,74,79,77,80,76,79,79,75,80,80,78,77,79,79,76,79,81,64,72,9,4,4,5,3,7,138,120,7,3,3,3,5,10,82,72,80,76,78,75,80,80,76,77,76,78,81,75,80,77,74,74,76,78,80,78,77,77,76,74,74,76,78,76,76,79,79,78,78,78,74,74,76,79,79,79,76,77,78,74,75,77,75,77,77,76,77,75,74,75,72,72,74,78,76,74,75,77,76,77,74,73,75,77,75,73,76,75,77,75,72,72,75,76,75,76,76,75,75,76,72,70,72,73,76,72,74,71,70,71,72,73,70,73,70,69,69,70,71,70,71</t>
  </si>
  <si>
    <t>IMGLINENC=74,73,73,77,75,75,77,76,76,76,73,73,70,74,76,77,77,76,71,74,75,73,78,73,75,73,73,74,74,76,74,75,78,76,76,74,73,76,76,77,75,78,80,73,79,78,78,76,73,78,78,77,75,77,79,77,74,75,77,76,79,76,79,79,78,75,73,76,77,76,75,77,77,78,77,76,78,79,78,75,79,79,76,78,78,76,81,76,79,78,81,77,74,76,78,73,79,75,81,78,76,83,75,74,78,77,80,78,80,79,76,79,75,78,76,78,79,67,76,9,5,5,5,4,7,141,104,6,3,3,3,5,10,92,82,81,77,75,78,73,76,75,76,73,76,76,73,74,76,78,74,76,75,79,75,79,76,77,76,75,80,75,75,76,78,73,75,77,75,77,78,74,75,76,75,75,77,76,74,72,78,77,78,77,77,74,76,75,76,76,77,74,78,75,76,75,75,73,74,74,77,75,76,77,77,74,75,76,77,72,76,74,75,75,73,73,76,73,73,73,71,72,72,74,74,73,70,74,69,73,70,75,72,71,69,69,74,70,71,67</t>
  </si>
  <si>
    <t>IMGLINENC=78,76,77,77,78,79,76,77,75,78,76,77,74,76,78,76,76,77,78,78,77,74,81,76,75,77,79,75,80,80,77,77,77,78,75,77,77,74,75,79,74,79,74,75,77,77,75,77,76,72,80,78,77,73,75,71,75,77,78,77,78,76,76,78,76,75,78,77,75,78,75,76,77,75,74,76,77,76,74,74,77,75,78,78,76,77,78,78,77,77,75,74,76,73,76,73,77,75,77,74,75,76,79,75,79,78,76,75,77,107,31,4,3,3,2,7,81,248,96,7,3,5,5,8,26,91,79,77,77,75,75,76,74,75,77,76,74,76,77,75,74,75,75,76,74,75,74,75,77,75,76,72,74,75,76,71,77,75,73,76,75,79,72,73,74,75,76,76,74,77,74,76,74,72,76,76,76,72,77,75,75,76,74,73,76,73,75,77,71,74,76,78,78,75,74,75,77,73,72,71,76,77,72,75,75,74,75,77,72,78,73,72,72,76,75,74,75,76,72,77,76,76,72,76,76,75,77,75,77,77,79,74,74,79,76,74,77,77,77,79</t>
  </si>
  <si>
    <t>IMGLINENC=76,78,79,76,74,77,77,75,76,78,76,76,79,76,77,75,78,74,76,78,73,77,80,76,77,81,78,75,76,74,79,76,78,76,78,78,78,78,76,74,79,79,77,75,80,79,79,79,77,75,74,79,82,78,79,77,75,75,76,79,78,78,76,74,79,78,74,75,78,76,78,78,76,73,76,75,77,77,78,78,76,75,77,76,77,80,74,77,78,78,76,76,74,78,75,80,77,76,73,73,76,77,79,76,75,76,78,76,78,100,32,4,3,3,3,8,83,248,88,8,3,6,5,8,29,76,80,76,78,77,77,74,77,76,75,74,73,74,78,75,76,72,72,78,74,75,75,78,80,75,76,72,74,77,77,76,75,74,74,74,75,73,77,75,74,77,74,76,74,75,74,72,75,75,75,75,77,77,73,74,74,76,78,76,75,74,76,73,72,75,75,77,76,73,70,73,73,75,76,75,73,75,76,74,76,79,76,77,77,72,72,72,76,76,76,76,73,73,76,77,76,80,74,75,78,74,73,80,76,80,73,74,74,76,73,75,75,75,72,78</t>
  </si>
  <si>
    <t>ZL=-7063.8|ZR=1011.9|ZSWP=1366.0</t>
  </si>
  <si>
    <t>IMGLINENC=74,76,74,72,74,73,76,74,75,76,75,75,77,74,77,75,79,72,81,74,76,75,77,73,76,75,72,74,75,80,79,75,77,79,78,74,76,76,75,76,75,75,75,76,76,74,77,78,81,78,79,77,77,78,78,76,77,74,77,78,81,75,76,78,79,77,77,79,77,75,79,76,79,79,82,76,80,74,78,79,80,76,78,76,79,77,80,79,76,79,78,78,75,79,77,78,75,76,76,76,76,80,76,76,78,80,81,78,76,79,77,78,80,79,76,78,75,88,41,8,4,4,5,3,8,183,120,7,3,3,3,4,6,54,73,88,81,79,78,78,76,78,77,76,76,76,74,78,76,77,77,80,78,77,79,76,75,77,78,76,75,77,74,77,78,78,79,76,76,73,76,74,77,76,77,77,74,74,78,77,74,76,78,74,73,76,74,79,74,72,76,76,74,74,76,74,74,77,75,74,76,76,74,72,75,75,76,78,76,77,75,75,78,74,74,76,77,73,74,73,71,73,71,72,73,73,72,71,75,72,68,73,70,70,70,72,69,69,67,69</t>
  </si>
  <si>
    <t>IMGLINENC=78,77,74,73,71,75,78,71,76,72,75,76,75,74,75,79,74,77,76,73,74,75,75,77,79,74,77,77,75,76,75,75,74,73,74,75,77,77,73,76,76,74,77,75,77,74,78,76,75,78,76,80,75,76,78,77,74,75,75,75,80,76,75,78,76,79,78,78,76,76,77,76,78,77,78,77,74,75,78,76,78,80,77,79,76,78,78,76,82,78,76,81,79,77,76,76,75,73,76,77,79,80,77,78,78,79,78,75,75,77,74,78,76,77,77,77,79,82,47,8,5,5,5,3,9,180,104,6,3,3,3,4,7,66,66,84,78,77,74,77,76,73,75,74,77,77,76,77,76,75,77,77,80,73,79,80,76,75,76,75,78,76,73,76,74,76,76,77,77,75,77,75,75,73,75,78,78,74,73,74,75,72,77,74,77,74,76,76,76,77,71,76,78,77,74,77,75,73,77,76,73,74,76,80,79,77,74,73,74,74,75,74,77,73,76,76,72,73,72,72,72,73,72,77,75,73,70,71,70,70,73,71,71,71,68,71,70,70,71,68</t>
  </si>
  <si>
    <t>IMGLINENC=74,78,77,77,75,76,78,76,77,77,77,78,74,77,74,75,79,80,77,76,73,78,77,79,76,74,76,75,78,78,75,76,79,76,77,76,74,73,78,76,75,77,75,75,76,73,76,76,81,77,76,79,76,74,76,74,76,77,77,78,76,76,76,79,74,76,74,79,78,77,77,75,76,75,77,79,77,78,75,79,78,77,76,73,76,78,76,77,75,79,79,77,76,73,75,78,76,78,77,75,74,71,77,78,80,75,74,73,79,111,16,4,3,3,3,9,94,248,104,9,3,4,5,7,12,113,70,74,74,76,76,77,75,75,70,76,75,76,76,79,78,74,75,75,76,73,77,73,73,76,73,73,76,74,76,73,75,75,76,77,74,74,74,72,77,76,71,75,76,74,73,70,73,76,77,75,74,74,76,72,73,76,76,72,74,74,75,73,74,75,76,77,75,73,74,74,73,73,73,73,75,75,76,77,75,76,73,75,74,73,76,73,75,72,74,79,75,73,76,76,74,74,75,74,77,77,74,77,79,74,74,79,76,73,77,78,77,73,77,77</t>
  </si>
  <si>
    <t>IMGLINENC=73,77,76,77,75,79,77,75,75,78,74,76,76,80,73,75,73,79,74,77,78,79,79,80,76,76,76,76,75,76,78,77,78,78,77,80,76,77,76,77,75,78,79,74,79,76,78,76,75,76,77,76,75,76,76,77,76,77,79,75,75,77,78,76,76,77,76,75,79,76,78,75,76,78,76,74,76,76,76,76,76,75,76,74,79,77,77,76,76,77,77,72,75,75,74,77,76,76,75,76,77,76,76,77,76,74,77,75,74,118,21,4,3,3,3,9,95,248,104,9,4,4,4,6,13,107,74,76,76,74,78,75,76,76,76,75,75,75,79,75,73,74,75,75,74,78,74,78,74,75,73,73,74,73,73,77,72,76,77,72,75,72,73,74,74,75,75,72,76,76,75,74,75,75,71,78,75,74,76,76,76,74,75,73,73,79,73,74,77,75,77,76,75,73,75,72,75,71,75,75,73,77,77,79,76,77,73,74,78,75,75,73,75,77,76,74,75,77,74,75,77,74,75,75,76,74,75,77,76,76,74,75,75,74,75,77,75,78,76,77</t>
  </si>
  <si>
    <t>ZL=-7063.8|ZR=1011.9|ZSWP=1564.0</t>
  </si>
  <si>
    <t>IMGLINENC=74,75,78,77,71,77,74,74,73,78,72,75,75,74,77,74,75,74,78,79,74,74,73,74,77,76,76,75,76,75,75,79,77,76,76,75,80,76,74,76,76,77,76,76,77,75,74,75,76,79,74,76,76,77,82,79,75,76,78,76,77,77,75,78,78,75,78,77,78,76,77,77,77,78,75,79,76,74,79,81,79,77,79,78,78,76,75,76,77,78,76,79,76,75,77,78,77,76,78,79,77,76,74,78,79,75,78,80,79,75,77,77,77,78,79,76,85,107,23,6,4,5,4,3,11,223,136,8,3,3,2,4,5,33,97,82,79,77,78,77,75,79,78,76,75,76,78,79,77,76,78,77,80,77,79,76,79,75,73,74,77,73,76,78,75,79,74,77,76,75,77,80,72,78,77,79,76,77,77,72,77,74,75,77,74,75,77,75,75,76,73,73,75,73,75,75,76,73,72,75,75,79,75,78,72,73,77,76,72,75,79,77,76,75,76,76,78,73,75,73,71,74,74,75,73,73,72,76,72,74,70,73,72,71,70,71,72,73,68,71</t>
  </si>
  <si>
    <t>IMGLINENC=77,74,74,74,73,77,74,77,73,76,75,74,71,75,73,76,75,76,74,75,76,73,74,78,74,75,76,76,76,72,74,74,77,76,76,77,75,75,77,79,77,78,74,77,74,77,75,74,76,76,74,78,73,77,74,77,72,74,74,75,75,74,77,78,77,75,73,77,77,76,77,77,79,78,74,79,73,77,76,74,78,75,76,74,78,76,78,75,80,73,77,79,80,78,77,76,81,78,78,78,80,76,78,75,77,79,76,78,78,76,74,77,77,78,79,78,83,106,26,5,5,5,4,3,11,210,120,7,3,3,3,3,5,40,97,80,77,77,77,78,77,78,80,78,73,74,78,76,74,78,72,73,80,75,76,76,77,77,78,72,76,78,74,76,78,77,75,77,73,75,79,77,76,75,75,74,72,72,77,74,76,77,78,78,76,74,76,74,74,77,73,75,75,77,76,76,78,75,78,78,76,77,78,80,74,75,76,78,78,74,72,78,74,73,75,74,72,74,78,71,74,75,72,72,73,71,71,73,72,71,74,71,73,73,71,68,73,70,69,70</t>
  </si>
  <si>
    <t>IMGLINENC=76,77,78,75,73,79,78,76,77,79,77,75,79,79,77,78,75,78,77,75,76,78,77,78,78,76,79,77,77,77,75,76,76,77,77,75,78,76,75,80,76,76,76,76,78,74,74,75,76,76,78,76,78,74,76,73,76,78,80,77,77,76,77,79,76,76,76,75,77,76,74,74,76,75,76,74,79,80,76,75,75,79,74,78,75,73,79,77,73,78,78,78,77,73,77,75,73,77,73,73,75,74,75,76,80,75,79,76,83,90,12,3,3,3,3,10,103,248,112,13,3,3,4,6,8,82,85,77,77,79,74,75,77,75,76,74,77,77,76,77,76,74,74,78,77,73,76,74,78,76,75,76,73,76,75,74,75,73,73,74,74,76,75,73,76,74,74,74,75,78,71,78,72,77,73,71,73,73,75,70,71,74,75,77,74,73,74,73,73,77,74,75,75,73,73,72,71,76,75,74,73,75,78,76,77,76,76,76,75,73,77,76,75,76,72,74,78,73,78,74,75,75,76,76,77,75,72,78,76,76,74,76,77,75,76,74,76,76,75,78</t>
  </si>
  <si>
    <t>IMGLINENC=71,75,79,80,77,81,76,78,77,75,76,77,77,77,79,76,76,77,79,77,80,77,78,77,77,76,77,75,78,76,75,77,78,75,76,77,77,75,81,77,78,82,78,76,79,78,78,73,74,77,76,73,78,76,79,74,75,76,74,79,76,76,75,74,78,78,77,77,78,77,77,75,75,77,75,74,78,76,79,78,75,78,79,76,79,78,75,76,78,77,74,76,80,75,74,77,75,75,74,77,75,75,79,78,77,76,79,79,87,98,14,4,3,3,3,10,103,248,112,15,4,4,5,7,7,85,90,75,72,74,75,76,77,78,78,74,77,75,79,77,76,75,75,78,72,77,75,74,75,78,74,75,78,73,72,77,76,77,76,74,75,76,76,75,76,73,76,76,75,74,74,76,76,75,73,73,76,76,76,74,78,75,75,76,74,77,74,75,76,77,72,76,76,73,76,74,72,74,76,74,76,76,77,77,73,75,74,75,77,74,75,74,77,77,76,76,74,77,76,80,75,73,78,80,76,75,73,76,74,75,75,74,76,76,76,76,75,74,74,74</t>
  </si>
  <si>
    <t>ZL=-7063.8|ZR=1011.9|ZSWP=1764.0</t>
  </si>
  <si>
    <t>IMGLINENC=75,73,75,73,76,74,75,74,75,78,74,77,75,74,77,75,74,73,77,78,76,74,75,75,80,75,75,75,75,76,77,75,77,79,76,78,75,76,78,75,79,76,78,73,75,78,74,76,77,78,75,75,77,77,80,80,77,80,77,75,76,78,79,77,77,76,80,77,76,76,77,79,76,75,75,78,76,79,77,79,79,78,76,76,80,76,78,75,77,79,74,75,77,77,79,76,80,78,78,76,79,76,77,77,77,80,81,78,77,80,78,76,76,78,81,77,82,93,13,5,5,5,3,3,16,232,168,9,3,3,2,3,4,17,101,88,78,81,76,77,75,81,76,77,75,76,75,79,77,74,74,78,79,76,74,74,73,79,76,76,76,75,75,75,75,78,76,75,75,74,73,76,74,76,77,73,73,75,78,74,76,75,79,77,76,74,76,73,76,76,74,73,75,74,72,75,73,77,73,72,77,78,76,78,76,73,76,76,75,77,79,76,76,73,75,74,72,72,74,72,76,74,73,77,71,72,73,73,73,71,71,70,72,72,68,73,70,70,67,68</t>
  </si>
  <si>
    <t>IMGLINENC=74,78,75,74,74,76,79,75,74,75,75,74,73,75,73,76,79,73,75,74,75,74,76,74,74,74,73,78,78,77,71,77,78,75,75,74,73,78,75,76,77,75,73,76,76,79,77,79,74,79,77,76,73,76,80,76,76,78,77,77,75,75,76,78,81,80,76,75,76,79,75,74,78,79,77,77,79,77,80,76,83,79,73,74,78,75,78,76,81,77,79,77,79,80,80,75,76,76,81,76,77,78,79,77,79,79,76,76,75,76,76,78,78,78,77,81,86,102,15,5,4,4,4,3,13,215,168,9,3,3,3,4,4,20,103,92,78,75,80,78,77,74,77,76,79,75,73,78,78,75,78,78,78,75,78,77,74,76,77,79,78,77,75,76,73,78,74,75,75,77,77,74,75,77,75,74,77,75,76,73,75,73,77,76,76,71,77,74,77,75,76,76,76,76,73,75,75,71,77,77,74,74,74,77,73,76,74,75,74,75,75,75,76,75,72,74,72,75,74,72,73,73,73,75,72,74,69,74,73,72,71,71,74,71,71,71,71,71,72,71</t>
  </si>
  <si>
    <t>IMGLINENC=73,75,76,76,73,76,77,77,76,78,77,73,73,74,77,75,75,75,76,74,75,80,76,76,77,74,77,75,79,79,74,73,77,76,72,76,76,77,75,78,75,79,77,79,78,76,73,73,75,74,75,76,78,75,79,79,79,79,76,77,78,74,75,73,76,76,78,75,74,78,76,76,78,76,74,75,75,75,75,77,73,78,76,73,74,77,75,75,73,77,78,75,74,78,77,73,77,73,77,78,78,76,75,79,78,74,72,75,73,68,9,3,3,3,4,12,103,248,122,24,5,3,6,5,6,30,80,75,73,80,74,76,75,73,78,77,75,76,73,76,77,75,74,79,76,75,74,75,76,75,76,76,75,73,73,74,76,75,78,73,78,76,75,73,77,75,73,73,74,78,74,77,76,76,75,75,74,75,72,74,76,72,76,71,73,72,73,73,72,76,75,73,76,76,75,75,75,75,74,72,74,74,76,76,75,79,73,74,78,71,74,74,75,75,75,77,76,73,76,78,73,78,76,75,72,78,73,78,79,75,76,78,75,78,79,76,74,75,76,75</t>
  </si>
  <si>
    <t>IMGLINENC=74,75,76,74,77,76,78,78,75,78,76,79,74,78,76,75,76,75,80,74,78,78,81,75,75,80,78,78,79,76,79,77,78,77,75,77,78,80,80,77,76,78,75,78,81,79,76,74,75,78,77,75,78,76,81,75,77,79,75,75,77,79,75,76,76,78,79,76,78,77,76,76,76,76,79,76,75,75,78,75,78,76,76,78,79,75,73,74,72,75,78,77,76,78,77,77,79,73,74,77,76,77,75,77,74,77,78,75,75,75,10,3,3,3,3,12,104,248,117,23,5,3,6,6,6,39,77,77,76,76,77,73,78,77,77,76,73,75,74,74,71,76,75,76,73,75,73,75,77,78,73,75,73,77,71,75,76,77,82,75,76,73,75,74,77,76,75,75,77,77,75,74,73,74,75,76,76,78,74,74,75,73,78,76,74,77,73,76,78,73,73,76,74,74,71,75,73,71,77,74,71,79,75,76,77,75,75,74,77,75,76,78,76,74,76,74,73,76,74,73,78,75,76,78,71,75,75,76,76,75,74,76,77,74,76,76,75,73,74,76</t>
  </si>
  <si>
    <t>ZL=-7063.8|ZR=1011.9|ZSWP=1958.0</t>
  </si>
  <si>
    <t>IMGLINENC=72,74,76,74,77,73,75,75,74,76,74,73,77,75,76,77,78,79,72,78,76,73,77,76,77,76,74,73,76,74,80,75,76,76,78,76,76,74,75,75,76,76,72,76,78,77,74,75,76,77,78,78,78,76,78,79,77,72,78,76,78,74,80,77,74,77,82,77,76,78,79,77,75,79,77,75,78,76,76,81,78,79,76,76,78,77,76,80,75,75,77,78,77,79,76,76,76,76,80,75,78,75,75,79,76,78,81,76,79,75,77,78,78,79,83,82,74,59,8,5,5,5,3,4,19,234,184,12,4,3,3,3,4,8,69,69,88,78,78,75,79,76,78,77,75,76,76,76,79,76,78,78,77,76,79,79,77,74,78,79,74,76,79,76,75,80,75,79,73,75,78,75,77,77,78,75,77,75,79,75,72,77,76,75,75,75,74,71,78,76,75,75,74,78,79,73,78,78,73,75,74,74,76,76,75,76,77,76,77,73,75,77,77,76,72,74,75,74,71,71,73,71,72,74,74,73,72,74,74,72,70,74,74,69,68,73,71,71,70,70</t>
  </si>
  <si>
    <t>IMGLINENC=76,76,76,76,73,73,77,74,75,75,75,73,76,72,76,80,74,72,76,75,75,77,74,77,75,76,78,74,80,76,74,77,77,76,73,74,75,74,76,75,75,75,79,75,78,78,79,74,76,77,77,75,74,75,77,81,78,72,79,78,76,75,77,73,76,78,75,74,76,76,79,75,76,78,79,76,78,78,78,80,75,77,77,79,78,75,80,77,79,81,78,78,78,77,79,76,78,79,80,76,81,77,78,79,77,80,77,81,79,78,77,80,77,76,77,80,72,70,8,5,5,6,4,3,15,225,184,12,3,3,3,4,4,10,80,71,87,77,80,77,75,79,76,75,76,77,77,76,77,74,77,78,76,76,80,79,78,76,75,75,75,81,77,71,73,79,76,76,77,76,73,74,73,79,74,75,77,78,76,75,73,74,76,78,75,75,78,74,75,74,77,75,76,79,74,77,75,79,74,75,75,73,78,77,75,75,75,75,74,76,77,76,76,74,75,76,75,75,76,76,69,77,71,73,74,76,73,72,72,71,72,69,70,70,71,69,69,71,74,69</t>
  </si>
  <si>
    <t>IMGLINENC=72,78,78,76,78,76,75,79,79,78,77,76,76,76,79,79,76,77,78,74,75,75,77,78,79,74,75,79,77,78,76,76,77,73,75,76,76,74,74,77,75,76,77,78,76,76,76,76,77,75,78,74,79,73,75,75,77,80,75,77,76,75,77,77,75,78,78,75,76,78,77,75,75,73,79,79,78,78,78,77,79,79,73,76,74,76,75,78,75,76,74,76,74,78,76,78,75,78,76,77,77,76,79,72,78,77,76,76,84,41,6,3,2,2,3,13,107,212,125,37,7,4,4,5,6,11,96,81,76,75,73,76,76,75,74,75,75,73,74,79,74,75,73,76,74,77,73,75,77,73,73,74,74,75,76,76,75,76,76,74,74,75,73,74,74,73,72,73,74,75,72,73,76,74,75,71,77,75,74,77,73,74,73,74,72,76,74,75,77,76,73,77,77,74,74,72,74,75,73,75,77,76,73,76,74,77,76,74,76,74,76,75,72,75,75,77,79,75,76,77,74,74,76,77,74,77,75,76,74,75,78,74,77,77,76,75,74,74,74,76</t>
  </si>
  <si>
    <t>IMGLINENC=74,76,75,73,75,76,78,76,76,79,76,79,77,77,78,75,74,74,78,76,78,76,78,75,77,78,76,77,77,76,74,75,74,78,79,79,81,76,79,76,76,77,76,75,76,78,75,76,81,78,77,77,80,79,77,77,78,75,79,74,74,74,77,79,79,76,77,76,80,77,79,75,76,76,76,79,78,75,78,76,74,76,79,77,78,75,77,78,75,76,75,74,78,75,76,75,76,74,73,76,76,77,76,73,81,79,76,80,79,51,7,3,3,3,3,13,103,218,118,37,5,3,4,6,7,13,106,78,76,74,74,72,76,76,75,75,74,75,76,74,75,72,76,76,74,75,77,73,76,77,73,76,75,76,75,76,74,76,75,77,76,73,77,74,75,77,75,77,76,76,73,74,75,74,74,77,78,76,75,77,72,76,74,78,76,73,76,77,75,78,76,77,73,77,74,75,75,75,77,75,76,75,75,78,72,73,76,75,75,76,73,76,71,79,75,76,78,75,76,77,76,78,80,75,77,76,72,74,73,79,77,75,77,73,74,77,74,74,75,75</t>
  </si>
  <si>
    <t>ZL=-7063.8|ZR=1011.9|ZSWP=2156.0</t>
  </si>
  <si>
    <t>IMGLINENC=77,74,77,75,75,73,75,75,78,74,72,75,77,78,77,76,78,75,78,76,75,78,75,74,76,74,74,75,75,75,77,76,77,76,75,77,76,78,72,80,75,75,77,78,74,74,74,77,74,77,75,74,75,77,77,76,75,75,75,79,73,78,78,80,77,75,78,74,75,75,77,79,79,78,74,81,77,78,78,78,78,79,78,75,77,78,77,75,75,77,75,79,77,77,80,74,75,82,77,77,77,77,76,75,77,83,78,77,77,81,77,78,79,82,75,76,94,35,6,5,4,5,3,4,22,231,200,14,4,3,3,3,4,5,38,95,79,77,79,78,74,75,78,78,77,79,77,78,74,78,77,73,78,75,81,75,74,74,78,77,76,76,74,76,76,75,74,74,74,78,75,75,78,74,76,79,74,79,77,75,77,80,76,74,75,72,75,74,76,74,76,77,78,74,76,75,78,79,73,74,72,77,72,75,74,76,77,76,74,76,78,79,72,75,76,74,72,73,77,72,72,72,73,76,72,73,70,70,74,71,72,72,70,72,69,72,73,69,71,69</t>
  </si>
  <si>
    <t>IMGLINENC=75,75,75,76,72,80,73,74,74,74,74,73,74,78,75,76,71,76,73,76,74,71,75,78,75,76,76,76,75,73,74,77,79,73,74,75,75,76,76,75,75,76,74,78,76,79,75,77,74,77,75,75,74,75,77,83,76,75,76,78,74,76,80,75,81,79,75,77,75,75,76,77,78,76,78,76,80,75,79,78,79,76,74,80,75,77,79,77,79,77,79,74,79,79,78,76,78,83,76,79,76,78,76,77,75,81,77,76,77,80,74,79,77,75,80,76,91,40,6,5,5,5,3,3,23,231,200,13,4,3,3,3,4,5,47,83,79,78,77,75,74,76,76,75,76,78,76,75,77,76,77,74,77,78,76,76,74,76,78,78,78,77,73,75,75,75,76,73,73,78,76,76,73,76,73,76,75,76,76,76,75,78,76,77,74,77,76,75,76,76,74,74,74,76,77,75,75,74,76,76,76,73,76,75,77,74,76,75,78,73,78,77,79,73,74,74,73,73,77,73,74,75,72,74,74,73,69,70,72,69,71,69,70,70,69,72,71,71,73,71</t>
  </si>
  <si>
    <t>IMGLINENC=73,78,77,78,75,79,75,77,74,74,78,77,74,76,75,75,75,75,78,74,76,75,77,74,77,79,77,79,78,75,76,78,75,76,78,79,74,77,79,78,76,78,74,77,77,75,73,76,78,74,74,78,76,78,76,77,77,77,75,75,77,76,78,75,73,74,78,80,74,77,74,78,73,79,79,72,77,77,75,74,76,78,76,74,75,74,77,77,79,77,74,75,77,76,76,75,73,75,75,75,77,74,75,78,76,79,76,76,103,28,6,3,3,3,3,13,106,198,119,53,9,4,4,5,7,6,55,69,76,80,76,76,74,73,75,75,74,74,75,76,77,73,76,75,72,76,76,73,73,75,75,77,76,73,75,74,76,75,75,69,73,74,74,77,76,71,75,76,72,75,76,76,74,74,76,73,73,76,73,75,74,78,74,75,72,75,75,73,73,74,73,75,73,78,73,76,72,73,75,72,73,76,73,78,76,79,76,75,76,71,77,78,74,73,76,77,75,77,77,74,74,75,76,75,75,77,74,76,74,76,76,77,75,74,77,78,76,77,78,77</t>
  </si>
  <si>
    <t>IMGLINENC=75,75,78,79,77,76,77,77,75,78,78,78,76,79,76,79,74,77,72,79,76,77,77,80,74,77,77,76,80,79,75,75,75,78,76,79,76,77,76,74,77,75,80,78,78,79,76,79,75,74,77,75,78,77,80,76,76,79,76,79,75,75,74,75,77,78,77,74,79,79,80,74,79,73,76,78,75,77,76,76,78,78,81,76,79,79,76,73,75,77,79,77,74,76,78,73,76,77,75,75,78,77,77,75,75,74,80,78,97,32,6,3,2,3,3,13,106,185,111,57,9,4,4,5,6,6,66,78,78,76,75,74,75,78,75,74,75,75,74,75,74,72,75,75,77,73,78,74,75,78,75,75,72,77,75,77,75,76,71,74,73,75,80,77,76,75,75,73,80,78,75,80,74,73,73,76,72,77,73,78,77,77,76,74,72,77,76,76,76,75,74,76,76,79,69,74,76,71,77,75,75,77,77,75,74,77,78,74,76,77,76,72,77,75,78,74,75,75,76,78,77,76,76,73,74,77,75,74,76,75,75,75,76,78,75,76,76,75,75,75</t>
  </si>
  <si>
    <t>ZL=-7063.8|ZR=1011.9|ZSWP=2354.0</t>
  </si>
  <si>
    <t>IMGLINENC=75,75,76,75,75,76,71,75,73,78,71,74,75,75,78,73,73,74,76,73,74,77,73,76,75,76,74,78,76,77,80,77,74,77,79,78,76,78,77,76,73,76,77,79,76,75,75,75,78,76,72,75,76,76,77,75,76,76,75,79,77,76,77,76,75,77,77,80,77,77,76,74,78,76,78,76,76,77,76,76,74,77,75,77,77,80,75,81,79,78,75,78,80,75,77,77,78,76,80,77,78,80,76,75,77,78,77,77,78,74,79,77,75,78,87,95,113,20,6,5,4,5,3,4,27,226,216,17,4,3,3,2,3,4,24,111,94,80,76,79,77,77,78,80,74,79,80,79,79,76,78,80,78,76,77,76,78,75,76,76,78,76,72,79,76,76,78,74,76,78,75,75,77,76,77,77,80,74,75,76,78,76,76,77,76,74,76,73,75,75,72,73,76,74,76,74,78,78,74,76,76,75,74,76,73,75,75,73,73,73,75,77,76,77,74,71,75,73,73,75,71,71,73,72,72,74,69,72,74,74,69,72,70,69,70,71,71,71,71,72</t>
  </si>
  <si>
    <t>IMGLINENC=77,73,76,75,75,76,78,75,73,74,71,71,75,76,71,76,73,71,75,75,76,74,73,76,75,76,77,77,77,76,71,73,79,77,77,76,74,76,78,74,78,74,77,74,74,75,76,77,73,74,76,78,75,72,75,77,77,73,75,76,77,75,77,77,78,76,78,79,79,78,77,79,76,77,75,74,75,77,77,79,78,78,76,79,77,77,78,78,78,73,77,77,77,78,78,77,81,77,79,75,78,80,75,78,79,78,77,78,77,77,77,78,78,77,81,95,110,21,6,5,5,4,2,3,29,230,200,15,3,3,3,3,3,4,29,109,83,76,80,77,77,74,76,75,74,78,77,73,75,76,77,73,73,78,76,77,78,74,76,76,75,77,75,74,77,78,78,76,76,73,75,76,74,74,76,77,77,78,74,75,75,73,74,75,78,75,76,79,75,76,74,77,75,76,76,76,76,72,76,74,74,74,77,79,73,74,76,77,76,78,74,75,76,74,77,76,73,75,73,72,74,75,74,73,73,73,72,72,72,69,67,71,73,73,70,71,71,70,68,72</t>
  </si>
  <si>
    <t>IMGLINENC=74,76,74,76,75,77,74,74,76,76,80,77,76,78,79,74,74,77,75,75,76,77,78,77,77,76,77,73,74,78,73,75,75,78,76,80,75,77,76,74,75,78,76,76,80,78,76,75,77,76,79,79,77,77,72,75,76,75,77,77,78,73,74,77,76,77,74,77,73,74,77,77,72,76,74,74,77,76,75,74,73,77,78,75,77,77,80,76,78,76,74,75,72,71,74,71,75,73,77,76,78,72,76,75,75,77,76,78,114,18,5,3,3,3,4,16,109,177,119,67,12,3,3,5,7,5,24,84,77,74,77,75,76,77,77,76,74,79,76,76,74,76,74,80,75,76,76,74,74,76,75,74,76,76,75,74,76,73,73,74,76,75,72,75,76,73,73,74,73,75,76,77,73,77,76,74,72,75,72,74,75,71,74,73,75,75,76,73,72,75,75,73,75,71,77,74,70,75,72,73,75,77,72,78,76,74,74,73,75,74,75,76,74,73,77,79,78,76,74,79,79,75,76,72,75,80,72,76,77,78,80,74,72,76,77,74,75,73,80,77</t>
  </si>
  <si>
    <t>IMGLINENC=70,79,78,77,76,78,78,81,77,77,77,75,75,75,77,77,76,76,76,74,76,79,76,75,76,77,77,77,78,76,74,76,78,78,78,79,78,80,77,74,76,79,78,77,76,78,77,76,76,76,78,75,78,80,78,76,76,76,74,78,76,77,76,74,76,77,79,77,75,80,78,77,74,76,78,77,74,78,76,77,78,77,76,78,78,75,76,76,73,75,77,76,75,77,73,76,74,76,73,75,78,80,76,77,76,76,77,75,116,22,5,4,3,2,3,14,110,166,118,71,12,3,3,6,6,5,29,82,79,75,76,76,70,75,74,75,74,75,76,75,76,74,76,74,72,75,77,78,75,73,74,75,75,76,74,74,76,74,74,72,75,75,77,73,74,73,76,71,77,76,77,72,72,77,75,74,76,77,74,74,77,75,75,72,76,77,75,79,72,76,78,76,74,71,77,71,74,75,76,72,76,76,76,75,77,79,76,74,76,75,75,74,75,74,75,72,77,78,76,75,77,75,77,74,73,72,73,77,73,74,73,78,74,75,71,77,75,77,75,76</t>
  </si>
  <si>
    <t>ZL=-7063.8|ZR=1011.9|ZSWP=2552.0</t>
  </si>
  <si>
    <t>IMGLINENC=74,74,75,75,75,76,75,76,78,77,74,75,76,73,75,75,74,76,78,75,73,75,77,75,74,77,75,75,77,76,77,74,78,77,78,75,75,75,75,76,76,77,74,74,76,78,75,75,77,79,80,79,79,77,76,76,78,76,78,79,77,77,78,79,78,74,81,78,76,77,76,75,77,78,78,77,77,78,75,76,77,76,74,78,79,79,77,77,79,78,77,76,77,78,74,78,75,77,76,76,77,80,78,76,79,79,79,79,77,76,77,78,77,75,80,75,91,11,6,5,4,4,3,4,35,225,200,20,4,3,3,3,3,4,14,109,96,78,76,79,80,74,73,77,75,79,75,75,80,79,75,76,79,76,75,77,77,74,76,76,77,77,77,78,77,78,75,77,75,76,75,77,77,77,74,78,79,77,74,73,75,76,77,74,76,74,75,75,75,75,74,78,77,74,74,73,76,75,75,72,73,78,75,74,74,72,79,76,76,75,77,77,77,76,72,76,76,73,73,74,70,73,73,76,73,74,73,70,72,72,72,68,70,70,66,71,71,72,69,71</t>
  </si>
  <si>
    <t>IMGLINENC=75,75,75,73,73,73,76,71,77,74,77,72,75,75,74,74,76,75,75,75,75,72,75,76,73,78,74,75,80,74,74,75,75,73,73,75,77,78,73,77,77,80,78,73,78,77,76,76,75,78,78,76,75,76,81,78,76,77,75,77,76,77,77,77,78,76,76,75,73,80,75,74,79,74,81,78,75,76,79,79,79,79,76,80,78,76,78,80,74,76,79,80,77,78,76,75,77,80,81,79,77,79,77,77,77,81,76,77,76,78,72,76,77,78,76,83,98,12,6,5,4,4,4,5,37,219,192,17,4,4,3,3,4,4,19,115,100,81,76,79,77,74,78,74,73,76,79,76,77,75,75,76,78,76,75,77,77,79,76,75,79,79,77,75,75,74,78,76,76,75,78,77,74,74,76,79,78,75,76,78,75,75,75,75,76,75,81,78,73,75,76,76,77,73,78,73,76,76,75,73,76,75,77,74,76,74,78,74,74,76,78,77,74,72,73,74,73,73,73,74,73,74,72,72,72,75,71,73,74,70,74,71,70,69,71,72,71,72,70,70</t>
  </si>
  <si>
    <t>IMGLINENC=75,78,77,74,76,76,76,78,79,75,80,74,77,73,81,75,75,78,78,78,75,75,76,76,76,77,81,77,77,80,75,77,77,79,75,77,76,76,75,80,76,75,75,77,73,80,75,78,78,74,77,77,76,73,78,78,76,76,76,75,77,75,74,79,78,74,75,73,76,74,78,76,75,74,78,75,81,76,75,77,79,79,77,78,77,77,78,77,76,77,78,76,72,76,76,73,74,75,78,75,76,74,73,75,76,76,74,84,101,13,4,3,3,3,3,20,108,168,133,80,15,3,3,6,7,4,13,105,82,75,77,78,76,75,76,77,73,74,73,77,78,76,78,75,78,74,74,74,74,78,74,73,73,76,75,74,77,73,72,73,75,76,74,75,76,77,73,79,72,76,72,73,74,78,76,75,73,73,75,75,73,76,72,75,75,74,75,77,74,75,76,75,75,75,73,71,77,72,73,71,72,77,74,75,75,75,76,73,76,74,72,75,73,73,77,76,79,73,77,76,74,75,77,75,72,74,74,76,75,75,77,79,73,74,76,77,76,78,77,76</t>
  </si>
  <si>
    <t>IMGLINENC=74,76,78,78,81,76,77,76,76,79,78,81,77,75,77,77,77,79,77,74,75,80,78,74,78,80,78,74,74,77,79,79,76,78,79,76,75,76,82,79,75,75,78,75,76,77,76,75,76,75,76,75,79,77,75,77,76,75,76,74,72,76,80,77,78,78,74,78,74,76,76,73,79,76,77,74,76,77,76,76,78,77,77,77,77,80,76,76,77,75,78,74,79,80,74,76,77,75,74,77,74,80,77,74,77,73,79,88,105,13,5,3,3,3,3,17,107,164,140,78,15,4,3,5,7,5,15,107,77,76,74,74,81,72,73,74,71,77,74,74,75,72,74,71,72,74,74,76,73,75,71,77,76,75,72,72,76,76,74,76,74,77,77,76,73,73,77,72,77,75,76,74,73,74,73,75,78,73,76,73,73,73,74,76,73,76,74,72,76,76,74,75,71,77,74,74,76,76,77,78,74,77,76,75,73,75,75,77,76,74,73,69,75,79,76,76,75,77,75,75,75,78,79,77,72,72,77,77,74,75,75,75,74,77,73,80,75,77,77,77</t>
  </si>
  <si>
    <t>ZL=-7063.8|ZR=1011.9|ZSWP=2750.0</t>
  </si>
  <si>
    <t>IMGLINENC=72,75,75,73,75,76,76,78,77,76,76,75,75,76,73,76,74,74,77,74,76,73,78,75,75,73,76,72,73,75,78,74,77,77,78,73,74,75,75,75,79,72,79,77,76,79,75,74,78,77,77,76,75,77,78,80,75,76,78,77,79,75,76,78,79,77,77,77,75,78,74,79,74,77,74,77,75,77,78,76,78,77,79,77,77,75,76,78,74,75,76,77,75,77,74,77,74,76,79,79,77,80,76,77,76,77,79,80,74,78,78,77,78,77,78,78,57,7,6,4,5,2,3,6,51,234,200,22,3,3,3,2,3,4,11,84,75,86,78,78,75,77,77,75,76,75,76,78,78,77,73,79,76,75,75,77,77,74,77,77,78,76,74,76,73,74,74,76,76,73,76,78,76,81,76,77,78,77,77,75,75,75,78,74,77,76,73,77,73,75,76,73,73,71,73,73,74,74,74,73,73,77,77,74,76,72,76,75,78,75,76,76,76,75,72,74,75,74,74,73,70,74,74,77,70,71,72,71,74,74,70,72,72,70,71,71,70,71,73,70</t>
  </si>
  <si>
    <t>IMGLINENC=74,75,73,76,76,75,76,74,74,73,76,71,73,76,76,74,75,76,75,74,74,75,75,75,78,77,73,77,77,76,73,76,76,75,76,76,73,74,78,78,77,73,76,76,75,78,76,78,73,74,76,78,76,78,78,77,75,76,78,77,75,79,77,76,79,79,73,77,77,77,78,75,78,80,78,76,76,77,79,76,78,77,75,76,77,77,78,76,80,79,77,79,78,79,79,78,80,78,76,79,76,78,77,77,79,81,79,75,77,77,76,80,74,78,83,71,65,8,5,5,4,3,3,5,51,233,200,22,3,3,3,3,3,4,10,91,75,80,72,77,73,77,76,75,78,74,75,74,78,73,76,77,78,77,78,78,74,73,75,73,74,74,76,76,78,77,74,76,78,77,79,75,74,75,78,77,75,73,76,75,76,79,74,73,75,77,76,75,76,76,78,74,74,72,76,74,77,73,79,74,77,75,76,78,74,74,77,74,74,75,75,75,80,76,73,72,77,71,77,72,76,75,74,71,71,73,72,71,71,70,73,70,72,72,68,68,72,72,70,72</t>
  </si>
  <si>
    <t>IMGLINENC=72,73,75,76,75,76,77,78,74,77,76,76,76,78,76,74,77,77,77,75,78,75,78,75,74,78,76,75,76,76,78,76,74,77,74,76,76,77,76,76,77,79,75,77,79,77,78,76,76,76,78,75,76,77,78,75,75,77,75,76,72,79,77,76,77,78,76,74,78,77,77,78,76,79,77,76,78,76,74,76,76,78,77,75,76,77,73,75,76,79,76,80,76,74,74,72,77,74,76,77,76,76,78,77,76,74,75,74,80,8,3,3,3,3,3,20,109,161,152,92,21,4,3,5,6,5,8,81,84,75,74,74,74,76,75,77,72,76,72,74,75,77,77,75,74,74,76,72,73,76,77,74,76,75,78,74,78,75,74,74,75,77,76,72,77,75,74,73,78,74,75,73,73,76,74,75,76,77,72,70,73,78,72,73,73,74,75,75,71,74,77,76,75,72,78,74,71,73,77,75,73,77,77,74,78,72,75,73,76,73,77,73,74,74,76,78,76,75,74,74,75,78,75,75,76,76,75,75,74,77,75,78,74,76,76,77,76,75,76,76</t>
  </si>
  <si>
    <t>IMGLINENC=74,77,77,76,76,75,78,77,78,76,78,78,76,77,77,77,75,76,75,79,77,77,78,73,78,76,74,76,74,76,77,75,79,78,76,74,77,78,76,76,78,78,79,72,77,77,82,79,77,78,76,75,76,79,78,77,78,78,77,77,74,76,79,77,75,77,75,76,76,78,76,76,79,77,75,75,73,76,78,77,77,76,77,78,77,79,76,76,78,74,77,72,76,74,74,74,78,74,76,76,77,76,75,74,78,76,78,81,84,9,4,3,2,3,4,20,110,148,148,91,21,4,3,5,7,5,8,88,85,72,75,73,77,78,74,76,76,74,73,77,75,73,74,73,73,76,76,75,74,75,72,75,71,73,73,75,75,74,75,73,76,74,80,78,75,76,77,75,78,75,74,75,77,75,74,76,79,73,75,73,75,74,75,73,72,73,75,76,76,79,75,75,73,78,76,75,73,75,75,74,73,76,74,75,77,77,77,74,75,75,73,76,77,76,79,78,76,76,76,75,76,76,77,73,74,75,75,74,74,78,74,79,75,76,76,74,76,75,77,73</t>
  </si>
  <si>
    <t>ZL=-7063.8|ZR=1011.9|ZSWP=2948.0</t>
  </si>
  <si>
    <t>IMGLINENC=72,76,74,76,73,73,72,73,74,76,75,77,74,78,76,74,72,74,75,75,76,72,73,74,76,72,73,73,76,76,75,74,75,76,77,74,74,78,77,77,75,77,78,77,75,76,75,76,77,78,77,75,73,72,78,77,77,75,76,74,74,76,74,74,74,77,80,78,74,78,79,77,75,79,74,78,79,78,75,80,78,78,75,81,75,74,78,78,73,73,76,76,77,76,76,77,79,77,77,76,80,77,75,76,77,77,78,78,77,76,77,79,80,79,83,107,30,6,5,5,5,4,3,5,64,214,192,31,4,3,2,3,3,4,5,42,93,81,78,76,74,75,77,78,72,77,75,76,75,78,75,79,79,79,78,77,77,77,77,75,81,75,78,77,76,74,73,75,77,77,78,75,77,75,76,76,77,76,77,78,76,74,81,76,74,70,76,79,75,74,75,77,75,74,72,73,75,74,73,74,74,76,77,75,74,77,76,74,74,74,76,74,75,75,73,75,77,74,73,73,72,71,72,73,73,71,74,70,74,74,72,70,69,71,70,73,73,69,70,69</t>
  </si>
  <si>
    <t>IMGLINENC=75,76,77,73,74,75,76,72,76,73,72,77,77,75,71,77,78,70,73,71,75,76,75,74,76,73,74,76,74,75,71,74,75,76,75,75,75,78,78,79,73,72,78,74,77,75,78,76,78,74,78,79,77,75,77,73,77,79,77,76,73,75,77,78,81,80,78,78,79,75,78,76,74,78,80,77,77,78,78,79,78,77,76,77,78,77,75,75,77,78,79,81,79,76,76,78,77,76,78,78,78,78,78,76,76,76,78,77,81,78,77,77,80,76,75,97,37,5,5,5,5,3,2,5,58,210,200,29,4,3,2,3,3,4,7,53,81,80,77,77,75,77,76,74,74,74,75,76,76,76,76,75,78,78,78,77,76,75,76,78,75,81,76,74,79,78,77,78,76,77,79,75,74,78,76,75,76,75,78,75,73,75,77,77,77,75,76,75,76,77,76,75,76,74,73,73,72,72,76,74,77,76,78,80,76,73,75,74,77,77,76,75,72,74,76,72,74,75,72,77,79,76,73,72,72,74,72,74,73,74,70,71,71,69,68,70,70,70,73,70</t>
  </si>
  <si>
    <t>IMGLINENC=74,75,75,77,79,77,75,77,78,77,76,76,75,78,75,75,79,74,76,76,76,75,76,80,79,72,78,76,79,76,77,75,76,75,78,73,75,75,76,77,76,81,74,75,75,74,74,75,74,77,79,74,73,76,78,75,76,80,75,75,78,74,77,73,75,75,77,78,75,81,76,79,75,79,76,76,77,76,80,76,74,76,78,75,78,75,74,76,78,78,79,74,77,76,78,75,78,78,78,75,75,77,73,75,79,75,78,79,54,5,3,3,2,2,4,25,110,146,173,97,33,5,3,3,5,7,5,28,79,80,74,75,74,78,73,71,77,76,72,74,76,75,77,76,72,74,71,74,76,76,74,74,75,77,72,72,79,76,75,76,75,73,76,73,76,75,75,74,73,76,76,73,76,76,74,78,75,75,72,76,74,77,72,79,72,75,73,76,74,74,76,76,73,73,76,76,72,73,72,75,76,73,74,75,74,75,76,75,74,74,72,74,75,77,76,75,78,76,78,76,75,74,78,76,75,76,75,78,78,76,78,82,75,75,76,77,76,74,78,75</t>
  </si>
  <si>
    <t>IMGLINENC=74,73,79,75,74,77,75,79,79,80,78,77,77,79,75,76,76,76,78,78,76,77,78,82,77,76,77,79,74,76,78,76,75,75,75,80,78,78,77,77,74,75,77,73,78,78,77,78,76,74,75,79,78,79,78,75,76,77,79,78,74,76,76,79,78,80,74,75,77,75,79,79,76,75,75,78,76,75,78,75,78,73,75,73,75,76,77,71,75,78,79,73,80,78,74,78,76,76,74,75,74,80,74,76,76,77,77,80,62,6,3,3,3,3,4,21,109,144,165,101,30,4,3,3,6,6,5,38,73,74,76,74,78,74,75,75,73,78,76,77,74,75,74,75,75,76,76,75,75,77,74,77,73,74,77,76,74,75,77,75,75,72,75,76,74,73,76,72,74,73,71,76,74,75,76,76,75,76,77,75,75,71,74,74,73,74,76,74,74,73,74,75,71,78,73,76,76,76,74,75,74,77,75,73,75,75,76,74,75,73,76,77,77,75,76,76,73,74,76,76,77,76,78,76,74,76,78,73,75,73,76,77,76,74,77,76,75,74,75,78</t>
  </si>
  <si>
    <t>ZL=-7063.8|ZR=1011.9|ZSWP=3146.0</t>
  </si>
  <si>
    <t>IMGLINENC=71,75,73,74,77,72,72,75,74,76,76,74,75,77,77,72,75,77,75,73,73,74,74,77,75,77,74,75,75,76,79,76,77,75,79,78,77,73,76,76,75,79,80,72,76,78,74,76,79,75,74,75,76,74,76,76,78,77,77,75,77,76,78,78,77,75,78,79,74,74,79,76,78,77,76,79,82,75,79,75,79,78,78,78,76,75,77,75,77,77,74,75,76,77,76,79,74,79,78,77,80,78,75,76,78,76,81,79,78,79,78,77,77,75,85,104,14,5,5,5,5,3,3,8,79,213,188,38,5,3,3,3,3,3,5,24,114,95,79,79,76,78,80,80,78,76,77,72,78,74,75,78,75,78,78,77,75,74,75,72,74,76,76,79,72,78,73,78,78,75,76,77,73,74,78,79,72,77,76,76,76,77,75,74,78,75,69,74,75,71,73,77,72,75,76,75,77,75,72,76,73,76,75,76,74,73,75,73,74,75,78,75,74,74,75,73,76,77,75,72,72,73,72,73,73,75,72,74,71,72,71,71,70,71,70,72,69,71,68,72</t>
  </si>
  <si>
    <t>IMGLINENC=73,75,72,77,73,75,77,76,76,76,74,72,74,76,74,76,73,75,73,73,74,75,75,71,75,74,75,74,77,75,72,78,77,75,76,77,73,76,77,76,78,75,77,77,75,77,79,76,76,77,77,75,77,79,76,77,77,74,77,76,73,78,76,77,80,77,77,74,78,79,77,76,79,80,78,79,74,79,79,77,78,79,78,75,76,77,81,77,80,76,77,78,79,77,79,75,78,78,77,79,75,78,76,79,77,76,80,77,80,77,74,79,74,77,95,109,16,5,5,4,5,3,3,8,82,210,180,33,4,3,2,3,2,3,5,29,111,87,80,75,75,75,77,75,75,75,79,77,75,77,74,76,77,75,74,75,78,79,78,77,76,81,74,74,74,75,76,77,75,74,76,75,74,73,73,77,75,75,77,72,74,75,75,72,75,74,76,75,77,73,77,74,76,74,76,73,74,78,72,77,75,73,73,76,78,75,75,73,77,78,72,75,76,74,73,74,74,75,74,74,71,73,73,74,73,71,70,69,73,72,72,74,71,75,70,71,73,75,68,68</t>
  </si>
  <si>
    <t>IMGLINENC=77,77,75,78,76,74,77,78,77,75,75,76,74,78,79,75,77,76,75,74,76,76,74,78,75,74,79,76,78,76,80,77,74,76,77,76,77,73,74,78,83,75,76,73,75,76,75,75,78,78,78,78,77,76,74,77,76,77,75,78,77,77,73,74,76,77,77,77,77,76,78,77,76,75,76,80,78,77,78,75,75,79,77,76,76,78,76,75,77,77,75,75,74,75,76,77,76,74,75,75,77,79,78,75,76,80,77,99,33,5,3,3,3,2,4,26,112,147,169,100,41,6,3,3,6,7,4,10,107,80,72,77,76,72,73,73,75,75,75,74,75,76,74,79,78,73,76,73,74,74,76,78,78,76,76,76,78,74,74,74,75,73,73,72,72,75,76,76,75,79,73,72,75,79,74,76,74,75,76,74,75,75,73,73,75,75,72,74,72,74,76,74,79,74,79,71,73,73,73,71,74,76,73,79,77,74,76,77,68,76,74,75,74,75,76,76,75,73,76,74,76,72,75,73,76,78,78,78,77,76,72,78,77,80,76,76,73,73,75,77</t>
  </si>
  <si>
    <t>IMGLINENC=72,75,78,76,75,77,81,82,79,75,78,76,76,77,78,76,74,78,77,75,78,79,78,74,75,80,74,77,76,77,74,76,77,77,75,74,80,76,80,76,78,78,77,77,78,76,76,75,76,80,73,76,78,75,75,80,78,73,77,74,79,73,79,78,75,73,78,79,75,78,79,77,77,75,78,78,74,74,77,78,75,76,80,75,77,79,77,76,73,79,77,74,77,76,76,79,78,77,72,74,77,76,72,74,77,76,82,90,37,4,2,3,4,3,4,26,107,145,163,98,41,6,4,3,7,8,4,13,114,73,73,77,79,75,75,76,74,74,75,73,74,73,76,74,74,74,75,78,76,76,71,75,76,74,76,75,73,76,75,75,75,74,77,75,78,77,76,73,75,75,75,75,76,76,74,79,77,77,72,76,76,76,76,73,75,72,76,77,76,76,72,72,78,77,76,79,75,71,73,76,74,77,76,76,72,76,79,81,74,74,75,73,77,75,74,77,76,75,76,76,78,74,75,78,77,77,75,77,74,75,75,73,78,78,75,74,73,74,77,79</t>
  </si>
  <si>
    <t>ZL=-7063.8|ZR=1011.9|ZSWP=3344.0</t>
  </si>
  <si>
    <t>IMGLINENC=74,76,76,73,76,78,76,77,76,77,74,73,77,75,75,76,76,75,78,76,74,71,72,71,76,76,77,74,75,78,77,73,78,76,79,78,75,78,76,77,75,73,76,72,73,74,74,75,75,77,76,75,73,79,80,78,78,78,77,77,77,77,75,77,77,79,77,73,76,76,74,73,74,77,75,78,79,78,77,78,78,77,78,80,78,76,76,79,77,78,75,78,78,78,77,77,75,78,78,79,75,78,75,77,78,78,82,79,77,78,77,76,79,84,65,82,9,6,5,5,4,3,4,11,98,231,184,37,5,3,2,3,2,3,4,16,113,96,78,80,79,76,78,77,76,77,77,75,75,76,76,76,80,77,76,78,76,77,77,76,75,77,74,76,76,75,75,76,78,76,73,72,78,76,78,75,74,73,78,74,77,77,76,74,75,75,72,75,75,78,76,74,79,75,77,74,72,75,76,76,73,75,77,74,75,77,78,75,76,73,78,75,73,76,74,77,77,74,76,72,72,74,72,73,72,72,76,68,73,71,67,70,72,74,70,74,73,69,71,68</t>
  </si>
  <si>
    <t>IMGLINENC=75,78,76,75,74,78,74,74,75,75,76,73,74,74,77,74,76,76,73,73,74,77,73,74,77,78,76,74,75,76,77,75,76,74,72,75,76,74,77,74,79,77,77,76,80,74,78,77,76,73,75,76,77,76,76,76,75,73,76,76,76,76,78,77,75,78,78,79,78,78,75,74,80,75,76,80,79,77,80,75,77,80,79,79,73,79,77,78,77,78,76,75,78,79,75,77,79,75,80,75,79,78,74,77,81,79,81,76,76,79,77,76,74,84,69,84,9,6,5,4,5,3,4,10,98,234,176,36,6,3,3,4,3,4,4,20,110,99,83,78,78,76,76,77,77,78,77,76,76,77,72,74,78,78,77,78,76,75,75,77,78,75,75,74,78,75,77,76,76,76,76,75,74,76,76,75,75,75,77,75,76,75,73,77,76,77,77,76,72,75,79,76,78,77,76,72,74,76,78,77,73,76,75,75,75,75,74,77,76,74,76,78,77,76,75,75,73,71,73,75,74,75,72,77,71,76,71,74,74,72,70,73,71,73,70,71,68,75,68,71</t>
  </si>
  <si>
    <t>IMGLINENC=73,78,77,74,77,77,76,78,81,78,78,75,76,76,76,76,73,76,76,76,75,76,77,76,82,75,77,74,74,75,75,79,75,76,79,76,73,77,77,76,77,77,77,76,76,79,77,76,75,74,73,76,75,75,76,77,77,76,76,74,74,79,76,78,75,78,76,77,78,77,78,79,75,77,80,73,77,77,73,76,79,76,72,78,77,76,77,74,77,72,74,78,76,73,80,78,75,77,73,74,75,74,76,75,76,74,81,105,23,4,2,3,3,3,4,31,107,142,171,98,49,7,4,3,7,7,5,8,84,88,76,73,77,77,76,72,76,74,74,75,76,76,72,77,75,71,76,76,73,73,78,74,76,76,73,74,78,75,78,74,70,75,76,76,74,75,73,74,72,75,75,75,72,76,73,75,71,76,74,72,72,78,73,72,76,70,77,72,72,72,77,74,75,76,75,79,74,74,75,72,74,73,76,75,78,77,74,78,71,76,73,75,75,76,79,76,76,73,76,79,73,75,73,76,77,78,74,78,75,75,74,75,75,77,76,76,75,76,77,75</t>
  </si>
  <si>
    <t>IMGLINENC=71,77,76,77,76,75,77,73,76,80,75,76,78,75,75,77,75,76,78,78,75,78,76,78,75,81,73,76,74,75,77,79,78,75,75,78,77,80,77,79,78,79,82,74,76,76,77,75,76,79,73,75,78,75,81,75,74,79,75,78,76,74,77,74,77,76,79,78,76,76,77,76,78,77,76,75,76,80,76,76,76,75,78,78,80,80,77,74,77,77,78,77,76,78,74,81,77,76,73,78,76,78,76,75,77,73,84,106,26,4,3,3,3,3,3,30,105,138,172,96,50,8,3,3,7,7,4,9,92,85,77,76,75,75,77,77,77,75,76,79,71,76,76,75,75,75,76,74,73,73,76,73,73,76,69,75,72,74,75,75,72,73,78,75,74,76,76,73,75,76,76,72,74,71,78,77,73,77,77,75,78,74,72,71,79,74,75,78,75,72,74,75,72,77,73,76,75,76,76,75,74,74,77,79,76,73,73,74,73,72,72,73,76,79,78,76,75,78,73,77,77,74,77,73,78,77,77,79,74,75,76,74,78,74,74,76,76,75,77,77</t>
  </si>
  <si>
    <t>ZL=-7063.8|ZR=1011.9|ZSWP=3542.0</t>
  </si>
  <si>
    <t>IMGLINENC=74,74,78,75,73,73,75,74,74,75,72,73,73,74,77,75,75,77,74,77,74,79,76,77,75,77,74,75,73,78,77,75,77,75,76,75,75,78,77,74,81,78,77,76,73,74,76,75,77,80,74,76,75,76,78,77,77,75,80,75,76,79,79,81,75,80,78,75,79,76,75,74,78,76,77,75,77,76,77,79,79,78,76,76,78,79,75,75,77,78,76,79,81,79,78,78,76,78,80,75,76,77,79,81,79,79,79,79,77,77,78,78,72,71,86,47,6,6,6,5,4,3,3,13,115,243,167,44,6,3,3,3,2,3,4,11,90,74,80,79,79,79,77,78,74,77,74,76,80,78,77,76,76,75,74,77,76,77,78,76,75,74,75,75,77,78,76,78,76,75,77,77,75,75,76,78,75,74,77,76,77,74,76,76,76,75,74,77,78,75,75,77,76,75,75,75,76,76,76,74,77,76,74,74,75,78,77,78,76,72,74,71,76,76,75,77,77,76,74,74,74,76,73,73,73,75,71,74,74,71,69,71,70,72,68,70,71,73,65,72</t>
  </si>
  <si>
    <t>IMGLINENC=75,76,76,73,74,76,75,76,72,74,74,70,73,76,75,76,75,73,73,74,74,75,72,77,78,74,76,73,77,74,71,72,78,77,74,75,77,76,76,76,76,73,76,77,77,73,75,78,72,79,74,78,75,79,75,78,77,78,79,75,76,76,80,75,79,78,75,79,77,75,77,78,81,78,79,77,78,75,76,78,78,78,77,78,75,77,76,79,76,75,83,78,77,77,80,76,80,76,78,77,76,77,77,77,76,77,77,78,77,77,74,79,76,78,81,55,6,6,5,4,4,3,4,14,118,247,173,41,4,3,4,3,3,2,4,14,101,82,77,78,75,76,76,76,76,79,76,75,77,77,78,75,76,77,77,75,77,73,73,76,79,77,77,76,79,76,76,73,74,76,75,74,77,76,72,75,77,75,73,74,74,75,75,74,77,75,75,76,75,76,76,76,75,74,77,76,74,77,78,75,73,76,78,73,73,74,73,74,73,79,73,75,77,74,77,75,72,74,75,72,74,75,77,73,73,73,72,70,74,73,72,72,69,73,71,70,70,72,70,70</t>
  </si>
  <si>
    <t>IMGLINENC=73,75,75,75,75,77,77,79,78,74,78,77,75,74,73,75,75,76,79,75,76,77,78,76,75,77,79,75,75,78,73,75,76,74,79,78,75,75,75,76,75,75,74,77,76,75,76,75,72,73,78,77,72,79,77,78,75,74,74,77,79,74,73,76,76,77,76,76,75,79,76,73,75,75,76,76,77,74,76,77,78,77,74,77,78,74,78,77,74,78,76,76,74,78,73,76,72,74,76,75,75,73,74,77,77,77,82,106,15,4,3,3,3,3,5,33,105,135,174,91,58,10,4,3,5,6,4,6,47,78,78,73,76,78,76,78,78,77,73,76,73,75,74,78,75,76,76,76,74,74,78,77,77,74,75,72,76,74,73,75,75,75,76,74,79,71,70,76,75,73,72,75,73,74,76,74,73,75,73,74,73,73,74,75,75,76,77,75,75,71,75,76,77,75,75,76,73,73,71,76,77,75,76,75,74,75,75,76,74,74,77,75,74,75,76,76,77,75,75,76,74,77,73,77,76,73,76,78,77,74,77,77,80,74,74,77,75,73,75,76</t>
  </si>
  <si>
    <t>IMGLINENC=74,75,76,81,77,77,77,78,78,81,78,78,74,75,73,72,77,76,73,75,75,77,79,74,75,76,77,74,77,77,74,79,74,78,75,78,76,77,79,77,76,77,78,76,79,76,75,77,79,74,74,74,79,78,78,77,75,76,75,74,76,74,79,73,81,76,75,78,76,77,77,76,77,76,78,77,78,75,77,77,78,79,78,78,78,74,74,75,74,76,77,74,76,76,76,78,77,79,70,77,74,76,80,79,76,75,80,108,18,4,3,2,3,3,4,32,102,134,180,95,61,10,3,3,6,7,5,5,52,71,77,74,77,73,75,73,76,76,76,78,75,74,76,77,75,74,76,76,73,74,74,71,76,77,76,77,75,76,77,73,76,72,77,75,76,71,72,75,73,76,75,74,72,77,75,76,78,76,76,76,75,74,76,80,74,77,74,78,74,74,72,73,76,75,74,74,75,75,75,75,74,74,77,75,74,74,74,73,73,75,76,73,73,76,78,76,73,77,75,77,75,76,76,76,78,74,77,76,77,77,77,77,78,76,74,75,75,75,77,74</t>
  </si>
  <si>
    <t>ZL=-7063.8|ZR=1011.9|ZSWP=3740.0</t>
  </si>
  <si>
    <t>IMGLINENC=73,77,74,73,77,75,73,76,76,75,75,74,71,78,76,76,76,77,77,75,78,75,72,76,78,76,74,80,75,74,77,74,75,79,76,75,76,75,76,76,79,77,78,76,77,77,75,74,76,78,73,79,73,77,77,79,75,77,78,73,77,82,80,75,76,77,79,75,78,76,78,82,75,79,76,78,77,78,78,76,78,75,76,77,80,75,77,76,76,77,79,81,77,79,76,77,79,78,80,76,79,80,75,79,75,78,80,79,77,74,77,76,77,87,109,27,5,6,6,5,4,3,4,16,125,236,169,54,6,3,3,3,3,3,4,6,52,77,83,78,78,78,78,78,74,78,75,76,75,75,77,78,77,75,76,76,76,75,77,77,77,77,76,78,75,78,76,77,73,76,74,77,79,74,74,77,76,75,76,74,74,73,80,74,78,74,73,77,76,73,72,76,73,77,76,78,76,79,74,73,74,74,76,75,75,74,74,72,77,77,76,75,74,76,74,77,72,75,75,73,74,72,76,75,71,73,74,71,74,73,71,75,67,71,70,72,71,70,70,68</t>
  </si>
  <si>
    <t>IMGLINENC=76,77,76,75,73,72,74,74,73,75,71,75,73,76,75,80,73,78,75,75,74,77,78,74,75,79,75,75,72,73,77,76,75,76,76,77,76,76,77,73,76,76,77,77,77,76,79,74,75,75,76,78,77,79,78,77,76,76,77,78,74,75,75,78,79,76,76,80,77,79,78,76,79,79,78,77,78,77,77,76,79,75,79,77,77,74,75,77,76,76,79,80,78,78,77,77,81,79,79,78,74,77,75,79,79,78,81,77,75,77,77,77,76,81,106,31,5,7,5,5,3,4,3,16,123,234,162,54,5,3,3,2,3,3,3,7,64,72,85,79,76,75,72,78,74,72,79,76,75,79,77,76,75,76,76,77,75,75,76,77,77,78,77,76,77,74,73,74,75,74,74,75,73,76,77,73,76,72,75,77,74,76,77,75,78,76,75,76,74,73,78,75,74,75,80,76,79,76,80,78,77,77,75,73,72,76,74,75,74,75,76,76,77,76,76,73,71,74,76,74,75,74,76,72,73,73,73,75,71,73,72,71,74,70,70,71,71,73,73,70</t>
  </si>
  <si>
    <t>IMGLINENC=76,75,78,75,77,76,77,74,77,75,76,78,77,78,74,74,76,75,77,78,77,76,78,77,76,74,78,80,78,75,77,76,78,78,76,80,75,78,77,75,76,78,77,78,77,78,73,78,75,75,80,75,78,77,76,79,79,82,75,78,76,76,75,75,76,74,78,76,77,77,76,75,75,76,77,74,79,76,76,75,76,76,75,76,72,73,75,74,75,73,77,77,77,74,77,76,75,72,78,79,75,75,76,74,76,76,77,85,12,4,3,3,3,2,5,35,101,135,176,96,76,14,5,4,2,6,7,5,14,102,80,75,74,75,76,74,76,78,75,75,73,74,76,74,77,72,72,75,74,78,75,76,74,74,74,74,74,72,75,71,74,74,73,74,72,75,74,77,73,75,74,77,73,74,72,73,75,73,76,76,73,74,74,72,77,72,72,76,69,73,76,77,75,73,75,73,74,73,73,75,75,79,75,79,75,74,74,77,75,74,75,74,74,73,75,75,75,77,74,75,78,74,76,77,73,75,77,76,76,73,75,77,77,75,73,74,76,73,78,78</t>
  </si>
  <si>
    <t>IMGLINENC=71,75,77,78,78,73,77,78,79,76,77,77,73,77,78,74,77,76,78,77,78,78,76,77,80,74,75,79,76,75,79,76,77,77,80,82,77,78,77,79,75,74,75,75,76,78,78,76,76,76,78,75,79,75,74,76,79,76,77,78,77,79,78,76,75,77,77,76,76,76,75,77,80,76,78,77,76,76,78,74,76,73,77,75,80,77,75,74,77,78,80,75,77,77,77,75,78,82,74,78,76,77,76,73,74,74,80,95,14,4,3,3,3,3,5,35,102,129,169,103,78,14,5,4,4,6,8,4,18,99,82,75,76,76,73,74,75,75,76,79,75,75,76,74,74,77,77,76,74,74,72,76,74,78,71,78,72,77,74,74,76,74,78,75,79,72,74,74,75,75,71,72,75,72,75,75,72,76,77,76,75,75,79,72,72,74,75,76,75,76,74,75,76,73,73,75,76,73,74,76,73,80,75,76,76,72,73,74,76,74,75,75,78,72,80,77,76,77,74,75,74,77,77,75,76,75,74,76,76,73,74,74,73,77,72,76,77,73,75,75</t>
  </si>
  <si>
    <t>ZL=-7063.8|ZR=1011.9|ZSWP=3938.0</t>
  </si>
  <si>
    <t>IMGLINENC=72,75,74,74,77,76,72,74,77,75,73,76,74,75,76,77,76,73,77,75,74,75,74,76,76,77,74,72,75,77,78,72,76,78,73,77,74,78,78,77,74,74,79,78,75,78,77,74,83,78,78,80,76,76,74,73,75,77,77,74,75,78,77,79,78,79,77,78,78,80,78,75,76,77,78,76,77,76,79,77,77,78,77,79,77,76,76,76,79,76,77,77,76,76,78,80,76,78,80,77,77,76,76,82,74,76,78,79,75,79,77,79,77,78,95,13,4,6,4,6,3,3,3,21,138,228,154,72,7,3,3,2,3,3,4,4,27,113,97,84,78,76,78,78,76,79,77,75,75,74,77,76,80,78,76,73,79,78,74,77,77,74,73,76,76,76,75,75,77,72,76,76,76,76,79,77,74,74,76,76,73,74,75,76,75,74,75,74,72,74,76,75,74,73,76,73,74,76,74,71,74,78,79,73,74,74,75,78,75,75,77,75,73,75,76,74,78,70,72,71,72,72,69,76,73,73,73,76,72,75,73,73,70,71,66,73,73,74,68,72</t>
  </si>
  <si>
    <t>IMGLINENC=77,77,71,74,77,75,73,78,75,73,73,73,77,75,75,74,74,79,73,74,75,77,74,74,76,75,73,76,77,76,73,74,77,75,75,76,75,74,77,74,75,76,77,77,75,73,76,78,76,77,75,77,76,77,81,77,77,77,76,75,76,78,77,74,80,77,74,79,73,78,77,76,77,78,74,77,76,78,76,76,77,75,76,75,77,74,79,78,74,78,75,77,77,79,76,77,74,78,78,77,79,78,75,77,79,79,78,77,79,76,73,79,74,88,106,16,5,5,5,5,3,3,5,19,138,226,158,67,7,3,3,3,3,3,3,4,32,103,92,81,77,78,78,76,74,76,76,77,79,77,76,77,78,77,76,74,75,77,78,77,80,77,77,76,77,75,76,76,76,74,73,74,78,76,77,75,78,77,76,74,76,75,75,75,74,74,77,74,80,76,76,76,75,76,75,76,76,75,77,80,75,76,77,77,76,76,76,73,73,76,74,76,72,75,75,77,74,73,76,74,73,72,74,73,72,69,72,73,70,71,73,71,72,70,71,70,73,72,71,72</t>
  </si>
  <si>
    <t>IMGLINENC=72,75,77,76,74,79,79,73,75,78,75,77,71,74,79,76,77,77,76,76,75,76,77,79,78,79,75,74,78,76,78,73,77,78,78,76,80,74,76,76,77,76,77,73,75,76,79,76,74,76,77,76,75,78,76,77,80,75,78,73,76,78,76,78,75,78,76,79,76,75,78,74,77,78,77,79,77,77,74,77,75,75,75,74,77,76,75,75,76,74,77,77,74,80,77,78,76,77,75,74,73,74,76,76,78,75,82,59,7,3,3,3,3,3,5,39,99,130,176,108,90,23,5,3,3,8,8,4,7,74,80,75,79,73,73,76,75,73,72,78,75,73,75,75,74,72,79,74,77,74,75,77,76,75,75,75,76,76,75,75,72,75,76,73,75,73,72,74,76,76,74,74,72,76,76,74,73,74,74,75,73,75,73,73,74,72,76,75,73,76,75,74,76,75,76,74,76,73,75,74,75,73,77,74,76,74,74,76,73,75,75,75,74,73,73,75,71,78,74,74,73,75,76,75,75,73,75,78,74,76,76,75,77,75,78,75,74,72,76,75</t>
  </si>
  <si>
    <t>IMGLINENC=75,76,76,78,79,79,79,76,78,76,78,78,74,74,74,77,75,78,77,77,80,74,80,75,77,78,79,78,79,78,76,74,78,74,77,80,77,74,79,79,78,76,78,74,75,78,75,77,74,74,75,75,79,76,79,77,80,77,73,78,77,79,75,79,79,75,74,77,75,77,73,76,79,76,76,78,77,73,78,78,74,72,79,78,79,80,80,74,77,75,82,73,76,76,76,80,77,76,73,76,76,75,79,76,77,79,85,67,9,3,2,2,3,4,5,39,104,130,168,110,94,23,5,3,2,8,8,3,9,85,80,75,78,78,72,76,76,76,77,74,76,74,73,74,78,71,74,73,76,75,75,76,76,75,74,75,72,75,77,75,78,73,77,76,74,76,76,75,72,76,75,75,72,73,76,75,77,77,75,76,74,73,75,72,74,78,73,77,75,73,76,76,76,74,74,73,76,79,73,76,76,73,75,78,73,75,77,73,75,75,73,74,76,76,78,77,75,76,77,75,77,77,77,77,74,74,74,76,74,74,76,76,75,74,74,76,76,74,79,79</t>
  </si>
  <si>
    <t>ZL=-7063.8|ZR=1011.9|ZSWP=4136.0</t>
  </si>
  <si>
    <t>IMGLINENC=75,73,77,76,75,76,73,75,75,78,75,74,75,76,77,75,75,76,75,73,75,76,71,73,73,75,73,74,75,78,74,74,74,75,75,75,75,77,76,76,79,79,78,76,77,75,76,75,79,77,76,79,76,77,78,78,77,79,77,78,76,77,79,78,81,75,77,78,76,77,76,77,79,77,75,77,75,76,77,78,77,77,79,74,76,77,78,77,76,78,75,77,77,76,74,77,76,80,78,78,77,79,76,75,76,78,77,79,76,79,79,78,81,72,59,7,5,5,5,6,3,3,5,32,150,238,148,72,8,3,3,3,3,3,4,4,18,111,91,77,78,78,79,79,76,80,76,76,77,78,78,77,78,75,78,77,76,77,77,77,77,75,77,77,74,79,79,75,80,77,74,75,76,77,77,81,76,75,77,77,74,78,79,76,72,71,78,75,72,75,75,73,74,74,78,73,76,77,78,75,72,75,78,77,78,79,75,76,77,77,77,73,73,75,71,75,76,72,73,71,74,73,74,74,75,71,73,73,77,72,70,73,72,71,69,73,74,71,70,70</t>
  </si>
  <si>
    <t>IMGLINENC=73,73,75,76,77,74,75,74,75,75,76,73,74,73,75,76,76,74,77,71,74,72,76,75,73,72,79,72,75,72,77,77,74,75,71,73,77,75,76,77,75,72,76,75,78,77,77,75,74,78,78,77,78,78,78,74,76,77,78,73,77,76,77,79,80,80,76,74,77,77,76,78,80,76,76,78,76,78,76,78,78,76,75,76,77,76,76,76,77,76,80,76,75,79,77,79,80,79,77,78,78,79,76,80,76,77,74,76,80,79,72,76,81,70,64,7,5,5,5,6,2,2,4,33,158,236,147,67,7,4,3,2,2,3,3,4,20,109,97,79,79,79,77,75,75,77,77,76,78,76,77,76,76,76,75,77,76,78,75,78,77,78,74,76,77,75,76,76,78,74,75,74,75,75,76,77,73,80,77,76,76,75,77,76,74,80,78,76,75,75,74,78,73,75,77,76,79,77,76,70,74,74,76,74,75,77,75,75,76,73,77,75,75,71,74,75,76,74,75,75,72,73,73,73,73,72,71,75,73,72,71,72,72,74,70,72,73,76,71,73</t>
  </si>
  <si>
    <t>IMGLINENC=74,76,78,75,75,78,78,77,76,77,80,73,75,76,76,79,75,77,73,80,75,75,77,78,79,75,78,76,79,76,76,76,79,76,76,78,78,75,74,80,73,75,79,74,76,78,78,74,73,77,76,76,77,74,75,74,80,77,76,76,75,71,80,75,74,76,77,76,74,76,75,74,75,77,74,79,78,75,76,75,77,74,75,74,77,74,78,76,76,74,74,76,76,73,73,74,78,75,77,77,76,75,76,78,78,78,90,38,7,3,3,3,3,3,6,41,98,138,171,116,97,28,6,3,3,7,7,5,6,38,79,77,77,75,75,74,76,73,78,75,76,72,75,77,73,75,76,74,75,76,75,74,77,76,73,76,77,78,78,76,74,74,74,76,77,75,75,73,75,73,73,79,75,77,75,73,74,75,74,75,75,77,76,75,76,69,77,71,73,74,74,75,76,73,78,74,73,73,75,74,73,76,75,76,75,77,74,75,76,78,77,76,74,75,74,74,75,75,78,78,76,76,75,77,76,74,74,79,75,78,77,74,75,79,72,76,76,74,79,76</t>
  </si>
  <si>
    <t>IMGLINENC=71,76,76,75,77,77,76,76,78,79,77,77,75,76,76,77,77,76,77,75,76,78,77,73,77,76,77,76,77,75,77,76,79,77,79,78,80,78,79,79,75,78,77,75,78,76,76,74,75,80,76,75,76,75,79,79,76,76,77,76,76,77,79,82,75,78,76,77,77,78,76,75,79,78,77,76,78,78,77,76,76,78,78,76,76,77,73,76,77,77,74,73,74,78,73,77,73,76,75,77,75,79,80,74,78,79,86,45,7,3,3,3,3,3,6,38,108,148,186,116,96,29,6,3,3,7,7,4,7,45,73,75,80,77,76,78,76,76,76,75,73,77,74,76,75,75,76,75,78,77,72,79,73,73,73,75,74,77,76,73,77,75,76,75,76,78,73,71,76,76,75,76,75,76,74,75,76,76,76,74,76,74,78,76,76,75,78,74,76,74,75,75,76,72,78,76,70,75,75,78,73,75,75,76,74,74,75,78,77,74,77,73,77,76,76,75,75,74,70,77,75,75,75,77,77,76,75,74,73,75,75,74,78,74,73,77,74,75,75,78</t>
  </si>
  <si>
    <t>ZL=-7063.8|ZR=1011.9|ZSWP=4334.0</t>
  </si>
  <si>
    <t>IMGLINENC=77,73,77,72,75,72,74,78,75,78,74,77,76,73,77,74,74,76,78,77,77,74,75,76,76,75,75,77,76,75,78,77,73,74,78,74,76,79,78,75,77,75,77,76,73,77,75,77,76,75,79,75,78,78,76,74,77,77,77,78,75,79,79,77,77,76,78,77,77,74,78,78,79,78,75,80,81,76,75,78,78,79,74,77,82,78,76,79,77,80,79,80,75,75,81,80,77,79,80,78,79,78,74,77,80,75,80,78,80,79,80,77,75,100,36,5,5,6,5,5,3,3,5,39,161,237,141,72,9,2,3,3,3,3,3,3,13,99,77,82,78,80,77,76,75,78,76,79,76,76,76,80,79,78,76,76,75,77,76,77,76,75,76,75,74,77,75,77,79,72,74,75,75,77,77,78,77,77,74,78,75,74,76,76,77,74,76,76,74,78,74,76,72,73,76,75,75,78,71,74,73,72,74,76,77,76,74,74,77,75,73,76,76,76,75,79,75,74,76,72,73,73,73,72,74,73,74,74,73,73,67,71,66,70,72,72,71,69,69,69</t>
  </si>
  <si>
    <t>IMGLINENC=76,76,74,72,75,75,76,72,72,76,76,72,73,77,74,77,74,75,73,75,72,75,74,75,76,76,76,75,71,75,77,74,76,75,73,76,76,77,74,74,76,74,79,76,76,74,76,79,75,77,77,78,78,75,76,79,79,75,75,76,74,78,79,79,75,73,79,78,77,77,78,77,78,78,77,77,77,74,77,75,78,78,74,76,76,79,73,80,77,78,79,76,80,78,77,77,77,77,78,78,77,78,78,77,78,82,80,77,75,80,74,75,73,91,42,6,6,5,5,6,3,3,5,41,157,239,143,71,7,3,3,3,3,2,4,4,14,107,92,77,76,75,76,75,77,79,78,76,74,73,76,75,76,78,74,75,75,78,79,77,78,78,75,75,76,76,76,75,74,78,78,72,74,74,76,79,76,74,75,75,72,74,77,77,79,73,79,76,74,76,76,73,77,77,74,76,74,77,76,78,77,76,77,76,78,75,78,76,79,75,74,77,76,74,72,76,71,76,74,73,72,71,73,74,70,72,70,72,75,72,70,70,74,71,67,68,71,70,70,71</t>
  </si>
  <si>
    <t>IMGLINENC=70,78,78,76,78,78,75,78,78,75,81,74,74,78,75,72,74,78,74,75,78,78,75,76,79,73,79,79,78,78,75,75,78,75,77,77,78,74,74,75,75,75,75,75,78,77,75,77,74,76,77,79,76,74,74,77,76,77,74,78,75,75,78,78,74,76,77,78,72,76,75,74,78,73,76,75,78,77,76,75,79,76,77,77,75,76,75,77,76,75,73,73,74,79,76,75,75,75,77,78,78,77,76,78,78,81,109,23,5,3,3,3,3,3,5,48,97,129,169,117,101,32,6,3,3,6,7,4,5,24,95,75,79,76,76,78,74,74,72,78,74,75,72,79,75,73,76,73,73,75,75,74,76,73,74,74,78,78,72,74,73,76,73,72,75,75,75,73,73,75,75,74,72,75,73,74,76,74,74,74,74,76,72,73,73,73,76,74,74,74,78,75,74,72,75,77,75,71,75,71,75,72,73,72,78,73,76,75,70,75,73,77,74,73,73,76,77,78,76,77,77,73,74,77,74,74,75,78,76,77,76,78,77,74,75,76,75,77,76,80</t>
  </si>
  <si>
    <t>IMGLINENC=75,73,78,76,76,79,76,76,74,80,77,77,78,78,76,77,78,76,73,80,77,76,78,74,77,78,74,75,77,75,76,75,76,75,79,77,77,77,79,75,78,76,75,78,78,77,79,77,78,74,77,74,74,75,78,76,76,76,76,77,76,75,79,75,79,74,77,76,77,73,77,76,76,80,77,73,78,76,76,77,74,77,79,74,79,76,79,72,74,77,75,76,78,76,75,79,79,77,74,80,73,79,76,78,77,78,99,31,5,3,3,3,3,3,5,44,96,127,172,121,98,35,7,3,3,5,7,4,4,26,94,76,76,79,72,75,75,75,77,74,74,79,74,74,76,75,76,76,71,77,74,78,77,76,74,78,75,75,76,74,77,75,73,73,77,78,75,72,76,75,77,76,74,73,73,75,75,75,74,73,76,73,77,76,75,77,78,73,78,72,76,78,74,76,74,72,75,77,77,75,74,76,74,78,74,76,78,77,77,73,75,73,73,77,74,73,73,74,74,78,74,76,75,78,77,73,76,77,74,76,72,74,76,75,76,76,74,74,74,77</t>
  </si>
  <si>
    <t>ZL=-7063.8|ZR=1011.9|ZSWP=4532.0</t>
  </si>
  <si>
    <t>IMGLINENC=72,75,75,74,72,74,74,77,76,73,74,78,76,75,78,77,77,73,74,74,76,72,75,75,76,75,73,74,74,77,76,80,75,77,77,75,77,76,76,77,77,75,76,78,79,75,77,76,78,76,77,77,77,79,78,76,78,77,81,77,76,75,80,73,78,78,79,80,78,77,72,80,77,74,77,76,76,78,77,79,78,80,75,79,78,74,76,77,76,80,77,76,78,77,76,78,76,80,79,78,79,79,75,79,79,79,79,75,75,78,77,76,87,104,15,5,6,6,6,3,2,3,7,59,150,238,136,84,9,3,3,2,3,3,3,4,7,63,66,90,81,80,77,80,75,76,79,77,82,78,80,73,76,74,77,77,77,77,76,74,75,78,75,79,70,76,78,74,77,74,77,76,77,73,76,77,74,73,74,78,74,77,79,75,73,77,75,73,77,73,74,76,76,73,73,76,78,76,74,75,76,78,75,72,73,75,76,75,76,74,78,76,76,76,76,77,75,75,77,74,73,72,76,72,73,74,72,69,73,71,69,72,72,68,73,74,70,70,70,69</t>
  </si>
  <si>
    <t>IMGLINENC=75,74,74,72,75,76,75,74,73,76,73,74,72,75,72,78,73,75,77,76,75,75,76,74,74,77,73,74,76,74,74,77,76,74,75,75,77,75,75,78,77,74,75,75,75,80,77,77,74,78,75,73,76,71,76,75,74,75,78,76,74,75,76,78,77,78,76,77,77,73,75,76,80,78,77,78,74,80,78,76,77,75,75,76,77,77,80,75,80,76,80,78,76,80,76,81,79,78,79,76,76,77,75,79,78,81,77,76,78,75,76,76,95,113,19,5,6,6,4,3,3,3,6,57,150,238,142,82,9,3,3,2,3,2,3,4,10,76,66,93,77,73,75,76,74,78,78,77,75,77,74,75,75,76,76,75,75,76,76,75,79,74,72,77,74,75,75,77,75,73,75,75,74,74,75,75,75,76,76,71,77,77,75,76,77,77,74,76,73,76,77,75,76,74,75,76,78,75,78,76,76,74,74,76,78,76,77,73,74,75,75,74,74,74,74,72,71,75,73,77,73,75,74,73,72,72,72,72,72,72,73,71,71,71,69,73,69,71,67,68</t>
  </si>
  <si>
    <t>IMGLINENC=72,77,75,78,77,82,80,80,78,74,77,74,76,78,81,74,77,79,77,81,77,77,78,79,75,74,76,76,75,73,74,73,76,78,75,75,75,76,78,75,75,75,73,78,77,79,72,76,77,74,77,78,75,75,76,73,78,75,74,77,76,76,77,77,76,77,75,79,74,76,78,74,77,74,76,78,75,77,78,73,77,78,74,77,77,73,80,76,75,73,74,75,78,74,78,75,77,76,75,73,74,72,77,75,79,79,95,12,4,3,3,2,3,3,7,58,89,127,166,119,91,45,9,3,4,4,7,7,4,9,88,79,76,74,75,75,78,74,74,76,74,76,76,76,76,75,76,73,73,73,75,73,73,72,76,74,78,74,76,75,73,75,75,74,76,74,70,73,74,73,73,74,75,75,73,73,72,73,74,76,72,75,75,75,75,70,72,75,71,78,77,74,76,74,76,76,76,73,75,73,72,73,74,76,75,79,73,76,72,77,76,73,75,75,78,74,74,72,75,78,75,75,77,76,76,78,75,77,76,76,75,76,78,76,76,77,74,75,73,75</t>
  </si>
  <si>
    <t>IMGLINENC=73,76,75,76,75,78,75,78,74,76,78,77,77,74,76,77,79,75,75,77,80,77,79,75,75,76,77,77,76,76,79,76,77,78,79,77,78,78,77,80,75,80,78,75,76,80,76,77,78,76,79,74,77,76,77,77,75,76,75,75,75,78,77,81,77,76,76,78,76,76,77,77,77,78,76,76,76,74,76,77,76,73,78,77,78,79,76,74,76,77,79,76,76,77,75,78,78,77,72,77,74,77,77,73,76,77,106,16,4,3,3,3,3,4,7,54,95,126,159,117,92,48,9,3,3,4,7,6,3,12,98,86,77,73,76,72,76,71,75,78,76,75,75,77,78,75,73,75,74,77,75,76,76,74,73,76,73,77,75,73,78,75,77,74,76,73,77,76,76,77,74,74,76,74,74,77,78,74,78,76,77,74,75,73,75,77,74,75,77,75,74,74,73,76,71,74,75,73,73,75,76,77,75,76,76,75,76,74,73,76,77,76,74,75,76,76,78,77,76,79,78,76,74,77,75,78,75,75,73,75,76,76,76,75,77,75,75,74,74,77</t>
  </si>
  <si>
    <t>ZL=-7063.8|ZR=1011.9|ZSWP=4730.0</t>
  </si>
  <si>
    <t>IMGLINENC=74,75,76,74,73,74,75,76,74,79,72,75,73,75,75,74,77,75,76,75,75,73,77,72,75,72,73,72,75,75,77,72,78,77,78,77,76,79,73,75,78,75,80,79,75,79,76,77,78,79,75,77,77,74,77,74,74,74,77,79,79,76,77,78,74,80,79,73,78,75,75,80,79,76,76,80,78,76,78,78,77,78,74,75,82,78,78,79,77,76,76,73,77,77,78,77,78,80,77,78,76,77,76,75,78,78,80,82,77,79,77,86,67,72,7,3,5,6,6,4,3,3,10,76,143,240,135,95,11,4,3,2,3,3,3,4,6,38,98,82,82,75,76,80,74,79,77,77,79,76,77,80,78,76,76,79,78,75,75,78,76,75,76,75,77,77,78,77,77,73,77,76,75,73,80,74,77,74,75,77,78,74,78,74,77,74,73,75,74,73,76,75,75,78,75,76,71,77,72,74,74,77,77,76,74,76,76,76,73,78,73,75,77,74,73,72,79,75,75,76,72,74,74,73,72,75,69,73,74,72,71,70,69,69,69,72,67,72,72,74</t>
  </si>
  <si>
    <t>IMGLINENC=76,75,75,75,76,79,79,74,77,73,76,76,73,74,73,76,80,74,74,71,71,72,72,73,77,76,75,76,75,75,72,76,76,74,76,75,75,79,75,76,72,79,77,78,79,73,76,78,76,77,78,77,78,78,74,77,76,77,78,76,75,77,75,76,76,76,77,82,75,73,80,76,77,78,77,76,80,74,78,73,78,76,76,79,77,77,78,77,79,77,79,78,79,79,81,79,79,81,79,77,79,79,79,75,78,78,76,81,78,80,76,86,66,81,9,4,6,5,5,3,3,3,9,74,142,233,135,89,12,3,2,2,3,3,3,3,5,42,96,77,79,77,76,73,76,76,79,74,74,78,79,74,77,79,79,77,77,76,78,75,74,76,77,77,73,78,73,75,77,79,76,73,76,76,74,77,75,74,74,71,72,76,76,77,73,79,77,77,79,77,78,79,73,77,79,75,78,78,77,76,78,74,77,77,77,76,77,76,74,78,75,75,76,73,74,72,73,74,75,76,73,74,74,74,72,74,69,72,75,71,71,75,73,74,70,70,73,71,71,69</t>
  </si>
  <si>
    <t>IMGLINENC=75,79,77,77,73,77,75,78,76,77,77,77,77,77,77,74,73,73,74,75,74,74,77,77,76,75,80,78,76,76,76,75,74,76,77,80,76,76,77,78,76,77,76,77,78,75,76,79,77,74,78,76,77,76,75,75,76,78,74,78,76,75,77,78,75,77,75,78,76,77,80,75,76,74,76,76,79,79,79,73,76,78,72,76,77,77,78,76,76,78,77,75,78,78,71,79,75,77,76,75,73,78,78,78,79,82,80,9,4,2,3,3,3,3,8,58,89,127,154,122,83,59,11,4,3,3,8,8,4,6,47,78,79,74,76,71,73,74,75,75,77,75,74,75,73,74,75,76,72,79,76,75,76,73,74,75,77,75,79,72,73,76,74,73,74,75,73,76,77,78,74,75,76,75,73,73,72,71,74,74,73,76,74,73,74,74,75,78,75,73,77,76,76,73,74,78,74,76,75,72,73,75,74,75,75,77,77,75,74,74,77,78,75,74,76,73,74,75,78,74,79,73,75,74,77,75,75,76,76,79,76,75,77,76,75,75,73,76,78,76</t>
  </si>
  <si>
    <t>IMGLINENC=76,76,78,78,75,77,78,74,76,76,73,77,74,81,79,77,75,74,74,76,76,76,77,77,73,78,75,79,75,77,79,75,72,80,75,77,73,80,77,74,79,82,76,76,77,72,75,76,78,75,80,73,77,75,77,75,78,75,74,76,76,77,78,75,76,80,77,77,76,74,77,76,77,81,75,76,77,79,75,78,78,75,78,75,77,78,76,73,76,75,75,77,77,75,75,76,78,75,74,78,76,78,73,74,80,84,88,9,4,3,2,3,2,3,7,59,88,127,150,122,86,60,13,3,3,4,8,9,4,6,53,83,80,75,76,75,73,73,77,75,73,76,72,74,75,74,74,75,75,76,74,77,75,74,74,76,76,73,75,76,74,76,75,76,74,74,78,74,79,74,74,75,76,75,72,77,73,75,77,76,75,75,76,75,75,73,78,74,74,74,71,75,76,74,74,74,76,75,77,76,74,75,75,77,74,73,75,78,75,74,77,78,73,74,78,76,78,76,74,76,75,76,76,74,75,76,76,77,75,74,73,73,76,75,75,74,77,77,73,73</t>
  </si>
  <si>
    <t>ZL=-7063.8|ZR=1011.9|ZSWP=4928.0</t>
  </si>
  <si>
    <t>IMGLINENC=74,75,72,75,75,76,74,76,73,74,74,75,71,75,75,74,78,76,78,77,74,74,74,72,74,77,76,75,73,76,73,74,76,75,76,75,72,78,75,74,76,74,78,77,76,73,77,76,79,79,73,77,75,76,78,76,77,78,79,74,77,76,77,78,79,76,78,74,77,74,79,79,78,78,79,75,78,78,79,78,79,77,75,76,76,76,78,80,79,76,76,77,74,76,77,77,76,76,77,77,77,75,76,79,80,76,82,76,78,76,78,74,83,45,6,4,6,5,6,3,3,3,13,91,143,245,131,89,12,3,3,3,3,2,3,4,5,32,105,92,80,78,79,77,76,78,76,76,78,73,82,74,76,79,75,76,75,76,77,77,78,75,76,76,74,76,73,70,77,75,72,78,78,74,79,78,77,75,74,73,78,76,78,77,75,76,77,78,73,78,78,75,74,76,79,74,73,75,70,75,73,76,75,73,75,75,74,74,75,72,73,76,76,73,75,73,75,74,73,75,73,75,73,76,70,74,73,71,74,73,71,70,67,70,71,72,73,71,68,70</t>
  </si>
  <si>
    <t>IMGLINENC=77,76,75,73,72,74,75,76,73,76,77,74,74,73,72,76,75,74,73,73,74,73,76,76,74,76,75,74,76,73,73,76,75,74,78,79,78,78,78,74,75,75,76,76,79,75,77,76,75,77,74,77,74,73,76,76,76,74,77,78,76,77,76,77,79,77,74,76,80,74,81,77,78,76,77,76,77,76,76,76,77,75,76,79,76,78,81,78,78,79,77,78,75,76,76,77,77,77,78,75,80,77,73,76,79,81,77,75,80,73,77,81,76,54,7,4,6,4,6,3,2,3,12,89,143,241,136,91,10,3,3,2,3,3,3,3,6,36,101,89,82,74,76,79,76,79,76,76,71,78,75,78,75,77,77,76,74,75,79,77,81,75,74,76,73,77,77,76,76,77,74,75,80,76,73,74,76,77,77,75,76,74,76,76,75,75,78,77,73,73,75,74,76,73,73,72,77,74,78,75,76,73,75,76,78,76,74,73,75,75,77,76,74,74,75,75,75,72,75,73,74,74,74,75,70,71,69,72,71,71,72,76,73,73,70,70,72,69,72,74</t>
  </si>
  <si>
    <t>IMGLINENC=71,77,76,76,79,76,77,77,76,76,77,76,74,74,80,75,78,77,79,75,74,73,73,77,76,76,77,77,74,76,76,73,75,79,80,79,76,76,73,75,79,73,75,76,77,76,76,77,77,76,77,78,77,76,77,75,80,78,75,77,73,75,77,77,76,76,78,76,77,77,77,77,77,77,72,78,74,80,76,72,74,76,75,77,75,75,75,74,75,76,77,76,77,73,76,76,75,73,76,76,78,78,76,77,80,87,68,7,3,3,3,2,3,3,8,62,88,126,149,123,84,67,15,4,3,3,7,7,4,5,27,94,77,74,74,76,79,75,75,76,72,72,77,77,76,73,76,73,74,74,75,75,72,74,73,74,73,76,72,72,74,76,74,73,75,77,70,73,75,76,72,76,74,76,73,75,76,74,71,78,74,76,71,76,75,75,74,74,75,78,74,74,73,77,77,77,73,72,74,71,73,72,73,76,75,74,73,77,73,76,74,72,75,74,76,75,75,75,73,74,76,75,73,80,76,78,73,82,75,76,76,75,78,78,77,78,76,74,76,78</t>
  </si>
  <si>
    <t>IMGLINENC=74,74,77,78,76,77,76,75,78,78,76,78,80,76,77,75,80,73,77,81,77,77,77,75,75,75,77,75,77,79,79,79,80,79,79,78,77,78,78,71,73,77,79,75,77,75,77,78,78,75,76,77,76,74,77,76,75,76,77,72,76,75,74,77,80,75,79,74,74,77,78,78,75,76,75,76,79,76,79,73,78,79,79,75,76,73,75,78,77,76,81,75,77,72,76,77,76,77,74,76,77,74,78,75,79,89,73,8,3,3,3,3,3,3,7,61,90,121,151,126,86,65,15,3,3,3,8,8,3,5,34,87,75,75,78,77,74,75,75,75,77,76,77,74,74,77,75,77,73,76,74,78,76,73,76,78,73,77,76,74,79,75,77,77,75,76,73,75,77,78,72,77,73,72,75,78,75,75,73,75,81,76,77,74,75,74,77,73,73,73,76,75,75,76,72,75,75,74,77,74,75,77,75,77,72,77,75,78,72,73,74,72,71,75,77,74,74,76,75,80,74,74,74,77,75,75,77,74,75,78,78,76,76,74,75,74,74,73,77,78</t>
  </si>
  <si>
    <t>ZL=-7063.8|ZR=1011.9|ZSWP=5122.0</t>
  </si>
  <si>
    <t>IMGLINENC=72,76,74,75,74,72,76,71,76,76,74,75,77,75,77,75,76,76,75,76,76,76,74,75,76,73,76,74,79,77,78,76,76,74,78,74,74,76,78,79,77,75,75,77,77,74,76,75,73,74,78,77,72,76,78,78,77,80,79,76,76,75,76,77,74,79,79,80,77,74,77,77,77,77,77,78,78,77,79,79,76,76,78,77,78,77,77,77,77,78,75,75,79,77,75,80,78,78,75,76,80,78,74,82,77,77,77,78,79,80,77,94,111,21,6,6,5,5,5,3,3,3,16,110,150,242,132,100,12,3,3,3,3,3,3,3,5,16,108,94,75,75,77,77,76,77,76,75,77,75,75,75,74,75,79,76,78,76,75,77,76,75,77,75,75,75,76,78,74,78,73,77,79,77,75,76,76,74,75,75,70,72,78,77,76,73,74,74,76,79,74,73,74,73,77,77,77,78,76,76,72,74,76,75,76,78,75,77,75,77,74,75,77,76,74,73,74,76,73,73,72,72,75,77,74,71,74,72,75,72,71,73,72,72,66,72,70,67,69,72</t>
  </si>
  <si>
    <t>IMGLINENC=73,75,72,72,75,75,75,75,75,76,77,74,70,72,76,77,77,77,73,76,75,73,74,73,80,76,76,73,74,76,75,76,75,73,75,78,77,77,75,78,75,74,78,78,77,76,78,77,74,79,74,74,74,76,79,76,74,73,75,76,77,74,77,78,78,76,77,76,77,78,76,78,77,82,79,79,77,80,78,74,83,77,78,76,75,78,77,78,78,77,77,77,77,77,78,78,79,78,79,76,74,75,79,78,74,82,80,78,76,77,79,98,108,25,5,5,5,5,6,3,3,3,16,103,150,238,134,94,13,3,2,2,3,2,3,3,4,19,116,93,81,75,75,78,73,75,77,76,76,76,79,77,78,78,76,78,78,77,76,75,74,78,73,78,77,79,76,73,76,76,73,74,74,78,72,78,74,74,76,71,74,75,75,77,77,80,76,75,74,73,73,75,75,74,73,76,77,75,80,77,77,73,74,78,74,78,76,76,74,73,77,77,73,75,74,72,74,72,74,73,70,70,73,72,72,71,72,72,71,72,72,75,72,70,69,72,75,71,72,69</t>
  </si>
  <si>
    <t>IMGLINENC=71,75,74,77,76,78,74,76,76,77,77,80,72,78,77,77,75,75,78,76,75,75,75,76,76,79,76,76,75,78,79,77,78,79,77,76,74,79,79,78,75,75,78,76,76,75,74,74,78,76,79,77,77,79,76,74,75,80,75,72,77,76,75,77,75,78,77,77,75,80,77,76,73,74,78,76,75,77,72,74,79,78,74,75,75,75,78,74,80,73,77,76,76,76,77,78,75,73,74,76,75,73,76,77,81,93,42,5,2,3,3,3,2,3,10,67,84,125,143,128,81,75,19,4,3,3,6,8,5,3,11,99,87,77,78,78,77,75,77,74,75,74,75,76,76,73,78,74,75,74,76,71,76,73,76,79,76,74,74,77,74,76,75,75,73,76,73,78,78,76,72,73,70,79,78,72,74,76,76,74,73,75,75,75,72,75,76,76,71,76,77,76,77,72,77,76,72,75,73,73,75,75,74,74,74,75,75,76,72,71,76,73,76,76,75,74,76,75,76,77,75,75,76,73,75,75,73,79,77,76,78,75,76,74,76,74,74,72,77,76</t>
  </si>
  <si>
    <t>IMGLINENC=77,76,79,77,76,77,75,78,73,76,74,79,74,76,75,75,76,79,77,80,77,78,77,75,76,76,75,77,76,76,78,75,78,78,78,79,77,76,77,76,77,79,79,77,77,79,78,80,75,78,80,73,78,77,77,81,74,79,77,76,76,76,76,77,77,75,73,77,79,79,77,78,79,79,79,77,76,79,78,77,75,77,77,79,76,80,76,76,79,76,80,77,76,76,76,76,76,78,76,76,77,74,78,74,76,91,48,5,3,3,3,3,3,3,8,65,86,123,144,127,84,77,19,3,3,2,6,7,4,4,13,101,86,77,76,75,77,76,78,76,75,74,72,72,76,73,75,72,76,79,73,77,74,76,73,75,73,75,73,75,76,73,74,74,72,74,75,75,75,76,76,75,75,77,74,77,77,76,77,73,74,72,74,75,74,76,76,74,76,74,73,76,77,72,71,76,75,75,76,74,75,77,73,77,75,76,74,76,75,75,70,75,74,75,76,72,75,76,74,78,77,75,78,75,74,76,75,76,74,76,75,73,73,75,75,74,76,73,73,75</t>
  </si>
  <si>
    <t>ZL=-7063.8|ZR=1011.9|ZSWP=5320.0</t>
  </si>
  <si>
    <t>IMGLINENC=77,75,75,75,76,78,72,73,73,78,74,73,76,76,76,74,74,78,75,74,73,74,75,76,76,79,75,72,74,78,75,75,76,76,77,78,77,77,75,76,76,77,79,79,74,76,75,73,77,77,76,78,78,75,78,79,78,75,77,74,79,77,79,76,76,75,75,78,77,76,75,75,75,77,78,77,78,78,77,80,79,78,79,77,78,77,77,77,78,76,75,79,76,76,79,76,78,77,82,80,76,76,78,78,75,80,75,78,81,79,88,68,92,12,4,7,6,5,4,4,3,3,21,120,155,235,135,104,15,4,3,2,3,3,3,3,4,10,88,68,90,77,75,78,73,78,75,76,77,76,75,74,77,78,76,76,77,76,76,76,79,74,75,75,77,77,76,76,74,74,77,75,76,75,75,79,77,75,76,78,78,77,76,75,77,76,75,76,75,73,77,74,77,72,76,72,74,75,74,78,74,77,73,73,74,74,73,75,76,77,78,78,76,76,77,75,73,73,72,71,72,73,76,71,74,71,74,73,71,73,70,69,72,71,69,72,72,67,70,69</t>
  </si>
  <si>
    <t>IMGLINENC=73,78,75,75,76,77,75,72,74,74,75,71,72,75,75,75,74,76,75,71,73,72,73,75,74,77,72,73,77,76,71,74,75,72,75,78,75,76,75,74,75,77,75,73,80,76,75,77,74,80,77,74,74,73,74,77,75,76,75,79,78,77,75,76,78,79,77,77,77,76,75,74,76,77,77,77,75,75,79,76,78,76,79,77,76,76,77,73,77,79,76,79,77,78,78,76,81,76,77,76,77,82,78,77,76,75,77,79,78,77,76,77,98,15,4,6,6,6,4,3,3,4,21,120,156,235,132,104,14,4,3,3,3,3,2,3,4,11,95,68,88,77,74,74,74,76,78,74,78,77,75,76,78,75,78,76,79,80,74,78,78,74,78,75,76,76,76,74,75,79,77,78,74,74,76,74,77,74,76,78,73,72,74,77,79,78,75,74,75,72,74,75,73,75,77,74,77,75,76,76,70,79,76,78,75,74,74,77,74,72,75,75,75,77,73,78,74,75,74,73,74,75,72,73,74,74,71,69,71,72,73,70,72,71,70,71,69,69,72,69</t>
  </si>
  <si>
    <t>IMGLINENC=76,78,76,79,77,77,76,77,77,76,77,77,76,73,79,76,75,75,77,78,78,78,74,78,76,76,77,79,77,78,77,77,77,77,75,82,77,77,75,80,78,75,76,75,73,75,77,75,77,75,76,81,79,76,76,75,74,77,75,76,78,74,73,76,75,78,79,77,76,76,77,76,73,77,76,77,76,78,77,78,78,77,72,76,80,75,73,76,76,75,75,75,76,77,76,74,78,76,76,79,76,76,78,76,81,103,26,4,3,3,3,3,3,3,10,73,86,125,145,128,88,86,24,4,4,3,4,7,6,3,7,67,77,78,75,73,76,77,72,78,74,74,74,76,73,73,76,74,74,77,76,74,76,76,77,75,77,74,75,74,76,73,74,73,75,74,72,75,75,74,72,76,76,75,75,77,73,75,75,75,73,76,77,70,74,72,76,76,75,76,75,76,77,74,74,76,75,72,75,72,72,75,74,75,74,73,76,78,71,77,74,74,75,77,74,76,74,75,76,78,76,75,74,76,76,77,77,80,77,80,75,78,76,75,74,76,77,75,80,78</t>
  </si>
  <si>
    <t>IMGLINENC=75,75,77,77,81,78,77,80,74,78,76,79,75,77,77,75,77,77,75,78,75,78,79,75,77,76,77,77,76,77,79,74,79,74,78,79,76,79,76,80,78,78,77,73,75,74,76,80,78,75,78,73,74,76,77,79,76,77,77,75,76,73,78,74,74,76,78,76,77,80,79,78,78,76,76,75,75,77,75,75,75,77,81,76,77,78,77,75,79,77,77,76,75,73,74,77,79,75,71,79,77,73,80,78,88,96,32,4,3,3,4,2,4,3,11,73,84,119,136,128,87,86,24,4,3,3,4,7,6,3,8,76,74,77,75,73,75,75,77,77,75,74,76,77,74,76,77,74,74,75,73,74,78,77,74,77,74,74,76,73,74,76,78,76,78,74,73,72,75,75,76,76,77,75,73,74,76,76,72,76,75,74,76,73,75,77,75,73,75,75,76,77,76,75,75,71,75,72,76,74,77,77,75,76,73,77,79,76,76,73,72,79,75,73,76,75,75,77,77,76,79,74,74,76,77,74,73,76,78,77,76,79,75,75,75,75,74,76,77,75</t>
  </si>
  <si>
    <t>ZL=-7063.8|ZR=1011.9|ZSWP=5518.0</t>
  </si>
  <si>
    <t>IMGLINENC=73,72,75,75,75,78,75,77,76,76,73,77,76,72,73,74,76,73,79,75,79,73,74,72,75,75,74,79,78,73,80,74,73,76,78,76,75,76,74,76,75,76,77,78,76,79,73,74,78,79,75,74,74,77,81,75,76,76,77,73,75,76,78,77,76,78,78,77,79,77,77,77,76,79,73,79,78,78,77,77,77,78,79,76,80,76,78,78,77,78,77,78,78,78,76,77,75,76,79,77,77,79,77,77,77,78,77,78,79,78,73,84,51,6,4,5,6,5,3,3,3,4,35,132,166,237,125,110,16,4,2,2,3,2,3,3,4,9,65,70,87,79,80,75,78,80,78,78,80,78,75,79,78,75,77,76,77,76,75,76,77,76,74,75,73,75,76,78,78,74,77,74,77,75,75,78,75,77,78,79,76,76,78,73,77,73,73,74,74,76,73,77,78,76,76,73,77,77,73,75,75,75,72,76,73,74,73,75,77,74,74,73,76,74,74,73,74,76,72,72,75,74,75,76,74,74,73,74,72,71,70,70,71,69,68,71,70,70,70,71</t>
  </si>
  <si>
    <t>IMGLINENC=74,76,76,75,74,70,75,71,76,73,72,73,75,76,75,78,72,75,77,76,72,74,76,72,76,74,74,76,76,73,71,74,78,76,76,74,76,76,76,75,77,77,78,78,79,78,74,76,77,74,78,76,77,76,75,77,78,77,79,78,75,75,75,74,78,79,76,79,79,77,79,78,77,76,79,76,77,78,79,78,78,76,74,78,76,79,77,77,74,76,76,76,75,73,75,78,77,78,80,77,80,80,77,78,82,78,81,74,79,79,77,78,60,7,4,7,5,6,4,3,3,6,33,128,165,228,127,109,14,4,3,2,3,4,3,3,4,8,73,66,91,78,77,76,78,77,76,74,79,77,77,76,75,78,78,76,74,74,77,76,75,78,75,77,76,76,79,73,75,77,76,74,77,77,75,76,76,76,74,75,75,78,75,73,77,74,77,76,73,77,77,76,76,76,74,77,77,75,76,76,77,72,78,76,78,77,76,75,75,76,76,77,75,73,74,75,74,74,73,73,73,72,71,73,71,74,71,74,70,72,74,72,73,71,71,69,72,74,71,71</t>
  </si>
  <si>
    <t>IMGLINENC=72,78,74,77,75,77,76,78,79,76,76,76,77,78,78,79,79,78,78,77,78,75,75,78,76,76,78,76,76,79,73,79,77,77,74,78,76,75,78,76,74,78,78,74,76,74,76,76,74,77,75,76,76,76,78,77,76,81,76,77,76,75,75,80,74,79,78,75,78,77,79,75,74,80,75,80,74,74,76,75,73,79,75,73,77,76,74,76,76,77,75,76,73,73,75,77,76,77,76,75,75,79,79,75,80,96,16,4,2,3,3,3,3,3,11,80,87,118,137,126,90,92,31,5,4,3,4,8,8,4,5,36,87,72,75,75,74,76,73,73,73,76,78,77,76,78,78,75,74,78,77,78,75,76,73,76,75,75,75,75,75,77,74,73,75,75,74,74,76,75,73,72,74,77,71,74,76,77,76,72,73,77,74,75,74,73,73,72,73,75,76,75,77,76,76,74,75,70,74,73,73,74,72,77,78,74,71,76,73,73,76,74,75,75,75,77,77,74,72,77,74,78,73,76,76,80,72,79,77,77,78,76,77,76,76,76,77,74,74,76</t>
  </si>
  <si>
    <t>IMGLINENC=76,77,75,76,75,75,75,75,77,80,75,79,78,75,76,73,74,76,75,78,74,78,79,76,77,77,75,79,78,78,80,77,77,75,77,75,78,74,76,78,81,77,75,74,77,77,78,73,78,76,74,79,78,78,77,76,72,76,79,77,78,75,77,77,74,77,76,75,79,78,77,75,76,77,74,76,73,77,80,75,79,76,77,79,77,79,74,75,75,77,76,77,77,73,76,76,78,76,75,73,78,79,76,73,79,103,20,4,2,3,4,3,3,3,11,76,82,119,133,126,92,94,30,6,3,3,3,9,7,3,5,38,85,77,78,74,75,74,76,74,76,75,75,77,72,74,77,77,76,75,75,77,77,75,74,77,73,78,74,74,75,75,76,77,75,76,78,71,73,73,74,74,74,76,75,78,75,75,71,76,78,74,74,76,74,76,75,75,76,73,71,75,75,74,74,76,75,74,75,74,76,77,75,76,76,75,75,75,75,75,74,72,75,72,75,76,77,76,76,75,76,73,77,76,73,73,73,75,75,77,77,76,75,77,78,74,74,76,73,75</t>
  </si>
  <si>
    <t>ZL=-7063.8|ZR=1011.9|ZSWP=5716.0</t>
  </si>
  <si>
    <t>IMGLINENC=73,79,74,74,77,72,74,74,77,77,73,72,75,76,76,77,75,75,73,75,75,73,75,76,76,72,79,77,78,77,76,77,77,74,76,73,77,76,77,74,75,76,78,75,77,78,75,77,76,80,79,74,73,74,77,77,76,79,74,76,76,74,78,76,78,77,79,80,81,77,77,76,78,78,77,78,77,78,76,78,75,78,73,78,77,77,79,78,77,77,78,73,76,75,78,80,79,76,79,80,80,81,72,75,79,80,77,77,78,79,96,114,27,4,5,5,5,7,2,4,2,6,47,136,152,229,128,112,16,4,2,2,3,3,3,2,4,6,41,95,81,79,75,78,75,77,78,79,80,75,75,76,79,77,77,75,76,74,77,77,77,78,74,75,76,75,77,76,78,73,76,72,79,76,78,79,74,78,75,78,77,74,74,73,79,73,72,75,74,72,77,77,74,74,75,75,77,73,75,76,75,72,74,77,75,77,79,74,74,78,74,76,76,75,74,75,74,72,75,75,71,73,73,75,76,72,74,71,74,73,70,71,70,74,69,72,71,72,72,68</t>
  </si>
  <si>
    <t>IMGLINENC=77,78,75,71,75,75,73,74,75,74,73,73,71,74,75,73,75,76,76,73,76,75,76,74,74,75,74,73,77,77,74,70,77,75,73,78,77,76,75,79,73,77,77,75,76,77,72,75,76,76,73,72,76,76,76,77,75,74,76,75,75,76,75,75,81,78,74,77,73,75,76,76,80,80,77,76,73,75,76,75,79,77,75,79,78,75,77,76,78,76,78,75,79,77,76,75,80,77,78,77,79,79,77,77,79,77,82,78,80,79,92,115,31,6,5,6,6,8,4,3,3,6,44,131,157,219,130,105,16,4,3,2,3,3,2,3,3,7,47,86,80,78,76,76,74,77,79,74,76,78,76,76,77,76,78,79,75,78,76,78,76,75,78,73,76,76,75,73,72,74,76,74,76,78,74,77,76,75,76,78,75,76,72,75,76,74,77,76,72,76,74,72,76,76,76,73,73,73,78,72,74,79,75,78,74,73,74,74,76,74,76,77,71,73,72,73,76,76,73,75,71,75,76,73,75,73,71,69,74,72,73,73,73,72,67,69,68,71,70,68</t>
  </si>
  <si>
    <t>IMGLINENC=72,77,77,75,76,76,76,79,79,77,74,74,77,82,77,75,73,75,78,74,77,78,76,76,77,74,76,80,74,74,75,76,75,77,76,76,80,77,78,77,75,79,75,76,75,75,72,73,76,78,77,75,79,77,77,75,75,74,77,74,79,77,74,78,76,77,73,75,76,79,78,77,77,74,75,77,80,78,76,76,78,77,75,75,79,73,75,77,76,76,77,75,73,74,77,73,76,76,79,76,74,77,74,81,92,76,11,4,3,3,3,2,3,4,13,83,84,122,133,131,100,95,39,7,4,3,3,8,8,3,4,15,92,88,79,76,72,75,74,76,73,76,75,76,71,74,73,74,75,80,74,76,75,75,74,74,77,78,74,75,76,74,74,74,77,76,76,76,74,74,73,73,75,74,72,75,73,74,74,76,76,75,75,74,74,75,79,74,72,77,74,74,73,74,75,77,71,71,73,72,74,78,74,76,74,76,75,74,75,72,75,74,78,75,74,73,77,76,75,80,76,74,78,74,78,76,76,78,78,75,76,79,79,76,79,77,77,77,76,79</t>
  </si>
  <si>
    <t>IMGLINENC=74,78,77,74,74,78,77,77,77,77,78,77,75,76,75,77,75,77,75,75,77,76,77,76,78,81,76,77,81,78,78,76,79,78,78,77,77,75,77,77,74,78,78,73,75,78,76,74,77,75,77,76,77,74,77,77,77,78,78,75,78,75,77,77,76,76,78,77,77,78,74,80,79,74,75,77,76,75,75,76,75,75,76,79,79,79,76,75,76,76,76,74,73,78,75,76,77,76,77,78,75,78,74,77,87,91,13,4,3,3,3,3,2,4,13,81,84,118,123,127,106,97,40,7,4,3,3,8,8,3,4,17,100,92,78,73,76,73,76,77,74,73,74,75,74,79,78,77,76,77,74,72,76,78,72,75,73,76,76,75,75,73,77,75,75,75,74,74,77,78,76,73,73,72,73,76,73,77,76,77,77,75,74,75,74,77,73,74,73,75,76,72,76,74,73,73,76,75,76,78,76,77,76,76,75,72,75,76,76,74,75,72,76,73,75,76,74,75,77,77,77,71,81,76,78,77,75,74,75,75,75,75,77,72,76,77,76,74,75,77</t>
  </si>
  <si>
    <t>ZL=-7063.8|ZR=1011.9|ZSWP=5918.0</t>
  </si>
  <si>
    <t>IMGLINENC=71,71,79,72,77,73,76,76,75,76,75,76,75,76,77,74,75,75,77,74,73,75,76,75,75,72,76,74,73,78,76,74,77,76,76,76,72,76,77,78,75,73,78,77,75,73,72,74,76,75,73,79,76,80,78,75,74,78,75,76,75,75,77,73,74,74,78,78,74,78,77,80,75,78,76,76,77,77,76,78,76,76,78,76,79,76,75,77,76,81,75,76,77,77,74,79,75,78,79,75,79,78,73,77,80,75,79,79,80,84,73,95,13,4,5,5,5,7,3,3,3,9,58,125,145,220,137,117,21,4,3,2,3,3,3,3,3,4,24,117,94,78,79,78,74,77,79,76,76,74,76,77,78,77,77,76,78,78,72,78,79,75,77,77,76,79,74,76,79,75,77,78,77,76,76,76,74,79,75,73,74,77,76,76,75,75,71,78,74,76,71,74,73,76,75,77,75,77,71,72,73,76,73,73,73,77,75,74,75,73,78,77,76,73,73,76,73,72,76,70,73,71,70,73,72,74,73,72,73,72,68,70,69,71,68,69,73,67,67,70</t>
  </si>
  <si>
    <t>IMGLINENC=72,78,73,72,74,76,77,77,73,75,76,73,75,70,75,77,75,75,73,73,77,75,75,77,75,77,74,79,71,75,77,75,73,75,75,73,79,77,75,76,77,76,74,77,77,77,76,77,74,80,74,76,76,74,78,77,79,74,79,76,78,74,76,76,78,80,77,77,78,76,77,78,77,77,77,77,76,79,83,79,81,76,77,79,76,75,76,75,78,76,77,76,78,78,79,75,78,78,80,76,80,78,76,75,79,80,78,74,78,79,79,102,13,4,5,6,5,6,3,2,3,7,59,128,152,217,134,118,21,4,3,3,3,4,3,2,4,4,26,112,98,77,79,78,78,80,80,74,74,74,76,76,76,75,77,77,77,77,76,75,77,76,74,74,76,78,78,76,76,75,76,75,75,77,75,78,77,76,73,74,74,78,79,75,76,75,76,73,75,76,78,73,79,76,76,76,77,75,76,75,78,75,77,77,77,78,79,74,75,77,76,74,74,74,74,77,73,75,72,75,76,74,77,73,73,71,74,72,72,70,71,73,71,71,72,70,71,70,71,71</t>
  </si>
  <si>
    <t>IMGLINENC=74,75,76,79,79,77,72,74,77,74,79,76,75,74,77,75,74,75,76,80,78,75,78,75,78,73,76,74,75,77,76,76,79,76,75,76,74,79,78,80,73,76,79,74,75,78,76,77,78,74,76,77,77,75,72,75,72,77,74,76,78,78,79,76,75,75,77,79,77,78,79,76,76,74,76,76,79,80,76,75,75,76,77,78,77,77,74,76,76,75,75,80,77,75,77,73,76,75,78,79,78,74,78,80,89,57,8,3,3,3,2,2,3,3,16,83,86,118,131,133,104,88,54,10,4,3,3,5,8,5,3,7,69,83,77,73,75,73,71,74,76,74,74,77,73,75,76,70,75,76,74,76,77,75,75,74,74,75,74,77,74,76,75,74,75,75,73,74,74,78,71,74,76,77,71,73,72,75,73,75,71,76,76,70,74,74,76,71,72,75,72,74,72,75,78,77,73,73,73,75,74,79,74,77,76,73,74,75,75,75,75,76,75,78,75,75,77,76,77,75,71,76,76,78,75,78,73,77,76,72,73,78,78,77,77,76,74,73,74,77</t>
  </si>
  <si>
    <t>IMGLINENC=75,75,79,76,76,77,75,76,79,77,81,77,78,75,78,75,78,77,78,78,79,80,80,77,78,77,79,75,76,75,76,77,78,78,74,79,80,79,73,76,76,79,78,78,77,77,79,79,74,76,75,76,77,77,77,77,76,76,76,77,75,76,78,79,74,77,73,78,78,77,76,76,76,78,77,78,77,73,74,76,77,78,77,77,78,77,74,75,76,73,75,78,76,73,76,76,78,76,74,75,74,75,76,75,94,65,9,4,2,3,2,3,3,4,15,83,87,115,129,139,105,85,52,9,4,3,3,6,9,4,4,8,72,80,82,74,74,74,77,77,73,72,75,73,75,77,77,73,73,78,76,74,74,73,72,77,76,77,77,76,75,76,78,74,76,74,75,76,76,75,74,77,72,73,77,74,78,75,74,78,75,74,78,78,76,74,74,77,74,76,76,76,76,75,74,74,75,76,79,76,77,74,73,76,80,75,77,75,75,77,73,74,77,78,74,77,73,76,74,76,74,71,77,73,76,78,73,72,73,76,76,75,77,77,74,75,75,77,74,77</t>
  </si>
  <si>
    <t>ZL=-7063.8|ZR=1011.9|ZSWP=6112.0</t>
  </si>
  <si>
    <t>IMGLINENC=74,76,74,74,76,76,72,76,76,74,72,74,76,76,75,76,74,76,74,76,76,74,74,75,75,74,77,76,79,74,78,78,77,77,76,77,78,76,80,73,80,74,77,76,75,75,77,77,80,80,74,77,75,76,77,78,77,77,77,79,80,77,78,76,73,75,77,78,78,77,78,75,77,75,76,76,79,76,77,77,77,76,79,74,77,76,76,77,77,80,77,78,77,78,77,78,77,77,80,79,77,80,76,74,80,78,78,81,77,80,80,109,14,4,6,6,6,6,3,3,3,8,55,124,153,221,126,107,16,3,3,2,2,3,3,3,4,6,36,104,86,80,80,76,74,79,79,76,77,79,76,79,77,75,77,73,79,76,77,79,75,75,76,71,74,75,76,74,77,76,78,76,77,75,74,76,76,77,76,78,76,74,76,73,76,73,73,73,75,78,76,73,74,75,77,75,72,75,73,75,74,77,75,76,75,73,80,76,75,76,74,74,76,75,75,76,75,73,75,72,72,71,73,74,71,73,75,72,73,71,74,72,71,73,68,74,70,69,71,68</t>
  </si>
  <si>
    <t>IMGLINENC=73,77,76,76,74,74,74,74,75,72,73,78,75,76,74,78,72,74,76,76,76,72,73,73,73,74,74,75,74,75,69,75,78,74,72,75,76,77,72,75,78,69,77,77,74,79,76,75,75,75,77,76,75,75,78,79,76,77,77,75,78,79,75,76,78,73,78,76,79,79,76,78,75,74,78,78,78,77,75,76,78,78,80,78,76,76,77,80,78,78,79,76,78,75,79,76,78,79,78,76,75,81,79,76,78,80,82,76,78,79,73,102,13,4,5,6,6,6,3,3,4,7,60,125,152,221,128,105,17,4,2,2,2,3,3,2,3,4,31,103,91,83,79,74,76,75,79,78,76,77,76,74,79,73,77,76,72,75,73,78,76,79,77,76,74,75,77,77,77,74,78,74,76,78,75,74,78,73,76,76,75,73,76,76,73,74,75,77,79,76,76,74,76,74,77,71,73,75,74,76,79,77,77,79,78,77,77,76,72,79,73,74,76,75,73,75,75,71,76,73,72,74,75,73,71,74,72,72,72,70,72,72,74,74,68,68,69,72,74,69</t>
  </si>
  <si>
    <t>IMGLINENC=74,75,75,77,77,77,77,78,78,79,76,76,76,75,76,75,78,77,77,75,77,77,77,78,76,76,77,76,76,78,77,79,76,77,78,79,76,80,75,79,78,78,76,77,77,73,77,71,78,78,78,75,77,75,74,74,76,80,71,76,74,76,74,76,75,77,75,76,77,77,77,75,75,75,77,76,79,76,79,76,75,75,73,78,75,76,77,77,78,73,76,76,77,75,75,76,76,77,76,77,74,74,77,79,88,82,11,3,3,3,3,3,3,4,11,67,88,126,122,143,110,91,52,10,3,3,3,6,9,6,4,8,76,77,76,78,77,76,71,78,73,76,74,75,75,74,77,74,77,74,76,73,75,76,76,74,77,77,73,76,73,76,74,75,73,77,73,77,71,75,75,72,76,72,76,76,75,76,73,76,73,74,75,75,76,75,76,75,75,74,74,72,74,73,75,73,69,75,73,74,76,76,75,73,78,76,79,72,75,76,77,75,75,76,75,76,78,76,74,78,76,73,77,76,75,74,74,79,78,74,76,78,76,77,76,76,76,74,73,80</t>
  </si>
  <si>
    <t>IMGLINENC=74,77,78,75,74,77,77,76,73,79,77,76,75,80,78,75,77,78,76,78,76,79,78,77,78,78,76,76,70,75,77,79,77,77,77,74,77,78,79,77,78,76,77,77,75,76,78,79,75,75,76,77,81,79,77,75,75,76,73,77,74,74,74,76,76,76,75,75,78,76,77,77,76,78,77,76,77,77,78,74,77,75,73,77,75,79,74,76,75,74,78,78,73,78,74,78,75,76,71,76,76,75,78,79,90,76,10,3,2,2,3,3,3,3,11,71,82,119,122,136,107,93,53,9,3,3,3,5,7,4,4,7,74,79,78,76,76,75,77,74,74,73,72,76,75,75,77,75,74,74,72,76,73,75,74,74,73,74,77,77,77,76,76,75,75,75,78,73,72,74,75,73,75,72,73,74,73,74,76,76,76,75,77,74,75,75,75,75,73,75,74,77,74,75,73,75,76,74,74,75,75,76,73,78,75,76,74,76,78,75,75,75,75,73,75,72,74,75,73,75,76,79,77,75,76,77,75,76,78,75,78,75,74,77,75,75,76,76,77,76</t>
  </si>
  <si>
    <t>ZL=-7063.8|ZR=1011.9|ZSWP=6310.0</t>
  </si>
  <si>
    <t>IMGLINENC=74,77,71,74,75,75,75,72,74,76,74,72,73,73,76,71,74,77,75,76,77,76,75,76,76,73,77,73,74,74,77,78,76,75,75,75,77,79,73,77,75,75,74,75,76,78,77,72,79,76,74,73,79,80,75,77,76,75,77,77,77,78,77,76,78,76,77,75,76,79,78,76,77,75,77,80,80,78,77,75,77,76,75,75,76,80,76,77,81,80,77,77,77,76,78,77,79,74,78,78,77,78,75,78,77,77,77,77,80,83,74,100,15,4,5,5,5,6,3,3,3,8,62,131,156,214,122,91,14,3,3,2,3,3,2,2,4,6,45,91,83,81,77,76,75,78,77,75,79,75,76,77,76,80,76,77,79,77,80,75,77,80,75,80,75,78,76,75,81,74,77,77,77,73,77,77,74,75,79,75,75,75,76,79,76,74,74,73,75,75,75,75,73,75,72,73,75,75,75,75,72,77,77,75,76,76,75,77,77,75,75,75,72,75,75,72,75,71,75,73,74,72,76,76,73,76,72,72,75,73,70,69,73,70,71,72,67,71,68,70</t>
  </si>
  <si>
    <t>IMGLINENC=76,76,72,74,75,72,76,76,78,72,75,75,75,76,73,74,72,73,75,74,75,79,78,73,78,73,76,76,75,76,74,75,75,78,78,75,75,76,76,78,76,74,75,77,75,75,75,78,75,75,78,77,76,77,78,76,77,75,78,76,76,76,74,79,78,76,74,76,76,77,77,78,74,77,75,76,77,76,79,74,78,78,79,75,77,80,78,78,79,78,78,77,76,82,77,75,77,77,79,76,78,76,75,79,81,79,78,76,81,82,73,102,14,4,6,6,6,6,3,2,3,8,61,123,153,204,122,93,14,4,3,2,3,3,3,3,3,6,46,92,81,78,75,77,77,77,80,74,80,77,77,78,78,77,74,74,73,76,73,78,74,79,75,75,76,77,76,76,77,75,74,75,75,77,76,74,78,76,78,74,76,75,76,76,79,74,76,75,74,75,77,77,77,75,74,76,78,74,78,76,76,74,77,77,76,77,76,78,73,75,75,72,74,76,74,77,74,73,72,76,73,74,73,72,73,70,74,71,68,70,72,72,71,68,72,70,71,74,71,74</t>
  </si>
  <si>
    <t>IMGLINENC=74,75,78,76,75,76,74,78,77,77,78,76,74,77,77,76,79,77,77,77,74,74,75,78,77,77,79,77,77,74,78,76,76,78,75,75,78,74,79,80,74,80,75,74,78,78,77,74,77,75,74,79,77,72,74,73,76,77,74,78,80,75,77,79,77,76,76,77,74,76,73,75,79,78,75,76,77,79,78,75,77,75,76,78,77,76,76,75,73,74,78,71,75,74,76,76,76,76,76,74,76,72,74,78,84,90,13,4,2,3,2,3,2,4,7,59,88,125,118,146,116,91,55,10,4,3,3,6,8,5,3,8,71,80,79,73,75,73,75,75,72,80,76,76,73,75,76,72,75,75,74,74,74,73,74,73,75,76,74,75,73,75,75,73,77,75,75,74,72,78,74,74,75,75,72,76,71,74,73,76,74,75,77,75,75,73,74,77,71,74,74,77,73,73,78,76,72,74,74,72,77,75,73,76,78,77,76,72,74,71,76,76,75,75,74,76,76,69,77,76,75,74,74,74,73,77,72,79,74,78,80,74,73,72,76,79,73,76,76,73</t>
  </si>
  <si>
    <t>IMGLINENC=71,77,76,76,76,76,77,74,74,77,76,76,77,78,78,76,76,78,75,79,76,78,78,80,77,75,75,78,76,76,80,76,79,79,77,77,78,74,79,78,76,74,77,75,77,77,80,77,76,77,74,74,80,74,78,78,76,80,76,78,76,74,78,79,74,76,77,75,75,78,76,76,76,76,73,76,77,77,74,77,78,76,76,77,77,75,79,74,76,77,78,78,76,73,73,77,76,78,74,75,75,77,73,79,84,93,16,4,3,3,3,3,3,3,10,62,88,122,112,148,114,87,58,11,4,3,3,6,8,4,3,7,73,82,83,73,76,74,77,76,78,76,75,77,74,74,77,74,76,77,74,73,74,71,73,76,73,79,74,74,74,75,78,74,76,74,73,75,72,76,75,72,76,73,74,75,76,73,75,72,77,74,75,74,73,74,76,79,76,76,74,76,77,73,74,75,73,72,76,73,72,75,76,77,73,77,72,77,77,76,70,72,77,78,76,73,77,76,76,80,73,76,77,77,77,74,74,77,75,75,75,77,73,77,76,75,74,77,75,74</t>
  </si>
  <si>
    <t>ZL=-7063.8|ZR=1011.9|ZSWP=6456.0</t>
  </si>
  <si>
    <t>TL=3599.9|TR=3600.0</t>
  </si>
  <si>
    <t>=INF|MODELNAME</t>
  </si>
  <si>
    <t>MODELNAME=LZM-100</t>
  </si>
  <si>
    <t>=INF|OPTIONS</t>
  </si>
  <si>
    <t>OPTIONS=ROTR,ROTL,ENDV</t>
  </si>
  <si>
    <t>=INF|SERNUM</t>
  </si>
  <si>
    <t xml:space="preserve">SERNUM=00006   </t>
  </si>
  <si>
    <t>&amp;MTRARC|ZL,-666.7,0.80|ZR,666.7,0.80</t>
  </si>
  <si>
    <t>=MTR|ZL</t>
  </si>
  <si>
    <t>ZL=-9725.3</t>
  </si>
  <si>
    <t>ZL=-10026.2</t>
  </si>
  <si>
    <t>ZL=-10251.0</t>
  </si>
  <si>
    <t>V=1268|H=951</t>
  </si>
  <si>
    <t>V=1262|H=946</t>
  </si>
  <si>
    <t>ZL=-10251.0|ZR=-2786.0|ZSWP=0.0</t>
  </si>
  <si>
    <t>=IMGLINENC-X-V-100</t>
  </si>
  <si>
    <t>IMGLINENC=75,77,73,75,79,75,78,74,73,72,74,75,73,74,75,75,74,75,76,74,75,77,75,75,73,74,77,78,73,75,73,75,77,77,74,75,76,76,77,75,79,77,75,74,77,75,76,76,77,74,77,78,74,75,74,74,74,78,74,75,75,75,74,75,76,74,74,75,75,74,75,79,74,74,77,76,78,77,74,72,75,78,77,74,75,76,77,75,74,76,77,78,78,79,78,73,78,79,78,76,75,76,76,76,71,80,75,77,77,80,73,79,77,77,78,76,76,76,77,76,76,73,75,75,74,78,75,78,76,77,78,76,74,75,74,77,76,77,73,78,80,81,16,6,5,6,7,7,9,10,12,14,17,15,22,87,181,186,52,17,17,15,16,11,9,8,7,6,7,6,6,7,18,84,77,72,72,71,76,78,73,75,75,73,75,76,73,78,75,73,73,79,76,71,76,75,75,75,72,74,74,74,75,73,75,73,74,73,72,74,73,75,76,73,76,73,73,76,74,74,75,75,75,69,73,75,72,77,77,72,70,74,75,73,73,73,73,74,75,75,79,76,70,74,73,76,74,75,72,72,78,75,73,73,72,74,77,73,73,78,74,79,74,77,75,75,76,74,77,74,75,74,74,74,73,76,76,76,76,75,71,74,73,72,77,78,76,76,73,74,76,73,72,75,74,72,74,76,74,74,75,73,73,74,70,71,75,72,76,77,74,74,74,76,74,75,73,71,72,71</t>
  </si>
  <si>
    <t>=IMGLINENC-X-V-110</t>
  </si>
  <si>
    <t>IMGLINENC=73,77,78,75,75,72,75,75,76,76,76,73,78,77,76,75,75,75,74,73,77,74,74,78,72,78,76,77,76,77,79,74,76,78,79,76,77,76,75,74,77,76,77,75,76,77,76,75,74,74,75,79,78,77,79,76,73,74,78,76,78,73,74,77,74,77,75,75,73,76,76,78,78,76,75,75,76,78,74,75,77,78,77,82,77,78,77,80,77,74,76,77,77,76,75,77,80,81,81,77,79,79,78,79,80,79,75,80,77,77,78,78,79,77,78,79,76,77,81,79,78,76,80,79,81,78,78,78,77,78,76,78,79,76,74,77,75,81,75,77,78,81,15,6,6,6,7,7,8,10,13,16,16,15,21,91,180,194,50,18,15,16,15,12,9,8,7,6,8,6,5,7,19,82,81,75,76,71,78,74,75,76,72,74,75,75,74,76,72,71,72,75,77,77,75,71,74,75,76,75,73,74,75,74,74,75,74,76,76,73,73,74,71,73,72,77,77,75,74,71,74,75,72,74,78,73,74,74,71,75,74,72,74,72,74,75,75,75,74,76,75,74,78,76,74,76,75,74,74,74,78,76,77,76,76,72,74,75,75,73,74,75,76,74,71,75,76,74,75,79,76,75,71,74,74,73,78,74,72,75,73,73,74,74,74,77,72,78,74,73,73,75,74,71,77,74,71,74,74,76,74,77,72,73,76,71,73,74,73,73,73,74,74,74,73,75,76,76,77,74</t>
  </si>
  <si>
    <t>=IMGLINENC-Y-V-100</t>
  </si>
  <si>
    <t>IMGLINENC=74,71,76,74,72,71,71,74,71,73,75,72,73,78,74,75,73,78,76,73,73,74,74,74,76,73,74,74,77,72,71,72,75,74,78,73,73,75,73,74,75,73,75,74,72,76,77,76,75,77,75,76,76,76,75,73,73,78,77,77,75,79,78,77,74,75,76,76,76,77,72,75,75,72,78,77,74,78,76,78,76,77,77,77,75,75,76,74,76,75,77,76,77,75,76,78,74,74,78,74,75,73,76,76,77,78,74,78,75,77,76,76,75,75,78,78,78,76,75,75,76,73,77,76,76,77,77,76,78,74,76,79,74,77,79,78,79,76,84,77,70,74,87,54,9,4,4,5,8,5,6,8,11,14,15,22,20,51,199,152,51,22,15,14,13,15,11,9,7,6,6,5,4,8,22,96,72,80,85,82,79,78,80,76,77,80,77,79,77,81,79,78,78,80,77,77,79,78,77,79,76,77,75,78,78,79,80,77,79,82,78,79,80,77,82,79,77,79,77,81,82,79,78,79,80,77,78,77,77,77,78,77,78,80,78,76,79,78,76,79,80,78,79,78,76,80,78,75,76,78,79,82,81,80,77,82,79,80,80,76,80,82,81,80,79,79,81,78,79,81,81,83,79,77,79,82,79,80,83,83,85,82,83,79,82,81,80,82,85,79,81,80,82,82,78,82,81,80,84,82,80,80,82,81,81,82,80,80,80,82,83,81,82,82,82,84,83,79,80,82</t>
  </si>
  <si>
    <t>=IMGLINENC-Y-V-110</t>
  </si>
  <si>
    <t>IMGLINENC=73,71,73,71,73,76,72,74,75,76,73,72,71,74,75,74,75,75,76,73,74,75,72,73,74,75,74,76,74,75,77,72,77,76,76,79,75,76,73,75,70,74,77,78,75,78,74,76,74,74,78,75,75,75,77,78,79,79,76,81,79,78,83,80,76,79,78,82,82,79,79,79,82,77,77,78,77,75,77,78,79,76,75,76,77,75,77,75,78,75,79,77,73,76,78,76,77,74,78,76,78,76,76,76,79,78,77,78,75,78,80,78,77,77,78,74,76,76,76,74,75,80,78,78,75,78,81,76,79,77,80,78,78,75,76,77,79,78,80,76,76,79,89,59,10,5,4,5,8,6,6,9,11,14,16,23,21,52,196,162,48,22,16,14,15,14,10,9,7,7,5,5,4,8,21,96,72,78,81,83,78,80,81,81,78,79,78,79,78,79,78,77,79,81,77,81,76,78,78,80,79,77,77,79,79,81,81,79,81,78,79,78,79,82,75,81,76,78,80,80,79,79,81,82,79,80,82,80,79,80,78,78,77,81,80,77,77,78,80,79,79,78,82,76,80,78,79,81,80,84,81,82,80,81,79,82,81,78,79,82,80,79,78,81,79,83,82,80,80,80,78,81,83,80,81,80,78,83,86,81,80,78,85,82,81,80,80,81,83,79,81,78,81,78,80,83,84,80,79,79,83,85,82,84,80,83,80,80,82,83,80,81,79,80,80,83,83,81,83,81</t>
  </si>
  <si>
    <t>&amp;MTRARC|ZL,9100.0,0.20|ZR,-9100.0,0.20</t>
  </si>
  <si>
    <t>ZL=-10226.4|ZR=-2810.8|ZSWP=0.0</t>
  </si>
  <si>
    <t>ZL=-10167.0|ZR=-2870.3|ZSWP=0.0</t>
  </si>
  <si>
    <t>IMGLINENC=77,76,73,75,75,76,76,77,77,73,76,77,74,75,76,75,75,72,78,76,75,77,74,77,74,76,75,75,75,75,76,75,74,78,75,74,75,75,76,77,78,78,77,76,78,75,77,76,77,75,79,76,76,76,77,74,74,75,76,75,77,76,74,76,76,75,75,77,75,78,77,76,77,76,78,73,77,76,76,75,78,73,77,73,74,77,76,75,73,76,77,77,75,75,74,77,77,79,77,77,73,77,77,77,75,79,73,77,77,75,74,80,74,74,78,77,75,79,77,78,76,74,74,77,73,78,76,75,78,76,79,75,76,74,74,75,77,78,71,78,75,85,19,6,4,5,6,6,9,11,13,14,15,16,20,76,201,174,59,19,17,16,15,11,10,9,6,7,7,5,6,6,17,85,77,71,71,73,73,77,76,74,75,75,75,76,74,71,72,75,76,71,75,75,76,72,73,74,76,76,73,75,73,72,73,74,73,74,71,74,71,74,75,72,72,71,74,74,72,74,74,73,74,74,74,74,75,75,73,76,74,75,73,74,76,74,75,77,76,73,77,76,73,74,76,75,74,78,75,74,75,73,73,73,75,76,74,74,74,77,75,73,74,74,77,74,73,74,75,75,74,76,74,71,74,77,77,75,74,73,73,75,78,74,77,76,72,75,77,73,74,74,73,74,73,73,75,72,75,73,74,75,76,75,74,74,73,74,72,71,74,74,72,73,74,71,69,73,79,73</t>
  </si>
  <si>
    <t>IMGLINENC=77,74,73,74,77,75,74,77,74,76,74,75,77,77,75,77,72,77,77,74,76,77,76,78,77,75,76,75,77,77,75,78,74,78,74,75,76,75,77,73,77,78,76,75,74,73,75,74,75,75,76,76,75,76,77,78,74,76,79,74,74,77,80,73,76,73,75,79,75,76,75,75,74,76,75,78,75,80,78,77,72,79,79,75,77,75,75,78,77,79,76,76,80,74,79,78,81,78,78,75,78,81,76,78,76,78,77,77,80,80,78,80,77,76,76,78,78,76,81,78,76,75,78,76,77,75,78,79,80,80,77,76,74,78,75,78,77,79,71,77,79,85,17,6,6,6,6,7,9,11,12,15,16,16,22,76,192,175,55,17,15,14,14,12,10,8,7,7,7,6,6,7,18,83,77,73,71,72,76,75,75,75,74,75,74,76,74,73,71,73,74,75,77,75,75,73,75,73,74,74,75,76,74,71,74,74,74,73,75,71,75,72,74,74,75,76,74,74,76,77,77,73,73,73,72,76,74,76,72,73,78,74,74,74,76,77,73,75,76,77,72,75,79,78,72,75,74,72,73,76,73,74,74,76,72,74,75,76,76,73,72,75,74,74,72,73,75,72,75,75,75,73,74,74,76,75,76,73,71,77,76,77,75,75,75,72,73,77,72,77,74,75,74,79,75,75,75,76,77,74,74,74,74,75,74,74,72,72,73,75,74,73,75,74,75,74,76,76,72,75</t>
  </si>
  <si>
    <t>IMGLINENC=73,72,76,73,74,72,75,75,71,72,73,75,71,76,75,75,76,74,74,76,77,75,77,73,73,74,76,73,77,75,75,73,73,76,74,71,73,75,72,74,76,74,74,74,78,73,73,75,77,73,73,75,75,72,77,77,75,75,77,77,75,78,76,79,78,75,75,77,77,76,79,74,76,75,73,75,77,78,75,76,77,75,76,77,76,73,76,78,76,75,76,74,77,75,78,77,75,75,79,75,77,77,77,76,79,74,76,76,75,77,76,74,76,77,77,75,75,73,75,77,75,78,79,76,79,73,78,77,76,76,76,75,78,75,75,77,75,79,81,77,73,74,91,44,7,4,4,5,7,6,7,9,12,14,14,23,21,75,187,146,43,19,16,14,14,13,10,8,7,7,5,5,5,8,31,94,77,74,83,83,82,77,76,77,77,79,79,78,77,79,78,76,78,77,80,78,81,78,76,80,78,78,79,82,79,82,82,81,79,77,82,82,79,79,79,77,78,78,81,79,80,79,80,80,78,77,79,78,81,79,79,80,77,76,78,76,78,79,80,81,76,78,77,76,77,79,79,79,80,79,77,79,82,81,79,78,78,80,79,78,74,82,81,82,80,80,81,82,81,80,82,81,76,79,85,81,81,79,82,83,82,81,79,81,80,78,82,81,80,78,80,81,80,80,81,81,80,83,82,78,80,80,81,80,82,81,83,82,80,81,77,82,82,80,79,81,78,80,81,78</t>
  </si>
  <si>
    <t>IMGLINENC=76,72,75,74,75,72,73,73,72,75,74,72,74,72,72,72,78,72,73,74,77,73,74,73,76,73,74,75,75,72,75,72,77,73,76,73,75,75,73,77,75,73,74,73,73,76,77,71,73,75,75,75,77,77,74,81,79,78,78,77,77,82,80,79,78,80,80,77,81,79,78,77,79,76,79,79,77,75,76,76,79,77,78,76,77,72,76,74,78,75,77,75,79,77,76,80,75,77,76,79,75,73,74,75,74,75,78,77,73,72,75,73,78,75,76,74,76,75,77,74,79,76,75,77,78,77,76,75,77,75,78,79,76,76,78,76,79,78,80,76,73,72,91,46,8,5,5,5,8,5,7,8,11,14,16,23,21,69,188,150,47,20,17,13,15,14,11,9,7,6,5,5,5,9,29,97,74,76,81,85,80,80,78,80,79,78,78,76,78,82,78,76,79,77,76,78,77,80,78,78,81,77,80,82,74,77,78,79,78,81,76,79,77,81,78,79,81,75,80,79,81,78,77,80,80,79,81,82,80,80,81,78,77,85,76,78,78,75,78,79,79,80,82,78,80,79,78,78,80,82,83,81,79,82,83,78,79,79,77,76,79,80,77,80,81,81,81,80,82,80,79,82,81,82,81,77,82,79,82,81,80,80,82,78,82,80,81,81,79,83,81,83,77,80,81,82,82,83,82,77,79,78,79,80,78,83,81,81,79,81,78,78,80,81,79,80,83,78,83,79</t>
  </si>
  <si>
    <t>ZL=-9979.5|ZR=-3057.7|ZSWP=0.0</t>
  </si>
  <si>
    <t>IMGLINENC=73,75,74,76,78,76,75,76,75,74,74,75,77,77,75,73,74,76,77,77,73,77,74,76,74,74,76,75,78,77,73,75,74,75,74,77,75,74,76,76,78,75,74,74,74,76,77,76,76,78,77,78,76,77,75,78,74,74,75,77,75,75,76,76,75,73,77,74,78,80,75,76,75,74,77,76,77,74,74,78,77,80,81,77,75,77,74,76,73,75,79,76,77,77,81,78,77,77,75,77,77,75,79,75,75,79,77,76,76,76,77,77,77,79,76,77,77,75,75,76,79,73,76,73,76,73,72,78,78,74,76,76,73,74,74,74,78,78,74,75,79,80,16,6,5,5,7,7,8,10,13,15,15,17,22,81,188,180,54,18,15,15,15,11,10,8,7,6,6,6,6,6,18,84,77,70,72,75,77,77,75,76,74,75,73,75,74,76,76,75,75,75,73,74,76,74,72,74,76,74,74,76,74,72,75,74,72,77,71,71,72,74,75,74,73,71,75,73,72,75,73,73,75,71,79,73,74,76,74,74,72,75,75,73,73,76,75,78,76,74,74,75,77,75,77,76,77,74,73,73,77,74,74,74,73,75,75,74,76,75,74,72,74,74,76,78,75,71,73,74,75,76,76,72,72,72,74,69,75,73,73,77,76,78,74,74,75,73,73,75,75,73,74,73,74,71,72,73,71,72,71,74,72,73,73,73,72,75,75,74,75,75,71,72,75,72,75,72,75,73</t>
  </si>
  <si>
    <t>IMGLINENC=72,77,77,76,75,78,75,76,78,75,76,76,76,76,79,77,73,74,79,76,73,74,76,73,77,76,77,79,79,79,77,75,76,75,77,74,75,76,77,77,80,79,75,77,74,76,75,76,74,75,73,77,74,78,77,74,75,75,76,75,77,73,76,75,77,75,74,76,76,78,77,77,76,78,77,77,79,77,76,76,77,77,75,77,75,75,76,79,75,76,76,77,78,78,79,77,79,78,82,79,77,82,77,80,80,78,79,78,78,81,78,78,78,75,79,78,80,82,79,78,79,77,78,81,77,79,81,75,79,76,76,77,77,77,77,73,77,78,73,78,81,82,15,6,6,6,7,7,8,10,13,16,15,16,23,85,186,183,52,17,15,16,16,11,9,9,7,7,8,6,5,7,19,81,82,72,71,75,75,76,71,76,74,75,75,76,73,74,77,73,75,73,75,73,74,73,74,77,73,75,72,72,73,75,74,77,76,74,75,75,76,72,72,72,71,74,74,75,74,74,76,77,73,76,71,75,73,74,73,73,74,75,73,75,78,76,73,76,73,78,76,76,77,78,72,77,71,77,71,75,75,74,74,75,77,74,73,75,74,74,72,75,72,75,73,77,75,75,74,76,75,76,74,75,77,77,75,71,75,76,74,73,76,75,75,73,73,75,72,73,75,76,77,75,73,74,73,74,74,77,73,75,74,73,77,76,71,74,74,77,73,75,72,73,76,71,75,73,74,74</t>
  </si>
  <si>
    <t>IMGLINENC=75,70,75,74,70,75,74,75,75,77,72,73,74,73,77,76,75,75,74,75,74,73,73,76,77,73,74,72,73,76,75,77,72,71,75,75,77,73,76,77,75,74,75,74,74,76,75,72,74,75,76,76,76,75,75,77,74,74,78,76,74,75,76,76,76,75,77,79,77,76,78,77,75,76,76,79,76,76,74,77,75,73,77,77,77,73,78,74,77,76,77,75,79,74,74,76,74,76,77,75,77,76,75,76,78,76,77,78,76,74,75,74,75,71,76,75,75,75,76,77,75,76,77,79,76,78,79,77,79,78,75,76,78,80,78,76,78,80,80,81,72,70,89,46,7,4,4,4,8,6,7,9,10,14,14,22,21,74,186,141,49,21,16,13,14,13,10,8,7,5,5,6,4,8,29,93,76,77,80,87,84,80,80,78,78,76,77,77,79,78,73,78,82,81,82,76,78,76,78,77,77,81,76,77,78,76,80,78,79,83,77,82,80,77,81,79,79,80,80,83,78,78,80,79,76,76,80,79,79,78,78,79,75,79,79,81,79,79,79,81,79,82,80,80,79,77,78,77,79,79,82,80,79,79,77,78,81,78,78,82,80,79,79,84,78,83,82,80,80,81,79,84,80,83,81,77,81,80,81,82,81,83,80,83,83,82,81,80,81,81,80,83,80,79,81,79,81,80,83,77,79,82,81,78,84,80,82,78,78,83,80,79,81,80,85,81,82,82,83,81</t>
  </si>
  <si>
    <t>IMGLINENC=70,72,74,74,75,73,72,77,73,76,73,73,75,75,75,74,76,76,73,79,76,76,75,70,75,73,73,77,75,74,76,71,73,70,73,73,75,75,73,72,73,75,74,76,74,75,75,75,76,75,74,77,76,78,75,75,79,78,80,76,75,79,80,78,79,77,77,77,80,83,77,80,77,81,77,78,78,81,76,74,78,77,76,76,78,77,75,79,75,76,79,74,78,76,76,77,73,77,75,78,78,75,76,76,76,78,78,78,76,74,77,75,76,78,77,77,76,79,74,79,78,80,78,74,76,77,76,80,78,79,78,80,78,78,80,78,79,80,79,79,74,72,92,44,7,4,5,4,9,6,6,8,10,13,15,21,20,68,190,148,48,18,16,14,14,13,10,8,7,6,5,6,4,9,28,97,77,77,79,85,80,79,81,81,78,76,79,78,78,78,79,77,80,82,79,77,77,80,82,80,80,80,79,79,78,80,80,76,78,80,80,81,77,77,77,77,80,79,81,77,78,78,80,80,82,78,81,80,75,82,76,79,75,79,77,79,80,83,80,80,81,79,80,78,80,75,78,76,78,80,80,78,78,81,83,77,84,82,80,80,76,81,79,81,77,81,83,81,78,80,77,81,79,82,79,80,83,79,81,79,77,78,82,79,82,81,81,80,78,78,84,80,84,80,81,79,77,81,79,82,81,84,79,84,81,82,80,79,81,77,81,79,82,79,83,81,81,81,80,79</t>
  </si>
  <si>
    <t>ZL=-9785.6|ZR=-3251.7|ZSWP=0.0</t>
  </si>
  <si>
    <t>IMGLINENC=77,78,75,75,74,75,77,78,77,76,76,74,74,72,79,76,75,74,77,75,76,75,78,76,78,76,76,75,74,76,76,76,74,78,79,74,76,74,77,75,75,76,76,76,77,74,76,77,77,74,75,74,75,76,77,75,75,77,76,77,75,75,73,79,79,74,77,76,77,76,75,74,76,78,75,78,77,76,76,73,76,75,73,76,73,76,77,75,75,75,75,78,77,75,78,81,75,76,75,74,77,81,79,75,78,75,78,76,78,75,76,80,79,77,78,77,75,79,76,76,77,76,78,77,78,78,78,78,75,76,76,75,73,76,75,74,76,80,73,74,82,78,14,5,6,6,7,7,8,9,13,14,15,17,22,88,174,184,47,16,14,15,15,11,9,8,7,7,7,6,5,7,19,82,78,74,74,75,75,77,72,74,75,75,75,76,73,75,75,76,74,72,72,75,75,74,74,73,75,75,74,72,73,73,77,74,73,74,74,76,74,76,72,74,73,75,75,73,73,74,72,71,75,72,76,69,75,76,74,78,76,74,73,74,75,75,73,76,75,76,76,72,72,73,71,75,77,77,74,73,73,76,74,75,75,78,76,73,74,76,75,75,74,77,75,74,73,73,75,72,76,75,75,73,71,75,76,74,70,74,75,74,75,72,72,77,73,75,72,69,75,73,73,75,73,72,73,75,73,76,71,73,73,71,69,71,71,75,73,71,73,74,73,74,74,75,77,75,75,73</t>
  </si>
  <si>
    <t>IMGLINENC=77,75,76,74,77,78,72,76,75,74,75,77,75,77,76,76,73,74,77,73,75,75,74,76,79,75,78,74,78,76,74,77,74,79,79,74,79,78,75,74,73,73,77,75,76,76,74,74,79,77,76,74,77,72,75,73,75,76,78,77,74,76,76,76,75,74,72,72,77,78,75,78,74,75,79,76,78,76,78,73,71,78,77,77,78,78,80,77,77,77,77,78,77,77,76,77,82,82,79,77,81,80,77,78,79,77,73,79,74,81,79,79,81,76,80,79,76,77,81,77,81,77,76,79,78,80,80,76,79,77,80,78,79,75,74,75,76,78,73,75,82,79,15,7,6,6,7,8,10,10,12,16,16,15,23,92,173,190,46,17,15,16,14,12,9,8,7,7,7,6,6,7,20,85,76,72,74,73,75,73,75,73,72,75,76,73,75,74,74,75,73,75,77,76,72,73,75,76,74,75,77,69,71,75,71,77,75,75,74,75,73,71,74,74,72,70,72,72,75,74,76,72,74,74,74,75,73,74,74,73,75,73,72,72,73,72,76,79,74,76,76,75,75,75,77,72,73,76,78,72,75,74,78,73,73,76,75,76,76,75,73,75,73,74,79,72,73,78,76,75,73,74,72,75,76,73,75,76,72,74,74,74,75,75,74,74,75,73,75,73,79,73,73,76,76,74,74,75,74,74,74,72,72,75,72,75,74,78,73,73,75,71,73,73,72,73,75,73,75,75</t>
  </si>
  <si>
    <t>IMGLINENC=72,72,74,74,72,76,78,74,77,74,74,74,75,75,75,75,74,75,77,76,72,73,78,72,74,73,73,74,73,73,73,74,74,75,74,76,76,70,73,74,72,71,73,73,73,77,74,77,75,77,75,75,74,78,75,74,77,76,76,76,77,75,72,76,78,76,73,76,75,76,76,79,78,76,73,76,75,77,75,74,75,78,76,77,73,75,75,74,75,76,79,75,75,77,75,76,75,75,76,77,76,76,73,78,73,76,79,75,75,76,78,78,74,75,75,74,77,76,78,76,77,76,77,77,76,78,76,78,77,77,74,74,78,77,76,75,77,80,80,79,74,72,92,47,7,4,3,4,7,6,6,9,10,14,14,22,21,67,186,147,47,21,15,14,14,14,10,9,6,6,4,6,3,8,28,94,77,77,82,84,81,83,80,78,81,78,78,77,79,80,75,78,77,80,75,79,78,78,80,77,79,79,75,79,75,76,78,77,79,79,78,77,80,77,80,77,77,77,78,80,81,79,79,78,79,78,80,82,80,80,79,80,79,79,80,82,79,80,83,79,82,78,77,76,79,78,77,76,76,83,79,81,80,79,80,82,78,79,84,78,79,78,80,80,78,80,80,81,78,82,82,80,80,80,80,84,83,78,83,82,81,79,83,77,83,81,78,80,81,83,81,83,80,79,81,79,81,80,79,81,82,82,80,80,80,84,80,77,80,80,79,77,80,80,82,80,81,79,81,79</t>
  </si>
  <si>
    <t>IMGLINENC=72,74,74,74,72,75,74,78,75,77,75,72,74,76,73,75,76,76,76,79,71,71,72,73,75,74,74,74,74,75,76,75,76,74,73,75,77,76,75,75,73,76,76,75,77,73,75,75,76,76,74,77,74,76,75,75,78,76,77,79,76,83,79,80,77,76,78,79,80,79,79,79,79,81,78,79,79,77,74,76,78,78,74,78,78,76,76,76,76,76,74,79,77,79,79,77,77,77,79,77,77,76,76,75,75,75,75,76,76,72,73,75,76,73,75,77,76,76,75,75,82,78,77,77,75,78,76,77,77,76,75,79,78,78,77,78,75,78,79,78,74,72,87,48,7,5,4,5,8,5,7,8,10,13,15,22,21,66,192,153,47,19,15,15,14,13,11,9,6,6,5,6,5,8,27,96,77,75,83,82,77,81,77,82,79,78,79,77,77,77,78,76,79,77,77,78,78,79,75,79,80,78,76,78,81,76,80,78,79,78,81,75,77,79,76,77,79,77,82,77,81,81,82,83,82,81,79,77,77,77,79,81,79,79,80,79,77,79,80,75,82,78,80,82,76,81,79,82,80,81,81,78,78,78,83,81,81,81,78,80,79,81,80,77,82,81,83,79,80,80,80,79,83,82,82,77,78,83,79,80,83,81,79,79,78,81,79,80,80,81,82,80,79,79,82,82,81,81,79,81,81,82,82,78,80,82,83,78,79,85,81,81,79,81,79,79,83,81,82,83</t>
  </si>
  <si>
    <t>ZL=-9591.8|ZR=-3445.3|ZSWP=0.0</t>
  </si>
  <si>
    <t>IMGLINENC=76,79,76,75,73,80,74,77,76,75,77,75,74,74,76,73,75,75,75,75,72,73,77,76,76,76,75,74,76,77,74,77,78,79,75,72,75,76,75,75,79,75,76,76,74,75,75,75,77,75,76,77,75,77,75,74,75,77,78,75,75,74,75,72,74,73,75,74,77,75,77,79,73,73,79,75,76,77,75,72,76,74,75,78,74,76,72,75,75,76,76,76,77,79,76,75,76,79,76,73,78,79,80,77,80,77,75,76,73,77,75,80,77,74,76,73,77,74,76,78,75,75,76,75,73,72,75,73,78,77,76,78,74,73,75,76,77,77,72,75,85,79,13,6,5,6,7,7,8,10,12,16,15,15,23,89,170,187,44,16,17,17,15,12,9,8,6,6,6,5,5,7,22,85,77,73,75,72,77,78,77,77,75,71,76,74,71,75,75,76,73,74,73,73,73,74,74,73,74,74,75,76,71,76,75,70,77,74,75,73,75,76,73,74,74,72,74,72,73,71,74,74,75,73,75,74,75,75,73,73,76,73,77,74,75,72,75,76,73,77,75,74,75,74,75,75,75,77,75,71,75,76,73,78,73,74,74,73,73,76,76,74,74,76,77,76,78,74,74,72,72,73,75,73,73,75,75,73,74,73,76,74,74,72,71,76,74,75,71,70,72,76,73,74,75,73,73,75,70,74,73,73,74,71,73,71,70,72,78,72,75,72,74,73,68,74,75,69,74,73</t>
  </si>
  <si>
    <t>IMGLINENC=73,73,75,72,73,75,74,76,75,77,76,72,76,77,77,76,75,73,76,74,75,80,75,78,75,74,75,80,77,74,74,74,74,76,75,79,75,73,75,77,75,72,74,76,75,72,74,75,76,76,76,78,77,75,78,78,77,74,74,73,76,72,78,76,77,76,77,78,76,82,82,74,74,78,78,76,77,77,78,77,77,80,81,81,77,80,78,77,77,79,77,79,79,75,76,80,81,84,82,78,76,81,79,79,79,79,79,78,78,80,80,79,79,80,80,79,79,77,78,78,80,79,79,80,80,78,76,79,76,75,76,79,77,77,75,75,74,83,76,75,88,78,13,6,5,7,7,7,9,10,13,16,16,18,23,95,168,192,42,18,15,15,16,12,10,8,6,7,7,6,5,8,21,82,79,75,74,76,80,78,75,76,75,77,73,72,73,74,75,72,76,76,72,73,76,73,78,76,74,75,72,73,74,72,74,76,74,74,78,73,72,72,74,73,76,72,72,71,76,74,75,73,75,74,74,74,72,76,75,72,77,73,76,71,79,75,75,78,73,74,73,75,75,72,77,76,73,74,75,75,75,76,75,76,73,77,77,72,75,74,72,73,72,72,76,77,74,74,73,74,76,77,77,75,74,75,74,73,74,73,74,73,75,78,74,75,73,77,73,72,74,73,74,76,73,76,75,73,75,72,77,75,73,74,72,70,71,75,74,75,73,74,71,71,71,76,71,71,73,74</t>
  </si>
  <si>
    <t>IMGLINENC=74,72,74,75,71,71,73,73,71,73,75,75,72,76,75,73,75,75,73,72,77,72,72,72,71,72,73,74,74,70,73,74,75,75,77,74,73,74,78,76,72,72,73,75,73,73,75,75,76,76,73,76,76,75,78,75,77,77,76,78,73,75,79,74,73,77,76,77,72,77,76,76,75,75,77,78,76,76,77,74,77,75,76,76,77,75,78,73,77,74,79,79,76,76,78,73,79,73,73,77,82,75,76,77,78,77,77,77,76,76,76,77,76,73,75,75,76,74,76,77,78,76,76,75,76,78,78,76,77,76,77,76,76,76,79,74,78,81,78,80,74,71,95,40,7,4,4,4,7,5,7,9,12,13,14,24,20,75,190,148,47,18,14,13,13,14,10,9,7,7,4,6,5,8,32,92,78,76,81,79,82,82,79,78,80,80,78,79,79,79,78,79,76,77,81,73,77,74,77,77,78,79,76,81,80,80,80,80,76,81,81,77,78,78,80,79,79,78,78,81,78,80,77,76,79,78,79,79,81,79,79,80,78,81,77,76,80,79,78,78,78,79,79,78,77,79,81,78,80,80,83,78,78,80,79,78,80,77,81,79,81,79,82,83,78,82,81,79,78,81,82,80,78,83,79,79,80,82,80,84,83,83,82,82,80,82,82,80,82,82,80,81,79,77,80,81,81,81,81,82,78,80,81,81,78,81,83,81,78,81,81,82,80,82,80,80,79,81,78,80</t>
  </si>
  <si>
    <t>IMGLINENC=73,71,73,74,74,72,73,74,76,75,71,74,73,71,71,75,69,72,76,75,76,72,73,76,71,74,77,72,73,73,73,71,75,75,73,73,73,74,75,76,72,74,77,73,76,73,76,75,72,76,77,76,77,78,75,77,79,78,78,76,77,77,78,79,78,79,80,78,79,78,77,77,77,79,77,74,76,78,74,77,74,75,79,76,74,77,79,78,79,76,76,78,77,75,74,75,75,72,75,77,77,76,76,75,80,76,76,75,77,78,77,77,76,75,76,80,72,76,80,75,78,77,78,75,74,77,78,75,79,80,79,76,77,75,76,78,74,80,79,78,74,70,93,46,7,4,4,5,8,6,7,8,11,14,16,22,21,72,187,147,46,19,17,13,13,13,9,8,7,5,5,5,5,8,28,94,77,76,85,80,77,80,79,82,82,77,78,76,82,75,78,77,81,77,78,80,78,81,79,77,79,81,77,83,77,77,76,74,82,76,76,82,78,80,76,76,79,81,78,81,82,79,79,81,78,81,80,79,79,77,78,83,79,79,80,79,77,81,82,80,78,80,78,80,79,80,80,79,79,83,79,81,78,80,81,77,82,81,77,80,79,85,79,78,80,78,80,80,81,77,81,81,83,80,80,78,81,84,80,76,80,80,82,81,81,81,82,79,81,81,82,82,80,79,80,81,79,77,82,80,79,79,78,80,83,80,80,78,85,81,79,81,82,78,79,82,82,79,80,80</t>
  </si>
  <si>
    <t>ZL=-9397.9|ZR=-3639.2|ZSWP=0.0</t>
  </si>
  <si>
    <t>IMGLINENC=74,77,76,76,76,74,77,75,74,74,79,78,74,74,77,74,73,77,78,74,74,75,76,76,75,74,74,76,72,74,73,75,75,79,75,74,75,73,77,74,76,76,75,79,75,76,76,76,76,76,74,80,78,77,74,75,74,74,74,75,74,76,74,74,78,74,72,76,77,76,75,82,76,73,75,76,74,76,75,75,77,76,77,77,75,73,77,75,75,77,76,76,77,76,77,78,75,78,76,75,77,77,76,76,76,78,74,76,76,78,72,79,75,76,77,77,79,78,77,76,76,75,78,76,74,78,78,75,77,74,74,72,78,73,74,75,75,83,71,77,83,75,13,6,5,6,7,7,8,11,12,16,14,17,23,91,165,197,40,17,15,17,15,12,10,9,7,7,7,6,5,7,24,83,82,75,73,74,76,76,72,72,77,73,74,74,72,73,75,76,76,75,74,74,76,75,76,73,74,75,76,72,72,74,73,77,74,76,74,72,73,76,75,74,74,70,72,72,74,74,73,73,75,71,74,75,74,74,74,75,74,75,77,76,74,75,74,78,76,74,76,75,75,74,77,76,74,75,77,74,78,75,73,73,76,77,72,76,72,75,72,74,74,75,78,74,74,74,72,73,76,73,73,75,75,74,79,75,76,76,75,73,74,77,76,72,72,74,75,71,73,75,73,74,75,71,74,73,74,73,73,75,76,76,72,74,73,78,75,74,70,76,74,71,73,70,76,73,71,75</t>
  </si>
  <si>
    <t>IMGLINENC=75,72,74,74,76,74,76,78,75,75,74,76,73,78,76,74,75,76,79,76,73,74,73,77,76,76,77,77,75,75,76,74,77,76,81,77,76,78,75,74,75,74,76,75,76,75,79,75,77,75,72,78,76,77,77,77,73,75,78,79,76,75,78,76,75,76,76,77,76,76,80,77,76,76,76,79,79,77,78,76,74,76,77,78,75,79,77,79,76,75,75,76,78,78,78,77,78,79,79,79,78,79,78,74,77,80,80,78,78,77,77,80,78,79,79,78,81,76,77,79,80,79,79,78,76,74,73,77,79,72,75,78,76,76,76,77,76,80,75,73,84,74,12,6,6,5,7,7,8,10,13,16,15,17,24,95,160,198,39,18,14,16,15,12,10,7,7,7,6,6,5,7,24,80,81,77,73,78,77,76,77,73,73,76,78,74,75,75,72,71,73,75,73,74,77,77,75,73,74,73,73,74,74,75,77,73,74,73,72,75,74,69,74,74,76,74,71,72,75,75,74,74,73,74,72,74,75,74,75,71,77,75,75,74,74,74,73,77,75,76,76,73,73,75,77,77,73,73,75,73,76,75,72,73,76,74,76,75,73,73,76,73,73,72,77,77,77,74,75,76,75,72,70,72,75,74,73,75,74,77,75,74,75,75,71,71,73,74,73,74,73,73,74,74,75,76,76,73,72,74,72,75,73,74,71,76,74,75,73,72,75,72,76,72,73,75,74,77,75,71</t>
  </si>
  <si>
    <t>IMGLINENC=72,73,73,72,74,76,75,73,74,75,72,73,79,75,74,72,76,74,74,76,77,73,74,77,72,74,72,75,75,75,72,74,74,74,75,73,77,75,75,75,73,75,71,74,73,74,76,75,77,76,76,76,75,73,75,74,77,76,76,77,76,78,75,78,73,74,74,76,77,75,78,77,76,79,76,79,74,77,73,74,76,79,76,78,77,76,78,78,78,71,79,75,76,77,78,76,76,75,75,77,77,78,77,77,78,77,76,79,75,76,77,74,73,76,78,79,74,75,78,75,76,76,75,75,77,74,75,78,79,76,75,76,76,78,75,75,77,80,79,81,74,72,92,44,7,5,4,5,7,6,7,8,11,14,14,23,19,73,190,143,47,20,16,15,13,13,10,8,6,6,5,5,5,8,30,92,76,76,82,80,81,82,80,78,76,77,77,77,78,75,79,76,79,76,76,77,76,78,77,80,79,76,77,77,76,77,80,79,80,76,76,79,80,79,79,78,78,79,79,77,81,82,76,75,78,79,79,79,78,83,82,81,79,79,79,77,77,77,80,80,80,79,78,79,77,79,82,79,82,80,80,77,78,81,75,79,78,81,79,78,81,79,80,79,79,82,82,81,79,78,84,78,77,82,80,78,81,79,82,83,79,85,80,83,83,77,79,77,81,83,82,82,80,82,80,83,79,79,81,77,82,80,83,82,82,82,82,79,81,82,80,81,82,82,82,79,83,78,79,78</t>
  </si>
  <si>
    <t>IMGLINENC=71,73,73,75,75,73,71,74,75,74,72,74,75,73,78,75,74,77,72,74,73,73,72,78,76,71,76,73,74,72,74,75,74,75,76,74,73,75,73,73,73,74,73,74,74,79,76,74,76,76,77,76,75,77,76,73,77,78,76,75,77,78,80,78,80,78,77,79,80,79,79,79,78,82,77,78,80,80,76,78,77,79,80,77,78,75,78,74,77,75,74,78,79,73,75,77,75,76,76,79,74,77,76,76,76,77,77,78,75,79,77,79,78,79,77,79,76,76,80,76,77,77,78,78,76,75,74,75,79,74,80,79,78,79,78,74,79,79,83,77,74,71,95,44,8,5,5,5,8,7,7,8,10,14,16,24,21,69,191,148,47,18,18,13,14,14,11,9,6,6,5,5,4,8,27,98,76,76,82,82,77,80,82,80,76,75,78,76,77,79,78,78,80,79,80,81,79,80,82,79,80,79,79,73,79,77,76,81,79,78,79,80,76,76,81,81,76,78,79,80,80,79,82,80,79,79,80,80,80,80,79,79,76,80,80,78,78,82,80,80,81,79,82,79,81,81,79,79,80,81,75,79,79,79,80,79,78,78,79,80,79,79,80,81,82,80,79,82,81,83,83,80,81,78,81,78,79,83,81,79,83,81,80,81,79,82,79,82,80,81,78,81,81,79,79,83,80,81,81,81,78,80,82,79,81,83,84,80,81,80,84,83,82,78,82,80,80,82,83,79</t>
  </si>
  <si>
    <t>ZL=-9204.5|ZR=-3832.8|ZSWP=0.0</t>
  </si>
  <si>
    <t>IMGLINENC=74,78,76,74,75,74,76,74,76,77,76,78,74,77,74,76,76,75,76,78,75,75,76,74,72,78,75,71,73,76,74,74,80,75,77,74,76,71,79,77,74,75,77,75,75,73,75,77,72,73,79,80,75,78,79,77,76,77,76,76,77,72,74,75,76,74,74,75,79,76,75,75,73,75,78,72,77,74,77,77,76,75,79,78,77,78,76,79,73,78,79,73,75,78,77,74,78,77,78,77,78,79,77,76,77,78,74,77,75,75,79,80,76,75,77,80,80,74,77,80,77,76,77,76,75,73,77,77,78,73,76,76,74,72,74,78,79,80,73,77,86,74,13,6,4,6,7,7,8,10,13,16,18,20,30,105,175,206,57,17,16,14,14,12,9,9,7,6,6,6,6,8,23,86,80,73,78,73,75,73,75,75,76,71,80,76,75,75,76,77,76,73,73,77,74,75,73,75,73,75,75,74,73,74,71,73,72,73,70,72,73,76,74,72,71,75,73,73,72,73,77,75,73,70,76,74,74,74,73,74,75,74,75,73,75,76,72,76,75,75,76,76,72,74,75,75,77,77,70,72,73,76,75,75,72,74,75,74,75,79,73,74,74,75,77,76,73,73,74,74,72,73,75,74,73,75,74,71,75,72,75,73,75,75,73,73,73,75,77,74,71,75,75,73,73,72,74,73,76,75,73,75,73,75,72,75,72,74,73,74,73,71,71,76,74,71,76,72,75,73</t>
  </si>
  <si>
    <t>IMGLINENC=73,71,74,76,75,74,74,74,77,74,75,74,76,78,77,74,77,75,74,74,74,75,75,76,76,77,75,77,74,74,78,74,76,75,77,77,76,77,74,77,75,75,76,77,76,77,76,76,78,77,77,75,76,73,78,72,74,75,79,77,76,71,74,75,76,74,74,74,77,74,73,79,79,79,75,77,75,78,79,78,78,73,77,76,76,77,80,76,78,77,75,78,81,79,76,77,81,79,75,79,79,81,78,79,76,78,80,78,79,82,83,76,78,79,76,81,81,79,79,79,76,81,77,77,78,76,78,80,75,77,77,77,78,78,78,75,76,77,74,73,88,74,11,6,5,6,7,9,8,12,12,15,16,16,24,98,154,193,37,17,15,15,14,11,8,7,7,7,6,6,6,7,24,83,83,76,78,75,77,74,75,76,75,72,73,74,74,74,70,74,77,74,74,76,73,73,77,75,73,71,73,74,76,74,74,75,72,75,77,75,74,75,72,73,75,73,73,73,71,75,75,74,74,72,73,77,74,75,74,74,75,75,76,77,76,75,76,79,74,74,74,72,75,75,73,75,75,72,74,74,73,75,75,75,72,74,70,74,73,76,77,75,69,74,75,76,73,74,74,73,72,75,74,75,74,73,73,73,77,75,72,76,75,75,72,74,74,75,76,72,75,72,75,71,75,78,71,71,73,75,75,73,73,75,75,73,73,74,74,73,75,74,75,72,74,73,74,74,75,73</t>
  </si>
  <si>
    <t>IMGLINENC=74,78,73,76,71,74,74,72,69,77,76,71,74,74,74,76,74,74,75,77,76,75,76,76,74,74,72,75,74,72,76,74,74,75,76,74,76,73,74,73,72,72,74,73,76,75,70,74,75,77,76,76,75,72,74,75,73,74,75,77,78,81,76,76,75,76,74,76,73,72,75,77,75,74,75,71,77,77,76,75,76,75,73,75,75,77,75,77,79,77,77,75,75,78,75,77,79,75,76,77,77,79,77,76,77,79,76,77,76,78,74,76,78,75,76,77,77,74,78,74,78,79,77,78,75,75,73,75,76,76,74,76,79,76,77,78,80,76,77,81,76,72,91,37,7,4,4,5,6,5,7,9,12,13,14,21,20,76,181,149,44,19,16,15,15,14,10,8,7,5,4,5,4,9,32,91,80,77,80,82,83,77,78,78,76,80,78,77,80,77,81,76,80,77,83,78,79,76,77,78,79,77,77,78,74,79,77,79,80,78,79,77,80,77,80,77,77,76,77,78,79,76,81,78,80,77,79,81,77,80,79,81,79,79,76,80,81,80,80,79,77,81,84,79,79,80,77,77,79,80,80,83,78,80,80,79,78,78,80,79,85,79,82,81,82,84,81,78,79,79,83,78,77,76,82,80,80,76,82,81,81,78,79,80,80,81,80,83,80,81,82,80,81,86,84,78,84,82,80,81,83,82,78,81,80,80,78,80,82,81,83,78,81,83,81,85,82,78,81,80</t>
  </si>
  <si>
    <t>IMGLINENC=73,73,74,75,78,75,74,75,73,76,75,74,75,73,75,75,72,73,77,74,75,75,73,71,77,71,73,75,72,75,74,73,77,75,75,74,74,75,75,73,76,74,73,74,73,78,76,73,75,74,78,79,75,76,77,79,77,79,73,78,76,81,77,80,80,79,82,79,75,77,77,79,81,77,79,78,81,75,79,77,79,78,77,78,75,76,77,74,76,73,74,76,76,80,76,75,75,73,75,78,77,77,76,72,75,76,75,78,74,75,78,73,74,77,74,78,80,79,79,75,78,81,76,77,78,75,77,80,78,77,75,78,76,77,76,79,77,79,81,80,76,69,92,40,7,4,4,5,7,5,7,9,10,14,15,22,21,80,184,151,48,20,16,13,13,13,10,9,7,6,5,5,4,9,33,93,79,74,79,83,77,82,78,79,78,77,78,77,78,78,77,78,78,80,79,77,75,79,77,78,76,79,79,76,77,77,79,78,78,79,79,80,77,77,77,77,78,78,80,80,77,76,78,79,79,79,79,80,80,82,81,82,78,78,81,77,75,80,83,82,80,78,79,79,80,80,79,81,81,82,81,80,81,83,79,79,77,80,80,83,79,81,80,81,79,81,79,82,81,82,82,79,82,84,83,78,80,80,81,81,80,80,83,79,79,80,80,79,81,81,82,79,77,80,83,85,82,79,79,83,81,81,79,82,82,83,83,74,81,81,81,84,80,80,81,82,80,81,82,83</t>
  </si>
  <si>
    <t>ZL=-9010.6|ZR=-4026.6|ZSWP=0.0</t>
  </si>
  <si>
    <t>IMGLINENC=77,77,76,75,77,75,78,74,74,76,74,75,76,75,74,76,74,77,77,75,76,72,77,75,76,74,75,77,74,75,73,76,74,80,77,77,77,75,76,76,75,73,80,74,81,74,75,78,73,78,77,74,75,74,76,77,76,74,76,75,73,78,76,75,77,73,77,78,77,76,74,78,74,77,77,77,74,74,79,77,76,77,76,72,75,74,77,77,74,77,75,79,78,73,75,80,76,77,77,73,77,75,79,76,77,77,77,74,78,78,75,81,80,74,78,76,75,80,78,80,79,79,80,75,73,77,76,77,75,71,78,78,74,75,73,71,73,78,79,73,89,66,8,6,5,6,7,8,9,11,14,16,17,19,27,99,151,196,33,18,16,16,14,13,10,7,7,7,7,6,6,8,23,84,81,74,74,75,75,75,75,75,77,70,81,72,75,77,78,78,76,74,77,73,76,76,75,72,74,75,76,72,76,75,72,75,71,74,74,74,73,73,72,75,73,71,76,76,75,71,75,75,76,73,73,76,74,77,73,74,72,72,75,76,76,77,75,72,74,73,77,77,77,72,76,76,72,76,78,74,74,76,75,77,75,76,76,74,75,76,77,74,73,72,73,78,73,75,74,77,77,72,74,74,73,77,75,73,74,75,76,76,76,74,76,73,75,74,74,71,74,72,72,75,72,72,76,74,73,74,71,72,72,71,71,74,72,72,73,75,72,74,70,77,75,73,74,74,75,73</t>
  </si>
  <si>
    <t>IMGLINENC=76,73,76,75,75,72,75,74,80,74,76,75,74,75,78,75,78,73,75,76,75,78,77,75,78,79,77,77,76,74,73,77,76,76,77,78,79,77,79,76,78,75,76,73,75,75,74,75,76,77,76,79,78,76,78,77,75,75,76,77,75,75,75,75,73,77,78,74,76,79,77,79,74,76,76,76,77,74,77,77,77,73,78,77,74,75,76,77,76,76,78,75,79,78,78,77,77,78,78,78,78,79,76,78,81,80,77,78,80,79,79,79,78,78,79,80,77,79,80,81,79,77,81,80,80,74,77,77,75,78,77,77,79,79,78,81,77,79,78,70,93,61,8,6,5,5,6,7,10,11,14,17,16,18,27,101,141,195,33,18,15,17,14,12,10,8,8,7,7,6,6,7,24,81,85,77,75,76,75,79,73,76,73,75,74,73,73,76,71,73,72,75,75,74,75,76,77,79,75,77,77,72,71,76,74,74,75,76,74,73,73,75,74,74,74,69,74,73,75,72,75,73,74,71,76,74,71,74,75,75,77,78,75,73,79,72,71,75,74,74,74,72,75,73,74,77,75,75,75,73,76,73,73,74,76,77,74,76,74,75,72,74,75,77,76,74,76,72,74,76,74,73,76,71,77,76,73,78,74,77,76,76,77,72,72,75,74,77,72,73,77,79,76,73,74,75,76,74,76,75,74,77,74,72,75,74,71,76,73,74,78,73,74,73,72,75,74,74,76,74</t>
  </si>
  <si>
    <t>IMGLINENC=73,71,74,74,74,75,76,74,72,75,75,75,74,73,75,75,80,73,76,76,75,77,76,74,72,74,76,72,73,71,75,74,76,74,76,76,73,74,74,72,76,71,72,75,76,75,76,73,75,75,76,74,76,75,77,78,76,76,75,78,76,75,76,76,76,79,77,75,78,77,75,75,79,75,76,80,76,76,76,76,79,75,76,77,76,77,75,78,78,76,79,76,74,76,78,79,76,75,77,79,78,78,75,76,75,74,76,75,79,76,75,74,77,78,77,77,76,77,75,78,75,80,78,78,75,77,76,78,78,78,77,78,75,80,77,75,77,78,77,77,72,73,89,47,7,5,4,4,7,6,7,8,12,14,16,23,22,76,201,155,54,22,18,15,15,15,11,7,7,5,5,5,4,8,27,94,74,78,85,80,82,79,79,74,78,77,78,79,79,75,76,76,78,78,80,76,78,79,77,77,77,77,79,77,81,76,78,80,79,77,80,78,79,76,79,78,79,79,80,79,76,81,77,76,77,76,79,78,80,80,80,79,81,81,77,80,81,79,80,79,77,76,78,80,78,80,83,77,79,82,80,76,81,82,77,80,80,79,78,77,82,78,80,78,80,79,81,79,77,80,80,80,81,79,81,80,79,78,83,83,79,80,78,81,85,81,79,76,81,80,80,82,82,79,82,78,82,80,80,79,80,79,80,83,82,81,82,78,80,82,80,81,85,80,82,83,82,81,82,79</t>
  </si>
  <si>
    <t>IMGLINENC=74,72,72,74,72,73,74,75,72,73,73,72,75,73,72,74,73,73,72,76,75,74,73,73,75,73,75,77,76,73,73,74,74,73,75,74,73,77,77,77,73,78,75,77,73,75,75,73,74,78,74,76,74,78,78,77,78,79,78,76,77,79,80,81,79,78,78,79,80,78,78,79,79,80,78,78,80,79,76,76,77,74,78,75,77,77,74,75,76,73,75,78,75,80,75,76,76,74,76,81,73,73,74,73,76,77,75,74,75,76,77,75,74,77,75,77,74,77,76,73,76,78,77,77,76,77,78,76,78,76,76,76,79,77,77,77,77,76,83,81,76,70,94,40,8,5,5,5,8,5,7,8,12,14,16,23,21,70,197,152,51,20,16,14,15,15,11,10,7,6,6,5,5,8,22,95,76,81,81,86,83,81,80,78,81,76,79,77,79,77,75,78,79,80,75,79,79,80,76,79,78,77,78,79,77,79,78,78,79,78,79,80,79,78,77,78,79,77,81,77,80,78,78,77,80,82,79,78,82,78,78,79,75,82,82,80,79,79,79,80,81,81,83,80,80,80,80,80,80,82,79,79,81,80,79,83,81,81,80,81,77,79,79,80,80,81,82,80,80,82,79,78,82,79,82,81,81,83,81,80,84,83,82,81,78,82,78,80,81,79,80,79,78,78,79,80,82,80,78,81,78,81,81,81,81,80,79,79,82,81,79,82,83,80,82,83,79,83,82,80</t>
  </si>
  <si>
    <t>ZL=-8816.9|ZR=-4220.3|ZSWP=0.0</t>
  </si>
  <si>
    <t>IMGLINENC=76,78,75,75,75,75,74,75,78,72,76,75,74,73,72,76,77,75,74,76,75,78,76,77,78,75,79,76,75,76,74,74,73,75,73,76,75,76,74,78,75,77,78,75,73,73,77,77,78,76,78,75,76,76,80,76,75,75,75,76,77,77,72,73,77,75,77,74,74,75,76,78,79,76,76,75,75,75,77,74,77,77,75,77,74,74,74,73,74,74,79,76,78,77,75,75,77,76,74,78,76,78,78,77,77,77,77,75,77,77,74,79,76,78,80,77,80,76,79,79,76,79,76,74,77,76,77,77,76,79,77,77,75,78,75,77,77,75,75,78,77,75,72,81,71,89,29,6,7,8,10,13,17,26,16,17,22,21,20,15,15,13,11,9,6,6,6,9,62,65,74,74,75,76,76,75,76,75,75,75,73,77,74,74,76,76,73,75,78,74,71,75,75,70,74,78,73,74,72,78,75,76,73,72,72,75,76,73,71,75,74,73,74,69,74,74,76,76,73,72,74,77,74,73,73,73,72,76,74,76,73,76,77,75,74,75,74,77,73,74,77,75,75,76,75,75,74,76,74,74,76,75,75,75,75,73,73,72,72,75,75,72,74,74,74,76,72,76,74,73,74,74,74,73,75,76,78,74,70,76,77,75,72,74,76,73,75,74,72,72,73,73,74,72,73,71,69,74,70,74,70,77,73,74,73,72,74,75,74,73,75,75,72,72,75,74,73,72,73,75</t>
  </si>
  <si>
    <t>IMGLINENC=74,74,74,73,77,73,73,73,75,76,77,74,73,76,79,75,76,74,74,74,74,75,76,76,76,77,75,78,78,74,78,73,74,76,75,77,77,77,75,76,75,77,75,73,74,75,79,76,77,76,79,79,76,76,75,73,78,76,79,74,78,73,76,75,76,76,78,77,78,77,75,75,75,78,78,79,78,77,78,78,77,77,78,76,76,77,77,76,79,78,75,78,81,79,76,79,77,79,81,78,79,79,81,82,80,79,80,79,78,77,79,80,76,78,77,83,79,79,77,78,79,76,78,79,80,75,76,75,76,75,75,78,79,77,76,74,76,78,78,72,75,85,66,96,41,8,6,7,8,9,9,13,25,23,22,23,34,34,27,26,20,14,9,5,5,5,5,5,5,12,78,73,71,69,72,75,74,72,77,73,74,76,76,74,74,75,74,73,73,73,71,73,73,74,73,74,73,76,74,76,74,74,73,73,75,75,75,72,74,71,74,71,74,72,76,75,76,75,73,74,74,74,73,69,76,76,74,77,71,72,76,76,74,75,76,76,74,74,72,76,77,74,77,74,77,74,72,76,74,75,74,74,71,73,74,73,72,73,75,74,74,73,74,76,75,76,75,74,73,76,76,74,77,74,78,76,76,73,74,77,74,75,77,75,73,74,79,73,74,75,75,76,77,74,75,74,74,72,74,75,79,74,74,76,72,75,71,75,74,74,72,74,73,73,75,74,75,77,76,74</t>
  </si>
  <si>
    <t>IMGLINENC=71,74,72,71,73,74,75,75,73,74,71,72,70,76,74,75,78,78,74,74,76,74,72,75,71,76,74,72,76,70,70,75,76,73,76,77,74,72,74,75,74,74,75,72,77,74,72,74,73,74,76,75,77,75,74,74,76,77,75,76,77,77,78,77,75,75,76,78,79,74,75,78,78,77,76,77,76,76,77,76,76,75,76,76,81,75,77,75,75,80,77,78,81,80,73,81,75,76,77,78,78,76,76,73,77,75,78,77,75,76,75,75,76,74,78,77,77,76,78,75,78,77,78,77,78,73,77,77,76,76,78,78,78,76,78,74,78,77,76,78,76,75,76,76,75,76,78,75,80,13,6,6,7,9,12,13,15,22,26,29,22,17,12,9,9,8,7,9,7,54,86,82,76,76,76,74,82,78,78,78,75,76,77,76,78,80,77,74,79,77,73,77,78,80,81,79,80,77,79,80,81,77,76,79,79,79,80,79,81,79,78,80,77,77,81,79,80,79,79,79,80,79,79,79,80,74,78,79,76,79,79,79,79,78,80,79,80,81,78,78,77,77,78,79,79,78,80,77,78,80,80,78,80,85,81,79,77,81,83,79,78,78,80,79,79,83,82,79,80,78,82,80,78,81,80,80,79,80,80,82,82,80,77,79,81,80,80,81,78,78,81,83,77,80,82,82,80,77,78,82,83,80,81,81,83,83,82,77,78,83,86,79,83,80,83,80,81,82,83,79</t>
  </si>
  <si>
    <t>IMGLINENC=71,75,74,72,75,72,75,75,73,72,76,72,75,74,79,74,77,71,78,72,73,73,73,71,72,75,75,76,75,72,73,77,74,74,78,73,75,79,75,74,73,74,76,77,73,75,76,78,78,76,76,78,78,75,77,77,79,76,78,77,78,77,81,78,81,77,79,81,82,77,77,78,78,81,79,76,76,77,74,75,78,76,80,75,77,76,77,77,77,76,75,77,74,72,75,75,73,75,79,77,76,77,76,75,76,74,76,73,77,77,78,76,75,78,74,74,78,80,76,79,78,80,78,76,78,76,75,78,77,76,77,77,78,74,78,77,74,75,78,77,75,72,74,79,82,72,85,18,5,4,4,5,7,9,13,19,20,23,29,31,25,19,18,14,10,7,5,5,4,8,8,71,74,84,74,75,78,77,77,81,80,76,80,79,80,76,79,76,81,78,76,77,79,78,78,81,78,79,82,77,79,80,78,78,78,82,79,77,76,76,79,79,78,78,80,80,79,77,84,78,78,79,80,77,74,78,79,79,77,78,79,80,79,81,80,79,78,80,81,80,82,77,79,80,78,79,82,76,80,80,81,82,79,78,79,79,81,81,79,81,81,78,82,81,78,81,82,79,79,81,80,78,82,79,80,80,79,81,81,78,80,81,81,82,82,81,80,86,81,79,81,80,84,78,79,80,82,82,77,82,81,79,80,83,80,82,84,80,78,82,79,80,81,81,79,80,81,81,81,78</t>
  </si>
  <si>
    <t>ZL=-8623.1|ZR=-4414.1|ZSWP=0.0</t>
  </si>
  <si>
    <t>IMGLINENC=75,78,76,75,73,75,75,73,73,75,75,77,76,74,74,77,73,74,77,77,76,76,74,75,78,77,74,76,79,77,73,74,76,77,76,74,75,76,74,76,74,77,75,75,74,73,77,75,78,78,75,74,76,76,80,78,73,77,75,77,75,73,74,74,80,75,73,76,74,78,77,77,74,76,78,76,77,77,80,75,73,76,75,75,73,76,77,74,76,75,76,78,76,79,80,77,77,77,76,75,75,77,76,77,77,76,75,77,78,78,76,74,75,77,77,77,76,78,75,77,74,79,78,77,74,75,75,77,77,75,77,74,76,76,78,78,75,75,75,76,77,77,78,75,73,74,81,84,73,98,48,10,11,12,14,19,43,49,17,11,10,12,10,22,86,88,79,75,77,77,75,74,73,76,75,72,75,75,74,74,76,75,73,73,79,76,74,74,75,75,73,75,71,74,74,74,78,76,76,74,74,76,72,76,74,71,73,75,75,73,71,73,71,71,73,73,75,77,71,75,77,76,72,73,75,75,74,74,75,73,75,77,74,75,76,75,70,79,75,72,76,77,75,72,77,75,75,77,74,75,74,76,75,71,73,77,72,76,77,72,72,77,72,77,77,77,78,73,73,76,75,72,73,72,75,73,75,71,71,71,74,74,73,75,74,77,74,72,73,76,74,72,73,74,75,76,74,73,70,72,74,74,72,72,72,72,75,71,76,72,72,77,71,73,72,70,75,72,71,74</t>
  </si>
  <si>
    <t>IMGLINENC=71,75,75,76,77,75,76,77,75,75,73,76,75,76,77,74,74,77,77,77,74,78,77,76,77,75,78,78,76,75,75,76,79,76,78,79,75,77,77,74,75,74,76,76,73,72,77,74,75,78,75,77,75,77,77,74,75,74,78,76,73,75,75,77,73,77,76,76,77,79,77,75,76,76,72,73,77,76,77,76,77,74,74,78,75,74,79,75,75,77,77,77,80,79,78,77,78,74,81,81,77,79,77,82,80,75,80,80,77,75,76,75,75,80,79,80,80,79,81,80,80,80,77,76,78,77,76,77,77,74,75,76,78,77,77,77,75,76,74,73,77,78,70,80,77,71,76,88,74,99,36,10,11,13,15,19,42,58,18,13,11,12,10,15,81,80,76,74,74,74,73,75,74,73,73,77,78,71,74,73,74,75,73,76,73,75,74,73,74,75,75,75,75,72,74,74,72,75,75,73,75,77,74,73,73,73,77,73,77,72,76,72,71,72,74,75,77,72,73,73,75,72,75,75,71,76,74,78,74,74,75,77,73,77,77,75,75,74,74,78,76,75,76,75,76,79,71,76,76,72,72,74,74,76,74,73,76,75,76,76,75,73,74,74,72,73,76,75,74,76,77,70,76,75,77,72,74,72,79,72,76,76,76,74,74,73,74,74,74,73,74,76,74,72,73,76,75,73,76,75,75,75,75,76,72,74,71,73,74,75,76,71,74,71,72,73,74,73,74,72</t>
  </si>
  <si>
    <t>IMGLINENC=74,73,73,77,72,76,75,76,75,74,76,74,74,74,72,73,73,72,72,72,74,74,76,76,75,75,74,72,75,72,73,74,75,76,71,73,73,74,76,75,75,75,76,74,76,73,75,75,75,75,72,76,76,76,74,73,77,78,76,76,77,79,79,76,74,77,78,76,77,75,75,72,76,74,76,79,79,77,75,73,75,76,76,73,75,75,78,76,75,78,77,76,75,75,73,79,78,74,76,75,78,74,76,78,76,76,78,76,77,78,76,75,76,78,79,78,74,77,78,75,77,81,78,77,78,77,76,75,78,78,78,75,77,76,77,75,78,81,74,76,76,74,76,78,74,75,78,76,74,79,82,83,75,13,9,11,12,13,24,137,27,13,10,12,11,15,79,72,86,80,81,77,81,78,79,73,80,77,78,78,78,77,77,78,77,77,77,78,77,76,78,76,78,78,80,79,79,76,78,79,77,80,79,82,78,80,79,79,80,78,79,78,81,78,81,76,79,78,79,78,77,76,79,78,77,78,78,78,82,80,81,76,78,81,78,77,79,81,79,78,76,77,80,77,81,82,83,80,76,82,81,81,80,82,79,77,76,81,80,76,79,78,83,81,82,79,79,79,78,80,81,80,83,85,79,81,81,78,79,82,83,81,81,80,87,82,80,80,82,79,81,79,81,81,80,79,83,82,82,84,78,79,80,82,79,82,83,79,79,82,79,79,83,80,84,81,81,83,82,81</t>
  </si>
  <si>
    <t>IMGLINENC=71,72,73,75,74,74,71,75,76,76,72,72,75,73,75,73,73,73,74,79,76,78,69,73,76,71,75,72,77,75,75,71,73,75,73,72,75,73,73,74,72,77,73,75,75,73,72,74,76,74,77,77,74,77,78,76,76,78,79,81,76,79,81,80,81,79,79,80,81,84,81,80,76,78,77,79,77,78,74,77,76,76,76,75,77,76,75,76,76,74,73,76,74,75,77,74,73,75,77,80,77,74,77,76,75,76,77,77,75,77,79,75,76,78,75,77,78,76,79,76,74,80,78,76,75,76,77,76,79,77,74,77,75,80,74,77,76,79,77,78,76,76,75,78,77,78,79,79,79,79,84,84,61,10,8,11,11,15,25,142,27,13,10,12,11,15,69,81,87,82,78,77,79,81,77,81,79,78,79,78,76,77,80,76,77,77,77,75,81,79,79,81,83,79,78,79,78,80,79,77,77,81,78,79,80,80,78,78,81,77,75,78,76,77,77,79,75,77,77,75,79,78,76,75,75,82,77,85,79,79,81,79,77,78,78,82,80,79,79,78,79,81,79,79,76,78,78,83,80,82,80,82,81,79,79,80,79,82,81,83,79,77,80,81,80,81,82,80,79,82,79,80,82,81,81,79,81,82,82,79,82,79,83,77,82,78,79,81,79,78,78,79,81,78,78,82,82,82,82,80,81,81,80,82,80,81,83,79,82,83,79,84,78,82,81,83,83,81,81,82</t>
  </si>
  <si>
    <t>ZL=-8429.5|ZR=-4607.6|ZSWP=0.0</t>
  </si>
  <si>
    <t>IMGLINENC=76,78,77,74,74,75,76,77,74,75,77,77,75,74,75,78,76,76,77,76,74,76,78,77,76,72,75,73,76,77,74,76,76,75,76,76,75,76,73,76,77,75,78,74,76,77,76,78,79,75,76,72,75,77,78,76,76,74,76,73,76,74,74,75,76,73,75,76,75,75,77,79,74,77,75,78,78,76,80,76,77,76,76,75,78,75,78,78,74,75,74,74,76,76,76,77,75,78,77,74,77,74,80,76,76,79,78,78,76,79,75,78,79,76,80,76,79,77,78,77,75,75,75,73,76,77,77,77,77,76,76,71,72,74,78,76,75,75,79,73,73,78,74,76,74,76,80,75,74,91,71,13,11,11,13,17,51,38,16,12,11,11,11,52,73,80,78,80,77,75,75,72,75,77,73,73,75,75,79,75,73,74,74,75,75,79,73,73,76,74,77,75,74,73,78,71,75,73,75,74,74,73,70,74,76,74,76,76,77,73,71,72,73,73,71,74,74,72,75,75,74,73,74,70,73,73,74,74,73,73,73,77,75,76,77,74,75,76,76,75,76,74,75,72,73,76,74,76,75,74,76,78,74,74,71,77,73,74,73,75,75,74,74,74,75,75,76,72,75,75,73,75,74,74,74,77,74,71,74,74,74,73,77,76,75,76,71,75,74,73,72,72,75,73,73,69,73,75,71,72,71,75,73,74,74,75,69,75,73,74,73,76,72,77,72,72,71,70,73,73</t>
  </si>
  <si>
    <t>IMGLINENC=74,73,76,72,74,77,75,76,74,75,75,77,74,80,79,76,77,74,76,72,75,74,77,77,75,76,75,75,75,77,75,78,75,76,79,76,77,76,77,75,79,76,76,72,77,78,75,76,79,76,79,74,73,75,77,73,76,75,78,75,73,76,74,78,75,74,76,74,78,77,79,76,78,81,76,74,77,74,78,78,78,78,76,78,75,77,79,77,78,76,77,76,80,77,77,79,75,82,82,79,77,78,77,80,78,79,79,81,80,79,78,78,77,81,80,79,77,79,79,79,78,78,75,77,76,78,79,76,78,77,77,77,78,76,76,78,76,77,75,75,76,76,75,75,75,79,82,77,78,92,70,13,12,12,13,17,52,37,15,12,10,10,13,49,71,82,78,77,77,73,76,77,73,73,75,75,75,72,76,76,76,74,73,73,75,76,75,74,75,76,74,75,75,76,75,73,74,75,76,76,74,74,74,73,76,78,74,72,77,73,74,73,71,73,75,78,72,74,73,73,72,75,74,72,77,76,73,74,73,73,75,74,77,72,77,76,75,74,75,75,73,73,75,74,75,74,74,76,74,74,77,76,75,71,75,74,75,73,74,73,75,73,76,73,74,76,74,73,74,77,75,76,72,72,77,74,72,74,74,73,75,78,73,72,77,75,72,76,76,75,72,75,74,77,72,72,75,75,75,76,76,73,73,73,72,75,72,77,76,75,74,72,76,74,72,72,72,73,75,72</t>
  </si>
  <si>
    <t>IMGLINENC=73,75,71,71,73,73,74,77,76,74,74,72,78,76,75,72,76,76,70,74,77,77,75,74,73,79,75,76,75,74,75,77,73,76,75,72,75,77,76,77,73,73,72,75,76,75,74,76,76,72,78,73,73,76,75,74,75,73,77,74,76,78,78,76,76,75,75,76,77,77,78,75,75,71,76,74,78,77,76,77,76,75,73,80,77,76,78,76,77,75,78,75,77,76,78,77,75,77,75,75,77,75,76,74,78,74,79,77,76,76,74,77,77,76,78,76,76,76,78,76,77,78,77,78,77,76,76,75,76,77,77,77,78,76,77,76,77,77,76,75,79,76,76,77,79,78,76,76,79,83,84,72,93,23,10,10,12,14,23,136,26,14,10,13,12,23,93,78,78,83,84,83,81,76,79,75,76,80,77,80,77,78,77,76,76,77,78,76,77,79,76,80,78,81,79,79,78,77,76,77,77,78,79,82,78,79,80,77,81,77,77,78,79,79,80,77,80,78,82,78,82,80,79,78,81,79,78,82,81,75,81,81,79,80,78,77,82,80,80,79,78,79,79,77,81,80,77,77,77,78,78,82,80,81,78,78,79,80,79,77,79,81,80,82,82,82,81,79,81,78,79,84,78,80,82,79,78,83,79,84,85,79,78,82,79,79,81,82,83,82,80,83,78,85,82,81,78,81,81,81,82,83,82,81,81,79,82,81,81,81,83,79,80,83,83,81,81,81,80,81</t>
  </si>
  <si>
    <t>IMGLINENC=72,74,71,74,75,72,74,74,73,75,73,76,76,73,73,76,75,74,79,76,74,73,73,71,72,75,73,74,72,74,75,70,77,74,76,72,74,74,76,73,75,76,75,74,74,74,75,75,74,77,74,76,74,76,79,77,79,78,79,76,77,81,82,77,78,82,79,80,81,78,78,77,77,77,78,77,78,74,80,76,76,78,76,78,77,73,75,78,77,74,74,80,77,76,76,76,76,77,75,78,75,75,76,78,81,74,75,81,75,77,77,79,77,75,75,76,74,79,75,77,82,77,76,77,77,74,80,76,79,80,79,78,79,75,81,80,76,76,78,75,77,74,80,75,76,80,77,74,78,83,85,74,92,24,10,10,11,15,22,135,24,13,11,11,10,20,90,74,83,83,82,81,81,81,78,82,78,77,77,82,81,79,82,79,81,77,80,78,79,78,78,78,79,79,80,74,75,81,75,78,80,79,78,78,78,77,78,77,79,77,77,77,79,78,77,79,79,74,81,77,77,75,76,80,78,79,79,81,78,76,79,80,77,81,79,80,78,78,78,80,79,79,84,79,78,77,82,76,80,83,79,81,79,79,82,80,79,82,79,79,78,83,79,82,80,79,84,80,81,80,83,78,82,80,79,78,82,79,81,82,80,81,80,82,83,79,85,79,79,81,77,81,82,74,82,81,79,81,81,80,82,82,83,81,82,78,80,81,82,79,79,82,80,79,77,79,79,81,78,81</t>
  </si>
  <si>
    <t>ZL=-8235.8|ZR=-4801.4|ZSWP=0.0</t>
  </si>
  <si>
    <t>IMGLINENC=77,75,76,77,75,75,74,78,76,76,76,75,71,75,74,74,76,77,75,75,75,75,75,75,75,76,75,78,75,75,76,73,75,77,74,75,75,77,73,73,77,77,77,74,76,74,78,78,76,76,76,78,76,75,78,75,77,72,75,74,75,75,75,74,76,73,77,77,77,73,76,77,77,76,75,75,75,78,77,74,76,77,75,75,75,75,74,76,78,76,76,77,74,80,76,77,78,80,79,77,74,77,76,75,74,78,75,77,74,77,73,80,76,77,77,77,76,77,78,78,78,77,76,76,77,77,79,77,76,78,75,76,73,76,77,76,74,75,75,77,79,76,77,76,77,77,82,75,75,87,71,13,11,12,14,18,59,30,14,10,11,11,13,61,69,80,75,75,71,74,73,76,76,74,74,76,76,72,73,76,75,76,79,75,73,77,76,74,75,75,75,79,74,75,72,76,74,72,74,75,73,75,73,74,73,73,73,73,75,73,74,73,75,74,75,73,73,74,70,72,72,73,77,72,75,73,73,74,76,78,76,73,73,74,75,71,73,75,74,78,76,73,74,74,77,75,75,74,76,76,74,77,78,75,77,74,75,73,75,75,76,73,74,75,72,75,75,76,75,74,75,72,74,72,73,78,74,73,71,76,75,75,76,74,74,76,74,72,74,76,73,72,71,72,77,73,74,74,75,73,74,72,77,73,71,71,72,70,73,76,72,74,73,71,73,72,72,74,73,74</t>
  </si>
  <si>
    <t>IMGLINENC=75,73,74,76,75,75,75,74,73,75,76,76,78,75,75,76,77,77,77,74,74,77,76,76,76,77,74,77,79,77,76,77,80,78,74,78,76,75,77,76,74,74,77,76,76,72,77,77,77,75,74,77,76,76,76,76,78,76,76,78,75,79,76,76,75,76,76,76,77,78,72,76,77,77,75,78,78,76,73,76,76,77,76,75,74,80,71,78,78,77,79,79,78,80,80,78,75,79,79,81,81,80,79,83,77,78,79,78,80,83,77,77,77,79,77,78,76,78,82,78,78,80,75,78,79,78,75,77,76,81,78,78,77,76,75,77,76,76,75,75,78,76,74,73,78,78,78,79,79,92,70,13,11,11,13,20,65,28,15,11,11,10,12,61,69,76,79,73,77,76,73,75,75,73,72,75,77,74,75,73,74,72,73,76,76,73,75,76,75,73,76,74,76,75,73,75,73,75,74,74,72,74,72,74,73,77,76,75,76,73,73,73,71,73,73,73,74,74,76,73,71,71,71,71,75,73,74,76,73,75,76,77,74,73,77,76,76,75,73,74,77,74,75,76,75,75,73,74,73,76,78,74,77,74,73,75,76,76,72,74,77,73,73,76,76,76,74,74,76,75,76,77,75,76,77,77,75,74,74,76,75,76,73,74,74,73,75,75,74,75,74,76,74,73,75,75,76,74,77,75,74,76,73,76,72,74,73,75,78,73,76,74,76,75,76,72,76,75,78,74</t>
  </si>
  <si>
    <t>IMGLINENC=75,71,73,74,72,74,73,74,71,75,71,72,75,74,73,69,73,75,76,73,72,73,74,76,72,74,72,74,76,72,73,69,75,74,74,76,72,75,74,76,73,76,73,76,72,74,75,76,73,76,73,76,75,77,75,76,77,78,77,75,75,75,77,72,75,76,75,79,75,81,77,77,77,75,76,76,77,75,74,74,78,78,74,78,77,75,77,80,77,75,75,76,78,75,75,79,77,78,76,76,74,76,75,77,75,75,79,77,74,76,72,78,77,75,74,77,78,78,78,75,75,79,77,74,75,79,74,74,79,75,78,76,75,77,77,73,77,76,77,77,76,75,76,76,75,77,80,78,81,80,83,73,96,28,11,11,11,15,21,129,25,12,12,12,10,22,89,72,83,90,81,81,77,79,79,77,78,78,80,75,78,77,78,75,75,79,79,77,79,79,79,80,76,79,78,79,78,80,80,80,79,80,77,80,79,79,80,77,76,78,78,77,79,75,79,78,78,80,79,79,80,79,80,78,79,78,77,80,79,82,80,79,79,79,79,78,79,78,79,81,79,79,78,82,82,77,79,78,79,81,80,82,79,79,78,80,78,79,79,78,82,78,81,82,82,84,82,79,82,78,83,81,79,81,82,82,81,77,79,81,80,79,82,81,80,80,79,79,82,82,75,82,79,79,82,80,81,76,80,82,81,83,81,80,81,80,81,78,80,79,80,80,83,81,84,78,80,80,79,80</t>
  </si>
  <si>
    <t>IMGLINENC=72,70,72,71,71,72,75,73,77,74,75,76,76,71,75,75,73,75,74,76,74,76,73,73,77,71,73,72,74,73,75,74,76,74,73,73,75,76,75,76,73,74,77,75,78,75,74,75,80,75,76,77,80,77,76,77,75,80,81,77,78,78,81,77,78,78,79,79,79,79,80,77,77,79,80,81,79,75,77,75,78,76,79,77,77,74,77,76,78,75,75,76,78,76,75,74,75,73,78,76,78,76,77,75,76,74,76,78,77,77,77,74,74,75,76,76,75,77,80,76,78,78,77,77,76,74,79,79,81,77,77,77,77,76,75,81,76,75,75,75,77,78,79,78,79,78,78,77,84,80,80,77,92,30,10,11,11,14,23,127,24,13,10,13,12,21,92,79,84,85,86,79,80,78,79,79,77,76,78,82,76,78,76,79,78,75,75,80,79,77,79,78,79,81,81,79,75,78,81,75,78,77,76,79,79,75,78,76,80,80,78,81,77,81,81,78,77,75,80,76,80,78,81,80,80,81,83,80,78,77,76,78,79,79,79,82,77,83,77,80,82,82,79,78,76,82,78,81,81,81,79,80,83,80,81,79,81,83,77,81,79,79,79,80,80,78,81,79,80,81,82,78,83,81,79,78,78,81,80,80,76,77,83,78,81,82,82,77,81,76,79,80,80,80,82,83,81,79,78,81,80,79,80,81,83,78,79,81,81,80,80,82,83,81,78,82,83,80,81,80</t>
  </si>
  <si>
    <t>ZL=-8044.9|ZR=-4992.3|ZSWP=0.0</t>
  </si>
  <si>
    <t>IMGLINENC=76,76,75,76,73,76,76,74,72,75,77,76,72,76,75,78,79,80,76,76,75,77,77,81,75,73,76,76,78,78,73,77,76,77,77,77,75,75,75,77,77,78,77,75,76,74,76,73,78,78,77,74,75,74,75,76,74,76,77,77,75,78,75,72,76,74,77,76,74,77,76,75,76,76,76,76,77,74,79,74,77,73,75,71,76,75,74,75,75,77,76,80,76,77,77,76,77,77,78,75,76,77,77,76,76,76,75,77,75,79,79,79,79,81,74,72,76,81,77,77,77,74,74,75,73,74,76,82,76,80,76,75,75,77,75,78,75,77,76,76,75,74,75,75,75,77,81,80,73,96,63,12,11,12,13,19,72,28,15,11,11,10,13,61,70,76,77,75,75,74,73,73,76,76,77,74,74,75,75,71,73,76,76,76,75,78,74,73,77,74,74,73,72,73,74,73,73,74,73,73,75,75,73,72,75,77,72,73,73,75,72,74,76,70,72,75,70,73,72,75,75,75,76,74,73,76,73,75,73,73,75,76,74,72,76,74,75,74,73,75,72,77,73,72,77,75,76,74,76,72,76,74,76,78,74,77,74,74,75,76,74,72,72,77,76,74,75,73,76,72,77,75,73,74,74,74,74,77,74,75,74,70,72,75,75,76,75,73,75,75,73,75,73,74,72,74,73,73,73,76,73,71,72,73,72,71,74,76,73,75,71,73,72,74,70,75,71,72,73,73</t>
  </si>
  <si>
    <t>IMGLINENC=72,76,79,72,74,73,72,74,75,75,74,74,79,76,77,74,74,75,76,74,74,79,73,75,76,75,75,74,77,76,77,74,76,78,76,77,74,77,76,78,76,74,75,76,78,75,76,75,77,76,75,79,74,74,77,74,75,76,79,76,75,75,76,74,74,78,76,78,76,79,75,77,76,74,76,79,79,78,79,75,76,76,77,76,74,76,77,79,79,80,80,79,78,77,78,80,80,79,77,76,79,80,78,82,79,75,79,78,79,79,81,79,76,80,77,80,77,78,80,77,77,75,75,77,81,79,74,77,78,76,78,78,78,75,76,80,80,78,78,75,79,76,76,76,74,79,79,82,72,93,62,14,10,12,13,20,74,27,13,12,10,10,12,62,68,77,74,74,74,76,76,77,76,73,71,77,77,72,74,76,74,74,72,75,74,71,76,76,76,72,76,77,78,75,73,74,74,77,77,77,74,73,75,75,75,72,70,71,73,72,75,75,73,74,72,74,73,72,73,76,70,75,74,73,73,74,72,74,74,73,72,77,78,74,74,77,76,78,76,74,75,75,74,72,75,76,72,73,73,76,75,76,79,75,75,72,71,76,79,77,75,78,76,75,75,76,76,74,77,76,75,74,72,74,76,73,73,70,73,75,76,71,72,74,74,75,75,76,78,77,75,76,72,75,73,74,75,75,73,75,76,74,74,71,73,73,73,74,72,75,72,72,75,76,72,72,75,79,72,72</t>
  </si>
  <si>
    <t>IMGLINENC=71,72,73,72,71,76,76,71,73,75,75,75,75,74,76,72,75,76,76,73,76,72,74,76,74,76,74,72,75,71,73,73,73,72,77,74,73,75,75,75,76,73,75,71,72,76,74,76,79,74,73,77,76,76,77,73,71,74,73,74,75,77,75,75,77,78,77,76,78,77,76,79,73,75,77,77,80,77,77,76,74,73,76,75,77,75,76,77,74,75,75,79,74,74,76,80,75,75,73,74,76,78,76,76,78,74,79,76,77,76,72,74,78,77,75,76,78,76,75,75,76,77,76,78,75,76,78,73,78,76,79,81,76,75,78,75,77,77,78,75,82,77,76,77,79,79,74,76,81,84,79,73,97,29,10,12,12,14,21,123,25,13,10,12,11,18,83,74,84,87,79,77,80,78,81,77,80,79,78,77,77,77,79,78,76,80,76,77,79,78,76,80,77,78,78,80,78,78,75,80,81,79,78,77,79,80,79,78,81,79,77,79,79,76,80,79,77,79,81,80,78,79,78,78,81,78,78,79,78,80,80,77,81,77,79,77,80,81,79,77,79,82,81,77,80,80,77,78,80,81,77,78,79,82,79,78,81,81,81,79,78,82,81,80,80,81,79,78,78,78,79,80,82,83,81,82,81,81,82,83,81,83,79,77,80,80,82,80,82,81,81,80,80,80,83,81,82,80,81,78,80,80,79,79,82,80,82,82,80,81,80,81,81,78,81,80,84,77,82,81</t>
  </si>
  <si>
    <t>IMGLINENC=67,71,72,71,72,72,74,73,72,75,74,71,74,72,78,74,74,74,75,77,75,74,74,73,75,72,74,74,75,73,76,72,71,75,74,75,74,72,74,72,75,74,75,75,76,76,75,75,77,74,75,77,76,78,76,78,78,77,77,79,77,79,77,76,77,78,80,78,78,77,77,81,78,79,78,77,80,79,77,73,77,75,76,77,74,76,75,77,78,74,75,80,77,79,76,75,75,74,77,79,77,75,76,77,76,77,73,79,75,75,77,76,76,77,78,76,78,79,77,75,77,77,80,76,79,74,78,74,80,78,77,77,77,76,79,76,76,77,76,77,74,80,80,77,75,76,75,80,81,83,81,73,97,28,10,11,12,13,20,127,23,13,11,13,11,16,85,74,83,84,82,81,81,82,77,78,77,79,80,79,75,77,80,79,79,76,81,79,76,76,79,79,80,79,81,80,78,80,83,78,79,80,78,77,78,81,79,78,80,77,80,79,77,76,79,78,77,79,79,81,77,82,75,76,78,81,78,79,78,77,79,81,79,79,81,77,78,80,77,78,81,79,75,81,79,80,77,81,79,83,82,79,79,81,80,80,79,83,78,81,78,81,79,83,79,80,81,82,80,81,80,79,85,81,82,79,79,80,83,79,83,80,83,80,81,84,79,79,83,83,80,82,79,81,82,79,79,82,81,83,80,85,81,80,80,78,80,81,77,80,79,80,83,80,82,80,80,79,81,82</t>
  </si>
  <si>
    <t>ZL=-7849.6|ZR=-5187.6|ZSWP=0.0</t>
  </si>
  <si>
    <t>IMGLINENC=72,79,75,76,73,77,75,76,75,75,75,77,75,74,77,74,76,74,78,76,74,77,76,76,74,75,77,77,77,78,73,74,78,79,75,74,75,76,76,76,78,76,79,75,77,75,76,78,76,77,75,76,75,75,81,75,79,73,74,77,75,74,75,76,76,77,74,75,75,74,75,74,75,76,75,80,79,77,73,75,76,78,76,76,78,76,75,73,74,73,76,77,77,75,75,75,78,77,74,77,78,76,78,75,75,79,78,80,78,76,75,79,78,77,78,78,76,78,76,77,77,76,74,77,77,81,78,77,80,76,75,75,73,80,76,80,78,72,77,81,75,77,76,75,75,72,80,82,72,93,48,10,11,12,13,21,82,25,16,11,10,11,10,48,74,79,77,80,75,74,75,78,76,76,74,74,75,74,76,73,76,77,73,70,73,73,74,76,74,73,75,74,76,75,74,74,73,73,73,74,71,76,72,73,73,73,73,78,73,73,74,74,74,75,74,72,74,75,72,74,73,74,75,72,75,75,76,72,73,72,75,73,74,76,76,74,76,77,75,76,76,75,71,74,73,74,74,76,74,73,76,73,73,76,73,74,71,74,77,78,74,76,74,74,76,74,75,74,74,74,75,74,75,75,75,73,77,71,73,76,76,74,77,77,77,74,75,73,74,73,72,74,70,72,73,70,73,72,71,75,73,73,71,72,74,75,73,73,76,74,75,76,74,75,72,73,74,73,74,71</t>
  </si>
  <si>
    <t>IMGLINENC=74,76,77,74,73,79,74,74,76,76,74,77,73,75,76,77,77,74,75,77,74,75,73,77,75,77,76,72,76,75,78,74,80,75,76,76,76,74,73,76,79,75,76,76,75,76,74,76,77,77,74,75,75,76,77,77,72,77,77,75,77,75,77,74,74,73,75,76,76,79,74,77,76,77,76,79,76,78,81,77,77,75,75,78,76,77,76,75,77,76,76,79,77,74,78,80,78,79,80,78,78,80,78,76,80,78,78,75,76,75,78,80,77,78,77,80,78,80,79,79,82,76,76,78,79,78,78,79,76,78,77,77,78,77,77,75,74,78,78,77,76,78,76,75,77,72,76,80,71,95,52,11,12,12,13,21,81,25,13,10,11,11,11,55,70,80,79,78,74,75,76,75,77,73,73,76,73,74,74,76,74,75,74,72,76,75,72,76,78,74,75,75,75,75,76,75,79,74,74,75,75,74,74,75,75,75,78,74,74,76,73,71,74,73,73,75,73,74,73,76,72,75,76,76,71,77,74,74,75,76,74,76,74,75,76,76,73,73,73,73,74,73,74,77,74,75,73,72,72,69,73,76,77,74,74,73,74,75,77,74,76,73,76,75,75,77,76,75,73,75,77,74,75,75,78,75,70,72,75,74,75,75,75,76,75,72,75,75,74,75,73,73,75,74,71,72,76,73,75,73,71,75,72,74,74,73,71,75,76,74,73,75,73,74,79,76,73,78,70,73</t>
  </si>
  <si>
    <t>IMGLINENC=75,72,73,72,73,76,76,76,72,76,75,72,73,75,75,72,75,79,75,75,75,75,75,77,71,74,75,71,73,70,75,73,74,78,76,75,74,75,74,74,73,74,74,74,78,76,73,76,76,77,75,75,77,75,77,75,74,73,75,77,75,76,77,76,74,78,77,75,76,77,77,78,77,76,80,75,78,73,77,74,73,79,77,79,77,74,75,75,77,75,76,77,77,76,77,77,78,77,75,78,75,78,72,73,78,72,74,75,76,77,79,73,75,75,76,76,78,76,78,78,76,78,77,76,79,75,77,76,78,76,78,76,77,74,77,74,78,78,80,77,74,74,78,79,75,80,75,77,79,80,82,73,90,22,10,11,12,13,22,121,25,14,11,12,13,14,70,79,86,81,80,77,75,78,77,77,79,77,80,76,79,79,75,76,77,77,78,79,78,76,82,76,78,80,80,78,76,79,77,78,79,80,78,78,79,76,79,80,82,77,82,82,78,77,80,78,79,81,79,76,78,79,81,77,78,75,78,80,78,78,81,81,79,79,79,81,81,79,80,81,78,80,79,77,78,78,79,79,79,81,80,80,78,79,80,80,78,81,80,78,78,80,81,83,80,81,79,79,79,81,77,80,84,81,80,80,81,79,78,81,79,80,79,80,81,80,82,81,80,81,81,80,80,82,80,80,81,80,81,82,79,80,80,81,80,79,79,81,79,82,82,82,80,81,81,82,82,79,81,80</t>
  </si>
  <si>
    <t>IMGLINENC=73,73,72,74,74,76,73,73,74,73,73,76,77,76,73,73,74,73,71,78,76,75,72,74,72,76,73,77,75,76,74,73,74,75,77,73,76,73,77,75,72,76,77,75,74,74,73,75,78,77,74,78,75,82,77,75,79,78,77,79,79,79,78,79,80,76,79,81,81,81,81,81,81,81,80,79,78,77,76,77,77,77,75,76,77,77,77,75,77,74,77,77,74,76,76,77,77,76,78,79,76,75,77,79,75,72,75,75,75,78,75,75,77,77,75,77,79,76,77,79,77,78,79,76,78,77,75,78,77,79,74,76,79,74,78,75,78,76,76,80,73,77,78,80,75,76,75,79,81,82,82,74,93,22,10,12,11,14,22,124,25,14,11,12,11,14,72,79,87,82,80,80,82,76,77,79,80,81,82,80,74,81,77,77,79,78,81,76,78,78,77,77,79,78,80,76,77,80,77,78,78,79,75,77,77,79,80,76,78,78,79,82,80,79,79,79,79,78,80,80,77,80,80,79,79,77,80,76,78,81,78,79,77,81,79,82,78,82,81,80,79,80,81,81,75,79,80,82,79,83,77,80,80,76,81,79,80,79,80,80,80,82,81,80,81,79,82,79,79,81,83,78,82,80,81,79,81,82,81,80,81,81,82,79,78,79,83,78,79,80,77,79,79,82,81,80,85,83,83,84,83,80,79,83,80,80,83,79,80,80,81,82,78,80,77,81,80,81,81,81</t>
  </si>
  <si>
    <t>ZL=-7657.3|ZR=-5379.9|ZSWP=0.0</t>
  </si>
  <si>
    <t>IMGLINENC=77,77,75,74,76,75,79,75,77,73,75,78,76,73,77,76,75,75,75,77,73,74,75,75,77,78,78,73,78,76,72,75,78,74,78,75,72,73,78,75,78,76,75,75,74,75,75,77,77,80,77,76,77,72,77,75,76,77,79,75,73,76,77,75,72,74,75,77,78,77,76,78,75,77,77,75,76,77,76,76,78,74,73,76,75,78,77,76,75,76,77,73,76,75,78,76,76,76,76,77,79,77,77,75,76,76,77,76,76,78,74,78,77,76,73,77,78,78,75,78,77,73,74,76,74,75,75,77,79,78,75,75,74,73,77,75,75,74,75,77,75,76,76,79,76,76,74,84,74,93,28,10,11,12,13,24,100,25,14,11,11,12,11,33,82,83,80,80,81,76,73,75,75,76,74,74,74,74,73,74,72,74,74,75,74,72,73,77,77,76,75,74,75,74,74,75,75,74,75,76,75,75,74,73,76,74,78,74,72,77,73,76,75,73,74,74,74,76,72,74,75,78,73,73,76,73,74,76,74,73,74,75,75,75,75,75,75,74,73,76,77,73,73,73,73,75,75,74,75,76,77,74,74,74,73,73,73,74,76,77,76,75,75,74,77,76,73,72,74,77,73,75,76,73,74,77,77,75,72,76,76,75,75,74,74,76,74,74,72,75,73,74,70,77,77,73,70,75,69,76,75,71,73,72,74,73,70,73,74,73,76,74,73,72,74,71,77,73,71,73</t>
  </si>
  <si>
    <t>IMGLINENC=76,75,73,76,76,76,74,75,77,76,74,75,73,77,74,75,75,74,77,76,75,75,75,77,80,75,76,76,76,74,76,76,75,76,73,76,73,76,74,78,79,77,74,77,76,76,74,75,78,76,73,78,73,76,76,73,74,77,77,77,76,74,80,76,77,75,75,77,76,77,75,74,79,78,76,76,76,75,76,74,78,79,76,77,76,76,77,77,75,76,76,77,79,77,77,78,79,78,82,78,82,78,78,79,79,80,77,75,76,78,79,78,77,79,78,79,77,78,79,78,78,77,78,78,79,77,77,78,78,76,75,73,78,76,77,77,77,71,82,78,74,74,72,77,78,77,74,86,75,93,29,10,12,13,14,24,101,27,15,12,11,11,10,37,74,83,83,81,79,75,75,74,76,76,75,76,71,71,73,71,74,72,75,76,75,72,73,74,76,71,75,74,73,77,71,73,73,74,74,76,73,74,75,73,75,73,75,75,76,74,75,75,74,74,76,75,74,73,74,73,71,71,72,75,74,74,73,74,74,79,75,73,75,74,79,75,74,76,77,77,73,72,74,74,75,74,71,72,75,72,75,77,75,76,77,72,76,73,78,74,72,74,76,77,75,74,76,75,77,77,75,74,72,76,76,73,75,74,73,76,73,75,77,72,74,72,75,79,76,74,73,76,73,76,75,74,77,76,73,74,71,73,74,73,72,74,73,74,76,73,73,76,74,73,76,76,72,77,75,77</t>
  </si>
  <si>
    <t>IMGLINENC=74,73,72,72,72,74,76,73,72,75,71,71,77,74,73,74,75,74,74,72,76,74,72,74,74,72,73,71,75,73,72,76,73,74,72,72,74,73,75,74,74,76,75,76,74,74,75,74,74,74,75,74,75,78,79,75,77,76,78,75,76,78,76,74,77,76,78,74,78,74,76,76,77,75,76,77,76,75,76,78,77,74,76,78,77,74,76,74,79,73,78,77,78,75,78,77,73,78,77,81,77,76,78,75,76,80,76,75,77,75,77,77,76,76,77,78,77,75,79,73,74,81,74,75,74,77,79,73,77,78,73,76,75,78,75,77,76,76,78,78,79,77,79,79,78,75,76,77,78,80,83,79,77,14,10,12,12,15,23,123,24,15,11,11,11,14,40,91,84,80,79,80,78,76,80,76,79,79,80,79,79,78,79,77,76,77,78,76,80,76,79,76,79,76,82,79,75,78,78,82,77,79,76,81,79,83,79,82,81,81,78,79,80,76,79,79,80,78,80,77,80,79,78,80,76,76,77,78,78,76,76,79,81,80,76,78,74,78,78,79,78,80,80,79,82,80,79,78,80,79,78,80,83,80,80,77,80,79,75,79,81,79,79,80,81,80,81,78,78,81,81,80,82,80,80,80,79,75,79,85,80,81,82,81,80,78,82,78,83,81,82,82,82,77,80,82,81,83,81,79,83,84,78,81,82,83,81,80,77,81,81,81,84,81,82,82,82,80,83,80</t>
  </si>
  <si>
    <t>IMGLINENC=75,76,73,72,75,74,72,74,73,74,72,75,77,72,75,76,74,75,76,74,73,74,73,78,73,75,76,76,76,74,74,75,73,77,75,72,76,76,74,75,77,73,72,76,73,76,74,74,75,76,75,79,77,72,77,79,74,79,75,76,77,78,80,79,81,79,82,79,78,81,78,80,80,78,77,78,77,78,75,77,77,77,79,76,77,80,75,77,76,76,77,82,75,75,78,78,75,77,77,77,80,77,76,76,76,76,74,77,76,72,77,74,74,73,77,79,75,78,79,73,79,76,74,74,78,74,76,77,78,79,78,80,75,76,77,77,78,74,77,77,76,78,77,77,76,76,78,76,80,82,84,76,84,17,9,12,12,15,22,120,25,15,12,11,11,13,45,86,82,78,79,76,79,78,80,81,76,80,80,77,77,78,77,76,76,75,77,77,77,79,77,79,79,78,81,77,76,80,81,77,79,77,75,77,78,78,81,79,75,78,82,81,80,78,78,80,80,75,79,81,79,77,81,74,80,79,79,80,79,75,79,80,79,78,79,79,77,84,78,81,81,78,78,79,78,79,79,82,79,78,79,81,79,80,83,80,81,83,80,79,78,80,82,78,80,80,82,81,80,77,79,81,78,78,83,83,79,81,81,81,79,77,82,80,79,79,81,80,79,83,80,84,81,80,81,77,80,81,79,80,81,83,81,82,81,81,80,82,81,81,82,79,80,80,81,84,82,80,81,82</t>
  </si>
  <si>
    <t>ZL=-7463.6|ZR=-5573.5|ZSWP=0.0</t>
  </si>
  <si>
    <t>IMGLINENC=74,75,76,76,74,75,78,76,76,76,77,75,74,77,74,76,75,77,75,76,74,77,75,76,77,77,76,78,75,75,74,73,75,75,74,76,76,72,75,74,78,76,75,75,76,75,76,78,75,78,77,78,77,76,75,77,75,75,76,76,75,77,75,75,77,77,75,78,73,78,76,80,73,76,77,76,74,75,78,74,76,73,80,76,75,77,76,74,74,77,77,80,76,78,77,76,76,78,77,74,80,77,78,77,75,77,78,78,75,78,76,80,78,74,78,76,78,78,77,78,75,77,77,78,75,75,78,77,77,78,73,75,75,77,75,76,75,75,76,77,75,77,77,79,76,79,76,79,87,80,14,9,10,13,14,24,110,26,15,12,11,11,11,17,82,76,73,76,80,77,76,77,74,76,76,75,74,74,75,74,76,75,76,75,74,77,73,74,76,75,74,73,69,75,74,72,79,74,73,75,75,74,74,73,76,72,72,75,75,72,73,77,75,73,71,74,74,75,71,72,73,75,73,75,75,75,74,73,72,71,75,75,74,76,77,73,73,74,75,77,74,73,78,76,76,76,76,75,73,78,77,77,76,74,74,76,73,71,72,75,75,74,73,76,74,77,79,75,73,77,75,77,75,75,75,73,78,73,74,71,75,74,74,74,75,76,73,74,73,73,73,75,70,76,73,71,74,71,75,77,72,72,74,74,74,70,75,71,74,75,74,74,72,74,73,73,75,72,73,72</t>
  </si>
  <si>
    <t>IMGLINENC=74,73,73,72,73,77,75,75,74,76,75,75,76,79,74,77,77,74,76,73,75,72,74,79,74,74,77,77,78,76,75,77,74,76,76,76,76,73,75,76,77,77,75,75,77,74,76,73,79,75,77,77,78,77,76,74,76,76,75,74,78,75,78,76,76,76,76,76,78,76,74,74,74,75,75,77,74,74,75,74,78,75,77,77,79,80,78,78,77,76,75,77,76,78,76,78,80,77,81,77,77,80,82,83,81,77,79,79,79,79,79,81,76,78,77,79,76,80,79,77,78,77,77,76,81,75,75,78,77,75,79,74,76,75,75,77,76,74,76,74,76,77,73,75,81,81,73,82,88,83,15,9,12,13,14,25,109,28,15,12,11,11,10,21,84,81,79,73,75,78,77,76,73,71,76,77,73,74,74,74,74,76,74,77,77,74,75,75,75,72,71,76,74,71,78,75,76,74,74,74,75,75,74,73,75,74,72,73,74,75,75,75,74,74,75,72,77,72,73,75,72,71,72,71,74,73,74,74,75,74,76,77,74,75,78,75,73,73,73,74,74,75,77,73,75,74,73,73,75,74,77,74,77,72,76,77,73,75,73,73,74,74,74,74,73,77,73,74,73,75,76,74,74,74,77,73,74,75,74,76,73,76,74,76,72,74,74,76,74,77,73,76,73,72,74,73,76,75,75,74,74,74,71,73,73,75,71,74,74,75,76,75,74,74,74,73,76,74,72,75</t>
  </si>
  <si>
    <t>IMGLINENC=73,75,75,75,74,70,75,74,72,78,76,73,74,77,76,70,76,75,75,73,77,71,77,73,76,74,76,75,76,74,74,70,74,76,74,75,76,76,75,75,74,75,74,76,75,76,75,76,75,76,76,75,76,78,79,73,75,74,75,76,73,75,76,78,78,75,75,74,76,76,77,75,79,79,75,75,77,75,77,76,81,74,78,78,76,75,74,75,77,77,80,73,76,75,74,78,75,74,71,77,75,76,78,76,76,76,79,75,74,73,76,71,77,77,76,77,78,74,78,76,76,77,77,77,78,74,76,78,76,74,78,79,76,74,76,76,77,79,77,76,76,76,77,75,77,77,78,77,75,75,81,88,52,11,9,11,13,15,23,136,27,14,10,11,11,13,22,97,76,80,82,83,83,81,77,78,80,77,80,78,79,78,80,78,79,79,75,79,77,79,78,80,79,78,82,79,80,76,77,78,81,79,80,76,77,78,79,77,80,78,80,78,81,77,81,77,80,79,79,79,80,77,77,80,79,77,80,80,81,80,80,77,78,79,74,76,76,76,79,80,80,82,79,79,78,76,81,78,78,77,81,82,81,79,83,79,80,78,76,79,81,82,79,80,81,79,81,78,80,80,80,79,77,79,81,80,83,81,80,84,80,82,80,83,78,82,86,78,79,80,83,82,79,83,81,83,78,82,84,81,81,81,82,79,80,81,80,81,82,81,84,79,84,84,83,79,81,82,83,81</t>
  </si>
  <si>
    <t>IMGLINENC=70,75,72,75,75,74,77,74,73,76,77,73,74,74,78,77,72,75,74,73,74,74,72,76,76,73,74,77,76,75,77,75,77,74,77,73,74,75,76,75,75,70,76,75,72,73,74,73,76,75,73,79,75,78,74,80,77,80,78,75,78,78,80,79,80,79,81,79,81,83,80,79,79,77,80,78,80,76,76,77,75,76,76,77,78,76,74,79,73,76,74,77,74,75,75,80,76,76,77,79,76,75,75,77,77,76,76,78,79,74,76,79,75,78,76,77,75,77,78,74,78,77,76,79,76,73,77,76,80,75,77,79,77,77,76,76,79,76,75,76,79,78,78,76,78,79,79,79,76,78,80,94,62,12,9,10,11,15,23,131,28,15,11,10,10,11,26,96,77,79,81,81,85,81,75,77,78,78,78,79,78,78,79,79,76,75,80,80,80,80,81,78,77,77,76,80,75,79,78,80,80,77,77,79,76,79,78,79,79,78,76,79,79,79,78,81,81,79,82,80,75,79,78,78,80,79,77,81,81,79,80,80,77,78,80,80,79,79,81,78,78,81,80,78,80,80,79,79,78,79,78,81,82,80,82,79,81,77,78,80,80,82,79,78,79,83,82,83,81,80,78,77,80,79,84,81,79,81,83,81,79,82,80,83,81,81,83,81,78,82,79,78,79,79,82,82,81,81,82,82,81,79,81,82,77,82,80,81,78,80,83,83,81,76,79,79,79,80,85,79</t>
  </si>
  <si>
    <t>ZL=-7269.6|ZR=-5767.5|ZSWP=0.0</t>
  </si>
  <si>
    <t>IMGLINENC=75,79,77,73,73,74,74,76,75,76,75,76,74,75,76,78,77,75,76,75,77,77,74,78,75,73,79,76,77,76,74,74,75,74,75,73,76,77,77,75,79,78,77,74,74,75,76,75,76,72,77,76,78,75,78,75,76,77,77,75,77,76,74,74,76,73,75,76,76,76,76,77,74,76,76,76,78,79,79,77,76,74,75,72,74,77,77,76,73,75,76,75,77,77,76,77,74,75,76,73,75,77,77,80,77,77,74,75,78,77,73,79,77,76,78,74,75,78,77,78,78,76,80,76,73,80,73,75,76,77,77,76,76,76,75,76,78,73,77,76,76,75,75,77,74,79,85,71,98,51,12,10,10,13,14,28,126,32,14,13,12,10,10,14,69,68,72,76,73,71,75,77,77,75,74,72,76,72,75,74,77,75,73,73,73,76,74,74,73,77,73,74,74,74,72,77,74,76,74,77,74,73,73,74,74,70,72,76,72,74,73,77,75,72,72,73,75,72,74,69,77,73,72,72,76,71,72,77,72,74,75,72,73,75,75,73,72,75,74,76,74,73,76,74,74,72,74,73,76,73,75,73,72,75,75,76,72,74,76,78,75,73,75,74,75,75,74,76,72,73,73,72,75,71,78,75,74,73,75,73,75,73,76,73,74,77,74,76,74,74,75,75,72,73,74,73,76,70,73,76,71,71,72,74,77,72,72,72,78,72,74,75,71,72,74,72,74,72,74,76</t>
  </si>
  <si>
    <t>IMGLINENC=74,74,75,77,73,74,76,77,76,71,77,76,79,77,76,75,79,75,76,75,76,75,73,74,78,75,75,79,77,76,77,75,74,77,74,75,77,73,75,76,76,76,76,76,76,76,75,75,76,78,74,77,76,75,77,76,78,73,76,76,77,77,77,76,76,75,77,75,78,78,78,73,76,74,76,80,76,77,76,74,77,75,75,76,79,79,79,80,78,77,80,76,77,77,77,76,78,78,79,77,78,79,78,82,79,78,77,77,78,79,79,78,75,76,78,79,82,80,79,76,78,75,77,78,79,79,77,77,81,76,77,76,76,79,78,77,77,77,79,77,76,79,75,75,72,80,79,72,95,56,11,9,11,13,15,30,130,32,15,12,12,11,10,15,69,71,74,76,74,75,76,76,76,73,77,74,72,74,73,72,75,74,73,74,77,72,75,73,74,72,76,76,76,74,76,75,77,76,72,78,76,72,75,76,76,77,76,74,76,76,71,72,74,75,73,74,75,70,73,74,71,73,75,73,73,72,76,75,77,71,75,73,75,77,75,75,73,76,72,77,72,77,73,74,75,76,74,75,73,75,76,75,73,74,76,74,76,72,76,76,77,77,74,73,75,74,73,75,73,75,78,73,72,74,74,76,72,73,76,76,78,77,80,77,73,74,69,75,77,74,74,76,76,73,73,74,77,73,74,75,78,73,72,73,72,72,70,76,76,75,76,76,78,74,77,76,72,71,73,75</t>
  </si>
  <si>
    <t>IMGLINENC=70,71,75,71,75,74,72,75,73,72,71,73,73,75,74,75,77,77,73,72,74,73,73,75,75,73,77,71,73,74,75,73,72,73,74,75,75,75,75,77,75,76,73,77,76,76,75,74,75,75,75,76,76,74,76,77,73,75,75,78,76,75,79,76,74,77,76,75,76,74,76,77,77,79,79,79,75,76,77,77,78,73,74,77,78,76,73,72,75,75,77,74,76,76,77,78,78,73,76,78,76,75,74,78,78,76,77,76,79,76,75,76,76,76,77,75,75,76,78,73,80,75,74,75,75,77,76,77,78,76,78,79,78,79,79,77,79,77,77,78,77,76,78,78,75,75,78,78,79,78,72,95,32,11,11,11,14,17,26,140,28,15,11,11,12,12,12,77,77,85,82,78,77,78,77,76,81,79,79,81,77,80,74,78,78,79,79,78,75,75,75,77,76,77,79,77,79,75,77,79,78,82,79,79,78,78,78,79,80,80,80,79,79,77,78,75,78,78,80,78,83,80,80,82,78,76,79,78,78,80,80,81,78,80,76,80,79,80,81,81,79,77,79,77,80,76,77,77,82,81,79,81,82,78,80,80,79,80,81,82,77,83,82,81,80,79,81,78,78,79,80,81,80,80,81,77,81,82,79,81,81,83,82,79,82,81,79,80,81,79,80,81,83,84,81,80,79,79,83,82,82,80,81,79,84,80,81,79,78,83,85,81,80,83,79,80,84,81,79,76</t>
  </si>
  <si>
    <t>IMGLINENC=74,72,71,73,76,75,74,74,74,74,74,71,76,77,74,76,75,75,76,75,75,77,74,79,76,72,74,74,75,75,75,74,74,72,73,74,77,75,75,74,78,76,75,74,74,73,80,75,77,75,76,72,78,76,75,77,79,77,74,78,77,79,80,79,79,80,80,78,82,81,80,80,79,77,78,76,77,76,76,74,81,78,77,76,77,75,76,76,77,76,78,78,76,75,75,78,76,77,75,81,77,74,75,78,73,75,77,77,74,77,77,75,77,76,76,76,75,78,80,78,76,81,78,80,76,79,78,79,79,77,75,78,75,79,78,81,77,76,77,74,79,74,80,76,76,77,79,81,82,74,74,97,37,11,11,11,12,16,25,140,27,14,11,11,10,11,14,84,74,88,80,78,80,77,78,80,78,82,77,78,77,80,79,77,79,76,76,75,80,76,79,77,79,78,80,81,79,78,75,79,78,80,77,76,76,75,78,80,77,76,80,78,79,78,77,79,80,77,81,78,80,76,81,78,82,79,82,77,79,79,79,79,77,79,80,76,81,79,76,82,79,79,80,80,80,75,78,82,82,83,77,82,80,77,78,78,81,80,80,80,81,78,81,80,80,81,80,81,82,80,77,81,80,78,84,80,79,81,83,81,83,84,84,78,78,80,80,80,81,79,84,85,79,78,79,82,83,78,81,81,81,81,82,80,82,80,80,81,79,80,82,77,79,81,79,84,80,82,78,81</t>
  </si>
  <si>
    <t>ZL=-7076.1|ZR=-5961.1|ZSWP=0.0</t>
  </si>
  <si>
    <t>IMGLINENC=76,74,75,75,75,74,74,76,77,77,75,74,76,76,78,75,74,76,77,74,72,77,79,80,73,79,71,76,74,74,74,75,80,75,75,73,73,74,75,78,78,74,76,77,76,73,75,76,78,78,75,78,77,76,77,78,75,75,73,74,75,79,75,75,77,75,74,77,74,80,77,76,72,73,77,73,75,78,78,77,76,75,77,75,76,79,76,75,76,77,74,75,77,75,80,76,75,79,75,79,79,78,75,77,77,78,78,74,76,76,76,77,78,79,78,76,76,77,79,79,76,76,76,77,76,74,76,76,78,76,78,77,79,77,77,77,76,77,76,75,76,75,80,80,73,74,83,75,93,28,10,9,11,12,14,33,144,34,16,12,11,10,10,13,41,73,80,79,77,75,72,75,76,77,75,76,76,71,76,73,77,77,76,72,72,77,72,73,75,72,75,74,73,73,74,72,72,75,78,76,74,75,72,72,74,76,73,73,71,73,73,76,73,72,72,75,71,73,73,73,73,75,74,71,75,76,78,74,71,75,74,75,75,76,75,73,76,72,73,77,75,78,74,74,73,76,73,75,76,76,76,75,75,73,74,76,72,75,73,77,72,75,75,77,76,75,74,75,75,72,73,73,76,74,74,76,78,76,74,74,76,71,76,73,74,75,72,77,71,74,72,76,73,74,73,72,71,74,74,73,74,74,73,74,74,72,71,72,74,74,73,73,74,78,73,73,70,70,74,73</t>
  </si>
  <si>
    <t>IMGLINENC=71,74,75,75,73,75,73,76,74,78,76,75,75,76,79,75,76,77,76,76,77,78,75,78,79,75,76,75,77,76,75,75,76,76,77,74,75,76,75,78,77,75,76,76,75,75,77,75,74,78,77,75,77,75,77,75,78,75,74,77,75,75,78,77,78,74,76,78,77,81,78,75,75,76,77,75,76,79,76,76,75,78,78,80,76,74,76,80,75,77,76,76,77,76,76,76,80,78,79,78,78,80,77,79,80,80,78,81,79,83,79,80,77,77,76,79,80,77,80,81,81,78,77,77,76,80,77,78,77,76,74,78,77,77,77,79,76,74,76,75,77,76,77,77,73,74,83,73,98,33,10,10,12,15,15,33,148,34,15,13,11,10,10,14,48,73,82,82,79,74,76,74,75,73,74,76,75,75,75,74,74,73,74,74,75,74,74,73,73,71,71,76,77,74,73,75,76,74,75,74,74,72,75,73,73,73,77,75,77,74,73,74,72,74,71,73,74,72,73,70,74,72,72,74,70,71,74,74,74,75,74,75,74,73,75,76,75,75,73,78,74,73,71,74,76,76,74,76,75,75,75,74,74,74,76,73,76,71,74,75,79,73,75,74,72,76,78,74,77,75,71,72,75,77,78,78,73,74,75,75,77,78,75,76,73,72,76,74,77,73,69,74,74,74,74,74,76,71,73,71,75,76,68,76,74,79,76,74,71,73,75,73,72,73,74,73,75,73,74,75</t>
  </si>
  <si>
    <t>IMGLINENC=74,73,72,73,75,75,73,74,73,76,76,71,76,73,74,74,75,77,76,72,75,76,74,75,74,75,75,73,77,72,73,75,71,76,75,74,74,74,78,75,74,74,76,73,73,75,74,74,75,74,74,73,76,78,76,75,75,76,76,77,78,76,78,77,75,73,78,79,78,73,77,78,74,76,74,74,77,79,77,74,76,75,77,79,77,75,76,73,77,77,76,77,77,75,76,75,78,74,74,76,74,76,73,74,80,77,80,73,76,76,78,76,72,76,76,76,78,79,80,79,74,77,77,78,78,77,78,77,76,78,76,77,77,75,76,77,78,75,79,77,78,76,79,74,77,77,75,76,80,83,78,81,19,9,11,10,13,16,25,136,31,16,12,11,11,12,10,49,92,86,79,76,77,75,78,76,77,78,78,79,79,76,80,78,78,76,78,77,77,76,76,77,77,76,78,80,78,75,79,78,78,79,79,79,79,76,80,78,79,79,81,77,77,80,81,78,81,78,82,81,83,79,82,78,80,76,77,79,83,78,80,79,78,79,80,79,77,81,78,82,79,77,79,79,79,79,75,78,79,84,81,80,78,81,80,78,80,82,78,80,80,81,83,80,79,82,79,77,80,80,80,80,81,81,81,80,79,79,78,82,80,79,80,83,82,81,81,78,80,79,81,80,79,81,83,78,77,81,80,83,81,81,85,78,79,79,85,84,80,78,80,80,81,81,82,82,82,82,81,82</t>
  </si>
  <si>
    <t>IMGLINENC=70,71,71,75,72,73,70,76,76,74,73,74,75,74,76,73,77,73,74,75,74,74,72,74,75,75,77,73,73,75,74,77,75,73,74,71,74,74,74,75,72,76,77,77,76,74,75,74,76,73,75,76,75,75,77,78,80,78,79,79,80,80,81,74,78,80,79,80,81,79,77,79,79,79,77,80,77,77,75,74,76,75,79,74,75,74,75,74,77,76,79,78,76,77,75,76,76,76,77,78,75,76,74,77,79,76,79,78,79,75,78,76,77,78,75,74,77,78,78,76,80,78,79,77,76,77,78,76,76,76,76,77,76,77,76,78,75,73,79,75,77,76,77,79,76,75,74,79,81,79,74,86,21,11,10,11,12,14,23,134,30,15,12,13,11,11,11,54,83,86,81,77,79,77,76,79,79,78,77,80,77,79,79,79,82,75,77,75,79,78,77,78,80,78,78,78,77,78,79,78,82,76,77,82,77,77,80,78,77,76,76,78,81,79,77,82,77,76,81,80,83,76,75,77,77,78,81,82,76,78,79,81,83,81,81,76,79,79,81,80,79,76,81,81,81,81,78,80,82,81,78,84,83,81,78,80,79,82,81,76,79,82,80,81,80,81,80,79,83,81,82,80,81,82,81,80,80,81,84,79,83,78,83,80,81,82,84,83,81,81,80,79,79,81,81,85,82,82,82,80,80,80,81,82,81,80,80,80,80,81,81,80,81,79,80,82,82,77,82,81</t>
  </si>
  <si>
    <t>ZL=-6875.3|ZR=-6161.8|ZSWP=0.0</t>
  </si>
  <si>
    <t>IMGLINENC=77,78,76,76,75,75,81,75,76,74,75,74,73,76,75,75,77,77,76,76,72,76,75,75,77,76,77,76,77,76,76,75,79,73,73,77,73,75,78,76,76,76,75,76,75,76,79,79,77,76,77,76,73,74,77,74,74,73,75,75,75,73,73,76,76,75,76,75,73,77,76,76,78,75,76,77,76,76,77,75,75,74,74,74,75,78,72,76,73,78,78,77,77,76,75,76,76,77,77,75,76,75,76,75,78,77,80,75,78,77,75,78,76,76,77,77,77,77,76,76,77,74,76,75,76,74,76,74,79,75,75,75,76,76,77,78,76,74,78,77,73,74,78,79,79,74,78,82,85,16,11,10,12,13,15,33,152,36,16,13,12,10,10,13,26,81,82,77,76,80,75,78,77,76,77,70,75,74,74,72,77,76,73,72,77,76,75,73,77,73,74,75,73,76,74,73,73,74,73,74,77,72,73,73,75,74,73,74,73,72,74,75,72,74,74,76,74,75,73,72,72,74,75,72,74,74,77,77,76,73,72,74,76,72,75,75,72,75,75,73,73,77,73,73,77,75,74,76,72,76,74,78,74,77,74,80,74,75,73,74,75,75,73,75,73,74,75,73,72,75,71,74,74,75,74,74,74,74,76,78,74,73,77,75,74,74,74,72,74,73,70,72,72,75,74,70,72,75,71,75,72,74,73,71,73,72,75,74,72,73,71,74,71,72,73,74,72,71,75,73</t>
  </si>
  <si>
    <t>IMGLINENC=73,73,75,75,72,75,75,76,74,77,73,75,75,76,74,77,77,74,76,75,74,77,76,76,73,73,76,77,75,74,76,75,74,76,77,77,75,77,74,75,75,76,74,79,78,76,75,74,79,77,76,75,76,76,75,74,75,73,76,77,76,76,76,74,78,76,77,77,75,77,74,75,77,76,76,75,76,77,77,74,76,77,77,77,76,75,78,78,77,76,78,76,80,79,77,78,78,78,80,81,79,78,81,78,79,80,75,78,82,80,80,79,76,80,78,77,80,78,80,79,77,78,77,78,77,76,76,78,78,72,79,78,77,75,77,75,72,76,76,74,76,77,74,77,77,70,81,84,85,19,10,11,11,15,16,35,155,38,16,11,12,10,11,12,29,82,86,80,78,77,77,77,78,76,73,76,78,72,74,74,74,76,72,73,76,74,75,74,75,73,75,76,73,76,71,74,77,72,72,74,74,71,76,74,73,74,76,75,72,71,77,72,74,73,76,74,73,76,79,73,76,75,75,71,76,73,73,75,71,75,75,74,77,69,76,73,76,74,76,73,76,74,76,74,74,76,73,77,75,73,75,77,77,75,74,75,77,76,74,75,75,76,73,79,77,73,74,74,74,75,74,77,73,75,78,76,76,73,73,78,75,74,75,77,75,73,73,74,73,73,76,74,75,75,72,76,71,75,75,72,74,75,73,75,72,74,73,77,75,74,75,76,75,74,78,72,75,71,70,74</t>
  </si>
  <si>
    <t>IMGLINENC=72,77,74,76,72,75,74,75,76,75,74,71,75,76,73,73,78,77,74,75,74,74,73,73,78,74,72,73,73,71,74,75,74,74,75,74,75,76,73,73,71,73,73,74,77,74,74,71,76,76,76,71,76,76,77,74,75,73,78,78,75,74,75,76,74,76,77,77,77,73,74,77,81,76,76,77,78,78,76,75,74,77,81,80,79,74,73,75,76,75,77,78,78,79,76,76,77,77,77,78,79,75,72,78,76,75,79,76,76,77,75,77,74,76,76,77,79,75,75,76,76,76,76,79,74,77,79,74,77,76,76,76,78,75,78,79,76,79,79,76,76,78,75,77,80,78,76,74,74,83,80,66,13,10,10,11,13,17,26,131,34,16,12,11,11,13,8,26,94,78,83,81,81,79,78,73,80,78,77,82,78,78,81,78,79,74,81,79,77,82,79,78,78,78,76,76,77,79,76,77,77,78,80,81,82,80,78,80,78,78,80,75,76,76,81,77,79,76,80,80,81,77,81,78,78,77,78,77,79,79,79,78,80,79,79,80,81,80,80,79,76,77,77,79,78,76,81,77,80,81,79,81,80,79,78,80,81,79,82,78,82,79,80,81,82,78,81,82,79,81,78,82,78,74,82,80,80,80,80,82,82,81,80,83,80,80,79,81,79,79,81,80,80,78,82,76,81,81,81,81,81,80,80,79,80,79,82,78,78,81,82,80,81,81,82,82,81,77,79,77</t>
  </si>
  <si>
    <t>IMGLINENC=73,72,74,75,74,74,74,76,73,75,77,73,72,71,75,76,71,74,75,73,72,76,73,74,72,74,74,77,72,71,77,73,77,75,74,74,72,75,75,74,74,76,73,77,72,77,75,74,76,74,77,81,74,77,73,76,78,77,77,78,76,80,79,76,77,79,80,79,81,80,78,81,80,80,79,82,78,79,75,76,77,76,78,77,78,76,76,76,77,75,76,76,78,76,76,75,79,77,75,79,80,74,77,79,77,76,75,77,74,76,76,74,76,77,75,79,78,76,79,76,75,78,77,75,77,77,76,75,79,77,78,75,74,71,76,79,75,77,76,75,77,77,78,75,77,76,77,77,78,81,81,72,15,11,10,11,13,15,24,135,32,17,12,11,11,12,10,28,94,77,79,80,81,80,79,80,77,77,78,79,79,81,76,77,76,77,78,76,75,77,78,79,79,79,82,78,80,80,79,78,79,79,77,78,78,75,79,76,78,78,80,79,79,79,79,77,82,76,81,75,78,77,77,74,78,79,80,82,75,81,78,78,79,81,78,79,78,81,81,81,81,80,82,81,81,78,80,78,80,82,82,82,80,78,81,80,82,79,80,81,77,81,81,82,81,82,82,80,78,79,79,79,80,83,81,80,81,78,80,80,83,80,83,81,82,77,81,79,79,82,80,78,79,79,81,78,81,81,80,83,86,82,80,81,77,79,85,80,80,78,80,81,79,80,79,78,82,83,81,78</t>
  </si>
  <si>
    <t>ZL=-6675.9|ZR=-6361.3|ZSWP=0.0</t>
  </si>
  <si>
    <t>IMGLINENC=75,79,77,73,75,73,75,76,76,73,72,76,72,77,73,77,73,76,75,73,74,74,76,76,76,77,79,76,74,79,73,75,76,80,77,74,76,73,76,76,76,78,75,77,77,79,77,77,75,74,76,79,77,76,76,75,75,74,73,75,76,73,75,75,76,72,72,76,76,76,74,77,74,76,79,76,77,76,76,74,79,74,77,75,71,75,76,74,73,78,76,76,78,77,77,77,77,79,76,75,77,74,78,76,76,79,77,78,75,76,75,77,79,78,78,76,77,76,77,77,78,76,75,78,75,76,76,77,76,76,74,75,73,77,74,76,74,75,78,71,75,74,73,76,79,76,74,91,61,12,9,9,11,13,15,41,179,41,16,12,11,9,11,11,16,82,74,71,74,76,75,80,77,74,76,74,74,76,78,77,75,76,76,72,77,72,75,75,74,74,74,75,77,75,76,74,74,74,75,74,72,77,73,70,74,73,72,74,73,73,73,73,73,74,72,74,74,74,72,75,76,74,73,72,75,74,74,77,75,73,76,73,76,76,77,78,73,74,77,76,72,73,77,74,73,74,74,77,76,75,77,76,75,73,74,74,72,75,71,73,77,75,72,72,78,75,75,77,73,72,74,73,73,76,73,76,76,71,75,71,74,73,75,74,73,76,75,73,72,71,75,73,73,75,71,72,71,73,72,72,72,75,74,76,73,73,71,75,77,72,74,72,73,73,73,76,73,71,70,73</t>
  </si>
  <si>
    <t>IMGLINENC=71,75,77,74,75,74,74,75,75,74,77,76,74,77,76,76,75,77,77,76,73,77,74,77,76,73,77,74,77,78,79,76,76,76,78,76,78,73,74,73,79,80,78,76,78,75,76,77,76,75,76,79,76,75,78,75,78,76,77,76,76,77,77,74,74,75,75,72,76,79,82,76,77,78,75,79,75,74,76,75,75,77,80,77,77,79,78,76,78,78,77,75,75,80,78,77,79,77,79,77,77,79,79,80,76,76,80,83,80,81,77,81,77,76,80,81,81,81,80,78,76,79,76,76,76,79,78,78,74,75,77,75,78,78,79,77,74,77,74,75,81,78,74,75,80,79,75,93,59,12,10,10,12,15,16,42,182,41,15,13,12,9,12,12,20,82,81,74,75,76,76,75,75,74,76,73,77,74,76,73,73,77,75,73,76,75,74,77,78,73,73,75,75,75,72,76,75,76,76,75,75,73,76,72,74,73,73,73,75,74,72,72,73,74,74,73,72,72,76,74,74,73,73,73,73,75,74,73,76,76,74,75,74,76,76,75,74,76,77,76,75,75,71,75,74,76,72,74,75,76,76,73,72,74,72,76,74,77,75,72,74,74,76,73,72,74,75,75,73,77,74,75,71,75,77,75,75,74,73,74,75,71,73,75,75,75,75,76,75,74,77,73,75,73,71,74,73,74,76,75,72,73,74,72,79,73,71,74,74,78,75,75,73,72,74,72,74,73,76,74</t>
  </si>
  <si>
    <t>IMGLINENC=76,72,72,76,73,73,78,74,73,72,72,75,77,73,71,71,74,75,76,74,74,74,74,74,69,77,73,73,76,73,72,72,74,73,77,73,75,74,74,72,72,77,73,75,74,76,73,78,73,74,76,75,73,77,75,76,77,76,77,76,74,79,76,76,73,76,78,75,74,79,76,80,77,77,75,76,76,75,76,77,77,77,76,79,77,73,76,78,74,72,78,77,80,75,78,78,75,77,76,77,77,80,75,75,77,78,76,75,77,76,73,76,72,77,75,77,78,74,78,76,76,80,77,73,77,78,76,77,77,76,78,76,76,77,75,77,77,77,77,78,79,78,78,77,75,76,79,77,75,80,90,52,12,10,11,10,13,15,25,108,40,16,12,11,11,12,9,15,73,78,86,85,77,77,78,77,83,80,83,78,82,76,78,77,76,77,81,79,76,76,78,82,76,78,78,78,79,76,80,76,79,80,78,80,78,83,78,81,79,81,77,80,82,76,79,76,78,76,80,78,78,76,81,77,78,79,80,79,78,77,76,79,79,80,76,79,78,82,79,80,78,80,82,78,78,78,78,77,80,80,80,81,80,77,78,77,81,78,83,75,79,80,78,78,80,79,82,80,79,82,80,81,78,80,82,80,81,80,84,79,81,81,82,82,83,77,81,78,86,79,82,80,84,82,78,82,81,78,84,81,82,83,79,80,80,82,81,82,81,83,82,79,81,79,81,82,82,79,80,81</t>
  </si>
  <si>
    <t>IMGLINENC=74,74,73,73,75,75,74,75,71,76,73,73,74,75,76,75,73,77,74,74,77,75,71,74,73,74,75,73,76,77,72,72,72,72,75,76,75,76,75,75,74,76,76,77,76,76,74,76,75,75,77,75,77,79,74,76,78,77,77,78,79,79,84,76,80,78,79,78,80,79,78,80,80,78,79,77,79,74,73,75,77,74,81,77,78,76,77,77,75,74,76,77,80,75,74,78,77,77,76,78,78,77,74,74,75,77,78,78,77,74,75,74,76,75,77,75,77,79,77,77,79,80,81,76,75,78,75,78,79,76,77,75,75,75,78,79,74,76,74,80,76,77,78,75,77,79,76,76,75,77,88,59,12,10,11,11,13,16,21,109,37,16,13,10,11,11,8,17,78,77,86,80,78,78,76,78,76,78,77,81,77,77,81,76,77,81,81,78,79,77,76,79,78,78,80,79,81,79,80,78,78,78,75,76,79,80,80,77,78,83,79,80,83,78,80,78,80,77,81,79,79,78,79,81,80,78,78,80,78,80,79,81,79,82,80,78,80,84,82,83,77,78,80,80,79,77,82,80,83,80,80,81,80,81,82,79,79,80,77,79,80,79,81,79,80,83,79,80,77,81,80,80,79,83,79,77,79,79,79,79,80,78,84,82,82,81,81,81,79,81,80,83,78,80,80,82,82,80,81,80,82,81,81,79,80,79,81,80,84,83,80,79,82,82,79,82,81,80,79,80</t>
  </si>
  <si>
    <t>ZL=-6481.4|ZR=-6555.7|ZSWP=0.0</t>
  </si>
  <si>
    <t>IMGLINENC=73,77,74,74,75,73,74,72,74,77,77,77,73,72,75,76,76,78,76,78,74,76,75,79,79,77,76,75,75,76,75,75,74,76,74,72,74,73,75,77,77,77,74,76,77,76,79,77,77,78,76,77,74,75,79,77,77,75,76,75,74,77,73,75,75,75,77,75,71,74,75,78,72,76,74,74,74,76,77,73,73,73,77,75,76,78,75,75,72,77,76,78,78,77,78,73,75,78,78,75,76,78,77,73,79,77,77,78,76,75,76,77,80,76,76,76,78,75,78,74,76,77,75,75,77,77,75,76,76,76,75,73,77,74,72,77,74,75,77,75,78,80,75,73,73,82,71,97,35,11,10,10,12,15,17,44,187,45,15,13,11,9,12,12,15,67,70,77,73,77,73,74,76,72,77,74,73,74,75,72,76,76,76,70,73,76,71,75,77,78,74,77,79,75,77,72,79,74,75,75,74,75,74,72,72,72,76,74,73,74,73,75,72,72,71,70,73,79,71,73,71,75,74,74,75,75,76,74,75,70,72,73,76,74,75,76,75,74,74,73,75,75,74,76,75,74,77,78,73,73,77,77,75,73,72,75,74,74,75,76,73,73,76,75,78,74,73,74,75,76,73,77,74,74,73,76,75,73,76,72,73,72,76,75,73,73,72,73,73,73,71,77,73,73,73,73,73,73,69,73,74,73,73,75,72,71,71,76,76,75,74,74,71,73,71,72,76,72,73,73</t>
  </si>
  <si>
    <t>IMGLINENC=75,75,75,75,72,73,76,77,77,71,76,74,74,74,78,76,76,76,76,76,76,75,74,76,77,75,75,76,74,75,75,76,78,73,75,76,76,72,73,77,75,76,78,75,76,76,77,78,81,79,78,77,74,74,77,78,78,75,77,75,74,75,76,74,75,77,78,76,76,76,75,76,77,76,79,75,77,79,77,75,77,75,75,75,76,75,76,75,78,80,77,80,78,79,80,77,78,79,78,82,80,81,78,79,78,78,76,80,78,79,76,79,75,77,80,79,75,77,80,79,76,80,79,78,77,77,76,77,79,75,81,78,78,78,75,76,76,76,78,75,75,75,73,74,76,83,73,98,37,12,11,11,13,14,17,46,188,44,17,13,10,10,12,11,14,74,71,70,72,74,75,77,76,73,79,75,73,73,72,76,73,73,70,75,75,75,76,76,73,73,75,74,78,75,75,73,77,76,73,75,76,74,75,76,74,74,75,73,76,72,74,75,72,74,74,73,76,71,74,75,75,71,73,74,78,74,75,75,76,75,72,75,76,74,78,73,77,78,75,73,77,76,75,74,71,76,72,76,74,73,75,76,73,75,74,75,76,75,75,73,73,73,73,78,72,75,73,73,76,76,72,76,75,77,79,75,75,74,73,76,75,74,72,73,74,73,74,75,72,74,74,73,74,71,73,74,72,75,74,72,74,75,73,72,74,75,74,75,73,72,77,73,74,72,76,73,73,76,74,74</t>
  </si>
  <si>
    <t>IMGLINENC=71,71,75,75,72,75,79,73,77,72,76,69,73,77,75,75,77,74,74,76,76,73,72,78,73,76,75,73,76,73,73,73,73,76,74,73,76,75,75,73,74,75,73,73,79,74,72,76,78,72,75,76,79,76,75,74,79,75,77,77,76,78,79,78,77,77,76,77,76,75,74,79,77,76,76,77,77,75,75,77,77,77,75,79,78,79,75,77,76,76,74,75,79,79,75,78,78,76,75,75,78,79,75,76,74,74,77,75,75,76,76,75,75,78,79,75,74,76,80,74,76,77,77,77,76,76,79,74,76,78,75,78,79,78,79,77,77,80,75,78,75,77,77,78,74,76,79,81,76,71,97,33,10,12,11,12,13,17,23,113,41,16,12,11,10,11,9,15,50,86,85,75,75,75,79,80,78,78,79,81,79,77,79,78,77,80,78,78,76,79,78,77,79,78,79,82,79,76,77,80,79,81,80,78,78,75,80,80,79,78,80,79,81,82,80,74,81,76,80,80,78,79,78,79,78,76,78,79,78,82,82,76,80,80,80,76,80,77,76,78,80,80,78,76,77,78,78,78,78,80,81,80,80,80,78,76,80,81,83,77,80,80,79,80,81,80,81,82,79,81,78,81,80,78,84,82,81,81,82,84,83,79,86,82,78,82,80,81,78,81,81,81,79,82,82,82,80,82,83,84,82,83,81,79,83,81,81,80,81,82,80,81,81,78,83,82,80,81,80,80</t>
  </si>
  <si>
    <t>IMGLINENC=74,73,74,74,72,76,75,74,74,74,73,72,75,77,78,72,76,74,75,78,76,75,75,72,78,76,73,74,70,74,73,74,74,75,75,74,73,74,73,77,75,76,78,74,75,76,78,74,74,73,77,76,77,77,75,76,79,77,78,78,79,81,78,80,79,79,82,79,80,77,77,78,73,81,77,77,80,78,78,77,79,77,80,76,74,75,76,74,75,74,77,79,77,75,77,80,75,75,76,75,75,75,76,79,75,77,78,79,79,78,76,77,76,79,76,77,75,78,78,72,77,77,77,77,76,75,77,77,79,78,76,77,76,77,76,79,76,74,77,80,78,80,80,77,78,79,83,80,74,76,94,40,11,10,11,11,13,16,24,108,42,16,12,11,11,12,9,14,52,89,84,79,79,77,81,78,79,80,81,79,75,80,78,79,75,80,78,74,81,79,77,78,75,77,79,79,78,78,80,79,80,78,79,78,76,80,82,79,78,79,78,81,80,77,75,77,79,75,76,82,80,78,80,79,77,78,77,80,79,79,79,79,78,83,79,78,79,80,78,81,81,80,82,77,78,81,79,81,79,79,76,80,80,81,82,80,83,80,80,78,81,78,79,78,79,81,82,79,81,79,82,82,79,85,76,81,79,82,83,80,76,84,82,81,81,80,82,79,79,79,81,80,81,79,78,81,81,81,79,80,82,82,79,81,82,79,79,79,81,80,79,82,82,77,80,79,80,79,83,79</t>
  </si>
  <si>
    <t>ZL=-6282.0|ZR=-6755.2|ZSWP=0.0</t>
  </si>
  <si>
    <t>IMGLINENC=74,76,74,75,76,75,77,76,75,73,76,74,76,75,73,76,74,74,75,75,72,80,81,73,78,75,76,73,76,77,77,76,78,73,75,73,77,74,78,76,75,73,75,75,76,74,75,80,77,74,75,76,76,73,76,75,73,72,74,78,77,77,73,77,76,75,78,73,73,77,78,78,76,76,77,75,75,74,74,76,76,74,75,77,75,74,78,78,71,76,77,77,76,76,78,79,77,77,79,78,77,79,78,75,78,77,75,77,75,75,75,79,79,78,74,80,80,79,77,76,73,76,76,74,70,77,74,76,78,75,75,75,73,75,77,76,75,76,75,74,77,78,82,81,73,80,83,79,18,11,11,9,12,15,19,53,199,42,15,13,11,9,12,11,12,45,71,79,79,78,76,76,74,77,74,75,74,74,76,73,73,76,77,72,76,75,73,73,77,75,77,73,76,75,74,76,73,74,74,77,74,76,72,73,76,74,73,72,72,75,73,75,74,73,72,73,75,73,71,74,72,75,74,74,75,75,73,74,74,74,77,76,78,72,73,77,75,74,74,76,74,75,75,75,73,75,75,73,75,74,77,75,75,76,74,76,72,77,74,76,74,77,74,74,73,74,73,73,74,71,74,74,75,75,75,77,75,74,75,73,73,74,75,72,74,75,73,71,73,73,74,75,70,75,76,74,74,71,73,72,75,71,75,74,75,73,73,75,73,73,71,74,76,76,72,72,72,73,73,72</t>
  </si>
  <si>
    <t>IMGLINENC=73,75,76,75,75,76,78,73,76,75,77,76,77,77,72,78,74,75,80,73,80,77,76,77,75,76,75,75,73,77,77,74,76,75,77,77,73,71,75,77,77,77,75,77,76,76,77,75,77,75,74,78,74,77,80,75,76,74,77,77,75,78,76,78,77,75,80,78,76,74,75,76,77,76,74,75,77,76,78,75,74,74,78,74,78,77,76,77,77,79,78,81,80,79,80,80,76,79,80,79,76,76,78,82,77,77,78,76,77,80,78,77,77,78,78,79,78,82,79,77,79,78,79,75,79,76,76,74,79,76,74,75,78,76,77,76,75,78,77,74,75,75,79,73,74,78,76,86,21,11,10,10,12,15,17,55,194,41,15,12,10,9,11,12,14,54,72,73,79,77,74,73,74,73,78,77,75,74,75,73,75,75,70,73,74,76,72,72,76,72,76,77,74,74,75,76,75,75,74,75,76,73,71,71,75,75,75,74,74,73,74,73,75,74,75,75,75,76,74,77,74,75,74,74,75,71,73,77,73,75,72,73,75,75,75,76,76,74,74,75,76,74,74,74,75,76,71,72,74,73,75,75,76,74,72,73,74,73,73,75,73,74,74,74,75,76,72,78,73,72,75,76,73,77,77,75,74,72,73,74,73,74,73,74,75,73,74,73,74,74,78,74,74,73,73,75,75,73,75,74,73,75,71,71,74,75,73,74,74,74,75,75,74,74,74,74,75,72,74,75</t>
  </si>
  <si>
    <t>IMGLINENC=74,74,74,73,75,74,74,75,72,76,76,72,73,77,77,74,74,73,74,73,74,73,74,75,71,74,75,77,77,72,74,74,73,74,74,75,71,76,73,74,75,74,76,77,74,74,73,74,73,76,73,78,73,76,76,77,73,78,76,78,76,75,79,74,74,78,76,75,77,75,79,77,76,74,76,74,77,77,74,76,75,76,78,76,73,74,76,74,76,75,77,76,72,76,75,76,78,76,80,76,76,77,75,78,77,74,78,78,76,74,74,77,75,74,74,78,78,80,77,74,76,74,76,76,78,72,78,75,78,78,75,80,75,78,79,78,78,76,78,74,75,76,77,79,75,76,77,79,79,71,89,20,10,10,11,10,12,17,23,95,50,18,13,11,11,11,9,13,24,96,75,79,83,81,79,79,78,79,78,78,77,79,77,78,82,77,82,79,78,77,78,80,78,75,82,76,76,77,77,77,78,80,79,78,77,78,79,82,81,77,78,78,78,79,79,78,81,81,76,76,77,77,79,78,78,76,79,78,78,80,77,78,80,78,81,79,77,77,79,80,79,77,80,79,80,77,80,76,77,81,79,78,80,81,78,78,78,77,79,78,81,81,82,79,84,81,81,79,80,81,82,85,82,81,81,81,83,80,80,80,82,82,82,83,78,83,81,80,81,78,79,83,80,81,82,83,80,80,77,81,81,79,81,76,81,79,82,78,79,82,81,79,82,80,80,84,83,82,84,84</t>
  </si>
  <si>
    <t>IMGLINENC=73,70,76,75,73,72,73,75,76,75,73,73,74,71,74,74,76,75,75,76,73,72,73,72,75,72,74,76,76,74,74,74,74,76,78,75,77,73,79,73,73,76,73,76,76,76,74,75,77,76,73,79,79,77,77,76,78,77,78,77,77,75,81,82,79,77,80,77,80,78,80,77,80,80,77,77,77,76,74,75,77,77,77,77,74,75,77,79,78,74,78,78,77,77,77,77,74,76,76,78,76,75,75,79,75,76,76,74,73,79,79,75,77,80,76,78,75,79,76,77,75,79,76,78,74,78,78,77,79,77,76,79,75,79,77,78,74,72,75,78,74,81,79,75,78,75,83,82,83,70,91,23,9,10,11,11,13,19,22,94,50,19,13,13,12,11,9,14,25,101,80,78,79,82,80,81,80,79,77,82,77,75,79,75,79,76,78,78,81,77,79,77,79,77,78,78,77,77,79,77,79,79,76,78,79,77,81,77,76,77,77,78,77,80,75,78,79,78,80,80,77,78,80,78,80,81,82,81,78,82,80,82,78,79,81,82,79,79,81,82,82,82,80,81,82,78,77,83,79,81,78,83,79,80,80,79,78,78,82,81,80,84,86,79,81,80,81,80,79,80,84,80,83,80,79,78,78,78,80,83,78,78,82,79,80,79,83,83,81,77,82,78,81,80,83,80,77,83,77,80,79,81,82,76,82,81,81,80,80,80,80,82,81,80,82,83,82,78,80,82</t>
  </si>
  <si>
    <t>ZL=-6082.5|ZR=-6954.7|ZSWP=0.0</t>
  </si>
  <si>
    <t>IMGLINENC=74,76,77,73,76,74,74,78,77,75,76,76,77,77,76,79,74,74,77,77,77,73,78,74,75,74,76,78,74,73,71,77,77,77,76,72,71,74,76,75,77,75,75,74,75,74,77,78,76,76,78,75,76,77,77,76,74,73,76,80,73,75,72,74,77,73,77,73,75,77,75,77,76,76,75,76,76,75,76,74,78,75,74,75,75,72,75,76,75,76,75,78,76,79,77,77,80,79,78,75,75,79,78,76,76,79,77,75,78,78,73,75,77,79,75,76,78,77,77,79,76,77,76,76,77,74,75,74,77,78,77,78,74,78,74,77,74,76,76,78,75,75,73,80,74,72,92,59,12,10,10,10,12,15,17,59,204,43,14,13,12,8,11,12,11,23,83,82,80,78,77,79,76,74,76,75,73,75,74,75,76,74,74,72,74,76,74,77,76,74,70,74,73,74,76,76,76,74,73,73,76,75,74,76,74,74,71,74,73,75,75,75,73,75,72,73,76,76,71,74,73,75,74,73,77,72,75,74,73,75,76,74,76,74,74,75,74,75,74,73,75,78,73,72,72,77,76,72,77,75,75,76,75,72,75,74,73,73,78,77,73,74,73,79,77,73,74,73,75,74,76,72,74,74,77,75,77,77,74,75,76,76,74,71,73,76,73,75,74,71,74,76,74,73,75,73,70,76,73,72,72,76,72,74,70,72,71,75,73,75,72,73,76,73,73,73,76,72,75,72</t>
  </si>
  <si>
    <t>IMGLINENC=74,74,76,74,78,72,72,74,72,73,74,73,73,74,78,76,76,76,75,73,74,76,73,77,77,73,74,76,76,77,77,75,72,76,77,76,76,73,74,76,76,74,74,77,77,74,73,74,77,75,79,78,75,76,77,77,73,76,74,74,75,75,76,76,76,77,78,77,75,78,76,77,76,75,77,76,79,75,75,76,76,83,77,77,78,78,77,75,76,77,79,79,75,80,79,79,80,79,82,79,80,81,78,78,79,78,78,79,77,80,79,80,76,79,78,80,81,78,80,80,74,76,78,80,79,78,76,75,79,75,80,75,78,80,77,78,74,75,79,78,73,77,76,78,76,72,88,66,14,10,11,11,12,15,20,60,197,40,15,13,11,10,12,11,12,27,80,87,79,78,76,78,75,77,76,77,76,74,75,74,75,76,72,77,72,75,75,74,74,73,75,74,76,75,72,71,76,75,76,76,75,74,74,73,76,76,73,74,75,71,73,71,75,72,75,75,74,71,76,75,73,73,73,71,74,75,73,76,73,75,74,75,73,71,77,76,75,76,74,75,75,75,77,75,77,78,72,75,73,74,78,74,77,76,73,73,72,74,76,73,73,75,76,74,73,76,78,76,75,74,77,76,76,76,77,72,74,73,73,77,73,75,75,73,72,73,72,77,75,74,75,73,76,76,74,73,75,72,74,75,76,74,75,76,74,75,70,76,74,73,74,75,73,71,75,72,75,73,75,73</t>
  </si>
  <si>
    <t>IMGLINENC=72,72,72,72,75,74,76,74,70,76,74,73,75,75,78,75,75,74,78,75,74,73,75,74,76,74,77,73,72,71,75,72,75,75,74,72,73,78,76,77,74,76,72,73,75,72,75,74,76,74,74,77,74,76,78,75,75,73,79,74,76,79,80,78,76,72,76,78,79,77,75,77,78,79,78,76,78,73,74,79,75,79,77,74,78,78,76,76,74,76,76,76,76,77,72,77,78,78,77,75,75,80,73,77,77,75,78,75,77,75,78,73,77,73,79,77,79,77,78,75,73,77,77,78,75,74,76,74,78,76,77,77,76,78,76,78,79,76,77,75,79,78,74,77,76,76,74,75,84,81,72,12,9,11,11,12,14,17,22,95,56,17,14,12,12,9,9,13,13,77,80,88,83,75,78,77,80,78,77,80,80,80,76,75,75,77,76,76,76,80,77,78,80,78,75,77,79,77,78,80,81,80,79,78,81,80,78,81,78,83,80,78,76,77,76,79,78,78,77,80,80,77,80,79,80,80,81,80,79,82,79,78,80,82,82,77,80,78,78,79,77,78,76,80,79,77,79,81,81,81,83,83,86,78,78,80,80,77,80,79,78,79,81,83,79,81,79,77,79,78,79,81,77,81,79,79,85,83,82,82,79,82,81,80,80,81,77,81,80,80,81,82,82,81,81,80,80,82,80,78,80,81,78,80,83,83,80,78,81,79,78,78,81,77,81,83,80,85,80,80</t>
  </si>
  <si>
    <t>IMGLINENC=74,74,73,74,78,75,74,73,77,75,74,75,73,71,75,72,77,76,76,77,76,74,73,74,74,76,76,72,72,74,76,74,78,72,76,76,75,73,72,74,75,75,76,74,74,77,77,71,74,76,77,73,75,77,78,77,75,77,79,77,78,79,79,80,80,77,79,78,79,80,79,82,77,80,80,78,78,78,77,77,78,77,77,74,79,77,74,77,75,75,76,77,76,78,74,77,79,77,77,79,74,76,73,77,76,74,75,75,74,77,76,73,76,77,78,76,76,75,76,74,80,80,78,76,76,74,78,78,81,79,76,78,77,77,75,78,73,76,75,78,75,78,80,76,75,74,74,77,82,73,77,13,10,11,12,11,13,18,22,92,56,18,14,14,12,9,10,13,14,84,76,85,79,80,77,77,78,78,82,78,77,78,80,76,77,77,79,76,80,78,79,78,78,77,78,77,76,80,78,77,81,77,76,79,80,82,83,77,81,80,74,82,78,78,78,80,77,78,82,78,82,78,76,78,78,78,81,80,79,78,78,81,77,80,80,81,78,80,81,80,81,79,78,80,79,79,78,78,79,81,80,82,77,80,78,82,78,80,78,80,80,82,84,81,80,82,82,80,79,80,81,80,79,79,82,83,77,82,83,76,80,80,83,81,80,82,79,76,79,83,82,80,80,80,78,83,83,82,80,80,82,80,81,85,80,83,77,78,78,80,81,80,82,82,80,80,81,82,85,79</t>
  </si>
  <si>
    <t>ZL=-5888.8|ZR=-7148.4|ZSWP=0.0</t>
  </si>
  <si>
    <t>IMGLINENC=76,75,76,76,75,77,77,76,74,76,72,74,76,76,73,74,78,73,74,73,73,74,75,77,75,78,76,79,76,74,72,76,76,77,76,74,77,73,75,74,79,75,77,73,73,76,78,75,77,76,76,78,75,73,75,78,76,75,75,77,76,77,74,74,76,73,74,77,74,74,74,77,75,73,77,75,76,76,80,75,80,74,76,74,76,76,75,74,73,77,76,77,76,80,76,76,74,78,78,78,76,77,75,75,78,79,76,76,77,76,78,79,79,79,79,78,77,75,76,78,76,77,74,79,77,75,76,73,78,75,77,76,72,74,75,79,78,75,76,76,79,78,74,73,80,69,98,31,10,11,11,10,14,15,19,67,201,40,14,13,11,11,11,11,10,15,77,71,71,74,71,77,75,77,74,73,73,75,77,75,75,73,75,74,73,78,74,74,75,74,75,77,74,75,73,71,78,74,76,75,76,76,72,75,76,73,72,74,72,74,75,73,72,71,74,73,78,76,73,71,73,76,77,73,77,76,77,75,73,74,73,72,76,75,74,77,73,75,72,74,72,73,75,74,75,75,75,75,75,73,73,73,76,75,75,76,72,76,77,77,74,76,74,77,77,76,74,76,73,71,77,73,74,73,75,75,76,74,75,74,75,75,78,77,76,75,75,75,73,75,74,75,72,73,72,73,73,73,74,76,72,76,74,73,71,74,73,76,74,75,74,74,74,71,72,72,74,73,72,73</t>
  </si>
  <si>
    <t>IMGLINENC=72,76,76,73,75,77,75,79,76,75,74,78,77,75,75,77,74,75,76,74,75,75,73,78,74,77,75,76,76,78,77,76,76,76,74,77,75,76,74,75,75,73,70,74,76,75,75,74,76,75,78,77,73,76,75,73,75,76,75,75,76,77,79,79,74,77,78,75,73,77,79,76,80,75,74,77,79,77,77,76,76,75,78,78,75,80,76,79,79,77,76,80,81,78,79,79,80,81,79,78,77,81,79,83,83,77,76,78,76,80,80,82,80,78,82,79,82,79,83,79,77,81,77,78,76,78,77,78,80,75,78,75,75,76,77,79,74,74,76,77,79,78,75,74,86,70,92,37,10,10,11,12,12,16,20,70,195,40,15,13,10,10,12,12,11,16,82,79,73,72,75,78,74,76,74,76,75,73,76,75,71,74,74,74,76,73,74,73,73,75,74,74,74,73,73,75,75,77,76,76,73,77,74,73,75,76,76,75,76,76,72,72,74,75,72,72,76,75,71,75,73,76,73,75,73,75,77,74,73,71,76,74,74,74,77,75,76,78,78,74,74,77,76,74,76,75,75,73,76,75,76,74,74,75,73,72,75,75,75,74,74,74,75,73,76,75,76,75,75,74,76,76,77,74,75,76,75,74,73,75,73,74,77,75,72,74,70,75,72,74,73,76,76,73,74,74,77,71,72,73,77,74,72,73,71,74,72,74,75,76,75,73,74,72,75,74,76,75,74,73</t>
  </si>
  <si>
    <t>IMGLINENC=74,72,72,73,73,73,77,77,73,74,74,74,76,76,75,74,74,75,75,74,75,74,74,73,74,73,73,78,73,72,72,71,75,73,78,74,74,74,73,73,73,70,73,74,75,72,76,76,75,73,74,74,75,75,79,76,77,74,75,78,76,77,80,78,72,76,77,76,80,76,79,76,75,75,75,79,76,79,74,77,74,72,78,79,77,75,75,74,76,75,74,77,74,77,75,77,76,77,74,73,75,80,74,74,77,71,77,76,73,74,75,72,75,76,79,75,75,74,75,77,74,76,78,78,77,78,78,72,78,77,76,77,78,76,80,77,80,77,78,75,74,77,79,81,80,77,79,73,75,89,50,9,9,11,11,12,12,19,22,77,76,19,14,13,12,9,9,13,11,35,93,81,76,76,78,78,78,79,77,80,77,80,82,79,78,78,80,76,76,76,74,78,79,78,78,77,80,77,79,75,79,77,79,80,79,79,78,79,81,80,78,79,80,79,79,77,77,77,79,76,79,77,75,77,79,77,77,82,77,80,79,77,77,82,77,79,80,79,79,78,77,81,80,82,79,80,79,77,79,80,80,78,79,81,75,77,79,79,79,81,81,79,81,80,80,80,81,81,79,78,78,80,81,83,84,81,83,79,77,83,80,80,80,82,80,80,81,81,80,79,79,84,81,80,81,81,79,82,81,83,79,80,82,79,80,85,82,80,83,81,84,78,81,81,83,82,81,80,81,82</t>
  </si>
  <si>
    <t>IMGLINENC=73,75,72,74,74,71,74,74,75,76,72,73,70,76,75,72,74,70,75,75,73,74,75,73,72,76,74,77,76,76,73,74,75,76,76,74,75,78,73,78,72,74,76,75,74,74,76,75,76,75,78,77,75,76,78,78,76,78,76,80,77,78,82,80,78,80,79,79,77,77,77,80,78,83,78,77,78,79,79,78,76,77,79,79,75,76,78,79,76,78,75,76,77,74,76,78,77,77,79,77,77,73,75,76,75,75,76,76,72,75,77,79,79,76,77,75,76,76,78,78,78,75,78,78,77,77,78,79,77,74,77,77,77,77,77,76,77,78,78,81,75,78,77,78,76,78,75,76,82,84,60,9,8,11,10,11,13,18,21,73,76,19,14,14,11,10,9,14,11,41,88,84,77,75,76,83,77,79,78,79,76,79,81,79,77,76,78,78,76,79,83,76,80,76,78,79,78,82,78,77,77,79,76,80,76,77,78,78,77,82,79,81,80,79,80,80,77,77,80,78,79,78,81,80,81,79,77,78,79,79,78,80,76,78,77,80,76,79,80,80,81,76,80,78,76,82,83,79,80,78,82,82,80,83,82,78,79,83,82,78,77,80,76,81,79,80,81,80,83,80,79,82,83,84,79,80,77,84,83,82,80,80,79,80,79,80,78,81,78,82,81,82,80,80,81,78,84,83,82,82,82,80,79,79,81,83,81,80,79,78,81,82,79,81,79,84,81,79,77,82</t>
  </si>
  <si>
    <t>ZL=-5694.6|ZR=-7342.6|ZSWP=0.0</t>
  </si>
  <si>
    <t>IMGLINENC=73,76,74,74,76,77,76,76,78,76,74,76,75,76,74,77,73,78,76,75,76,77,76,74,78,74,74,75,73,74,74,75,77,76,76,77,73,77,78,76,78,74,75,73,78,74,76,79,76,77,78,74,74,72,77,77,74,76,77,76,74,73,74,77,73,73,74,75,75,77,77,76,74,75,78,75,78,78,78,75,76,75,75,79,72,76,76,77,73,76,74,74,75,76,76,76,76,77,79,79,77,78,73,76,78,76,77,76,78,78,75,76,80,75,77,76,79,78,77,78,76,78,77,76,77,73,78,76,76,73,73,74,74,75,76,75,78,74,77,74,76,75,77,73,76,84,75,14,9,11,11,11,13,17,21,76,205,39,16,12,10,11,11,12,11,12,50,68,76,78,74,75,74,73,76,72,76,68,75,74,74,75,75,74,78,77,73,75,77,74,72,72,75,74,77,75,75,76,73,72,73,76,71,73,73,73,72,74,71,73,75,71,74,72,74,74,75,76,71,68,76,74,72,73,77,75,76,76,73,73,74,74,76,76,75,74,76,76,75,75,75,74,74,73,74,75,76,73,77,75,76,75,75,76,76,73,75,74,72,75,73,73,74,76,72,74,73,73,73,74,75,74,75,76,73,72,75,76,77,77,74,73,76,75,72,74,71,75,75,72,74,74,75,75,74,71,74,69,73,73,74,73,76,73,73,76,70,71,72,73,73,72,75,73,71,71,73,73,75,74</t>
  </si>
  <si>
    <t>IMGLINENC=75,74,74,74,75,76,76,78,72,75,75,74,74,78,76,75,74,76,74,74,74,75,73,72,78,78,74,77,76,75,74,76,77,76,75,77,76,76,77,78,76,75,76,72,76,75,77,74,77,76,76,79,76,75,75,77,78,78,76,78,76,75,79,77,75,77,77,74,77,76,76,80,77,77,76,77,77,77,77,78,75,76,77,79,73,77,76,79,81,79,76,80,80,76,78,78,81,82,80,82,78,79,77,79,80,78,76,79,79,81,79,78,77,75,81,82,78,81,81,77,79,79,77,79,80,76,76,75,78,77,80,78,76,78,76,78,78,76,78,75,76,84,76,73,80,80,81,17,10,11,11,11,14,16,22,78,193,38,13,14,10,10,12,12,10,12,59,67,76,77,75,76,71,72,77,72,75,73,75,77,75,74,71,73,75,74,75,72,72,71,75,76,77,75,74,77,74,74,75,77,73,78,72,73,73,74,74,71,76,71,73,75,72,71,73,73,70,74,76,74,73,76,74,72,76,71,75,74,73,75,76,74,74,73,73,76,73,77,74,75,75,76,74,74,76,75,78,74,75,76,76,74,76,74,76,72,76,74,74,74,75,72,72,76,70,75,73,73,73,77,78,74,73,77,76,75,73,75,74,74,74,74,77,73,73,77,75,77,74,75,75,76,74,72,75,74,77,75,76,78,76,77,72,73,74,74,70,74,75,75,75,75,74,75,74,74,73,73,71,73</t>
  </si>
  <si>
    <t>IMGLINENC=75,75,75,73,71,74,77,73,73,74,74,77,73,75,73,75,73,77,77,74,72,76,75,76,76,76,75,75,74,73,74,72,75,74,74,73,76,74,74,74,73,75,74,74,73,74,76,73,76,74,74,76,76,73,76,75,77,78,76,73,75,78,75,78,76,77,75,77,77,75,76,76,75,75,78,78,77,78,77,76,75,76,77,77,74,75,73,80,75,75,77,73,79,77,76,78,75,76,75,78,75,79,74,77,77,76,78,77,75,74,79,77,78,75,77,75,77,75,75,75,74,75,76,76,77,77,76,76,76,77,74,77,77,75,80,81,80,79,75,78,77,76,78,77,75,79,82,80,71,90,27,8,8,12,11,12,13,19,23,81,75,19,14,14,11,10,10,14,10,20,92,73,79,80,80,78,81,76,80,78,82,81,75,80,78,80,77,78,75,77,78,77,81,77,79,77,78,77,75,77,79,78,78,78,79,80,82,78,80,78,77,79,78,79,80,79,75,78,79,77,81,78,79,78,77,79,80,78,80,79,78,79,79,79,78,81,80,79,80,79,79,78,78,79,79,81,81,77,79,79,81,78,82,81,78,81,80,79,78,78,81,78,77,82,79,81,79,79,80,79,79,83,79,79,84,80,81,78,79,84,82,84,85,81,81,82,83,82,83,84,80,80,85,82,78,82,78,78,83,85,83,82,80,80,83,83,82,82,77,79,82,78,82,82,83,83,79,79,83,76</t>
  </si>
  <si>
    <t>IMGLINENC=74,73,74,72,74,74,73,74,76,76,75,74,73,76,74,72,75,73,75,75,74,74,75,76,75,75,74,72,76,75,77,74,74,75,72,74,77,75,73,75,74,74,77,73,74,74,76,75,75,75,75,76,76,76,78,78,76,77,77,77,76,80,80,80,76,80,82,78,80,81,77,77,79,78,78,80,77,78,77,79,80,78,77,77,78,77,75,75,78,73,74,75,77,77,75,77,76,75,76,78,78,77,74,76,77,75,75,76,78,75,76,72,80,81,78,74,77,77,74,76,74,79,78,78,77,76,78,78,77,80,80,79,74,74,77,77,74,76,76,80,77,77,76,74,79,79,83,76,73,91,29,8,8,11,11,11,13,18,23,80,79,21,15,13,12,9,10,13,11,21,93,74,80,83,81,84,80,79,81,80,78,78,76,75,77,80,79,77,78,79,78,82,80,78,78,78,79,82,80,79,78,77,79,78,77,76,76,76,81,77,78,81,80,76,76,76,79,76,78,79,79,77,77,77,77,76,80,79,78,79,78,81,78,80,76,79,77,80,80,80,84,81,78,82,78,81,78,83,81,80,79,82,80,81,81,79,82,79,80,80,78,78,79,77,80,83,82,82,79,77,80,81,83,83,79,82,83,77,82,84,79,78,84,80,81,81,76,80,82,81,83,82,81,80,80,80,80,78,77,81,81,80,81,79,81,82,81,80,82,82,78,80,80,82,78,82,80,81,81,85</t>
  </si>
  <si>
    <t>ZL=-5501.1|ZR=-7536.1|ZSWP=0.0</t>
  </si>
  <si>
    <t>IMGLINENC=77,76,78,74,75,76,74,76,76,79,75,72,74,75,76,76,78,76,76,74,74,75,75,76,77,78,75,75,75,78,74,77,78,73,77,72,73,78,76,75,75,76,76,76,75,72,76,77,75,79,76,74,75,75,75,78,75,74,73,73,78,76,75,78,74,73,75,76,75,75,76,75,74,75,79,76,77,77,76,76,74,78,76,73,77,74,74,76,73,78,75,75,77,79,74,75,77,79,72,75,78,78,77,77,80,75,76,75,74,77,76,78,78,77,76,78,76,81,74,78,76,74,77,75,73,77,77,75,78,77,76,74,75,75,74,75,71,73,77,75,71,75,79,79,71,92,55,11,9,12,10,11,14,17,23,82,192,37,14,12,12,10,12,13,10,10,29,77,85,80,77,77,74,73,74,76,77,72,74,75,74,73,75,71,76,75,76,74,76,76,75,74,74,73,75,74,76,72,75,73,71,75,74,74,72,77,75,74,74,73,75,74,73,71,73,73,76,76,73,72,75,74,72,73,76,74,74,73,77,72,77,75,75,76,76,72,73,73,76,77,74,74,75,76,74,75,76,77,72,77,77,75,73,76,73,77,73,73,74,73,73,76,74,72,74,78,73,73,72,70,72,74,75,73,72,75,73,73,75,74,74,73,75,76,74,78,75,73,73,72,73,72,70,74,74,73,72,73,72,73,72,74,75,72,74,73,75,73,75,72,74,75,74,74,75,73,74,74,73,72</t>
  </si>
  <si>
    <t>IMGLINENC=76,77,75,74,75,73,74,73,75,75,77,76,74,78,76,73,75,78,78,74,75,77,75,77,79,79,76,79,75,76,79,74,79,75,78,76,78,79,76,74,77,75,76,79,78,71,76,74,75,76,72,76,75,76,78,76,74,73,73,72,75,77,76,77,78,76,72,77,77,75,77,74,76,76,76,79,77,79,75,75,77,79,78,77,76,73,77,78,77,79,79,78,78,78,76,79,79,78,80,77,78,81,78,83,80,80,78,78,79,79,80,81,75,79,79,81,81,77,77,81,78,77,75,80,77,76,75,80,78,74,77,79,79,76,77,78,74,77,75,76,77,77,77,75,68,90,56,11,9,12,10,11,15,17,22,86,186,35,15,14,11,11,13,13,10,12,35,74,81,77,78,79,77,76,73,76,76,75,71,73,76,72,69,73,72,76,72,75,73,71,74,72,76,75,76,73,77,76,77,76,76,76,74,73,74,74,72,76,74,75,74,71,72,72,74,73,76,75,72,75,72,73,77,72,74,74,73,78,74,72,76,76,74,70,78,77,72,78,74,73,76,77,73,76,76,78,71,72,73,76,75,74,78,73,73,73,74,75,73,74,73,75,76,75,72,73,75,70,75,74,73,74,74,75,77,75,73,72,76,77,74,75,75,73,77,76,76,77,74,75,74,76,76,73,72,78,74,73,75,75,74,76,73,75,75,75,73,73,74,74,74,71,74,76,74,73,73,79,73,76</t>
  </si>
  <si>
    <t>IMGLINENC=73,75,74,74,73,77,75,76,74,73,74,72,77,76,73,73,75,75,76,75,76,76,73,76,71,74,72,73,73,72,76,73,75,75,75,78,75,73,75,77,72,77,75,77,73,74,74,75,76,76,74,76,76,76,75,74,76,76,77,78,77,81,78,78,77,76,77,77,77,72,77,76,79,80,76,75,75,76,73,75,77,74,75,75,78,73,75,77,79,75,73,76,75,76,78,80,75,76,75,76,77,75,74,75,76,76,79,73,80,76,76,78,78,79,78,76,79,77,77,77,74,77,74,76,74,76,76,74,75,77,77,75,77,75,76,76,79,78,77,78,75,78,73,74,74,75,74,81,77,79,15,7,9,11,10,11,12,19,25,82,94,21,15,13,14,10,9,13,9,13,67,77,87,77,74,74,76,74,76,82,76,79,79,78,78,76,77,81,74,79,81,78,81,79,79,77,78,79,82,80,78,80,79,77,79,77,82,76,80,76,81,76,78,75,83,78,77,79,79,77,82,80,78,79,77,76,77,80,78,79,80,80,77,79,76,80,79,79,81,81,82,80,79,77,77,79,79,76,78,82,78,78,83,80,77,76,83,80,80,77,81,81,81,81,78,79,82,78,78,81,80,80,81,80,82,80,79,80,80,81,80,83,82,81,81,79,81,79,83,80,81,85,80,82,80,80,78,81,81,78,80,80,83,81,80,80,83,80,80,81,79,83,81,80,83,83,83,79,81,81</t>
  </si>
  <si>
    <t>IMGLINENC=72,72,75,73,72,75,73,73,74,77,74,71,75,75,74,73,72,75,76,74,77,70,72,77,75,72,73,73,73,75,75,76,72,76,75,74,75,74,76,77,72,76,76,73,75,76,73,73,74,75,77,76,78,79,76,78,78,78,75,78,78,76,80,81,79,77,81,80,81,79,78,79,80,78,81,77,79,76,78,75,78,80,80,78,75,76,77,76,79,73,74,76,75,77,76,76,77,77,78,76,74,77,75,75,75,77,75,75,74,74,76,76,79,77,74,78,78,76,78,79,79,76,78,76,76,75,80,76,78,77,75,80,77,77,78,75,78,76,73,80,79,74,82,76,71,77,81,79,72,83,18,8,9,11,11,11,12,19,24,81,92,20,15,13,13,8,10,13,10,14,72,75,84,80,71,79,76,79,81,79,75,80,78,78,78,79,75,78,80,76,79,80,79,77,82,80,76,78,80,78,80,78,77,79,78,75,79,75,79,80,78,79,80,82,79,82,80,77,79,81,78,81,80,77,78,81,79,79,81,79,81,78,78,83,80,77,82,76,79,80,79,77,78,76,79,82,82,78,79,81,80,83,82,80,81,81,80,80,78,76,81,80,81,80,78,80,82,81,79,76,82,78,83,86,82,79,76,82,81,81,82,83,80,81,80,80,80,81,80,78,80,81,82,80,79,86,83,81,80,78,82,81,82,80,80,80,80,78,82,81,80,83,80,81,78,79,79,80,82,81</t>
  </si>
  <si>
    <t>ZL=-5285.4|ZR=-7751.8|ZSWP=0.0</t>
  </si>
  <si>
    <t>IMGLINENC=77,75,73,73,76,71,76,77,79,75,76,73,74,76,73,75,73,76,77,75,72,77,74,75,77,75,77,77,76,76,75,76,77,76,76,74,77,76,77,77,79,73,74,75,78,74,76,76,77,77,76,77,76,76,76,73,75,76,77,76,73,74,75,74,73,75,77,75,76,77,77,78,74,75,76,77,76,76,79,77,78,79,76,75,74,77,76,75,75,77,76,74,78,75,76,77,81,77,76,76,76,77,76,77,78,76,80,78,76,77,76,80,75,76,76,79,76,77,77,78,76,74,79,79,78,76,75,76,75,78,75,75,77,75,79,74,78,74,76,78,76,75,76,85,72,92,33,9,10,12,10,11,14,18,24,92,175,31,15,13,11,12,12,13,9,8,17,80,80,74,72,75,77,75,77,76,75,77,73,75,73,76,73,71,73,76,73,74,78,74,75,76,76,75,76,74,74,73,73,74,72,78,74,74,72,70,71,75,73,72,72,75,77,72,71,71,75,76,73,73,73,74,74,73,73,72,75,71,74,75,75,75,72,71,77,73,72,76,75,76,73,74,74,75,75,76,74,75,73,74,74,73,76,74,76,77,73,74,75,78,75,75,73,74,77,75,76,75,74,76,74,71,75,74,75,75,74,75,73,75,75,74,79,73,75,78,75,75,75,73,73,70,73,74,74,72,74,75,73,72,71,73,72,74,73,70,71,73,73,75,73,76,75,73,69,72,75,74,73,73</t>
  </si>
  <si>
    <t>IMGLINENC=74,76,77,73,76,77,75,77,74,76,78,74,74,75,76,75,73,75,76,72,74,74,79,77,78,77,76,77,77,77,78,76,79,76,75,73,75,74,76,77,77,75,77,76,77,74,73,77,76,74,74,78,77,74,77,74,75,79,75,77,76,74,78,78,74,77,74,73,75,78,77,77,73,77,77,77,77,76,75,76,77,75,77,78,76,77,76,78,75,78,78,80,79,77,77,78,81,79,80,81,79,79,77,78,76,78,79,79,76,78,78,79,75,79,78,79,82,76,81,79,78,77,78,80,81,76,77,77,78,76,77,78,75,78,75,80,71,73,78,77,79,76,74,82,71,95,34,10,9,11,11,11,14,17,23,93,171,30,17,13,11,11,13,12,8,10,20,82,78,75,76,72,78,72,73,75,75,73,79,73,75,73,75,74,74,75,73,75,76,75,75,73,76,76,73,76,77,73,72,75,73,74,76,74,73,74,74,73,76,73,74,73,73,72,75,73,75,75,74,74,74,75,71,72,71,76,77,74,73,75,75,75,75,76,76,76,69,76,73,75,75,75,74,77,73,76,75,70,75,74,70,71,78,75,73,75,73,77,76,75,73,73,74,75,73,74,76,73,76,75,73,75,74,73,78,76,71,73,74,74,71,79,75,74,73,74,76,74,72,73,74,75,75,77,73,76,75,74,75,77,76,73,73,70,74,76,73,77,73,73,70,74,74,76,74,74,75,72,74,71</t>
  </si>
  <si>
    <t>IMGLINENC=76,72,73,72,72,76,72,74,74,76,79,75,76,78,77,75,75,73,77,77,76,73,73,74,73,75,75,74,75,72,75,70,75,76,73,78,72,76,75,77,75,75,73,73,75,74,73,76,76,75,76,75,75,73,72,73,76,77,75,79,75,77,79,76,76,75,76,77,79,76,77,78,77,75,77,75,77,76,75,76,77,76,76,79,76,73,78,77,76,74,77,74,74,76,75,78,79,72,76,75,78,75,76,76,80,79,79,75,76,73,75,73,76,77,76,79,77,76,76,75,77,76,75,78,77,73,76,77,76,76,78,77,78,78,80,79,76,75,77,77,77,77,79,75,74,73,73,78,84,63,12,7,9,12,11,12,13,19,24,78,110,22,15,14,12,12,10,12,11,12,33,96,79,73,78,80,82,78,80,79,77,76,79,79,75,78,78,76,76,79,78,78,79,79,79,79,76,76,78,75,78,76,78,81,76,81,81,81,78,77,79,80,79,82,79,78,78,74,79,79,81,80,82,81,80,77,80,76,79,82,80,77,79,78,78,80,80,80,83,81,76,78,79,77,78,78,80,77,83,82,78,80,80,77,76,80,83,79,79,78,81,78,80,81,78,78,82,80,78,79,80,83,79,79,79,79,84,81,80,85,84,80,82,82,82,81,79,78,79,80,85,80,78,81,83,82,82,81,82,81,80,78,82,82,83,83,82,82,83,81,80,83,86,79,79,82,82,85,79,80</t>
  </si>
  <si>
    <t>IMGLINENC=74,73,76,79,74,73,74,72,73,75,72,73,72,75,75,75,76,74,73,73,73,75,74,75,75,75,73,76,74,76,75,72,73,74,73,72,76,75,75,77,76,73,78,74,74,73,74,74,78,74,77,75,79,79,76,78,77,76,80,75,74,80,78,78,78,80,77,78,78,80,79,78,76,82,81,75,79,77,75,77,76,74,77,79,78,76,78,76,76,77,74,79,78,74,75,74,77,75,77,75,75,78,76,76,74,77,76,78,77,77,76,74,78,74,78,79,77,78,74,76,75,77,75,77,74,78,79,75,77,77,76,75,79,75,78,75,80,78,75,79,79,79,79,75,70,76,76,80,81,71,12,7,9,11,12,12,13,19,23,75,113,21,15,14,12,9,9,13,10,13,38,92,81,75,75,80,76,80,80,80,77,78,79,80,79,79,81,76,79,79,77,79,78,79,80,79,79,78,78,78,78,77,76,78,75,77,79,79,79,78,80,78,79,81,78,81,77,80,80,79,78,76,79,78,78,77,79,81,75,81,79,81,77,80,83,77,82,80,81,77,81,81,78,82,82,79,77,79,80,81,81,83,82,80,80,80,78,79,77,81,82,80,81,79,79,82,83,83,79,77,80,81,80,81,84,81,83,80,78,80,80,81,81,78,81,79,81,82,79,81,83,82,84,78,82,80,81,80,83,77,82,82,81,83,81,81,84,82,81,83,81,82,80,77,78,80,80,80,83,79</t>
  </si>
  <si>
    <t>ZL=-5077.6|ZR=-7959.6|ZSWP=0.0</t>
  </si>
  <si>
    <t>IMGLINENC=72,75,73,76,74,73,80,76,76,74,75,73,74,74,75,74,76,79,75,75,75,74,78,76,79,75,76,75,75,75,74,75,75,77,76,73,75,74,73,75,80,75,75,72,76,76,76,76,74,76,79,80,79,76,77,77,76,73,74,76,72,76,77,75,75,77,76,77,76,76,74,73,73,78,76,76,75,79,77,77,76,77,75,72,76,73,77,76,77,73,77,76,78,78,76,79,75,81,76,76,76,76,76,77,74,81,76,76,77,77,75,77,76,75,79,77,78,76,76,78,76,75,74,78,76,76,74,76,76,76,74,79,76,77,76,78,75,73,75,76,78,76,73,79,75,85,16,8,9,11,12,11,14,16,25,98,167,31,16,13,11,11,11,11,9,9,13,71,70,71,74,76,72,76,74,74,72,72,75,76,76,73,76,71,74,75,73,72,75,74,71,74,76,76,72,73,75,73,72,74,75,74,75,75,69,75,77,76,76,72,76,75,75,73,74,71,75,74,71,71,75,75,74,74,76,76,74,74,73,74,71,72,71,73,74,72,72,74,73,75,75,73,71,72,76,75,78,74,74,77,74,76,73,75,72,75,73,71,75,74,74,74,73,72,75,75,74,77,75,78,74,73,72,71,76,74,76,74,75,75,76,74,74,76,72,75,74,75,73,73,74,75,74,74,73,74,72,75,74,75,74,74,77,71,75,70,71,74,75,75,73,73,74,73,73,76,74,75,74,73</t>
  </si>
  <si>
    <t>IMGLINENC=74,75,75,72,74,77,76,73,75,76,74,78,71,77,76,76,77,77,77,76,77,78,75,76,73,75,73,76,74,77,72,76,77,78,74,77,77,74,76,77,80,77,74,76,76,76,73,72,76,75,74,74,76,74,76,76,72,74,78,77,73,73,72,77,74,72,75,77,75,76,78,74,73,77,76,74,77,75,79,76,76,79,78,77,76,73,74,77,76,78,74,79,79,78,78,79,80,76,80,79,78,78,77,79,79,77,76,80,80,81,78,79,78,76,80,83,77,76,77,77,80,79,79,80,76,76,79,79,78,74,76,76,81,74,77,76,77,77,77,76,78,75,71,81,77,86,18,8,11,11,11,11,14,15,24,103,168,29,16,13,10,10,11,10,9,9,13,77,74,71,71,72,75,77,77,75,78,73,74,73,74,78,72,74,76,71,74,75,76,74,74,73,75,75,73,76,74,71,75,74,73,73,71,74,72,76,73,73,75,73,75,73,72,71,73,75,72,73,73,74,77,74,72,75,75,72,75,74,73,73,78,74,74,72,78,74,76,74,75,72,73,74,77,73,73,73,72,72,73,74,73,74,75,73,76,76,74,77,71,72,75,74,75,76,75,75,73,75,75,76,74,73,72,77,77,74,75,77,74,74,76,74,75,75,74,74,72,76,74,75,74,76,73,74,73,73,76,73,75,72,74,70,73,75,72,72,71,72,74,74,73,73,75,75,76,74,75,72,74,73</t>
  </si>
  <si>
    <t>IMGLINENC=75,72,75,76,75,73,76,76,75,77,74,74,73,75,77,73,73,76,73,76,75,74,76,76,75,73,74,75,76,73,74,72,74,74,74,74,76,73,72,77,73,73,73,73,73,77,73,74,76,78,73,76,77,74,78,78,74,75,75,76,75,78,79,77,77,78,78,76,76,75,76,76,76,75,78,78,74,76,76,75,74,75,72,75,77,75,77,78,78,73,79,76,77,73,77,77,74,76,76,77,75,76,75,75,76,77,77,78,76,77,78,74,76,76,77,77,81,76,76,79,76,76,78,78,74,75,77,75,75,76,76,79,74,78,79,77,79,79,76,75,77,78,79,79,77,78,73,71,89,42,8,8,9,11,11,11,12,19,24,81,121,24,16,13,13,10,10,12,9,10,16,95,72,76,80,80,79,81,79,76,81,76,78,80,76,79,77,76,76,77,77,77,81,77,77,77,78,79,79,78,78,82,80,76,76,78,78,76,78,78,78,79,82,78,82,81,80,80,78,78,81,79,79,79,77,77,79,79,81,78,79,79,78,79,77,80,77,77,79,79,79,79,75,76,76,79,80,78,80,77,79,79,80,77,78,80,78,81,81,82,79,79,78,80,79,82,81,80,78,79,81,79,81,80,82,78,75,79,80,83,84,83,83,81,82,82,82,83,80,82,78,83,80,81,80,80,81,83,82,80,81,81,83,82,81,81,82,76,81,80,81,80,85,80,81,81,80,79,79,78</t>
  </si>
  <si>
    <t>IMGLINENC=73,72,75,71,76,75,75,75,74,76,77,73,76,75,75,76,76,75,73,77,78,76,73,73,76,72,75,72,74,76,74,72,74,77,74,71,75,75,75,78,74,78,74,76,71,77,76,71,75,74,72,78,77,76,76,77,79,77,76,79,77,79,81,80,77,76,77,80,81,79,78,78,78,78,81,79,75,80,79,75,79,78,77,78,77,75,76,75,74,73,79,78,77,79,77,76,75,76,77,77,73,75,75,75,76,76,75,78,76,72,81,75,74,76,77,77,76,76,76,76,78,79,75,77,73,75,78,78,79,77,78,81,76,77,74,77,76,75,75,74,79,77,76,78,78,78,77,75,92,49,10,7,10,10,11,11,11,20,23,79,132,24,15,13,12,11,9,11,10,10,20,95,74,77,80,84,80,82,86,81,79,81,79,76,78,78,79,74,80,75,77,77,80,80,76,81,78,78,77,77,78,77,79,79,79,79,78,81,81,76,80,81,82,79,77,75,79,76,80,78,80,79,77,80,77,81,80,79,80,77,79,80,75,83,81,78,79,81,80,80,81,79,77,80,79,79,78,82,78,82,81,81,82,83,81,81,81,77,79,79,79,81,79,79,81,84,79,82,80,80,83,78,80,80,81,77,78,84,80,80,81,80,82,82,78,80,80,81,78,78,82,82,79,83,81,81,80,81,82,80,80,79,81,80,81,79,80,80,78,78,77,83,81,78,81,81,81,81,80,83</t>
  </si>
  <si>
    <t>ZL=-4873.0|ZR=-8164.1|ZSWP=0.0</t>
  </si>
  <si>
    <t>IMGLINENC=77,79,73,75,72,77,78,75,78,74,75,77,76,73,72,77,75,75,77,75,75,74,77,77,77,72,72,77,73,76,72,76,76,79,75,74,74,77,76,75,75,74,76,80,73,74,80,75,78,78,76,78,80,75,75,78,72,76,76,75,75,75,72,76,74,72,75,73,75,77,74,76,76,76,78,76,78,74,76,76,76,75,75,74,74,76,75,75,77,78,78,76,77,78,73,77,76,79,76,75,75,76,76,75,77,80,76,76,75,77,76,75,76,76,78,76,79,79,78,78,75,77,75,76,74,76,75,76,77,77,77,75,73,76,76,74,76,77,77,75,75,77,75,71,87,55,9,8,10,11,12,11,15,17,28,108,149,28,16,13,10,12,13,10,10,9,9,41,69,80,77,78,75,74,75,71,75,73,78,77,75,77,74,74,74,74,74,72,76,73,73,73,75,73,75,74,73,73,73,76,70,75,75,72,75,76,76,75,73,74,75,74,74,72,75,73,70,75,77,75,71,75,75,75,72,77,76,76,78,72,72,78,76,76,75,75,74,76,71,73,77,75,76,77,76,76,73,74,76,76,76,77,73,73,76,75,74,77,75,76,74,76,72,75,77,73,75,76,72,69,76,75,74,71,76,77,76,75,76,74,73,74,74,72,72,79,73,73,75,74,74,74,73,75,71,74,72,74,77,74,73,74,74,73,73,72,72,74,75,73,73,73,73,76,71,74,74,74,74,76</t>
  </si>
  <si>
    <t>IMGLINENC=74,75,75,74,76,76,76,75,76,76,76,72,76,79,78,74,75,75,77,74,76,75,77,77,75,76,76,77,79,75,75,77,77,76,77,74,76,72,75,74,77,74,73,75,78,74,75,72,77,75,78,76,76,76,77,76,77,77,78,78,75,79,74,77,75,75,76,74,78,74,78,76,76,79,73,75,76,76,77,77,77,76,77,75,78,76,78,78,77,80,76,81,81,80,76,79,79,81,81,79,77,79,82,81,78,81,81,77,78,80,78,78,78,79,76,80,76,79,79,78,77,79,79,79,78,77,79,78,75,77,76,78,75,78,75,77,74,75,76,74,73,80,74,69,92,59,9,8,10,12,12,12,14,18,30,107,147,28,17,12,10,13,12,10,10,10,12,50,67,79,79,78,75,72,80,75,77,75,75,72,72,72,71,72,75,77,73,77,71,75,74,75,76,79,75,73,74,74,73,75,76,71,74,72,73,76,72,72,77,75,73,74,77,72,76,75,73,72,72,75,73,73,76,73,75,73,73,73,71,73,75,75,78,75,77,76,76,78,73,73,73,74,78,76,76,74,76,76,73,72,76,75,75,75,73,73,76,75,73,73,77,74,73,77,73,76,73,77,73,75,75,76,75,75,74,77,74,75,75,74,77,75,78,76,73,74,70,77,73,77,76,74,73,72,76,74,76,73,74,75,72,73,73,73,74,74,72,76,75,75,75,76,76,79,76,75,74,72,74,75</t>
  </si>
  <si>
    <t>IMGLINENC=75,72,74,71,71,73,77,73,71,76,79,72,73,74,75,74,74,76,74,73,75,74,74,74,71,75,76,73,75,73,73,73,77,74,71,74,72,73,73,77,75,78,73,74,72,77,75,74,76,75,74,75,78,74,80,74,77,76,75,78,80,75,78,76,76,81,79,78,79,73,77,76,78,76,74,76,80,75,78,77,76,78,79,79,79,75,77,77,74,75,74,73,75,77,77,79,75,73,78,77,77,77,79,78,75,75,80,74,74,76,79,76,76,75,77,76,79,76,73,76,76,76,76,75,78,77,72,77,76,75,78,76,77,76,76,76,79,77,78,78,74,79,74,75,77,79,80,71,88,20,8,7,10,9,11,12,13,22,27,83,154,25,15,14,12,11,10,11,10,11,11,62,80,86,76,75,78,74,77,81,77,77,81,77,80,77,79,79,78,81,79,77,80,78,80,77,78,77,76,73,75,79,78,77,79,79,80,81,80,82,80,76,79,79,80,76,79,79,78,81,80,79,81,81,78,76,77,83,79,79,83,77,75,80,77,79,78,79,80,80,77,80,80,78,79,78,78,80,79,81,79,82,80,81,79,80,79,79,81,81,82,80,80,80,81,82,85,81,82,78,80,83,80,82,83,80,81,82,83,80,80,78,82,81,81,82,80,78,81,81,83,82,80,81,82,79,81,80,81,79,84,81,77,84,79,81,83,83,79,85,79,83,83,79,80,80,80,78,81,78</t>
  </si>
  <si>
    <t>IMGLINENC=73,72,74,75,74,72,74,70,74,75,76,73,75,74,76,74,74,76,76,77,77,75,73,74,76,72,74,77,73,75,76,71,70,74,75,76,75,76,74,76,74,73,76,75,76,72,74,76,78,76,78,80,76,75,79,79,78,77,77,79,78,79,82,79,80,81,76,77,80,80,77,79,78,82,79,80,82,77,76,76,78,74,80,77,77,73,77,73,75,77,76,79,80,78,78,75,76,78,79,74,76,74,72,77,77,76,77,78,75,75,76,78,76,76,78,77,78,80,78,75,78,78,76,76,75,78,78,75,78,77,77,79,76,75,76,76,78,75,78,75,77,76,77,77,76,79,78,68,94,25,8,7,9,10,12,13,13,21,24,87,152,26,16,14,11,9,11,12,9,11,10,68,78,83,78,78,76,80,82,79,77,79,78,80,79,78,78,78,79,76,75,79,80,79,80,76,76,78,80,75,78,79,78,79,78,78,82,78,79,78,79,80,81,81,80,79,79,77,77,78,78,79,77,82,82,77,78,79,81,78,79,80,80,81,80,81,78,82,78,76,82,81,80,80,80,81,80,76,81,82,78,81,80,79,82,81,81,77,77,80,81,79,80,79,80,82,82,79,82,83,84,80,83,79,82,81,76,85,79,79,82,80,82,81,78,82,79,78,78,82,82,80,80,79,81,79,81,84,79,80,83,81,79,82,78,79,83,78,76,82,79,81,81,82,80,82,84,83,79,80</t>
  </si>
  <si>
    <t>ZL=-4679.4|ZR=-8357.7|ZSWP=0.0</t>
  </si>
  <si>
    <t>IMGLINENC=76,76,76,76,75,76,78,73,74,71,77,73,72,77,76,77,74,76,80,76,74,76,75,74,80,76,75,75,76,77,74,76,78,76,74,77,74,74,79,74,74,77,77,75,77,76,76,77,77,74,79,74,77,74,79,76,77,74,75,74,74,77,75,74,76,70,74,76,75,76,78,77,76,77,78,73,79,76,78,76,74,77,76,74,74,75,76,80,75,74,78,76,75,78,77,79,78,80,74,73,76,80,78,77,74,79,77,75,74,76,75,79,76,75,79,77,77,76,75,78,78,74,75,75,76,79,79,77,76,75,77,73,73,73,80,75,77,77,75,81,75,72,82,73,89,26,8,9,9,11,11,12,15,19,31,120,137,27,17,13,11,12,12,10,10,8,8,20,81,83,76,75,77,77,77,73,74,71,75,77,73,76,77,73,77,76,72,72,78,76,73,73,71,75,72,75,73,74,75,77,75,75,75,70,76,76,70,72,72,73,72,73,73,74,73,71,74,73,72,74,73,74,75,74,74,73,73,73,74,74,75,76,76,72,74,74,74,76,73,73,76,74,73,72,76,76,75,76,74,77,74,75,75,74,76,76,75,74,75,75,74,71,74,78,76,72,78,76,73,76,73,74,75,73,77,73,74,74,73,74,73,75,75,76,75,76,72,77,75,74,73,76,74,73,76,68,72,73,73,75,72,75,72,74,73,75,74,73,76,76,75,73,75,76,74,70,76,71,72,75</t>
  </si>
  <si>
    <t>IMGLINENC=75,74,77,75,77,76,74,75,76,74,77,75,76,75,77,76,75,77,75,74,73,76,77,74,75,72,78,78,77,75,77,77,76,76,76,74,75,76,78,75,73,72,74,77,75,75,77,77,78,78,78,76,76,75,76,73,74,72,76,77,73,75,76,75,74,74,77,76,73,78,78,77,76,76,77,79,77,77,76,76,78,80,79,75,77,77,76,76,77,77,79,77,79,79,75,79,77,79,78,79,78,82,76,79,81,78,78,79,78,84,77,76,76,79,78,80,79,76,79,81,80,76,76,78,79,78,78,75,76,78,76,75,76,78,79,79,73,77,76,74,75,79,78,70,93,31,8,8,10,11,12,13,14,18,30,113,133,27,18,12,11,12,12,12,11,9,8,23,81,82,79,76,77,77,73,75,73,74,75,74,74,73,72,74,79,75,75,77,72,75,74,75,78,76,75,72,78,78,76,75,77,73,74,72,72,72,76,73,75,71,76,72,72,72,77,74,74,75,72,73,72,75,76,74,72,74,71,74,71,74,77,75,75,76,78,74,77,74,75,76,78,80,76,75,76,72,73,74,75,74,76,74,80,71,74,74,73,74,74,74,73,73,75,72,71,75,73,75,76,74,77,74,78,73,75,77,76,76,73,74,72,73,73,76,74,74,74,75,74,74,75,72,73,72,74,71,74,73,77,77,75,72,74,75,76,73,75,76,73,71,75,71,72,72,74,71,74,70,72,74</t>
  </si>
  <si>
    <t>IMGLINENC=72,71,72,71,73,75,74,70,72,71,75,72,72,76,75,71,73,74,75,76,75,72,71,76,71,76,74,71,76,72,73,73,75,74,74,70,74,76,73,73,73,75,75,73,75,76,75,73,80,76,74,74,78,75,73,75,77,76,75,80,76,74,79,72,75,77,74,77,77,75,76,78,77,79,76,78,75,79,79,77,79,76,75,78,76,75,78,75,77,76,78,75,77,77,77,77,75,75,76,75,75,74,74,76,77,75,77,76,74,77,75,78,77,75,77,76,76,76,77,77,76,77,78,76,75,78,71,78,75,77,80,77,74,75,76,78,76,76,74,78,77,74,79,76,75,77,81,79,75,10,7,7,11,11,11,12,14,22,26,92,165,30,17,14,11,11,11,11,8,11,8,28,94,75,77,79,82,82,78,78,77,79,77,79,77,78,77,76,77,76,76,74,80,78,76,81,80,76,78,76,80,75,81,78,77,75,83,76,82,79,78,79,80,78,78,78,80,77,77,79,81,78,78,78,81,78,79,75,79,81,81,81,78,82,77,78,79,78,80,78,79,79,78,77,80,78,79,80,79,77,77,79,81,81,79,80,83,78,81,80,78,81,84,80,79,79,79,82,82,81,81,80,80,83,81,82,82,79,79,82,81,82,83,81,79,82,83,81,84,81,81,82,81,79,79,80,79,82,83,80,83,81,80,81,79,81,78,80,77,80,80,82,82,81,82,80,83,78,80,80</t>
  </si>
  <si>
    <t>IMGLINENC=69,74,73,74,72,73,74,71,77,76,72,73,73,76,74,75,73,76,75,75,74,72,71,73,74,73,74,75,75,74,75,72,72,73,77,77,73,77,77,74,75,75,74,76,74,74,73,73,74,78,77,76,77,79,75,79,75,80,79,77,77,81,80,77,78,78,79,77,79,82,78,82,79,81,78,75,77,76,73,75,77,76,75,74,77,74,77,80,75,77,74,79,79,78,76,76,77,75,76,76,76,77,80,75,73,77,76,75,77,75,78,75,80,75,77,80,76,78,75,76,78,79,80,77,77,77,77,79,81,77,78,78,80,78,78,75,75,80,77,79,74,76,77,72,72,78,82,76,79,12,6,8,10,11,11,11,14,22,25,93,160,29,16,14,12,10,11,11,9,11,9,31,92,78,73,79,79,84,78,79,78,79,77,80,79,75,78,76,80,76,77,77,78,77,79,78,78,80,78,78,83,80,77,75,74,75,77,77,81,76,76,81,80,81,80,79,78,77,78,78,80,81,78,79,78,80,81,78,77,79,79,77,81,80,78,79,76,79,77,79,82,79,79,78,80,79,77,80,78,84,78,83,81,83,82,82,81,81,80,79,78,80,80,78,83,80,79,77,81,80,81,78,79,80,82,82,82,80,83,81,80,85,82,84,78,80,80,78,81,81,82,81,82,79,81,82,81,86,83,80,80,81,79,81,81,81,82,80,84,81,81,85,80,80,78,79,83,82,80,80</t>
  </si>
  <si>
    <t>ZL=-4485.6|ZR=-8551.6|ZSWP=0.0</t>
  </si>
  <si>
    <t>IMGLINENC=74,73,75,74,77,74,74,74,75,77,73,74,76,75,74,75,78,77,75,76,72,74,76,78,78,76,77,76,74,75,73,76,74,77,76,75,75,76,75,73,77,75,77,75,76,75,75,80,77,77,78,75,76,73,76,74,74,78,79,75,77,76,78,75,76,75,76,76,74,79,73,75,72,75,75,76,73,78,75,76,76,75,72,75,76,74,75,75,75,77,73,78,78,76,74,77,75,77,78,76,75,75,78,74,77,76,76,78,74,75,77,78,77,75,77,79,76,75,75,78,79,73,77,74,77,77,77,75,76,76,76,76,78,78,76,77,77,72,76,79,77,73,81,80,80,15,6,8,11,11,12,12,15,19,33,116,127,29,16,13,12,12,11,11,12,7,8,13,77,72,72,72,70,72,73,78,79,75,75,77,74,75,76,71,76,74,71,72,75,74,70,71,78,72,75,75,73,76,74,74,73,76,71,73,74,78,74,75,73,73,72,75,75,75,73,72,74,73,77,77,73,73,79,73,76,74,76,74,75,72,72,75,77,73,77,74,76,74,75,75,74,74,74,75,76,75,78,76,76,76,76,75,75,72,74,75,74,75,74,73,78,76,77,77,77,75,77,75,72,74,72,75,74,73,74,75,74,70,74,73,76,74,74,77,74,75,75,74,74,76,74,72,71,73,72,70,72,73,74,74,71,70,72,75,72,72,74,77,74,73,73,73,70,73,74,75,73,72,76,73</t>
  </si>
  <si>
    <t>IMGLINENC=71,75,79,76,75,74,73,77,78,76,77,74,75,77,78,74,76,75,75,73,77,78,75,76,76,75,74,76,74,75,75,79,76,72,76,75,74,77,79,76,77,76,75,77,75,74,77,76,76,75,80,76,76,74,77,75,76,74,76,76,78,72,75,79,76,77,75,77,75,77,77,78,77,79,77,76,78,75,75,79,79,77,76,79,79,75,75,78,77,77,77,80,78,78,78,79,77,77,79,81,78,81,75,81,78,77,77,81,75,78,79,77,78,78,77,80,78,80,80,78,78,78,77,78,81,77,79,76,77,79,80,78,79,79,76,80,73,76,77,77,76,70,77,79,80,16,7,8,11,11,12,13,15,18,36,125,122,29,17,14,10,14,12,9,11,8,8,15,78,72,72,72,70,74,77,75,75,75,72,74,73,78,73,74,78,76,75,74,73,73,74,76,76,78,76,72,76,74,77,77,73,76,75,74,72,75,76,73,78,72,73,73,76,72,74,74,73,72,75,74,74,74,75,77,74,73,75,77,76,74,74,77,76,76,79,76,77,76,71,77,75,75,73,74,74,77,74,71,75,71,73,76,78,74,73,74,75,71,76,77,74,72,76,74,72,76,75,70,73,74,76,72,76,75,75,74,75,73,72,74,76,76,75,75,75,73,73,75,76,72,72,75,76,72,75,72,75,74,73,73,73,75,73,74,75,74,70,76,75,74,75,71,71,74,73,72,75,73,74,75</t>
  </si>
  <si>
    <t>IMGLINENC=74,76,73,75,71,75,77,75,79,74,73,74,73,74,78,75,73,74,73,74,77,75,74,75,73,74,72,73,76,76,72,75,74,76,78,77,72,77,74,78,73,74,74,72,73,75,74,73,71,73,74,77,76,77,73,75,77,77,76,77,77,76,79,74,76,77,75,76,75,75,79,79,77,78,75,75,77,74,75,76,78,75,79,74,76,77,76,75,78,74,79,78,77,77,77,79,72,76,78,77,77,75,77,77,78,76,76,78,72,75,78,75,75,75,77,78,79,76,78,77,76,76,79,73,75,74,77,78,76,77,74,76,76,74,76,78,80,78,76,74,75,79,77,74,78,73,77,85,55,8,5,7,9,10,11,11,15,22,25,95,181,31,16,16,13,10,10,11,9,11,7,16,88,67,80,80,80,80,83,79,80,79,81,79,79,77,77,76,77,78,75,76,81,73,77,79,74,76,77,77,78,80,76,78,80,80,76,79,78,77,78,82,78,75,77,77,77,81,77,79,76,79,77,79,79,79,77,77,78,78,78,80,79,78,79,80,82,77,77,82,77,76,80,77,78,78,78,79,80,77,81,80,79,82,81,79,79,80,82,80,83,80,80,80,80,78,81,79,80,79,78,83,81,84,78,79,81,78,80,81,81,82,79,83,80,82,79,78,81,76,78,83,80,81,78,80,80,80,83,83,85,80,83,80,84,81,81,83,78,77,83,77,79,81,86,82,82,77,82,79</t>
  </si>
  <si>
    <t>IMGLINENC=70,74,75,73,75,72,73,74,73,76,78,73,75,75,75,74,74,76,76,74,73,72,72,74,75,72,74,76,74,76,74,74,74,75,74,76,78,75,75,73,71,76,79,77,75,77,76,78,74,77,76,76,73,75,76,76,77,78,79,79,77,78,79,80,80,76,80,81,81,84,79,77,78,79,79,78,79,75,75,75,79,75,76,74,75,74,77,74,73,75,73,76,74,77,77,79,77,78,75,79,77,76,74,74,79,74,75,79,80,77,77,78,77,78,75,75,75,73,74,74,77,78,75,79,75,77,78,76,79,79,77,75,78,77,77,78,76,77,76,77,78,76,77,76,72,72,82,81,63,8,6,7,10,11,12,12,13,23,27,96,187,33,15,15,14,11,12,12,10,12,8,17,90,73,77,82,81,78,83,81,76,77,75,79,80,75,79,79,80,79,81,75,77,78,78,79,80,80,78,77,78,77,78,81,78,79,81,79,76,77,78,77,78,77,79,80,78,77,79,78,78,80,76,80,79,78,80,79,79,80,80,79,79,80,81,77,78,78,79,80,78,77,80,80,80,80,80,82,81,78,79,79,81,80,79,78,83,81,79,81,78,80,83,78,77,81,81,78,83,83,83,77,80,83,80,77,78,80,79,81,79,82,84,82,78,80,81,79,82,80,82,80,80,75,81,78,81,84,77,80,82,81,83,82,81,77,81,78,81,83,78,79,82,80,78,84,82,81,83,78</t>
  </si>
  <si>
    <t>ZL=-4291.9|ZR=-8745.3|ZSWP=0.0</t>
  </si>
  <si>
    <t>IMGLINENC=74,74,72,76,76,77,76,77,75,76,74,72,74,75,75,76,76,77,74,76,74,76,77,77,77,75,75,76,75,78,72,76,77,77,78,77,73,79,73,76,78,77,77,79,75,74,76,76,78,78,77,78,76,75,76,76,76,75,73,74,75,74,75,74,75,74,76,76,75,77,75,75,76,74,75,76,74,74,75,73,74,76,76,75,74,74,75,76,76,76,79,75,75,77,78,78,74,76,77,76,73,75,76,77,78,76,77,75,75,75,77,77,80,73,76,78,77,77,78,78,77,75,75,75,75,73,76,79,77,77,78,74,76,78,75,76,76,74,74,78,79,77,73,89,61,8,7,8,10,11,11,12,15,20,34,129,122,29,17,13,11,13,12,10,10,8,8,10,62,70,68,75,73,74,74,75,74,76,76,77,75,74,76,73,75,73,71,79,76,75,72,73,76,77,76,72,75,75,73,75,76,71,77,72,75,76,72,73,73,73,71,72,74,72,74,73,74,75,73,72,76,72,73,75,74,75,73,74,75,73,75,76,73,74,73,74,74,77,75,75,74,78,74,72,74,77,73,72,75,73,75,77,77,74,74,71,75,74,74,76,72,75,73,75,73,75,75,77,73,74,76,74,78,73,73,76,74,74,75,74,75,73,77,73,74,76,74,78,75,72,72,76,74,73,73,73,71,71,71,72,73,74,69,78,77,74,73,71,75,73,74,74,74,73,74,74,73,74,74,72</t>
  </si>
  <si>
    <t>IMGLINENC=74,75,76,74,77,75,76,75,76,75,73,75,77,74,72,75,74,75,78,77,75,76,75,76,75,77,75,79,75,73,74,76,75,77,75,74,76,75,76,76,76,75,74,77,78,75,78,77,75,75,78,77,72,74,76,72,74,75,77,76,75,74,78,74,75,75,77,73,76,76,76,74,74,76,73,76,75,76,78,78,75,75,78,76,75,77,75,77,74,78,77,79,77,79,75,77,76,78,78,77,78,78,76,80,77,77,78,76,78,79,78,81,76,79,76,78,80,78,78,79,79,79,79,79,81,79,77,82,76,80,78,74,76,80,76,76,73,76,73,77,81,77,71,85,67,10,7,8,10,12,13,13,14,18,35,127,121,30,17,13,13,13,12,10,11,9,8,12,70,66,69,75,71,74,75,76,77,73,77,73,75,75,75,72,71,75,71,73,72,75,71,73,76,75,76,73,76,74,73,75,73,75,74,77,75,76,73,74,75,73,76,71,72,75,75,75,73,74,74,76,74,74,75,74,73,76,74,75,74,72,73,76,73,73,77,74,72,76,72,74,74,79,79,76,74,76,73,73,74,72,73,76,73,72,77,74,77,74,74,76,73,73,73,78,73,75,75,73,72,74,76,74,72,78,77,75,76,76,75,77,73,74,76,74,73,75,74,77,72,71,77,73,76,75,75,74,72,76,75,77,75,75,71,77,72,74,73,75,76,74,75,73,73,73,74,76,72,73,75,76</t>
  </si>
  <si>
    <t>IMGLINENC=74,72,75,71,71,74,75,73,71,75,72,73,70,71,76,74,75,78,76,73,76,75,73,75,75,74,76,74,78,73,73,73,74,77,73,74,74,78,73,75,73,71,73,73,72,74,74,76,76,72,78,75,75,75,79,72,73,76,76,76,76,77,80,77,76,76,75,76,77,76,75,77,76,80,77,76,77,74,75,75,74,76,75,78,77,74,74,74,77,74,78,74,77,75,77,79,74,74,76,73,76,75,74,77,78,72,78,76,75,74,75,73,75,76,77,75,76,78,73,76,75,77,78,77,74,77,75,75,78,78,79,77,79,76,79,72,80,80,77,79,79,77,76,80,77,74,71,90,39,6,5,8,9,11,11,15,14,22,25,96,206,35,17,15,14,10,11,12,10,10,6,11,67,73,81,77,79,76,76,77,80,78,80,76,82,78,78,78,77,75,75,75,78,77,78,78,79,78,76,78,80,79,80,81,77,78,77,80,79,79,78,77,81,80,81,78,78,79,80,78,78,77,78,81,81,78,79,78,82,79,81,76,78,82,74,80,79,80,80,79,79,79,77,80,80,79,82,77,81,79,80,82,79,83,77,79,77,78,80,77,81,78,79,80,80,77,81,79,81,79,83,82,82,81,80,80,81,79,79,81,82,82,81,81,81,80,80,84,80,80,80,79,81,84,84,79,81,80,80,85,81,79,81,78,81,82,81,82,81,80,81,78,80,81,81,85,81,79,82,77</t>
  </si>
  <si>
    <t>IMGLINENC=74,74,74,72,78,71,72,72,74,76,72,73,70,75,75,77,75,75,78,76,75,74,74,72,76,74,77,75,75,74,76,72,72,71,75,73,75,75,75,75,75,75,76,74,73,76,76,72,73,77,75,76,77,75,77,78,78,78,75,77,78,81,82,79,81,80,78,78,80,80,77,79,77,78,79,80,77,79,75,76,77,76,78,78,77,75,79,75,75,76,75,78,74,78,80,77,79,78,79,76,76,74,78,74,76,75,75,82,77,76,79,75,78,78,75,75,75,77,77,77,76,79,78,75,77,75,79,76,79,79,76,76,75,80,76,79,76,76,75,80,75,77,78,82,75,73,77,91,47,6,5,8,10,10,11,13,13,22,25,97,206,37,16,15,12,11,11,12,9,10,8,12,68,74,87,79,77,77,77,78,79,79,80,76,77,78,79,78,76,79,77,81,78,77,77,75,78,80,82,76,79,78,79,79,79,80,79,79,78,77,77,80,80,82,80,77,75,79,79,77,79,80,77,79,78,81,78,81,82,77,80,79,77,80,77,80,77,83,80,79,84,78,78,79,79,80,77,81,80,80,80,82,82,80,81,80,77,79,79,81,79,79,81,78,80,83,82,82,81,79,80,82,82,82,80,82,80,83,80,77,84,82,81,82,81,80,80,81,82,85,80,78,79,84,82,81,80,82,80,81,81,81,81,79,81,79,82,76,80,83,80,83,82,83,78,80,84,79,82,79</t>
  </si>
  <si>
    <t>ZL=-4098.0|ZR=-8939.2|ZSWP=0.0</t>
  </si>
  <si>
    <t>IMGLINENC=76,75,75,77,75,76,77,76,73,78,77,76,74,75,75,74,75,75,75,76,73,77,75,78,78,74,76,77,73,76,77,78,76,76,74,76,76,77,77,74,74,76,77,77,74,74,74,76,74,76,75,75,76,74,75,75,76,77,73,75,75,77,74,73,75,77,77,74,72,76,75,76,75,76,74,76,75,78,78,75,74,77,76,76,76,75,73,75,74,77,76,78,78,77,73,77,77,78,80,75,74,75,78,76,74,81,75,78,77,76,74,77,76,77,81,77,77,78,78,77,75,76,76,78,75,76,76,75,76,73,76,73,74,73,75,74,75,76,78,74,79,82,69,94,34,6,7,8,9,10,11,12,15,20,41,129,117,35,16,13,13,13,12,10,11,8,7,9,39,67,78,81,79,79,72,74,73,73,74,74,74,75,74,73,77,76,75,74,73,75,75,74,75,74,75,74,76,76,74,74,76,75,74,74,73,72,75,76,73,73,74,74,70,75,71,70,72,74,71,73,76,73,72,72,76,73,71,75,75,75,74,74,75,76,76,73,74,75,71,73,77,74,70,76,74,75,75,74,76,75,74,78,79,73,75,73,73,75,74,76,73,72,70,72,75,76,75,73,70,77,72,74,75,75,71,77,75,72,76,75,75,74,75,76,73,77,75,75,73,73,74,77,71,73,71,71,71,72,73,73,73,73,72,71,72,72,72,73,74,76,75,74,74,74,72,75,73,74,73,72</t>
  </si>
  <si>
    <t>IMGLINENC=73,73,75,74,76,75,77,76,77,77,80,73,76,80,76,74,76,79,78,76,76,78,74,74,76,77,79,78,75,75,77,78,75,76,74,76,75,76,76,79,78,75,73,76,79,73,77,78,74,75,76,75,76,77,75,74,75,76,74,76,76,77,77,76,71,76,76,76,78,78,75,74,77,76,77,78,77,76,79,73,74,74,76,75,77,75,78,77,78,77,79,79,81,77,76,80,77,79,81,79,78,77,77,78,79,77,77,75,76,79,79,84,77,79,77,80,78,79,79,80,83,77,77,78,78,77,78,79,75,74,72,76,79,79,79,76,76,76,73,71,79,84,71,98,39,8,7,9,10,12,13,13,14,20,40,124,117,34,16,12,12,13,12,11,10,9,6,9,48,66,76,76,77,73,74,74,77,71,76,76,78,73,73,75,75,74,74,76,75,70,73,77,74,72,73,76,74,75,76,75,74,74,76,72,75,77,75,72,73,75,73,74,74,73,75,74,73,74,72,75,72,74,74,76,75,77,76,77,75,73,73,76,75,73,78,75,74,75,73,74,76,75,75,73,77,76,77,71,74,71,77,76,75,75,74,71,74,72,76,74,73,71,74,74,73,73,75,75,77,76,76,77,75,71,77,75,76,75,75,76,77,76,78,74,75,77,73,78,73,73,75,74,77,74,74,73,75,76,72,74,74,76,75,73,75,73,72,76,75,73,76,74,76,72,72,72,76,75,74,74</t>
  </si>
  <si>
    <t>IMGLINENC=73,71,71,74,73,71,74,74,73,75,77,71,74,77,76,73,75,75,71,74,72,74,73,75,74,73,76,75,74,74,74,74,75,75,77,76,72,74,73,76,74,75,73,72,76,78,74,75,76,75,73,77,76,79,75,77,74,76,75,72,77,77,79,78,76,79,77,80,79,74,77,75,77,79,77,76,76,78,79,75,80,80,76,74,79,77,77,73,76,76,76,74,75,74,76,77,78,75,72,76,77,75,76,75,77,74,71,79,77,79,78,76,78,80,76,77,75,78,80,80,77,77,78,79,75,77,78,77,77,76,76,77,77,75,78,74,76,77,75,73,76,78,71,76,79,79,69,88,22,6,6,7,9,10,11,14,13,22,24,98,217,38,17,15,13,10,11,12,10,10,7,10,33,91,78,74,78,77,81,78,80,76,76,76,78,77,77,76,79,75,75,77,77,76,76,81,74,76,77,77,76,77,75,81,78,81,81,81,80,77,79,81,80,78,83,78,78,76,83,80,82,78,79,80,80,78,80,80,79,79,81,79,81,80,79,79,78,79,79,79,81,81,80,77,78,81,81,77,79,80,78,83,82,83,79,80,80,76,78,82,78,80,81,78,80,81,77,79,83,79,81,80,79,83,80,79,80,81,82,83,82,80,77,82,81,80,83,82,80,80,82,80,80,83,83,80,82,84,81,79,81,83,82,80,84,81,81,78,79,84,80,83,84,78,81,82,81,78,79,78</t>
  </si>
  <si>
    <t>IMGLINENC=71,73,71,72,75,73,73,75,75,75,74,76,73,72,77,71,75,73,77,76,79,76,75,75,77,72,72,73,77,74,75,75,74,71,76,75,74,76,74,78,71,74,76,75,77,74,74,78,76,76,76,76,76,79,77,76,77,79,76,77,78,76,83,80,80,78,81,82,76,77,79,78,77,78,80,79,78,76,76,76,75,78,78,76,78,76,75,75,77,76,75,80,78,76,78,78,77,75,76,77,78,78,79,76,75,75,76,74,76,75,78,76,75,75,78,79,76,78,79,75,78,76,76,75,77,76,79,75,77,78,78,76,76,78,79,76,79,79,78,75,77,77,77,76,79,75,71,87,29,6,6,8,9,9,11,13,13,21,26,101,217,40,18,16,13,11,10,12,10,9,7,9,39,91,81,76,77,77,81,81,78,80,76,81,77,77,78,77,79,76,80,78,75,81,81,75,81,81,78,77,80,76,78,78,77,79,79,79,81,81,78,78,79,82,78,78,79,82,80,77,79,78,80,80,76,77,79,80,80,77,81,80,78,82,78,78,80,81,81,80,81,78,78,80,78,79,79,79,80,78,77,79,81,83,80,83,79,82,79,81,80,80,83,80,80,80,83,78,78,80,80,81,81,79,80,76,77,81,83,81,80,82,80,80,84,79,80,78,81,83,81,82,81,79,80,83,78,79,80,78,82,83,80,79,81,80,85,78,80,78,82,80,81,80,80,80,81,80,81,80</t>
  </si>
  <si>
    <t>ZL=-3904.4|ZR=-9132.8|ZSWP=0.0</t>
  </si>
  <si>
    <t>IMGLINENC=76,76,75,75,75,75,76,74,73,73,75,74,76,76,72,77,76,74,75,73,76,76,74,76,75,77,74,75,76,75,75,76,78,76,73,75,74,74,78,76,79,76,77,76,75,74,76,75,76,79,77,76,75,75,76,74,74,77,76,75,74,75,73,78,74,71,75,74,74,76,77,77,74,76,77,76,74,77,77,74,79,77,76,78,75,77,77,74,72,79,78,75,75,79,75,76,79,77,78,76,78,75,77,76,76,76,77,74,78,77,75,82,84,77,78,75,79,78,76,78,79,78,77,77,76,76,75,76,77,78,76,77,73,75,78,75,76,74,74,80,71,77,81,80,14,6,8,9,10,12,11,14,15,20,45,134,121,33,16,13,12,13,11,9,9,7,7,8,19,81,80,80,76,76,77,75,75,72,74,77,75,74,74,75,74,72,71,72,74,72,75,75,77,75,74,74,75,75,76,76,75,74,72,74,72,74,74,74,78,74,75,74,71,73,73,75,77,76,72,71,73,75,73,73,73,76,78,75,73,72,74,71,73,77,74,76,71,77,74,76,76,74,71,75,75,77,76,75,74,77,77,73,76,73,77,76,74,72,76,76,74,76,76,75,75,76,71,73,73,72,76,73,76,72,74,79,73,75,70,74,75,76,75,74,74,74,77,73,74,70,73,74,73,77,74,72,73,72,74,75,73,74,72,75,75,71,71,75,73,76,72,74,73,76,77,74,74,72,74,73</t>
  </si>
  <si>
    <t>IMGLINENC=73,76,75,75,74,72,76,76,75,74,80,74,74,75,78,77,77,76,76,74,74,79,76,76,75,75,75,78,75,78,73,77,76,73,75,76,76,75,74,77,80,76,74,74,74,76,77,76,79,78,77,79,78,76,76,73,75,74,76,77,75,76,78,75,75,74,78,75,73,80,74,74,78,78,77,76,77,77,78,77,75,76,79,77,77,77,75,77,80,78,75,82,77,79,81,81,78,79,77,81,80,79,78,76,77,78,77,78,78,78,78,79,77,78,76,76,80,80,82,79,78,77,78,77,76,77,76,75,78,76,78,77,77,77,76,76,77,78,82,76,73,80,75,84,16,6,7,9,10,12,12,13,13,20,47,135,121,33,16,12,12,13,12,10,10,8,6,8,23,76,81,80,76,78,76,76,74,73,75,74,76,75,76,75,76,73,74,78,75,71,76,75,77,73,74,75,75,77,75,73,76,76,74,74,75,75,73,74,76,72,76,74,71,74,72,74,72,72,72,74,76,76,72,74,73,72,72,76,73,75,74,77,75,72,74,78,73,75,72,76,78,74,76,76,77,74,70,72,72,74,73,74,76,74,76,76,76,75,72,77,72,73,72,76,75,76,77,75,74,74,76,74,75,74,76,74,72,73,74,78,76,72,74,76,76,74,74,78,72,70,76,74,73,75,74,74,71,76,77,77,72,75,72,76,72,77,72,72,76,74,73,74,73,76,73,74,74,74,70,74</t>
  </si>
  <si>
    <t>IMGLINENC=75,72,75,72,72,78,75,72,73,72,73,70,75,74,74,72,74,74,73,74,79,73,73,75,71,74,74,74,74,77,75,75,72,73,74,74,74,74,75,75,71,76,75,75,77,74,78,78,77,71,76,77,79,74,76,72,73,73,77,77,76,74,78,75,76,76,77,77,75,78,75,79,77,76,77,77,78,78,76,76,77,80,76,76,75,74,73,75,78,76,78,75,76,76,77,77,75,76,75,75,80,80,76,77,75,75,79,78,76,76,77,76,74,78,78,81,79,77,78,76,77,77,75,76,76,77,80,76,78,80,77,78,76,75,79,77,77,75,78,75,77,75,75,76,78,80,78,67,12,5,5,8,9,10,13,14,15,24,28,109,218,36,18,16,13,11,13,12,9,9,7,9,14,87,71,79,83,86,79,78,84,79,79,78,78,79,78,78,78,80,79,78,79,77,79,75,81,78,75,77,78,82,79,77,80,79,80,77,83,79,79,81,77,77,80,80,78,81,78,78,81,76,79,82,81,80,79,79,81,79,79,80,80,82,81,81,81,78,80,82,80,80,76,79,79,80,78,82,79,81,81,82,79,84,78,79,76,80,80,82,79,81,81,79,77,84,80,79,80,83,82,84,80,80,78,82,79,81,82,82,81,82,81,81,82,82,81,79,82,81,80,80,78,81,79,84,79,82,82,83,82,80,81,79,78,80,84,80,83,84,79,82,81,82,83,83,80,81,81,81</t>
  </si>
  <si>
    <t>IMGLINENC=74,73,77,75,72,73,72,73,75,77,72,75,75,72,75,74,75,74,73,76,75,78,74,71,72,74,76,72,78,77,75,73,74,77,74,73,75,74,73,75,73,75,75,74,75,75,77,76,75,72,77,77,76,76,75,80,78,80,78,80,74,79,82,79,80,76,78,78,77,78,79,78,79,79,79,79,74,78,77,77,75,76,78,76,76,75,76,76,77,76,79,78,76,73,73,76,75,77,74,78,76,78,74,76,76,75,75,80,76,74,80,75,77,78,75,77,76,77,73,77,77,78,76,79,75,76,79,77,73,79,79,78,77,74,77,78,81,73,74,78,79,78,78,74,78,77,74,72,11,5,5,8,8,11,12,15,13,22,26,107,217,40,17,16,13,11,11,12,10,9,6,8,15,93,70,81,84,83,81,82,80,78,81,80,76,76,77,78,78,78,77,78,79,79,78,78,77,76,77,81,80,79,79,79,82,78,78,79,79,81,77,80,77,78,80,78,81,79,81,78,79,79,80,82,80,77,80,80,75,81,82,79,80,83,80,80,77,78,82,79,78,79,79,80,79,79,80,80,82,82,78,86,80,79,80,80,80,81,79,82,80,80,81,78,78,80,80,79,79,79,80,77,77,81,84,79,80,81,84,81,79,83,83,79,79,80,78,85,80,85,82,82,79,79,81,81,80,80,81,82,83,82,83,84,81,79,81,81,82,80,79,85,81,82,79,81,79,81,85,82</t>
  </si>
  <si>
    <t>ZL=-3710.6|ZR=-9326.6|ZSWP=0.0</t>
  </si>
  <si>
    <t>IMGLINENC=77,74,75,77,76,77,75,73,73,73,77,77,76,73,72,76,75,76,73,78,76,75,74,77,77,76,78,74,75,77,73,77,77,76,76,74,76,76,74,77,73,75,73,75,75,77,77,76,76,74,79,78,77,76,77,77,76,78,71,74,76,76,79,76,73,71,73,75,79,78,75,79,75,75,76,75,75,79,77,73,76,73,77,75,77,73,73,76,73,75,75,78,78,78,75,77,76,78,74,74,79,78,80,76,78,78,77,75,75,75,75,74,78,77,77,76,78,75,76,75,75,75,75,74,74,74,75,77,76,76,76,77,75,76,76,74,77,72,76,77,77,68,90,52,8,6,8,9,10,12,13,12,14,22,54,139,131,37,15,13,13,13,12,8,8,9,6,7,12,73,67,71,69,73,76,74,75,71,75,75,72,74,75,74,75,74,78,73,74,76,72,76,74,70,76,74,75,75,74,75,74,73,74,75,75,73,73,74,74,73,73,73,76,75,74,70,74,76,76,73,73,71,75,70,75,74,72,76,77,74,74,75,75,74,75,73,75,72,70,74,75,76,77,77,75,73,73,76,77,73,74,78,75,76,73,75,76,74,73,77,73,73,76,77,79,74,73,76,72,74,77,74,74,76,76,76,75,74,73,77,73,76,76,75,75,76,75,74,73,72,74,75,74,72,73,75,75,75,72,75,72,74,75,71,71,72,71,77,71,74,74,76,73,75,72,71,72,75,72,76</t>
  </si>
  <si>
    <t>IMGLINENC=76,72,76,77,78,73,73,74,76,76,74,77,73,77,77,78,76,75,76,71,74,75,76,78,75,79,77,77,75,75,74,75,74,77,76,78,75,77,75,77,74,75,73,76,75,75,75,74,77,77,76,78,74,72,76,75,73,70,77,78,76,77,80,73,73,77,75,76,78,76,74,74,78,78,78,76,79,77,79,78,78,76,78,78,75,77,81,78,78,75,78,79,76,76,76,80,79,80,80,76,79,78,81,77,79,77,79,77,79,81,79,78,79,76,79,81,79,77,81,80,78,79,78,79,78,78,77,79,78,74,78,73,77,77,74,76,73,74,75,80,80,73,90,57,8,7,7,9,9,12,13,12,15,19,54,133,136,36,16,15,13,14,11,10,9,9,6,6,13,77,70,67,72,70,74,76,76,72,73,74,77,75,71,72,75,73,71,76,75,77,76,78,75,78,79,77,75,74,76,77,74,73,75,74,74,79,71,72,72,72,72,75,73,73,74,75,74,74,70,74,72,75,72,70,71,75,76,75,72,77,76,80,75,75,76,76,73,75,76,75,77,74,76,72,75,74,71,73,74,74,73,73,73,74,76,76,79,76,77,74,77,74,74,74,72,74,74,74,76,73,74,77,77,76,75,76,73,73,71,72,75,75,73,75,78,72,74,77,73,69,73,75,75,74,73,75,75,73,73,73,75,76,72,72,74,72,74,75,72,70,76,77,75,73,72,72,75,72,75,75</t>
  </si>
  <si>
    <t>IMGLINENC=72,72,72,76,75,73,75,77,74,76,75,71,72,76,76,71,76,76,76,74,75,78,73,75,75,72,78,73,74,72,74,73,75,76,74,77,75,73,73,76,74,74,73,73,74,76,74,75,78,76,76,77,73,77,76,75,79,75,77,77,76,75,81,74,74,76,75,75,75,73,75,76,77,75,78,76,77,76,78,75,75,76,78,80,78,75,76,76,75,77,80,77,77,76,76,80,75,76,72,79,78,74,76,77,75,75,78,74,77,79,73,75,76,78,77,74,78,75,78,77,76,76,74,78,78,73,80,77,78,77,77,75,75,74,75,75,78,77,79,77,79,82,79,77,73,69,93,36,7,5,6,9,9,9,12,13,16,23,29,124,203,35,17,17,13,11,13,11,10,8,6,9,9,66,77,81,81,78,80,76,75,77,78,79,77,77,77,78,77,79,77,77,78,76,78,77,75,79,78,79,78,82,78,80,77,80,77,75,75,80,77,80,80,77,79,77,84,79,82,81,80,78,81,80,82,79,80,82,80,81,77,80,80,80,79,82,79,80,76,78,77,81,79,80,79,78,78,81,80,83,80,79,79,79,78,77,80,82,76,79,81,83,80,79,79,77,79,79,83,80,81,80,80,81,82,83,82,80,81,81,83,82,83,81,84,82,80,80,80,79,83,80,79,82,82,79,80,82,80,82,81,81,81,79,79,83,83,81,81,77,80,84,82,79,78,80,82,80,82,81</t>
  </si>
  <si>
    <t>IMGLINENC=71,71,77,74,72,74,75,74,77,73,72,72,73,76,75,75,74,74,76,76,75,76,71,73,74,71,75,76,76,73,71,74,73,76,75,73,72,75,75,77,79,76,80,75,80,77,75,73,75,76,78,77,75,79,75,79,74,78,77,77,77,79,79,78,78,81,79,80,79,82,79,78,79,75,79,77,77,75,78,77,80,76,79,77,74,78,79,77,78,76,73,76,78,76,75,77,79,74,74,79,81,77,76,76,75,76,78,78,75,75,75,75,72,78,76,78,78,77,75,74,79,81,77,73,77,78,77,77,78,78,79,78,76,76,78,77,76,78,78,79,80,80,80,79,74,72,92,47,7,5,5,9,9,10,12,14,15,24,28,116,213,39,17,16,14,11,13,12,9,8,7,8,8,70,75,87,78,77,78,77,77,81,78,81,80,78,81,77,79,76,77,76,78,81,79,77,78,74,81,77,80,76,76,78,75,79,77,77,77,76,75,82,83,79,79,78,81,77,79,81,79,77,77,78,79,78,79,81,81,77,80,82,78,80,81,83,78,82,84,79,84,82,77,80,77,77,78,80,78,80,79,79,77,82,80,81,79,80,81,78,78,81,82,81,79,80,85,80,80,81,80,80,83,83,79,79,80,78,81,80,78,79,79,84,78,80,80,82,80,79,84,83,81,80,82,82,81,79,81,81,77,82,82,79,80,80,81,81,81,80,79,82,85,82,84,84,82,83,82,77</t>
  </si>
  <si>
    <t>ZL=-3516.8|ZR=-9520.3|ZSWP=0.0</t>
  </si>
  <si>
    <t>IMGLINENC=76,75,76,74,77,75,75,78,76,74,75,76,75,79,74,77,77,75,75,78,73,75,76,73,76,79,77,76,76,74,74,73,77,75,75,77,76,75,77,75,79,75,75,75,75,73,75,76,75,77,77,76,75,77,78,77,77,74,75,75,74,76,72,75,76,77,72,76,77,74,77,78,79,74,76,77,77,74,74,77,76,74,75,75,75,75,76,75,73,77,76,78,76,77,77,76,76,77,76,76,75,76,75,78,79,76,76,76,74,78,73,79,74,76,76,76,77,76,77,77,77,75,75,77,76,74,74,75,76,75,76,76,76,77,75,76,76,78,72,73,82,66,92,31,7,5,7,8,10,12,13,13,15,20,57,138,142,35,15,13,14,13,11,10,8,9,7,6,10,57,64,74,74,76,73,71,75,75,75,73,73,75,75,73,75,75,72,71,76,74,75,74,76,71,75,72,74,74,72,74,73,75,75,75,72,75,75,74,72,70,73,74,73,73,74,73,76,76,76,75,72,74,75,72,74,70,74,70,73,75,77,79,75,77,74,74,72,75,72,76,74,73,73,73,75,79,74,75,74,73,76,76,76,72,73,74,74,75,73,75,75,75,74,76,77,73,72,74,74,73,74,76,72,72,73,76,73,76,75,75,76,74,76,74,73,76,74,76,74,71,75,74,71,72,72,70,74,73,71,76,73,73,78,72,73,73,73,73,73,74,73,75,73,75,72,74,72,69,75,73</t>
  </si>
  <si>
    <t>IMGLINENC=76,75,75,78,75,76,76,74,75,75,75,75,77,78,75,76,75,76,76,75,78,78,75,75,76,77,75,75,76,75,73,77,78,76,75,76,76,73,74,76,77,76,71,76,79,76,77,73,75,73,76,77,76,75,73,75,75,75,79,78,79,77,78,76,76,77,75,77,73,77,75,76,76,77,74,79,77,76,77,75,77,75,76,79,76,80,78,79,76,76,74,78,77,76,80,79,78,78,82,76,81,82,78,79,79,76,76,78,78,79,79,77,76,78,76,80,77,81,82,78,78,79,81,77,80,77,75,78,79,77,79,75,75,76,75,78,76,76,74,72,82,73,93,31,7,7,7,9,9,11,13,15,15,20,56,142,143,34,15,13,14,14,11,10,8,8,6,7,11,64,66,73,73,70,74,74,76,74,73,77,73,72,74,73,76,73,73,77,74,72,75,74,76,74,77,74,74,77,76,76,77,74,76,73,75,74,70,75,75,75,72,75,73,72,75,72,73,72,74,73,77,75,74,72,75,70,74,76,75,72,77,74,78,74,75,74,75,76,74,76,73,74,75,76,73,75,71,73,74,73,77,75,74,76,72,76,78,76,75,79,76,73,72,75,73,76,75,75,74,76,77,76,71,73,76,74,77,76,75,76,78,74,75,74,71,75,74,77,74,74,75,74,73,74,72,73,75,73,76,73,74,76,75,74,74,75,76,76,75,73,76,74,74,78,76,74,74,77,74,74</t>
  </si>
  <si>
    <t>IMGLINENC=75,74,74,73,72,75,76,73,73,75,74,71,75,77,74,76,75,73,75,78,76,74,74,72,73,74,76,74,79,71,73,73,74,75,71,77,73,76,77,76,72,76,73,77,76,73,74,78,75,73,73,75,75,76,77,75,73,76,75,76,77,74,79,76,76,77,76,78,77,78,79,72,75,76,76,77,73,77,78,77,73,77,78,79,79,78,77,75,77,76,78,77,78,77,76,76,77,77,76,77,78,77,77,77,78,77,76,75,75,77,78,79,75,74,77,75,77,76,79,74,78,77,77,76,78,74,76,79,77,78,77,76,75,76,79,73,78,78,78,76,73,78,79,83,73,70,93,25,6,5,6,9,8,10,12,15,14,24,27,121,227,45,17,14,14,12,12,13,9,9,7,8,6,40,88,78,74,80,81,79,80,80,79,78,75,79,79,79,80,77,78,79,83,77,77,81,78,78,79,79,77,78,77,80,79,80,81,79,79,81,79,84,82,84,79,77,77,80,78,79,80,81,81,76,82,78,79,80,73,78,77,78,76,80,79,80,77,78,82,80,76,78,80,79,81,76,78,78,77,79,78,83,82,79,79,79,77,80,80,78,79,80,82,79,79,79,79,80,80,83,80,83,80,78,80,78,79,78,83,80,82,81,80,82,80,80,80,80,80,81,81,80,80,83,83,78,80,80,84,82,82,82,79,81,82,82,83,81,80,79,84,85,84,81,79,84,82,81,82,80</t>
  </si>
  <si>
    <t>IMGLINENC=71,76,72,76,75,75,71,72,74,77,75,72,74,75,76,76,76,75,76,76,75,73,71,74,76,72,75,73,73,74,74,73,74,75,75,73,73,71,73,73,72,72,72,75,76,78,75,76,77,74,75,78,75,75,75,76,79,76,76,78,78,79,82,77,80,77,78,83,83,81,79,79,78,78,80,77,79,80,75,77,76,73,75,76,77,75,77,77,80,75,77,77,76,74,76,76,77,75,75,79,74,75,74,80,76,74,73,78,78,74,75,72,78,77,73,77,78,76,79,76,76,78,77,79,75,73,75,75,78,79,77,79,75,76,78,77,79,76,75,75,79,81,82,80,77,70,93,30,6,6,5,10,8,10,12,14,15,21,26,117,211,45,17,15,14,11,13,12,10,8,6,9,7,47,86,84,76,76,77,80,78,77,82,78,80,73,83,78,79,78,76,77,81,78,78,78,79,82,80,78,79,77,77,78,78,76,78,79,77,77,78,78,82,76,78,79,77,76,81,78,78,77,78,79,80,80,79,82,80,76,81,81,77,81,76,80,79,84,78,77,83,80,79,79,78,76,82,81,81,80,80,79,77,82,79,81,81,82,79,82,79,79,82,80,82,79,80,81,79,79,81,77,82,82,82,80,81,79,83,81,83,81,81,81,81,80,82,79,79,81,82,82,83,80,81,83,83,79,80,84,81,82,78,84,82,83,84,79,81,81,80,82,81,81,82,81,80,81,84,83</t>
  </si>
  <si>
    <t>ZL=-3323.1|ZR=-9714.1|ZSWP=0.0</t>
  </si>
  <si>
    <t>IMGLINENC=74,79,72,74,75,76,77,74,76,75,73,73,76,73,73,74,75,76,75,79,74,75,76,78,76,79,78,75,75,74,74,76,77,78,78,77,77,77,75,76,79,75,76,78,75,72,75,76,74,76,78,73,77,76,77,76,77,77,77,74,75,74,77,77,74,75,76,77,81,80,80,78,72,77,77,74,77,78,75,73,74,73,72,77,76,76,76,77,76,79,78,77,78,77,79,77,79,78,75,76,74,77,75,78,73,72,77,75,77,77,76,78,78,78,77,78,78,76,78,78,77,77,75,73,74,75,76,75,77,77,79,76,76,73,77,76,78,78,77,72,79,79,86,15,6,7,6,9,9,12,12,14,14,22,62,134,154,30,16,12,13,15,11,9,8,9,5,6,8,40,68,80,76,77,75,72,74,74,74,73,76,74,75,75,74,72,76,75,76,74,72,76,72,74,76,72,76,76,76,75,75,77,75,74,72,72,75,75,73,74,71,74,74,72,71,71,75,74,73,74,71,74,75,73,74,71,72,73,73,75,74,78,73,72,79,75,73,75,74,76,76,78,75,76,72,74,77,73,77,76,75,74,71,75,73,75,71,73,75,77,74,76,74,74,77,72,75,71,74,73,77,76,75,74,76,73,75,73,75,74,74,72,74,73,75,74,74,76,74,70,74,75,76,72,71,73,72,71,72,73,71,76,72,72,77,73,74,74,76,75,77,73,71,74,74,76,73,73,74,72</t>
  </si>
  <si>
    <t>IMGLINENC=75,76,74,75,75,74,76,74,76,77,78,75,75,74,77,77,76,77,74,74,75,78,74,76,76,73,72,75,76,77,74,77,74,77,78,79,77,78,77,76,78,75,77,75,75,75,76,75,79,73,77,76,75,73,77,74,75,75,78,73,78,78,79,78,74,77,75,76,75,79,75,76,76,76,77,75,74,79,78,76,77,79,77,75,74,76,77,78,78,75,74,78,78,76,78,79,80,81,80,79,79,79,81,81,77,79,78,79,77,79,79,78,78,79,78,79,80,78,79,76,76,76,78,78,79,78,75,81,75,78,76,75,79,76,77,76,76,81,78,71,82,76,86,20,6,7,7,10,10,12,14,14,15,22,64,132,153,31,16,13,14,14,11,8,8,10,7,7,10,48,68,76,82,73,77,76,75,71,73,75,74,72,74,75,74,73,75,75,73,73,75,77,74,76,76,76,75,77,76,74,76,72,76,78,76,76,73,75,74,73,74,73,72,75,76,76,75,72,73,75,75,72,74,76,72,73,76,73,75,76,73,74,73,77,75,75,75,76,74,78,75,76,77,74,72,76,75,74,75,73,74,71,75,74,77,73,73,77,75,75,73,75,72,74,73,74,75,74,74,75,78,74,75,75,76,74,75,74,75,75,74,76,72,73,73,74,74,76,76,77,75,74,74,71,72,73,75,73,74,73,72,75,73,71,73,74,72,75,73,73,76,73,75,74,73,74,71,71,71,74</t>
  </si>
  <si>
    <t>IMGLINENC=76,71,70,76,73,75,76,75,73,76,72,73,75,76,75,74,77,76,72,74,79,77,72,73,74,75,72,73,75,73,74,73,75,78,75,73,75,73,76,73,72,75,74,77,75,76,75,74,77,74,74,74,76,73,76,78,76,76,76,76,75,74,78,76,74,77,76,79,75,79,75,79,77,75,77,77,79,77,74,76,77,79,75,77,75,73,77,73,74,74,76,76,77,77,73,77,75,76,78,78,74,78,74,76,76,77,77,76,75,73,75,75,74,75,75,76,79,77,74,77,77,76,78,78,73,77,76,77,75,76,78,77,73,76,77,78,79,78,76,77,76,73,75,83,79,69,82,12,5,5,5,8,8,10,12,14,15,24,28,121,229,43,20,15,15,12,13,11,8,9,6,9,7,21,97,72,81,79,81,82,81,81,80,77,77,79,79,75,76,75,79,78,78,77,78,75,77,78,77,83,79,82,77,77,76,80,78,78,77,81,80,79,79,79,81,78,79,80,77,79,78,76,77,79,79,77,82,78,79,75,78,77,79,79,79,76,79,81,81,80,77,81,77,80,79,77,81,77,80,79,80,80,80,78,77,80,79,77,81,80,80,80,82,81,76,79,80,80,78,83,82,80,80,83,81,82,81,80,81,85,84,78,81,80,81,80,78,81,83,82,80,83,82,78,82,81,81,77,82,78,83,85,81,81,81,80,82,82,84,80,81,84,84,84,86,80,81,81,80,82</t>
  </si>
  <si>
    <t>IMGLINENC=75,74,75,72,74,73,73,73,74,73,73,75,76,77,74,73,73,73,74,77,74,72,72,73,77,75,77,75,71,73,74,73,74,75,73,72,77,76,73,74,74,74,77,78,75,79,73,72,77,78,75,77,78,77,77,78,77,77,78,75,78,80,81,79,77,80,82,79,80,79,80,79,79,75,75,80,79,76,76,77,76,75,77,75,75,75,74,77,76,77,75,76,78,79,78,76,76,75,76,78,76,74,74,73,72,75,74,78,77,78,78,76,77,79,75,77,75,77,78,74,77,75,78,78,78,75,77,77,79,77,79,76,79,78,78,78,79,79,77,77,77,75,80,79,78,70,92,17,5,5,6,9,8,10,12,13,14,23,28,122,225,45,19,16,14,11,13,12,9,7,5,7,7,26,88,74,79,82,83,84,82,80,80,77,78,78,79,75,78,79,77,79,77,75,80,76,76,79,77,82,77,78,79,77,77,80,78,77,79,77,80,76,83,78,77,79,80,78,79,79,76,79,81,81,79,80,80,83,82,79,79,82,78,81,81,79,77,80,80,80,80,82,83,81,80,84,79,77,81,79,79,80,79,81,81,80,78,82,82,81,79,81,81,79,81,78,81,81,82,82,80,81,78,82,84,81,81,79,84,79,80,81,80,81,78,81,78,84,78,83,84,82,80,79,81,83,79,80,82,83,83,78,80,79,79,80,81,79,81,80,78,80,83,77,77,81,85,84,82,79</t>
  </si>
  <si>
    <t>ZL=-3132.5|ZR=-9904.7|ZSWP=0.0</t>
  </si>
  <si>
    <t>IMGLINENC=74,74,75,78,74,73,73,76,73,73,74,74,75,77,75,75,73,74,79,76,77,77,76,76,73,75,76,77,76,75,72,76,77,75,74,72,73,76,73,72,79,76,76,77,75,73,74,79,78,79,79,75,78,76,78,77,71,74,81,72,74,72,74,76,75,76,78,78,76,75,78,76,75,75,77,80,74,77,79,76,77,74,75,75,73,73,78,74,77,76,76,76,77,76,75,76,79,75,76,77,77,78,80,77,76,78,77,75,75,79,77,78,77,78,78,78,74,77,76,79,77,74,75,76,73,76,75,76,77,76,77,75,76,74,77,76,77,76,77,80,68,96,52,9,6,7,7,9,10,11,13,14,16,25,73,132,165,25,16,12,13,13,11,9,8,9,6,6,6,18,83,81,77,79,75,78,76,74,76,77,74,73,73,73,75,75,75,74,77,72,75,70,75,75,73,74,70,73,72,74,74,75,72,74,73,75,73,73,74,75,75,73,74,73,71,75,75,72,72,74,74,73,73,71,72,74,72,76,75,74,75,74,73,73,78,75,74,76,76,77,76,77,76,75,74,76,75,75,74,72,75,77,77,74,73,76,76,74,73,76,74,74,73,78,78,78,75,70,71,72,73,77,75,72,77,78,76,76,73,73,74,76,76,74,76,76,74,73,72,75,73,73,72,75,73,71,74,75,71,75,73,73,74,76,73,72,71,75,76,74,75,74,70,71,72,72,72,73,77,74</t>
  </si>
  <si>
    <t>IMGLINENC=73,72,76,72,75,74,75,78,75,77,75,74,76,78,77,76,75,76,75,76,75,74,76,76,76,75,76,76,76,75,77,77,77,78,77,73,74,75,76,78,79,75,74,75,78,77,76,77,76,76,77,78,78,75,75,73,77,73,75,75,76,73,75,79,77,75,75,74,75,78,75,76,78,78,75,76,74,77,77,78,77,76,78,78,73,80,79,76,77,80,78,79,81,77,80,81,82,80,78,80,77,77,79,82,78,78,77,77,79,77,80,77,76,80,78,78,79,77,80,81,79,78,78,77,82,80,81,80,77,75,78,75,77,78,76,74,73,75,77,77,68,95,57,8,5,7,8,8,11,12,14,14,15,25,74,133,161,28,16,14,14,14,11,9,8,10,7,6,7,20,80,84,77,75,80,76,77,75,74,75,74,76,72,73,73,77,74,76,76,75,76,78,74,73,72,77,78,74,75,76,72,72,73,73,75,75,75,74,76,74,72,69,75,74,74,75,75,70,74,73,72,73,73,74,73,76,72,75,76,77,75,74,76,74,79,75,75,79,73,76,76,73,74,77,73,76,74,73,74,74,75,74,74,73,74,72,75,70,72,72,77,73,78,73,72,74,73,72,74,78,76,74,75,74,75,76,79,73,75,75,75,75,73,75,76,73,73,75,74,78,73,73,76,76,75,73,77,73,75,75,73,75,77,75,72,74,73,76,75,73,74,72,75,72,73,74,76,73,72,75</t>
  </si>
  <si>
    <t>IMGLINENC=74,73,74,77,73,73,75,74,74,73,78,71,74,73,75,74,74,76,74,73,73,72,76,76,74,73,72,73,72,72,74,76,73,72,76,73,73,75,73,76,78,73,74,73,75,75,74,75,73,75,77,76,75,71,75,74,74,76,78,76,75,76,79,75,74,75,74,78,75,74,75,77,77,76,76,75,76,77,77,77,77,78,75,76,77,75,76,78,73,78,75,80,77,78,76,79,75,75,76,78,80,74,78,78,76,74,78,78,76,76,75,77,77,76,79,77,79,75,77,75,76,76,79,75,76,78,77,75,77,77,77,76,77,75,76,76,76,79,79,80,78,78,75,74,77,82,59,7,5,6,6,7,8,10,13,14,16,25,28,112,246,58,19,16,14,12,13,12,10,8,7,7,4,9,61,74,84,78,75,76,78,80,75,79,74,78,79,81,80,78,78,75,84,80,77,74,77,76,79,78,79,79,77,82,78,78,78,75,80,79,79,80,80,76,79,77,79,77,81,80,82,76,81,79,80,76,81,80,78,83,81,80,76,80,78,81,76,79,79,83,79,77,78,82,76,79,81,78,77,82,80,80,81,82,80,81,79,77,79,79,81,79,83,79,80,82,81,81,81,81,83,77,81,79,84,81,81,81,80,80,80,79,85,83,84,79,80,79,82,80,81,82,80,81,78,83,78,80,81,81,82,80,81,84,83,81,82,82,77,84,82,82,81,79,82,82,83,81,80,79</t>
  </si>
  <si>
    <t>IMGLINENC=71,71,77,74,72,72,73,73,77,76,73,73,71,75,74,75,79,77,75,76,74,76,72,74,73,74,76,74,74,75,73,71,77,74,75,72,73,77,76,75,71,76,75,76,76,77,75,75,74,75,79,75,74,77,75,78,79,77,75,79,78,79,80,83,79,79,81,80,80,78,80,77,79,78,78,77,79,74,75,76,76,77,78,77,76,76,75,76,74,78,75,75,77,77,77,79,76,78,78,73,76,76,74,74,77,74,75,79,77,74,82,78,75,77,76,78,75,78,77,78,79,77,77,76,79,77,78,75,77,77,77,76,79,76,74,80,75,78,77,80,76,75,75,77,78,78,73,8,4,4,6,7,8,10,12,14,14,24,28,107,239,64,20,16,14,12,13,11,8,7,7,7,5,11,65,76,85,79,75,75,76,81,79,74,74,78,81,80,80,77,78,80,79,80,83,77,77,81,80,80,80,78,78,77,78,78,81,76,77,76,79,79,80,77,77,80,77,76,78,77,78,80,75,82,77,79,75,81,80,78,76,79,80,81,80,79,82,78,79,80,80,78,79,82,79,81,80,78,84,80,79,81,79,82,81,79,78,78,80,80,77,79,79,81,79,81,82,81,80,82,80,82,81,83,83,81,81,80,81,81,80,79,83,81,81,78,79,79,78,79,82,84,79,81,81,80,81,82,80,80,81,81,84,82,82,80,82,78,79,82,82,84,82,83,78,79,78,83,79,83</t>
  </si>
  <si>
    <t>ZL=-2938.5|ZR=-10098.6|ZSWP=0.0</t>
  </si>
  <si>
    <t>IMGLINENC=75,78,74,78,78,76,76,75,77,77,75,74,75,74,72,76,78,74,77,76,74,76,78,77,73,77,78,77,77,74,75,77,73,77,77,73,76,76,73,74,74,77,78,76,77,73,77,74,77,77,75,78,79,71,75,74,77,75,74,76,76,75,75,75,76,73,76,76,74,75,77,76,78,77,78,77,77,73,78,79,76,76,76,74,76,76,76,76,74,75,77,77,77,76,77,77,78,80,74,74,77,75,74,77,79,78,82,79,76,81,74,78,74,77,77,76,81,77,76,77,76,77,77,74,73,75,77,77,79,75,77,76,77,73,74,77,79,74,77,80,71,90,29,6,6,7,8,8,10,13,14,15,14,27,80,134,164,25,16,13,15,14,10,9,8,10,6,6,7,12,76,72,71,71,73,73,78,73,74,77,75,73,77,75,74,75,75,76,77,75,73,73,72,73,76,73,72,75,73,76,74,79,76,74,73,74,75,73,70,71,73,74,77,74,73,73,73,72,71,71,73,70,76,75,75,75,73,78,73,74,73,76,75,77,76,74,70,75,78,74,74,73,74,74,73,76,77,77,75,74,78,76,74,73,72,78,73,72,74,74,75,73,75,78,75,77,72,73,74,73,75,75,76,75,75,77,76,72,74,71,73,73,78,75,76,76,73,74,73,72,73,71,75,74,73,71,72,74,72,78,72,74,71,73,73,71,72,75,73,72,73,73,71,75,72,69,74,74,73,73</t>
  </si>
  <si>
    <t>IMGLINENC=72,73,76,76,75,78,74,77,75,75,75,75,77,75,74,78,76,77,72,75,75,78,74,76,75,75,75,77,76,78,75,75,78,77,76,76,73,77,77,76,76,75,75,76,78,75,75,73,76,74,73,75,78,75,77,76,72,73,75,77,78,74,73,76,72,77,75,77,75,76,77,74,75,74,76,78,76,74,73,77,78,79,80,78,76,77,75,78,78,75,75,80,78,76,75,79,77,80,79,81,75,78,79,80,80,79,76,80,83,79,81,80,77,79,77,78,77,80,75,81,78,78,77,79,78,77,77,78,78,78,74,78,79,77,77,79,77,72,76,82,72,95,31,5,6,7,8,8,11,13,14,14,16,26,78,131,159,26,17,14,15,14,10,9,8,9,6,5,7,14,77,74,69,72,73,78,74,73,76,75,74,74,74,73,76,73,72,72,74,73,73,74,76,74,73,72,78,73,76,73,73,73,72,76,74,74,73,75,76,71,76,72,73,72,74,73,76,77,75,74,72,73,73,74,77,76,71,75,75,78,73,74,72,76,74,74,74,78,74,76,75,75,73,74,76,76,74,74,72,71,74,76,76,73,74,73,74,74,73,71,75,76,72,72,71,74,74,76,74,77,77,77,73,75,75,73,77,74,72,74,76,77,73,73,75,72,73,76,74,74,75,76,75,73,73,71,73,74,76,72,73,76,73,75,72,75,73,76,71,74,75,76,73,73,76,74,72,72,74,74</t>
  </si>
  <si>
    <t>IMGLINENC=71,71,74,72,74,74,77,74,75,74,72,74,72,74,75,74,73,76,72,73,77,74,75,76,74,73,74,74,75,72,73,72,74,78,75,73,73,73,74,73,74,73,73,76,75,75,76,72,74,73,74,77,75,77,75,75,77,77,78,77,77,77,77,78,79,78,75,77,76,76,76,73,75,76,78,74,79,79,74,74,74,76,78,80,77,74,74,74,75,74,77,76,76,77,75,78,78,77,77,74,74,75,79,74,77,77,75,77,76,76,75,77,74,78,77,78,78,75,76,78,77,77,74,79,77,75,78,72,76,79,75,76,76,78,79,79,75,80,78,78,79,80,79,74,74,92,37,5,4,5,7,7,7,10,11,14,14,24,27,126,230,56,21,16,11,12,13,11,9,8,6,7,5,9,44,90,88,74,79,74,77,77,76,76,77,76,78,81,77,79,77,74,80,79,78,78,78,74,77,78,80,78,80,78,78,81,79,80,81,80,81,80,79,76,81,81,80,78,78,78,80,78,79,79,80,78,79,77,79,80,81,78,79,79,78,81,78,78,77,78,82,79,81,78,81,80,81,80,78,81,80,82,80,80,82,81,80,78,76,79,79,78,78,78,83,80,79,78,79,82,80,82,80,78,79,79,80,79,84,83,77,79,80,83,82,82,82,78,83,83,81,81,81,81,79,81,77,81,80,82,83,81,82,79,81,84,81,78,83,80,82,78,81,80,85,82,82,83,82,79</t>
  </si>
  <si>
    <t>IMGLINENC=74,76,76,74,72,75,71,76,76,77,73,75,71,74,74,73,74,75,73,75,76,73,70,73,72,73,72,76,71,75,77,73,73,73,73,75,75,74,78,74,74,77,76,76,73,75,78,74,75,75,77,72,75,80,77,78,80,78,75,81,74,80,81,79,81,81,78,79,81,78,78,76,80,78,77,78,77,78,77,76,75,76,76,78,75,77,76,76,76,75,77,77,78,74,77,74,77,77,78,82,79,78,75,77,75,75,75,73,75,78,76,80,77,77,76,77,76,77,78,74,75,77,78,79,76,74,78,75,78,78,75,78,74,78,78,78,79,77,76,78,80,80,77,73,77,90,45,5,4,5,6,6,8,9,12,14,14,23,27,121,222,56,20,16,14,11,15,12,8,8,6,6,4,9,45,86,82,76,75,79,80,76,81,77,75,77,78,80,77,76,76,79,76,76,80,78,77,79,77,79,81,80,77,80,80,76,80,77,78,77,80,81,81,78,78,78,77,77,77,79,78,77,79,79,78,81,80,80,77,80,75,80,80,79,81,79,78,81,80,79,80,78,81,81,78,80,80,79,80,80,81,82,82,80,82,82,80,81,82,80,81,80,78,78,79,80,79,81,82,79,80,81,80,78,79,80,78,81,82,78,76,79,81,77,81,81,80,81,79,79,80,78,78,80,79,78,80,80,80,77,81,81,79,79,81,81,84,82,78,82,79,79,81,82,77,78,82,82,80,80</t>
  </si>
  <si>
    <t>ZL=-2744.9|ZR=-10292.3|ZSWP=0.0</t>
  </si>
  <si>
    <t>IMGLINENC=78,80,74,76,79,75,77,75,76,73,76,76,72,75,75,76,74,76,75,78,74,74,76,75,78,73,75,74,77,74,75,76,76,76,78,75,73,78,75,75,76,75,75,77,76,74,79,77,76,76,77,76,77,76,79,74,73,74,77,76,77,77,76,73,77,73,77,76,77,75,76,76,73,75,75,75,75,79,77,74,80,75,78,74,74,74,73,78,74,78,77,77,80,76,76,74,75,77,75,75,79,76,77,78,79,77,77,77,78,76,75,78,76,78,74,78,76,77,76,79,75,74,77,76,76,76,77,77,76,77,72,76,74,73,73,75,80,77,73,77,77,82,15,6,6,6,8,8,11,14,14,14,15,30,85,133,148,25,15,13,15,13,12,8,7,8,6,6,6,11,63,68,71,76,74,73,75,74,74,71,73,76,76,74,74,74,73,76,76,73,70,76,72,75,76,74,78,76,74,76,73,79,74,75,76,76,74,74,74,72,74,75,73,71,74,75,73,73,75,72,73,73,75,73,75,71,74,73,74,73,75,75,75,76,78,74,72,75,76,72,75,71,76,72,73,74,74,75,73,76,74,77,75,75,74,75,73,74,73,72,76,74,73,74,73,73,73,75,74,75,75,75,74,75,75,74,78,75,74,74,73,76,76,73,75,76,73,73,72,74,74,73,72,74,75,73,75,72,74,76,74,72,73,71,73,75,73,77,75,74,75,72,72,73,74,74,72,75,74,75</t>
  </si>
  <si>
    <t>IMGLINENC=73,71,74,76,75,75,76,74,74,78,77,72,75,75,76,76,75,76,74,75,76,76,77,77,73,78,73,77,75,76,76,76,77,75,75,73,74,75,75,77,78,78,75,77,74,77,76,74,78,80,78,75,77,76,77,75,75,74,73,76,75,75,75,76,74,76,74,77,75,78,74,75,75,73,74,75,74,76,77,77,76,74,76,79,77,78,78,76,78,78,79,76,80,79,77,80,77,82,77,80,80,80,81,77,78,79,80,77,79,76,80,77,74,77,80,78,79,78,80,78,76,77,78,78,76,80,78,80,79,77,78,78,82,73,77,78,77,77,72,82,76,85,17,6,6,7,8,9,10,13,15,15,16,29,84,132,153,26,16,13,14,14,10,9,8,9,7,5,6,11,69,69,71,72,72,74,77,74,74,77,74,73,72,76,73,76,74,73,75,72,74,73,78,75,76,72,76,74,75,70,71,76,74,74,77,76,73,76,73,72,75,75,72,71,76,72,70,78,77,74,74,74,75,73,73,76,72,75,72,76,74,74,73,76,76,75,74,75,72,77,72,74,75,71,73,78,73,77,75,76,75,71,77,75,72,76,73,74,76,74,72,73,72,73,74,77,76,76,74,75,73,76,74,75,76,76,76,75,73,75,74,76,75,72,74,74,74,76,74,73,75,77,76,72,72,71,75,74,72,73,74,78,75,73,72,76,73,77,73,74,76,74,72,72,76,75,75,75,77,74</t>
  </si>
  <si>
    <t>IMGLINENC=76,74,73,75,73,77,73,73,73,74,72,74,75,75,74,75,76,76,74,76,74,76,75,76,72,74,76,72,75,72,74,75,74,75,75,73,73,78,76,73,71,73,76,75,72,73,74,76,73,75,76,74,74,76,74,73,76,77,77,79,72,77,75,76,77,77,75,77,74,73,79,75,76,74,75,78,75,78,76,73,77,77,78,76,77,77,77,75,80,77,79,78,75,74,74,77,79,76,79,76,74,79,77,76,77,74,76,76,74,73,77,74,75,77,77,76,75,76,79,76,76,75,79,76,76,76,76,78,77,77,78,78,78,75,77,74,77,79,77,79,75,81,80,78,72,89,26,5,4,4,8,6,8,9,11,14,16,25,29,113,235,65,21,17,14,12,13,11,8,8,6,6,5,7,19,95,72,79,84,83,83,81,80,77,76,79,78,80,76,77,77,77,78,77,80,79,77,80,77,78,80,76,79,81,76,80,80,77,76,80,77,79,78,79,78,76,74,77,79,78,80,83,78,79,79,77,77,82,79,79,78,77,79,81,78,78,77,79,84,80,79,80,78,76,81,79,78,79,80,81,80,82,81,80,80,77,80,77,77,79,79,78,79,82,80,80,81,84,78,80,81,81,77,82,79,84,86,80,81,78,80,82,81,83,81,80,80,79,80,80,81,80,81,81,79,80,80,80,81,80,82,81,81,78,79,82,83,81,81,83,82,80,85,81,82,82,84,82,80,81</t>
  </si>
  <si>
    <t>IMGLINENC=71,75,73,75,73,72,73,74,74,74,76,71,77,73,76,73,74,72,77,72,75,73,72,77,76,70,74,72,73,71,73,74,74,74,78,75,74,74,75,74,75,76,72,74,74,77,74,75,76,77,74,77,76,78,77,80,79,78,77,77,76,78,81,79,80,79,80,79,81,78,80,78,78,76,79,76,80,78,78,75,80,78,79,78,78,76,74,76,74,74,79,77,77,77,77,75,77,78,78,80,75,79,76,78,77,77,73,74,77,77,77,77,77,78,80,74,77,77,76,75,79,77,79,78,78,74,80,78,78,78,76,76,79,79,79,75,76,75,78,78,76,78,80,77,72,89,33,6,4,5,7,6,8,9,11,14,15,23,31,111,227,72,22,18,13,12,13,13,9,7,6,6,5,7,23,97,73,77,84,83,81,84,80,77,78,76,81,79,80,78,78,78,81,77,78,78,78,75,80,75,78,80,79,79,74,81,79,77,78,77,78,80,77,80,77,78,79,77,80,78,77,79,78,78,81,78,78,80,80,79,81,78,80,79,80,79,76,78,80,79,78,80,80,78,80,78,81,80,83,80,78,79,79,79,81,80,79,80,79,80,79,79,81,79,80,81,79,80,80,83,81,80,78,82,83,80,81,81,80,80,80,81,81,79,83,80,77,83,81,79,79,81,80,79,81,81,82,83,79,79,79,82,82,80,79,79,82,78,79,82,83,84,82,81,82,82,82,85,80,82</t>
  </si>
  <si>
    <t>ZL=-2551.2|ZR=-10486.0|ZSWP=0.0</t>
  </si>
  <si>
    <t>IMGLINENC=75,77,75,77,76,75,73,73,77,75,76,79,74,76,75,77,75,76,75,75,75,78,76,75,74,77,74,76,75,76,76,75,75,75,74,74,76,76,74,76,75,77,75,75,76,74,78,78,74,77,78,73,76,73,79,75,76,74,76,73,75,76,76,76,75,74,72,76,76,77,77,74,77,74,78,75,77,78,77,74,76,74,77,77,77,75,73,78,74,79,74,77,78,80,78,77,74,76,78,74,74,76,77,78,77,75,76,78,80,78,74,78,78,77,76,78,75,77,77,76,77,79,77,80,76,75,79,75,78,76,72,76,75,76,76,73,74,77,81,70,92,56,8,6,6,7,7,9,10,12,13,15,16,30,91,127,145,24,15,13,15,13,11,8,7,7,7,6,5,8,36,70,80,85,80,76,78,73,73,75,75,79,72,75,74,75,72,74,75,76,77,77,72,77,75,73,76,77,73,72,76,78,73,74,77,75,75,74,72,72,74,75,75,72,72,74,74,75,74,77,72,74,73,73,75,76,72,77,75,76,76,76,74,75,78,76,73,74,76,73,75,75,72,76,73,77,76,75,77,74,77,76,75,73,74,78,75,73,71,73,72,72,74,76,78,74,77,74,74,76,74,75,77,74,72,76,79,75,75,76,75,75,78,75,73,75,73,76,74,75,74,72,76,75,75,70,73,74,75,72,73,72,74,72,75,70,73,74,74,74,74,72,73,74,70,69,75,74,75,73</t>
  </si>
  <si>
    <t>IMGLINENC=73,75,77,78,76,74,77,75,76,78,75,73,76,76,76,77,72,73,75,73,74,79,75,73,78,74,73,75,75,77,75,76,75,75,77,76,77,78,78,77,77,74,75,76,76,77,76,77,74,76,73,78,74,76,78,76,76,76,75,79,78,75,77,75,76,76,71,75,77,76,75,77,75,75,77,73,75,76,76,76,77,79,75,76,73,79,79,79,80,79,78,79,78,73,76,80,79,78,77,79,81,79,79,79,78,78,80,78,78,79,78,79,79,79,79,80,79,77,82,76,78,78,77,79,79,79,77,78,78,77,76,77,78,75,76,72,76,78,79,69,91,61,9,6,6,7,7,8,9,13,14,16,16,31,90,129,143,25,14,15,14,13,11,8,7,7,7,6,6,10,42,68,79,78,77,78,72,72,75,75,72,75,75,75,73,73,73,72,75,76,74,77,76,74,74,77,73,75,72,75,72,75,73,75,72,78,74,72,75,75,73,76,75,74,75,76,72,73,78,73,72,74,74,75,74,73,75,75,77,77,76,78,72,73,75,76,74,74,75,76,75,76,73,73,76,76,74,76,71,72,76,74,76,76,73,78,75,78,75,74,71,73,73,72,76,73,75,73,75,73,76,75,74,74,75,73,75,73,72,76,71,78,77,72,75,76,75,74,75,74,76,75,74,76,75,74,77,74,75,78,75,74,71,72,74,75,70,76,74,75,76,73,74,74,75,73,74,72,73,76</t>
  </si>
  <si>
    <t>IMGLINENC=73,72,73,69,72,74,75,75,72,75,75,73,76,74,74,71,76,76,77,73,74,76,74,75,75,77,75,73,72,72,71,76,74,72,75,74,74,75,74,75,74,72,71,75,76,72,74,75,72,73,72,74,76,74,75,75,73,76,73,77,75,79,79,78,76,75,74,77,77,75,73,74,74,76,76,75,77,75,75,77,79,79,76,77,75,76,77,78,75,77,74,77,79,74,73,77,73,76,78,76,76,78,78,78,76,73,73,76,79,75,78,75,74,77,75,76,78,77,77,78,76,75,76,76,76,77,78,75,76,81,78,74,75,74,75,75,76,74,79,76,73,77,77,81,77,79,12,4,4,5,8,6,7,10,11,15,16,25,30,117,229,74,22,19,15,12,14,11,8,8,8,5,4,7,8,74,71,85,80,79,77,77,77,77,77,79,80,77,77,77,80,76,79,76,78,77,77,80,79,77,76,79,74,78,77,78,77,78,78,78,83,78,79,76,79,78,79,79,79,76,80,77,80,77,80,79,81,80,81,81,79,82,76,81,79,79,78,78,80,79,80,83,78,75,79,77,80,76,79,77,78,84,78,80,81,77,77,81,76,80,81,80,82,79,77,81,82,77,80,82,83,82,79,80,80,82,82,83,83,81,83,77,82,81,80,84,80,80,82,80,81,82,82,78,80,79,83,82,79,81,82,78,84,80,80,81,82,78,83,81,81,78,84,81,82,82,81,84,82,81</t>
  </si>
  <si>
    <t>IMGLINENC=69,71,74,74,74,73,74,74,73,77,72,76,74,71,73,72,73,77,76,76,74,72,73,74,74,75,77,74,74,77,72,72,72,75,78,73,77,72,73,75,73,79,73,74,75,74,74,74,75,73,76,79,76,76,79,80,76,77,76,78,77,78,78,81,80,78,77,78,76,81,78,77,79,82,76,82,79,78,77,74,77,76,80,75,74,78,77,74,78,74,74,77,76,77,76,77,76,76,76,78,77,78,77,78,78,76,77,75,77,74,74,77,79,78,74,79,76,80,76,75,76,78,76,75,77,74,75,79,78,75,77,79,78,76,78,76,76,79,77,74,74,77,79,77,66,79,14,5,4,5,7,8,8,9,13,14,17,23,29,111,222,75,22,17,15,13,13,11,9,8,7,6,4,7,10,83,72,79,85,80,77,79,84,76,81,77,79,81,78,77,79,78,81,78,80,79,74,79,80,79,78,80,79,78,77,75,78,78,80,78,77,78,79,77,77,77,77,79,78,77,79,81,80,77,79,79,79,78,79,80,78,81,77,79,79,77,80,82,79,78,80,79,81,82,84,79,80,81,81,81,82,83,81,79,80,79,83,78,79,82,81,80,81,81,83,78,82,80,81,80,82,80,80,80,83,78,80,81,81,80,81,84,82,83,80,82,78,80,80,81,78,81,79,83,79,82,85,83,77,82,78,77,79,81,80,82,78,78,80,82,79,81,82,79,82,80,83,81,85,84</t>
  </si>
  <si>
    <t>ZL=-2357.4|ZR=-10679.8|ZSWP=0.0</t>
  </si>
  <si>
    <t>IMGLINENC=75,76,78,75,76,75,77,74,76,75,75,73,74,73,76,78,75,78,75,76,76,74,77,77,77,75,75,77,75,76,73,74,74,79,78,78,73,75,75,75,78,75,74,77,76,78,77,76,78,76,75,76,78,74,78,78,75,74,73,75,74,73,75,74,76,74,76,74,78,76,77,74,77,74,75,77,73,74,78,74,77,77,78,77,77,73,74,75,74,77,78,73,77,78,75,77,73,79,75,75,76,75,75,76,75,78,78,78,75,78,77,77,77,79,76,79,78,76,73,80,79,75,76,75,76,78,78,75,75,75,78,73,72,76,75,78,76,73,84,68,92,29,6,6,6,6,7,8,11,13,15,15,18,32,102,124,130,26,16,15,14,12,9,8,7,6,9,6,5,7,21,83,83,79,76,73,76,76,75,74,76,78,77,72,74,76,75,73,75,75,76,74,71,73,74,71,71,74,73,74,73,73,72,75,76,72,75,74,73,74,73,75,73,73,72,75,75,75,71,73,70,75,76,73,70,72,73,76,73,73,70,73,75,74,72,75,75,75,76,76,76,77,76,72,74,73,76,73,76,75,77,76,77,71,76,75,75,75,76,74,73,75,74,76,77,74,71,72,75,74,72,74,76,75,77,73,77,73,74,77,73,75,77,75,74,75,76,74,72,71,74,73,71,78,75,73,69,71,72,73,70,76,74,75,73,75,73,73,76,76,74,73,72,75,78,74,77,73,72,74</t>
  </si>
  <si>
    <t>IMGLINENC=77,74,73,76,77,77,75,78,77,78,77,76,76,77,75,76,77,76,75,73,75,75,75,75,78,76,77,77,74,76,75,73,75,75,78,77,78,76,78,75,81,77,74,77,73,75,74,75,80,76,74,78,78,73,77,75,74,76,76,73,77,78,77,75,74,78,77,72,76,76,81,75,76,75,76,75,74,73,77,76,76,79,80,79,77,77,76,75,78,76,76,76,77,78,75,77,76,79,80,77,78,77,76,78,79,79,79,82,78,80,77,77,76,77,80,78,76,75,79,79,76,78,80,80,81,78,76,75,79,76,76,76,78,76,80,79,74,74,83,67,97,33,7,5,5,7,7,9,11,13,15,14,15,32,103,124,128,28,15,14,14,13,11,8,7,6,9,6,5,7,24,78,81,78,77,81,76,73,75,79,75,74,75,73,75,73,75,75,75,71,74,74,76,74,74,74,75,74,77,73,73,77,73,75,74,73,74,71,74,77,75,72,75,73,72,72,75,74,73,73,76,78,75,75,73,75,73,75,76,76,76,74,74,72,74,73,75,77,75,76,74,77,76,72,75,75,74,74,72,72,79,74,74,75,74,74,75,75,72,73,75,74,75,74,71,74,74,77,75,77,75,75,74,77,76,76,75,73,74,75,76,79,74,76,75,73,74,75,74,76,77,72,72,73,73,75,75,74,76,75,74,74,72,72,74,72,73,75,75,73,75,72,73,74,75,74,73,75,74,75</t>
  </si>
  <si>
    <t>IMGLINENC=73,74,72,74,73,75,73,72,73,74,75,74,77,76,72,73,75,76,76,74,77,75,74,73,74,76,75,74,76,72,77,70,74,74,76,74,73,77,76,73,71,76,73,74,77,77,72,75,72,73,74,75,75,75,75,73,76,77,77,74,77,75,77,77,74,75,76,77,76,78,75,76,76,77,75,77,76,77,77,75,77,75,77,75,77,77,76,74,75,77,80,77,80,76,73,78,79,76,75,75,79,78,75,78,79,76,76,78,74,75,78,74,76,78,79,77,79,73,75,75,76,73,78,75,78,76,75,76,76,77,77,81,81,75,76,76,79,76,80,80,78,75,71,73,86,50,7,5,4,5,7,6,7,9,12,17,16,25,34,120,227,76,23,17,14,14,14,11,9,8,7,5,5,7,6,48,84,83,75,75,75,78,77,78,79,79,76,76,77,81,76,77,81,77,81,76,80,76,79,76,78,80,79,80,79,81,79,79,76,76,80,77,78,79,81,78,79,80,78,80,80,76,79,79,77,75,77,79,79,82,78,81,79,81,77,78,79,79,81,77,77,79,76,76,77,80,77,78,81,81,78,81,77,79,80,77,79,78,80,80,80,79,82,79,80,80,81,83,79,82,81,81,80,81,81,81,82,76,83,83,83,81,76,79,80,82,84,83,80,79,82,83,82,79,79,82,81,83,81,83,81,83,78,80,81,85,81,80,80,82,81,82,83,81,80,82,81,81,82,78</t>
  </si>
  <si>
    <t>IMGLINENC=74,71,76,76,74,73,74,71,74,74,72,73,77,74,78,76,74,75,74,75,71,72,73,72,73,74,72,74,73,75,75,73,72,76,76,75,76,77,75,74,70,77,76,73,75,76,76,71,76,74,77,75,74,76,76,73,78,78,77,78,78,79,82,79,79,81,83,79,78,80,76,80,77,78,79,80,78,78,78,76,76,77,78,76,75,77,74,74,76,73,75,77,78,79,75,75,74,76,73,77,78,77,77,79,81,73,74,76,80,74,80,77,77,80,76,76,75,75,77,77,77,77,77,77,79,77,75,72,78,75,79,79,77,75,77,78,79,75,79,81,77,75,73,79,86,59,9,5,4,5,7,6,7,9,10,16,15,24,33,113,216,82,23,17,15,12,14,12,9,7,5,5,5,7,7,54,82,83,78,77,74,78,77,80,76,78,82,77,80,76,79,76,81,78,76,79,77,77,78,82,76,77,77,76,75,78,81,77,80,80,77,80,81,82,77,78,80,82,77,77,81,80,76,78,78,81,76,81,79,79,80,80,78,83,79,79,79,80,80,79,82,79,80,78,81,83,78,78,82,80,78,81,79,79,77,78,78,82,78,79,79,79,79,81,81,79,82,80,80,79,81,82,84,83,81,79,79,77,82,78,77,79,78,80,79,78,78,79,78,82,82,81,78,81,79,80,82,84,80,82,81,82,81,81,81,81,79,82,78,82,81,80,85,78,79,81,82,81,81,82</t>
  </si>
  <si>
    <t>ZL=-2162.1|ZR=-10875.1|ZSWP=0.0</t>
  </si>
  <si>
    <t>IMGLINENC=79,78,74,77,74,74,75,75,75,75,74,75,77,75,74,74,74,77,78,77,75,74,74,76,75,74,75,79,76,74,75,73,75,76,78,76,75,75,79,75,77,75,76,77,76,74,79,75,74,75,74,76,77,72,78,73,74,75,72,71,75,77,73,76,77,73,75,75,78,77,76,75,76,77,77,76,76,76,77,76,80,72,77,75,74,76,76,74,72,80,75,77,75,76,77,77,76,79,79,75,76,77,77,80,78,79,73,76,79,78,76,79,76,77,78,77,76,72,72,77,77,73,76,75,77,77,77,75,77,79,73,76,74,73,73,76,78,71,78,85,78,13,6,5,6,8,7,9,10,13,15,15,15,39,120,117,115,28,15,15,13,12,10,8,7,5,9,6,5,6,13,79,73,71,72,73,77,73,75,73,75,77,73,73,76,77,74,72,74,78,73,72,76,72,75,73,75,75,75,76,75,76,74,74,75,74,74,71,72,75,73,72,75,71,74,74,75,75,71,75,76,73,76,72,73,74,75,73,74,74,72,75,74,74,74,73,74,77,76,74,74,77,76,74,74,75,72,75,73,77,75,76,76,76,73,75,73,73,73,79,72,72,72,76,77,78,74,73,72,73,76,73,76,75,73,75,75,71,74,73,74,74,76,75,76,72,73,73,71,71,74,70,71,72,73,71,73,74,74,73,73,75,72,74,74,73,73,74,76,74,73,77,74,71,77,73,75,74,74,74</t>
  </si>
  <si>
    <t>IMGLINENC=72,77,74,75,73,74,76,78,77,73,76,76,74,75,75,75,76,75,77,73,75,75,76,76,73,78,76,75,73,76,75,77,74,75,74,75,74,76,75,78,76,75,77,75,75,76,76,78,78,75,77,76,75,75,78,75,76,73,76,75,77,76,77,79,76,76,75,73,78,77,75,75,77,73,74,76,74,79,80,78,74,77,80,77,75,79,77,77,77,76,76,76,79,76,79,79,79,76,77,78,81,80,78,80,81,76,78,79,80,79,77,77,75,74,82,79,81,78,79,80,77,77,78,81,78,78,75,77,80,77,75,79,78,79,78,77,79,70,79,77,82,15,6,6,6,9,7,8,11,13,17,16,15,38,118,119,111,28,15,14,14,12,9,8,7,7,9,6,5,7,14,79,75,70,74,75,74,75,75,73,77,73,74,75,74,72,73,73,76,76,77,71,75,76,74,72,75,76,71,73,73,73,75,76,75,74,73,76,76,74,73,72,72,71,75,74,73,74,74,76,76,72,74,71,75,74,71,76,74,76,74,72,74,75,78,75,73,76,74,71,75,75,76,73,76,74,73,75,71,74,76,73,73,76,77,74,71,74,78,75,75,74,73,74,72,75,75,75,74,74,77,75,75,73,77,76,75,72,77,75,74,74,74,73,75,73,73,75,73,76,71,76,75,75,74,73,74,73,76,72,74,72,74,73,72,77,73,73,75,73,75,74,75,74,74,76,72,77,74,76</t>
  </si>
  <si>
    <t>IMGLINENC=73,71,71,72,69,74,75,73,73,73,75,75,73,77,75,75,75,75,75,75,75,76,75,72,73,75,74,77,73,74,74,76,76,74,76,76,74,71,71,73,74,77,76,76,75,74,74,74,76,73,76,75,76,74,78,76,76,76,75,78,76,74,75,78,75,77,75,79,78,74,78,74,75,74,75,74,76,78,77,75,75,78,76,77,75,76,75,76,75,76,75,75,78,73,74,77,75,77,78,76,77,77,77,76,77,77,77,75,75,76,77,77,74,78,79,74,75,76,75,76,80,78,79,76,76,75,77,80,74,75,78,76,76,75,78,76,79,76,73,80,79,80,76,70,93,29,5,3,4,6,6,6,6,10,13,15,16,24,35,125,217,75,24,16,14,14,14,11,9,7,6,5,5,7,5,27,94,75,81,83,81,84,83,78,78,77,77,79,78,77,77,76,77,79,78,79,78,77,82,78,79,79,79,81,78,80,79,82,78,78,77,80,79,80,79,78,79,81,82,79,79,78,80,81,81,78,80,78,80,79,80,77,82,76,80,78,76,79,78,78,78,77,78,79,77,77,76,77,78,79,78,79,81,84,79,79,81,77,81,78,78,82,80,79,80,84,80,83,76,79,78,79,78,82,84,80,80,84,82,81,84,77,80,77,82,81,80,80,82,83,81,80,80,81,84,78,80,80,79,82,80,80,81,81,83,80,84,82,81,83,82,82,83,80,80,83,79,79,80,79</t>
  </si>
  <si>
    <t>IMGLINENC=72,71,74,73,74,73,76,77,73,74,71,76,74,74,73,74,73,77,79,74,78,77,74,73,76,74,74,75,72,77,73,74,74,73,73,73,72,74,76,75,73,76,75,76,74,77,78,75,75,74,77,74,75,75,79,78,80,78,77,75,76,77,82,80,78,79,78,79,79,80,77,82,81,77,78,77,79,79,76,77,78,75,75,80,77,79,75,76,76,72,76,75,76,76,78,78,76,79,77,74,75,73,78,77,75,75,77,78,77,74,79,77,79,76,74,78,76,79,80,78,78,77,77,78,75,75,79,77,78,78,76,78,77,75,75,76,76,78,76,78,82,80,79,71,93,32,7,4,4,5,6,6,8,9,12,15,16,23,35,125,213,78,24,17,14,12,15,12,9,7,6,6,5,7,6,31,96,78,78,80,80,79,83,79,77,79,81,78,80,79,79,78,78,81,81,81,77,78,81,80,77,79,80,79,77,80,78,80,76,76,80,83,77,78,82,77,78,78,77,78,78,78,81,79,78,76,77,80,82,78,79,82,78,79,79,80,77,79,78,77,82,78,78,79,80,78,76,79,79,80,81,79,80,78,82,77,80,82,81,80,79,80,81,78,80,82,79,80,81,77,81,79,85,81,84,80,79,80,84,83,80,80,84,82,82,79,80,83,80,81,84,80,79,80,82,81,80,87,79,82,80,82,83,82,78,82,80,81,82,80,75,82,79,79,80,86,81,82,79,84</t>
  </si>
  <si>
    <t>ZL=-1969.9|ZR=-11067.4|ZSWP=0.0</t>
  </si>
  <si>
    <t>IMGLINENC=74,73,75,76,72,78,75,76,75,75,76,75,75,77,75,76,77,75,76,79,75,76,75,75,79,75,75,75,75,77,74,74,77,73,74,74,74,75,73,77,75,75,79,76,73,75,76,76,80,77,76,76,76,76,77,75,73,77,76,78,75,74,78,75,76,75,73,78,76,73,78,74,76,76,77,75,76,76,79,76,74,74,75,76,77,75,74,73,72,75,76,75,76,79,78,76,77,78,77,75,78,80,79,78,77,77,77,76,76,75,75,77,80,77,78,76,79,77,79,74,75,75,78,77,76,76,73,75,74,78,75,75,76,77,74,70,76,77,71,94,53,7,5,6,6,7,7,8,10,13,15,15,15,39,134,118,108,28,15,15,15,12,9,8,7,6,9,6,4,5,10,64,65,73,76,69,75,73,75,77,74,78,77,75,75,75,72,76,74,76,73,73,72,75,78,74,73,75,73,75,75,73,73,74,77,76,74,74,75,75,72,71,72,74,75,69,73,71,75,73,73,73,75,75,75,76,73,72,75,73,74,73,78,73,74,76,71,75,74,74,72,73,73,75,75,74,75,76,75,74,73,77,75,73,75,74,75,73,74,78,75,72,70,77,74,74,75,75,75,75,76,73,77,78,75,76,73,73,74,73,75,74,75,77,73,75,75,75,75,71,72,74,73,73,77,73,75,69,72,75,71,74,74,75,70,73,71,73,77,76,71,75,73,74,73,74,74,73,75,71</t>
  </si>
  <si>
    <t>IMGLINENC=71,75,75,76,76,73,75,76,73,73,73,76,75,76,75,77,74,72,74,73,74,76,74,76,77,75,78,76,76,74,72,78,75,75,76,76,74,75,76,78,79,75,76,75,77,77,76,76,72,77,79,76,77,75,77,73,75,73,77,75,79,71,76,77,72,74,71,76,74,79,76,75,73,76,78,79,80,79,75,73,74,75,72,75,76,79,79,80,77,78,78,78,80,80,77,73,80,80,78,78,78,79,75,80,79,75,78,78,76,77,77,79,76,78,77,77,78,78,78,78,76,79,76,78,78,76,77,76,77,77,75,78,75,78,74,74,79,76,70,89,56,9,5,6,6,7,6,8,11,13,16,16,17,42,138,118,103,28,14,16,16,12,10,9,6,7,9,6,6,6,11,67,66,68,72,74,75,73,76,81,74,79,72,76,74,72,75,76,73,74,76,77,74,77,75,77,76,74,72,75,75,74,74,76,75,77,75,73,77,75,73,71,74,74,73,78,73,75,75,75,72,73,75,76,72,74,74,75,76,73,74,75,72,73,79,80,73,76,74,73,76,74,73,73,75,73,75,75,72,75,77,75,79,75,77,77,76,77,75,75,76,74,75,76,73,75,73,73,74,77,74,75,75,74,76,73,73,73,71,72,75,78,75,75,75,72,76,79,74,75,75,72,78,73,76,75,75,73,72,75,78,74,72,76,72,73,72,74,74,77,73,71,75,74,76,76,70,72,74,72</t>
  </si>
  <si>
    <t>IMGLINENC=72,72,74,75,74,72,73,72,74,73,74,74,77,74,76,74,74,78,77,76,80,74,72,77,76,74,74,74,75,71,71,71,73,71,76,76,73,77,73,73,74,75,75,70,76,77,72,73,73,71,74,72,75,75,74,76,78,74,75,75,74,76,78,76,74,75,75,76,74,75,77,80,76,76,78,76,78,79,76,78,78,76,78,80,78,75,74,74,73,78,77,77,77,77,78,75,77,73,77,76,77,76,77,78,75,74,78,78,79,77,74,75,76,75,77,76,81,78,77,76,76,74,75,77,74,77,79,77,77,79,76,74,75,76,80,78,79,77,73,72,78,80,80,70,84,13,4,5,4,7,5,7,7,9,12,15,16,25,37,129,208,73,27,16,14,14,13,12,9,7,5,6,5,6,4,12,84,70,84,82,78,77,81,78,78,82,79,79,76,77,76,77,80,78,77,78,78,74,81,77,77,77,76,80,79,81,77,76,80,78,77,81,78,76,81,78,79,77,80,80,80,76,80,80,81,76,79,79,78,78,80,79,77,80,76,79,78,80,79,80,81,77,82,78,79,77,78,77,79,78,82,82,80,80,82,79,79,78,80,82,79,82,82,80,81,82,77,78,80,84,81,76,81,81,82,81,83,78,82,82,81,81,80,81,81,81,82,80,79,80,79,83,80,82,83,77,79,82,80,81,82,79,83,83,81,82,83,78,81,81,82,78,80,83,80,80,81,81,78,77</t>
  </si>
  <si>
    <t>IMGLINENC=71,71,76,75,71,74,74,75,79,78,74,71,71,72,71,75,73,78,73,75,78,79,75,69,74,74,76,76,74,71,73,73,73,76,76,72,72,77,74,76,73,79,76,76,72,76,75,74,77,76,75,75,77,75,76,79,76,79,74,78,76,80,77,80,78,80,80,77,80,77,77,78,78,77,77,77,76,76,78,79,76,78,76,78,78,76,77,75,77,74,77,77,75,75,74,77,78,75,78,76,76,74,82,77,77,79,76,77,73,75,78,74,77,77,76,78,75,77,76,77,75,80,79,77,76,75,76,73,76,81,78,79,74,76,76,78,76,77,76,79,78,81,78,69,83,17,6,4,4,7,6,7,8,9,10,15,16,24,38,127,199,79,26,17,14,13,14,11,8,8,6,6,4,7,5,15,85,70,83,84,80,81,84,81,79,79,77,77,81,79,76,77,81,78,75,77,79,77,77,76,78,80,79,80,81,79,79,78,77,80,78,79,77,78,79,82,77,76,80,77,75,76,79,81,79,79,82,79,79,81,82,82,80,79,81,80,77,80,84,84,83,80,82,82,81,82,78,80,79,77,80,79,80,80,81,79,78,78,79,80,79,83,82,81,83,82,81,79,80,81,81,79,80,82,81,82,78,82,81,77,83,83,80,80,81,77,78,81,77,80,80,80,78,76,80,81,79,83,81,80,83,81,81,84,83,80,82,80,81,82,77,82,82,83,80,82,82,79,80,81</t>
  </si>
  <si>
    <t>ZL=-1828.6|ZR=-11210.6|ZSWP=0.0</t>
  </si>
  <si>
    <t>&amp;MTRARC|ZL,-8191.0,0.80|ZR,8191.0,0.80</t>
  </si>
  <si>
    <t>ZL=-1970.6</t>
  </si>
  <si>
    <t>ZL=-2270.4</t>
  </si>
  <si>
    <t>ZL=-2583.0</t>
  </si>
  <si>
    <t>ZL=-2882.9</t>
  </si>
  <si>
    <t>ZL=-3195.6</t>
  </si>
  <si>
    <t>ZL=-3495.4</t>
  </si>
  <si>
    <t>ZL=-3807.9</t>
  </si>
  <si>
    <t>ZL=-4120.5</t>
  </si>
  <si>
    <t>ZL=-4433.1</t>
  </si>
  <si>
    <t>ZL=-4733.1</t>
  </si>
  <si>
    <t>ZL=-5033.1</t>
  </si>
  <si>
    <t>ZL=-5345.6</t>
  </si>
  <si>
    <t>ZL=-5657.9</t>
  </si>
  <si>
    <t>ZL=-5970.2</t>
  </si>
  <si>
    <t>ZL=-6270.7</t>
  </si>
  <si>
    <t>ZL=-6570.6</t>
  </si>
  <si>
    <t>ZL=-6882.9</t>
  </si>
  <si>
    <t>ZL=-7195.4</t>
  </si>
  <si>
    <t>ZL=-7495.4</t>
  </si>
  <si>
    <t>ZL=-7808.1</t>
  </si>
  <si>
    <t>ZL=-8120.6</t>
  </si>
  <si>
    <t>ZL=-8432.5</t>
  </si>
  <si>
    <t>ZL=-8758.2</t>
  </si>
  <si>
    <t>ZL=-9070.6</t>
  </si>
  <si>
    <t>ZL=-9371.2</t>
  </si>
  <si>
    <t>ZL=-9670.4</t>
  </si>
  <si>
    <t>ZL=-9982.8</t>
  </si>
  <si>
    <t>ZL=-10019.0</t>
  </si>
  <si>
    <t>ZL=-10019.0|ZR=-3020.0|ZSWP=0.0</t>
  </si>
  <si>
    <t>ZL=-10158.5</t>
  </si>
  <si>
    <t>ZL=-10460.4</t>
  </si>
  <si>
    <t>ZL=-10685.0</t>
  </si>
  <si>
    <t>V=3805|H=2853</t>
  </si>
  <si>
    <t>V=3785|H=2839</t>
  </si>
  <si>
    <t>ZL=-10685.0|ZR=-2354.0|ZSWP=0.0</t>
  </si>
  <si>
    <t>IMGLINENC=73,74,73,76,71,72,73,74,74,71,72,74,73,72,74,70,71,74,74,71,74,72,72,73,73,77,75,78,76,73,75,72,76,76,73,76,75,75,76,75,74,75,75,73,78,75,77,76,77,77,79,77,74,73,77,75,74,75,74,75,75,78,74,78,75,76,77,76,75,75,75,72,74,77,74,72,75,77,77,73,74,77,75,72,75,75,74,77,76,75,75,75,79,76,76,73,74,76,75,75,77,74,76,75,77,75,78,75,75,76,77,76,78,95,5,8,11,17,84,29,16,10,7,6,88,75,74,75,75,76,75,70,79,75,74,74,77,74,73,74,76,71,75,77,72,74,73,75,73,72,71,71,71,70,69,69,71,64,68,69,69,71,67,70,71,72,69,72,75,70,70,73,74,75,74,71,70,74,71,70,68,70,70,71,69,70,71,68,70,69,71,68,71,72,71,72,70,70,74,71,74,74,74,74,72,71,74,73,73,72,73,74,73,75,75,72,72,75,71,77,75,73,73,71,70,72,76,73,72,76,74,76,72,78,73,71,74,73,73,72</t>
  </si>
  <si>
    <t>IMGLINENC=74,72,73,72,73,75,75,72,73,74,75,75,71,74,74,76,74,72,73,76,75,76,73,74,74,74,75,72,77,74,75,74,75,76,74,76,79,76,79,75,76,77,78,78,78,73,75,73,76,78,77,74,77,75,76,73,80,77,76,75,78,74,74,72,76,76,75,76,78,73,75,73,71,76,74,78,76,75,75,76,77,72,74,75,75,76,75,73,73,76,78,76,77,75,76,76,74,76,72,77,76,76,75,77,77,76,74,73,76,77,74,76,76,95,5,7,12,17,76,24,14,10,8,6,80,73,75,75,77,75,76,76,74,76,76,72,73,77,76,77,77,76,75,74,76,73,74,73,73,72,72,69,72,69,71,71,71,71,68,69,72,69,72,69,74,74,70,72,71,72,74,75,74,74,73,75,77,71,73,70,76,73,75,71,70,72,73,74,72,72,75,71,72,73,72,71,73,72,69,75,73,73,73,75,73,73,76,77,76,78,74,72,71,73,76,71,74,76,72,74,72,75,74,73,70,72,73,73,72,72,73,73,73,73,74,76,74,73,71,75</t>
  </si>
  <si>
    <t>IMGLINENC=68,62,69,64,68,64,66,69,67,65,68,70,66,66,70,68,69,68,67,68,66,67,67,68,70,68,66,70,67,70,73,71,73,71,69,71,68,71,69,72,71,72,73,72,69,70,71,71,70,70,70,72,70,73,70,70,73,73,74,71,74,74,70,73,71,75,73,75,75,74,73,73,75,74,77,76,73,76,77,76,75,76,74,76,76,78,76,77,75,77,78,74,76,76,73,75,77,75,75,74,77,78,76,76,75,78,75,79,78,75,76,77,75,79,92,3,5,16,32,200,33,19,5,7,85,83,80,81,77,79,77,78,76,80,81,77,80,78,81,77,78,79,78,80,78,80,78,80,82,80,81,76,78,83,79,80,81,79,78,80,79,79,80,80,81,80,78,80,83,85,83,83,82,81,83,79,81,84,79,80,84,81,78,82,80,81,80,79,81,79,81,81,79,80,80,78,78,79,82,84,80,82,79,78,79,79,84,80,80,78,80,80,80,78,79,80,80,81,80,80,80,79,80,81,81,80,82,84,79,79,80,79,79,80,78,79,80,77,80,76</t>
  </si>
  <si>
    <t>IMGLINENC=66,65,64,67,65,68,66,71,69,70,67,68,67,67,65,67,70,65,68,70,70,72,71,71,71,72,72,71,72,70,73,68,69,71,70,72,71,70,67,68,71,71,67,72,73,70,74,72,69,73,71,72,71,70,72,75,70,69,72,71,71,72,70,72,73,75,76,72,73,72,75,73,75,75,75,71,73,77,75,75,74,76,73,74,72,76,77,74,80,75,77,75,75,79,75,76,76,74,77,76,73,77,74,75,77,74,75,76,78,77,78,80,73,81,21,5,6,12,19,217,20,15,8,5,9,82,77,78,80,81,80,80,79,80,77,81,79,80,82,80,77,77,78,78,76,78,78,77,81,80,78,76,81,82,78,79,81,78,80,78,82,80,80,81,81,79,82,78,77,80,82,80,83,80,79,82,84,83,82,82,80,82,80,80,83,79,77,81,83,84,78,80,79,78,78,78,81,79,79,77,79,80,79,79,80,80,80,81,79,79,80,79,81,81,83,81,78,81,80,79,83,82,78,81,84,81,80,77,77,78,81,82,78,80,79,77,79,81,81,79</t>
  </si>
  <si>
    <t>ZL=-10660.3|ZR=-2378.9|ZSWP=0.0</t>
  </si>
  <si>
    <t>ZL=-10600.8|ZR=-2438.4|ZSWP=0.0</t>
  </si>
  <si>
    <t>IMGLINENC=74,76,73,73,71,75,74,73,74,74,74,71,72,70,72,72,76,71,72,69,75,74,73,74,75,75,72,74,73,74,75,75,77,74,77,76,76,77,76,74,77,75,74,73,78,75,72,74,76,74,76,77,78,75,74,75,75,77,77,76,75,78,77,76,76,73,76,75,78,78,74,74,72,77,76,73,72,76,76,77,76,75,77,76,77,77,75,75,77,78,78,75,77,76,71,75,78,77,76,76,76,73,76,77,71,77,74,79,75,79,77,76,76,95,5,7,12,19,71,33,16,11,8,5,86,77,76,74,77,76,73,74,75,75,74,74,74,75,78,77,73,75,75,72,73,75,73,73,74,72,69,70,73,71,69,69,67,69,68,71,67,70,71,71,69,68,72,72,67,71,74,71,71,73,74,70,72,71,71,70,69,67,67,70,71,70,68,72,69,70,72,69,70,69,71,72,71,71,72,71,74,69,72,74,72,71,75,75,73,74,71,74,74,72,74,74,75,75,74,70,70,70,74,74,72,71,73,73,74,74,74,73,73,71,68,74,74,74,72,72</t>
  </si>
  <si>
    <t>IMGLINENC=70,72,75,76,73,71,74,74,73,73,75,75,75,73,74,74,74,73,74,76,74,75,76,74,73,75,75,77,74,80,74,76,75,74,76,77,76,74,77,74,75,78,76,77,76,77,77,73,78,78,78,78,75,75,76,76,76,77,74,74,73,77,78,75,77,73,76,78,74,73,74,75,74,78,73,74,74,76,77,75,74,73,77,74,74,75,76,76,74,74,74,76,75,76,77,76,74,76,76,75,74,74,76,75,74,77,76,78,75,75,77,77,77,98,5,8,12,17,71,28,14,10,8,6,84,73,76,76,77,76,75,75,77,75,76,72,80,74,76,75,74,73,75,74,74,74,72,69,73,75,71,69,74,69,69,71,71,69,72,69,71,69,71,73,72,71,71,73,74,74,73,73,73,76,73,73,75,76,75,71,75,72,73,67,71,74,72,70,70,71,70,72,70,72,72,71,72,72,72,70,74,68,73,73,73,71,74,73,73,76,72,72,72,71,74,72,73,75,74,72,72,75,72,75,75,73,74,74,74,74,73,69,72,77,76,73,71,73,70,72</t>
  </si>
  <si>
    <t>IMGLINENC=67,66,65,67,68,66,62,68,66,67,68,67,67,69,70,67,67,68,67,66,67,68,70,67,68,67,71,71,67,67,72,73,69,73,71,71,72,72,71,69,67,72,73,70,71,69,71,73,72,71,71,71,72,72,69,73,72,72,71,72,71,73,73,72,76,73,75,75,75,73,71,74,73,78,74,75,77,75,78,76,75,75,76,75,76,73,79,77,74,77,77,75,75,76,79,74,81,75,74,79,77,78,75,74,76,76,73,79,77,79,79,76,81,76,81,9,4,7,20,33,21,8,5,8,87,80,78,75,81,81,80,81,80,78,77,79,81,75,81,77,79,79,78,80,82,81,84,79,78,81,80,77,82,80,79,80,81,82,78,83,79,80,82,83,81,79,82,80,82,77,78,75,81,80,79,83,81,80,77,79,81,79,81,80,80,82,82,79,82,80,79,80,79,81,85,83,80,80,82,81,79,80,79,80,80,78,79,83,80,79,80,79,80,80,76,82,80,80,80,79,79,78,80,79,79,80,81,79,78,79,79,82,80,81,78,79,82,79,81,76</t>
  </si>
  <si>
    <t>IMGLINENC=62,65,66,65,67,65,67,66,71,68,66,68,67,69,66,69,69,69,67,67,69,71,70,73,72,75,72,70,75,70,71,72,68,70,68,74,69,72,71,69,71,71,72,70,71,72,73,70,72,72,69,73,70,68,70,71,72,71,72,73,72,72,73,74,76,74,73,75,73,72,74,74,75,74,74,71,74,76,75,75,76,75,76,75,76,74,76,75,77,76,75,75,75,76,77,74,77,77,74,78,74,77,78,77,76,75,76,77,79,77,77,77,74,80,19,5,8,15,20,248,18,17,11,5,9,82,78,78,82,80,78,79,79,78,81,79,79,78,74,78,79,78,78,77,77,78,79,81,79,81,78,79,81,79,78,81,80,79,79,80,82,81,80,79,78,79,79,79,81,81,83,77,81,81,79,81,83,81,82,79,82,82,79,80,79,77,81,82,79,80,83,80,81,77,79,81,79,78,79,80,83,81,80,80,77,78,79,81,80,82,78,81,79,77,78,80,81,81,78,78,79,81,80,76,81,83,79,82,80,79,83,84,81,83,82,80,82,81,80,78</t>
  </si>
  <si>
    <t>ZL=-10407.2|ZR=-2632.1|ZSWP=0.0</t>
  </si>
  <si>
    <t>IMGLINENC=75,72,72,70,76,72,72,72,75,75,72,74,72,71,73,74,75,70,73,75,72,73,74,76,73,73,74,74,77,73,77,75,72,75,74,74,76,76,76,74,75,76,76,75,73,75,77,77,74,78,79,78,74,72,77,76,71,75,75,78,75,75,73,76,76,76,78,77,75,80,75,79,77,78,77,74,75,75,77,74,75,75,74,76,75,75,78,75,76,75,77,75,73,77,75,78,76,76,73,74,75,78,73,75,73,75,77,74,77,76,76,77,74,75,70,78,8,14,16,18,12,7,26,76,79,76,73,74,74,77,72,75,75,77,76,73,79,71,74,75,74,78,74,73,75,73,74,73,72,72,73,72,72,68,70,67,68,67,65,67,69,71,71,71,71,73,73,71,71,71,68,73,71,68,69,71,72,69,71,71,69,72,71,70,70,69,69,71,71,70,73,70,67,69,71,71,75,70,73,71,73,73,74,74,72,72,72,74,77,74,74,75,74,72,75,74,71,72,70,75,73,76,75,71,74,75,74,76,75,72,73,72,73,73,73,76,74,76,76,73</t>
  </si>
  <si>
    <t>IMGLINENC=71,72,74,75,76,76,74,70,76,72,73,72,72,74,74,76,72,74,75,78,75,77,74,72,74,75,73,74,76,76,77,73,78,76,76,74,79,74,77,76,75,76,78,76,77,78,75,75,75,77,78,78,74,76,77,77,75,78,75,78,77,73,78,74,74,77,75,73,78,77,74,72,77,77,74,76,73,76,72,74,75,75,76,76,79,73,74,76,73,73,70,72,75,76,74,74,78,72,75,75,79,75,76,72,77,76,74,72,75,76,75,73,73,68,4,5,20,43,62,49,31,11,5,5,63,69,78,76,79,75,77,75,73,78,74,74,75,75,74,75,77,75,77,74,71,71,72,72,75,73,71,71,69,66,71,69,71,68,70,69,69,73,70,70,74,71,71,71,73,71,72,76,74,72,70,76,71,76,74,71,71,69,71,72,71,72,69,73,71,70,68,71,74,71,70,72,73,74,73,71,69,72,72,73,74,74,75,72,75,77,70,72,71,73,70,73,75,77,73,73,72,71,74,72,72,72,71,73,72,73,72,74,71,74,75,72,75,73,75,75</t>
  </si>
  <si>
    <t>IMGLINENC=69,64,67,63,65,66,65,66,66,66,68,66,69,68,68,68,69,67,65,71,69,70,70,72,68,68,71,69,67,74,73,68,71,74,68,68,69,71,70,71,69,72,73,73,70,70,70,72,70,73,74,74,69,70,73,71,71,71,75,75,74,73,73,74,73,75,73,74,76,75,71,76,75,73,73,76,74,76,77,81,76,76,76,77,75,76,77,74,75,79,79,75,74,77,75,77,76,74,77,77,76,75,76,79,79,74,76,77,76,75,79,75,79,77,75,75,87,14,12,122,11,13,82,82,76,76,83,78,79,76,80,78,82,79,77,79,82,80,79,79,81,77,80,80,79,80,78,78,83,80,77,79,77,81,78,79,78,81,81,80,81,80,79,80,81,81,82,81,82,84,80,82,82,79,81,83,82,82,81,80,80,76,77,83,82,80,81,81,78,79,80,82,82,82,80,79,82,79,80,82,82,83,82,80,83,81,81,81,77,81,80,79,79,76,79,83,78,79,80,77,78,80,79,82,79,81,81,81,81,78,77,81,81,79,80,82,80,81,81,78</t>
  </si>
  <si>
    <t>IMGLINENC=63,67,67,65,63,65,67,67,70,72,69,68,67,68,65,69,67,69,69,69,70,70,69,71,69,70,74,71,70,71,71,72,69,70,69,73,71,73,71,69,70,70,71,67,70,70,73,74,69,70,71,72,70,72,69,72,73,70,72,71,74,73,72,72,73,74,74,75,73,74,75,75,75,71,73,75,73,72,74,77,72,72,78,75,76,78,76,74,76,76,74,76,75,73,79,78,78,73,76,76,77,78,78,76,76,75,73,75,79,78,77,73,77,77,75,80,17,9,13,24,14,8,10,83,75,77,77,81,77,82,77,78,77,78,77,77,79,78,80,81,82,80,79,79,75,80,77,80,78,79,76,80,80,81,78,81,81,81,77,79,82,78,80,80,78,81,78,80,79,79,81,79,82,79,80,79,80,79,80,79,82,82,81,80,81,79,81,81,83,80,79,80,80,81,83,79,82,78,80,83,80,80,80,82,79,82,78,78,81,81,79,79,80,81,79,79,80,81,78,79,79,82,77,78,79,82,81,80,82,81,81,83,80,84,83,83,82,82,81,79</t>
  </si>
  <si>
    <t>ZL=-10213.4|ZR=-2825.8|ZSWP=0.0</t>
  </si>
  <si>
    <t>IMGLINENC=72,72,73,78,71,72,73,71,72,71,74,72,72,73,75,74,75,72,73,72,71,74,75,73,74,75,74,75,72,75,72,76,76,72,76,78,78,74,77,74,77,74,74,77,79,76,73,72,76,75,76,78,75,75,76,76,76,76,73,76,77,74,75,76,78,77,75,76,75,76,78,76,77,74,76,75,72,76,73,74,75,75,78,74,76,76,74,76,77,75,76,76,77,79,75,76,74,75,73,76,77,77,76,77,77,77,76,75,77,75,74,74,74,72,72,80,92,11,17,22,11,84,74,73,75,74,74,74,73,77,73,75,75,75,73,76,75,72,76,74,76,78,74,72,73,70,73,72,72,73,71,72,71,69,70,70,70,67,68,67,70,69,68,73,72,73,69,71,71,72,73,72,72,75,75,71,70,73,70,69,66,72,71,72,69,70,69,67,69,72,71,69,69,71,71,73,70,71,72,70,72,75,75,74,72,75,74,73,77,75,75,76,74,73,71,74,74,75,72,76,75,74,76,72,72,74,74,74,71,74,71,74,74,73,72,74,70,73,73,70</t>
  </si>
  <si>
    <t>IMGLINENC=72,69,74,70,72,73,74,71,73,73,73,72,74,77,73,75,76,76,74,73,74,75,74,76,74,75,75,74,78,74,79,77,78,73,79,77,77,77,76,77,77,78,78,76,75,74,75,73,75,78,76,77,77,78,80,75,77,77,73,78,73,73,74,75,76,77,79,75,73,77,75,72,72,69,75,76,73,76,74,76,74,75,74,77,75,74,73,72,77,72,75,73,72,78,76,77,76,78,74,77,75,77,78,77,77,75,76,77,76,77,74,76,77,73,73,84,41,12,19,22,11,16,76,74,75,75,76,76,76,74,75,79,74,72,74,73,77,74,75,77,73,76,75,75,73,76,72,71,71,73,72,71,69,67,68,70,71,69,70,69,71,67,71,72,71,71,72,74,71,72,75,71,73,74,74,74,76,72,77,71,76,72,74,69,75,71,69,70,71,74,70,73,75,74,72,73,73,74,74,71,70,72,76,75,75,74,75,76,72,77,71,74,71,70,74,77,73,73,70,73,69,72,72,73,71,74,75,69,73,75,70,74,73,74,75,73,76,75,74,75</t>
  </si>
  <si>
    <t>IMGLINENC=66,62,67,63,66,66,67,64,65,65,67,68,67,63,70,69,69,68,66,69,66,66,66,69,67,69,72,71,71,72,71,71,73,75,70,68,70,71,72,71,70,70,72,70,73,72,73,74,72,73,74,71,74,69,71,70,70,72,73,72,72,70,73,72,71,71,76,72,75,74,71,74,73,74,73,73,77,74,76,76,75,72,76,76,75,73,75,74,76,75,80,79,80,74,76,76,76,76,75,77,78,77,77,76,78,74,76,76,78,77,76,77,76,73,78,79,76,47,10,69,12,15,90,77,79,76,75,79,80,74,79,81,81,78,79,76,81,79,81,80,79,81,79,81,82,82,76,78,81,80,79,82,79,79,81,82,79,78,80,81,81,80,82,82,81,84,80,82,77,83,79,80,79,80,82,79,79,81,79,80,79,77,80,81,78,81,81,82,77,79,79,80,80,82,81,81,80,77,82,80,79,82,78,81,83,79,81,78,82,81,81,81,78,80,79,79,82,79,79,79,81,80,80,82,81,82,82,80,78,80,79,82,82,84,81,77,78,82,83,77</t>
  </si>
  <si>
    <t>IMGLINENC=65,67,65,66,67,67,68,70,69,66,72,68,69,68,65,64,65,67,69,72,69,71,69,69,68,71,70,71,72,72,72,71,70,71,72,70,71,71,71,71,74,73,71,71,69,73,71,74,73,73,71,71,73,71,71,72,72,72,72,72,74,72,72,73,73,72,71,75,73,73,72,76,77,73,77,72,75,76,74,75,73,77,75,74,77,76,73,76,79,78,75,77,76,74,79,75,74,79,75,78,75,72,74,78,76,77,77,74,80,78,78,75,78,77,78,74,81,28,11,78,12,13,86,78,78,79,82,77,83,80,80,76,75,78,77,79,80,76,78,77,82,78,79,79,76,79,79,78,80,79,78,78,77,82,80,73,80,79,79,81,81,78,80,79,76,83,80,80,82,81,85,80,80,81,76,79,84,79,80,81,82,80,80,80,83,79,77,79,78,81,78,80,80,79,81,82,78,79,80,78,81,79,81,79,78,82,80,83,79,80,80,82,81,76,80,79,80,81,77,82,76,80,78,82,76,80,77,79,82,82,82,84,80,81,82,79,80,83,81,76</t>
  </si>
  <si>
    <t>ZL=-10019.6|ZR=-3019.6|ZSWP=0.0</t>
  </si>
  <si>
    <t>IMGLINENC=74,75,70,73,73,74,72,74,73,74,76,74,76,75,69,73,73,72,76,71,76,76,72,71,74,71,75,74,77,73,76,73,74,75,74,78,75,74,77,76,75,77,77,75,78,77,75,76,79,76,79,76,75,72,74,76,75,76,76,74,77,77,76,73,77,73,75,74,77,74,76,72,76,74,74,76,76,77,77,76,74,76,75,74,72,74,76,75,76,74,74,76,75,75,73,76,77,72,75,78,76,75,78,73,77,72,77,75,75,75,77,74,74,78,76,77,84,10,17,24,12,87,77,75,80,77,75,71,75,75,77,74,74,75,77,75,76,74,75,76,74,74,74,75,74,76,74,70,75,76,70,74,71,69,73,69,67,65,68,69,66,73,73,68,68,68,73,73,72,72,70,73,73,70,70,72,71,68,70,70,69,69,72,71,68,69,71,71,68,69,70,71,69,67,70,70,70,74,73,70,74,72,75,75,74,71,77,73,74,72,72,73,73,72,73,71,71,75,75,73,74,76,74,74,73,72,71,74,71,74,73,75,74,76,73,73,74,73,76,73</t>
  </si>
  <si>
    <t>IMGLINENC=75,75,73,70,71,75,72,72,71,74,71,74,74,75,72,76,76,76,74,78,73,73,76,76,77,72,74,74,75,76,74,75,76,77,75,75,76,72,75,75,76,76,77,75,72,78,75,79,73,77,78,77,77,76,76,77,75,72,74,76,77,77,76,75,77,79,76,73,75,75,74,74,76,74,76,77,75,76,77,77,75,75,75,77,78,75,74,77,74,76,74,75,75,76,72,79,75,78,74,76,74,76,76,77,77,76,76,75,76,78,79,75,74,73,74,81,89,11,18,19,10,88,77,75,77,75,74,76,78,75,75,75,73,72,79,74,76,75,75,74,76,74,75,74,76,68,71,71,76,72,71,72,72,67,72,70,68,70,69,70,71,71,70,69,71,71,70,71,73,73,71,76,72,73,72,74,71,75,71,70,73,70,72,70,72,71,71,71,72,71,70,68,71,71,71,71,70,73,74,73,72,73,74,79,73,75,76,74,76,72,74,73,74,72,73,72,74,75,74,73,71,73,73,73,74,76,71,74,73,77,70,74,72,76,75,75,73,73,76,73</t>
  </si>
  <si>
    <t>IMGLINENC=66,67,66,59,65,64,66,66,64,67,66,68,68,66,66,72,66,70,66,68,66,69,67,67,67,68,72,71,71,70,71,71,72,75,71,67,69,69,72,71,73,69,74,71,71,71,70,72,74,72,75,73,75,76,74,74,72,75,75,72,73,75,73,71,75,72,76,72,74,75,73,76,72,74,73,75,74,78,74,76,75,74,75,75,75,76,79,73,76,77,75,78,79,77,75,76,76,76,77,76,77,78,76,74,75,75,79,78,75,77,81,74,78,75,77,80,81,56,12,58,11,14,89,78,81,78,80,80,77,77,78,81,78,81,79,78,81,79,74,80,82,79,79,76,81,81,80,79,81,79,79,78,82,76,80,79,81,81,82,80,83,83,81,82,81,80,80,82,82,78,81,79,84,79,79,79,82,83,79,82,80,79,82,83,83,80,83,77,75,80,79,82,81,82,82,80,82,82,84,83,81,81,80,82,82,81,82,82,80,81,84,78,81,80,81,81,81,80,79,80,79,79,83,84,81,77,81,79,78,83,78,81,81,81,78,79,82,79,80,78</t>
  </si>
  <si>
    <t>IMGLINENC=63,69,67,65,66,65,66,69,69,70,66,68,68,65,67,70,68,68,70,71,68,71,70,72,71,74,71,72,72,72,70,70,68,73,75,71,70,74,73,70,71,70,69,70,71,67,72,71,72,74,71,73,70,68,71,71,70,73,73,72,71,73,72,73,73,76,72,72,72,72,74,75,73,73,76,76,76,74,73,72,77,72,72,70,75,73,73,73,79,77,74,75,76,75,75,77,75,77,76,75,78,77,75,75,73,78,78,75,76,78,78,75,77,76,77,83,79,57,11,56,12,14,86,78,78,77,82,79,78,78,78,78,81,79,80,76,75,76,80,77,78,77,80,80,76,77,77,76,78,78,77,80,82,78,81,84,79,80,78,79,81,82,79,80,80,79,80,82,80,84,79,78,77,79,75,80,79,81,80,81,79,81,77,77,75,79,80,79,79,80,81,79,79,83,80,79,80,78,81,81,78,79,80,80,76,82,80,79,78,81,80,83,81,78,81,80,78,80,81,76,80,82,77,80,76,82,82,78,80,82,83,83,78,78,83,79,83,82,83,79</t>
  </si>
  <si>
    <t>ZL=-9825.8|ZR=-3213.4|ZSWP=0.0</t>
  </si>
  <si>
    <t>IMGLINENC=73,75,72,72,72,74,72,74,72,72,75,73,75,76,73,73,73,71,76,73,74,72,73,74,74,77,74,76,77,72,77,75,74,73,73,76,78,78,76,74,75,75,78,75,74,74,75,74,78,74,77,73,75,74,75,75,74,77,73,75,78,76,75,74,77,77,75,75,74,81,75,73,76,75,75,73,74,78,74,76,78,75,76,78,74,77,75,78,76,77,78,76,74,71,75,77,79,79,76,79,78,76,76,75,75,77,73,75,77,75,77,78,77,79,74,76,81,10,17,21,12,79,78,74,76,76,75,72,75,75,76,74,77,75,75,75,76,75,74,75,74,75,76,74,74,73,73,70,72,73,74,74,71,70,70,69,68,68,70,69,70,69,66,72,68,69,71,71,71,71,73,75,69,73,70,69,69,72,69,71,70,73,69,71,71,71,70,70,70,73,74,68,70,72,70,71,70,74,73,74,72,73,72,72,73,72,75,75,75,73,74,77,73,75,74,74,75,74,70,77,75,73,75,73,74,73,77,77,72,73,74,73,76,72,72,75,72,76,73,69</t>
  </si>
  <si>
    <t>IMGLINENC=74,69,73,71,73,76,76,72,75,71,73,75,71,76,75,75,75,73,71,76,73,75,73,74,73,74,75,75,77,74,76,77,77,76,77,73,77,77,75,71,75,72,76,73,75,77,75,76,75,78,77,77,77,76,78,77,76,76,76,77,77,73,74,76,79,73,74,78,76,76,75,75,75,76,75,76,74,74,73,73,74,76,76,74,76,77,74,77,77,76,75,76,73,78,74,76,77,75,73,77,78,75,74,77,76,75,76,74,74,75,75,75,79,75,75,83,89,11,17,20,11,80,81,76,75,73,75,75,75,74,74,73,74,75,76,75,78,71,72,75,75,72,74,75,75,72,73,76,73,72,70,70,72,70,71,69,68,67,69,68,69,67,71,70,72,73,71,72,70,74,74,74,72,73,71,73,72,73,76,74,75,76,72,70,71,71,71,68,72,70,70,73,72,72,74,72,71,75,73,73,72,73,72,72,77,75,73,77,74,78,73,74,72,75,72,72,73,73,74,75,73,75,74,74,75,73,72,74,74,73,69,70,73,74,73,75,72,76,76,75</t>
  </si>
  <si>
    <t>IMGLINENC=69,66,67,67,65,67,62,64,64,66,69,66,67,66,72,70,69,68,66,69,67,68,69,71,71,67,72,73,70,70,72,69,71,73,67,71,72,72,71,69,71,70,68,70,69,69,72,72,72,72,72,71,72,73,71,73,73,71,73,73,72,72,72,73,76,75,74,72,70,75,73,75,76,76,73,73,73,74,72,80,75,75,75,78,77,75,80,74,75,76,78,77,79,78,75,75,77,76,78,75,76,77,74,75,78,78,75,78,75,77,77,77,77,79,79,80,81,63,11,44,12,14,88,78,79,82,79,78,80,79,80,79,75,77,78,83,78,78,78,80,83,82,78,78,81,81,79,80,76,79,76,80,83,80,77,79,79,80,81,80,80,80,84,80,81,82,80,77,82,81,86,81,81,83,81,83,78,79,82,81,81,79,79,79,78,81,79,79,83,79,79,79,78,81,80,81,79,79,81,80,81,80,78,80,82,80,81,78,79,82,80,79,77,79,80,78,77,78,78,80,81,79,77,79,78,78,81,82,80,82,80,82,82,79,81,80,80,82,80,77</t>
  </si>
  <si>
    <t>IMGLINENC=68,67,67,65,67,67,65,68,73,67,68,68,67,67,67,65,68,71,67,74,68,69,70,70,70,71,71,69,74,71,72,70,69,71,71,71,68,72,70,69,74,69,70,70,68,72,70,73,72,71,72,69,70,72,73,68,72,73,76,70,73,74,71,73,75,73,75,76,74,74,75,74,74,74,74,73,74,73,77,79,75,75,76,74,73,76,77,77,75,76,76,74,74,75,77,77,80,76,75,74,76,76,77,75,76,75,73,80,76,75,77,79,77,76,76,77,77,67,10,42,12,13,88,79,81,77,78,77,78,82,75,78,78,77,80,79,80,80,80,79,82,79,78,78,75,80,77,80,78,80,78,77,77,78,79,77,79,83,81,79,80,83,83,82,80,82,79,79,77,81,81,80,82,79,79,80,84,78,79,79,81,79,79,79,78,80,79,81,80,81,79,77,81,78,78,81,78,78,79,81,81,81,81,79,79,80,79,81,79,82,81,80,78,82,79,78,84,77,79,83,82,81,78,79,79,79,79,80,80,80,82,83,79,82,82,77,81,83,79,81</t>
  </si>
  <si>
    <t>ZL=-9631.9|ZR=-3407.2|ZSWP=0.0</t>
  </si>
  <si>
    <t>IMGLINENC=73,74,71,73,72,72,71,75,71,69,73,75,73,74,72,71,77,73,70,74,73,74,72,76,73,74,75,74,74,74,78,74,74,77,73,79,76,73,74,74,76,77,77,74,75,77,74,78,74,74,75,75,78,75,75,77,75,78,75,78,72,74,76,77,74,73,79,77,77,72,79,74,75,77,76,73,76,76,77,73,77,74,77,75,77,74,74,77,76,76,78,77,75,76,78,79,76,76,73,77,74,77,78,77,77,73,76,76,75,75,75,75,74,78,75,81,82,10,16,19,12,81,82,78,76,75,73,74,74,72,74,77,75,76,76,73,73,72,76,73,75,73,72,72,73,72,75,71,75,72,71,75,69,72,72,68,68,67,68,71,70,70,69,72,69,69,70,69,69,75,72,73,72,72,72,72,69,72,72,70,71,68,68,73,69,70,71,74,69,68,69,69,69,70,71,72,72,72,75,75,74,74,71,73,75,74,74,73,73,73,76,74,73,70,74,73,74,73,72,77,74,73,73,73,74,73,72,73,71,75,73,74,73,73,70,77,74,75,73,69</t>
  </si>
  <si>
    <t>IMGLINENC=70,72,73,71,72,75,71,74,77,69,74,74,72,75,73,76,73,73,74,75,74,74,76,75,78,76,74,74,75,76,77,75,77,76,77,77,76,75,76,75,76,77,75,74,75,76,75,75,75,78,76,74,74,78,77,77,77,79,75,74,78,78,74,73,76,75,76,74,72,77,78,74,72,77,75,77,80,73,76,74,72,78,75,75,77,75,75,76,76,75,75,77,75,77,75,76,74,75,74,79,79,75,74,77,79,74,76,73,76,78,76,77,76,73,75,82,89,11,17,20,11,76,79,77,74,74,78,76,77,75,77,75,78,75,73,72,76,77,76,75,74,75,75,77,75,75,72,72,71,72,73,71,70,68,71,71,69,69,69,74,72,70,69,70,73,75,74,71,72,73,72,74,73,73,73,72,72,74,72,71,70,72,71,72,75,74,72,72,71,72,71,72,72,71,72,72,71,73,73,74,73,72,74,74,75,73,74,76,75,74,72,73,75,72,76,75,71,76,72,75,75,74,74,73,72,74,75,73,73,73,71,69,73,73,74,71,71,68,74,72</t>
  </si>
  <si>
    <t>IMGLINENC=63,66,64,64,66,65,66,68,67,65,69,64,66,69,67,68,69,66,68,69,66,71,68,69,70,69,70,72,67,75,75,68,74,68,69,71,71,70,68,71,69,72,69,69,70,72,70,72,73,71,75,72,72,73,74,73,75,76,73,71,73,74,74,74,75,73,73,74,74,76,75,76,73,75,72,75,76,78,75,78,73,74,76,75,76,76,77,76,74,76,76,77,77,76,73,76,76,73,75,77,73,79,77,75,78,79,78,77,77,80,78,75,76,75,76,78,77,58,11,41,13,14,83,81,80,77,81,79,79,78,77,79,76,79,76,77,79,76,80,80,81,83,79,83,83,82,80,78,81,79,83,78,81,79,80,79,79,79,81,78,79,81,80,81,81,81,82,79,81,79,80,78,83,81,79,82,79,84,83,81,83,80,80,80,81,81,79,79,78,81,79,81,82,80,79,80,85,79,81,82,79,80,82,78,83,82,81,82,80,80,78,82,80,82,80,80,79,78,80,81,79,81,81,81,80,79,80,80,83,80,76,82,82,80,80,78,81,79,81,81</t>
  </si>
  <si>
    <t>IMGLINENC=63,68,66,66,69,68,66,68,70,70,72,69,71,69,67,70,67,69,69,69,70,69,70,71,71,71,74,71,74,72,71,70,67,70,71,72,71,72,71,71,72,70,71,70,69,70,73,72,71,71,70,73,69,68,71,70,71,72,72,71,71,73,74,76,73,72,75,74,72,75,74,74,72,73,74,72,76,74,71,75,76,77,78,72,73,78,74,74,76,75,75,80,76,75,78,77,75,74,74,73,77,76,76,76,71,76,79,75,76,78,74,76,75,80,75,77,80,65,11,34,13,13,83,83,80,80,79,79,82,77,79,78,78,80,80,80,80,79,80,76,81,80,79,80,78,78,80,76,78,82,78,83,79,77,82,80,80,82,80,82,78,82,83,82,80,80,76,77,80,80,79,78,79,80,82,81,77,79,77,77,78,78,79,79,78,81,80,77,83,77,81,80,78,79,82,76,81,80,80,82,81,81,81,80,82,81,82,79,79,79,79,79,80,80,81,78,80,82,80,80,77,83,80,80,80,80,79,82,80,82,80,81,76,80,81,80,81,78,78,79</t>
  </si>
  <si>
    <t>ZL=-9438.4|ZR=-3600.8|ZSWP=0.0</t>
  </si>
  <si>
    <t>IMGLINENC=73,70,72,74,72,73,71,73,73,74,72,70,73,74,73,71,73,70,74,75,76,75,72,74,74,77,73,76,72,76,76,77,71,78,77,77,76,74,74,75,76,76,74,76,77,71,74,76,74,76,76,76,74,75,77,78,75,74,76,74,75,77,74,74,80,75,76,75,76,75,75,73,74,77,76,73,72,75,76,72,76,75,77,75,76,74,75,76,82,75,75,76,77,77,74,73,75,77,75,77,74,74,77,75,77,72,77,76,74,76,74,76,72,74,77,81,91,11,16,19,11,87,78,77,78,79,77,75,78,75,74,73,73,73,73,72,76,73,75,79,76,77,76,75,70,73,73,73,71,72,75,71,71,69,69,70,67,66,68,70,68,68,71,70,70,71,73,68,72,72,69,72,71,70,73,73,72,70,71,69,72,71,69,70,69,71,71,69,70,70,73,71,71,70,75,71,71,70,70,75,72,72,74,74,73,73,74,76,72,70,76,73,73,75,74,72,72,73,70,77,74,75,73,75,74,73,73,74,72,72,74,72,71,72,74,74,74,73,74,71</t>
  </si>
  <si>
    <t>IMGLINENC=72,71,68,75,73,74,72,73,75,74,75,76,72,75,73,74,76,73,75,75,76,76,77,76,78,75,71,73,75,75,78,74,75,76,76,77,74,78,74,78,75,77,73,74,74,74,75,77,74,76,78,75,78,76,79,77,76,77,73,74,77,75,74,75,75,76,76,75,77,75,74,77,74,74,77,76,75,74,75,75,75,75,75,77,74,72,73,75,78,77,74,74,74,77,77,75,78,77,73,76,77,74,76,76,78,76,76,79,77,74,75,73,77,74,76,81,91,11,17,20,11,80,77,77,74,74,77,75,73,74,75,74,75,75,76,74,77,76,74,74,75,73,75,75,72,75,72,68,71,69,71,72,71,72,70,70,69,70,70,69,70,67,68,71,71,72,74,74,74,74,71,74,74,71,74,73,73,74,75,71,74,72,72,73,69,71,71,74,71,72,71,72,74,72,72,70,75,74,71,73,71,69,73,74,73,76,75,75,74,76,72,72,72,75,72,74,74,75,75,74,75,72,72,71,75,73,74,71,74,73,73,75,72,72,72,73,75,74,75,76</t>
  </si>
  <si>
    <t>IMGLINENC=67,66,64,65,67,66,64,66,63,69,66,70,69,71,69,67,67,65,68,68,69,68,68,71,70,71,70,71,70,70,74,71,73,73,70,70,70,73,69,69,72,73,69,72,71,72,70,71,73,73,70,71,72,70,70,71,72,73,72,72,74,69,74,73,75,74,74,75,73,74,72,76,75,78,76,74,76,76,77,76,74,74,75,79,76,78,74,74,75,79,75,77,78,74,75,75,77,79,76,76,76,78,78,77,77,78,77,76,74,76,79,76,78,80,78,82,79,35,12,48,13,14,75,85,78,79,80,77,80,81,80,78,79,79,79,78,79,77,79,81,76,78,78,83,78,83,80,76,78,80,80,77,82,78,81,80,81,81,81,79,82,80,84,79,80,80,78,83,81,82,82,81,81,79,80,82,82,80,79,80,80,79,80,81,81,82,80,81,78,78,81,81,80,78,82,81,80,76,80,82,78,82,81,82,81,78,81,79,81,81,83,83,79,80,81,78,76,78,82,80,79,80,83,80,80,81,81,81,83,81,81,81,82,81,78,80,80,84,78,76</t>
  </si>
  <si>
    <t>IMGLINENC=66,66,65,65,68,64,69,68,71,68,69,67,68,68,69,68,66,68,66,73,66,71,70,68,69,71,70,72,71,73,70,71,70,71,70,71,73,71,73,73,73,71,70,70,71,68,74,72,74,70,72,71,73,72,72,72,74,68,71,71,73,72,71,74,75,77,73,76,75,74,74,73,74,71,76,71,73,73,73,77,76,72,76,71,75,77,75,76,77,73,76,79,74,74,77,76,75,75,76,78,75,79,77,76,74,76,79,75,78,76,77,75,76,76,75,79,74,48,12,39,14,13,77,83,79,75,76,76,78,78,77,79,79,76,79,79,79,80,79,78,81,78,81,79,77,80,77,77,78,80,77,79,82,77,78,78,81,80,78,78,77,79,80,78,78,78,81,79,81,80,82,80,82,84,76,82,82,82,81,80,80,81,80,79,82,81,79,79,82,79,76,82,78,84,83,81,81,80,80,79,79,81,81,78,83,79,80,79,79,81,77,80,82,81,79,77,81,79,80,79,83,78,80,79,79,79,78,79,80,80,80,82,80,83,83,79,82,83,83,78</t>
  </si>
  <si>
    <t>ZL=-9244.6|ZR=-3794.6|ZSWP=0.0</t>
  </si>
  <si>
    <t>IMGLINENC=71,70,74,71,74,74,71,75,76,73,73,72,75,74,72,76,75,72,75,72,71,75,76,74,75,78,71,76,73,76,73,75,74,74,75,79,75,77,76,74,77,76,78,75,75,73,78,76,72,75,77,79,75,77,75,76,74,73,74,75,74,75,73,74,77,73,74,75,77,74,74,74,78,76,74,76,74,77,73,74,73,76,75,75,76,75,77,74,79,74,76,75,77,77,73,77,74,75,73,76,76,78,78,78,74,76,73,75,76,75,76,73,73,76,77,76,99,10,17,19,10,84,75,75,76,77,76,73,75,74,71,75,73,76,76,79,73,73,73,75,72,72,72,71,73,72,73,75,73,72,74,71,74,71,70,70,69,65,68,68,68,70,71,71,70,68,71,70,73,68,71,71,72,73,72,70,71,73,72,69,70,69,71,70,68,65,71,66,69,73,69,70,70,70,70,72,72,71,72,72,73,73,74,73,74,75,73,73,74,76,73,75,74,73,70,73,75,74,73,74,74,72,75,72,71,76,74,71,73,73,73,71,72,73,72,73,74,74,72,71</t>
  </si>
  <si>
    <t>IMGLINENC=71,71,73,73,73,77,72,74,71,71,76,74,74,70,72,78,75,74,75,75,71,71,76,75,75,72,75,76,77,76,75,76,74,76,74,76,77,75,75,77,77,77,75,75,75,80,77,74,71,75,76,78,75,78,77,79,77,73,73,75,75,73,75,74,76,77,76,75,72,76,75,75,77,78,73,72,72,74,73,76,74,74,78,75,76,76,73,75,75,76,75,81,74,74,75,77,77,75,73,73,76,75,77,76,77,76,77,75,78,76,78,72,76,75,76,78,95,11,18,18,11,89,78,76,77,73,72,72,76,74,75,77,74,74,74,76,75,76,75,78,76,73,74,73,74,78,71,71,74,69,68,70,69,68,73,70,70,71,70,70,69,74,71,71,72,74,71,74,73,74,71,73,74,74,74,75,75,73,73,71,72,69,73,69,73,74,69,70,71,71,72,70,73,73,72,73,71,72,71,74,73,73,76,73,75,76,73,71,74,75,71,72,69,74,74,71,73,75,72,75,73,74,69,72,75,75,74,73,73,75,74,72,73,72,74,74,72,76,73,73</t>
  </si>
  <si>
    <t>IMGLINENC=66,64,69,63,66,64,66,67,68,65,68,67,68,70,69,70,68,68,68,69,68,72,66,69,67,73,70,69,69,72,72,69,71,70,70,73,72,70,70,68,74,69,73,72,72,69,72,71,75,73,72,75,75,74,69,72,74,73,71,72,71,72,75,74,74,70,74,73,72,77,76,74,74,75,77,76,76,76,80,76,74,75,77,76,77,73,77,75,74,76,77,80,78,75,78,77,75,77,78,74,75,76,79,76,75,78,78,76,78,77,76,77,79,76,78,75,87,21,12,41,13,13,78,81,80,80,77,75,77,80,79,81,80,80,77,79,77,77,80,75,80,78,83,83,81,81,78,78,81,79,81,77,81,80,78,77,78,80,77,80,78,80,79,77,82,83,82,81,81,82,83,83,83,78,81,82,81,79,80,81,80,80,80,82,81,80,82,79,80,80,79,82,79,80,77,76,82,79,84,80,82,82,81,81,81,78,81,78,83,78,79,79,84,80,80,79,79,81,78,75,80,80,77,77,76,81,80,79,79,81,81,82,81,79,81,77,77,78,80,77</t>
  </si>
  <si>
    <t>IMGLINENC=65,66,64,68,66,65,65,69,70,68,66,65,68,67,65,68,68,68,67,68,70,71,69,67,70,73,73,69,72,71,70,68,71,72,72,70,71,71,72,70,71,73,71,71,71,71,70,70,70,71,71,71,69,73,72,73,77,73,73,70,71,72,74,76,74,73,74,75,73,75,72,74,75,72,73,73,74,74,71,72,76,74,75,70,74,75,76,75,77,75,76,76,74,78,78,74,76,78,78,77,75,77,80,74,76,76,74,77,79,77,79,78,80,78,78,80,80,34,11,36,13,13,75,80,80,76,78,79,78,79,76,78,80,81,77,79,79,80,78,79,80,81,79,79,78,82,74,78,78,79,81,79,82,77,82,79,78,81,78,84,78,81,80,83,80,79,79,81,80,81,81,82,80,80,80,78,80,80,83,82,78,83,81,76,80,82,81,81,83,79,80,82,76,81,80,80,78,81,79,79,80,78,81,84,81,80,80,79,80,80,80,78,82,79,79,78,76,81,78,81,76,82,77,82,81,81,80,78,80,81,81,80,80,79,82,83,79,83,83,78</t>
  </si>
  <si>
    <t>ZL=-9050.7|ZR=-3988.4|ZSWP=0.0</t>
  </si>
  <si>
    <t>IMGLINENC=70,72,72,73,74,72,72,72,74,74,72,70,72,74,72,74,73,73,76,74,72,73,74,75,75,75,71,75,75,73,75,76,75,76,74,75,74,78,76,78,74,76,75,76,74,74,76,76,74,76,73,78,76,76,75,73,73,76,78,76,77,76,77,71,75,75,77,74,75,76,77,73,76,77,75,75,76,78,77,76,76,76,74,74,75,78,78,79,76,77,79,75,78,77,75,76,73,74,73,77,72,75,76,79,77,74,77,77,78,76,75,76,74,77,75,70,88,10,17,17,12,64,80,72,75,75,77,76,75,74,72,75,75,79,77,75,74,75,75,72,72,71,76,76,76,72,74,73,75,69,73,73,71,69,71,73,64,67,72,70,70,70,70,69,71,73,69,68,71,70,70,71,72,71,75,73,73,72,70,69,67,70,70,71,66,70,70,70,72,68,71,69,69,71,73,72,72,71,73,74,73,72,76,74,73,70,71,73,76,74,74,73,72,73,70,75,72,73,71,76,75,72,72,76,76,72,73,74,75,74,75,72,73,75,73,74,72,74,76,74</t>
  </si>
  <si>
    <t>IMGLINENC=75,68,73,72,75,75,73,73,75,75,75,76,73,72,73,75,75,71,74,75,73,75,76,75,74,76,77,72,75,76,79,74,74,78,77,76,78,76,77,76,76,77,77,76,75,76,77,79,76,73,76,78,80,77,76,76,76,76,77,77,77,75,77,78,78,74,76,75,74,75,78,73,72,78,74,79,76,74,75,76,75,75,77,78,77,74,75,77,73,73,75,74,75,78,78,77,79,78,76,77,76,74,74,74,78,76,78,72,78,78,76,75,81,77,76,73,90,12,20,18,9,79,77,74,75,73,74,74,74,76,73,75,74,75,75,73,76,73,75,75,77,75,74,78,73,74,71,72,69,73,73,72,71,67,70,69,67,71,70,69,70,71,71,68,73,73,72,72,73,74,70,73,74,76,75,74,72,75,75,71,73,72,73,70,72,72,68,68,72,72,70,71,71,71,73,73,71,73,71,72,74,71,75,76,74,72,76,74,75,75,71,74,70,73,73,74,75,76,76,75,72,76,74,74,72,78,73,74,73,74,71,72,72,75,74,75,74,73,70,73</t>
  </si>
  <si>
    <t>IMGLINENC=70,64,69,67,67,66,64,65,66,65,68,67,70,69,69,69,69,68,70,68,68,67,68,68,70,70,71,72,70,69,71,71,69,74,72,72,71,73,71,72,70,72,71,71,69,71,68,73,70,72,70,72,72,72,74,74,72,72,72,72,73,72,73,72,77,74,75,76,76,72,76,75,73,75,74,76,77,77,78,78,75,73,76,76,76,74,77,75,76,77,78,74,74,80,74,71,77,76,79,79,76,78,79,75,78,74,78,78,79,76,76,75,76,78,78,78,85,13,11,40,14,13,91,80,76,78,79,79,77,77,80,79,76,76,79,77,79,76,78,77,77,79,79,78,83,81,76,80,81,80,82,81,80,80,78,78,81,81,77,79,82,82,81,79,80,83,78,79,80,79,80,81,79,80,83,82,81,79,82,78,78,79,78,78,80,83,76,78,78,79,79,80,81,81,84,82,80,78,78,79,77,83,81,80,82,78,80,79,81,79,77,79,82,79,75,78,79,78,81,81,77,79,77,80,81,84,82,78,81,79,82,81,81,81,81,80,79,78,82,77</t>
  </si>
  <si>
    <t>IMGLINENC=66,68,68,68,70,65,66,68,69,66,69,67,65,66,68,69,69,71,68,70,72,69,72,68,69,75,75,71,71,71,71,69,68,72,72,72,71,71,73,68,72,69,69,71,72,72,70,71,70,71,72,73,71,71,69,69,73,72,74,70,73,72,70,75,73,73,70,76,73,77,73,71,73,75,75,75,73,74,75,73,76,76,74,76,75,74,76,72,74,76,77,74,75,74,74,75,74,74,76,75,76,76,77,72,76,75,79,77,75,78,77,76,77,80,79,75,84,19,13,38,13,14,80,77,75,78,80,79,79,79,75,82,78,82,79,81,78,81,76,79,82,78,77,78,78,80,79,79,77,79,78,80,76,82,80,78,80,78,78,81,79,83,78,82,80,78,79,79,79,79,83,79,81,77,81,79,82,81,80,81,83,82,82,79,78,80,79,78,82,80,80,76,81,81,82,80,79,77,77,80,81,78,80,78,82,80,76,79,80,81,80,79,79,81,77,78,79,80,82,79,78,81,79,80,79,79,78,79,81,80,79,83,80,83,79,79,80,83,81,82</t>
  </si>
  <si>
    <t>ZL=-8856.9|ZR=-4182.3|ZSWP=0.0</t>
  </si>
  <si>
    <t>IMGLINENC=70,73,77,70,71,74,69,76,72,74,74,75,73,72,73,75,74,74,73,75,74,73,75,75,72,76,75,72,76,72,78,77,76,73,78,75,74,74,75,76,75,78,75,74,73,76,76,74,75,75,77,77,78,75,77,77,77,77,75,79,74,76,76,75,79,72,77,74,77,77,77,75,73,74,76,77,76,77,77,76,75,78,74,75,76,74,73,76,74,73,78,72,75,77,76,77,78,73,72,76,76,75,76,77,76,75,77,76,78,72,76,73,75,73,73,74,71,10,17,16,10,38,81,79,75,75,75,71,73,72,74,74,73,76,77,78,79,74,74,77,73,74,74,75,75,72,72,71,72,72,71,71,67,69,71,68,70,67,71,68,67,70,69,70,72,70,72,70,71,70,69,70,67,73,70,73,68,71,72,68,69,71,72,70,72,68,70,70,70,73,67,71,69,73,70,71,70,73,71,73,73,72,75,72,73,71,76,70,73,75,74,73,73,73,72,71,75,75,73,79,73,73,75,74,75,74,73,74,72,73,72,74,73,73,70,74,76,75,73,68</t>
  </si>
  <si>
    <t>IMGLINENC=71,72,74,76,72,75,75,72,74,73,76,72,75,75,76,77,76,73,75,77,74,75,74,75,74,77,73,79,76,75,77,76,76,76,75,74,76,76,80,70,77,74,78,76,73,76,78,75,72,76,77,78,78,80,79,78,76,74,74,74,75,75,76,76,75,76,73,77,73,78,77,73,72,75,75,75,78,75,76,75,76,74,75,76,73,74,73,76,70,74,77,78,76,75,79,78,74,76,74,77,76,76,77,75,77,78,77,77,79,75,75,75,76,75,73,77,73,11,20,18,11,62,82,74,76,75,74,75,74,74,73,76,73,74,73,74,79,76,75,76,74,74,73,75,72,75,73,72,72,74,75,74,71,71,69,68,71,67,67,67,68,71,70,70,72,73,71,72,71,75,72,73,74,76,76,72,73,75,75,74,75,73,76,70,68,74,71,73,72,70,70,71,73,70,71,73,75,70,74,74,73,72,74,74,76,74,73,76,73,76,72,75,72,72,74,74,71,73,73,75,73,74,75,73,75,74,72,71,72,71,71,75,74,71,73,74,71,75,75,72</t>
  </si>
  <si>
    <t>IMGLINENC=65,65,68,64,67,63,66,64,66,66,66,68,66,66,70,68,68,67,66,66,68,69,72,68,72,72,72,68,71,71,73,72,72,71,70,72,70,70,68,70,72,72,73,73,72,68,71,74,72,71,70,71,73,72,71,73,73,73,73,74,77,74,73,73,72,77,75,72,76,73,70,72,73,75,72,76,76,74,78,78,74,75,75,75,77,77,77,77,76,74,76,78,75,77,76,74,75,77,76,75,73,79,76,78,80,75,75,76,76,75,78,76,76,76,77,84,79,12,12,42,13,14,97,83,81,83,79,80,79,77,79,77,76,79,76,77,76,80,82,76,78,81,78,79,81,82,80,82,81,80,78,79,81,79,80,79,82,81,79,80,78,81,82,79,83,81,80,84,82,82,78,80,79,80,81,82,80,79,81,78,80,82,80,81,79,82,75,80,82,83,80,80,83,83,82,79,81,80,82,79,80,79,80,81,80,78,81,80,81,79,82,80,78,82,78,81,79,81,79,83,81,78,80,82,82,81,80,79,76,82,79,85,80,80,81,81,81,79,84,77</t>
  </si>
  <si>
    <t>IMGLINENC=65,68,68,69,67,65,68,68,70,67,66,70,68,68,67,67,67,68,72,69,68,68,70,69,72,72,71,68,71,74,70,70,68,69,70,71,71,73,71,71,72,69,71,73,69,70,71,71,73,71,70,72,71,71,73,75,71,73,70,75,75,71,72,75,75,73,73,75,75,74,74,72,75,73,74,76,74,73,74,74,74,75,71,75,78,78,74,74,76,79,73,74,78,77,79,80,77,77,76,76,78,75,78,75,74,79,78,76,76,77,77,75,74,81,76,80,81,13,12,37,14,13,95,81,83,80,76,81,77,79,75,79,77,78,79,79,78,80,82,78,80,79,80,78,76,79,78,79,81,80,77,80,80,76,83,77,80,82,77,81,80,83,79,82,76,80,78,81,81,82,82,77,78,81,81,81,83,81,80,82,83,85,76,74,80,83,79,80,79,83,79,81,78,80,82,79,79,76,81,78,82,78,82,80,79,82,82,80,80,82,79,81,84,82,80,82,78,79,80,78,76,80,80,80,78,84,80,82,79,84,82,80,81,80,81,79,82,82,79,82</t>
  </si>
  <si>
    <t>ZL=-8666.5|ZR=-4372.7|ZSWP=0.0</t>
  </si>
  <si>
    <t>IMGLINENC=71,71,71,72,70,71,73,72,71,73,72,73,72,68,74,76,76,71,74,74,69,75,74,74,75,76,74,76,75,74,77,75,76,74,77,74,77,76,73,74,75,76,77,73,75,74,73,75,75,77,75,75,77,74,74,74,73,77,76,77,76,74,76,76,76,74,73,77,77,75,75,74,76,75,76,72,75,75,76,76,76,77,77,74,75,76,74,76,75,74,76,74,76,78,77,74,74,75,73,73,74,75,74,79,77,75,75,77,74,75,76,75,74,76,77,82,50,12,18,17,11,22,75,77,77,79,73,76,74,75,72,73,76,75,73,75,75,77,72,75,72,72,73,75,74,71,74,72,71,70,73,74,71,68,69,71,68,67,67,70,67,70,71,69,72,75,73,71,71,74,72,71,70,72,74,72,71,70,72,70,69,69,71,71,69,71,70,71,71,69,71,72,71,68,71,71,70,71,72,70,69,71,76,77,73,74,76,74,75,76,76,76,72,71,76,71,72,73,72,75,71,75,74,73,74,69,71,72,72,75,72,76,73,73,75,71,72,74,74,71</t>
  </si>
  <si>
    <t>IMGLINENC=72,69,71,71,74,74,75,72,74,74,75,74,73,75,75,76,75,74,75,75,76,77,77,73,76,79,76,74,73,76,75,74,76,78,76,77,78,75,77,78,76,76,79,75,76,79,75,78,78,77,76,76,71,75,77,77,76,74,76,77,76,75,74,77,75,75,77,75,73,75,76,76,75,74,75,76,76,74,76,75,75,78,77,74,80,74,72,73,72,76,72,75,76,73,78,75,79,77,78,74,76,75,77,76,76,78,78,74,75,75,76,75,76,72,75,82,50,11,22,18,11,36,82,77,75,75,75,75,74,74,75,75,75,76,72,74,75,77,74,72,74,75,71,73,74,72,71,74,70,71,71,70,70,67,70,70,72,72,70,70,69,70,68,70,70,72,75,71,72,73,75,75,73,75,73,73,71,71,75,70,70,72,75,70,73,71,74,73,70,69,70,71,72,71,70,71,70,73,76,70,74,75,77,73,71,72,73,76,74,75,72,74,72,73,73,74,73,73,74,73,74,69,72,73,75,75,74,74,72,75,74,72,71,72,76,71,72,73,78,74</t>
  </si>
  <si>
    <t>IMGLINENC=65,64,70,63,66,67,67,67,65,66,71,66,67,67,67,66,69,70,67,67,69,66,68,67,69,70,69,72,69,70,72,67,71,70,72,71,71,73,70,70,73,71,73,74,72,70,71,72,73,73,73,71,71,71,69,72,73,72,70,73,70,73,73,73,71,76,75,74,72,75,70,74,74,78,73,77,73,75,76,76,76,73,76,75,78,78,76,76,79,77,78,82,76,74,75,79,77,76,75,76,79,77,78,81,78,78,76,79,77,80,76,75,77,79,78,80,77,11,12,45,14,13,85,82,81,82,78,77,77,78,80,80,81,80,77,75,82,79,80,82,79,83,77,79,80,82,81,77,80,82,79,80,79,79,77,83,83,80,80,77,79,80,78,80,84,80,80,83,83,81,80,77,84,82,78,83,80,80,79,82,80,79,81,78,79,79,81,80,78,80,80,80,80,82,80,78,79,81,82,81,82,82,79,83,80,76,80,83,80,82,80,80,81,82,82,79,83,82,78,76,78,79,79,80,81,79,84,78,81,80,78,85,79,80,79,79,80,78,79,80</t>
  </si>
  <si>
    <t>IMGLINENC=65,69,65,66,63,67,66,67,71,69,68,65,68,67,65,67,67,68,68,70,71,70,70,70,69,72,74,70,69,69,71,74,72,71,72,71,69,75,72,68,70,70,70,69,71,72,71,71,71,70,73,73,71,71,69,73,72,75,71,69,73,74,75,74,72,73,72,75,71,75,72,72,75,75,77,72,70,76,75,75,75,78,74,76,76,78,73,74,75,75,76,75,74,73,80,79,75,77,79,75,74,78,76,75,75,75,75,77,76,79,78,77,77,75,78,83,77,11,12,39,14,14,88,81,78,75,76,79,80,78,79,81,78,79,79,78,79,78,81,80,78,80,80,78,77,82,81,79,78,79,79,81,81,80,78,78,77,83,82,79,81,83,83,80,80,80,80,78,79,78,83,79,81,84,77,82,81,84,84,77,84,81,80,79,79,79,81,81,80,77,79,79,77,80,83,78,78,78,81,80,81,78,82,84,80,80,78,80,79,81,81,79,80,79,79,77,78,79,80,79,79,82,78,81,80,78,83,81,82,79,77,83,78,81,79,83,80,85,81,78</t>
  </si>
  <si>
    <t>ZL=-8472.5|ZR=-4566.6|ZSWP=0.0</t>
  </si>
  <si>
    <t>IMGLINENC=70,73,71,74,70,73,73,73,74,72,74,74,72,75,70,72,74,71,72,72,73,75,75,73,76,74,73,74,74,72,76,74,70,73,75,79,76,75,79,76,75,76,75,73,76,76,72,74,76,76,73,75,75,77,75,78,76,77,72,77,77,73,77,75,73,74,74,76,75,79,77,75,77,75,78,76,74,76,75,73,79,76,73,74,75,76,74,76,77,75,77,75,74,79,74,76,72,75,77,76,75,76,77,75,75,76,76,75,74,74,73,76,76,79,77,84,28,11,19,16,10,16,74,73,76,77,77,75,74,72,75,72,73,76,77,72,74,76,74,75,74,72,76,78,73,73,74,71,72,71,76,72,70,68,71,70,69,67,67,67,68,69,71,72,72,71,72,71,70,70,69,70,72,72,72,71,71,69,70,71,70,68,72,69,71,69,68,69,71,72,71,69,70,70,71,73,75,75,72,71,77,71,74,74,74,73,72,72,76,75,76,74,75,73,74,72,73,74,71,75,74,76,76,71,72,74,73,74,72,73,74,73,73,71,73,73,72,73,75,72</t>
  </si>
  <si>
    <t>IMGLINENC=74,71,73,71,74,71,75,74,72,73,73,76,73,74,74,75,73,70,72,75,76,75,74,75,73,76,77,74,74,77,75,75,77,76,76,73,76,76,78,76,76,77,79,80,78,74,77,73,76,79,75,76,73,80,76,75,78,77,73,75,76,73,75,75,75,76,75,75,78,76,77,72,76,77,71,76,73,76,72,75,77,78,79,78,74,73,75,75,74,76,75,72,73,75,74,77,75,77,73,79,74,78,76,74,71,77,75,76,75,74,73,72,80,74,76,83,34,12,22,16,10,23,70,73,72,74,72,73,74,72,76,73,72,74,75,73,75,72,75,75,75,76,76,74,74,75,71,73,73,73,73,71,72,68,68,71,68,67,72,69,71,69,69,70,73,70,75,69,70,74,74,72,74,73,72,72,75,72,76,71,72,74,73,71,74,73,71,74,71,72,69,70,73,69,72,71,70,74,73,73,73,71,76,74,75,76,74,74,73,74,72,73,73,73,74,74,75,77,71,76,73,73,73,71,75,70,77,73,71,74,71,72,73,74,77,76,73,73,76,74</t>
  </si>
  <si>
    <t>IMGLINENC=65,64,65,66,65,64,66,65,67,67,70,70,68,67,69,69,68,65,69,71,68,69,68,70,71,69,68,72,69,69,74,70,70,73,71,72,72,70,70,72,69,70,67,72,69,73,75,70,69,72,73,75,73,75,68,72,74,73,71,73,73,72,74,77,78,75,76,72,73,77,73,76,74,77,69,76,75,77,78,74,75,79,77,74,75,76,76,74,75,76,79,76,76,78,77,76,76,78,74,77,76,79,73,76,78,76,80,78,77,80,75,75,76,79,78,76,77,11,12,38,15,12,54,78,77,78,82,79,79,80,77,78,80,80,78,77,79,76,78,78,79,81,82,78,81,84,79,80,75,76,74,81,80,79,79,79,82,80,81,79,81,81,80,80,82,83,80,84,84,79,81,80,83,80,80,82,84,81,83,75,81,79,79,80,82,82,83,80,78,82,79,80,77,80,81,81,79,80,80,77,78,80,79,82,81,82,82,80,82,79,80,80,78,79,78,80,79,81,77,79,77,79,79,83,82,81,82,81,82,80,79,82,84,82,80,78,80,79,77,73</t>
  </si>
  <si>
    <t>IMGLINENC=65,65,66,66,65,66,67,67,69,68,68,69,69,67,67,63,64,69,70,70,70,70,72,71,69,72,72,71,73,71,71,70,72,68,71,71,71,68,70,72,72,68,73,73,73,70,71,70,70,74,73,71,68,70,73,70,72,72,72,69,74,70,70,74,73,71,72,75,74,75,75,75,75,72,73,75,71,73,74,75,77,75,75,71,73,75,75,72,77,72,77,77,74,76,77,78,77,78,74,77,77,74,76,73,75,78,77,78,75,78,75,73,79,75,75,80,75,10,13,37,15,12,64,78,76,77,81,82,78,77,74,79,79,80,80,77,79,76,77,80,79,80,80,79,75,77,80,75,79,81,81,79,81,82,79,81,82,79,79,79,79,85,78,81,80,82,79,80,81,78,79,79,82,76,82,77,79,82,82,77,80,80,82,78,80,79,81,81,79,80,77,75,78,84,82,82,80,76,80,80,80,79,80,82,81,83,79,81,77,81,79,78,81,73,78,78,80,77,80,80,82,79,82,81,82,79,79,76,81,81,81,82,79,80,84,80,81,82,80,78</t>
  </si>
  <si>
    <t>ZL=-8278.8|ZR=-4760.3|ZSWP=0.0</t>
  </si>
  <si>
    <t>IMGLINENC=70,74,72,75,74,75,75,73,71,73,72,70,73,74,74,71,75,74,73,71,76,73,74,73,75,73,76,70,72,76,74,76,73,75,79,75,73,75,75,76,79,75,74,73,74,77,74,74,75,77,75,77,76,76,78,76,72,75,76,75,74,72,81,75,75,75,76,74,75,75,78,76,75,76,75,75,73,76,76,76,74,76,77,76,77,76,73,78,78,77,74,74,78,78,76,73,75,74,75,79,75,77,76,78,77,75,74,78,76,73,76,75,76,76,75,74,18,10,20,17,10,13,80,74,75,77,74,73,73,72,71,74,76,79,76,73,74,72,75,74,72,72,72,72,72,75,71,75,73,74,71,73,68,69,69,73,70,69,68,69,70,70,70,72,70,72,69,73,71,72,72,75,71,73,72,74,71,71,71,71,69,72,68,69,70,69,69,71,72,68,69,69,70,70,71,73,70,73,72,70,75,72,73,74,73,72,75,77,75,72,73,74,72,72,75,76,70,73,72,74,73,73,72,76,73,72,74,73,73,74,74,74,72,74,74,74,77,72,73,68</t>
  </si>
  <si>
    <t>IMGLINENC=73,74,70,73,70,76,73,71,72,74,73,72,75,74,74,76,79,73,74,75,74,76,76,75,74,74,74,73,73,74,78,74,76,72,74,76,77,76,79,77,77,78,76,77,75,77,73,74,78,75,78,82,75,76,77,78,76,76,74,79,77,73,76,75,76,74,75,75,75,77,72,77,77,74,76,72,73,73,76,76,73,76,74,76,75,76,76,77,76,74,71,77,76,77,77,78,77,74,75,73,79,75,77,76,78,77,75,75,79,76,79,75,76,75,79,80,22,12,23,18,9,15,78,75,77,75,75,74,73,72,75,74,73,75,76,70,73,79,74,73,74,76,76,73,77,76,70,73,73,72,70,72,71,70,71,72,70,68,71,69,70,70,69,69,70,74,74,69,73,75,70,72,70,77,70,74,75,78,73,70,73,74,69,69,73,72,72,70,70,70,70,73,72,70,71,67,69,74,73,73,76,71,72,74,73,77,75,73,78,75,72,71,71,73,74,74,74,75,75,78,71,72,72,74,75,74,72,75,73,72,69,69,73,75,77,74,76,70,79,71</t>
  </si>
  <si>
    <t>IMGLINENC=64,63,64,64,64,66,65,65,64,67,69,67,66,68,68,65,66,66,66,69,69,70,68,68,69,71,70,71,70,71,74,72,74,71,71,71,73,72,71,70,71,72,72,70,69,70,70,69,72,72,69,71,71,73,71,74,68,71,73,73,74,73,73,75,73,75,74,73,76,72,75,76,75,75,72,72,73,77,78,79,76,78,74,78,78,75,77,75,75,79,75,78,76,76,77,77,75,75,78,74,76,79,80,74,78,78,73,79,80,79,79,77,76,78,78,75,89,9,14,44,15,11,32,80,82,82,78,78,77,80,77,78,77,79,79,77,80,77,75,78,79,78,80,79,80,78,82,80,79,80,80,77,82,78,80,81,79,76,81,81,81,81,83,80,80,80,79,82,81,79,79,81,82,82,80,82,79,81,80,83,83,80,79,79,81,82,82,81,80,82,79,83,79,80,80,81,78,80,82,79,81,79,79,79,79,80,81,80,79,79,80,82,78,81,80,80,82,78,81,77,81,78,80,84,80,80,82,80,82,79,77,78,82,82,80,82,81,77,80,81</t>
  </si>
  <si>
    <t>IMGLINENC=65,66,66,68,68,67,70,67,67,68,67,71,69,67,69,66,68,68,70,70,69,70,71,71,71,71,72,71,74,71,71,68,72,71,71,78,72,72,72,72,71,69,69,68,70,71,70,72,72,73,71,77,70,71,70,69,70,73,73,72,73,73,72,75,71,76,71,75,74,75,73,73,73,73,73,78,71,73,74,72,75,72,75,74,78,76,73,73,79,78,77,76,77,77,77,75,75,76,79,75,73,76,79,73,76,78,76,76,77,76,77,78,78,78,77,75,78,9,12,39,14,11,44,77,80,76,77,78,80,80,81,77,78,80,77,81,80,76,76,77,77,74,81,76,77,83,77,78,80,78,78,77,83,80,82,81,83,79,80,79,81,81,79,80,80,79,80,81,78,83,82,81,81,78,79,78,80,80,80,80,83,80,84,79,77,80,82,80,80,79,80,82,80,81,83,81,83,78,82,81,79,82,81,79,78,79,79,79,79,77,81,79,79,81,81,80,79,81,81,79,78,83,81,82,77,77,79,79,79,81,80,81,82,85,81,84,83,82,82,77</t>
  </si>
  <si>
    <t>ZL=-8085.1|ZR=-4954.1|ZSWP=0.0</t>
  </si>
  <si>
    <t>IMGLINENC=72,74,71,72,74,73,74,75,74,70,75,72,73,74,73,72,74,74,75,74,74,74,76,74,74,77,75,77,70,73,74,77,75,74,75,77,78,81,75,73,76,77,74,75,75,76,74,75,74,77,79,72,74,73,77,76,77,78,77,73,73,77,73,76,78,77,73,76,74,74,77,75,78,76,73,77,74,75,77,77,76,74,76,74,75,75,76,75,79,76,76,76,79,79,76,76,73,76,75,78,75,75,78,77,75,75,74,77,78,78,74,72,72,76,72,71,12,11,22,17,10,13,82,77,76,76,75,72,72,76,74,73,78,77,74,71,75,77,74,75,76,73,75,77,74,74,73,75,71,72,70,73,70,68,67,70,65,65,69,68,69,71,68,68,69,71,71,72,69,69,69,73,71,72,74,72,72,72,70,68,71,69,73,72,69,71,71,72,74,70,71,72,71,68,72,71,70,70,74,71,74,70,74,73,75,71,74,77,78,72,73,69,70,69,73,75,72,72,72,75,75,73,73,76,75,70,74,75,75,75,71,73,73,72,74,75,72,73,74,71</t>
  </si>
  <si>
    <t>IMGLINENC=74,72,72,73,73,72,75,73,77,74,72,75,72,75,76,74,74,76,76,74,76,76,77,71,74,77,72,73,76,77,75,76,76,78,76,79,75,76,79,74,75,78,80,77,77,76,77,77,76,72,78,78,78,74,79,75,76,76,74,77,75,76,75,74,76,76,75,72,76,74,75,73,73,77,75,77,73,76,75,76,76,75,73,77,73,74,74,78,74,76,76,75,78,77,74,77,74,76,74,75,74,76,77,74,80,75,71,77,79,72,74,74,77,75,72,73,14,11,27,17,9,14,85,81,73,76,76,78,75,71,78,73,74,75,74,74,74,72,75,75,77,76,75,74,75,72,72,74,74,72,74,70,72,70,69,72,71,71,69,73,69,74,68,73,72,71,70,75,73,76,73,75,72,74,74,74,74,73,71,70,71,70,72,70,71,73,70,73,72,69,71,71,72,75,72,74,73,70,75,69,73,73,74,73,72,74,75,72,76,76,73,73,70,71,72,72,75,73,72,75,72,71,73,74,73,73,76,71,71,74,72,70,73,73,71,73,73,74,74,73</t>
  </si>
  <si>
    <t>IMGLINENC=65,66,67,65,64,68,63,67,67,62,68,68,67,66,69,67,66,66,66,66,66,67,67,65,69,68,72,68,66,75,75,70,73,71,69,72,72,70,72,69,70,71,74,73,74,70,72,71,70,70,72,72,72,70,73,74,72,69,72,73,75,73,72,73,73,75,76,73,74,74,75,73,74,73,72,74,78,78,78,76,75,75,75,74,77,77,76,75,78,77,73,76,78,74,75,72,75,77,73,74,76,79,79,78,74,78,77,80,78,77,78,76,76,78,80,78,98,10,12,44,15,10,17,85,79,82,77,79,75,79,77,79,80,77,77,80,80,78,78,82,82,78,78,79,79,79,79,77,78,79,80,76,80,81,79,77,81,80,82,81,80,81,82,83,79,81,78,82,81,78,83,78,82,82,81,79,79,79,81,83,80,82,80,80,81,80,81,80,79,81,81,78,83,81,81,82,79,80,82,79,81,79,80,82,82,80,82,78,83,78,82,79,82,77,79,82,79,80,81,81,82,80,77,82,76,83,76,79,81,83,77,80,82,82,79,79,80,78,82,76</t>
  </si>
  <si>
    <t>IMGLINENC=66,65,66,63,64,66,67,69,71,70,68,66,69,68,66,67,65,69,69,70,70,71,74,69,69,70,68,71,71,69,69,68,69,70,71,72,72,72,71,71,73,70,72,72,70,70,70,71,72,71,70,72,70,73,71,73,71,73,74,74,74,74,72,75,74,71,73,73,73,76,73,72,74,76,74,74,73,75,72,76,75,75,77,74,74,73,77,76,77,78,77,76,75,75,76,76,74,75,76,78,78,77,78,74,74,77,79,76,75,78,74,77,75,79,78,74,86,10,13,41,15,11,19,80,79,76,79,80,81,78,76,77,83,80,78,78,74,79,78,76,80,77,78,77,78,80,78,79,78,79,77,80,77,79,80,79,80,79,80,79,81,78,79,78,78,78,80,80,78,79,85,79,82,79,78,76,82,78,82,84,80,80,80,77,77,80,81,79,80,82,77,82,80,79,80,81,78,78,82,80,80,81,81,82,79,81,80,79,79,81,79,81,81,79,81,79,80,80,79,79,83,79,76,78,81,78,79,80,81,81,79,80,82,80,79,78,79,83,83,79</t>
  </si>
  <si>
    <t>ZL=-7891.3|ZR=-5147.9|ZSWP=0.0</t>
  </si>
  <si>
    <t>IMGLINENC=72,74,71,75,73,74,70,73,74,74,73,74,74,73,71,74,75,74,75,72,76,75,73,74,74,74,74,74,73,73,77,75,76,72,75,75,75,75,78,73,74,73,77,75,73,75,74,75,77,76,79,75,75,75,77,73,73,80,75,77,75,73,78,76,77,77,77,79,76,74,75,72,76,76,75,76,76,76,73,75,78,75,75,73,74,76,76,76,76,74,77,76,76,73,74,76,76,76,75,74,74,73,75,78,79,75,76,75,73,74,77,78,71,76,71,69,10,13,23,18,10,11,78,74,75,75,76,75,74,76,75,75,75,76,73,76,78,73,77,74,73,77,74,78,73,71,72,75,75,71,69,70,67,70,71,69,69,68,69,71,68,69,67,71,71,72,72,71,74,71,70,72,69,70,72,72,70,73,73,70,69,72,72,70,69,69,68,69,69,71,70,69,70,70,72,74,70,74,73,72,74,72,72,72,74,72,75,74,74,76,73,72,74,72,73,75,71,75,74,75,75,74,76,72,72,74,70,73,71,73,72,74,73,74,70,71,73,71,76,74</t>
  </si>
  <si>
    <t>IMGLINENC=74,69,73,76,73,73,75,71,76,73,72,77,76,75,75,76,75,73,76,76,72,76,74,75,75,73,77,75,74,75,76,74,74,74,76,78,75,79,75,76,80,77,76,75,77,76,73,77,73,76,76,77,75,75,78,79,79,75,76,77,78,76,74,74,73,72,75,74,72,73,77,74,75,76,76,74,74,77,76,75,73,74,76,76,75,75,76,75,74,74,75,76,77,77,75,76,77,76,75,73,75,76,74,76,75,78,76,73,78,76,74,75,79,73,70,75,10,12,29,17,9,13,86,79,77,74,78,76,74,73,73,74,74,75,74,74,74,73,77,75,78,77,75,74,73,72,71,69,70,73,70,71,72,69,73,70,70,68,71,68,67,69,71,70,72,72,75,74,71,73,73,73,74,74,74,72,72,72,74,73,73,74,72,73,73,74,70,72,71,71,71,68,69,72,72,71,69,73,74,72,71,73,71,74,75,75,73,76,73,76,73,72,73,72,71,70,74,75,73,75,74,74,74,72,72,73,71,73,72,71,70,70,71,75,73,75,71,71,70,72</t>
  </si>
  <si>
    <t>IMGLINENC=66,66,64,66,66,67,64,67,66,66,68,67,68,70,68,67,68,64,68,68,70,68,71,68,70,71,68,73,68,69,68,71,71,73,70,70,71,69,72,71,70,73,69,73,72,71,70,72,71,73,71,75,73,72,68,70,72,73,75,74,74,73,74,72,73,73,73,74,70,74,74,74,73,74,75,78,78,74,73,77,75,75,75,73,77,77,79,78,74,76,75,79,75,77,76,73,74,75,75,75,73,78,75,77,77,75,77,80,81,76,80,77,76,78,77,85,95,10,12,48,15,10,13,86,79,82,77,76,76,80,77,79,78,77,76,73,77,80,79,79,81,78,77,81,81,81,80,77,79,79,78,77,81,77,79,80,82,80,79,80,81,81,82,79,79,77,80,81,83,77,83,79,80,78,81,80,83,82,82,84,80,81,81,81,84,78,80,79,76,78,81,79,78,81,85,82,79,81,81,80,81,82,81,78,81,81,79,81,82,79,80,79,80,79,80,81,78,82,83,78,79,77,80,80,80,80,77,78,82,82,82,80,80,81,82,82,79,79,83,78</t>
  </si>
  <si>
    <t>IMGLINENC=64,66,65,67,67,67,68,68,69,67,68,67,67,66,66,65,67,68,66,70,70,69,69,70,72,68,70,70,72,69,71,73,69,71,71,70,73,72,73,69,72,69,70,70,70,71,70,70,73,73,72,74,72,72,72,71,73,70,71,71,72,71,73,73,76,71,76,74,75,72,73,73,74,76,76,75,77,73,72,76,75,75,71,76,73,74,74,74,76,74,74,71,73,76,75,76,75,75,77,75,75,74,76,75,77,75,78,78,74,77,74,80,75,78,76,81,89,10,11,44,16,11,14,87,78,79,80,79,79,75,79,79,81,81,81,80,76,79,79,76,80,76,81,77,76,80,81,77,79,82,78,78,79,81,75,80,82,83,82,81,83,80,77,82,79,79,81,80,80,80,83,82,81,78,82,77,80,78,83,80,81,79,79,79,80,83,78,79,82,77,81,80,83,79,79,79,78,78,79,79,81,82,83,85,80,81,80,77,78,78,79,78,80,78,79,80,80,80,79,76,83,81,79,78,81,80,80,78,78,79,79,82,81,83,79,82,79,80,80,79</t>
  </si>
  <si>
    <t>ZL=-7697.6|ZR=-5341.6|ZSWP=0.0</t>
  </si>
  <si>
    <t>IMGLINENC=74,75,72,75,71,73,74,74,72,72,74,76,74,71,73,71,73,71,73,77,70,72,73,72,76,74,77,75,78,78,77,72,78,76,77,77,75,70,75,77,75,77,78,74,77,78,74,76,73,74,76,73,76,78,76,78,75,78,74,75,77,76,75,76,77,73,74,73,74,76,74,77,76,75,80,73,73,77,75,77,76,74,76,75,76,78,75,76,76,74,76,74,78,74,76,74,75,76,75,77,77,75,75,72,78,76,78,74,74,76,76,79,76,77,79,82,11,13,27,18,10,11,66,72,75,79,78,72,75,75,73,74,74,74,74,74,76,73,72,76,73,75,73,77,74,74,72,73,73,73,70,74,71,65,68,67,69,68,68,68,70,74,70,73,71,72,70,68,74,72,72,71,71,71,70,71,70,72,71,71,68,67,73,68,68,68,71,69,68,73,72,70,68,69,70,70,70,71,74,72,76,72,73,74,71,71,74,72,74,72,74,73,76,72,74,72,72,73,73,73,76,71,75,74,72,73,78,74,74,73,72,75,75,71,72,72,72,76,74,74</t>
  </si>
  <si>
    <t>IMGLINENC=69,72,70,72,72,75,72,76,75,73,73,75,76,74,77,80,73,74,76,77,78,77,76,74,75,75,74,77,74,73,74,75,74,79,78,76,78,75,78,77,74,78,76,76,75,78,74,74,74,77,76,75,77,79,76,77,75,75,75,74,76,72,75,77,75,73,75,74,73,74,75,71,76,75,75,76,77,76,77,79,76,72,79,76,77,76,72,75,76,77,75,77,76,78,77,77,76,76,71,75,76,78,78,74,77,77,77,74,77,75,76,74,78,76,77,84,10,13,32,18,9,11,75,73,74,75,74,75,76,75,77,78,75,77,74,73,75,73,77,72,77,74,75,77,74,72,72,73,72,73,75,71,70,70,71,72,68,69,67,70,69,70,69,70,69,73,75,72,76,75,74,71,74,74,75,70,73,72,74,72,73,73,74,71,70,71,73,72,68,69,69,72,70,72,72,67,73,73,74,72,71,70,75,73,74,75,75,77,74,76,75,75,74,71,72,76,75,74,70,76,72,75,75,71,74,72,76,72,74,72,73,71,74,78,71,75,73,73,72,75</t>
  </si>
  <si>
    <t>IMGLINENC=65,64,66,66,66,67,66,67,63,66,69,70,68,70,65,68,66,66,68,67,69,68,67,71,68,69,73,71,70,71,72,71,72,70,71,72,70,69,70,69,72,70,73,72,69,73,73,73,72,73,72,71,70,73,71,71,71,70,69,72,75,73,72,74,74,73,72,71,76,75,70,73,75,76,75,74,72,75,78,79,77,74,75,77,75,79,75,77,78,75,76,76,80,75,75,74,80,78,79,76,76,79,76,79,75,77,76,77,76,76,78,76,78,77,74,80,83,9,12,49,16,10,12,78,80,80,81,80,78,76,75,79,80,77,78,78,78,79,78,80,77,80,78,80,81,81,81,81,79,79,79,79,79,79,79,77,80,80,80,81,80,81,79,80,80,83,81,79,81,79,81,77,82,81,82,79,78,80,81,78,82,80,82,83,83,81,80,78,80,80,79,75,80,79,81,77,80,80,81,83,80,82,82,79,83,79,78,82,82,82,78,82,81,79,79,81,79,81,80,81,79,80,79,83,83,78,80,80,76,80,78,82,82,81,80,82,81,76,79,77</t>
  </si>
  <si>
    <t>IMGLINENC=68,66,67,66,68,66,65,69,67,70,69,69,67,66,67,70,67,70,69,70,70,71,69,68,70,73,74,73,72,71,71,70,72,69,69,70,72,75,71,71,73,67,68,72,69,70,70,70,73,72,71,72,73,71,70,71,70,74,73,73,72,71,72,73,73,74,75,74,70,75,74,73,73,74,74,73,75,77,75,75,72,75,72,74,75,75,73,76,75,78,76,74,75,74,80,75,77,74,77,77,77,76,78,72,78,76,76,76,75,75,77,78,77,78,75,80,95,10,12,44,16,11,11,79,77,79,76,83,78,81,79,80,74,82,77,82,77,76,81,76,81,80,81,79,77,83,78,75,78,80,78,78,78,80,81,81,80,83,81,80,83,84,79,83,79,79,80,78,80,81,82,79,78,80,79,79,79,80,80,78,81,82,77,81,80,79,79,77,81,81,79,82,79,80,82,79,79,80,83,81,83,80,80,81,80,82,81,80,80,82,80,78,78,79,79,79,78,78,80,83,81,80,77,81,77,81,79,78,80,80,81,84,81,80,83,79,78,83,80,77</t>
  </si>
  <si>
    <t>ZL=-7503.8|ZR=-5535.4|ZSWP=0.0</t>
  </si>
  <si>
    <t>IMGLINENC=71,73,73,73,74,72,75,73,72,73,73,72,74,71,69,76,73,75,75,73,72,75,74,75,74,72,74,77,73,75,76,74,75,74,74,77,76,76,76,74,76,78,77,78,73,75,77,74,75,76,78,74,72,75,76,73,73,79,71,76,74,76,75,76,75,77,77,76,75,78,75,76,77,73,78,74,73,76,78,75,78,74,76,78,78,76,76,74,77,77,74,72,78,78,79,75,74,76,76,76,75,72,75,77,73,76,76,76,78,76,75,72,74,75,78,94,10,12,27,19,10,12,74,81,79,76,77,72,76,75,74,73,76,77,77,73,77,76,74,77,73,73,72,73,74,73,72,71,73,72,73,71,72,69,68,70,68,68,69,73,70,66,70,69,70,69,71,69,73,70,70,73,71,72,71,75,73,72,72,71,70,71,73,70,69,71,69,72,72,71,72,69,70,71,71,73,67,72,73,72,73,73,74,77,72,73,75,74,75,74,70,74,73,70,73,74,69,73,72,73,75,75,74,74,75,73,72,72,71,75,71,75,75,73,75,74,71,74,75,71</t>
  </si>
  <si>
    <t>IMGLINENC=76,73,73,73,73,73,75,71,77,73,76,71,75,74,73,74,76,72,74,74,76,76,78,73,76,74,75,75,77,76,75,78,74,77,76,77,74,76,74,75,79,79,76,76,74,79,75,78,80,78,75,75,79,75,76,77,77,74,73,75,73,76,77,75,78,78,77,74,74,74,73,74,73,76,73,75,74,73,74,75,73,75,76,75,75,76,74,76,75,75,72,74,77,77,75,73,79,73,75,76,75,76,74,75,76,75,75,78,78,75,74,74,78,75,77,94,10,12,34,18,9,12,70,73,74,74,74,79,74,74,75,73,77,74,77,72,77,75,71,75,78,76,71,74,73,74,73,75,72,70,72,70,74,70,69,68,69,73,72,68,71,72,68,70,68,72,72,73,72,74,73,76,72,72,74,73,73,73,73,73,74,71,71,73,68,68,70,70,70,72,73,73,72,73,69,72,71,71,75,71,70,69,74,74,74,74,73,73,75,75,74,73,75,73,72,73,73,74,74,71,73,74,72,71,72,71,72,72,73,73,73,71,72,75,73,75,74,74,76,73</t>
  </si>
  <si>
    <t>IMGLINENC=67,64,65,65,68,68,66,67,65,67,66,68,66,67,69,69,67,70,68,70,71,67,69,66,71,67,72,68,71,68,74,71,70,70,70,74,74,69,69,72,71,71,70,70,71,70,75,74,72,76,68,71,74,72,73,70,71,72,72,71,72,73,75,75,75,75,75,76,73,73,75,74,74,77,76,76,73,77,76,76,74,77,76,76,77,76,77,77,75,76,78,77,76,74,75,76,75,77,78,77,77,78,79,78,79,77,81,76,77,77,79,73,76,79,79,73,59,11,12,54,18,11,11,76,78,78,78,76,80,79,79,81,80,78,81,78,81,82,81,78,82,79,78,78,79,80,77,78,79,78,82,77,79,78,78,77,80,79,77,84,81,83,81,80,82,80,80,81,79,79,80,80,83,81,82,83,84,80,81,83,81,79,82,83,81,82,80,82,79,81,79,77,81,81,82,79,80,78,82,80,85,82,80,82,84,80,81,80,80,80,79,82,82,80,81,79,81,78,79,77,80,80,81,79,83,81,80,82,81,81,78,84,81,79,80,78,83,82,80,80</t>
  </si>
  <si>
    <t>IMGLINENC=66,68,65,66,66,65,67,66,70,70,69,67,68,69,69,66,69,70,68,71,70,71,71,67,71,70,70,70,69,75,70,69,74,69,71,69,67,71,71,70,70,69,72,71,74,70,70,70,69,73,73,71,72,69,72,69,72,69,71,73,72,73,71,75,75,74,76,74,72,73,74,75,74,72,74,75,73,77,73,79,72,77,74,75,73,75,76,75,76,76,73,75,78,73,75,77,74,74,74,76,76,76,74,73,74,79,75,78,78,77,79,77,77,78,75,75,80,9,11,49,17,10,11,73,83,79,78,79,80,78,77,77,77,81,79,79,77,80,77,77,77,83,79,78,75,79,79,78,77,80,79,81,77,80,81,77,80,81,81,81,79,82,82,81,77,83,83,78,81,79,82,79,80,80,82,78,85,80,80,81,80,79,80,78,78,80,77,81,81,81,81,80,81,79,79,78,78,82,79,80,80,78,80,82,80,82,80,77,78,82,82,85,79,79,79,81,79,81,80,78,79,82,80,77,78,81,81,81,79,80,81,84,78,79,79,81,79,81,77,77</t>
  </si>
  <si>
    <t>ZL=-7310.1|ZR=-5729.1|ZSWP=0.0</t>
  </si>
  <si>
    <t>IMGLINENC=71,71,76,72,74,72,73,73,71,76,73,74,70,74,71,74,71,74,74,75,74,73,74,71,72,73,71,74,76,76,72,74,74,74,74,78,73,76,76,77,79,76,77,75,77,76,76,75,77,73,77,77,75,78,77,76,74,77,75,75,75,79,74,76,75,74,75,73,74,78,77,75,78,79,78,72,74,75,75,76,73,75,79,75,70,76,73,76,78,76,73,77,76,75,77,78,76,74,75,74,74,78,76,76,76,73,76,77,78,75,75,75,73,77,70,91,10,12,29,19,9,10,86,75,76,78,76,76,75,76,73,75,74,76,76,75,75,76,75,75,73,74,76,73,73,74,73,74,73,72,70,73,70,68,71,68,69,70,68,68,68,69,70,69,70,71,71,68,71,70,73,69,70,73,74,73,71,71,71,71,69,69,68,72,68,69,68,70,71,73,72,71,72,70,73,75,72,72,74,71,72,73,72,76,74,75,75,75,76,74,74,74,70,72,74,71,74,72,72,79,74,72,73,75,73,72,74,71,75,76,75,72,73,74,72,73,75,74,69,73</t>
  </si>
  <si>
    <t>IMGLINENC=71,70,70,72,71,72,74,72,75,73,73,70,77,76,71,76,73,73,75,74,75,75,76,78,76,75,74,75,74,74,79,77,77,76,77,76,80,75,77,73,75,75,78,79,76,73,78,78,76,76,77,78,76,77,78,75,74,77,75,77,76,74,75,76,78,77,79,76,74,73,74,77,76,76,77,75,79,74,75,76,74,75,75,75,75,77,72,76,74,76,75,77,74,78,79,76,77,76,75,72,78,76,75,75,76,73,76,75,75,74,77,75,81,75,72,94,11,13,36,18,11,11,79,78,78,71,74,73,76,78,73,78,74,75,75,76,75,72,73,74,74,78,77,74,77,73,71,74,72,73,71,74,71,70,73,71,68,70,67,68,69,70,71,69,71,73,73,73,72,71,72,75,76,76,74,73,75,72,75,72,74,72,73,72,72,73,70,70,71,71,70,72,69,74,72,70,69,75,73,74,72,70,73,72,77,75,73,76,74,76,72,72,73,71,71,78,72,76,71,75,73,74,74,75,75,75,73,75,72,74,73,72,73,72,73,73,74,76,74,73</t>
  </si>
  <si>
    <t>IMGLINENC=63,69,66,65,66,65,65,66,68,67,68,67,69,69,67,66,70,67,67,69,67,66,67,70,67,67,71,71,70,70,74,70,73,72,69,69,72,73,66,70,70,70,70,71,72,69,73,73,72,70,73,72,72,69,71,72,73,73,72,71,71,74,75,74,74,74,73,74,74,76,75,77,75,77,75,75,74,76,77,75,78,78,75,76,74,77,76,77,77,77,76,76,76,77,76,79,77,76,77,75,75,74,79,78,77,77,76,80,80,75,80,73,79,78,80,75,35,12,14,58,16,11,11,85,77,77,77,80,78,80,79,79,77,78,76,78,78,78,77,80,77,81,78,80,78,85,77,77,81,82,80,83,81,82,80,80,81,80,80,79,80,80,79,80,81,82,79,80,82,78,81,79,80,81,80,82,80,81,80,81,80,82,83,81,80,79,80,79,81,81,75,80,80,80,84,79,83,79,82,81,83,80,82,81,80,78,78,80,78,80,77,82,77,77,80,79,83,80,81,81,78,79,81,81,79,79,78,83,78,77,80,78,83,78,79,81,78,81,81,79</t>
  </si>
  <si>
    <t>IMGLINENC=67,67,67,66,66,67,66,67,69,67,69,65,69,67,68,66,67,68,70,70,71,72,71,72,69,72,72,69,72,70,70,70,71,70,70,69,73,73,70,69,74,72,71,70,72,72,73,73,69,72,72,73,70,73,70,73,73,69,73,71,73,72,73,73,72,73,73,73,73,71,72,75,76,74,74,72,72,76,76,75,77,81,77,72,77,76,77,74,75,80,77,74,75,75,76,76,75,73,75,76,78,77,79,76,77,75,76,79,75,77,76,77,78,79,79,76,48,11,13,52,16,11,11,78,78,75,78,77,79,78,79,78,77,79,79,75,77,79,78,76,79,78,78,77,78,77,80,76,80,78,78,78,79,78,78,82,79,80,76,82,80,81,81,85,83,82,79,80,79,78,79,81,80,82,77,78,85,81,83,84,81,77,80,78,79,82,79,80,80,78,78,81,80,79,82,80,78,77,82,82,81,80,80,82,77,80,75,82,78,83,78,80,81,80,80,80,81,80,80,78,82,79,80,83,79,80,80,78,78,80,81,82,80,84,82,81,79,79,79,77</t>
  </si>
  <si>
    <t>ZL=-7116.3|ZR=-5922.9|ZSWP=0.0</t>
  </si>
  <si>
    <t>IMGLINENC=73,70,74,75,74,74,77,73,72,73,73,73,74,72,71,71,73,72,74,74,75,74,76,73,72,76,73,77,76,74,77,75,76,74,73,77,78,75,79,75,75,78,76,78,75,75,73,75,75,76,76,75,75,76,75,77,76,79,77,77,76,74,78,77,77,78,76,77,77,79,78,76,78,74,79,75,73,75,73,73,74,71,77,74,76,73,74,75,76,78,77,76,78,76,74,75,73,77,76,78,74,75,77,74,76,78,76,76,77,76,75,74,75,74,72,79,11,13,32,20,12,11,81,72,77,79,76,73,78,75,72,73,76,74,72,75,75,76,77,75,73,77,74,77,71,73,71,75,75,67,69,67,69,70,69,69,67,71,69,71,68,69,71,70,68,75,74,70,70,72,68,73,73,72,72,72,71,72,73,69,70,70,72,64,73,70,72,73,71,70,72,70,70,72,71,72,74,71,72,74,76,73,78,72,75,72,74,72,74,73,72,74,70,74,75,74,73,75,73,75,73,73,73,75,74,70,75,72,75,72,72,72,72,72,72,72,75,75,75,73</t>
  </si>
  <si>
    <t>IMGLINENC=74,69,72,70,71,70,73,72,75,74,74,73,71,74,75,74,74,74,74,74,76,75,73,73,75,73,76,76,72,78,75,75,77,74,76,73,75,78,78,74,78,77,75,75,76,79,76,76,76,78,77,78,79,75,75,78,76,76,73,77,76,75,74,74,76,75,75,74,74,74,74,76,75,76,76,76,77,75,77,74,75,74,76,75,75,76,73,77,78,72,75,74,76,75,77,76,78,74,74,78,75,75,77,76,78,76,76,73,79,74,76,77,78,71,72,82,11,13,39,18,10,12,88,72,75,74,77,76,76,75,74,75,76,76,74,74,78,76,73,75,72,76,74,72,70,75,75,72,71,71,72,69,70,70,71,67,73,68,69,68,72,71,69,70,73,72,69,72,71,72,72,74,72,74,74,75,74,72,76,72,76,74,71,70,73,70,69,73,69,74,72,73,71,73,67,72,72,72,72,74,72,73,71,76,74,75,75,74,74,78,75,73,74,72,73,75,74,71,73,71,74,75,74,71,75,73,75,75,76,72,68,71,71,74,77,75,72,74,74,74</t>
  </si>
  <si>
    <t>IMGLINENC=65,64,66,67,66,67,65,68,65,67,66,67,69,68,69,68,67,68,68,67,67,65,67,67,69,70,71,70,67,71,73,71,74,74,71,73,72,74,70,70,75,71,71,71,69,73,71,75,70,75,76,70,71,69,74,68,70,71,72,71,71,73,74,72,74,73,76,72,76,77,74,74,72,75,72,74,76,76,72,78,74,73,76,72,73,77,77,77,76,78,80,75,79,80,75,76,77,76,77,76,74,78,76,75,78,76,78,81,79,77,77,77,76,79,79,79,22,13,13,58,17,10,10,96,79,83,80,80,80,80,76,80,78,78,80,80,77,77,79,82,79,80,81,78,77,83,78,76,77,82,82,77,79,82,79,84,83,78,79,81,78,80,78,80,80,79,82,77,80,83,81,78,84,83,82,83,82,81,80,80,77,78,82,80,79,78,82,78,80,82,79,80,80,80,82,80,81,80,83,82,78,81,80,79,81,78,84,82,81,79,81,79,79,76,77,82,80,79,77,81,81,81,81,82,79,82,84,79,76,77,81,86,81,79,78,81,78,80,83,79</t>
  </si>
  <si>
    <t>IMGLINENC=63,64,67,63,67,66,66,67,69,68,66,70,70,66,66,66,69,69,69,70,69,71,71,72,69,73,70,72,70,68,71,71,69,70,68,72,71,71,72,70,70,71,70,71,69,69,70,71,72,74,71,70,70,72,71,72,71,73,72,70,73,69,72,73,74,74,71,75,73,75,74,75,76,73,75,75,73,75,72,75,75,72,77,74,73,77,74,74,76,77,78,75,75,75,76,77,78,75,77,75,75,76,77,71,76,75,74,75,78,73,78,75,80,77,79,76,33,11,12,53,17,10,11,91,78,79,80,77,77,79,77,76,79,79,76,79,80,81,80,77,81,79,78,76,77,79,81,78,81,80,77,80,76,80,78,82,77,80,82,77,85,80,82,82,78,77,79,78,80,80,79,79,76,79,79,81,85,78,81,78,82,82,79,79,84,81,80,79,76,80,81,79,80,79,80,80,79,80,80,80,82,81,84,83,79,83,79,80,80,79,80,81,82,75,78,84,82,81,79,78,77,82,79,80,77,81,81,77,82,79,83,82,78,81,81,79,83,80,82,77</t>
  </si>
  <si>
    <t>ZL=-6922.6|ZR=-6116.6|ZSWP=0.0</t>
  </si>
  <si>
    <t>IMGLINENC=73,72,72,72,73,74,73,75,76,73,70,75,72,73,74,73,74,71,76,72,75,76,74,74,77,77,75,76,76,71,78,76,74,74,75,78,77,74,78,74,75,78,80,77,76,73,76,76,72,75,76,73,77,75,73,75,72,76,75,74,73,76,74,76,75,76,76,73,76,74,77,75,78,75,78,75,73,75,76,75,75,78,77,74,77,74,75,75,79,79,76,75,74,74,78,78,76,76,73,76,80,78,74,74,78,75,76,78,75,74,74,76,75,75,77,64,12,14,32,20,11,12,62,80,74,77,77,72,76,74,75,73,74,75,74,72,79,76,75,76,72,75,73,76,70,74,75,75,73,73,75,71,69,66,69,68,70,68,69,70,67,69,73,71,69,72,71,73,72,73,68,73,73,71,70,72,74,74,72,73,69,71,73,72,71,71,71,71,71,70,75,70,72,70,72,74,71,69,74,73,72,70,74,73,76,73,73,74,77,76,74,75,73,72,72,76,71,73,72,73,74,76,75,75,73,73,73,73,73,74,70,75,71,75,73,72,74,72,72,71</t>
  </si>
  <si>
    <t>IMGLINENC=71,70,70,74,73,75,72,74,73,73,74,73,76,73,75,75,77,73,75,73,74,76,74,75,73,74,77,75,74,74,76,74,73,74,74,75,75,79,75,77,74,78,77,76,78,77,75,75,76,73,79,75,80,75,78,78,75,77,78,73,78,76,75,75,77,75,73,75,75,78,77,77,72,76,74,75,77,75,76,75,73,75,71,79,78,74,75,76,72,73,75,76,74,75,75,75,77,76,73,77,76,73,76,74,78,76,77,78,76,74,75,73,77,73,77,67,12,13,41,19,11,11,80,76,73,73,73,76,75,72,75,77,75,74,69,73,74,72,76,76,76,78,73,74,75,73,75,74,73,74,74,69,71,69,72,69,69,67,70,72,70,70,72,70,73,72,72,74,74,73,72,73,76,76,72,73,75,74,74,68,74,74,72,71,73,74,73,72,69,73,70,70,71,74,71,71,72,71,74,73,73,75,74,74,76,71,77,77,78,73,72,72,72,74,72,77,73,75,70,73,73,77,73,75,75,73,74,74,75,72,74,71,72,74,73,75,73,70,71,75</t>
  </si>
  <si>
    <t>IMGLINENC=66,68,63,65,63,63,65,68,68,65,68,66,70,72,69,70,66,69,67,67,68,69,71,69,70,69,70,67,70,72,71,70,73,72,69,72,74,74,70,69,72,71,74,71,73,70,69,70,72,70,73,69,72,70,70,74,72,74,70,71,74,72,72,75,73,75,74,73,75,74,73,73,72,76,72,77,75,75,76,76,76,73,74,76,77,75,74,77,74,77,78,79,75,77,77,77,74,75,78,74,75,76,77,77,79,77,77,79,74,75,82,76,79,78,73,80,14,11,13,63,17,11,11,90,80,84,81,79,77,77,76,76,78,80,75,77,81,77,81,77,80,80,80,83,81,83,76,80,77,82,82,76,81,80,80,79,83,84,81,78,80,81,80,78,83,81,81,81,79,82,78,77,79,84,83,80,82,81,83,81,79,81,78,80,81,79,83,79,79,81,78,81,82,80,80,81,82,78,80,80,80,83,81,80,83,78,81,79,83,82,80,80,81,80,80,80,79,79,81,76,80,80,82,79,81,83,80,81,79,79,78,79,81,81,80,83,80,80,78,78</t>
  </si>
  <si>
    <t>IMGLINENC=66,66,67,67,66,67,68,68,70,66,67,66,68,68,68,66,70,69,70,70,69,67,72,67,68,74,71,71,70,72,70,67,70,73,70,72,72,72,73,73,73,72,72,72,73,73,73,71,71,70,70,74,73,71,71,71,72,73,72,75,73,72,73,74,74,74,75,74,71,74,74,75,73,75,76,72,73,75,74,76,75,75,76,75,72,76,74,76,75,75,75,77,75,77,76,75,75,73,77,79,75,78,76,72,74,76,76,77,78,75,77,77,77,78,75,82,20,11,12,56,17,11,10,94,81,79,81,77,79,80,79,75,77,79,78,76,80,81,80,77,76,76,79,79,79,80,76,81,78,82,80,81,82,79,82,79,80,80,80,79,81,80,77,80,79,81,81,82,79,78,77,78,80,79,81,78,84,81,81,81,81,84,81,81,79,75,82,77,80,80,82,77,80,81,80,79,81,76,82,79,78,82,82,82,78,79,81,79,78,82,81,78,78,79,82,78,81,82,78,78,81,81,77,81,80,81,82,78,79,81,81,79,81,81,82,82,79,83,82,81</t>
  </si>
  <si>
    <t>ZL=-6728.9|ZR=-6310.3|ZSWP=0.0</t>
  </si>
  <si>
    <t>IMGLINENC=72,71,74,69,73,75,76,68,72,73,75,73,73,71,73,74,73,72,72,74,71,74,73,75,73,77,71,72,75,74,72,73,73,74,75,74,77,75,75,75,77,75,77,74,75,76,77,72,74,76,75,73,76,77,73,75,73,79,75,75,75,74,77,73,76,72,76,76,77,73,73,75,77,78,77,75,76,79,77,77,74,76,76,74,73,74,75,77,74,75,75,78,75,76,74,75,80,76,74,78,74,76,76,75,76,72,74,75,73,75,75,76,76,76,80,41,11,12,40,21,10,12,42,80,76,75,72,74,74,73,73,74,77,73,74,75,77,73,75,76,74,75,73,74,72,72,73,74,74,74,73,68,68,68,69,67,73,69,69,68,70,69,72,71,71,67,74,70,71,72,68,73,70,72,73,71,72,70,71,69,72,69,71,71,72,68,69,67,71,71,70,72,68,72,71,68,72,74,72,73,74,71,71,74,71,73,76,72,75,73,71,74,74,73,71,71,73,73,74,75,75,74,76,76,74,71,72,73,73,73,72,74,73,72,73,73,74,74,74,73</t>
  </si>
  <si>
    <t>IMGLINENC=75,71,73,74,74,76,72,73,76,74,73,75,75,72,74,80,76,73,75,74,74,75,78,72,73,78,77,75,74,76,74,75,73,78,79,74,76,76,75,75,76,79,78,73,77,77,77,75,75,75,76,77,75,75,77,75,78,75,75,74,77,78,78,72,75,77,77,75,73,77,75,74,76,77,75,78,74,77,73,75,77,73,77,76,75,77,73,74,73,74,75,75,77,76,77,75,78,78,74,75,78,76,75,77,77,77,76,72,77,76,73,78,78,77,79,47,12,13,47,19,10,12,62,78,75,74,71,76,75,78,74,75,72,75,75,73,77,74,76,74,74,77,77,78,74,75,72,72,72,69,69,72,69,68,67,69,71,70,74,70,69,71,69,70,73,72,71,73,75,73,74,75,73,71,75,74,73,74,72,73,74,71,75,72,70,70,72,70,69,70,68,71,71,71,71,76,75,76,72,72,74,70,73,73,75,74,71,76,74,73,72,72,72,73,73,72,75,75,71,74,73,74,72,75,73,75,74,73,70,73,72,72,72,73,72,74,73,74,75,73</t>
  </si>
  <si>
    <t>IMGLINENC=67,64,68,62,66,68,64,67,67,67,69,65,68,67,66,67,67,66,69,68,67,71,69,66,66,70,70,69,68,71,73,68,74,71,70,67,72,69,72,71,73,71,74,72,69,69,73,73,73,74,73,71,71,73,72,71,73,72,71,73,75,74,70,70,73,75,76,76,74,74,74,71,71,70,72,74,76,77,75,76,74,77,77,75,77,75,82,76,75,76,75,75,73,77,73,74,78,77,76,77,76,77,75,75,76,77,80,79,79,82,78,75,77,77,77,77,10,12,13,61,19,11,11,62,76,78,79,79,79,80,80,77,76,81,78,78,80,77,81,79,79,78,80,82,79,84,80,79,77,79,78,80,79,81,79,82,81,82,80,81,81,81,80,79,80,84,81,82,81,79,79,78,80,79,79,80,78,80,80,84,82,78,83,78,81,83,81,79,78,80,79,83,79,80,84,82,81,83,79,80,80,80,81,79,82,79,80,79,81,79,82,79,78,83,80,80,81,77,80,79,81,81,79,79,79,82,81,78,79,82,79,81,83,82,79,82,81,83,80,79</t>
  </si>
  <si>
    <t>IMGLINENC=66,66,64,67,65,67,68,67,70,72,67,69,68,66,67,66,69,69,70,67,69,71,71,70,69,71,72,71,71,71,71,70,68,69,75,70,72,73,72,70,69,73,71,71,71,70,71,72,73,70,69,72,70,73,75,70,71,73,74,71,72,72,73,74,75,77,73,74,74,69,76,70,75,72,74,75,74,73,69,73,76,72,77,74,75,76,74,74,78,73,74,75,74,78,75,74,78,75,75,76,78,78,77,77,73,79,77,75,78,75,76,76,80,79,79,77,14,12,13,60,20,11,12,75,78,76,77,80,79,80,76,80,79,78,80,81,82,80,77,76,76,77,79,78,76,74,76,77,79,81,78,77,76,78,80,80,82,80,77,83,78,80,81,81,79,81,78,79,80,78,80,80,81,81,80,79,80,82,83,75,79,79,81,80,80,81,79,79,80,78,77,79,79,77,83,80,81,81,81,81,82,81,78,80,81,83,79,80,78,80,79,82,79,79,80,81,78,78,77,82,78,80,78,79,79,80,80,77,81,78,78,78,77,81,82,78,79,81,79,84</t>
  </si>
  <si>
    <t>ZL=-6535.0|ZR=-6504.3|ZSWP=0.0</t>
  </si>
  <si>
    <t>IMGLINENC=71,70,71,73,72,75,72,75,70,73,71,73,71,71,73,72,75,72,72,72,73,76,73,74,76,72,77,74,77,73,74,77,74,74,80,76,72,74,77,78,73,76,76,76,77,76,74,75,76,75,78,74,78,77,74,76,74,76,75,72,74,75,74,75,77,76,76,73,76,79,74,75,75,78,77,73,73,77,74,75,74,79,77,76,74,75,74,78,75,77,75,75,74,75,75,73,76,76,74,78,78,72,77,77,78,74,76,75,78,73,77,76,75,77,78,20,10,12,43,20,10,11,21,75,75,74,77,74,75,73,75,74,73,74,77,75,76,73,73,78,74,75,75,74,71,72,73,74,75,72,74,75,71,70,70,67,66,67,65,70,71,71,71,70,70,72,70,74,72,70,72,72,71,73,73,70,70,70,69,70,70,72,71,72,70,67,71,71,72,70,72,70,69,71,70,70,71,73,70,73,69,73,75,75,71,72,72,74,72,75,75,75,73,72,74,74,74,72,73,76,76,74,75,75,72,73,74,73,72,73,70,73,68,74,71,73,76,72,72,72</t>
  </si>
  <si>
    <t>IMGLINENC=76,74,76,72,70,74,74,70,76,75,74,74,77,73,71,76,73,76,72,74,74,76,77,72,73,73,75,75,76,75,78,75,76,77,78,77,75,76,76,75,78,78,76,77,75,75,77,76,75,76,78,76,74,75,78,75,79,76,76,74,75,73,72,76,77,77,74,77,76,74,74,74,74,74,75,72,74,73,78,76,78,77,75,75,75,76,75,72,75,75,76,76,74,76,77,78,78,76,78,75,76,74,74,75,76,76,77,73,73,77,76,73,74,77,78,30,11,13,47,17,10,14,39,81,75,73,78,78,72,76,76,77,75,76,74,72,74,75,75,76,74,73,75,78,72,74,69,74,76,71,73,70,72,69,69,69,70,66,72,69,70,72,70,70,71,73,71,74,71,73,72,75,73,76,75,73,72,72,75,70,74,69,72,69,71,71,72,72,72,74,69,70,70,72,72,70,71,71,74,71,71,72,74,74,73,71,74,77,75,74,74,76,71,75,74,73,74,70,74,71,76,71,74,71,71,73,71,74,72,74,73,72,74,74,72,73,75,72,75,74</t>
  </si>
  <si>
    <t>IMGLINENC=65,68,68,64,65,66,68,66,63,66,68,67,66,67,69,68,69,68,66,68,71,69,69,68,67,73,70,69,72,70,70,69,72,70,73,73,75,73,69,71,70,70,70,73,71,73,67,69,72,72,76,73,72,72,75,71,73,71,73,72,72,73,72,76,72,72,72,76,71,76,74,75,73,75,74,74,74,74,77,75,76,77,77,76,76,76,75,76,74,74,76,78,74,75,74,77,73,78,80,76,75,79,75,76,76,78,77,78,75,78,77,76,77,79,80,69,7,11,13,58,18,12,11,28,75,81,80,77,77,79,80,80,80,80,76,80,79,76,78,80,78,78,78,83,78,79,80,79,81,79,75,82,78,80,80,79,82,83,81,80,81,80,79,81,78,79,82,80,83,81,79,78,80,78,79,84,83,80,79,79,80,78,81,79,80,84,83,80,76,83,82,78,81,80,81,80,81,79,84,80,78,81,82,82,80,81,80,81,82,79,80,82,80,80,80,79,77,81,80,77,80,80,79,81,81,78,81,82,81,81,81,82,81,81,78,80,81,78,80,78</t>
  </si>
  <si>
    <t>IMGLINENC=65,64,67,67,66,66,70,66,70,69,68,67,65,67,65,67,69,68,67,70,70,68,71,68,69,70,73,69,70,71,73,70,70,70,72,70,69,72,75,71,73,70,71,71,71,70,72,71,70,72,70,72,72,73,72,73,71,71,74,75,69,73,71,73,73,76,74,75,74,73,73,76,75,72,74,74,77,74,77,76,74,74,78,71,72,76,72,74,75,75,73,75,74,76,79,75,74,76,81,73,76,77,78,77,76,77,74,77,80,76,77,79,75,78,76,71,10,9,12,55,19,11,11,40,75,76,77,79,76,78,75,77,80,76,76,81,76,79,76,78,79,77,79,76,80,78,83,73,80,79,78,81,79,78,80,80,81,82,78,81,79,78,82,80,76,83,80,80,79,80,82,81,82,78,80,81,83,80,81,81,82,84,82,77,79,82,80,79,79,81,81,78,80,82,80,81,80,80,78,81,82,84,81,80,80,80,80,78,80,81,77,79,79,79,78,80,82,81,79,78,79,79,79,79,80,79,79,79,81,82,80,79,79,80,79,81,82,81,81,78</t>
  </si>
  <si>
    <t>ZL=-6341.4|ZR=-6697.8|ZSWP=0.0</t>
  </si>
  <si>
    <t>IMGLINENC=73,70,74,73,69,75,73,73,77,71,72,73,75,72,71,74,74,72,73,75,75,75,71,76,75,76,73,75,76,77,77,75,76,74,76,75,73,78,79,78,75,75,74,76,74,74,75,75,74,76,76,76,78,73,75,75,72,76,78,77,78,72,75,74,78,75,75,79,74,74,75,77,76,75,77,73,76,76,76,78,74,76,75,76,75,79,74,77,77,74,74,75,77,77,76,74,75,76,77,76,75,78,75,74,79,71,75,76,72,75,78,75,77,74,68,11,11,13,52,19,11,13,12,72,73,77,75,73,76,74,75,75,75,77,74,75,75,73,73,76,75,76,74,75,72,72,73,75,70,73,69,74,70,67,70,68,70,66,65,70,70,69,68,71,69,71,73,72,71,69,70,72,70,72,71,76,71,70,72,65,71,71,71,70,68,71,66,71,69,70,70,70,73,72,66,69,73,73,72,75,75,73,70,75,73,73,72,74,75,73,72,73,71,74,73,76,73,73,76,75,74,72,77,74,74,70,75,73,75,76,75,75,76,72,73,72,71,75,71,74</t>
  </si>
  <si>
    <t>IMGLINENC=73,71,72,75,72,74,75,69,73,74,74,76,73,74,73,74,73,74,75,73,74,78,75,73,74,73,74,78,72,76,75,73,75,76,74,77,80,76,78,75,77,79,76,75,78,80,76,79,76,75,75,76,75,75,77,77,76,77,77,77,73,75,77,72,74,76,76,74,73,77,72,76,75,76,76,78,75,75,75,77,75,74,75,75,74,74,76,76,75,78,74,77,79,78,76,74,76,77,75,74,74,73,75,76,74,78,76,76,76,75,75,75,76,75,70,15,12,15,55,18,11,13,21,73,74,75,75,74,72,75,75,74,74,74,75,73,76,74,75,76,73,74,76,76,72,74,75,74,73,74,70,73,73,69,73,68,70,71,67,68,70,70,71,69,72,70,73,74,71,76,72,74,74,72,75,75,76,76,75,73,72,73,70,70,73,75,72,72,73,74,70,70,71,73,73,72,71,72,71,71,72,70,74,73,72,73,76,72,73,75,73,76,71,73,73,76,73,79,71,73,73,74,71,72,72,75,72,73,72,76,74,72,71,73,72,74,75,72,73,74</t>
  </si>
  <si>
    <t>IMGLINENC=66,65,66,64,65,65,66,66,66,66,68,67,66,71,71,69,65,66,67,68,68,69,68,67,68,74,72,68,72,67,73,72,71,70,70,73,73,70,70,70,71,69,71,73,69,70,71,70,73,74,72,71,70,71,75,76,71,74,74,72,71,74,72,71,71,77,75,74,75,74,71,74,75,75,76,73,75,76,78,75,75,80,75,78,74,77,76,73,75,77,79,78,76,77,75,77,76,75,76,77,77,81,76,77,79,76,77,81,77,78,78,75,79,77,77,73,7,10,13,65,20,11,11,15,83,75,80,79,79,76,77,77,80,78,78,81,80,79,81,80,80,79,79,82,79,81,81,79,79,82,80,79,78,80,79,77,79,79,81,81,80,81,79,83,83,80,81,80,79,81,80,79,85,79,81,81,82,77,81,81,81,80,80,80,81,81,81,79,79,81,81,80,79,81,81,82,81,83,82,80,81,80,80,82,82,80,81,81,80,79,84,80,82,80,79,79,80,77,77,78,78,82,79,81,81,83,81,79,78,81,80,81,81,83,79,79,80,82,83,79</t>
  </si>
  <si>
    <t>IMGLINENC=65,63,65,63,65,66,67,69,67,68,66,69,68,65,66,66,71,70,71,72,69,69,70,67,71,72,71,71,71,68,69,72,72,70,70,74,68,71,70,68,73,71,72,70,71,71,71,70,73,72,72,71,71,69,70,73,73,69,72,70,73,71,74,73,73,74,73,74,76,75,73,73,73,74,74,74,74,73,74,73,71,73,77,70,74,76,74,73,75,78,75,75,73,75,76,74,78,75,76,76,76,77,77,76,76,75,76,77,76,75,77,77,77,77,76,69,7,9,11,57,20,13,11,18,79,82,80,80,79,80,75,78,76,80,76,80,80,80,78,81,80,77,79,79,78,81,79,77,76,80,80,77,79,80,82,83,79,82,80,78,80,79,78,81,79,79,78,78,81,81,83,78,78,78,78,81,82,81,81,78,80,79,80,79,79,78,80,80,80,79,82,78,81,83,80,78,83,81,80,78,80,81,78,80,80,81,80,82,80,81,78,78,79,78,78,81,81,78,80,79,80,81,77,79,79,78,78,78,78,78,79,81,80,79,81,82,80,82,83,77</t>
  </si>
  <si>
    <t>ZL=-6147.7|ZR=-6891.5|ZSWP=0.0</t>
  </si>
  <si>
    <t>IMGLINENC=69,73,75,75,69,72,72,71,74,73,72,72,70,71,70,73,72,73,74,74,72,79,75,72,71,74,72,75,76,74,75,73,75,75,74,78,75,76,76,78,73,75,73,76,74,74,79,72,75,75,75,77,75,75,77,74,74,77,77,78,76,76,75,75,74,74,77,77,74,80,73,76,76,74,76,75,75,76,76,74,75,75,76,77,74,75,74,78,79,80,77,76,77,75,76,79,76,75,74,79,78,77,76,74,76,74,74,77,76,76,77,79,76,74,69,8,11,14,59,19,11,11,10,81,82,75,76,79,76,74,70,75,76,77,77,73,75,74,76,78,72,72,75,76,73,73,73,69,73,73,70,70,72,68,71,70,70,69,67,68,69,70,70,72,71,71,72,72,71,72,71,74,71,69,71,72,70,73,72,70,69,70,71,70,70,71,72,70,71,71,69,71,71,70,71,70,70,71,73,73,71,71,75,76,74,71,72,75,75,73,75,75,77,71,74,74,73,72,69,76,75,73,76,74,73,74,72,73,72,74,75,71,72,76,72,74,72,75,75,74</t>
  </si>
  <si>
    <t>IMGLINENC=72,71,71,71,73,73,72,75,72,72,72,74,73,76,75,75,74,73,75,77,69,76,75,79,73,74,74,73,73,72,76,73,76,74,75,77,75,75,75,78,77,72,75,75,75,76,73,75,75,75,76,76,75,76,78,77,77,75,75,76,74,77,76,76,77,79,77,75,78,74,74,73,73,78,76,76,75,76,74,74,73,74,75,76,73,74,76,77,72,77,78,80,74,78,78,74,75,80,75,76,77,74,77,78,75,78,78,78,75,74,75,76,78,72,67,10,11,14,64,15,10,13,13,73,75,74,76,76,74,71,75,74,75,77,71,76,76,76,73,75,75,74,76,72,75,73,70,70,71,73,74,73,72,71,71,72,72,69,68,70,70,65,68,71,72,72,72,73,73,73,75,73,74,72,71,72,78,72,74,73,73,71,70,70,74,71,71,72,72,73,72,71,73,72,73,71,72,73,74,71,73,70,73,74,76,73,74,75,75,75,72,73,74,73,74,73,73,76,71,71,75,72,71,71,75,71,71,72,72,72,69,74,71,72,71,74,77,71,77,75</t>
  </si>
  <si>
    <t>IMGLINENC=68,69,66,65,66,68,65,67,65,66,67,67,66,67,65,66,71,66,67,69,69,68,70,69,70,67,70,71,69,73,71,73,71,74,70,71,74,74,70,70,71,73,72,71,72,71,72,70,72,71,73,73,71,71,74,74,71,70,75,72,72,75,72,72,74,76,76,76,73,73,71,76,72,77,71,78,79,76,75,76,76,71,76,74,75,73,76,78,76,79,79,79,78,75,73,78,74,75,76,78,77,80,75,75,76,79,78,77,74,77,80,77,78,78,77,76,6,10,14,65,20,11,11,12,86,79,79,81,79,80,80,79,75,78,80,78,81,81,78,78,80,79,79,79,80,82,78,80,77,83,78,78,82,78,79,78,77,82,78,80,81,82,80,79,82,82,79,78,79,80,83,81,80,84,79,78,82,80,80,80,82,80,78,83,82,79,81,81,79,79,78,83,81,80,81,79,83,79,85,82,80,81,81,77,81,81,79,78,81,80,78,78,79,79,80,80,78,80,77,77,80,80,79,81,82,83,81,79,82,81,82,80,82,80,79,79,79,81,80,78</t>
  </si>
  <si>
    <t>IMGLINENC=64,67,66,68,66,64,65,67,71,65,71,68,70,64,68,63,69,67,71,71,66,72,70,69,73,70,73,72,72,72,71,70,71,71,70,73,69,73,75,70,72,69,69,69,69,71,73,70,71,71,71,71,70,72,69,70,71,71,73,70,72,73,72,73,72,76,78,75,74,74,75,73,76,72,74,73,75,75,75,73,72,71,76,69,76,73,76,73,74,74,73,74,76,77,72,78,76,73,76,74,73,76,75,71,77,76,76,76,78,76,74,73,76,74,78,73,6,10,13,56,21,11,10,12,81,75,78,76,78,79,78,78,76,80,77,79,80,80,78,77,83,80,79,77,75,85,79,78,74,82,77,81,81,81,79,82,79,83,78,82,83,83,78,82,80,80,81,79,83,81,80,78,79,80,79,77,80,80,83,76,81,84,83,82,84,79,81,77,77,79,80,82,80,78,82,79,80,77,78,79,81,83,81,83,78,79,78,80,80,79,80,77,81,79,79,80,78,79,78,81,83,80,82,81,78,80,81,78,78,78,81,81,78,83,83,81,79,81,79,81</t>
  </si>
  <si>
    <t>ZL=-5953.9|ZR=-7085.3|ZSWP=0.0</t>
  </si>
  <si>
    <t>IMGLINENC=72,74,72,74,74,72,74,76,68,74,75,72,73,72,71,69,74,72,75,73,72,73,75,74,72,75,75,72,76,75,77,74,79,74,80,76,75,75,77,75,74,76,74,74,74,76,75,74,72,73,74,71,76,75,75,75,75,78,75,79,76,73,74,74,76,75,75,76,75,77,76,75,77,73,77,76,77,79,77,74,75,77,73,74,73,75,75,76,75,75,75,77,77,76,76,74,74,77,75,78,76,75,80,77,79,75,76,75,77,76,76,76,74,79,73,7,11,14,66,17,11,11,10,82,78,76,80,74,75,73,72,74,75,75,76,75,76,77,73,72,72,73,76,76,73,73,74,74,71,72,71,68,69,70,73,70,69,68,66,70,67,69,70,70,67,72,74,71,70,73,71,70,74,70,72,70,71,70,69,69,70,71,67,68,67,72,70,69,71,70,71,71,69,68,69,71,70,70,73,72,73,74,72,72,74,72,72,77,74,71,74,71,74,73,75,74,72,79,73,79,74,72,72,72,72,71,75,75,73,73,71,74,73,75,70,76,74,75,76,76</t>
  </si>
  <si>
    <t>IMGLINENC=75,71,73,73,72,74,73,72,76,74,75,75,73,71,74,76,74,73,73,77,74,74,75,77,76,75,76,73,75,74,76,78,77,75,78,74,73,77,75,74,76,75,78,75,75,74,77,75,75,74,76,78,76,75,76,76,77,74,74,74,77,76,75,74,74,75,76,75,75,76,72,75,73,74,75,77,74,73,74,79,76,74,73,74,71,75,74,77,76,73,75,74,75,78,74,74,77,79,77,77,76,73,76,74,73,77,78,75,75,74,74,75,77,73,78,8,13,15,74,17,12,12,10,82,75,72,77,75,75,73,74,74,75,78,76,73,76,74,75,73,70,75,76,73,72,74,74,74,69,72,71,72,71,68,71,68,69,68,72,69,69,71,70,71,75,72,71,70,73,72,69,75,75,68,75,74,74,74,73,73,71,74,74,73,72,73,72,71,71,72,72,70,73,72,71,74,69,72,73,72,71,70,72,74,75,75,75,75,74,75,73,74,73,73,77,76,74,73,75,73,76,75,76,72,72,74,74,71,74,73,74,73,74,72,73,77,72,73,74,74</t>
  </si>
  <si>
    <t>IMGLINENC=65,65,67,65,69,62,67,69,66,66,68,67,65,68,67,69,68,68,66,67,66,69,70,68,71,69,71,67,69,72,73,70,72,73,71,68,73,70,70,73,71,74,75,72,71,71,72,72,72,70,72,73,70,72,74,72,68,72,74,68,76,74,71,72,74,76,74,71,72,74,73,74,73,77,72,73,74,78,76,78,77,76,77,71,74,74,78,76,74,75,77,77,77,75,77,77,75,74,74,75,77,76,78,82,77,77,78,79,76,75,76,77,78,77,76,84,6,10,12,58,22,11,11,10,79,83,80,81,81,78,75,80,78,78,80,78,76,78,80,80,80,76,78,80,83,80,83,80,79,80,79,79,82,77,79,79,83,83,79,84,79,80,82,81,81,82,80,81,81,79,82,79,82,83,80,81,81,78,81,78,83,79,79,82,79,81,81,84,82,84,80,81,81,82,80,81,79,81,83,79,81,81,78,77,82,77,79,78,79,79,80,80,80,80,80,81,81,78,81,77,81,80,80,80,79,77,81,82,84,80,80,79,80,81,81,81,80,82,78,76</t>
  </si>
  <si>
    <t>IMGLINENC=65,66,65,65,66,66,65,70,70,67,67,67,69,69,68,67,69,68,68,69,69,71,71,70,70,71,72,72,70,68,70,70,66,70,70,73,72,70,72,69,72,68,72,70,71,71,71,70,71,71,73,74,71,70,73,72,71,70,70,72,71,75,71,75,75,75,74,74,72,74,73,72,72,70,76,73,74,76,74,74,77,74,74,74,79,75,77,73,75,77,76,76,74,76,79,80,78,76,76,72,78,77,76,77,74,76,76,80,74,74,75,79,79,77,77,78,6,10,14,56,23,11,12,11,82,75,78,76,78,79,77,78,82,79,79,79,79,78,76,77,83,79,75,78,76,79,76,76,78,80,80,78,79,79,78,81,82,80,78,77,80,80,79,78,76,79,81,78,80,82,83,79,80,81,78,78,82,83,82,78,78,79,77,78,78,80,82,77,82,78,79,82,78,78,80,83,80,79,79,80,79,82,80,83,78,81,79,78,79,80,80,81,80,79,80,82,79,82,79,78,81,80,78,80,82,81,83,76,82,79,78,82,79,83,77,81,80,85,82,76</t>
  </si>
  <si>
    <t>ZL=-5760.3|ZR=-7278.9|ZSWP=0.0</t>
  </si>
  <si>
    <t>IMGLINENC=72,70,71,73,73,76,74,73,73,72,72,70,73,75,73,72,74,72,74,72,76,71,75,73,73,71,74,75,75,74,78,75,78,76,74,81,76,75,78,75,77,73,74,73,75,77,77,75,76,76,75,75,75,75,76,76,73,76,78,75,76,74,74,76,77,77,76,75,78,78,76,75,73,75,75,76,75,77,75,74,78,78,77,75,76,76,74,77,77,77,76,74,77,74,77,77,81,74,77,79,76,76,75,79,76,76,76,78,75,75,74,76,76,79,86,7,12,15,76,19,12,11,8,77,77,77,75,73,74,77,71,73,75,75,73,77,76,74,73,76,74,74,73,75,75,73,70,72,73,69,73,72,76,71,70,69,67,68,68,71,69,72,71,71,68,70,72,71,73,69,72,73,72,69,68,71,72,70,71,72,68,68,71,70,67,69,69,65,70,73,71,70,69,71,70,73,72,72,75,73,74,73,72,75,71,73,75,75,75,73,72,74,72,73,70,73,73,76,73,75,74,71,76,74,76,74,71,74,73,74,72,70,72,72,74,73,70,73,77,73</t>
  </si>
  <si>
    <t>IMGLINENC=73,71,72,74,74,75,72,73,76,71,74,74,74,73,77,74,74,71,75,72,75,75,75,75,77,74,73,72,74,76,74,76,78,75,78,75,76,77,76,79,77,78,77,77,76,74,75,75,73,81,76,76,76,77,79,74,78,76,75,74,76,75,75,74,74,73,72,75,73,75,74,77,77,75,76,78,75,74,74,73,76,76,79,73,74,72,72,77,75,72,74,76,77,77,77,74,78,79,75,78,75,78,77,79,76,76,73,76,77,75,76,76,77,80,86,7,12,16,81,17,12,12,9,82,76,75,73,74,76,77,73,77,76,75,76,75,75,74,72,75,76,76,74,72,74,73,72,70,72,74,70,70,71,70,71,70,71,70,70,69,71,67,70,71,70,70,72,72,73,73,72,76,72,74,73,75,73,72,71,71,71,73,73,71,70,72,68,74,68,70,71,71,70,75,71,71,71,71,72,71,73,71,76,76,73,74,76,76,75,75,74,73,75,72,72,74,76,76,73,75,75,72,73,72,78,73,74,76,73,72,72,70,71,74,75,74,71,72,75,70</t>
  </si>
  <si>
    <t>IMGLINENC=66,64,65,63,68,64,65,65,64,67,68,68,68,69,69,68,67,69,69,68,73,67,70,71,70,69,71,70,69,71,72,70,72,72,69,72,71,71,72,71,72,71,72,75,73,69,72,73,72,72,74,71,73,74,72,73,72,71,72,73,74,72,74,75,73,78,76,72,73,74,76,75,74,77,75,76,75,74,78,77,77,76,78,76,78,75,78,78,78,75,75,79,75,78,78,76,76,79,81,74,78,79,76,76,79,74,77,78,77,77,78,76,78,77,79,91,6,9,13,62,22,12,11,8,72,82,81,77,79,79,78,80,78,77,78,78,78,83,80,77,78,76,81,81,82,81,80,78,79,82,77,77,80,79,79,79,81,79,78,80,81,78,81,81,81,80,79,80,83,76,83,78,82,79,81,80,82,77,80,80,79,82,81,78,77,82,78,84,83,80,82,79,80,83,80,77,79,80,85,80,79,79,77,80,79,77,78,77,84,79,78,77,79,82,78,83,83,78,78,78,79,83,78,80,79,78,75,81,81,80,80,81,82,82,78,79,77,82,80,76</t>
  </si>
  <si>
    <t>IMGLINENC=68,63,65,67,69,68,66,67,70,70,68,69,69,69,66,68,69,67,69,71,71,68,72,68,67,72,74,74,71,71,72,73,66,72,71,69,74,71,72,71,73,74,70,67,69,70,74,73,71,72,71,72,71,71,71,72,71,73,77,70,72,73,71,72,72,77,73,76,73,73,75,77,74,75,74,73,74,77,76,77,75,74,73,72,73,74,75,74,78,74,75,78,76,74,75,77,79,77,75,77,74,75,75,77,74,78,76,76,74,77,74,79,78,77,80,85,6,11,12,60,21,12,10,9,71,81,80,76,79,81,75,78,77,80,78,78,79,79,79,82,85,80,80,77,76,78,81,77,80,79,80,81,78,79,80,76,80,79,80,83,80,79,79,84,81,79,81,82,78,77,83,79,80,80,82,82,79,80,81,80,81,81,80,78,80,76,80,79,79,78,80,76,79,80,81,79,79,76,76,78,78,81,82,81,79,82,81,79,79,77,78,76,80,81,78,78,78,78,79,81,82,83,80,79,80,80,79,80,79,81,78,82,81,81,82,78,84,79,83,75</t>
  </si>
  <si>
    <t>ZL=-5569.4|ZR=-7469.8|ZSWP=0.0</t>
  </si>
  <si>
    <t>IMGLINENC=71,69,73,72,68,70,73,72,72,73,73,71,72,73,72,75,74,74,77,74,74,77,77,74,73,74,73,74,79,73,74,76,77,73,74,77,75,81,77,75,76,74,77,75,76,75,78,76,73,77,78,77,76,73,76,74,77,74,73,75,73,74,74,77,76,74,77,73,76,77,76,74,75,75,76,76,77,77,76,78,74,76,77,74,76,78,75,74,74,73,77,78,75,77,77,78,75,78,74,77,73,73,78,75,78,79,76,79,77,74,76,72,74,76,93,6,12,15,95,17,10,10,7,69,75,78,78,75,73,75,73,76,73,74,78,77,74,76,74,74,75,74,76,75,73,75,72,72,72,74,69,73,70,67,68,68,68,69,66,68,68,69,68,69,70,71,74,69,73,69,74,71,72,71,74,69,68,70,71,69,69,69,73,69,69,67,70,71,68,71,71,72,69,70,70,70,70,73,72,70,74,72,73,74,76,74,76,75,74,76,69,74,71,73,71,70,73,74,71,76,76,74,75,74,73,74,75,71,74,74,72,74,74,73,71,73,70,72,76,72</t>
  </si>
  <si>
    <t>IMGLINENC=72,71,72,78,74,73,71,74,74,72,74,75,76,73,72,76,74,70,74,73,77,77,76,73,76,73,75,78,75,76,78,76,72,74,79,77,77,75,77,79,76,77,76,74,75,73,76,73,74,76,76,78,78,75,80,76,77,74,75,78,73,75,76,76,76,77,76,74,78,72,73,77,76,77,77,76,75,76,74,75,75,75,76,76,74,73,75,74,73,77,74,74,74,78,76,78,77,77,75,77,76,75,75,77,77,75,78,75,77,74,73,75,79,77,93,7,13,15,94,18,11,11,8,72,74,75,77,77,76,75,73,77,75,75,75,71,77,76,76,75,74,72,71,76,74,74,71,72,73,72,73,72,69,70,70,69,71,69,71,67,70,71,70,72,71,73,71,73,72,74,73,76,73,72,74,74,73,73,70,74,73,73,73,74,70,74,70,75,69,70,69,72,70,71,72,71,70,75,73,72,73,71,73,73,73,74,77,75,73,76,75,74,72,72,72,75,71,71,74,76,74,72,69,73,72,72,75,71,74,72,70,76,73,73,72,76,73,76,72,72</t>
  </si>
  <si>
    <t>IMGLINENC=66,65,68,63,65,65,67,65,65,69,66,67,68,64,71,70,69,69,68,67,67,67,70,66,67,71,70,72,70,71,72,72,76,73,72,70,72,70,71,71,70,71,75,70,73,70,70,76,71,74,72,73,72,69,75,72,71,71,73,71,73,75,74,74,73,71,73,74,73,78,73,74,73,75,71,75,75,73,76,77,78,73,74,75,76,75,77,77,78,76,80,76,77,77,74,77,75,76,77,74,77,81,73,78,77,74,75,78,79,75,76,78,78,80,77,82,6,10,13,62,24,12,9,8,80,78,77,78,80,78,77,80,80,75,77,76,77,79,82,81,77,76,80,81,81,81,78,78,80,82,81,79,79,77,79,79,79,83,79,79,80,79,79,78,81,82,84,80,82,82,83,83,80,81,79,81,80,79,81,79,82,80,78,83,82,80,83,82,80,82,79,78,77,82,78,80,81,78,80,83,79,78,82,80,80,84,82,77,82,80,80,78,78,81,79,79,80,79,79,81,78,82,78,83,80,80,79,80,82,79,80,83,83,83,80,80,83,83,78,75</t>
  </si>
  <si>
    <t>IMGLINENC=65,65,66,68,67,65,65,70,71,70,67,67,67,68,64,67,68,68,69,69,71,69,71,69,71,72,72,72,70,70,71,71,72,71,71,70,71,72,70,68,72,69,71,71,72,72,73,70,70,75,72,73,72,71,69,72,72,71,72,71,73,73,73,77,75,75,74,75,75,76,71,72,70,73,74,76,75,73,73,76,74,76,74,76,75,74,80,75,76,76,75,78,73,78,72,78,75,79,80,76,77,75,77,76,75,75,76,75,79,74,74,79,77,73,79,92,6,10,13,56,24,13,11,9,76,76,82,78,79,80,76,77,79,79,76,79,76,76,80,79,81,80,80,77,75,79,82,78,78,78,76,83,79,83,80,79,79,80,79,81,79,80,82,80,76,85,82,80,81,81,81,80,81,80,83,80,80,79,84,81,80,82,83,78,78,78,81,77,82,81,80,80,78,78,85,85,79,78,80,82,81,83,80,81,78,80,81,79,80,77,80,79,81,80,81,82,79,82,79,80,77,81,82,80,79,82,82,78,79,78,80,80,79,82,79,79,81,81,83,80</t>
  </si>
  <si>
    <t>ZL=-5375.6|ZR=-7663.5|ZSWP=0.0</t>
  </si>
  <si>
    <t>IMGLINENC=72,71,74,72,74,73,73,71,74,73,73,70,71,72,70,73,76,73,73,77,73,74,73,71,74,75,75,73,75,73,76,75,74,73,73,76,78,77,75,76,77,75,78,76,77,77,70,76,76,79,75,79,75,73,78,78,74,79,75,76,75,75,75,77,75,72,76,73,76,77,73,73,74,76,78,75,73,75,75,75,78,76,75,75,75,72,73,78,76,76,75,77,77,76,74,78,74,78,79,80,77,76,75,78,78,74,80,74,77,76,77,77,72,73,78,7,11,15,110,19,11,10,7,72,79,75,74,72,74,72,73,76,71,76,76,74,74,74,76,72,74,74,74,75,71,73,75,73,74,73,70,70,73,70,70,71,66,68,70,70,68,70,70,70,71,73,73,74,70,70,70,74,68,68,72,71,70,72,71,71,67,70,69,70,69,70,69,71,69,73,71,70,68,70,71,74,74,70,73,71,73,73,76,76,74,71,76,75,75,75,73,73,74,71,72,73,73,75,73,71,72,72,77,72,70,70,72,75,75,75,73,74,71,71,74,74,73,73,74,71</t>
  </si>
  <si>
    <t>IMGLINENC=73,71,71,70,72,76,73,72,77,73,72,76,71,75,75,73,78,76,74,75,76,76,74,76,77,73,76,74,73,73,75,75,75,76,73,79,76,77,75,72,76,76,74,76,76,75,76,74,72,73,77,78,77,77,77,77,77,75,73,79,79,75,72,73,80,74,75,76,74,75,75,75,74,75,73,74,73,75,75,74,74,73,76,74,75,76,77,76,75,76,75,76,75,75,76,77,76,75,72,79,77,74,75,76,76,76,75,73,75,74,76,75,75,69,90,7,11,15,108,18,11,10,8,65,76,71,78,76,78,73,74,75,78,76,76,74,76,74,75,75,74,74,77,75,74,76,75,73,72,74,71,71,68,69,70,71,72,70,72,71,69,70,71,70,71,71,74,73,73,72,73,76,73,71,72,76,75,74,75,71,71,71,71,70,75,76,70,74,70,72,75,70,70,70,73,72,72,73,70,74,74,71,74,71,75,75,72,72,74,74,73,76,71,74,75,72,74,73,69,74,71,71,73,71,70,74,72,72,74,73,72,75,73,72,73,75,73,73,72,73</t>
  </si>
  <si>
    <t>IMGLINENC=69,66,64,65,67,65,65,66,69,64,69,71,64,69,69,69,66,66,66,70,70,67,67,69,70,71,72,71,70,70,75,71,72,71,70,71,74,75,70,67,71,69,74,71,74,74,70,73,75,73,72,71,73,72,71,73,73,69,72,72,73,76,76,72,75,75,76,72,74,75,74,75,75,75,73,76,74,80,77,78,77,73,74,76,78,72,78,75,81,79,77,79,77,77,77,76,78,75,79,77,74,80,74,78,80,77,75,77,80,77,75,76,75,79,78,57,5,9,14,69,24,11,11,8,94,80,82,75,80,79,78,78,76,76,79,79,83,77,81,81,80,80,82,80,78,80,78,80,79,79,79,78,78,80,77,80,80,80,81,77,79,82,82,84,81,84,83,79,81,81,81,81,80,81,83,82,82,81,82,78,81,83,81,82,78,80,81,78,80,82,80,80,81,79,81,80,80,79,83,81,79,82,80,77,84,80,78,78,82,81,80,81,81,78,80,81,80,79,76,77,80,78,78,82,82,77,80,83,82,80,77,82,84,81,80,80,81,81,81,80</t>
  </si>
  <si>
    <t>IMGLINENC=65,65,65,65,67,66,68,68,70,69,68,68,70,68,68,66,67,69,69,69,71,71,71,69,69,73,72,73,69,70,72,69,69,71,70,71,71,70,70,70,68,71,70,71,70,69,72,75,72,70,72,74,69,71,70,74,73,72,72,72,72,74,71,70,74,72,74,76,73,74,74,72,74,75,73,76,74,75,76,76,73,74,74,75,78,76,76,75,78,77,76,77,71,74,75,75,76,77,77,77,75,75,76,75,74,80,77,76,76,78,76,76,76,77,75,75,6,10,14,62,27,12,10,9,91,78,79,78,78,77,78,77,79,82,78,80,82,77,80,77,83,80,79,79,76,77,80,78,79,79,78,82,78,79,79,77,78,82,80,82,81,81,86,82,79,83,80,78,79,79,83,80,81,81,78,77,84,80,83,80,79,83,82,80,78,81,79,80,79,81,78,79,78,82,81,80,79,80,78,81,78,81,79,80,79,79,81,80,83,78,80,76,81,78,79,79,79,77,81,79,79,80,80,82,81,80,79,79,84,81,78,80,81,81,82,81,81,84,84,75</t>
  </si>
  <si>
    <t>ZL=-5182.1|ZR=-7857.2|ZSWP=0.0</t>
  </si>
  <si>
    <t>IMGLINENC=72,73,75,72,74,73,72,73,70,71,72,73,72,72,73,72,76,74,74,71,75,74,75,74,76,75,74,77,76,73,76,73,75,73,77,74,78,73,75,76,73,75,77,75,77,75,77,75,75,76,75,76,75,72,74,78,76,75,75,76,76,76,74,77,75,77,77,76,77,78,75,77,77,78,75,73,74,80,76,76,75,78,76,76,76,76,74,73,77,76,75,73,76,75,77,74,77,74,74,76,71,74,76,74,75,78,80,76,73,74,78,74,71,78,60,6,12,15,135,20,13,9,6,79,79,80,76,73,76,73,72,74,78,77,74,75,75,76,77,76,73,74,73,77,72,75,73,71,73,72,71,71,69,70,71,74,68,66,65,70,68,69,71,73,71,68,73,72,70,72,72,71,73,74,71,71,72,72,74,71,70,71,70,69,70,67,72,69,72,69,70,70,69,70,71,74,72,71,72,72,75,72,76,74,73,73,76,75,75,75,73,75,74,72,73,75,74,75,74,75,74,74,76,73,74,73,73,74,72,70,74,74,71,71,72,73,72,72,74,71</t>
  </si>
  <si>
    <t>IMGLINENC=73,72,75,74,70,75,75,73,73,75,71,74,74,75,74,76,76,76,74,75,74,75,75,72,76,72,76,75,75,76,77,74,77,78,74,77,76,76,75,76,77,79,78,79,78,78,78,75,76,78,78,78,75,76,79,79,76,76,75,77,74,74,76,76,78,74,77,76,73,76,76,74,74,78,74,76,76,74,77,76,75,75,75,77,73,75,72,75,74,78,75,75,77,81,75,76,78,75,73,74,73,73,76,74,76,75,76,76,79,73,71,73,76,76,62,7,12,16,129,19,13,11,7,74,76,75,75,75,77,76,76,74,74,75,78,72,73,76,75,71,79,76,75,76,73,72,70,73,74,69,71,71,73,70,69,69,71,68,70,70,66,71,69,71,69,72,75,73,72,75,73,71,71,73,75,73,71,75,74,71,72,73,72,71,69,68,69,69,71,70,72,71,72,69,70,71,69,72,74,75,72,74,74,72,74,72,74,78,76,73,75,72,75,70,72,72,72,73,72,73,72,71,72,72,71,74,74,73,71,72,70,72,71,71,72,73,72,74,74,75</t>
  </si>
  <si>
    <t>IMGLINENC=69,68,70,67,62,66,67,68,67,66,67,67,69,65,69,67,70,65,69,68,70,71,69,69,69,70,73,70,69,70,73,71,74,72,68,71,72,75,70,70,71,71,72,71,73,70,74,71,70,75,71,72,75,72,70,70,70,69,69,71,72,72,73,70,74,74,73,75,73,74,71,72,78,76,74,75,73,75,76,77,75,75,75,72,75,74,76,76,76,75,76,73,76,78,78,73,73,74,71,76,76,78,76,78,74,77,75,81,76,80,79,77,78,79,75,51,5,9,13,63,26,12,10,8,90,86,81,79,80,79,77,77,78,78,78,79,81,77,77,80,80,78,80,79,81,83,78,78,79,82,77,79,81,79,79,78,79,79,79,79,81,83,82,79,81,82,82,82,84,81,82,80,80,82,82,82,79,82,81,78,83,80,79,83,79,83,80,82,79,80,78,82,78,76,82,80,79,79,83,78,78,81,77,78,83,77,80,82,77,80,79,80,84,83,82,79,80,77,81,78,76,84,81,82,79,80,82,81,81,79,78,82,80,82,80,79,83,77,82,79</t>
  </si>
  <si>
    <t>IMGLINENC=64,67,66,68,68,69,66,69,70,70,69,67,64,68,63,68,70,70,70,73,69,71,70,72,72,70,70,71,75,70,74,69,72,73,72,71,72,71,71,70,73,71,72,71,67,67,71,72,73,74,70,72,70,70,71,70,72,70,69,70,74,74,72,75,72,70,73,74,75,72,73,74,75,73,74,74,73,76,75,73,72,73,74,73,75,77,75,76,76,75,76,74,77,79,76,76,75,78,76,74,75,74,76,73,76,81,76,74,77,76,78,80,77,81,74,58,5,10,14,59,26,11,11,9,87,84,82,79,75,79,76,81,79,79,78,82,80,80,80,76,82,77,80,78,76,79,80,76,80,79,79,79,76,75,81,81,79,79,79,79,79,78,82,80,78,80,81,80,78,80,79,81,81,78,79,78,83,78,81,83,78,82,79,80,79,78,78,78,79,78,85,82,79,78,81,79,79,81,81,82,76,78,81,81,80,80,79,81,80,80,82,78,81,80,81,83,83,80,79,80,78,80,80,82,81,80,77,82,84,75,82,77,81,79,81,84,80,81,83,74</t>
  </si>
  <si>
    <t>ZL=-4988.3|ZR=-8050.9|ZSWP=0.0</t>
  </si>
  <si>
    <t>IMGLINENC=73,73,75,72,72,73,70,74,73,72,71,73,72,74,74,73,73,74,74,73,74,74,73,74,75,74,74,77,76,73,71,76,73,76,74,78,77,74,76,78,75,76,75,76,71,76,75,73,77,77,77,74,76,77,74,77,74,79,76,77,76,76,75,76,79,75,75,76,75,78,77,75,75,76,76,76,74,78,75,77,74,74,77,75,77,75,76,74,75,75,75,77,78,76,76,77,77,75,74,77,75,75,74,75,76,73,77,75,75,76,73,73,76,84,42,7,11,16,148,20,12,10,6,84,74,74,76,76,73,77,72,73,75,74,75,72,77,74,74,76,74,70,75,75,72,73,72,74,71,72,73,73,69,69,72,71,68,69,70,72,69,69,71,70,70,71,70,68,70,72,69,73,69,72,73,70,70,69,71,72,71,71,70,67,71,68,70,74,69,69,71,68,72,69,74,72,69,71,74,74,76,71,73,73,69,72,75,73,72,74,71,74,74,72,71,74,73,75,69,77,73,74,71,73,72,73,74,72,72,75,71,73,70,75,73,71,73,73,74,72</t>
  </si>
  <si>
    <t>IMGLINENC=70,74,71,70,72,74,73,75,74,76,72,74,72,73,72,77,72,72,73,76,73,73,74,74,72,77,76,78,75,74,76,75,76,76,77,77,77,76,74,75,77,77,77,75,74,75,74,76,77,75,76,79,76,75,77,74,76,77,73,75,73,75,77,72,78,76,75,76,74,77,74,77,74,75,76,75,76,77,72,75,72,76,71,72,73,76,74,76,73,75,73,74,78,79,74,76,77,75,76,78,76,76,75,74,76,78,74,79,74,72,76,72,75,80,47,8,12,17,133,17,12,9,8,82,75,76,73,78,77,73,75,74,73,77,77,71,76,74,75,76,76,77,74,76,76,78,71,73,74,70,70,70,73,70,71,68,70,69,68,70,66,71,70,71,72,75,72,73,69,71,71,71,71,72,74,72,74,74,74,74,75,73,71,70,72,74,71,71,75,72,71,72,71,73,72,74,71,74,71,71,72,72,74,71,75,74,70,75,73,74,71,72,70,72,72,72,71,75,73,74,74,72,74,71,71,74,73,72,73,73,72,70,72,73,72,76,77,74,76,76</t>
  </si>
  <si>
    <t>IMGLINENC=65,66,69,64,67,68,64,66,65,66,68,68,70,67,68,70,70,66,70,66,68,68,69,67,69,71,72,72,71,72,73,70,72,72,70,71,68,70,72,72,72,73,70,73,73,71,69,70,71,76,68,75,72,69,71,72,73,71,72,71,70,71,75,72,75,72,73,75,74,76,75,75,72,74,75,75,75,77,76,77,76,76,77,74,76,74,76,74,76,76,76,78,76,76,75,75,77,76,74,77,78,79,76,77,81,75,76,79,75,78,78,79,84,78,77,26,5,9,15,62,29,12,11,7,51,78,77,79,78,79,79,75,79,80,78,80,82,83,78,77,73,80,77,77,83,80,80,75,80,84,80,80,79,79,80,80,79,80,81,79,79,80,83,81,81,79,82,84,79,81,84,80,82,83,82,82,81,82,79,81,81,78,84,78,81,81,79,84,79,77,78,80,78,79,87,78,80,80,80,83,82,78,82,77,79,81,81,82,85,80,77,76,81,78,78,77,81,79,79,82,80,81,80,82,76,82,77,86,81,80,79,81,80,78,80,82,81,81,80,77</t>
  </si>
  <si>
    <t>IMGLINENC=62,66,67,66,67,67,66,68,71,70,68,65,69,67,66,67,69,64,65,68,71,69,70,70,72,73,72,73,70,72,68,68,69,72,72,70,71,72,72,70,72,68,71,70,71,72,67,71,71,72,72,71,70,71,71,71,71,70,72,75,74,75,73,73,73,71,75,73,74,77,75,75,74,75,75,72,75,74,74,73,71,75,76,73,71,76,74,78,75,75,76,73,76,77,78,78,77,75,78,71,75,77,75,74,76,76,77,76,76,80,79,78,78,83,79,49,5,9,13,59,27,12,12,9,73,79,78,79,78,81,78,77,79,80,79,78,77,77,81,77,80,76,80,78,80,79,78,78,79,77,78,78,80,82,79,83,81,79,79,80,81,83,79,82,79,79,80,81,79,83,80,79,82,76,79,82,81,84,82,78,82,79,80,78,78,81,80,78,82,78,79,78,82,80,80,80,80,80,78,79,80,85,82,82,79,80,78,83,80,80,80,78,84,80,81,80,78,79,81,76,82,77,80,82,80,79,79,77,80,80,82,82,79,80,80,79,79,80,81,80</t>
  </si>
  <si>
    <t>ZL=-4794.6|ZR=-8244.6|ZSWP=0.0</t>
  </si>
  <si>
    <t>IMGLINENC=71,72,71,71,72,72,73,72,71,73,74,69,72,72,75,71,74,69,75,71,73,73,76,75,74,73,74,75,76,76,77,76,73,72,75,75,75,74,77,74,76,75,76,75,74,73,72,75,76,78,78,78,78,73,74,75,75,80,75,77,75,78,76,77,73,74,76,77,75,76,77,79,74,74,77,73,78,75,75,76,75,79,77,74,76,75,77,76,77,76,75,78,78,71,78,73,76,76,79,76,72,74,76,76,76,75,75,76,77,76,72,77,79,76,19,6,11,14,161,19,14,8,7,71,74,75,74,77,75,72,71,73,74,75,74,72,79,74,76,75,75,72,74,74,72,74,71,72,70,72,73,70,67,71,71,69,68,68,68,68,71,72,70,72,70,70,70,70,71,69,68,71,71,71,71,72,69,73,72,71,70,68,68,70,69,70,68,71,70,70,70,68,71,73,71,70,70,74,74,73,74,74,72,75,72,74,73,71,73,73,75,77,75,73,71,73,71,74,71,76,72,72,75,75,74,74,74,75,72,73,74,72,72,73,73,73,74,75,71,71</t>
  </si>
  <si>
    <t>IMGLINENC=71,71,72,71,70,75,72,74,75,76,70,72,75,73,72,74,74,74,77,77,74,70,75,74,77,74,74,74,78,75,79,76,75,76,76,78,78,78,74,76,76,76,77,75,74,77,78,73,76,78,76,74,75,76,74,77,79,74,75,72,74,76,77,75,76,76,75,77,75,74,75,75,75,74,73,78,74,75,74,75,75,75,76,75,74,72,74,77,76,74,75,76,74,76,76,76,78,74,75,81,76,73,78,80,79,75,75,74,73,76,77,75,79,80,28,6,12,15,147,19,13,9,7,89,69,74,77,76,75,76,76,76,76,74,74,73,75,74,72,76,77,75,75,74,71,74,72,73,75,71,70,71,73,69,69,68,71,70,69,71,68,73,75,69,70,69,73,71,72,71,73,74,73,73,73,73,74,74,70,69,72,75,72,70,71,73,73,70,70,70,72,70,72,71,72,69,73,73,72,71,71,72,74,73,71,73,71,74,74,74,74,75,73,72,77,74,74,74,74,73,70,73,74,72,73,72,74,71,74,72,72,70,72,73,76,71,74,71,74,72</t>
  </si>
  <si>
    <t>IMGLINENC=70,66,66,65,67,67,65,66,64,64,64,69,68,66,69,67,70,67,67,66,69,68,67,67,68,72,71,71,69,69,70,72,71,71,71,69,72,72,69,69,72,70,74,68,71,69,72,72,72,74,72,71,71,71,73,71,74,73,73,74,73,73,75,71,74,74,75,73,74,74,75,76,73,75,73,77,73,75,75,76,72,73,78,74,75,77,78,77,77,76,79,76,73,76,73,76,78,77,76,76,77,78,78,79,76,74,77,78,76,78,76,76,80,77,82,11,7,9,15,68,31,14,10,6,26,78,85,77,81,81,81,80,77,78,80,81,79,78,79,77,80,78,76,77,82,79,82,80,77,79,79,81,80,80,79,79,83,81,79,80,79,79,81,83,80,80,82,79,84,82,82,81,83,81,82,80,80,79,81,76,80,85,78,78,79,82,83,79,79,80,79,81,81,81,80,81,81,76,81,76,80,81,81,81,81,77,84,78,82,84,82,81,80,82,81,79,80,77,78,80,80,77,77,85,78,80,77,81,81,82,81,81,81,82,79,80,78,78,79,80</t>
  </si>
  <si>
    <t>IMGLINENC=64,66,65,68,68,67,69,66,67,68,68,65,67,66,69,67,67,67,70,72,68,70,68,69,72,69,72,72,71,69,69,67,72,73,70,68,67,74,71,71,71,67,70,67,70,72,70,70,72,72,70,75,73,71,72,75,72,72,72,70,72,74,73,75,73,76,76,73,73,72,72,74,77,74,76,76,74,74,75,77,74,72,75,73,74,77,73,75,77,77,75,72,75,74,78,73,74,75,79,76,77,76,76,75,77,77,75,77,79,77,76,76,79,76,81,21,5,10,15,64,32,12,11,8,37,71,78,80,76,77,77,77,80,81,80,77,76,78,77,77,78,78,80,78,78,80,78,79,79,81,76,79,78,79,81,76,80,81,79,82,81,81,80,81,83,79,79,81,80,81,81,78,83,83,79,78,82,82,82,80,80,80,81,80,80,78,81,80,82,79,81,84,79,79,81,80,79,80,81,78,80,79,82,81,81,81,79,81,81,81,80,78,83,79,82,81,79,82,81,78,79,79,77,80,81,79,81,78,78,80,81,83,79,78,79,81,81,82,78,82</t>
  </si>
  <si>
    <t>ZL=-4600.6|ZR=-8438.6|ZSWP=0.0</t>
  </si>
  <si>
    <t>IMGLINENC=70,75,71,71,72,73,72,71,74,73,72,73,76,73,70,74,77,71,73,72,73,74,74,73,77,74,76,77,75,72,76,76,76,73,73,78,77,76,73,77,79,78,79,76,76,77,74,75,77,78,76,78,76,75,77,74,74,77,78,77,74,76,76,73,75,75,76,78,77,77,75,75,75,75,78,76,70,77,75,77,75,74,74,75,78,75,75,77,79,75,78,74,76,79,75,75,75,75,74,77,77,77,74,76,75,75,74,76,77,74,78,74,73,71,8,6,11,16,169,18,14,8,6,51,79,77,74,74,77,75,73,75,74,78,75,72,78,77,73,75,78,77,74,72,73,73,73,74,74,70,72,72,71,71,68,68,68,68,67,70,70,69,71,71,71,73,70,73,70,71,71,71,70,70,72,72,71,71,72,72,71,70,71,70,71,69,67,69,71,70,74,69,69,71,73,70,73,73,72,73,74,72,72,72,75,71,75,75,75,72,76,76,78,74,72,73,72,71,74,75,74,76,74,75,75,70,72,72,71,74,73,74,73,72,74,75,70,69,73,72</t>
  </si>
  <si>
    <t>IMGLINENC=72,73,75,73,74,74,73,72,74,76,73,72,75,75,75,78,77,74,75,74,73,74,75,72,78,74,74,75,72,78,76,76,76,76,76,75,78,75,79,72,76,79,75,77,76,76,78,77,76,76,75,78,78,79,77,78,81,80,78,75,75,75,73,77,75,74,76,75,73,76,75,77,71,74,74,76,77,72,76,75,73,74,76,71,75,76,74,76,72,74,74,79,75,75,74,76,76,77,79,76,77,79,74,74,77,78,75,76,77,75,75,77,74,68,11,7,13,16,159,20,13,9,6,65,76,73,76,75,76,73,75,73,73,73,77,75,78,73,76,75,74,74,73,73,71,75,74,72,72,72,70,71,71,69,70,73,69,67,70,70,71,69,71,72,71,73,71,73,71,76,72,74,74,75,71,75,73,71,74,69,73,70,75,70,73,72,71,74,72,70,70,70,72,75,72,72,71,73,74,72,69,69,75,71,73,74,74,74,73,76,71,75,73,73,72,73,75,73,72,73,71,71,73,72,74,72,73,73,73,74,72,69,72,74,74,74,75,72,78,75</t>
  </si>
  <si>
    <t>IMGLINENC=64,66,68,62,65,66,65,66,65,68,68,67,68,69,68,67,67,67,66,66,65,68,67,68,66,70,69,72,69,68,69,72,72,71,71,71,72,73,70,69,72,70,71,71,71,67,72,71,71,69,76,71,75,71,72,72,73,72,74,74,73,74,73,73,73,68,75,76,74,76,74,74,74,76,73,74,74,77,75,76,77,73,75,77,76,76,75,76,77,78,76,74,76,75,78,79,77,79,76,75,77,75,75,76,76,77,75,77,75,79,77,74,76,76,80,9,6,8,14,66,35,12,11,6,13,79,79,79,75,80,77,81,78,78,78,75,80,76,79,79,78,78,80,80,80,79,80,79,81,83,80,80,80,77,76,81,78,79,80,78,77,76,80,81,82,82,81,78,82,80,80,80,79,79,79,85,82,80,84,79,81,76,80,80,81,81,80,82,82,81,79,82,79,80,79,76,80,81,82,82,82,78,77,77,83,76,80,83,78,80,80,79,78,81,80,84,83,81,76,79,79,80,73,82,83,78,79,82,83,82,78,78,80,83,80,80,79,78,81,78</t>
  </si>
  <si>
    <t>IMGLINENC=65,65,65,65,67,67,69,70,69,65,71,67,68,67,64,70,69,68,69,72,70,67,71,74,72,69,70,69,71,73,74,72,69,71,69,74,71,71,71,71,71,66,70,70,70,71,71,71,68,72,69,71,69,69,70,68,72,71,69,73,74,73,71,73,74,74,72,76,74,76,76,74,72,74,71,73,74,77,75,76,74,77,76,72,78,77,75,73,74,78,75,73,73,75,76,75,75,74,77,79,73,77,79,75,78,74,75,75,77,76,77,77,74,74,81,12,6,9,14,64,34,13,11,7,14,79,80,79,79,80,77,77,78,76,76,76,80,80,83,80,82,79,78,77,77,80,78,79,77,80,77,78,78,79,85,76,81,83,82,80,80,80,82,80,80,80,82,77,81,83,82,79,80,79,79,81,81,81,82,81,80,79,82,78,82,77,80,82,82,83,79,76,78,85,83,77,82,79,82,82,82,77,80,82,80,82,81,79,81,80,80,81,81,79,79,79,80,81,80,81,80,77,76,80,77,80,80,82,81,80,80,83,80,85,82,82,80,81,84,81</t>
  </si>
  <si>
    <t>ZL=-4406.9|ZR=-8632.3|ZSWP=0.0</t>
  </si>
  <si>
    <t>IMGLINENC=72,73,71,72,73,69,74,72,74,72,75,71,73,74,75,74,74,71,74,73,77,74,71,72,75,75,74,75,72,72,78,79,76,75,75,79,76,78,74,77,75,76,78,72,72,73,75,72,76,75,79,74,76,74,75,76,73,75,77,78,74,75,76,77,73,72,71,75,77,74,75,75,77,76,78,74,75,77,78,76,73,73,77,78,76,72,77,75,76,77,78,73,78,77,79,75,76,75,74,77,74,74,73,77,75,72,75,77,73,74,74,77,73,66,6,7,12,15,177,19,12,8,7,36,79,79,76,74,72,73,73,74,75,74,74,74,76,76,77,76,74,73,76,74,73,70,75,70,76,71,71,72,70,71,70,70,68,68,71,69,66,68,68,72,69,73,71,74,73,72,73,73,73,70,72,70,69,72,69,72,69,72,71,71,70,69,71,71,69,72,69,69,68,72,73,69,71,73,74,71,76,73,74,75,73,68,73,75,75,73,73,73,73,73,76,73,71,73,71,75,76,72,76,73,75,75,69,71,71,75,73,75,72,74,74,73,71,74,76,71</t>
  </si>
  <si>
    <t>IMGLINENC=74,73,75,71,75,74,75,72,76,72,74,73,74,70,75,72,75,76,73,75,74,76,73,72,73,73,75,76,72,76,79,76,74,77,77,75,79,77,73,78,78,77,79,77,73,77,77,76,74,77,76,76,77,77,76,76,75,75,77,73,77,73,73,77,80,76,76,74,74,77,76,77,73,72,76,74,76,77,77,78,75,74,75,74,76,72,77,74,76,76,76,77,76,78,76,77,75,78,75,75,75,78,78,77,79,75,76,76,75,76,79,76,74,65,7,7,15,16,157,19,13,10,6,50,80,75,75,78,80,74,71,74,76,73,75,76,76,73,76,75,76,74,78,74,75,74,72,71,71,72,73,73,68,66,68,71,74,70,69,67,68,73,70,67,72,75,74,74,72,76,74,71,73,76,72,73,71,71,74,72,76,73,74,73,70,74,67,69,66,76,68,71,70,74,72,74,69,72,74,70,76,73,73,72,75,72,74,75,72,74,75,73,73,75,71,73,77,76,72,73,74,72,71,72,75,73,74,76,71,74,72,73,71,72,72,75,74,75,74,74</t>
  </si>
  <si>
    <t>IMGLINENC=63,64,71,66,66,67,62,66,67,66,70,69,68,69,66,68,67,67,69,67,67,67,70,67,68,68,69,70,72,71,75,70,71,72,69,73,69,69,71,71,73,73,70,74,74,71,74,74,71,73,72,72,73,72,74,72,72,73,72,74,73,71,74,73,76,72,74,73,72,74,73,74,72,76,75,74,75,78,81,78,74,77,76,75,80,76,77,77,75,78,75,77,78,76,76,78,77,77,74,78,78,76,76,74,78,76,77,80,77,74,78,75,76,81,75,6,7,9,15,74,33,13,11,5,7,85,77,75,78,79,78,81,76,79,78,74,78,81,78,80,79,79,79,78,81,79,81,81,80,83,79,79,79,79,79,80,82,80,80,80,82,78,78,82,81,79,78,85,80,80,80,77,81,83,83,83,84,80,81,82,84,78,78,78,77,82,80,81,80,83,80,80,83,78,81,82,82,80,85,78,77,80,82,80,84,80,80,82,81,77,82,79,79,79,78,80,80,77,78,82,79,80,81,82,77,79,79,81,79,80,83,82,84,80,82,78,77,79,78,77</t>
  </si>
  <si>
    <t>IMGLINENC=66,67,64,64,68,66,65,68,73,68,67,68,64,66,64,67,68,69,64,70,69,68,70,69,68,70,69,70,72,71,71,69,70,69,72,73,68,72,72,70,72,68,71,69,69,67,73,73,70,70,71,74,70,69,69,75,75,72,72,75,74,75,72,71,74,72,74,73,75,74,75,76,73,75,74,77,74,74,76,74,75,73,76,72,75,78,75,74,75,75,78,75,76,75,80,76,76,78,75,75,72,75,79,73,75,79,75,78,76,75,73,75,77,77,77,8,5,10,14,74,32,13,10,5,11,82,79,75,80,77,76,77,78,81,80,78,78,77,78,76,79,78,80,80,78,80,76,77,81,81,78,81,82,78,81,82,83,80,78,82,79,82,80,81,79,83,81,80,82,79,80,80,79,79,78,76,79,79,81,81,82,80,80,80,81,82,80,79,82,81,79,81,78,80,82,80,81,76,78,80,77,79,83,83,83,80,79,80,79,79,78,82,82,81,81,81,79,77,81,80,79,76,80,78,79,81,80,78,80,82,81,83,81,80,83,80,79,80,83,77</t>
  </si>
  <si>
    <t>ZL=-4213.2|ZR=-8826.0|ZSWP=0.0</t>
  </si>
  <si>
    <t>IMGLINENC=71,72,71,72,71,74,72,71,70,72,76,71,73,72,75,73,73,73,74,73,74,74,72,76,76,76,75,74,75,78,78,76,73,74,74,77,77,77,75,78,76,76,79,74,75,78,79,74,76,72,77,75,76,74,77,77,74,78,74,76,75,77,75,76,76,75,77,75,75,76,77,76,78,78,75,72,75,76,76,75,77,78,79,73,74,76,77,75,77,78,76,74,77,74,74,78,76,75,76,78,76,75,78,78,77,77,76,77,76,74,77,73,78,79,5,8,12,16,179,17,14,8,7,19,72,76,73,72,79,73,73,74,77,73,74,75,74,73,75,76,73,77,76,74,74,77,74,72,76,70,71,71,70,68,69,69,70,69,69,71,67,69,70,70,68,72,71,70,74,71,71,68,72,71,72,70,73,70,68,70,70,68,70,71,70,71,70,70,69,73,68,71,70,72,70,70,72,70,74,70,75,75,73,74,71,75,72,72,74,76,72,74,73,73,71,76,75,75,75,75,76,72,76,76,74,73,73,73,72,76,73,76,71,73,72,74,75,73,74,71</t>
  </si>
  <si>
    <t>IMGLINENC=72,72,71,76,70,73,75,75,75,74,75,72,74,73,76,73,73,74,77,76,71,75,74,73,74,76,74,73,73,73,73,74,73,74,74,76,75,76,75,74,74,77,77,76,76,76,75,78,76,74,77,74,77,75,78,80,79,74,76,75,77,77,78,74,76,77,77,76,73,76,75,78,74,75,73,76,76,76,78,76,74,77,74,74,77,78,70,76,73,76,73,77,76,73,72,76,77,75,74,76,74,76,75,75,78,75,77,76,76,76,77,77,78,75,6,8,13,16,164,19,13,9,6,34,79,74,72,77,73,74,78,75,76,75,76,73,75,76,76,74,75,71,73,77,74,72,71,72,71,71,72,69,72,71,69,69,71,70,71,69,67,73,70,70,72,71,73,72,71,70,76,76,71,74,75,71,74,73,72,72,72,71,73,74,70,71,70,71,72,72,70,72,70,72,72,73,70,73,74,75,74,69,74,72,73,74,72,76,78,76,73,74,73,72,73,73,71,72,73,71,74,75,75,74,71,74,74,76,74,77,67,70,72,74,72,73,74,74,74,75</t>
  </si>
  <si>
    <t>IMGLINENC=66,64,67,63,67,66,66,68,67,65,65,67,69,68,68,65,68,67,66,67,67,65,68,71,70,71,69,70,70,71,70,70,74,69,72,71,72,68,70,71,70,68,76,72,74,71,70,75,73,72,72,73,74,71,68,71,74,74,74,72,73,71,74,74,76,75,78,74,74,74,75,77,76,72,73,74,76,76,76,75,74,73,78,76,74,75,78,75,76,75,78,76,75,74,75,75,75,73,75,73,78,79,76,81,76,74,75,81,78,78,76,77,76,79,72,6,8,8,15,80,36,13,10,6,6,81,82,82,81,78,79,80,79,81,78,74,81,79,80,76,79,78,77,79,80,81,79,80,76,79,79,81,83,81,81,74,83,82,78,79,81,81,86,82,80,83,81,80,83,79,79,77,81,79,80,84,82,84,80,78,81,79,81,77,79,80,79,82,80,82,77,79,76,81,80,78,82,77,85,81,80,81,83,83,82,78,80,82,81,77,78,82,76,79,80,80,80,79,76,76,76,79,79,81,77,80,80,81,81,82,81,80,81,83,81,80,80,79,82,74</t>
  </si>
  <si>
    <t>IMGLINENC=64,64,65,67,67,68,66,71,69,72,69,68,69,66,66,66,69,68,69,70,68,72,73,69,70,70,72,69,68,73,72,72,70,72,73,73,71,70,70,72,72,68,71,70,70,73,74,75,69,73,69,74,73,70,72,70,70,71,71,74,71,75,75,74,75,73,72,74,74,72,72,73,76,76,75,72,74,79,76,74,76,77,76,72,75,77,74,76,75,77,74,76,77,76,80,77,78,79,78,77,76,79,77,77,78,75,76,76,74,74,77,77,78,80,74,6,7,10,17,72,38,13,12,6,8,80,79,80,78,78,80,76,77,81,79,77,79,77,82,75,80,79,80,78,76,81,81,77,80,79,79,79,79,78,82,83,81,80,79,78,80,81,82,81,79,82,76,78,80,80,83,80,77,81,83,80,82,81,80,83,82,81,77,79,82,80,80,84,82,81,79,82,79,79,80,82,80,80,78,81,81,81,80,80,82,77,82,78,81,81,78,79,81,77,80,80,82,80,79,78,80,80,79,79,81,81,76,83,80,80,81,80,83,82,80,79,78,78,84,77</t>
  </si>
  <si>
    <t>ZL=-4019.5|ZR=-9019.6|ZSWP=0.0</t>
  </si>
  <si>
    <t>IMGLINENC=68,73,70,71,70,72,74,74,72,72,69,74,73,73,71,75,73,74,74,74,73,74,72,74,75,75,74,75,74,75,76,75,73,74,78,77,76,74,79,77,75,75,75,78,75,74,76,74,76,76,75,71,74,73,76,78,75,75,76,73,76,76,78,75,77,75,79,77,78,77,77,78,75,74,76,76,74,79,80,75,77,76,76,77,75,75,75,77,75,73,77,74,77,77,78,75,73,74,79,78,76,77,74,76,74,72,77,75,72,75,74,80,78,89,5,7,13,15,185,17,14,8,6,12,74,78,76,76,74,74,73,73,74,77,77,72,76,75,73,75,71,72,74,76,72,74,74,73,70,73,71,70,70,70,70,68,70,64,67,69,68,71,68,70,69,70,76,73,72,73,71,73,72,71,70,72,70,73,72,67,69,70,70,68,69,69,71,67,72,71,71,73,68,72,71,70,74,72,74,75,73,74,74,74,77,72,75,75,77,72,73,74,73,73,74,73,74,71,72,76,75,73,76,74,74,73,76,74,71,73,73,75,71,75,74,72,76,75,77,71</t>
  </si>
  <si>
    <t>IMGLINENC=73,72,72,73,73,74,75,70,77,73,73,73,75,73,78,76,73,71,73,79,73,76,76,72,75,75,76,80,75,75,75,78,76,76,78,78,74,74,75,77,73,77,78,75,74,76,77,79,76,75,77,78,78,77,75,77,75,76,78,77,76,74,73,74,80,73,75,77,73,76,74,75,76,74,74,76,75,74,76,75,75,74,75,73,76,74,73,76,73,78,74,73,76,77,76,76,80,75,75,77,77,78,79,77,79,76,73,75,75,75,74,76,80,84,4,7,13,16,165,18,14,9,6,17,69,73,74,76,76,73,74,74,75,74,73,73,75,74,73,76,78,74,77,76,76,72,75,73,74,73,70,67,67,71,69,67,72,69,71,70,67,70,70,68,70,73,70,74,69,76,72,72,71,72,74,76,70,73,71,72,72,72,72,72,73,71,72,70,72,72,72,69,70,71,71,73,73,74,71,69,76,74,76,74,75,74,75,76,75,78,74,74,73,70,73,73,75,75,74,71,74,74,70,74,74,71,73,75,74,75,70,73,73,72,76,74,76,74,76,71</t>
  </si>
  <si>
    <t>IMGLINENC=65,67,66,66,66,66,65,67,65,65,69,69,69,65,69,68,69,68,65,68,70,71,68,69,65,70,70,69,70,70,72,73,72,70,71,69,72,71,71,70,69,74,70,70,72,72,74,70,71,74,74,71,72,72,72,71,74,72,74,74,73,74,72,74,73,75,76,74,74,75,75,75,74,76,75,73,74,75,73,76,75,75,74,74,77,76,77,75,75,77,75,78,75,76,77,74,75,78,76,75,77,78,78,75,79,77,78,79,78,79,79,76,74,75,79,4,7,8,16,85,35,12,10,6,6,71,82,79,80,78,77,77,77,81,79,78,80,76,82,82,81,79,79,78,82,83,81,80,83,78,78,77,82,79,77,78,80,84,83,81,79,81,79,77,81,81,80,80,84,84,79,82,83,82,79,83,86,79,80,82,78,80,81,83,80,79,81,80,76,78,77,79,82,81,79,80,79,79,84,78,78,82,82,79,82,79,82,80,80,83,80,80,78,79,79,79,83,82,81,80,82,77,78,82,83,79,80,82,78,79,80,82,83,79,78,83,80,80,79,76</t>
  </si>
  <si>
    <t>IMGLINENC=66,66,67,66,65,66,65,70,68,69,70,71,66,68,70,69,67,67,68,70,70,71,71,71,70,72,69,71,69,73,72,71,70,69,70,70,71,72,72,70,72,72,70,72,70,71,74,71,73,68,71,74,72,68,73,71,72,72,72,69,73,73,74,74,73,74,72,75,74,74,75,75,78,75,74,76,75,78,78,76,76,72,76,78,76,74,72,74,75,77,74,76,72,76,77,76,77,76,72,75,76,77,76,77,73,76,75,81,78,79,76,75,78,75,70,6,8,9,14,81,38,13,11,6,7,73,82,76,78,78,75,77,79,82,77,80,79,77,81,84,81,77,80,78,75,81,77,79,82,78,79,79,78,77,77,81,81,78,80,83,78,82,82,80,80,81,80,79,80,78,81,80,79,78,81,81,83,78,82,81,81,77,78,83,79,77,79,80,82,79,79,79,81,80,83,79,80,77,79,78,82,79,81,82,79,82,83,80,80,81,79,82,82,79,82,80,80,79,80,79,79,79,82,81,78,81,76,82,78,78,80,85,80,81,83,81,79,82,81,80</t>
  </si>
  <si>
    <t>ZL=-3825.9|ZR=-9213.4|ZSWP=0.0</t>
  </si>
  <si>
    <t>IMGLINENC=71,72,72,72,73,76,76,75,71,75,71,71,71,73,73,74,74,71,74,72,72,76,75,73,75,73,75,76,75,76,76,74,75,78,75,78,79,73,76,76,77,77,75,75,79,76,78,76,75,77,76,77,75,74,76,75,77,77,76,76,76,73,77,75,77,74,75,74,74,77,78,76,75,74,75,73,76,76,75,76,76,75,79,77,77,72,76,77,76,76,75,74,74,76,76,73,80,78,75,80,76,77,76,75,77,75,74,77,75,75,76,77,70,97,5,7,12,16,169,18,14,8,6,10,80,80,76,75,75,77,72,73,73,77,72,75,77,76,76,73,75,75,74,75,74,73,75,75,68,74,77,75,71,71,70,70,73,64,72,70,69,67,68,70,72,72,68,71,73,71,73,73,71,71,72,72,67,74,70,69,71,67,74,70,69,70,71,70,71,70,71,74,67,70,72,71,74,71,73,71,74,75,77,73,72,74,72,73,75,75,73,73,73,73,71,72,70,74,74,76,76,74,76,74,72,78,74,74,72,72,74,73,74,72,74,73,73,72,76,73</t>
  </si>
  <si>
    <t>IMGLINENC=72,71,72,73,74,74,72,74,75,74,73,74,74,74,77,75,76,73,77,74,73,76,75,74,76,73,78,77,75,76,78,75,74,77,76,76,75,78,75,74,75,77,75,76,76,79,76,72,74,77,75,78,74,76,78,76,78,77,72,74,75,76,74,75,77,76,77,76,75,75,74,75,73,76,76,73,76,77,78,74,76,74,71,77,75,78,72,72,73,74,74,79,74,74,75,75,76,75,73,74,75,77,75,80,75,73,74,72,78,75,74,76,76,96,4,7,13,18,167,18,13,9,5,12,75,74,75,75,74,76,76,73,76,75,75,75,76,78,75,72,74,76,72,75,71,76,72,72,71,73,68,71,74,70,69,69,71,69,69,71,70,72,70,66,73,73,72,70,69,73,72,75,69,72,75,74,73,71,74,69,71,71,76,73,73,73,70,72,71,70,71,70,74,71,68,70,72,74,72,73,72,71,75,75,73,72,73,75,72,78,70,76,72,75,72,73,74,75,73,74,75,75,72,73,75,73,72,71,72,72,71,75,71,76,73,71,71,76,75,75</t>
  </si>
  <si>
    <t>IMGLINENC=62,66,70,67,65,68,66,66,64,65,67,69,70,68,68,70,67,69,67,68,69,67,67,70,69,69,70,71,70,72,73,72,71,74,71,71,72,70,69,69,69,70,73,69,71,70,71,74,71,73,76,74,72,71,72,71,74,71,71,73,73,74,72,70,73,73,74,72,74,75,73,72,74,77,76,78,73,75,75,76,76,75,73,74,73,76,79,76,78,76,77,76,74,75,77,77,75,76,76,74,78,77,75,79,78,75,79,75,77,79,79,78,76,76,85,5,8,9,17,84,43,13,11,7,5,76,77,77,78,81,79,80,78,80,79,77,79,79,80,77,79,81,83,79,81,79,77,81,79,80,80,80,78,80,80,80,81,79,78,81,81,83,83,81,81,81,77,82,79,83,84,78,80,80,81,82,83,80,80,77,78,78,76,78,84,80,81,81,81,82,79,82,83,81,83,81,80,80,79,80,82,82,79,80,79,77,79,82,82,76,77,81,79,77,85,79,81,81,80,82,78,80,81,80,80,82,81,79,79,81,80,83,83,81,80,77,76,83,82,78</t>
  </si>
  <si>
    <t>IMGLINENC=65,66,67,68,68,68,67,68,71,68,68,67,66,68,67,68,68,67,69,72,71,70,72,69,69,73,74,72,74,71,74,70,71,73,70,70,72,66,69,69,70,71,70,73,74,70,71,70,70,75,72,75,71,74,73,69,73,72,73,72,75,73,72,71,72,73,74,73,74,75,73,73,71,73,74,76,76,74,76,79,77,76,77,75,76,74,77,73,76,77,77,74,74,75,79,77,78,77,78,75,78,80,78,73,75,74,78,77,77,74,77,79,76,76,78,4,7,9,17,78,42,14,10,5,5,73,77,79,79,82,78,77,76,77,80,80,77,81,77,78,81,77,82,78,77,77,79,79,78,80,78,80,81,78,78,80,80,82,78,80,81,84,79,80,82,80,79,80,78,82,81,79,81,77,78,78,83,79,81,81,85,82,81,77,81,80,82,81,81,81,78,79,80,79,80,79,75,77,80,81,79,77,77,81,83,83,78,81,80,81,78,83,80,78,82,79,80,80,77,80,78,80,80,80,79,81,79,78,79,77,84,82,80,83,80,78,81,81,80,77</t>
  </si>
  <si>
    <t>ZL=-3631.9|ZR=-9407.3|ZSWP=0.0</t>
  </si>
  <si>
    <t>IMGLINENC=71,73,75,70,73,73,73,74,74,71,73,74,73,73,73,71,74,75,73,71,74,74,74,71,75,73,76,76,80,74,76,74,76,74,74,78,73,73,77,76,74,77,76,74,77,76,76,75,77,75,75,77,76,75,74,76,73,76,75,74,75,76,75,77,78,76,73,75,76,77,75,75,76,75,74,76,74,75,77,76,73,75,79,74,75,77,77,76,77,74,78,77,75,73,77,76,73,75,75,76,74,73,77,74,76,78,76,76,75,77,74,75,71,88,5,7,12,16,163,17,13,6,7,7,82,78,76,74,74,75,73,74,74,76,77,77,76,76,76,77,72,74,77,75,73,72,73,75,73,71,74,73,70,68,71,69,68,69,72,71,67,69,73,72,69,71,72,69,70,68,72,72,73,74,71,74,70,71,68,70,70,70,72,67,70,68,72,70,72,70,71,65,69,72,72,73,73,72,75,71,75,74,75,75,73,73,74,75,75,73,72,71,72,73,73,76,75,72,69,73,72,74,74,75,75,73,72,72,77,73,74,74,71,75,73,74,75,77,72,75</t>
  </si>
  <si>
    <t>IMGLINENC=70,71,74,76,72,75,71,73,74,73,76,74,74,74,72,73,77,77,74,74,74,76,73,75,74,75,74,75,72,73,78,77,75,77,76,74,75,76,76,75,75,77,77,75,77,78,80,78,77,74,78,76,78,78,76,76,77,72,74,75,73,77,75,77,78,74,77,77,75,75,77,77,76,73,79,78,75,74,75,79,76,74,76,76,75,77,72,76,72,74,78,74,79,74,74,77,80,77,73,75,78,75,76,79,75,77,73,79,74,76,77,75,72,89,4,6,15,17,157,18,14,8,6,9,78,80,76,73,76,77,76,76,73,74,73,75,76,75,74,77,76,74,76,76,74,74,71,74,71,72,72,73,69,70,70,69,74,67,70,70,68,70,71,70,72,70,75,73,72,73,73,74,70,74,75,75,77,72,75,72,70,72,76,73,72,74,71,72,74,72,73,73,71,71,75,72,71,71,74,72,70,71,76,73,73,75,75,77,76,74,72,74,72,70,71,74,74,74,68,74,72,74,72,72,74,73,72,74,74,74,72,70,75,73,75,76,75,74,71,72</t>
  </si>
  <si>
    <t>IMGLINENC=67,69,66,64,68,64,67,67,66,66,71,66,66,66,70,69,67,64,68,68,68,69,67,71,67,68,69,70,68,74,73,73,72,72,73,73,73,71,72,68,70,71,72,71,71,71,74,74,72,72,74,70,71,74,74,71,74,74,72,74,72,74,73,77,75,74,78,76,71,74,73,74,72,74,77,73,76,76,77,78,76,77,75,79,74,74,75,73,76,79,76,78,73,74,75,74,76,77,77,75,75,83,77,77,79,77,75,78,79,77,78,78,78,79,93,4,7,9,15,88,48,14,10,6,5,92,81,79,78,77,78,83,78,81,80,75,82,79,81,82,77,82,82,79,80,81,78,76,80,82,80,79,80,80,78,79,80,82,79,83,80,79,83,79,81,80,83,79,80,83,81,80,84,81,81,82,82,82,82,80,82,80,81,79,79,81,81,82,80,78,80,82,82,81,79,80,81,79,83,79,79,79,82,83,80,76,81,84,81,77,79,80,81,81,80,80,81,78,80,82,78,78,79,82,79,79,78,84,83,80,80,81,84,81,81,81,82,81,82,79</t>
  </si>
  <si>
    <t>IMGLINENC=66,68,64,67,67,69,68,68,70,65,69,70,68,67,66,69,64,70,65,71,68,70,72,69,72,72,70,73,71,70,70,76,73,71,69,74,69,73,73,70,73,70,70,70,69,72,74,71,70,71,71,73,71,73,72,70,71,72,72,73,74,72,71,73,76,72,73,75,72,75,73,73,76,76,74,75,75,75,73,76,75,74,74,74,73,75,74,78,73,78,78,74,76,76,75,77,76,76,76,77,76,81,78,75,76,76,73,79,77,77,75,74,79,78,86,5,7,7,15,78,48,13,11,7,4,85,74,80,81,80,75,77,78,80,79,77,78,77,77,75,78,79,77,81,76,81,80,77,79,81,76,79,83,81,79,83,80,82,81,81,80,79,81,79,80,82,79,78,82,81,81,82,78,80,80,79,83,80,80,82,80,84,79,79,80,79,78,77,80,79,81,79,79,82,78,78,81,78,79,80,82,81,79,81,80,82,79,79,80,77,78,79,81,81,80,79,78,82,79,79,81,83,81,82,79,81,79,81,81,80,79,83,79,81,77,80,82,82,85,78</t>
  </si>
  <si>
    <t>ZL=-3438.3|ZR=-9600.9|ZSWP=0.0</t>
  </si>
  <si>
    <t>IMGLINENC=72,72,74,72,73,72,74,74,72,70,72,73,70,73,71,72,71,71,72,74,75,75,77,75,75,71,75,76,73,73,74,73,75,74,76,74,77,73,78,74,77,77,74,76,74,75,76,76,74,79,74,77,76,75,76,73,77,79,76,74,73,78,78,78,73,77,75,74,78,77,75,77,77,77,75,72,76,75,78,76,76,76,75,77,74,74,75,72,79,76,76,74,75,78,78,75,72,75,75,78,74,74,75,75,78,74,76,75,77,75,74,77,78,55,5,7,14,17,140,17,15,8,8,6,75,73,75,76,76,77,76,74,73,73,76,75,76,72,73,74,76,73,76,74,72,75,73,74,76,75,71,72,68,68,68,69,71,68,71,71,65,66,67,68,70,72,72,72,73,71,74,70,72,69,73,74,74,72,71,69,69,70,71,68,69,69,69,70,70,69,72,70,70,72,70,73,73,71,72,72,74,70,75,75,74,72,74,74,76,74,71,75,73,72,72,74,74,73,77,75,77,74,74,72,73,73,75,77,74,75,74,71,71,73,73,72,71,74,74,70</t>
  </si>
  <si>
    <t>IMGLINENC=72,71,69,73,74,75,74,72,78,75,76,73,74,73,72,81,72,71,75,77,73,76,75,74,77,77,73,76,73,77,78,71,80,75,78,79,80,78,76,74,76,76,77,75,76,76,76,76,78,73,77,79,77,75,77,76,81,77,73,75,76,77,76,76,78,74,74,76,76,78,79,74,72,76,76,78,76,73,76,77,74,74,73,74,74,79,74,75,74,72,73,76,76,79,75,76,77,76,71,78,76,75,78,77,76,75,75,75,76,76,77,72,79,65,5,6,15,17,160,18,13,8,6,7,81,76,78,72,78,77,76,75,73,76,72,71,75,75,76,76,77,75,74,76,71,75,72,69,71,71,72,70,70,72,69,71,73,65,70,69,70,70,69,71,73,70,72,73,70,74,74,72,76,74,73,74,74,74,77,72,70,74,70,71,71,74,69,72,68,73,71,72,73,72,72,67,71,76,71,74,75,72,74,74,74,73,75,78,74,76,73,75,72,73,73,73,72,74,70,69,72,75,74,75,73,71,73,73,72,72,73,71,74,72,74,72,72,74,76,70</t>
  </si>
  <si>
    <t>IMGLINENC=67,65,69,65,66,62,66,63,60,67,67,69,68,68,70,69,68,70,69,68,66,67,67,67,68,71,70,69,68,71,72,70,71,72,68,71,72,73,71,69,73,72,69,70,70,71,72,71,75,72,74,74,70,71,74,72,73,74,73,72,74,71,74,73,75,73,76,71,74,72,71,74,74,74,74,77,75,77,78,78,77,77,77,76,73,75,77,78,77,75,78,79,75,75,74,74,77,76,78,76,75,78,77,76,78,75,79,78,75,77,79,78,77,79,94,5,6,8,16,87,52,15,11,5,4,99,83,81,79,79,77,80,78,81,81,78,83,78,75,79,78,76,80,79,79,82,79,79,78,79,80,79,79,78,81,77,79,79,76,80,78,81,80,81,81,82,79,81,81,77,76,79,81,80,80,81,81,79,82,83,82,80,81,79,80,81,81,81,78,80,83,78,80,83,81,80,81,78,79,81,81,83,79,77,81,78,79,78,83,80,83,82,82,82,79,80,79,79,80,76,80,78,78,85,80,84,81,79,82,78,80,83,81,80,81,80,79,83,80,80</t>
  </si>
  <si>
    <t>IMGLINENC=64,67,68,67,68,67,66,67,71,67,69,70,69,66,64,69,66,70,70,71,70,71,74,69,68,72,70,73,74,70,68,71,71,70,71,70,71,71,73,72,71,72,70,70,74,70,74,72,71,72,70,71,70,73,70,73,70,72,75,71,74,72,74,72,74,76,72,74,73,71,73,73,76,73,72,73,75,76,75,74,77,74,74,74,75,73,77,74,74,76,77,72,74,76,75,74,76,76,77,75,77,78,75,74,76,78,75,79,74,79,78,77,77,81,94,4,7,8,15,83,53,14,10,5,4,95,85,83,79,78,78,75,79,81,81,81,79,79,77,77,81,77,82,78,79,78,79,80,81,79,79,78,79,78,80,78,79,81,78,82,80,81,83,82,79,80,84,78,80,78,76,79,78,78,80,82,80,80,80,81,80,80,80,79,80,78,82,80,78,81,78,79,79,78,85,83,80,80,79,81,81,80,77,76,79,82,78,79,78,82,78,78,81,83,79,79,79,78,78,82,81,80,80,79,80,85,82,76,82,80,81,81,79,81,83,78,80,80,84,79</t>
  </si>
  <si>
    <t>ZL=-3244.5|ZR=-9794.6|ZSWP=0.0</t>
  </si>
  <si>
    <t>IMGLINENC=73,73,72,74,70,74,73,74,74,72,73,73,73,71,74,74,72,72,73,73,75,72,73,77,73,76,75,78,76,73,75,73,76,75,76,76,79,75,78,77,74,75,76,76,78,78,75,77,75,78,78,77,75,73,77,76,73,79,77,75,76,74,76,73,75,74,77,76,76,75,80,78,76,75,75,77,75,78,73,77,75,75,75,73,75,76,76,78,73,75,76,74,77,77,74,75,75,75,76,74,73,75,76,77,76,75,73,75,75,72,76,72,77,59,5,6,16,17,146,18,13,8,6,7,81,81,74,74,73,72,70,77,77,74,75,77,76,74,75,74,76,77,74,76,73,77,72,70,73,73,72,70,70,67,70,69,65,67,71,68,69,69,72,70,69,71,71,71,71,71,69,73,70,71,70,70,70,71,70,70,69,71,71,70,70,71,70,67,71,70,70,72,69,71,70,72,72,71,70,74,74,73,73,75,73,70,75,76,73,74,72,72,74,72,69,74,72,74,73,76,73,71,77,76,76,74,75,76,73,75,72,76,74,73,70,73,74,73,76,70</t>
  </si>
  <si>
    <t>IMGLINENC=71,71,73,75,73,74,72,71,76,71,75,72,71,76,72,76,73,72,75,79,75,74,76,77,75,73,77,74,78,74,80,75,77,75,76,78,78,75,78,75,77,79,77,76,76,77,78,75,76,77,74,76,80,74,75,77,79,79,77,74,78,77,77,76,79,77,74,76,74,74,75,74,73,77,77,74,77,71,76,76,78,73,77,75,76,78,71,75,74,74,74,76,77,75,77,75,77,79,75,78,76,76,76,78,77,78,77,72,75,74,73,78,81,40,4,8,15,18,168,17,16,7,7,7,75,70,77,75,73,78,75,76,73,75,76,76,76,75,75,74,74,74,76,75,75,74,73,71,74,75,71,70,73,69,68,70,71,71,66,66,67,69,71,69,74,70,71,75,71,75,71,73,72,76,73,74,71,76,73,70,75,74,75,71,71,72,70,72,71,72,68,71,71,71,74,72,71,72,75,73,74,72,73,74,75,73,74,74,77,76,71,73,71,70,71,71,74,73,70,75,72,77,75,72,75,74,74,74,75,76,71,72,73,68,74,75,72,75,73,73</t>
  </si>
  <si>
    <t>IMGLINENC=67,63,67,65,66,63,64,65,66,66,69,67,67,69,67,69,67,68,69,68,69,67,66,66,68,68,72,71,70,71,71,70,71,74,71,72,69,73,70,70,74,71,71,71,73,71,72,70,74,72,73,73,71,70,71,70,71,72,72,72,75,76,75,73,74,75,73,73,74,75,73,74,74,78,75,75,77,77,76,80,76,75,74,73,76,78,77,74,75,77,75,76,73,81,77,79,76,75,78,77,79,75,79,79,79,76,77,77,76,79,81,78,76,80,93,5,8,9,16,83,47,12,10,6,4,92,79,76,77,79,79,80,79,79,78,77,79,80,79,78,81,78,80,77,79,82,78,80,80,83,78,81,80,78,78,78,81,80,83,77,83,81,82,79,85,82,79,82,80,81,80,80,83,79,82,79,82,83,82,81,83,79,81,81,82,80,84,80,81,81,81,80,82,81,83,79,80,81,82,80,82,79,81,77,80,79,81,80,80,79,79,80,81,80,80,82,81,77,80,81,79,82,82,80,81,80,81,80,81,82,79,80,77,82,78,81,81,77,78,77</t>
  </si>
  <si>
    <t>IMGLINENC=67,66,67,66,66,67,68,71,70,70,66,69,69,68,68,66,71,68,68,69,72,71,70,68,72,71,74,72,71,69,69,69,70,73,73,68,68,70,71,71,74,70,71,69,70,70,72,71,70,74,71,73,73,70,72,72,71,72,69,72,74,73,71,73,74,75,72,76,71,72,72,73,74,76,74,76,77,74,75,73,73,75,75,74,76,75,74,76,75,74,77,76,77,74,76,73,79,77,71,75,77,77,77,74,76,76,80,76,77,75,79,78,78,78,87,4,6,8,15,74,51,13,10,6,5,94,79,78,78,76,80,80,80,79,79,77,81,79,76,76,79,79,80,82,77,78,79,78,77,80,81,80,81,80,77,77,78,79,79,80,81,77,82,86,79,81,78,81,78,80,80,79,81,78,81,80,82,85,84,81,82,78,82,78,81,80,79,79,80,81,81,78,78,80,81,82,83,80,80,81,78,81,82,78,80,84,81,76,79,79,78,77,80,80,84,78,77,83,78,81,79,81,82,81,80,76,81,77,80,80,79,84,78,81,78,81,78,83,78,81</t>
  </si>
  <si>
    <t>ZL=-3050.8|ZR=-9988.4|ZSWP=0.0</t>
  </si>
  <si>
    <t>IMGLINENC=69,71,71,72,73,72,70,70,73,73,73,72,73,73,73,74,74,76,74,74,73,74,75,74,71,77,73,77,76,74,76,75,76,76,74,75,78,76,77,74,79,76,74,77,76,76,75,73,75,77,75,77,77,76,75,76,75,76,78,76,74,77,75,74,76,74,76,74,74,75,75,77,75,76,72,75,72,76,77,78,73,80,71,78,75,75,74,75,78,76,77,75,77,75,77,79,76,75,76,75,76,75,77,73,74,75,78,74,74,77,76,77,75,66,5,7,13,17,141,19,14,7,6,8,84,78,75,79,78,75,76,74,73,73,74,75,75,76,75,73,74,72,75,75,76,74,71,74,75,73,73,75,73,68,69,68,68,69,70,73,69,68,69,72,70,71,72,73,70,72,71,72,71,71,70,70,70,72,71,68,69,71,72,69,70,69,72,72,72,70,70,69,71,69,72,72,71,72,69,74,75,72,74,75,71,73,74,75,74,73,75,76,75,73,73,74,73,71,69,75,74,73,75,75,74,72,73,75,74,74,75,74,74,73,72,75,71,75,73,74</t>
  </si>
  <si>
    <t>IMGLINENC=72,75,73,75,73,70,71,74,76,73,72,72,75,71,73,72,76,73,73,74,69,77,74,77,74,74,77,73,76,75,76,73,75,75,76,79,75,74,76,76,76,76,74,77,74,76,78,76,77,80,76,77,78,75,75,79,79,77,75,76,78,74,74,77,78,75,72,76,72,77,75,73,75,73,77,77,72,75,75,73,77,77,73,73,75,78,70,76,72,75,73,79,78,76,76,75,77,76,75,74,77,75,76,76,78,74,75,74,77,77,75,75,81,48,5,7,15,17,176,17,14,8,7,8,84,77,75,76,75,76,74,75,73,75,72,76,75,77,73,76,76,76,73,76,75,76,75,72,73,72,69,72,71,68,70,70,70,68,70,70,70,68,69,73,70,71,73,72,69,76,69,75,75,74,72,71,74,75,75,72,75,76,75,72,71,70,70,73,68,74,71,71,68,74,71,71,73,71,73,72,75,73,75,74,72,73,74,77,73,76,71,72,70,71,72,71,73,74,72,76,72,73,70,73,73,72,75,73,75,75,73,71,71,73,73,73,75,70,77,73</t>
  </si>
  <si>
    <t>IMGLINENC=65,68,65,63,66,68,65,66,65,66,65,68,68,70,70,68,66,68,67,70,67,69,68,71,70,68,73,69,72,73,71,71,74,75,71,72,72,73,70,69,72,68,73,71,71,71,74,72,76,73,74,70,72,70,72,70,74,73,72,72,74,74,71,72,75,74,73,75,74,75,76,78,73,76,71,76,74,78,76,76,75,74,77,76,76,73,78,74,77,78,75,77,79,74,75,77,78,76,74,77,77,78,79,73,77,78,78,77,77,79,78,78,78,79,95,4,7,9,15,82,49,15,11,6,4,93,82,80,80,80,80,79,82,77,77,78,79,81,78,78,80,78,81,80,82,80,81,80,79,80,81,79,80,77,81,77,82,79,81,81,81,77,82,82,83,81,83,79,78,79,81,81,83,80,80,80,79,82,86,80,81,81,81,78,77,80,80,79,81,80,78,80,76,78,79,79,82,79,82,79,81,82,79,83,83,80,82,80,83,77,82,81,79,80,79,81,82,79,81,79,80,79,79,82,78,79,83,78,80,81,81,82,80,81,81,84,77,81,81,78</t>
  </si>
  <si>
    <t>IMGLINENC=66,66,66,65,68,66,65,71,68,69,71,68,69,68,68,67,66,69,68,72,70,71,69,70,71,70,73,72,70,71,74,69,69,67,72,71,70,72,72,72,70,70,71,70,71,68,72,74,74,71,71,77,70,76,72,70,73,72,71,74,76,74,71,74,73,72,73,75,70,74,76,73,72,73,76,73,73,75,74,75,74,73,74,71,75,76,74,76,74,79,81,72,75,76,77,75,75,76,77,76,76,76,76,75,78,76,74,73,75,77,76,75,79,76,91,4,8,8,15,76,51,14,9,6,5,91,81,79,82,79,79,77,80,80,79,78,76,80,83,81,80,77,79,81,78,80,82,79,79,79,81,80,80,82,79,79,78,80,80,81,81,79,82,81,76,81,77,78,81,81,82,80,82,78,80,80,84,78,85,85,82,81,80,81,78,81,79,79,78,77,80,76,83,82,82,79,82,83,76,77,80,81,82,80,80,82,81,81,81,82,82,76,81,82,78,79,78,81,81,76,79,81,78,79,81,81,79,78,80,82,81,84,81,83,82,82,82,83,83,76</t>
  </si>
  <si>
    <t>ZL=-2857.1|ZR=-10182.1|ZSWP=0.0</t>
  </si>
  <si>
    <t>IMGLINENC=71,71,74,75,68,75,72,73,76,72,74,72,71,72,74,73,75,72,74,74,73,73,72,75,74,75,71,75,77,75,74,76,75,73,77,77,75,75,76,78,77,76,78,78,74,76,77,76,78,79,76,75,73,75,74,79,76,76,76,75,75,77,74,77,76,77,75,75,78,79,74,76,75,75,74,75,73,77,75,75,76,74,75,76,77,77,77,76,76,77,78,76,79,76,74,76,74,76,75,77,76,74,75,78,78,74,77,75,73,74,75,76,77,65,5,6,13,18,137,17,15,9,6,8,84,77,75,76,76,75,75,75,73,76,74,76,74,76,74,77,74,73,73,75,74,72,71,75,72,71,71,72,70,66,71,70,68,70,68,69,72,71,69,71,72,68,70,71,73,70,71,72,71,71,69,73,69,70,72,69,71,69,69,71,69,70,69,67,71,71,72,70,71,73,73,71,73,73,75,73,75,73,75,75,74,73,73,77,77,74,75,71,73,72,73,73,73,73,73,75,72,73,74,73,72,72,76,75,73,72,71,74,71,73,71,73,74,72,73,70</t>
  </si>
  <si>
    <t>IMGLINENC=73,73,73,72,73,74,77,74,75,70,74,72,75,74,75,74,76,73,75,74,73,74,75,73,75,75,73,76,73,74,76,75,74,75,78,73,75,76,74,77,77,77,78,77,77,75,79,79,77,77,75,78,79,76,77,77,75,76,75,77,76,73,75,76,78,74,76,76,72,75,75,75,76,74,76,78,77,74,75,75,77,77,73,76,76,74,72,72,73,74,75,75,76,76,75,73,75,76,76,74,76,73,79,78,79,76,76,76,78,75,74,75,77,54,4,8,14,17,168,15,13,8,7,8,81,76,76,75,74,75,75,74,73,75,75,72,76,73,75,73,75,72,72,76,71,75,72,73,76,71,70,75,69,70,68,70,69,72,69,69,69,69,68,72,73,74,70,70,72,74,71,75,76,73,71,74,73,71,74,70,75,71,77,71,69,72,73,71,70,70,69,72,73,72,73,73,74,73,71,68,72,72,72,73,74,74,70,78,74,75,74,73,74,72,75,74,72,75,73,74,73,73,75,73,69,73,72,70,72,76,73,73,73,74,76,75,75,75,73,75</t>
  </si>
  <si>
    <t>IMGLINENC=63,67,66,65,66,62,65,64,66,66,66,69,68,67,68,70,68,67,66,67,68,69,70,67,70,71,69,68,68,68,70,71,73,72,72,73,71,71,68,70,68,69,71,69,69,71,71,74,75,73,71,70,72,75,72,73,73,73,73,75,71,72,71,73,76,74,76,73,75,75,74,75,73,72,75,76,75,76,79,74,76,74,75,73,77,77,77,74,76,75,79,78,79,80,77,75,77,79,74,76,76,76,80,78,76,77,79,78,79,75,79,77,80,78,92,5,8,8,16,80,53,14,11,6,4,92,81,78,75,76,80,80,79,78,79,78,79,77,81,77,82,77,79,81,83,82,81,79,80,79,77,80,83,78,80,80,79,82,79,79,82,80,82,83,80,82,82,80,84,81,76,79,81,82,83,83,84,82,76,80,80,82,82,79,78,81,80,78,79,80,78,77,79,78,80,80,82,82,81,81,79,78,81,81,79,78,80,79,82,80,80,81,82,82,79,79,82,77,79,78,79,78,78,83,80,80,79,78,81,81,83,83,84,84,80,79,78,79,80,78</t>
  </si>
  <si>
    <t>IMGLINENC=64,66,64,64,67,67,66,67,69,68,66,65,69,66,66,67,69,69,68,69,72,74,70,70,72,70,72,71,74,70,71,70,72,70,71,71,72,70,69,74,71,71,72,71,70,70,73,73,68,70,71,71,73,69,71,73,71,74,72,71,73,72,72,79,76,74,76,73,73,71,75,75,75,73,77,77,75,73,76,74,75,73,75,71,75,77,74,74,75,72,73,73,78,76,77,79,73,77,79,75,76,76,78,75,76,76,79,74,74,76,78,78,80,75,89,4,7,8,15,74,51,13,11,6,4,88,80,80,80,80,75,80,78,80,80,79,78,81,77,77,80,78,82,78,75,78,79,79,78,81,83,82,82,79,79,80,83,84,79,80,83,81,83,78,81,79,80,78,79,81,81,80,83,80,77,81,83,80,81,80,79,81,81,79,83,80,81,82,84,77,78,80,81,77,80,79,83,78,78,82,80,83,81,80,83,79,82,80,80,82,80,78,84,77,81,81,81,81,78,82,81,82,77,77,78,83,81,77,81,77,80,83,75,81,80,81,82,83,83,78</t>
  </si>
  <si>
    <t>ZL=-2663.3|ZR=-10375.9|ZSWP=0.0</t>
  </si>
  <si>
    <t>IMGLINENC=70,73,75,71,74,73,72,72,72,73,70,71,72,71,73,72,72,74,75,76,75,77,75,73,72,72,73,73,76,73,75,75,75,75,76,75,76,76,76,74,73,75,76,76,75,74,77,71,78,76,77,76,77,76,76,73,74,79,74,77,74,75,73,76,77,74,75,77,78,79,75,76,74,73,79,72,77,76,77,73,75,76,78,76,79,74,77,78,76,76,76,75,79,76,76,76,74,73,78,77,74,73,72,76,76,75,74,79,73,78,74,74,71,70,4,7,14,18,146,18,14,7,7,8,82,79,70,75,76,77,74,75,73,74,75,75,76,76,75,75,75,74,76,75,74,73,72,72,70,72,69,67,72,66,70,68,72,68,68,68,68,68,70,75,67,72,71,72,72,73,71,73,70,71,72,72,72,71,70,72,68,71,68,71,69,70,71,72,71,71,71,71,72,68,70,74,70,74,76,73,71,71,74,76,71,72,73,74,74,75,73,74,72,71,75,76,73,72,73,75,75,74,75,72,71,72,70,75,77,74,70,74,73,74,74,74,73,73,73,70</t>
  </si>
  <si>
    <t>IMGLINENC=75,68,74,70,72,73,75,72,75,76,73,74,74,74,72,75,78,74,75,78,75,74,76,75,75,73,78,76,74,76,77,75,77,77,77,77,74,76,78,75,75,77,78,76,74,77,75,72,75,77,80,74,75,78,77,77,76,76,78,77,77,73,75,77,79,77,75,75,77,76,76,76,75,77,75,75,75,79,75,78,74,76,74,77,71,75,75,74,76,74,72,74,75,75,79,74,75,75,74,76,75,75,79,72,74,79,74,75,73,73,76,75,82,56,4,7,14,17,175,15,15,8,6,8,86,76,76,75,77,75,75,73,74,76,73,71,74,73,73,76,74,74,74,72,74,77,72,72,71,73,71,71,71,69,73,70,69,68,70,70,69,69,71,69,70,74,74,73,72,71,72,75,74,75,71,73,72,73,74,72,73,75,75,70,72,74,70,70,72,73,73,73,75,75,71,72,71,76,73,75,73,72,73,76,73,72,76,75,75,75,74,74,73,72,74,74,75,74,71,74,74,72,74,70,73,72,71,72,71,75,74,73,71,73,75,74,73,74,75,73</t>
  </si>
  <si>
    <t>IMGLINENC=67,66,67,65,65,65,68,65,63,65,66,67,66,68,66,67,70,70,65,69,71,68,68,70,69,69,71,68,68,68,73,70,71,72,72,68,70,70,70,67,73,70,73,72,72,69,71,71,71,72,71,71,71,72,72,71,73,72,71,71,73,69,73,74,72,73,77,72,73,73,71,74,73,76,75,77,74,75,77,76,73,76,79,77,74,74,78,76,79,75,77,77,76,78,75,80,78,76,77,79,76,77,77,77,78,77,76,80,77,77,76,77,79,79,89,4,8,8,14,76,51,14,9,6,4,95,79,80,81,79,79,79,78,76,77,80,78,83,77,74,81,78,80,79,82,84,77,78,80,80,80,80,76,78,80,78,80,78,79,82,82,79,79,82,79,82,82,81,81,78,79,79,83,78,79,82,82,79,82,80,83,81,79,83,82,85,82,81,78,78,77,80,81,79,81,80,81,81,83,83,79,81,79,79,83,78,81,79,80,78,82,82,77,77,81,79,79,77,80,79,80,81,81,82,77,82,79,80,77,82,78,78,87,83,80,81,79,79,81,81</t>
  </si>
  <si>
    <t>IMGLINENC=63,62,65,67,67,70,67,68,68,64,68,68,68,70,68,68,67,68,69,73,68,71,70,70,67,74,71,71,74,72,70,72,69,70,69,69,69,74,72,71,74,73,73,68,69,70,68,72,75,72,71,71,74,71,75,72,72,72,72,73,72,70,71,71,75,76,72,73,74,71,71,77,70,75,72,75,74,75,74,75,75,78,76,73,74,78,74,77,76,76,73,77,77,76,75,76,75,75,76,75,74,76,76,75,75,75,74,75,77,76,78,76,80,76,89,4,7,9,16,73,50,15,10,6,4,90,80,81,79,82,78,76,78,80,82,80,78,77,78,79,81,78,78,75,76,78,84,79,78,77,75,85,80,82,80,78,80,80,80,80,79,80,81,80,82,82,83,84,81,79,80,83,82,80,81,83,81,81,80,80,83,80,80,77,80,79,80,79,81,80,79,81,79,79,81,81,80,76,77,81,80,79,78,78,79,82,80,80,79,81,79,82,80,79,82,79,79,78,78,79,80,78,78,80,84,79,76,78,81,77,81,85,78,79,80,81,82,81,83,79</t>
  </si>
  <si>
    <t>ZL=-2469.3|ZR=-10569.8|ZSWP=0.0</t>
  </si>
  <si>
    <t>IMGLINENC=73,73,72,75,74,73,72,72,71,76,73,74,73,71,72,73,74,72,71,74,73,72,72,75,76,74,72,75,77,74,76,76,80,74,78,78,77,78,75,75,77,75,75,74,75,74,76,74,73,74,76,77,76,74,75,76,75,75,77,78,79,76,77,74,77,73,76,75,74,76,71,73,78,76,72,75,74,77,76,77,72,73,77,72,74,75,78,77,79,75,74,77,76,74,77,75,78,76,76,79,77,77,75,73,76,79,77,78,75,76,75,73,73,65,4,5,14,17,145,18,14,8,6,7,83,79,76,75,77,74,78,72,72,77,74,73,75,74,74,76,75,73,75,75,71,73,71,71,72,72,69,70,70,70,72,69,70,68,68,68,74,67,69,71,69,69,70,70,72,70,71,74,71,71,74,71,68,72,71,71,67,70,70,69,68,72,73,72,69,72,73,72,72,72,71,73,71,70,73,71,73,72,71,72,74,73,76,72,77,72,72,73,74,72,71,70,73,71,72,73,75,74,74,75,69,72,73,72,74,75,73,75,73,77,69,73,73,71,75,72</t>
  </si>
  <si>
    <t>IMGLINENC=71,72,76,76,73,74,75,73,73,74,72,72,72,71,73,78,73,73,73,73,72,74,74,75,77,75,78,75,74,73,74,77,78,75,76,79,75,74,74,75,78,74,77,74,77,77,75,75,75,75,74,78,78,77,78,77,77,73,72,76,76,77,76,74,72,76,77,77,71,78,73,75,73,78,74,76,74,74,72,75,75,76,79,73,75,73,73,73,72,75,76,75,77,76,76,75,77,77,76,76,78,76,76,76,78,78,76,78,73,72,75,74,81,57,5,7,15,17,167,18,14,8,6,9,85,74,77,75,72,73,75,75,72,76,74,74,72,74,74,76,77,76,72,75,78,73,72,71,72,73,71,71,69,70,70,71,71,69,68,69,72,68,70,70,75,73,72,75,71,74,73,71,73,72,70,75,72,75,73,73,70,72,72,70,71,72,72,71,70,71,70,72,73,74,71,71,74,76,71,74,71,72,73,74,75,73,75,76,77,74,73,74,71,72,70,74,72,77,75,74,72,75,75,76,75,71,72,74,70,73,69,73,73,74,76,72,73,76,75,74</t>
  </si>
  <si>
    <t>IMGLINENC=67,67,62,66,68,68,66,65,66,67,66,68,68,69,68,69,68,68,66,68,67,65,70,71,68,69,68,70,70,72,73,70,71,71,69,70,69,70,70,72,72,72,71,70,72,70,71,72,72,70,72,71,70,72,67,73,71,72,74,73,72,75,73,73,72,72,74,75,75,74,72,74,74,74,73,75,76,76,75,76,76,74,73,80,74,74,77,75,77,76,77,77,77,76,78,75,80,76,75,77,76,79,77,77,81,73,77,78,76,81,79,80,79,79,90,4,7,9,16,71,52,14,10,6,5,94,81,78,77,78,77,78,79,80,76,78,80,79,80,79,79,80,78,78,80,82,80,77,77,79,80,80,80,76,78,79,83,83,79,81,79,78,81,81,78,78,82,83,83,85,78,78,82,84,81,81,81,83,83,81,83,78,80,83,80,80,80,80,76,83,78,81,79,81,78,80,82,78,84,81,82,81,81,81,84,77,81,78,82,81,80,81,84,81,78,81,78,78,81,80,79,79,80,84,79,80,79,80,80,80,81,78,82,83,80,81,80,78,78,75</t>
  </si>
  <si>
    <t>IMGLINENC=66,68,65,65,67,67,66,69,67,68,70,72,67,69,66,68,66,68,67,70,72,69,69,70,71,73,70,71,68,71,73,71,75,70,71,72,70,72,70,69,71,71,69,71,70,70,74,73,71,71,71,72,72,71,72,73,72,72,73,73,70,73,74,75,75,74,72,77,70,72,73,72,74,73,78,73,73,75,77,77,74,75,75,73,75,75,74,75,76,74,75,78,75,75,76,75,74,74,76,77,78,77,77,77,75,76,75,77,74,75,75,76,78,77,88,5,7,9,16,68,51,14,11,6,4,94,80,82,83,81,77,82,74,79,78,78,78,76,77,78,81,79,78,79,77,79,81,79,77,80,77,80,79,80,81,82,80,80,81,81,80,81,81,79,79,81,77,82,80,79,78,78,77,82,82,82,80,79,80,77,85,84,81,77,79,80,79,79,80,79,81,79,82,78,83,83,79,77,80,79,80,82,79,83,82,80,80,80,78,81,78,79,79,77,81,79,79,83,80,80,81,79,80,79,80,84,77,79,83,80,80,84,77,81,82,82,80,83,82,77</t>
  </si>
  <si>
    <t>ZL=-2328.1|ZR=-10713.1|ZSWP=0.0</t>
  </si>
  <si>
    <t>&amp;MTRARC|ZL,-7692.0,0.80|ZR,7692.0,0.80</t>
  </si>
  <si>
    <t>ZL=-2472.8</t>
  </si>
  <si>
    <t>ZL=-2783.0</t>
  </si>
  <si>
    <t>ZL=-3107.6</t>
  </si>
  <si>
    <t>ZL=-3420.4</t>
  </si>
  <si>
    <t>ZL=-3732.9</t>
  </si>
  <si>
    <t>ZL=-4045.6</t>
  </si>
  <si>
    <t>ZL=-4357.5</t>
  </si>
  <si>
    <t>ZL=-4670.4</t>
  </si>
  <si>
    <t>ZL=-4982.6</t>
  </si>
  <si>
    <t>ZL=-5308.0</t>
  </si>
  <si>
    <t>ZL=-5620.4</t>
  </si>
  <si>
    <t>ZL=-5933.2</t>
  </si>
  <si>
    <t>ZL=-6232.8</t>
  </si>
  <si>
    <t>ZL=-6545.4</t>
  </si>
  <si>
    <t>ZL=-6857.9</t>
  </si>
  <si>
    <t>ZL=-7170.4</t>
  </si>
  <si>
    <t>ZL=-7483.2</t>
  </si>
  <si>
    <t>ZL=-7795.2</t>
  </si>
  <si>
    <t>ZL=-8107.9</t>
  </si>
  <si>
    <t>ZL=-8420.0</t>
  </si>
  <si>
    <t>ZL=-8733.0</t>
  </si>
  <si>
    <t>ZL=-9045.4</t>
  </si>
  <si>
    <t>ZL=-9357.6</t>
  </si>
  <si>
    <t>ZL=-9670.3</t>
  </si>
  <si>
    <t>ZL=-9982.6</t>
  </si>
  <si>
    <t>ZL=-10020.0</t>
  </si>
  <si>
    <t>ZL=-10020.0|ZR=-3022.0|ZSWP=0.0</t>
  </si>
  <si>
    <t>ZL=-10159.2</t>
  </si>
  <si>
    <t>ZL=-10462.2</t>
  </si>
  <si>
    <t>ZL=-10686.0</t>
  </si>
  <si>
    <t>V=506|H=379</t>
  </si>
  <si>
    <t>V=503|H=377</t>
  </si>
  <si>
    <t>ZL=-10686.0|ZR=-2356.0|ZSWP=0.0</t>
  </si>
  <si>
    <t>IMGLINENC=78,78,79,76,77,75,75,73,72,70,71,75,72,70,73,77,75,72,73,71,74,72,73,74,73,73,72,70,72,71,74,75,72,71,73,71,77,80,78,77,77,80,78,79,76,80,80,80,78,82,79,77,77,80,79,84,77,79,82,78,80,76,81,77,78,79,79,77,82,79,78,77,76,78,78,78,77,80,76,79,83,81,80,76,77,78,77,78,77,80,78,76,80,76,76,76,76,75,78,75,77,78,77,79,77,76,77,77,76,76,80,76,79,78,80,73,80,87,72,80,113,89,48,24,12,8,6,6,6,6,5,6,6,5,6,7,8,9,9,9,6,9,18,120,248,248,58,22,12,9,7,7,7,6,6,7,7,7,7,7,7,7,8,9,17,31,64,101,104,66,79,86,80,73,84,84,80,75,77,76,79,77,79,77,75,75,77,75,80,77,77,74,77,76,75,74,77,80,73,77,78,76,73,77,76,78,75,75,75,79,74,75,74,75,76,74,76,77,76,76,79,77,80,79,81,79,76,76,77,80,79,75,76,75,75,78,80,76,78,74,77,78,76,77,77,76,77,75,72,76,74,76,79,78,76,75,77,78,78,75,78,78,77,73,76,74,77,80,75,74,76,75,74,77,76,76,74,78,74,74,76,76,74,77,77,76,76,75,76,75,78,76,76,75,77,74,75,76,76,74,78,77,75,73,75,74,75,79,74,76,77,72,74,75,77,77,75,80,81,71</t>
  </si>
  <si>
    <t>IMGLINENC=81,77,77,78,77,75,77,73,74,74,74,71,74,70,75,72,72,72,73,75,74,76,72,73,71,71,76,73,73,76,75,76,75,77,78,75,79,76,78,80,78,78,81,80,81,78,80,78,78,76,81,80,78,80,76,82,79,80,79,79,81,76,78,77,80,77,81,81,83,76,79,79,78,80,80,78,79,78,79,81,79,78,79,79,76,81,80,77,77,77,80,79,79,79,78,80,80,79,75,77,79,78,79,80,79,79,77,79,79,76,79,78,77,81,82,70,101,61,102,109,66,33,18,9,7,6,6,6,5,6,6,6,6,6,6,8,8,10,8,7,7,9,16,120,248,216,59,26,11,8,7,6,8,7,5,6,5,6,7,7,7,7,8,7,8,12,22,47,87,114,80,66,97,64,91,83,74,78,81,78,80,74,77,76,79,77,78,77,75,74,76,77,78,79,80,76,79,76,73,79,79,74,77,76,77,75,75,80,75,77,74,78,75,75,76,76,76,80,76,77,77,78,77,75,74,75,77,79,78,76,76,77,78,77,76,75,79,79,79,80,78,74,81,76,73,76,74,76,76,78,75,77,75,75,75,76,75,75,79,77,76,77,77,77,77,74,74,75,76,74,75,76,78,74,76,77,75,75,76,77,75,78,77,77,78,79,78,81,78,77,78,76,79,75,73,80,79,76,77,76,75,79,73,78,79,78,79,77,77,78,77,77,77,77,78,78,77,77,75,77</t>
  </si>
  <si>
    <t>IMGLINENC=78,78,78,79,79,79,79,76,76,80,80,76,77,77,77,77,77,80,76,77,78,82,82,77,78,80,79,78,80,76,77,79,77,78,77,76,76,79,78,81,79,80,82,82,81,78,79,77,81,78,82,78,79,81,78,79,81,81,80,76,76,79,75,78,81,79,78,81,81,81,80,79,81,79,79,79,78,75,76,78,80,78,77,78,79,78,80,79,83,78,80,79,80,78,82,80,77,79,80,80,79,76,79,82,77,77,82,81,78,78,80,82,84,84,81,81,88,73,87,82,75,89,89,76,75,98,104,92,71,48,33,22,16,13,12,12,16,24,33,46,53,40,35,36,33,37,31,30,29,30,29,28,28,29,30,29,33,34,34,34,28,34,32,30,37,44,36,26,19,19,21,33,44,62,84,98,108,96,83,74,80,99,82,71,90,77,81,86,76,86,78,82,80,83,85,81,82,80,82,86,84,84,80,83,80,81,78,79,81,79,83,83,84,80,80,82,79,82,83,82,82,85,82,82,82,83,83,81,82,84,81,79,79,80,83,83,80,84,80,81,82,80,80,81,79,81,78,80,80,80,83,80,81,79,80,82,78,81,80,78,82,79,78,79,78,79,82,83,80,83,82,81,81,80,83,79,81,79,77,79,79,82,85,83,79,82,81,82,79,83,79,81,81,82,84,80,78,81,82,83,79,81,82,79,79,80,81,80,81,82,83,83,81,77,79,78,84,80,86,81</t>
  </si>
  <si>
    <t>IMGLINENC=79,79,79,81,79,78,79,81,78,79,80,77,79,75,80,81,80,78,77,81,77,79,79,80,81,79,80,77,79,78,81,80,79,80,81,78,80,81,79,76,80,78,76,77,77,77,78,77,82,77,78,79,83,79,79,80,77,77,78,78,79,82,79,76,83,84,79,78,82,78,80,78,78,80,79,81,78,81,83,75,82,80,77,80,81,77,81,79,82,79,76,81,82,83,83,82,80,78,80,80,80,81,84,82,77,82,79,81,82,80,79,84,85,76,84,84,73,92,77,74,94,85,70,83,100,100,88,66,46,27,21,14,10,10,9,9,12,17,25,41,54,52,41,40,41,34,35,34,34,30,30,28,29,31,31,33,35,35,34,32,34,34,31,38,42,40,30,18,13,13,14,19,27,41,55,79,97,106,102,85,70,74,88,89,72,85,86,75,86,75,86,80,83,79,87,80,80,84,79,82,84,78,82,82,82,81,83,80,82,80,82,81,82,80,82,85,83,80,82,78,80,80,81,86,79,85,81,79,82,81,79,80,84,82,81,79,83,80,80,82,83,82,84,80,81,81,82,80,79,80,79,82,82,82,82,87,84,80,77,82,81,79,81,80,76,79,81,79,80,78,80,82,81,80,81,81,82,79,78,82,81,80,80,81,80,79,84,79,80,81,77,79,82,79,82,84,79,82,80,79,80,78,82,82,82,81,79,82,81,80,81,79,77,82,81,80,80,86,85,84</t>
  </si>
  <si>
    <t>ZL=-10661.4|ZR=-2380.8|ZSWP=0.0</t>
  </si>
  <si>
    <t>ZL=-10605.0|ZR=-2437.1|ZSWP=0.0</t>
  </si>
  <si>
    <t>IMGLINENC=76,79,74,74,75,74,75,72,73,73,72,72,69,70,70,74,76,74,74,74,72,76,75,72,72,73,74,71,74,70,71,72,72,73,73,68,73,75,78,78,77,77,78,81,80,76,78,80,78,77,79,76,80,80,79,81,76,77,75,76,79,76,78,76,79,80,78,78,81,77,79,79,79,76,77,79,77,79,78,78,82,75,80,77,80,79,78,77,75,77,75,79,78,80,79,78,76,80,81,80,78,79,77,79,75,77,77,77,77,82,76,79,80,79,79,78,77,78,79,76,97,65,97,111,79,39,20,11,6,7,6,5,7,6,6,6,7,9,9,9,9,10,18,184,248,248,136,25,10,9,7,7,7,7,7,6,8,6,6,7,9,13,21,43,83,109,86,65,92,69,91,76,75,78,77,80,77,75,77,77,78,77,77,78,76,77,77,77,76,76,78,75,72,76,75,77,77,73,75,77,75,75,74,75,75,76,78,82,74,76,77,77,78,78,76,80,75,78,78,75,76,76,77,79,78,78,76,74,77,76,80,78,77,75,77,80,74,76,78,79,80,78,77,79,76,74,77,74,75,75,72,77,77,77,78,77,79,77,80,75,75,73,77,75,76,76,78,76,77,76,75,75,75,74,76,76,75,78,76,76,79,78,77,77,76,77,79,74,75,75,77,76,78,77,78,76,77,76,77,77,73,76,77,79,76,77,75,77,75,77,75,77,75,78,73,77,76,76,78,74</t>
  </si>
  <si>
    <t>IMGLINENC=78,82,77,77,76,76,77,76,71,74,71,73,71,72,75,73,71,70,72,74,77,74,72,76,74,74,75,73,74,73,76,73,76,80,77,73,78,75,79,79,78,77,80,78,81,81,81,80,77,78,77,79,80,82,80,79,80,79,81,78,79,79,80,79,80,79,79,78,83,77,81,76,79,80,78,76,75,79,79,82,81,78,79,82,77,81,80,82,80,81,81,80,80,81,81,77,77,80,78,78,81,79,81,80,79,76,76,81,77,79,80,77,77,81,79,76,77,78,80,87,74,84,114,91,45,23,12,8,6,6,7,6,7,6,6,6,8,9,9,9,8,10,18,152,248,248,111,25,10,8,8,7,7,6,7,6,6,6,6,6,8,9,14,27,53,91,107,80,68,92,70,88,80,76,80,79,80,81,77,79,79,76,81,78,78,76,76,77,72,79,76,80,75,76,78,77,76,76,78,79,79,75,76,76,78,77,75,76,76,78,76,77,77,81,74,75,77,79,79,77,75,76,79,79,73,76,76,74,77,80,76,78,77,77,79,79,76,79,77,78,78,73,78,77,75,76,75,78,79,76,80,75,79,73,74,74,78,79,77,77,78,76,80,76,76,72,73,76,75,76,74,77,77,77,73,73,76,75,78,78,76,76,74,74,78,73,77,74,76,77,78,74,77,78,75,80,74,76,75,79,76,77,78,74,75,77,78,74,76,77,79,80,78,78,75,78,76,77,77,79</t>
  </si>
  <si>
    <t>IMGLINENC=79,78,77,75,77,80,77,79,79,79,78,77,81,80,77,76,79,77,76,77,79,75,80,75,80,75,77,77,79,77,78,77,78,74,77,76,77,77,82,78,78,79,81,81,78,81,76,79,79,80,77,80,81,82,76,81,78,81,80,80,80,79,77,78,82,79,83,80,78,79,82,76,81,80,81,79,79,80,79,79,79,77,78,83,83,79,77,82,84,81,79,79,80,80,79,80,81,80,81,78,78,81,78,80,82,81,79,82,81,78,82,84,85,80,84,78,92,75,84,73,82,87,75,88,87,78,77,92,108,98,78,55,36,25,22,21,25,34,47,46,37,36,35,30,33,31,32,30,31,28,26,28,26,28,29,31,32,30,31,30,33,31,31,34,31,38,44,42,41,45,52,73,85,103,105,94,78,69,84,93,79,74,90,77,84,80,82,82,82,82,81,85,87,80,83,80,83,83,80,81,80,82,84,83,80,85,82,78,80,82,81,84,79,76,80,84,81,82,82,80,79,84,81,79,82,82,80,80,82,83,80,80,83,82,84,81,83,81,79,80,83,84,82,79,85,82,80,84,81,80,82,81,79,81,79,83,83,83,82,81,80,80,81,79,79,81,81,78,81,80,83,85,78,80,78,81,83,83,81,80,81,83,84,81,81,77,82,80,81,80,80,85,79,81,80,80,81,82,82,78,79,80,79,83,83,81,78,78,79,81,81,81,80,80,78,83,79,83,84,81</t>
  </si>
  <si>
    <t>IMGLINENC=77,78,78,76,77,79,80,80,78,78,77,77,78,75,81,80,80,78,78,76,78,78,78,77,80,79,78,81,77,79,78,79,79,75,81,80,82,79,77,78,75,78,81,77,79,83,82,79,83,82,79,79,78,78,80,78,79,78,78,76,76,77,77,80,81,82,82,81,78,79,81,83,76,78,81,77,82,77,81,75,83,82,82,78,79,79,77,80,81,80,77,82,84,81,82,81,79,78,81,77,77,80,79,79,78,79,80,84,82,80,79,76,83,82,80,88,76,88,77,77,91,72,78,90,80,72,86,101,102,82,62,40,29,20,18,18,22,31,44,47,40,35,35,33,34,33,32,29,28,29,27,29,25,28,29,30,32,29,32,32,35,29,31,31,33,39,41,39,31,33,43,63,77,96,103,106,91,71,73,91,88,73,86,85,76,91,77,83,79,84,83,83,81,82,85,81,79,83,82,81,80,84,82,81,83,80,81,80,82,79,83,82,83,82,79,83,81,79,81,80,83,82,82,83,80,80,80,79,80,80,80,80,83,82,80,81,83,81,83,81,81,80,82,82,85,81,81,78,79,84,82,81,80,81,80,86,83,80,80,80,78,80,80,79,80,81,82,77,82,83,79,79,79,81,83,80,78,79,82,80,83,80,77,82,82,79,83,81,81,83,78,81,84,79,80,80,80,80,79,81,81,78,83,83,82,82,80,80,77,79,79,81,81,80,82,82,79,84,82,84</t>
  </si>
  <si>
    <t>ZL=-10411.2|ZR=-2631.0|ZSWP=0.0</t>
  </si>
  <si>
    <t>IMGLINENC=79,78,76,77,73,74,73,75,72,75,71,71,75,71,70,73,74,75,77,75,73,74,75,75,76,72,75,73,72,70,74,73,72,73,73,76,76,78,76,74,78,81,83,80,78,79,79,77,78,79,80,75,77,80,79,79,78,76,80,77,83,77,77,76,76,77,78,79,78,78,77,78,76,76,79,80,76,79,79,79,78,78,76,80,76,79,78,79,80,80,82,81,77,78,76,75,78,79,77,78,77,77,80,80,77,80,79,76,77,76,81,81,81,80,81,78,78,79,80,77,76,84,77,92,70,107,97,58,29,16,9,8,7,7,7,7,8,6,7,10,11,11,32,184,248,184,201,59,12,9,8,7,8,7,7,8,7,8,10,13,26,53,93,112,77,70,95,71,88,83,79,74,78,76,80,75,81,74,78,77,78,77,82,78,80,75,77,78,77,76,75,76,79,79,75,76,77,76,76,76,74,76,77,77,75,76,75,77,77,76,75,76,78,76,74,76,73,77,80,77,77,77,79,77,78,80,75,77,78,76,78,76,77,77,77,80,77,76,79,78,76,76,73,77,77,76,74,74,72,77,73,78,80,75,80,77,77,79,78,75,76,72,77,74,74,74,76,77,76,78,74,78,76,76,75,75,76,75,79,76,75,78,79,80,75,79,75,76,76,77,75,76,79,78,76,76,78,74,77,75,73,75,76,78,77,75,75,78,76,75,77,77,77,81,76,76,76,76,77,74</t>
  </si>
  <si>
    <t>IMGLINENC=82,79,81,76,75,75,74,74,75,74,74,69,73,73,73,74,73,76,75,75,74,74,76,75,73,73,74,72,73,75,75,76,75,76,72,76,77,77,80,78,77,79,80,80,83,78,81,79,82,80,82,79,79,80,80,79,79,78,78,79,79,78,77,80,79,77,80,78,82,77,79,77,80,78,77,74,78,76,79,82,78,77,79,78,76,77,80,81,79,80,84,80,79,79,80,80,79,80,78,79,79,78,84,79,78,79,80,79,80,80,79,77,81,77,79,83,75,78,81,76,74,79,80,88,72,110,99,56,27,13,10,7,8,7,6,6,6,7,8,12,11,11,32,200,248,191,201,56,12,8,8,8,7,6,7,8,7,8,10,13,23,54,90,108,82,69,94,71,84,86,78,77,78,80,79,76,78,77,76,75,80,77,82,77,80,79,78,76,79,79,81,78,78,80,78,75,81,74,75,77,78,73,78,75,76,75,74,82,77,78,76,77,75,74,73,75,76,77,77,75,76,77,76,78,73,79,77,74,78,76,76,75,77,80,78,74,78,78,77,76,76,76,76,75,77,77,78,75,77,79,77,73,77,77,76,78,76,76,76,74,76,76,79,77,74,77,76,77,74,74,74,73,77,76,75,74,73,73,76,77,79,73,78,77,74,76,79,78,77,77,75,78,78,79,74,80,78,79,75,75,75,78,75,72,77,75,74,75,75,76,78,78,76,78,78,79,79,77,76,77</t>
  </si>
  <si>
    <t>IMGLINENC=77,77,77,77,78,79,77,77,78,78,78,76,78,74,78,79,75,76,78,79,77,77,81,80,79,79,80,77,77,75,81,81,75,76,79,75,77,78,79,81,79,78,84,79,80,75,79,81,84,78,78,78,77,79,80,79,80,80,80,79,80,79,76,76,78,79,81,79,82,83,82,80,82,81,81,80,79,80,75,80,81,79,76,79,81,83,78,81,81,80,81,80,77,82,80,81,79,79,78,80,81,79,80,81,81,83,82,77,80,83,81,82,85,78,81,83,84,76,90,77,88,81,79,90,76,79,88,77,75,90,105,99,84,65,50,39,38,43,48,42,35,36,33,30,32,29,30,29,28,30,26,28,29,28,28,29,29,30,30,32,32,36,31,34,33,36,43,61,74,87,92,101,111,105,86,72,80,92,86,74,94,83,80,85,80,84,80,79,80,84,83,81,84,84,78,82,81,85,81,82,77,78,82,80,79,82,81,78,83,81,83,84,80,78,83,80,81,83,80,82,79,81,82,81,82,79,81,84,81,78,82,82,82,79,81,79,80,81,81,83,82,82,80,77,80,84,78,83,83,79,84,81,81,82,84,83,80,82,79,79,79,80,82,78,77,80,78,84,79,81,81,82,82,81,81,84,80,79,81,80,77,80,84,82,82,77,81,83,83,83,79,84,82,81,79,83,79,81,80,81,79,82,78,83,83,86,82,80,83,80,82,85,81,74,81,82,79,82,83,81</t>
  </si>
  <si>
    <t>IMGLINENC=78,80,81,80,83,79,77,77,75,78,82,80,78,79,79,80,79,78,75,79,80,80,80,80,77,79,83,80,81,81,79,79,79,79,81,82,76,78,79,78,78,75,79,81,77,77,80,80,78,83,80,79,82,81,78,83,82,78,80,81,80,81,79,82,80,79,80,81,82,84,80,81,77,82,82,79,81,81,80,80,82,81,78,85,79,77,77,79,84,81,79,79,80,81,80,79,80,82,79,82,77,83,83,80,80,82,80,81,79,77,82,80,82,81,83,82,84,79,89,78,89,80,76,90,74,81,89,77,77,91,103,95,84,62,48,38,37,43,47,42,35,35,33,30,32,32,31,30,29,29,26,28,27,29,27,27,29,30,28,34,32,32,30,33,34,37,42,58,71,81,92,103,111,103,87,71,77,92,88,73,85,82,76,88,77,91,82,81,81,83,82,81,84,83,80,79,80,81,79,79,79,83,81,80,82,80,80,78,83,79,80,81,80,82,85,78,85,83,80,83,82,83,82,80,83,83,82,82,83,82,79,82,83,86,79,82,84,83,77,82,81,81,84,82,81,81,81,79,81,84,81,78,81,78,81,86,85,81,80,81,81,78,80,79,81,77,79,83,81,83,82,81,78,79,82,81,81,82,79,82,79,81,82,81,78,82,82,79,80,83,80,80,83,82,80,82,80,83,80,81,83,77,81,80,81,81,84,78,83,78,81,83,82,81,82,80,83,81,82,79</t>
  </si>
  <si>
    <t>ZL=-10217.4|ZR=-2824.7|ZSWP=0.0</t>
  </si>
  <si>
    <t>IMGLINENC=78,75,76,77,74,72,73,74,71,73,71,71,73,71,68,76,73,73,75,74,73,73,72,70,76,75,75,75,72,73,71,75,74,72,72,74,76,74,75,78,80,77,78,79,78,77,78,75,81,81,76,79,76,79,76,78,77,79,80,80,79,78,78,79,77,76,81,78,80,76,80,80,79,77,77,81,80,77,78,81,76,76,79,78,79,79,80,77,79,77,77,79,78,77,77,73,79,79,80,80,80,77,78,79,76,78,80,78,77,81,78,79,80,76,80,78,79,79,78,79,81,75,72,92,65,96,106,71,35,19,11,8,7,7,6,6,7,7,8,10,12,12,34,196,248,173,197,63,13,8,8,8,8,6,7,7,7,9,11,18,34,69,103,98,66,85,82,84,73,80,80,79,77,78,76,77,76,77,75,75,81,76,80,77,77,75,77,77,75,76,77,75,75,75,74,77,75,78,77,78,76,77,75,80,75,77,76,75,74,74,75,74,77,75,77,75,73,76,78,75,76,76,77,79,75,73,76,77,79,75,76,75,77,75,75,77,79,77,82,77,76,77,74,79,77,76,75,72,73,74,76,77,78,78,76,77,77,78,75,75,77,74,77,74,72,79,75,76,76,74,77,77,72,75,75,74,75,76,75,75,80,77,77,79,78,75,75,74,78,79,77,77,78,77,76,79,76,76,74,77,77,73,76,74,75,74,79,76,73,75,78,77,75,76,77,76,77,76,75,71</t>
  </si>
  <si>
    <t>IMGLINENC=76,80,81,79,76,78,74,72,75,74,76,75,75,72,75,73,73,74,72,72,74,73,73,73,72,73,74,75,74,75,76,75,74,76,77,75,79,78,80,76,77,79,80,79,79,79,83,80,79,78,85,79,81,80,81,82,79,77,79,77,82,75,80,78,77,80,75,80,81,79,82,78,78,79,78,78,79,81,80,78,76,77,76,81,79,79,79,81,80,79,77,80,79,81,79,79,80,78,79,81,80,75,75,80,78,76,78,79,78,77,78,80,79,79,80,77,76,80,79,79,81,76,78,95,68,99,109,73,37,19,10,7,7,7,6,8,6,6,8,11,10,12,34,200,248,179,197,62,14,9,8,9,8,5,6,8,9,8,11,17,34,68,104,101,68,83,82,82,74,83,79,80,76,76,76,79,79,75,80,76,80,79,78,80,79,79,76,78,77,79,79,80,77,76,76,77,77,76,80,78,78,76,79,77,75,79,77,77,78,75,74,77,75,77,74,78,73,78,76,78,77,76,78,74,75,77,76,76,78,76,76,78,77,80,78,73,77,73,78,78,75,77,75,77,77,75,78,78,76,79,77,76,78,75,77,73,79,79,75,74,78,78,77,79,76,74,78,74,76,75,76,74,78,77,77,76,74,75,76,79,74,79,73,76,79,76,80,79,75,76,77,74,78,78,74,80,76,77,75,80,74,77,78,77,77,78,75,77,76,77,77,75,78,79,76,74,76,78,74,76</t>
  </si>
  <si>
    <t>IMGLINENC=79,78,76,81,73,79,75,78,80,78,77,74,78,77,76,78,75,80,78,78,80,78,77,77,79,79,79,78,80,77,78,81,77,72,80,79,78,76,81,79,78,78,78,79,80,80,78,80,76,79,80,80,83,82,80,80,79,80,77,77,77,79,77,79,81,80,79,79,80,81,81,81,77,77,82,78,79,80,77,78,83,83,80,79,80,78,78,80,78,78,77,80,79,80,78,79,79,78,82,80,79,81,81,79,82,77,82,79,81,78,77,83,81,82,81,81,83,82,85,82,81,87,78,90,80,73,92,88,74,80,99,104,93,74,56,42,42,44,47,47,37,36,31,30,31,31,32,29,30,27,26,27,28,28,26,28,28,30,30,30,30,33,32,33,35,36,41,62,79,88,97,106,113,100,81,69,80,93,82,76,92,79,80,86,81,83,85,80,80,82,82,85,83,80,82,80,84,82,79,81,83,84,83,84,80,82,81,80,82,83,80,85,81,81,83,80,84,82,81,83,81,84,83,78,84,81,82,83,81,81,80,83,82,83,80,81,82,80,79,82,84,84,82,81,80,82,80,82,82,85,82,79,80,81,77,78,82,82,80,80,80,82,79,75,79,79,83,79,85,81,81,78,81,79,82,82,83,78,79,82,79,78,80,82,82,81,83,82,83,83,81,83,80,80,81,81,82,81,80,81,82,78,81,81,83,77,82,82,80,81,81,85,81,82,80,83,81,79,82,82</t>
  </si>
  <si>
    <t>IMGLINENC=75,78,79,77,80,79,77,79,77,78,77,81,79,79,78,81,79,79,78,78,74,80,81,78,79,76,78,77,77,79,80,80,82,81,81,80,84,78,80,79,78,80,80,79,78,75,79,78,77,81,80,84,77,77,81,78,79,80,80,79,80,78,80,79,80,80,81,80,79,81,77,79,78,80,82,80,79,78,82,82,80,82,81,85,82,81,78,81,79,80,80,79,82,81,80,80,81,82,82,79,78,80,78,75,82,78,78,82,84,78,79,80,83,81,80,83,80,83,82,81,79,86,73,87,83,73,87,87,76,80,95,104,95,74,57,42,38,44,47,43,34,36,35,32,34,30,30,30,28,27,27,31,28,29,29,28,31,28,29,31,32,35,32,30,35,36,42,61,76,90,99,105,108,101,82,73,79,91,81,78,92,80,81,82,78,82,81,82,78,83,86,82,83,84,87,82,82,77,81,80,81,83,81,81,81,79,80,80,82,78,83,81,83,84,83,82,85,81,82,82,79,82,81,87,81,79,81,84,81,83,79,83,82,82,80,83,84,80,80,82,81,82,83,82,80,82,83,77,81,82,81,82,79,80,79,85,80,82,81,80,81,80,82,80,82,78,81,78,81,83,77,79,84,79,79,82,78,83,84,83,79,81,84,80,82,80,81,79,82,81,80,79,81,77,82,85,83,82,79,80,83,81,77,83,82,80,80,81,79,79,81,80,80,82,79,81,81,82,79,80</t>
  </si>
  <si>
    <t>ZL=-10023.7|ZR=-3018.4|ZSWP=0.0</t>
  </si>
  <si>
    <t>IMGLINENC=78,76,74,75,71,72,73,72,71,76,75,73,72,73,71,74,70,71,71,74,73,74,73,72,75,74,74,73,71,73,75,71,71,72,74,73,74,75,77,78,77,79,78,79,77,78,77,80,80,80,82,78,76,76,78,76,78,78,79,79,81,79,77,76,78,78,80,79,79,80,76,78,79,79,78,79,77,76,82,80,77,80,77,79,79,77,75,77,77,78,78,80,78,79,80,78,77,81,76,77,75,78,80,80,77,79,76,76,78,75,78,81,78,79,80,78,78,79,75,76,84,80,76,95,63,99,107,67,34,17,11,8,8,6,7,6,7,7,7,12,12,12,34,200,248,188,195,53,11,9,9,8,8,7,7,7,8,8,11,18,35,67,106,102,65,88,83,87,74,84,83,75,76,76,75,77,80,80,76,77,79,79,78,76,78,76,79,75,75,75,75,76,76,75,76,76,77,76,75,78,74,77,75,77,76,75,79,78,75,75,75,74,72,77,76,78,73,76,74,78,78,75,78,78,80,76,77,78,73,78,77,76,78,74,78,77,76,76,77,79,77,77,79,74,76,78,77,78,73,78,74,76,75,74,76,78,74,79,77,77,76,78,78,73,72,76,76,78,76,77,77,77,74,76,78,77,77,78,81,75,76,76,78,78,77,78,77,74,75,77,74,76,77,76,79,73,75,74,77,75,75,74,75,74,77,78,78,76,76,76,72,77,77,76,76,73,77,78,77,76</t>
  </si>
  <si>
    <t>IMGLINENC=81,79,80,77,74,74,75,77,73,74,74,71,72,72,73,75,72,76,71,75,76,74,74,73,77,75,73,76,74,77,77,76,77,77,76,76,79,76,80,81,77,77,79,81,79,77,81,80,78,80,78,79,81,81,77,82,83,82,78,82,79,81,78,77,77,76,77,76,84,80,79,79,80,80,79,75,76,75,79,79,80,77,81,79,77,80,80,79,79,80,85,80,82,82,79,79,79,80,81,79,81,81,76,79,81,77,79,79,80,80,80,79,76,78,76,78,77,81,80,78,78,80,70,102,64,102,106,72,34,18,10,7,7,6,6,7,7,7,7,9,10,12,34,204,248,190,185,53,11,9,8,8,7,7,8,7,8,9,10,17,34,69,104,98,63,87,83,84,74,83,85,79,76,74,80,78,81,78,77,79,77,79,78,78,75,80,80,79,75,76,76,78,78,78,77,75,80,75,75,77,78,78,77,75,74,78,78,81,76,78,75,76,76,77,77,76,75,77,72,76,76,77,76,74,75,78,77,75,78,79,76,78,77,76,78,76,78,78,75,80,74,74,79,77,77,81,77,77,78,75,78,75,77,75,74,76,77,75,76,81,76,78,78,75,75,76,74,76,75,76,76,77,77,74,74,76,77,75,74,79,77,78,75,78,76,78,77,76,79,79,78,78,77,78,75,75,78,74,78,75,77,76,78,81,78,77,76,73,76,74,78,76,80,76,77,79,77,76,77,75</t>
  </si>
  <si>
    <t>IMGLINENC=74,78,77,77,76,76,79,75,78,79,75,76,77,78,77,77,75,75,76,80,78,78,78,77,79,77,76,77,75,78,79,79,78,77,79,76,77,74,79,85,80,79,83,77,78,77,80,81,80,79,76,79,79,80,78,79,82,77,82,81,78,78,75,78,80,77,81,81,79,80,81,80,81,78,79,78,81,80,80,77,81,82,78,77,79,79,75,81,83,77,83,78,80,80,81,82,81,79,80,82,83,82,79,80,84,78,78,80,82,80,78,80,82,78,79,83,80,83,82,82,79,87,78,90,81,72,89,86,75,82,98,108,91,70,54,42,40,41,48,45,36,36,32,30,32,28,29,29,29,28,28,28,28,29,28,28,31,30,29,28,32,36,34,32,35,35,41,60,76,86,96,104,112,98,86,69,80,91,82,74,94,78,78,86,78,83,81,84,84,80,82,79,81,83,84,81,84,82,81,82,79,85,81,80,80,80,82,80,81,81,81,82,83,81,79,81,82,81,82,83,83,83,81,82,82,81,81,81,77,83,80,85,83,79,83,82,81,82,82,82,81,80,81,82,80,82,79,80,80,83,82,81,82,80,80,81,83,83,82,80,82,82,80,81,82,79,80,82,82,83,83,78,84,80,79,83,82,78,79,81,79,82,83,81,83,81,81,83,83,83,82,80,83,82,80,82,83,84,82,80,83,79,83,84,77,81,80,81,79,82,83,84,79,80,79,84,79,78,78,79</t>
  </si>
  <si>
    <t>IMGLINENC=78,77,80,77,79,81,78,80,79,79,82,78,77,79,80,80,78,77,81,78,81,79,78,81,79,79,79,78,78,77,79,78,78,80,81,78,81,82,78,79,78,78,80,76,81,81,81,80,79,80,80,79,81,78,79,81,81,80,80,80,79,78,77,79,78,82,80,79,81,81,80,80,79,79,79,80,80,77,79,80,80,80,79,79,78,80,80,78,81,78,81,82,81,81,79,80,80,81,81,82,78,80,79,78,78,80,79,78,79,76,84,80,80,79,80,84,78,82,82,82,80,87,75,91,82,73,89,85,75,80,97,99,95,75,57,44,40,41,50,43,35,34,33,31,31,31,30,29,29,28,27,28,28,27,27,28,30,30,28,31,31,35,32,32,35,36,44,59,72,86,95,102,110,106,82,71,76,90,83,75,86,79,77,83,79,86,83,82,82,85,83,83,85,82,78,81,82,79,79,81,78,83,79,83,85,79,83,79,79,82,81,82,79,81,80,83,82,81,80,85,84,80,80,86,81,83,81,80,82,81,81,81,79,82,80,81,84,80,83,80,82,83,83,84,81,80,82,80,80,81,79,81,79,82,81,83,84,82,82,82,77,81,80,79,80,82,82,84,79,84,79,75,78,81,79,78,81,81,78,82,81,80,78,83,79,82,82,83,82,82,83,80,83,79,80,84,77,81,80,83,80,83,80,81,80,80,81,79,79,81,79,83,82,83,82,81,81,82,80,81</t>
  </si>
  <si>
    <t>ZL=-9829.9|ZR=-3212.3|ZSWP=0.0</t>
  </si>
  <si>
    <t>IMGLINENC=77,75,73,75,74,72,73,70,69,73,72,73,75,72,71,74,74,75,75,71,72,73,76,73,70,71,75,72,75,73,72,73,75,71,76,75,75,75,77,79,77,75,79,79,76,79,79,78,81,81,79,78,83,80,78,79,76,80,77,80,79,80,77,78,76,78,79,79,76,79,80,80,80,80,82,78,79,78,80,83,78,79,79,80,79,80,77,75,78,76,81,78,80,81,76,78,77,78,78,76,81,76,79,79,77,77,79,79,81,78,79,76,77,78,74,77,77,77,77,78,77,83,82,83,75,110,91,53,24,13,9,7,7,7,7,7,7,7,7,12,9,12,40,224,248,248,165,28,9,9,8,8,7,7,6,7,8,9,10,17,32,63,100,106,70,82,86,85,73,85,81,80,76,77,76,76,79,76,77,73,76,77,78,77,77,79,77,75,78,74,81,75,76,77,78,78,77,77,76,80,78,75,75,77,75,73,79,78,75,74,79,77,77,76,78,74,73,76,74,75,77,77,77,77,77,76,75,82,76,77,75,76,75,79,77,80,78,77,79,79,77,76,80,77,75,77,76,76,75,77,74,77,78,76,78,77,73,77,76,74,76,75,78,73,74,76,78,78,77,77,77,75,77,74,77,72,74,75,77,77,77,76,78,77,75,73,77,75,74,77,77,75,76,76,78,76,78,76,77,76,76,73,73,77,77,78,77,75,75,76,78,73,76,75,78,77,75,79,78,73</t>
  </si>
  <si>
    <t>IMGLINENC=81,80,79,78,76,75,77,77,75,74,74,73,75,71,72,74,70,75,73,74,74,74,71,74,72,73,76,76,77,73,78,74,76,78,75,72,76,76,77,79,78,76,79,81,82,80,77,80,76,76,79,80,79,79,82,80,80,80,81,77,78,77,80,80,77,78,79,79,82,81,82,83,80,76,81,77,76,81,79,78,78,80,80,82,80,76,80,82,84,82,81,78,81,79,84,80,76,79,81,78,77,80,78,81,79,79,81,82,80,77,79,78,81,78,80,83,78,80,80,79,75,86,81,85,75,110,97,56,26,13,10,8,7,7,7,6,6,7,7,12,9,12,40,228,248,248,163,30,11,7,9,8,7,6,8,8,7,10,11,16,29,63,99,102,65,85,84,79,72,84,83,78,75,79,75,77,77,78,78,75,77,76,78,79,78,77,77,76,76,82,77,80,83,76,78,77,76,76,77,77,76,76,78,76,75,75,75,78,78,80,77,78,77,78,78,77,76,77,77,78,77,80,77,77,71,80,74,77,78,77,77,78,77,79,76,77,78,78,75,76,78,76,76,78,76,77,78,76,77,81,76,80,76,78,80,76,77,75,74,77,77,74,77,78,77,76,79,75,75,75,75,77,75,75,77,79,76,76,77,76,78,77,76,76,77,77,78,79,78,80,81,76,76,76,77,77,80,79,78,78,75,77,75,77,78,74,76,76,72,75,76,76,76,76,75,77,75,77,76,78</t>
  </si>
  <si>
    <t>IMGLINENC=76,76,78,76,77,78,75,78,79,79,76,75,76,76,76,75,76,81,77,75,79,76,80,73,78,81,80,78,81,77,78,79,78,76,78,77,81,77,77,79,82,80,80,79,81,77,78,77,81,77,82,82,80,82,80,82,78,82,79,79,81,80,77,82,79,79,82,81,80,78,83,79,79,81,80,76,77,82,78,80,80,77,81,77,79,76,79,84,80,78,80,77,76,80,78,78,77,79,84,79,82,81,83,81,80,77,80,79,83,80,81,87,81,80,83,82,82,80,87,83,79,86,75,89,81,72,91,86,74,81,100,102,93,70,55,42,37,39,46,44,39,36,37,33,33,31,30,29,28,27,26,28,28,27,28,28,32,31,30,30,32,35,33,33,33,36,39,55,66,76,85,98,107,108,96,76,74,89,95,75,80,89,75,89,78,83,81,84,79,86,81,87,81,81,82,80,84,83,80,79,83,80,78,79,84,85,80,82,81,81,82,86,83,78,82,81,79,80,82,81,78,82,80,81,81,83,81,82,80,83,82,82,81,79,84,81,81,83,83,81,78,80,82,81,78,81,81,83,81,80,82,80,81,79,78,80,80,80,79,82,82,83,80,81,79,79,82,83,82,78,83,85,78,79,81,80,79,78,82,83,80,77,80,80,81,81,84,82,80,84,79,84,82,85,79,79,81,84,82,82,81,81,81,80,81,81,80,80,80,83,80,83,81,80,82,84,79,81,83,83</t>
  </si>
  <si>
    <t>IMGLINENC=78,80,80,78,78,78,77,75,78,78,80,79,77,78,78,75,79,75,78,77,82,77,77,79,79,79,78,74,78,80,80,77,79,80,81,78,80,78,78,79,80,79,82,77,76,74,76,76,79,79,78,79,78,77,78,78,76,79,76,82,83,81,81,76,80,82,81,83,82,77,79,84,77,80,84,78,80,83,79,80,80,80,78,79,78,79,80,78,80,81,79,76,82,82,78,80,83,80,80,79,82,76,80,78,81,78,80,81,80,80,82,80,79,80,82,81,80,82,79,82,81,89,75,86,80,77,88,88,75,81,101,104,96,72,57,41,37,38,46,47,38,38,37,31,33,29,32,30,31,29,28,29,30,29,29,27,30,29,29,32,33,34,32,30,34,35,41,56,67,74,84,95,108,106,93,79,71,88,90,74,81,89,74,86,79,85,83,81,81,83,82,85,77,78,83,83,79,80,80,80,79,80,80,83,81,83,83,83,81,83,82,76,84,80,82,82,79,78,79,82,80,81,83,85,83,83,82,81,83,83,81,84,86,79,81,80,83,82,82,80,80,83,77,81,84,82,82,80,78,78,81,81,82,80,82,79,79,85,79,79,81,81,81,80,83,80,79,81,80,82,79,81,82,82,78,80,83,83,80,83,79,79,80,81,80,83,81,80,81,81,81,80,83,81,81,82,81,83,79,81,81,80,82,84,81,80,78,80,81,84,79,82,80,81,77,82,81,83,80,81</t>
  </si>
  <si>
    <t>ZL=-9636.3|ZR=-3405.9|ZSWP=0.0</t>
  </si>
  <si>
    <t>IMGLINENC=80,78,78,75,75,74,74,72,71,72,73,72,72,71,74,73,74,75,76,76,72,74,75,71,73,71,71,72,76,72,72,73,75,77,73,75,72,77,77,75,76,78,75,80,79,80,79,81,79,81,81,78,77,80,78,78,80,79,76,80,78,78,77,78,78,79,81,79,78,80,78,77,77,79,80,80,79,78,76,84,79,77,80,79,78,80,78,78,80,80,77,79,78,80,78,78,77,77,79,79,76,76,78,79,80,78,77,77,78,80,79,76,79,81,77,78,77,79,76,77,82,76,93,65,103,105,67,33,15,10,7,7,6,6,6,7,6,8,8,13,9,12,38,232,248,248,119,18,10,8,8,7,7,6,8,7,8,8,9,13,22,47,82,113,85,66,95,67,92,81,76,77,79,78,78,74,78,77,74,77,76,79,75,74,77,74,75,77,76,76,80,75,76,78,78,78,77,76,75,78,74,76,77,76,76,77,73,75,77,76,77,74,77,74,77,76,73,73,75,80,79,75,75,78,77,76,76,75,77,75,77,80,78,76,77,79,78,75,78,80,78,75,75,74,78,74,73,76,74,73,76,76,79,75,78,76,81,77,76,72,79,79,77,76,74,78,75,75,78,73,78,76,76,78,78,78,75,75,76,75,78,80,74,78,76,75,79,78,78,78,77,78,75,75,77,73,76,74,73,78,77,75,76,76,78,75,78,78,77,77,77,72,74,73,75,80,74,76,76,71</t>
  </si>
  <si>
    <t>IMGLINENC=78,81,77,81,77,77,77,74,76,78,72,73,75,72,74,75,73,69,75,73,75,76,73,76,74,74,75,73,77,72,78,74,72,76,75,73,76,77,75,79,77,77,76,80,80,81,81,77,79,78,82,77,80,82,82,79,81,76,82,77,78,79,79,82,78,78,77,80,83,76,80,83,80,80,81,78,79,80,81,83,80,78,78,81,80,84,81,80,82,76,81,77,82,84,79,80,79,80,75,76,77,79,76,79,81,76,80,78,78,79,82,82,77,75,77,78,79,75,81,79,81,77,94,65,101,110,67,34,18,11,8,7,7,7,7,6,7,6,7,12,8,13,37,240,248,248,119,18,9,8,8,8,7,7,7,8,7,8,10,13,23,50,88,108,84,66,93,69,90,84,77,75,79,78,78,77,76,77,80,73,77,79,78,79,79,77,80,79,77,77,76,78,79,77,78,77,78,77,79,77,79,77,75,78,77,76,76,75,77,76,75,75,77,76,77,76,74,76,77,77,74,75,76,75,74,77,75,77,77,76,77,78,79,81,76,76,76,76,75,76,76,78,76,76,75,75,75,74,78,81,79,76,77,78,77,79,77,78,74,76,76,77,75,77,74,74,79,77,75,75,77,76,76,76,77,77,74,75,78,79,78,74,77,78,75,74,77,77,77,78,76,77,75,79,74,78,78,76,76,76,77,78,75,77,79,76,76,77,77,78,76,78,74,75,80,77,77,78,78,73</t>
  </si>
  <si>
    <t>IMGLINENC=77,75,76,75,75,81,77,77,82,77,77,76,73,80,79,77,74,75,76,79,77,76,79,78,80,78,79,77,80,77,78,76,80,76,76,78,78,80,80,80,79,80,79,79,79,79,78,79,78,78,79,77,81,80,78,78,80,79,81,79,78,78,77,75,81,80,83,83,82,83,81,82,81,76,81,78,78,82,80,80,81,80,77,79,81,79,82,80,79,81,81,79,80,82,78,79,81,82,85,79,79,79,80,82,78,81,80,77,81,78,82,81,79,82,84,81,82,82,85,78,85,80,82,89,73,84,90,83,76,93,105,101,83,60,46,35,31,33,41,48,41,36,36,34,35,32,32,32,31,30,28,29,28,30,30,29,33,33,30,32,35,35,34,33,34,34,40,50,58,66,70,82,98,105,103,86,73,77,93,85,76,88,83,79,84,79,83,83,85,80,83,83,83,82,84,81,76,81,82,82,80,82,83,81,79,83,80,81,83,80,80,85,81,80,77,82,81,83,81,84,82,79,83,80,88,81,83,79,83,81,82,81,82,82,83,80,82,80,81,82,83,81,83,79,80,78,81,82,84,85,79,80,80,80,83,79,79,85,80,77,80,83,81,80,78,77,81,80,81,79,79,83,82,78,82,78,81,82,80,81,79,80,82,80,80,78,82,81,78,82,78,84,84,82,81,84,87,82,84,80,83,81,80,83,86,80,81,80,81,85,82,81,80,80,78,83,82,80,83,82</t>
  </si>
  <si>
    <t>IMGLINENC=76,75,77,79,78,78,76,76,79,80,79,78,77,80,81,80,79,79,77,79,79,81,78,79,79,80,82,77,80,82,77,81,79,77,78,83,79,79,78,81,78,76,78,80,78,79,77,79,76,82,79,79,79,79,79,79,79,79,78,80,79,80,79,79,81,79,80,78,80,80,83,78,79,80,82,80,81,83,81,79,79,85,80,79,79,80,79,79,82,77,81,81,82,80,80,80,81,82,79,82,81,78,76,80,78,82,84,79,80,81,84,84,81,81,81,78,82,81,85,79,87,79,82,84,77,81,88,80,75,87,103,98,84,62,47,33,32,34,40,47,43,37,38,36,35,31,31,31,29,29,30,28,29,31,32,30,32,30,29,32,34,34,32,31,32,34,39,50,59,68,71,86,102,105,100,86,71,75,93,84,74,85,83,78,86,78,84,81,78,87,84,80,83,82,84,78,79,78,81,76,82,85,80,80,86,83,78,86,82,78,80,81,80,84,82,82,83,80,83,82,85,80,85,82,81,85,82,83,81,83,78,80,79,81,82,79,80,84,81,80,80,79,85,81,81,85,82,82,81,81,81,81,81,80,82,81,84,81,81,80,79,82,81,81,81,82,83,83,77,82,83,80,81,83,84,81,83,81,79,83,82,80,80,82,81,82,82,81,83,79,83,84,80,78,79,81,80,82,82,80,81,83,80,79,83,82,78,81,83,81,83,83,78,78,84,83,84,84,82,82</t>
  </si>
  <si>
    <t>ZL=-9442.6|ZR=-3599.6|ZSWP=0.0</t>
  </si>
  <si>
    <t>IMGLINENC=76,77,77,76,77,73,73,69,71,74,73,73,73,72,72,74,72,77,76,76,73,75,73,75,73,73,72,75,74,74,76,74,73,75,74,72,75,78,76,78,75,78,81,79,75,79,79,80,78,80,77,78,80,80,80,81,76,81,77,78,76,78,76,77,78,75,78,82,84,79,78,78,76,77,77,76,80,76,76,79,77,82,79,79,77,78,77,79,80,76,77,81,78,80,77,76,81,77,81,74,76,78,82,80,77,78,80,76,80,79,77,80,81,79,76,76,76,76,81,77,76,96,67,98,110,75,35,18,11,8,7,7,6,7,7,6,6,8,10,10,9,12,32,216,248,248,86,15,10,9,8,7,8,7,7,7,8,8,8,10,14,28,56,96,110,75,76,95,73,84,85,75,78,76,78,77,78,74,78,78,76,79,76,77,79,76,75,76,75,77,77,75,77,75,79,77,78,75,80,78,74,74,76,76,79,75,80,78,75,73,76,76,74,76,76,74,75,77,77,78,79,80,79,76,79,77,75,76,78,75,79,75,77,77,76,76,75,75,78,80,80,77,74,75,76,74,74,76,74,75,76,76,81,77,76,77,80,76,78,74,77,75,77,72,72,78,78,75,75,75,77,75,72,80,77,77,72,77,77,76,77,77,77,77,74,78,76,73,74,76,75,75,78,74,77,77,75,77,73,79,76,79,76,78,77,79,74,77,78,77,72,75,75,75,75,75,73,77,76,76</t>
  </si>
  <si>
    <t>IMGLINENC=78,79,81,76,78,74,78,72,77,74,73,71,72,75,72,74,76,73,74,72,75,73,72,74,73,73,75,75,76,73,76,75,77,75,76,79,77,76,75,82,77,80,78,77,83,79,82,81,76,77,79,78,82,80,79,79,80,78,81,77,81,78,78,78,78,80,79,79,81,80,82,79,79,81,79,77,76,77,80,81,81,78,81,80,75,81,79,78,80,78,79,77,81,78,79,83,80,78,81,77,77,79,76,82,79,77,79,77,75,79,80,79,80,78,76,79,76,81,82,76,79,96,71,97,112,79,42,20,12,9,7,6,6,6,6,6,7,7,9,11,9,12,28,248,248,248,85,14,10,9,7,7,8,8,7,7,7,8,9,10,15,28,58,97,105,72,77,95,74,82,83,78,77,79,76,79,75,78,77,77,79,79,76,79,76,78,78,78,75,79,76,77,77,77,74,76,79,75,79,80,78,75,80,77,75,78,77,76,77,75,73,78,77,76,76,76,77,79,77,78,74,75,71,77,76,80,76,76,76,77,78,77,79,80,78,78,80,76,80,75,75,76,77,74,75,78,74,78,79,79,78,78,75,79,73,71,76,79,77,76,79,76,75,74,76,76,75,77,74,76,77,74,76,74,74,78,76,77,77,77,75,76,76,76,78,76,78,80,76,74,76,78,78,79,72,74,77,75,77,78,77,76,76,78,79,76,74,77,77,76,75,76,79,79,78,73,75,78,75,77</t>
  </si>
  <si>
    <t>IMGLINENC=82,76,78,77,78,80,77,76,75,78,75,78,78,77,75,77,77,79,76,78,80,79,78,79,81,78,77,76,77,79,77,79,75,76,78,79,82,77,82,80,78,83,79,85,82,82,77,79,77,78,80,81,81,81,79,79,78,80,80,79,81,78,75,78,78,78,79,79,79,79,80,80,79,77,81,80,77,77,80,82,81,77,79,77,78,81,80,81,81,80,79,78,79,81,80,81,78,79,83,83,82,81,82,80,79,79,81,82,82,81,77,78,84,81,83,83,80,82,76,85,83,79,89,76,77,91,79,73,87,102,108,86,64,47,33,26,27,30,42,48,47,40,37,38,36,38,34,34,31,31,29,31,31,31,30,31,34,34,31,35,36,38,35,35,35,36,40,49,51,53,56,65,84,100,105,98,84,70,79,95,83,74,92,76,79,83,77,84,83,82,82,80,85,79,84,87,79,81,81,82,82,83,83,81,82,81,80,81,80,82,82,81,79,79,82,82,83,82,81,80,85,81,84,82,84,81,82,83,79,78,81,80,81,82,81,85,83,83,82,81,80,85,82,82,81,82,77,80,82,78,84,81,80,78,79,81,79,81,78,78,83,82,81,78,78,79,84,84,82,84,81,78,82,78,80,82,80,82,81,80,80,83,83,80,79,80,82,84,79,83,83,83,81,84,83,84,81,81,81,81,80,78,78,80,83,82,81,80,81,84,82,80,81,78,77,81,81,80,81,80</t>
  </si>
  <si>
    <t>IMGLINENC=76,78,76,80,79,78,79,77,78,77,81,77,78,78,79,80,79,80,79,79,76,79,81,79,81,78,80,76,80,79,82,80,79,77,82,80,81,79,77,80,81,78,79,77,78,78,80,80,77,78,78,80,81,81,77,77,76,80,77,80,79,81,78,80,82,80,81,79,78,79,78,77,79,80,81,79,79,80,78,79,80,80,80,80,78,75,81,81,82,80,80,80,81,80,83,82,77,76,83,82,81,81,80,81,79,77,79,82,81,77,79,79,81,79,85,83,79,83,81,83,85,77,90,75,81,88,82,73,85,100,103,84,67,44,35,26,26,31,40,48,47,38,40,39,38,36,34,33,30,30,30,28,28,31,30,30,35,32,32,35,38,37,34,33,35,31,43,51,53,52,54,69,88,101,105,98,81,71,81,90,79,73,94,77,83,87,79,83,84,86,82,82,86,81,82,83,83,81,84,80,81,80,83,81,82,80,78,83,80,81,81,81,83,78,81,81,83,77,78,81,81,80,81,82,80,85,82,83,84,85,80,80,84,81,79,82,85,81,82,83,81,80,82,81,82,81,81,83,78,80,82,80,78,82,81,84,82,82,82,79,77,78,78,81,81,80,82,77,79,83,79,82,81,83,82,82,81,82,82,81,81,84,83,82,78,79,80,80,80,80,78,83,82,78,80,82,83,82,80,82,80,78,81,79,80,81,77,79,81,80,77,81,82,79,82,81,83,82,80,81</t>
  </si>
  <si>
    <t>ZL=-9248.6|ZR=-3793.6|ZSWP=0.0</t>
  </si>
  <si>
    <t>IMGLINENC=76,75,74,77,75,73,73,73,70,74,73,72,71,70,74,75,71,78,75,72,75,75,76,72,73,72,71,70,70,73,72,72,76,76,70,77,76,75,77,76,77,78,76,81,77,78,76,79,80,79,79,76,79,77,79,78,79,80,79,78,81,78,75,82,80,78,80,82,80,79,77,79,77,78,79,79,79,75,77,82,79,78,80,80,79,80,79,78,78,77,75,82,79,76,80,78,80,77,78,76,78,78,79,77,80,79,81,76,74,79,79,83,78,81,79,76,80,81,78,77,93,67,90,112,82,45,20,11,8,7,7,7,7,6,6,6,7,8,12,9,10,14,32,248,248,248,41,13,9,8,7,7,6,8,7,6,7,7,8,9,10,18,32,68,105,100,67,90,83,86,75,76,82,79,76,77,76,78,81,79,77,76,75,77,77,78,74,74,77,77,75,76,80,78,77,75,77,77,77,78,79,76,75,77,74,76,80,77,74,73,73,77,76,77,74,78,72,76,74,76,77,74,75,75,76,77,76,81,75,76,75,77,76,76,73,79,77,79,79,79,78,78,77,76,76,75,74,73,75,76,74,76,80,75,78,75,77,76,77,75,77,75,78,76,74,77,74,76,72,74,74,74,75,75,76,76,73,78,71,75,75,75,74,78,74,76,75,76,76,76,78,74,77,77,76,79,74,77,77,76,77,74,73,76,77,79,77,74,79,76,74,78,76,79,77,79,78,79,78,75</t>
  </si>
  <si>
    <t>IMGLINENC=79,78,78,77,73,75,78,77,75,70,73,74,74,70,74,76,74,73,77,73,74,74,74,73,75,74,75,75,75,75,75,75,77,77,76,81,78,75,75,77,76,78,78,75,81,82,81,79,78,79,80,78,81,81,77,78,81,81,82,78,76,74,75,78,79,78,77,80,83,80,80,78,78,79,75,77,79,81,77,82,79,78,78,83,77,80,80,77,81,78,81,80,81,78,79,79,83,80,77,78,77,79,79,81,78,74,76,80,77,80,79,80,77,77,81,79,76,78,78,79,90,73,88,112,85,46,22,12,8,7,8,6,7,7,6,6,6,7,11,9,9,15,36,248,248,248,47,14,9,8,7,7,7,9,7,7,6,7,9,9,12,18,35,72,108,98,67,89,79,94,75,83,82,79,75,77,78,78,78,80,78,76,79,76,78,80,76,79,74,80,76,79,77,77,77,78,78,77,76,75,79,76,74,75,77,74,76,80,79,79,75,74,77,78,76,78,77,77,77,74,76,76,77,76,74,74,75,77,77,79,75,78,76,81,77,75,78,76,78,76,76,74,77,75,77,76,78,78,76,77,78,77,77,75,76,74,76,78,75,77,80,76,79,74,80,75,75,77,73,76,74,78,77,76,75,76,76,75,79,77,78,76,78,78,76,77,76,76,79,79,79,76,76,74,78,77,76,77,78,77,78,77,76,77,74,74,77,75,75,77,79,77,75,75,76,78,75,76,74,78</t>
  </si>
  <si>
    <t>IMGLINENC=77,80,80,82,77,74,76,77,82,77,75,78,78,81,79,76,75,80,78,77,75,77,78,76,77,82,75,77,78,79,78,76,78,77,83,80,80,80,82,83,80,78,81,81,80,80,79,82,80,82,79,79,79,79,80,76,82,82,79,78,78,80,79,78,81,77,84,80,81,79,77,80,79,77,77,78,78,78,82,78,81,79,76,80,80,80,80,81,83,82,77,77,81,80,82,79,77,81,79,80,79,83,82,81,78,79,81,81,80,79,80,85,80,83,79,81,84,81,81,88,74,93,82,75,88,82,74,79,97,106,93,67,47,33,25,21,21,28,37,49,53,44,41,40,39,39,36,35,35,33,32,32,31,32,32,33,36,36,33,35,38,41,35,36,33,35,43,46,46,41,40,54,70,84,102,107,96,79,69,84,92,78,74,93,80,79,79,84,83,80,81,82,82,87,83,83,82,82,81,80,81,82,83,80,83,82,81,76,81,82,80,83,84,84,83,86,81,81,83,83,81,77,78,78,83,80,80,86,80,80,81,83,79,84,81,80,82,82,80,85,82,81,84,80,81,80,77,82,82,83,83,77,80,80,80,80,78,82,82,79,82,81,80,80,77,80,82,81,82,79,79,81,80,81,83,84,82,82,81,81,82,78,82,80,79,82,78,82,77,80,78,83,80,82,83,82,83,80,83,79,78,83,80,80,84,82,82,79,83,82,79,81,80,81,79,81,77,79,84,79</t>
  </si>
  <si>
    <t>IMGLINENC=78,77,79,79,80,78,78,81,79,82,79,80,78,76,81,79,80,78,80,80,78,79,80,81,80,78,78,79,79,78,78,81,78,79,82,84,81,80,84,79,81,76,79,75,79,76,77,77,76,79,80,79,82,81,78,79,78,78,79,80,80,78,76,81,81,80,79,81,81,79,80,81,81,80,81,81,80,84,81,81,79,79,79,81,79,75,79,81,79,80,79,78,81,80,83,81,81,80,80,83,78,79,80,79,80,81,80,85,79,81,82,81,82,83,82,84,79,83,81,89,78,91,83,75,89,85,70,84,98,104,93,70,50,35,24,20,21,28,35,48,52,44,40,41,37,37,34,36,34,33,32,35,32,33,32,32,37,32,32,37,37,38,35,35,35,36,43,51,48,42,43,51,70,88,102,103,95,75,70,85,92,78,79,90,77,86,80,84,82,83,80,85,85,83,83,81,83,81,78,79,80,84,81,80,81,80,84,79,83,78,80,82,81,80,81,83,84,82,81,82,80,84,79,82,81,82,81,81,79,79,81,84,80,77,81,81,84,81,78,81,83,80,81,83,83,84,82,82,79,80,83,84,82,78,81,80,82,81,78,79,82,83,80,81,82,81,80,82,79,81,81,82,82,81,83,80,80,83,81,80,83,83,85,81,78,80,81,83,79,79,79,81,82,77,81,84,80,84,82,80,82,83,78,81,80,81,81,80,80,81,84,84,80,83,80,82,85,83,83,80</t>
  </si>
  <si>
    <t>ZL=-9054.9|ZR=-3987.3|ZSWP=0.0</t>
  </si>
  <si>
    <t>IMGLINENC=78,77,77,73,75,73,75,73,73,72,72,72,72,72,70,73,72,71,78,75,77,76,73,71,74,73,75,74,72,72,70,73,75,74,72,74,74,75,76,77,76,76,76,78,77,77,78,77,80,80,78,78,82,81,77,83,81,78,77,78,76,75,78,80,77,76,81,79,84,79,79,78,78,78,77,80,79,78,76,80,78,75,80,78,77,81,77,77,78,78,78,83,79,77,81,79,78,77,78,78,83,79,78,80,74,79,80,76,78,78,77,78,80,76,78,78,78,79,82,86,75,82,112,84,45,21,12,9,8,7,6,7,6,7,6,7,7,8,12,8,9,14,40,248,248,194,34,15,9,8,7,7,7,8,7,8,7,7,7,8,9,12,20,43,78,110,90,65,94,71,91,78,76,81,79,78,78,74,77,76,77,76,80,76,81,79,77,78,76,77,79,77,76,77,75,77,81,76,75,77,75,73,75,76,77,78,79,80,75,73,77,75,77,77,77,79,76,78,74,78,78,75,78,78,77,75,78,78,75,77,78,76,78,77,76,77,77,79,79,78,76,75,75,76,73,74,73,76,77,75,75,73,76,72,75,75,75,77,78,74,74,75,77,75,77,76,77,76,79,77,75,74,76,76,77,73,73,73,79,74,76,74,79,76,78,75,73,77,76,77,78,78,78,74,78,77,75,75,75,75,74,75,77,73,74,77,77,76,75,78,73,75,76,73,74,76,77,77,73,75</t>
  </si>
  <si>
    <t>IMGLINENC=81,80,80,76,78,76,76,73,76,75,72,75,76,71,72,73,73,75,74,73,73,74,72,73,76,77,74,75,75,71,76,75,80,77,77,79,79,74,77,78,77,79,79,77,81,81,80,78,81,78,77,78,80,78,78,82,79,80,80,76,77,78,78,78,81,81,78,78,80,79,79,77,75,80,79,78,76,79,78,79,79,79,80,81,80,79,78,82,82,78,81,78,81,77,80,79,81,75,80,80,79,80,80,79,81,76,80,80,79,80,78,78,80,79,77,78,80,79,84,87,80,82,113,91,49,21,11,8,8,7,6,6,7,6,6,6,7,8,11,7,8,16,48,248,248,183,30,13,9,9,6,6,6,8,8,7,7,6,8,8,9,12,21,44,82,114,86,65,92,69,91,80,72,77,78,80,77,80,76,80,79,79,78,77,78,75,79,76,76,77,73,78,78,77,77,75,74,75,79,76,79,75,77,77,75,76,76,75,78,78,75,79,78,74,74,74,76,79,78,78,77,79,76,79,73,77,75,77,78,76,77,77,77,80,75,77,76,78,78,79,76,75,74,74,77,79,76,77,78,76,77,76,76,74,78,76,79,77,78,78,77,74,75,77,78,76,73,77,75,74,77,78,75,75,77,77,75,74,77,76,78,79,77,76,80,78,78,77,75,75,78,76,77,76,76,80,76,78,77,77,76,73,74,79,75,76,76,77,77,75,79,79,76,80,80,76,78,74,76,77</t>
  </si>
  <si>
    <t>IMGLINENC=80,78,78,78,80,77,77,79,77,77,75,78,77,75,76,77,77,76,78,76,77,79,79,80,77,74,77,75,75,76,81,77,77,78,76,78,80,79,78,79,80,80,79,81,80,79,78,78,82,79,75,78,81,82,80,80,80,75,76,78,78,77,79,80,78,78,80,80,83,79,81,79,81,79,79,78,81,77,78,80,82,82,82,81,80,82,82,82,80,83,82,80,80,80,79,78,76,80,80,80,82,82,80,80,82,80,80,81,79,82,79,83,82,81,90,81,88,75,89,78,87,86,75,82,89,77,77,94,110,96,77,54,36,23,19,17,18,24,33,46,56,52,44,44,41,42,37,37,36,36,32,33,34,33,35,36,40,36,36,38,42,39,37,40,35,38,45,48,41,32,31,38,49,70,89,102,106,91,78,73,84,93,75,81,91,76,89,79,81,78,81,84,84,83,83,84,84,83,80,83,85,82,84,83,82,80,82,80,81,82,79,83,77,80,83,80,80,84,79,83,82,82,80,82,84,81,81,84,81,77,83,82,80,82,84,82,78,83,79,82,83,83,83,80,80,83,80,83,80,83,81,80,79,79,79,80,84,81,82,82,81,78,81,78,79,79,82,83,84,82,79,82,79,80,80,82,80,78,80,81,79,83,80,84,80,80,79,84,83,81,78,81,80,83,79,80,79,84,83,84,88,84,80,82,80,83,83,81,82,81,79,82,77,80,80,82,82,80,82,84</t>
  </si>
  <si>
    <t>IMGLINENC=77,82,78,80,78,79,78,78,76,81,80,77,79,77,76,79,77,76,80,78,75,79,77,78,79,82,80,77,80,81,80,77,79,81,79,79,79,77,78,79,77,80,78,80,76,79,83,80,78,80,82,79,77,83,76,77,77,78,79,78,78,78,79,79,77,80,81,79,79,78,80,78,80,79,81,81,78,82,76,79,81,80,82,78,80,79,77,79,81,78,78,80,83,81,83,83,81,78,81,79,78,81,81,79,84,79,79,84,78,77,79,82,80,78,85,81,87,76,90,76,88,87,76,85,89,76,77,96,104,96,77,51,38,25,18,18,17,24,33,46,54,51,42,41,41,40,39,39,36,37,34,32,33,35,34,36,37,34,38,41,40,38,39,39,35,40,48,48,41,31,30,40,54,72,90,104,104,91,74,69,85,91,75,79,89,77,86,80,78,80,86,77,81,82,83,81,78,80,82,77,78,82,82,80,86,78,80,81,78,80,80,82,81,80,80,83,82,81,82,81,80,82,81,85,83,83,81,80,80,83,79,82,82,82,82,83,83,80,79,81,79,80,82,81,84,81,82,82,80,77,83,79,81,76,80,86,83,80,80,83,80,78,78,83,80,79,81,84,80,78,79,80,79,81,80,79,77,80,80,85,85,81,81,84,80,83,82,79,81,78,79,80,80,79,85,81,82,81,83,78,78,79,81,80,80,81,82,77,82,80,78,82,84,82,81,80,84,83,82,77</t>
  </si>
  <si>
    <t>ZL=-8861.4|ZR=-4180.8|ZSWP=0.0</t>
  </si>
  <si>
    <t>IMGLINENC=78,79,73,75,74,74,74,74,73,71,74,70,72,71,69,71,71,76,72,74,76,74,72,72,75,71,74,75,70,74,73,74,72,68,72,72,71,77,74,77,76,77,77,78,78,78,78,79,77,78,75,78,81,77,79,78,80,79,80,78,79,79,75,79,79,80,77,81,79,76,78,80,76,81,78,78,78,79,82,77,77,81,78,79,79,78,77,81,78,78,79,81,78,77,77,77,78,80,79,77,78,79,82,78,77,76,78,79,78,74,79,78,81,78,76,78,78,81,79,95,72,112,96,56,27,14,10,7,7,7,7,6,7,6,7,7,8,9,11,7,9,14,48,248,248,160,28,16,11,7,7,6,7,7,9,7,6,7,7,7,7,9,15,27,52,91,108,80,74,97,72,85,87,79,76,74,76,79,76,78,74,78,75,72,80,76,81,74,77,75,77,76,77,76,77,75,77,74,80,78,74,76,74,76,74,77,79,78,71,76,77,76,77,75,73,78,79,74,78,77,72,78,76,78,77,75,79,74,77,80,77,78,75,77,77,77,77,77,80,79,78,77,74,77,76,75,75,73,74,76,76,78,79,76,75,76,75,77,75,74,76,77,81,73,76,73,74,76,76,73,76,74,75,75,76,76,76,78,77,77,75,78,77,77,74,75,77,73,76,77,78,75,77,74,78,77,75,77,73,76,77,76,77,76,77,78,76,76,78,77,78,77,77,75,77,78,76,78,77,72</t>
  </si>
  <si>
    <t>IMGLINENC=78,79,83,78,76,76,78,75,72,76,73,71,73,70,70,74,71,72,73,72,76,77,74,75,72,69,76,76,73,76,80,79,77,78,75,77,75,77,78,77,77,80,77,78,79,76,80,79,79,81,80,78,79,81,78,77,78,82,80,79,81,76,77,74,77,80,80,81,80,82,79,76,79,76,76,77,73,82,76,80,78,77,79,80,81,78,78,82,80,80,77,85,79,82,81,79,78,81,82,77,79,76,77,81,80,79,80,80,80,76,77,77,78,80,82,81,78,85,77,93,68,107,102,59,29,14,9,8,7,7,6,7,7,7,6,6,7,9,11,8,9,16,48,248,248,164,31,16,10,8,7,6,6,7,7,7,7,6,7,7,9,10,15,26,54,95,110,77,75,96,76,84,86,75,76,80,75,78,79,78,79,76,79,80,78,78,78,77,76,79,79,77,77,80,78,78,76,76,77,76,77,72,75,76,77,74,75,75,75,78,75,78,81,77,77,79,72,76,71,75,77,77,76,80,74,73,77,75,74,76,76,76,78,77,76,78,79,74,76,76,78,78,80,79,76,73,76,76,79,81,74,77,77,76,76,76,78,76,76,76,77,78,75,80,77,77,75,76,74,75,76,73,75,72,76,76,74,76,75,74,77,74,77,76,78,75,79,79,80,76,76,76,75,78,74,77,79,79,73,77,73,77,76,78,76,77,77,76,75,76,77,78,78,78,74,76,77,76,76,76</t>
  </si>
  <si>
    <t>IMGLINENC=79,81,82,80,75,79,77,76,77,78,77,78,79,79,75,74,78,76,76,77,78,76,78,80,78,77,82,75,78,75,78,77,79,77,76,78,80,79,81,78,77,79,82,81,80,79,79,79,82,77,79,80,83,81,80,78,77,79,81,82,81,76,76,78,80,80,83,83,82,79,81,80,77,76,80,79,81,80,81,77,81,79,79,79,78,82,78,84,81,82,79,77,82,80,81,78,78,77,81,80,82,81,80,78,80,81,81,79,81,83,79,84,84,83,79,87,79,85,79,81,88,75,81,92,78,75,88,103,102,82,63,38,28,19,15,15,15,22,29,45,58,56,46,44,42,43,38,41,39,35,35,34,36,37,36,37,41,40,38,42,43,40,37,39,36,43,49,47,36,26,23,29,41,59,75,92,106,98,89,75,74,91,89,73,85,84,74,89,76,87,79,86,84,83,82,85,82,81,79,85,81,83,83,82,84,80,82,83,78,80,83,83,81,78,82,84,81,83,81,79,81,83,82,83,83,83,83,79,80,85,79,78,80,82,83,82,81,83,82,78,80,79,78,83,76,81,80,81,78,81,83,80,80,79,80,80,82,83,81,80,81,82,82,79,77,80,81,80,80,81,80,82,78,80,83,84,82,80,79,79,77,81,81,82,82,82,81,85,80,81,80,83,82,79,80,84,83,80,82,80,83,80,77,83,82,81,83,80,81,83,83,80,82,81,79,81,80,79,81,81</t>
  </si>
  <si>
    <t>IMGLINENC=77,78,81,78,79,78,79,78,79,80,80,78,78,77,77,79,78,75,79,78,80,75,78,77,79,80,80,78,78,79,81,76,81,76,77,81,80,78,78,79,79,78,77,79,78,77,77,79,77,79,79,81,78,81,79,80,78,79,78,80,80,79,81,80,80,82,81,80,79,78,80,80,76,83,80,77,77,78,79,80,84,80,79,80,80,79,82,78,79,77,77,78,82,78,78,82,81,81,80,81,77,82,76,83,81,80,84,83,79,80,80,79,83,82,77,87,77,87,78,77,92,77,80,91,80,71,86,106,103,79,61,41,31,21,15,16,15,21,29,42,57,56,46,45,46,41,40,38,37,37,36,36,32,37,37,37,41,39,39,43,41,39,37,39,36,42,50,46,39,26,23,32,40,60,75,95,102,102,87,73,72,95,88,71,88,85,78,88,78,86,77,83,81,85,81,84,84,80,83,81,81,85,82,79,81,80,82,81,79,83,81,84,82,81,80,81,84,81,82,84,83,88,79,85,82,81,81,80,78,82,80,81,82,78,83,81,83,81,78,83,80,82,80,80,83,85,82,78,81,85,81,77,82,77,80,86,82,78,81,79,81,80,78,79,82,78,81,83,83,84,81,77,82,80,81,78,80,81,77,81,78,79,81,81,82,84,80,81,82,82,80,81,83,81,81,82,78,78,78,80,84,83,80,79,83,85,79,82,80,84,81,81,80,81,82,83,81,81,81,79</t>
  </si>
  <si>
    <t>ZL=-8667.6|ZR=-4374.6|ZSWP=0.0</t>
  </si>
  <si>
    <t>IMGLINENC=76,77,78,73,76,75,73,72,73,75,74,71,73,71,70,75,75,72,76,72,71,73,75,76,73,77,73,74,74,71,73,73,75,70,75,73,74,77,76,75,77,76,75,78,81,78,80,83,80,77,78,78,78,79,80,80,79,80,81,77,81,79,77,78,80,74,80,80,80,78,74,80,78,77,79,78,79,77,77,79,78,80,79,79,80,77,72,80,77,79,77,77,77,77,79,82,76,79,76,78,76,76,79,79,78,79,76,76,77,79,76,76,81,78,81,80,79,74,94,67,103,106,66,35,17,10,8,7,7,6,6,7,6,7,7,6,6,12,10,9,9,18,56,248,248,129,35,18,11,9,6,6,6,7,7,8,7,6,7,7,8,8,10,18,35,68,108,105,67,89,80,87,74,80,78,77,76,79,80,77,79,78,77,77,78,77,78,76,75,78,77,76,79,78,77,76,77,77,79,76,76,77,76,76,74,77,79,75,75,78,78,76,76,76,76,76,78,78,76,76,79,75,78,79,77,78,77,79,77,76,75,73,75,76,76,77,80,78,78,80,77,75,75,76,75,77,76,76,76,77,73,76,78,76,76,75,77,77,77,75,78,75,76,71,73,76,79,78,76,76,77,74,73,78,77,76,77,77,77,76,73,73,81,78,77,72,76,74,77,75,79,74,77,77,78,78,74,76,75,75,74,72,75,77,74,73,76,76,76,75,76,76,78,76,77,76,75,78,79,76</t>
  </si>
  <si>
    <t>IMGLINENC=79,82,79,75,74,74,73,76,76,75,75,74,75,74,75,74,77,75,74,71,75,75,73,76,77,74,74,73,73,72,78,76,75,75,76,79,78,74,77,76,76,79,77,80,77,81,82,79,82,77,80,75,81,83,82,76,82,80,78,79,77,77,78,79,75,80,76,80,80,77,76,78,76,77,79,77,78,81,78,83,81,81,79,81,80,78,84,81,82,82,80,82,76,77,80,79,79,79,80,78,80,78,78,75,79,77,77,81,79,78,76,76,79,79,79,82,79,75,97,69,102,110,71,37,18,10,9,8,7,6,7,6,7,6,6,7,7,9,9,8,9,15,56,248,248,134,33,18,11,8,7,7,7,7,7,8,7,6,7,7,8,10,12,17,34,72,104,101,65,88,80,87,75,74,80,78,78,75,78,79,81,78,78,77,79,79,79,78,74,77,77,77,79,77,76,75,77,74,76,79,79,74,80,76,77,77,74,78,78,78,76,75,75,77,75,75,76,81,77,77,73,75,75,78,77,79,78,78,76,74,77,78,79,76,76,78,79,78,79,77,75,77,77,73,80,80,73,80,75,77,77,77,75,75,76,74,76,77,75,77,80,77,80,79,76,76,74,76,76,76,77,77,78,78,77,76,75,74,80,77,74,75,76,76,75,79,76,78,79,76,75,75,78,80,78,79,75,77,75,78,78,77,75,77,79,76,77,76,78,73,80,76,80,74,76,75,76,76,78,74</t>
  </si>
  <si>
    <t>IMGLINENC=76,78,77,79,76,76,79,78,79,80,78,76,78,73,77,76,75,76,80,78,79,77,77,76,77,77,79,80,80,76,76,80,77,78,80,76,80,80,79,81,81,79,82,81,80,78,76,79,81,76,79,79,79,79,77,80,78,80,80,79,78,80,74,78,81,80,79,81,81,79,82,78,79,80,78,76,78,75,81,79,82,79,80,79,82,80,80,83,79,83,77,80,78,78,81,79,78,82,83,82,79,83,80,79,84,80,85,81,81,81,81,83,80,85,87,80,81,86,75,92,81,76,89,85,72,82,99,103,90,69,48,33,22,15,12,12,13,20,27,41,58,62,49,45,48,41,44,41,42,38,38,38,36,37,39,41,44,40,44,44,44,43,41,40,38,46,51,42,34,21,19,26,32,44,60,80,98,103,103,84,74,76,92,82,76,90,81,81,84,81,84,81,80,82,83,85,83,85,83,83,82,84,84,81,82,81,81,81,83,81,84,80,83,79,81,81,83,81,84,80,83,79,84,79,78,81,82,83,77,81,81,84,79,82,84,79,77,81,82,78,81,85,80,79,84,82,81,84,81,79,81,83,78,81,79,81,82,79,79,79,80,79,80,79,80,81,79,82,80,81,82,79,83,80,78,83,82,80,81,79,80,78,81,82,82,83,81,83,84,82,84,80,79,79,80,79,80,82,81,80,81,81,81,83,83,82,82,79,82,79,81,82,84,82,82,82,79,79,80,86</t>
  </si>
  <si>
    <t>IMGLINENC=78,78,79,78,80,74,74,76,77,80,79,80,76,78,80,79,79,77,82,80,77,79,77,78,78,79,80,79,78,78,82,81,80,79,82,80,79,82,82,81,78,78,79,80,78,81,76,78,77,79,80,81,78,79,82,78,83,81,78,80,77,77,79,79,81,80,80,79,79,77,80,79,81,79,84,83,79,81,85,79,80,76,77,78,81,81,76,76,80,81,78,78,81,83,79,82,81,83,81,78,79,82,80,79,78,81,81,81,80,80,85,83,82,80,81,81,81,87,75,89,83,79,86,86,72,81,102,103,92,68,48,32,22,16,12,14,13,20,27,39,59,58,50,48,45,45,44,42,40,39,37,36,36,36,38,40,41,40,41,43,45,41,40,39,37,44,52,45,34,22,21,25,30,46,61,80,101,105,99,83,72,81,92,82,73,92,81,80,83,80,86,80,82,83,81,84,81,80,80,82,82,82,82,84,84,79,80,83,80,80,80,81,81,79,82,83,81,85,81,82,81,81,83,82,82,81,82,81,83,80,83,84,81,83,84,84,84,79,78,79,81,83,83,79,87,82,80,80,82,84,80,77,81,79,80,89,79,81,85,81,79,81,80,83,79,80,78,80,82,82,77,80,79,84,84,81,79,81,80,83,82,77,83,80,79,82,80,80,81,82,79,80,80,80,82,81,82,79,84,81,80,79,86,80,84,79,80,79,80,82,80,79,80,80,83,81,84,82,83,81</t>
  </si>
  <si>
    <t>ZL=-8473.7|ZR=-4568.5|ZSWP=0.0</t>
  </si>
  <si>
    <t>IMGLINENC=76,73,72,76,76,76,73,72,70,72,70,70,72,73,72,75,73,75,74,73,77,75,71,69,73,72,72,73,75,69,72,73,75,70,74,73,73,75,76,76,75,78,78,79,76,76,79,78,80,79,80,77,79,76,79,83,80,79,79,78,81,76,76,76,78,79,78,79,79,78,77,80,76,80,80,78,76,79,80,79,76,79,80,79,77,78,78,76,79,79,78,81,79,77,79,76,78,80,77,78,74,78,79,82,75,77,79,77,77,79,77,77,75,82,80,76,79,92,70,96,115,81,41,20,10,8,7,6,7,7,6,7,7,7,7,7,8,13,8,10,9,18,88,248,248,104,39,19,13,7,6,7,5,7,7,8,6,7,7,7,8,9,9,12,23,45,88,114,85,66,97,69,95,81,75,79,77,77,78,77,78,80,77,75,81,76,79,73,75,76,78,77,78,75,76,75,76,75,77,80,77,76,78,79,75,74,78,75,73,77,76,76,78,75,79,75,70,77,75,77,77,73,76,79,76,75,79,76,77,80,75,77,75,75,78,79,78,78,78,80,77,76,75,76,79,77,75,72,75,78,76,74,78,76,77,74,75,80,79,74,76,79,80,76,77,75,78,77,78,74,74,78,77,74,77,74,74,77,76,76,75,78,80,79,78,75,77,76,78,78,74,72,76,76,78,74,77,73,75,74,73,77,77,77,76,76,75,77,77,75,77,77,77,77,76,76,75,73,79,76</t>
  </si>
  <si>
    <t>IMGLINENC=79,77,79,77,77,75,76,78,74,70,73,72,73,70,72,72,74,74,73,73,72,73,74,76,71,74,77,75,73,74,74,75,77,74,78,77,76,77,79,78,78,76,77,77,82,85,77,78,81,79,80,81,81,77,78,80,80,80,79,77,80,75,76,74,79,79,78,78,80,79,78,80,77,79,75,79,75,76,78,78,77,78,80,75,77,79,81,80,81,79,80,80,82,80,80,82,78,78,79,78,80,78,79,79,83,78,76,80,79,78,78,76,77,78,81,78,81,93,72,88,110,80,41,19,11,8,7,7,6,6,7,6,6,6,7,6,8,11,10,8,11,18,88,248,248,103,39,17,11,7,7,6,6,5,9,8,7,6,7,7,7,7,9,13,22,45,85,113,81,67,98,67,92,83,73,76,81,80,82,78,76,76,76,78,79,80,77,76,75,77,77,76,76,77,79,77,79,74,78,77,76,77,77,76,74,75,76,80,79,81,75,77,78,77,75,77,75,76,74,75,72,76,77,77,75,79,80,74,74,77,76,79,77,77,77,77,77,78,77,78,73,76,76,78,77,76,80,74,76,79,76,76,77,75,76,77,79,75,74,77,77,78,78,79,76,73,74,76,75,76,76,75,76,78,77,76,78,77,77,74,77,78,77,75,76,75,76,77,76,78,79,78,75,79,78,79,78,78,76,74,76,74,74,74,78,75,73,77,77,78,77,79,75,75,78,77,78,79,77,76</t>
  </si>
  <si>
    <t>IMGLINENC=79,79,77,78,77,76,76,77,80,78,78,76,79,75,78,79,76,79,75,76,79,78,77,78,77,80,78,78,82,76,81,77,75,75,78,75,79,77,82,84,82,80,80,80,77,76,80,82,80,79,80,79,83,79,78,78,81,77,79,78,78,78,78,80,82,78,82,81,83,83,80,83,81,77,79,78,76,80,79,80,80,80,78,80,82,82,83,83,80,80,82,77,79,79,80,81,81,79,81,83,77,82,83,80,82,79,84,78,79,78,80,80,83,77,84,75,84,77,88,89,80,83,92,79,74,92,103,98,79,54,38,25,16,13,11,11,12,16,24,37,54,64,56,47,50,47,46,45,42,40,39,39,37,40,39,41,45,40,44,43,48,42,41,41,41,51,51,43,31,20,16,19,22,33,43,65,85,98,106,96,82,71,82,96,84,76,93,80,83,85,78,83,82,81,80,83,86,81,81,83,81,77,83,81,82,79,82,79,85,81,83,83,81,77,82,81,83,84,83,83,82,80,83,84,84,81,80,82,80,83,80,81,80,81,82,79,80,85,80,82,82,80,80,80,84,81,81,80,80,84,81,81,80,79,78,81,79,83,80,79,82,78,84,82,76,77,79,79,81,81,76,83,81,79,80,82,83,78,81,83,80,80,83,82,81,81,81,82,81,83,81,83,78,85,81,81,83,84,81,83,83,78,83,80,80,81,84,81,84,84,82,78,81,82,76,80,81,81,78,84</t>
  </si>
  <si>
    <t>IMGLINENC=77,81,78,80,80,79,81,79,78,79,79,78,77,81,82,79,79,74,79,77,77,77,76,81,80,79,80,77,80,77,80,76,77,81,79,80,79,78,76,77,82,77,80,76,77,82,82,78,82,81,81,78,79,83,81,79,77,78,77,78,81,78,78,80,82,78,81,80,78,77,77,79,80,78,78,79,79,81,78,79,79,78,79,77,79,79,80,80,81,79,77,80,81,83,80,80,82,79,80,78,81,78,79,79,76,81,78,80,80,83,80,78,82,78,85,78,86,76,81,86,75,84,89,79,76,88,99,99,81,58,39,25,17,13,11,12,12,18,24,35,54,64,55,49,51,46,47,44,45,39,39,38,37,39,41,41,44,40,45,43,47,40,41,40,41,50,54,43,30,18,15,19,22,34,46,65,84,102,103,98,78,71,81,94,80,79,91,78,81,82,82,81,84,81,83,82,85,82,81,84,82,85,82,83,82,82,81,80,79,82,83,84,81,80,81,83,79,78,82,82,80,85,82,81,78,83,82,79,82,82,80,80,84,81,82,82,85,80,80,81,81,83,83,83,83,85,82,80,83,82,81,81,82,77,81,89,84,79,79,79,79,78,82,76,81,80,82,83,80,84,82,80,85,81,86,83,81,82,83,80,83,78,78,80,82,83,81,85,80,82,79,76,81,81,83,82,80,85,83,82,82,80,84,82,80,80,80,81,80,81,81,83,83,81,86,81,78,82,82,83</t>
  </si>
  <si>
    <t>ZL=-8275.4|ZR=-4766.7|ZSWP=0.0</t>
  </si>
  <si>
    <t>IMGLINENC=78,75,80,75,76,73,71,72,70,71,71,71,73,72,74,74,76,74,75,74,73,74,74,72,73,73,72,74,71,73,72,73,70,72,73,70,75,77,78,77,79,80,79,81,77,80,78,78,79,81,79,78,80,77,78,84,77,78,80,82,81,79,77,77,79,75,80,77,80,79,77,77,76,78,79,81,75,76,79,79,78,78,76,76,77,80,77,78,76,79,79,78,79,77,79,77,75,78,77,76,78,79,79,80,79,79,80,77,77,78,76,79,79,79,78,86,77,91,75,110,92,52,22,13,8,7,6,6,7,6,7,5,6,7,6,8,8,11,9,8,11,24,88,248,248,119,46,25,14,8,7,7,6,6,7,8,7,6,7,6,7,8,8,10,16,26,57,99,114,73,77,88,74,78,84,78,75,77,77,80,80,78,81,72,79,77,78,74,74,76,76,75,77,73,76,73,80,76,76,75,78,75,77,77,76,76,74,77,73,77,78,74,74,76,75,76,75,76,74,77,78,76,76,77,76,77,75,77,75,75,77,73,75,75,77,77,76,79,79,77,77,80,75,77,79,76,77,71,72,79,79,75,78,76,78,78,78,75,76,75,76,74,76,75,75,76,75,77,75,76,77,75,77,73,78,78,78,76,79,76,80,74,79,76,76,78,75,73,74,74,77,76,78,74,74,76,76,77,79,76,74,72,77,75,75,79,74,78,77,74,77,80,77,77,78,75,74,77,77,76</t>
  </si>
  <si>
    <t>IMGLINENC=78,80,78,76,76,74,77,74,73,73,73,74,75,73,72,75,74,71,75,76,77,72,72,75,75,71,75,78,76,74,77,74,77,78,78,74,77,76,74,80,78,81,78,76,81,79,76,80,78,81,76,81,79,80,82,80,81,82,80,80,77,79,79,76,76,77,78,78,80,76,80,82,80,78,79,77,79,78,80,80,77,80,80,80,81,81,80,82,81,78,78,79,80,78,79,80,77,80,78,81,77,79,76,83,77,77,80,76,78,81,76,77,81,73,80,83,77,92,76,116,96,56,26,13,9,8,8,6,6,6,6,6,7,6,7,7,9,10,8,9,11,24,88,248,248,116,46,21,14,9,7,7,6,6,6,8,7,7,6,6,7,7,9,11,14,28,60,99,109,71,79,90,78,77,86,80,77,78,80,80,77,78,78,79,79,76,79,77,75,77,77,77,76,76,78,77,74,74,75,75,77,79,80,76,79,73,76,75,79,73,78,81,77,77,76,77,74,74,77,75,75,78,75,79,75,76,77,77,79,76,80,77,78,76,80,79,77,78,80,75,78,76,78,74,78,77,81,75,76,74,76,78,79,75,75,76,79,75,75,77,74,74,75,75,78,76,75,75,76,73,75,77,79,77,73,75,76,72,76,73,77,77,77,76,77,75,77,79,75,78,76,74,78,78,76,76,75,80,75,80,75,78,77,76,75,76,79,77,77,81,78,79,78,76,77,76,76,75,77,79</t>
  </si>
  <si>
    <t>IMGLINENC=77,77,79,79,76,83,76,76,79,78,74,75,76,77,74,76,76,78,75,77,77,76,81,78,78,79,80,76,78,77,76,78,77,74,80,78,78,78,81,79,80,77,80,78,81,77,79,79,81,78,78,79,79,80,79,78,81,77,78,80,77,78,75,80,80,79,80,80,79,79,83,80,84,80,78,77,81,79,79,82,78,82,79,79,78,81,82,80,80,79,79,77,77,82,79,76,80,77,80,82,82,80,78,77,80,78,82,83,78,80,84,83,85,83,78,86,85,77,94,79,77,93,86,76,88,102,105,80,64,44,32,19,14,11,11,11,12,14,22,35,52,69,66,51,53,51,47,47,46,41,42,38,38,40,43,44,48,42,46,47,47,45,46,42,44,52,54,41,28,15,14,16,17,24,33,53,71,92,108,104,92,75,70,86,94,76,84,90,75,86,79,86,82,82,83,82,82,86,83,82,81,82,84,82,83,80,80,79,83,80,83,86,84,80,81,84,81,80,81,78,81,83,81,81,84,81,79,84,81,82,85,79,80,82,83,82,83,83,84,79,85,81,83,83,81,83,81,81,81,81,81,80,80,80,77,81,81,82,79,80,83,85,79,82,80,79,79,85,82,79,81,77,81,81,82,80,82,82,81,83,78,85,82,81,81,80,81,83,78,81,82,80,82,85,83,83,81,78,82,82,85,80,83,82,81,82,80,83,83,82,81,82,81,77,76,81,81,78,82,81</t>
  </si>
  <si>
    <t>IMGLINENC=79,77,79,76,78,80,79,76,80,76,78,78,80,78,80,80,79,76,77,78,76,83,80,81,79,80,79,79,80,79,80,80,78,76,77,80,80,81,80,81,81,79,81,79,78,81,82,76,79,82,80,81,79,76,76,80,80,77,79,80,80,81,77,80,81,80,81,80,82,80,81,81,78,78,77,78,79,80,79,78,79,80,78,78,81,76,78,80,81,79,77,80,80,79,79,82,81,79,82,78,79,82,81,82,81,78,83,80,78,78,84,84,79,83,77,83,83,76,90,80,78,93,81,76,85,102,103,85,68,40,29,18,14,11,11,10,11,16,23,33,51,64,65,49,53,47,47,46,45,43,43,38,40,45,39,42,47,43,47,49,49,42,42,42,43,53,54,41,26,15,13,16,18,26,35,52,70,88,101,106,93,72,70,84,91,75,81,87,75,91,80,81,79,83,82,86,85,85,82,84,78,81,78,81,83,81,80,81,81,80,80,80,81,81,81,78,85,85,80,82,80,81,81,83,81,84,82,79,81,83,85,81,84,81,82,80,82,82,81,82,84,79,80,81,83,80,80,81,82,77,81,81,79,80,80,85,83,83,80,83,80,77,82,79,81,77,81,83,81,79,83,80,79,83,82,80,82,79,80,83,79,79,82,81,81,82,82,82,81,78,81,80,81,80,82,80,79,78,81,81,84,81,81,81,82,79,81,80,82,79,79,80,80,83,83,79,83,84,83,82</t>
  </si>
  <si>
    <t>ZL=-8079.9|ZR=-4962.3|ZSWP=0.0</t>
  </si>
  <si>
    <t>IMGLINENC=78,77,77,75,74,75,72,73,71,73,71,74,71,72,74,70,71,77,73,76,75,76,72,75,73,77,74,71,72,71,72,71,75,71,73,78,75,74,77,77,76,77,79,77,79,78,80,81,77,79,80,79,79,81,80,79,80,82,77,80,81,78,78,79,77,76,81,81,81,79,77,80,79,80,79,77,80,82,80,81,78,75,77,80,79,79,76,80,76,79,79,75,77,79,79,77,79,79,79,75,78,78,75,79,77,79,77,77,77,75,80,80,78,76,85,77,90,71,113,104,60,28,13,9,8,7,6,6,6,7,6,7,7,7,7,8,9,9,9,9,14,28,152,248,248,128,56,27,14,10,8,6,6,7,6,8,9,7,7,6,7,6,9,9,12,18,33,67,108,104,66,87,81,85,68,82,79,78,76,75,79,76,82,78,76,75,74,76,76,75,80,77,77,75,76,76,78,79,76,79,77,76,77,76,76,75,76,80,77,77,73,78,79,75,76,76,76,76,76,78,77,80,79,79,78,80,77,76,78,74,80,78,80,76,75,78,77,77,78,73,75,78,76,79,75,78,77,75,74,75,77,76,78,75,78,79,74,77,76,75,74,73,77,76,75,77,78,76,76,77,75,76,72,78,77,77,78,76,80,74,76,76,78,75,76,74,78,74,77,79,75,78,75,73,78,78,77,75,75,79,74,78,77,79,81,74,76,74,75,77,79,76,78,75,76,79,76,74,74,76</t>
  </si>
  <si>
    <t>IMGLINENC=78,80,81,78,76,76,77,73,73,75,72,72,76,72,73,76,74,72,74,74,73,73,74,78,72,75,75,72,72,74,79,79,78,79,76,75,78,76,79,80,74,78,78,76,79,82,79,79,80,79,80,80,81,81,80,81,77,78,78,81,80,77,77,77,77,79,81,81,81,79,82,77,79,81,81,78,78,78,80,79,78,79,79,79,80,79,80,81,84,80,80,79,80,80,81,80,80,79,81,77,80,77,78,80,83,77,78,79,80,79,81,75,76,78,81,79,94,67,111,104,59,26,14,9,8,7,7,6,7,6,6,7,6,7,7,8,10,10,9,8,14,28,152,248,248,129,51,25,15,9,6,6,6,6,6,7,8,8,8,6,6,8,8,9,11,17,35,67,107,100,65,89,80,88,72,76,84,79,78,77,81,78,76,79,80,76,77,77,81,78,77,78,76,76,79,74,75,77,77,77,77,77,77,75,80,74,78,79,77,73,74,76,77,76,76,74,78,76,77,73,76,77,77,80,75,78,77,76,76,77,77,74,76,74,77,76,78,76,77,77,73,74,78,76,79,78,79,76,76,80,81,76,78,79,79,79,76,73,78,76,74,77,77,78,77,77,75,76,78,73,77,75,77,75,78,77,74,76,74,78,77,78,80,75,75,76,77,78,78,75,75,75,72,78,76,75,76,78,74,78,76,74,79,77,78,78,77,76,76,75,76,75,75,79,79,78,76,76,77,74</t>
  </si>
  <si>
    <t>IMGLINENC=81,79,80,79,77,80,76,76,81,74,76,78,77,78,79,80,78,79,79,78,79,78,80,77,76,81,78,76,80,77,79,77,77,78,79,77,76,77,81,77,78,80,80,81,80,79,77,80,79,76,81,80,79,80,80,80,78,81,79,80,78,75,80,81,79,77,80,77,79,80,80,79,79,77,82,79,78,78,78,79,79,80,81,81,79,78,81,81,83,78,80,77,78,82,80,79,80,75,78,81,78,80,79,79,82,83,80,77,80,84,77,86,81,87,78,87,77,90,81,73,88,88,74,80,98,104,95,72,52,33,22,14,13,9,9,10,11,14,17,28,44,63,74,60,53,53,49,54,46,45,42,40,40,43,43,45,49,45,48,50,53,48,50,44,50,57,54,39,25,14,13,13,13,16,22,37,49,73,92,101,105,95,74,73,90,92,75,80,87,74,89,77,87,80,82,82,81,84,85,83,79,82,86,83,81,83,81,78,80,83,81,83,81,84,82,82,84,83,79,82,83,84,81,79,80,82,82,80,79,82,79,81,80,82,82,83,84,82,81,84,81,80,79,79,79,82,79,82,82,84,82,83,80,80,78,80,83,80,78,81,81,80,78,80,79,80,79,84,78,82,82,80,80,82,81,79,81,82,82,83,82,80,81,82,82,80,79,81,80,85,81,83,80,82,80,84,80,80,81,85,81,79,82,82,80,81,80,81,80,82,83,81,82,81,76,82,79,80,80,83</t>
  </si>
  <si>
    <t>IMGLINENC=76,81,80,76,77,76,77,78,78,78,82,77,77,79,80,77,77,77,77,79,80,80,80,79,78,78,78,78,77,79,80,81,78,80,79,82,81,78,77,77,77,77,77,79,80,76,77,76,80,83,81,79,80,80,79,81,78,79,78,79,81,79,79,77,80,82,82,79,81,79,81,77,79,81,80,78,82,82,84,80,81,79,75,79,81,77,78,78,82,80,82,81,81,79,80,81,80,81,80,78,81,78,78,79,81,80,79,79,83,82,80,86,77,81,74,90,73,85,85,75,87,90,79,79,96,105,96,73,53,33,22,14,11,10,10,9,10,13,18,28,43,64,69,59,54,53,50,51,50,44,43,40,41,44,42,45,50,46,46,49,49,43,49,45,50,57,58,40,23,14,11,12,15,18,23,37,52,72,90,103,105,88,73,73,85,91,77,81,89,76,89,77,85,78,85,82,87,81,81,85,82,81,83,82,84,80,80,84,84,79,80,80,81,80,83,82,82,81,82,85,81,83,81,83,82,85,80,81,82,83,81,83,79,78,81,81,84,79,81,79,79,80,79,82,82,79,83,82,81,81,80,82,83,81,83,82,81,79,83,82,80,80,80,81,76,80,79,81,82,84,77,79,82,84,79,80,80,79,87,81,81,82,80,82,83,84,81,81,79,81,79,81,81,81,80,81,79,81,80,81,81,82,80,83,81,82,82,79,78,81,78,79,82,81,80,81,83,82,82,79</t>
  </si>
  <si>
    <t>ZL=-7886.1|ZR=-5156.0|ZSWP=0.0</t>
  </si>
  <si>
    <t>IMGLINENC=78,77,76,74,74,73,75,75,75,75,71,71,71,72,72,73,72,77,74,77,74,73,72,71,73,72,73,74,72,74,74,72,73,74,73,72,74,75,77,77,77,78,80,80,78,79,77,75,82,81,79,79,78,80,80,80,81,80,78,79,79,75,78,78,77,75,80,79,82,78,76,77,74,77,78,74,79,79,78,81,78,78,76,82,75,79,78,78,79,84,78,81,78,78,81,79,80,81,77,77,78,77,78,80,79,76,80,77,77,82,79,79,82,78,75,96,65,108,108,63,30,15,9,8,7,6,6,6,6,6,7,8,7,7,7,8,10,9,9,10,18,40,184,248,248,141,67,32,17,10,7,6,7,6,7,7,9,8,7,7,7,7,7,8,10,12,18,40,79,116,89,63,96,73,91,75,76,78,78,78,76,77,79,78,77,79,76,77,76,79,79,79,76,78,75,78,77,75,80,78,77,77,72,77,75,76,78,77,76,78,72,78,77,79,78,75,73,75,74,77,79,75,76,80,79,79,78,79,75,78,77,77,80,75,77,77,78,77,75,79,76,76,78,77,75,79,77,73,75,74,75,76,78,76,76,77,79,77,74,73,76,76,77,74,76,75,76,76,79,76,77,73,76,77,80,74,71,76,76,76,75,74,77,77,75,74,77,77,73,77,75,74,75,79,78,77,77,75,77,78,75,76,75,77,77,74,77,76,77,75,76,75,80,80,78,80,78,76,79,76</t>
  </si>
  <si>
    <t>IMGLINENC=83,78,77,80,76,75,75,75,77,74,73,73,75,73,74,73,73,74,72,71,75,75,72,73,74,74,75,78,76,73,75,77,76,75,76,73,75,78,79,81,79,81,79,78,79,80,80,75,78,80,80,78,79,79,81,80,79,81,77,80,82,76,77,78,77,77,81,82,84,80,80,80,77,76,76,78,80,80,80,78,80,80,77,80,82,77,83,82,79,77,77,78,75,81,79,78,80,80,76,78,81,78,79,81,79,77,80,79,77,77,80,77,78,82,76,99,69,105,109,67,31,15,9,7,7,7,7,7,6,7,7,6,6,7,6,9,10,10,9,9,16,44,184,248,248,139,66,31,16,10,8,7,6,6,6,7,8,9,7,7,6,7,8,8,10,12,21,40,81,112,88,64,96,69,91,79,75,77,81,78,78,78,78,77,77,76,78,78,76,80,77,79,80,78,77,75,76,78,76,78,76,76,76,78,76,77,75,77,75,73,73,77,79,75,77,74,77,77,76,76,76,75,77,78,74,74,77,78,76,78,74,77,78,77,75,75,81,76,77,79,76,78,76,79,79,76,77,78,77,79,77,75,75,76,77,76,79,74,78,79,72,78,78,77,76,74,79,75,75,76,74,79,78,76,76,78,76,75,80,76,77,79,74,74,75,76,79,76,78,77,79,76,74,78,76,75,75,75,78,79,74,71,77,79,75,75,76,79,74,75,81,79,75,77,76,75,72,74,77,78</t>
  </si>
  <si>
    <t>IMGLINENC=79,78,77,80,79,79,77,77,78,78,78,75,78,78,76,77,74,75,80,79,78,76,77,78,81,78,79,78,79,77,81,80,81,75,78,77,77,81,80,81,81,78,80,80,77,78,77,78,81,79,75,80,80,77,79,80,79,79,81,81,82,77,77,80,79,77,77,78,80,82,85,80,80,80,79,79,78,81,79,81,81,77,81,82,79,80,78,78,82,82,79,78,80,84,82,81,76,81,81,80,80,81,79,80,79,77,82,78,83,75,86,82,84,76,90,78,84,88,71,89,90,78,75,94,105,95,77,53,39,23,16,12,10,8,8,10,9,13,15,26,39,62,74,68,60,58,52,54,53,49,46,45,43,46,48,51,50,49,53,58,53,49,50,45,58,62,53,36,20,12,11,12,10,14,18,27,38,56,74,96,104,100,86,73,74,90,88,73,84,88,76,86,76,88,81,82,85,87,81,83,82,81,83,83,85,83,78,80,82,81,83,84,81,79,81,82,81,81,80,79,81,84,80,79,84,82,84,81,79,82,83,83,80,79,80,83,83,82,81,80,81,84,80,79,81,81,80,82,80,81,81,81,84,81,81,80,79,84,79,81,79,82,78,80,76,81,81,82,82,82,80,83,84,80,82,81,81,81,82,84,81,80,83,83,76,79,83,83,80,80,84,83,79,85,80,81,83,81,79,81,84,79,82,81,82,81,80,83,78,80,81,81,82,81,80,82,83,85,81,83</t>
  </si>
  <si>
    <t>IMGLINENC=78,78,78,78,78,77,78,78,80,74,81,79,82,78,77,78,79,76,78,79,77,79,81,79,79,76,78,77,79,78,80,83,78,79,80,78,79,80,83,81,77,78,80,76,79,77,78,79,80,75,80,82,79,79,80,78,79,80,81,79,81,80,78,81,79,84,80,79,80,82,79,80,80,79,78,81,78,83,80,79,80,81,81,81,75,76,78,79,82,78,78,82,82,81,82,81,79,78,81,81,78,78,80,78,78,80,78,83,81,79,87,78,86,75,92,73,83,89,72,84,90,77,71,94,106,98,77,56,38,23,16,11,10,9,8,10,10,13,16,26,39,63,77,66,55,55,51,55,51,48,45,43,43,44,44,49,50,48,52,53,51,51,47,47,56,63,54,36,20,13,10,11,11,13,17,27,39,54,76,92,107,101,89,72,77,90,88,73,86,86,75,88,77,86,84,84,83,84,79,85,84,81,83,84,84,80,79,80,84,80,81,83,83,81,82,82,83,82,83,84,82,81,81,81,80,84,79,80,80,81,79,82,82,83,80,81,82,81,84,82,81,81,82,81,84,81,81,79,78,82,85,80,80,81,79,86,83,79,81,81,79,82,82,76,77,80,81,80,78,82,79,79,82,81,80,79,80,85,80,80,82,80,83,82,79,83,81,82,80,82,81,80,82,81,79,81,77,82,82,81,81,81,83,80,79,78,79,80,79,82,80,82,83,81,80,80,79,82,82,81</t>
  </si>
  <si>
    <t>ZL=-7692.5|ZR=-5349.6|ZSWP=0.0</t>
  </si>
  <si>
    <t>IMGLINENC=80,76,77,74,74,73,75,70,73,71,73,69,70,72,72,72,71,73,76,75,75,72,71,70,73,78,73,71,76,70,71,72,74,71,73,72,74,74,76,76,78,75,77,78,76,78,81,75,80,76,80,79,79,79,77,80,79,79,81,78,77,77,78,79,74,79,82,79,79,77,78,76,77,78,80,75,77,77,80,80,78,79,77,80,78,79,78,75,76,78,78,79,79,75,80,77,78,78,79,75,78,76,78,76,79,78,76,77,78,81,75,78,85,74,97,69,108,108,62,27,14,9,6,7,6,6,6,6,6,6,6,7,7,7,8,9,10,9,9,14,27,76,248,248,248,141,73,40,21,10,8,7,6,6,6,7,7,9,7,7,6,6,7,7,8,9,14,23,47,91,115,79,67,96,70,85,85,77,78,78,79,79,75,78,76,76,80,78,77,77,83,75,76,77,74,75,77,76,75,78,75,74,77,77,75,78,77,76,77,76,80,75,76,74,76,72,78,77,77,74,76,76,77,77,78,76,76,78,76,78,78,76,79,78,78,77,78,75,78,76,75,76,74,77,76,77,75,76,73,74,76,74,78,73,78,81,76,80,76,72,75,76,77,72,73,79,78,76,77,76,78,76,75,74,77,73,73,79,80,77,75,76,77,77,75,78,79,75,75,76,80,76,79,74,77,79,75,76,78,76,76,75,75,79,76,77,76,76,76,75,77,76,79,77,79,74,76,76,79,75</t>
  </si>
  <si>
    <t>IMGLINENC=79,81,78,80,79,74,78,77,74,74,72,73,73,74,73,75,74,76,75,73,76,75,71,72,73,73,75,75,75,73,78,75,76,74,76,75,80,76,80,78,76,79,80,78,80,82,81,76,79,77,79,81,82,81,79,78,81,76,80,80,81,77,79,77,81,80,79,80,80,79,82,81,77,79,76,78,79,76,82,79,78,80,78,79,77,78,80,83,79,80,81,80,78,79,78,79,78,78,79,81,77,76,77,78,81,78,78,79,79,80,74,78,81,74,94,64,107,104,65,30,16,9,7,7,6,6,7,6,7,6,7,7,7,7,8,9,10,9,9,15,27,80,248,248,248,135,69,37,20,11,8,7,6,6,7,7,7,9,7,7,6,7,6,8,9,10,14,24,52,96,111,79,72,91,71,84,85,79,78,76,77,79,79,78,78,80,77,75,75,79,77,75,79,79,78,74,77,76,74,77,79,75,78,78,75,79,73,75,77,78,79,76,75,75,79,77,78,77,76,76,77,76,77,75,76,75,76,75,74,75,73,76,76,76,77,75,79,78,77,79,76,75,78,76,76,76,76,77,78,78,76,77,77,75,73,78,74,77,75,78,74,77,79,79,78,75,76,76,76,76,76,76,78,76,76,72,78,74,79,76,76,75,79,74,78,79,77,79,75,77,76,76,76,79,75,76,78,77,74,78,78,78,75,76,77,76,74,82,74,78,74,76,78,77,76,75,78,76,74,77</t>
  </si>
  <si>
    <t>IMGLINENC=78,78,80,79,78,82,80,77,77,74,76,75,79,81,78,78,75,76,77,78,78,76,78,78,79,79,77,77,78,80,78,78,80,78,79,77,80,78,81,80,82,81,79,83,79,78,80,79,80,80,77,80,78,79,81,79,79,78,80,79,78,81,79,79,79,80,79,83,83,78,80,79,78,80,82,79,79,80,77,77,78,78,79,78,81,80,84,84,81,83,81,79,80,82,83,83,79,80,82,80,81,82,81,81,81,82,84,79,82,79,79,88,77,91,80,84,92,74,84,94,81,75,87,103,103,83,65,38,26,17,13,10,8,8,9,9,9,11,14,21,30,52,76,83,69,59,60,60,57,52,50,48,45,49,48,52,54,52,53,56,55,51,50,49,62,65,50,30,18,11,11,10,9,10,12,18,23,38,55,72,93,106,103,90,75,73,90,94,77,83,89,75,92,76,88,80,85,81,84,81,82,85,82,82,84,80,80,80,85,77,82,83,83,81,80,86,83,81,80,82,79,82,83,83,81,84,81,81,81,81,80,80,83,78,83,84,79,84,81,83,81,85,80,80,83,80,77,81,83,82,82,76,80,78,79,81,79,80,81,80,80,78,84,78,80,80,81,81,82,80,81,83,81,78,81,85,80,81,80,80,80,84,85,83,81,79,82,78,77,84,81,80,82,81,79,85,84,84,82,81,83,79,82,81,79,80,80,81,80,79,81,79,78,78,78,82,79,79,82,82</t>
  </si>
  <si>
    <t>IMGLINENC=80,74,79,79,80,79,79,82,74,77,82,79,79,78,78,79,79,76,79,81,78,78,78,75,80,78,77,79,77,82,80,79,79,82,76,80,81,80,78,78,76,80,81,81,78,76,79,75,80,78,79,79,82,78,79,79,75,79,81,81,77,78,80,79,80,78,81,82,81,79,79,82,78,76,80,80,79,77,81,77,78,80,78,82,79,77,76,80,79,80,77,78,81,77,80,81,80,83,82,82,77,82,81,80,83,81,82,75,81,85,78,86,76,86,79,77,93,77,81,95,81,72,88,103,106,82,62,41,26,17,11,10,9,8,9,8,8,12,13,20,32,52,75,83,65,61,58,57,57,52,51,50,45,46,46,51,54,52,52,57,54,53,50,50,62,64,54,32,17,11,11,9,8,11,11,18,24,39,53,76,91,106,103,87,73,72,89,88,74,86,88,75,88,77,87,79,84,80,82,83,84,84,82,83,80,82,81,79,81,81,81,82,81,79,81,79,81,82,81,83,82,80,81,83,82,79,83,80,84,81,80,80,80,84,80,81,82,84,81,80,79,81,83,81,80,83,80,83,83,81,80,81,77,81,80,82,81,80,82,77,79,80,78,82,83,84,81,84,83,81,80,82,79,83,80,82,78,81,81,83,82,79,77,78,81,81,79,80,78,85,80,80,80,78,82,85,83,83,79,81,81,83,83,82,80,82,79,79,83,81,81,80,79,81,81,82,84,83,85,83</t>
  </si>
  <si>
    <t>ZL=-7493.4|ZR=-5548.8|ZSWP=0.0</t>
  </si>
  <si>
    <t>IMGLINENC=77,75,77,74,77,75,76,73,72,73,75,72,73,71,71,75,73,73,75,75,75,74,72,72,72,72,71,73,74,71,74,70,72,73,75,72,75,76,76,78,77,80,79,79,77,79,79,78,77,78,75,76,75,78,79,80,79,78,79,77,80,76,81,77,75,77,81,80,81,81,75,75,77,79,80,80,78,76,77,81,81,76,77,79,79,77,78,78,79,81,77,78,76,77,75,76,77,79,79,78,79,82,76,74,78,77,76,78,75,76,80,79,75,98,64,99,110,73,36,18,10,8,6,6,6,6,7,6,7,6,7,7,6,8,8,11,10,10,10,15,36,104,248,248,239,148,97,51,25,13,9,7,6,6,5,6,5,8,8,7,6,6,6,6,8,10,10,14,25,53,98,112,73,73,95,73,84,83,77,73,72,76,81,80,78,77,76,78,77,79,77,77,74,77,76,76,76,76,77,78,81,78,75,78,77,76,77,76,75,76,75,79,74,77,75,76,75,77,75,76,77,75,78,74,79,77,80,76,80,76,77,74,75,74,75,77,77,75,78,77,75,76,75,78,73,76,76,75,75,75,79,77,75,74,74,76,73,78,76,75,75,77,76,75,76,78,79,80,77,79,75,73,72,77,77,71,77,78,78,76,78,77,77,76,79,73,74,76,77,79,76,77,77,73,80,73,76,75,76,77,74,77,75,79,75,78,77,77,74,77,76,75,77,74,77,76,76,77,77,73</t>
  </si>
  <si>
    <t>IMGLINENC=79,78,82,79,77,77,76,74,73,75,72,74,71,72,71,76,73,75,71,71,73,74,74,76,73,77,77,76,76,73,77,76,77,76,80,78,76,74,75,76,77,77,79,79,81,79,81,75,80,78,79,80,82,81,79,81,79,80,80,80,79,78,79,77,79,78,81,82,82,79,79,79,79,77,79,76,74,78,78,78,83,79,76,80,79,78,79,78,81,80,77,81,78,77,78,81,78,79,80,78,79,77,78,82,77,77,78,78,77,78,82,78,78,98,66,106,112,73,38,16,9,8,7,7,6,7,6,7,7,6,6,7,8,7,8,10,9,8,10,16,36,104,248,248,240,154,91,49,26,14,9,6,7,6,7,6,6,7,9,7,7,6,6,7,7,8,11,14,26,55,98,111,73,75,88,76,78,81,81,76,77,76,79,81,78,78,77,77,77,77,74,74,77,76,75,77,80,74,76,78,76,75,76,74,77,78,75,77,79,77,77,77,79,77,79,77,76,76,75,74,78,76,73,78,75,75,77,77,78,77,77,77,78,79,77,77,73,77,79,79,75,75,77,77,75,77,77,77,79,78,78,76,77,78,78,76,74,76,76,77,77,80,76,77,76,74,75,75,73,78,75,76,77,77,78,77,76,74,75,77,77,76,76,76,77,79,77,77,79,78,77,75,74,75,75,75,77,76,75,80,74,73,77,78,75,75,75,79,75,74,76,77,77,76,79,76,77,79,77,78</t>
  </si>
  <si>
    <t>IMGLINENC=80,78,79,79,75,76,79,75,77,78,78,76,75,77,78,78,75,76,78,77,78,77,79,79,78,77,74,76,76,79,81,81,78,75,78,77,80,76,77,80,77,83,81,77,78,77,76,80,78,79,77,81,78,77,80,79,81,79,81,78,82,79,77,79,78,82,81,80,84,81,81,81,80,78,78,80,80,76,78,77,80,78,79,79,82,78,79,81,85,80,81,79,81,83,80,79,76,83,82,81,81,78,79,80,81,80,82,85,79,82,86,80,88,83,78,92,81,79,95,85,73,85,104,101,85,62,45,28,19,12,11,10,7,8,7,8,8,11,12,18,29,48,72,87,74,66,66,58,61,54,54,49,47,53,53,55,58,54,59,62,55,59,52,56,65,66,47,26,14,11,10,9,8,10,11,15,17,26,38,57,78,96,106,104,88,74,75,92,91,73,87,84,77,90,80,87,80,85,81,81,85,78,82,83,82,82,79,80,81,83,82,80,82,81,81,85,82,83,81,82,81,79,82,77,83,82,81,83,82,83,81,81,83,79,86,79,83,80,81,85,82,84,81,81,82,81,80,81,80,81,82,80,81,80,78,81,82,88,79,80,81,84,79,79,78,77,78,83,82,80,81,82,85,79,82,83,79,79,80,84,81,81,83,81,82,77,82,81,81,79,78,78,82,82,79,82,80,82,83,81,83,77,83,80,81,83,81,82,83,81,85,80,78,83,80,86,84,83,82,78</t>
  </si>
  <si>
    <t>IMGLINENC=78,81,78,78,78,76,79,79,79,76,79,79,77,78,78,80,78,79,77,77,78,80,83,78,78,78,77,78,79,79,78,77,78,80,81,79,81,78,80,79,77,79,80,79,79,77,78,80,77,81,80,81,79,80,80,79,81,80,81,83,79,79,79,79,82,80,82,81,82,81,80,81,78,79,80,79,78,82,81,82,80,81,78,79,79,80,78,82,79,80,78,79,81,78,82,78,81,83,80,83,79,82,80,77,79,80,80,85,81,80,84,80,79,85,76,89,78,76,93,85,74,80,102,102,90,65,45,30,18,13,9,8,8,8,8,8,8,10,12,18,25,49,74,87,76,62,61,59,60,52,53,50,46,49,52,54,56,55,58,62,55,59,51,53,67,64,46,28,15,10,9,8,8,10,10,12,18,29,38,58,79,94,105,99,87,72,76,93,86,71,87,81,77,87,78,87,81,83,81,85,87,83,85,82,82,81,80,80,80,80,77,78,82,79,82,80,82,79,81,80,80,83,80,83,83,82,81,82,85,81,79,81,84,82,78,78,81,81,79,81,79,82,81,82,83,81,82,81,82,80,81,82,84,81,80,84,83,79,83,81,78,83,84,83,80,77,82,80,79,80,79,83,78,82,88,81,80,79,80,85,84,83,81,80,79,81,81,80,82,78,79,80,82,78,82,82,84,86,80,80,78,79,78,81,83,80,80,76,78,84,81,81,82,80,79,85,81,82,84,81</t>
  </si>
  <si>
    <t>ZL=-7298.7|ZR=-5743.5|ZSWP=0.0</t>
  </si>
  <si>
    <t>IMGLINENC=78,79,76,75,75,74,71,73,70,72,70,74,71,73,73,76,75,71,76,75,76,73,74,74,74,72,72,73,70,74,75,72,70,73,74,74,76,76,74,78,76,79,77,80,76,76,77,79,80,80,80,79,78,80,78,80,78,80,80,78,80,79,76,76,77,79,77,80,80,80,79,77,76,78,79,79,77,78,77,78,77,76,78,77,80,78,78,76,77,76,77,78,78,77,77,77,80,80,76,75,76,79,77,79,77,75,77,78,77,79,75,80,93,71,91,114,81,42,19,10,8,7,7,8,6,6,6,6,5,7,7,7,7,8,8,10,9,10,10,20,52,152,248,248,202,152,105,56,29,13,9,7,6,6,7,5,6,6,9,7,6,6,7,7,7,8,10,12,16,37,73,108,96,60,92,74,94,73,75,81,80,76,77,77,77,81,75,75,76,78,73,76,77,79,76,80,74,79,74,77,75,75,77,76,77,77,79,76,74,75,73,77,74,75,80,76,73,78,73,77,78,75,78,76,78,77,78,79,78,75,76,79,76,76,78,76,77,77,78,80,77,79,75,79,75,76,74,76,73,79,76,73,74,77,74,77,77,77,73,72,78,75,75,76,75,73,77,75,77,76,74,77,74,77,74,77,76,78,77,76,75,74,77,78,75,76,75,74,75,73,76,76,75,75,76,76,77,76,77,77,76,74,79,79,74,73,78,76,75,73,77,76,77,75,76,79,77,77,76,76</t>
  </si>
  <si>
    <t>IMGLINENC=77,81,81,74,76,73,77,74,72,74,72,72,73,70,73,72,75,75,74,70,70,73,75,74,77,73,78,75,73,75,77,74,77,76,77,77,77,79,78,76,80,78,80,79,79,79,81,77,75,81,79,79,84,80,81,80,81,79,78,80,77,80,80,77,77,80,78,78,87,81,81,80,77,79,79,78,76,78,76,81,78,78,81,78,77,81,80,80,79,81,81,82,80,78,81,78,78,80,80,80,78,76,78,78,75,77,78,76,79,82,76,80,88,74,94,117,80,43,20,10,8,7,7,6,7,7,6,6,8,6,7,7,6,8,9,9,9,10,12,21,50,168,248,248,209,153,96,56,29,16,9,7,7,6,7,6,6,7,9,8,8,8,7,7,7,8,10,12,18,37,79,112,100,63,94,74,93,71,79,79,79,83,80,79,79,76,80,76,76,77,74,78,78,79,78,75,77,79,77,74,79,77,77,78,75,74,71,74,77,77,76,77,78,76,77,79,75,75,77,78,77,75,75,79,76,74,75,77,77,76,73,78,73,78,77,78,78,76,74,75,79,75,78,78,77,79,76,80,79,79,78,74,78,76,79,78,76,76,78,76,78,74,77,76,72,73,73,76,75,75,75,76,76,77,75,76,75,75,78,76,77,79,76,74,79,77,75,75,76,79,79,74,76,75,72,78,76,77,77,79,73,75,76,76,75,77,74,78,75,76,76,77,77,77,79,77,77,74,77,76</t>
  </si>
  <si>
    <t>IMGLINENC=76,76,79,77,76,80,77,79,79,80,77,77,77,76,75,79,77,80,78,77,77,77,76,76,77,78,80,79,79,79,77,77,78,77,77,77,80,78,79,79,80,80,81,79,79,77,81,79,81,77,80,75,81,80,78,76,80,79,84,79,76,78,77,75,79,80,80,83,83,79,81,82,81,79,81,82,80,80,78,80,82,79,79,77,78,80,80,78,82,80,78,78,79,81,81,82,80,80,78,78,78,80,81,77,82,82,83,79,84,79,87,78,87,76,89,85,77,86,93,74,77,93,107,98,76,52,36,22,16,10,9,8,7,8,7,7,7,10,11,15,21,37,66,93,90,67,64,67,63,54,54,51,47,50,54,55,60,56,58,63,56,58,53,63,72,62,45,26,13,10,10,8,7,8,8,10,13,21,26,41,57,83,98,104,103,83,69,78,93,83,73,89,84,82,92,77,83,83,84,84,86,86,84,85,84,81,78,82,83,80,80,86,80,81,82,82,81,83,78,82,83,83,84,82,80,81,82,80,82,82,80,82,83,81,81,82,85,81,80,82,83,83,78,80,85,83,82,78,80,83,80,78,81,76,79,80,82,79,82,79,81,80,80,82,78,81,82,81,82,79,80,81,80,79,81,83,82,79,80,84,80,81,82,78,83,80,77,83,81,80,82,81,82,82,82,81,79,83,80,83,82,79,80,79,79,81,83,79,81,80,84,79,80,81,80,82,77,81,84,83</t>
  </si>
  <si>
    <t>IMGLINENC=77,77,78,81,77,78,80,80,79,79,82,80,77,79,78,77,78,78,81,79,77,76,80,78,80,77,82,76,77,81,79,77,81,80,81,79,82,80,77,81,78,77,80,80,78,82,78,76,79,82,80,81,80,80,78,80,80,77,77,80,76,80,80,79,80,83,81,83,81,79,82,79,77,79,79,78,81,80,77,78,81,80,78,80,80,78,79,80,79,82,80,78,82,79,79,79,80,81,76,81,80,80,79,81,80,81,81,81,88,76,88,77,92,76,86,88,76,88,93,78,78,93,105,99,80,52,35,23,16,12,9,8,8,7,7,8,8,9,12,16,22,40,64,92,85,69,66,63,63,59,57,49,48,51,51,56,58,59,60,64,59,57,54,61,70,66,47,26,14,10,11,8,7,9,9,10,14,20,26,43,60,80,97,107,97,81,71,76,95,83,73,93,80,81,88,78,83,80,79,84,81,85,83,83,88,80,84,85,80,78,80,80,85,80,77,84,83,79,80,81,81,80,80,83,84,82,82,78,83,83,79,85,83,84,81,81,85,78,79,79,81,80,82,82,79,84,85,81,79,82,83,78,81,81,82,86,83,80,78,78,80,83,77,78,82,80,82,76,80,79,81,81,84,79,83,80,80,81,83,82,83,78,81,80,79,82,79,81,81,80,80,80,83,79,81,81,80,80,78,81,82,81,80,81,82,82,79,81,82,80,84,78,80,83,78,83,82,85,81,79</t>
  </si>
  <si>
    <t>ZL=-7097.8|ZR=-5944.5|ZSWP=0.0</t>
  </si>
  <si>
    <t>IMGLINENC=81,79,75,74,72,73,73,73,75,74,73,70,70,71,72,73,72,73,69,73,74,73,71,73,70,72,73,72,72,71,71,72,75,73,72,74,76,76,78,78,81,79,74,78,75,78,77,78,78,79,77,77,81,78,79,81,79,79,80,78,81,80,76,76,77,77,81,77,82,79,79,79,78,78,76,79,79,80,81,82,76,79,80,78,78,76,75,77,79,79,76,78,77,83,79,81,79,77,77,76,81,79,78,83,79,78,77,77,77,78,79,80,95,72,115,101,56,27,14,9,7,6,6,6,6,6,7,6,6,7,8,6,7,8,9,10,9,11,13,26,70,184,248,248,210,151,117,68,37,18,10,7,6,6,6,6,5,6,8,8,7,6,6,7,7,6,9,9,12,21,42,79,118,87,63,98,68,93,79,75,77,77,82,77,78,73,78,76,77,75,74,73,77,78,73,75,74,78,78,76,76,76,77,76,74,78,76,78,79,77,79,75,76,79,76,75,76,75,76,77,78,76,78,78,79,78,79,78,80,75,79,77,77,76,77,82,76,78,76,77,74,76,73,74,77,75,76,72,76,75,76,76,76,76,77,75,78,80,77,76,75,77,77,75,74,78,73,74,78,77,74,72,72,74,78,75,74,76,75,80,75,76,80,75,75,75,76,73,74,78,75,77,77,75,78,75,79,76,78,76,71,76,75,80,77,77,79,77,72,74,77,73,78,75,76,81,76,76,75,76</t>
  </si>
  <si>
    <t>IMGLINENC=79,78,79,76,73,72,76,75,75,72,78,72,74,72,72,73,75,74,74,71,74,73,73,73,76,76,77,77,75,73,77,77,75,76,74,76,78,75,80,79,75,80,80,80,82,80,82,76,76,78,80,77,80,82,77,82,81,78,81,75,77,80,74,74,80,79,76,82,82,82,83,76,79,78,77,80,78,79,83,76,80,78,79,81,80,80,78,79,78,82,83,79,80,82,79,81,75,79,78,77,80,80,76,81,79,77,76,78,77,81,82,76,95,69,111,103,61,26,15,10,7,6,6,7,6,5,6,6,7,7,7,6,7,7,9,9,10,10,14,27,62,168,248,248,213,148,118,68,36,18,9,7,6,6,6,6,7,6,7,9,8,6,6,6,6,7,8,10,12,21,45,88,113,85,64,98,67,90,84,78,78,78,80,80,74,75,80,77,75,80,78,77,76,77,77,77,76,76,77,80,80,75,79,79,75,76,75,76,77,74,78,78,76,73,77,78,72,77,80,77,74,77,77,76,74,74,76,77,74,79,74,80,76,80,73,77,76,75,77,77,78,75,79,75,76,77,78,74,74,75,80,78,76,77,77,77,75,76,77,77,79,75,78,78,75,75,77,75,74,74,74,74,76,75,72,75,76,74,75,78,76,80,76,75,77,76,77,75,79,77,76,74,74,79,76,77,79,77,77,77,73,76,78,76,76,78,77,76,78,78,78,75,78,78,78,78,73,73,76,80</t>
  </si>
  <si>
    <t>IMGLINENC=77,78,77,78,79,80,77,80,79,77,76,78,77,79,76,77,73,78,77,80,78,76,80,77,77,80,77,77,77,78,77,81,79,76,79,79,79,75,82,82,80,81,83,79,77,77,79,76,80,79,82,79,81,82,79,81,80,80,82,77,78,79,77,77,79,79,79,81,80,77,81,82,79,81,79,78,75,80,78,78,83,78,76,83,81,78,79,80,83,82,81,77,78,82,82,82,79,80,79,78,80,80,77,80,81,79,81,83,81,85,76,87,85,77,90,75,81,94,81,75,87,105,103,87,59,40,27,18,13,11,8,8,7,7,7,7,8,8,11,14,20,37,61,87,92,75,66,69,66,59,58,53,53,56,56,59,63,61,61,68,59,60,58,69,80,62,43,21,13,11,10,8,7,8,7,8,12,15,21,32,44,67,84,104,107,94,79,70,80,91,78,78,95,75,84,82,87,86,85,82,83,82,86,84,83,83,82,81,84,81,84,80,83,77,81,82,84,83,79,84,85,80,80,83,84,79,78,84,78,82,83,81,81,82,83,84,82,81,81,81,81,80,78,83,80,82,77,83,81,80,80,82,78,78,80,81,83,79,78,79,81,80,83,80,81,79,80,84,80,82,82,80,82,82,83,80,81,83,80,83,82,79,83,83,83,81,83,85,82,81,82,81,82,83,83,82,83,82,80,82,81,80,79,83,79,82,80,83,82,81,79,83,78,78,79,84,77,78,83,79</t>
  </si>
  <si>
    <t>IMGLINENC=79,79,77,83,80,78,78,77,79,79,80,82,80,78,80,79,77,78,79,76,77,77,78,78,79,78,80,78,79,78,80,80,79,79,75,79,78,77,78,82,79,79,78,81,78,77,80,76,80,79,80,81,78,82,79,80,81,79,81,81,80,77,79,81,81,80,78,78,77,79,79,77,80,79,81,81,81,80,77,81,80,79,78,80,77,78,75,78,80,81,81,82,80,82,79,82,79,82,80,84,81,80,80,82,80,82,81,82,80,86,79,84,83,79,93,75,79,93,80,73,88,101,107,83,64,40,28,19,13,10,7,8,8,8,7,7,7,9,10,15,21,33,61,89,92,71,69,71,68,64,59,52,51,53,53,57,61,61,62,68,58,64,56,69,73,63,44,23,13,11,9,7,7,6,7,9,11,15,21,34,48,68,88,105,106,97,79,71,87,91,77,79,93,74,90,79,82,85,82,82,82,85,83,80,84,83,81,84,76,81,81,83,83,82,84,86,83,84,88,81,81,82,79,83,82,85,80,83,82,81,82,82,81,80,84,78,82,79,83,83,80,80,82,81,82,83,82,84,79,83,83,81,82,82,82,87,82,82,80,82,79,80,79,82,79,79,81,84,80,79,80,82,82,78,84,84,81,83,81,82,80,82,84,82,81,78,81,85,81,79,81,79,79,80,80,80,79,79,80,80,83,79,83,79,78,79,81,79,81,79,81,81,81,79,81,84,82,81,82,83</t>
  </si>
  <si>
    <t>ZL=-6897.6|ZR=-6144.6|ZSWP=0.0</t>
  </si>
  <si>
    <t>IMGLINENC=79,78,77,78,73,71,78,71,71,71,73,72,71,73,74,76,74,76,76,75,71,74,75,72,71,74,72,73,74,73,74,73,74,72,74,75,74,76,79,76,75,81,78,78,79,78,83,80,79,78,80,76,81,78,79,78,79,77,79,77,80,77,77,78,75,79,77,78,78,80,78,77,79,77,79,82,77,79,78,78,79,77,78,79,78,80,75,77,80,76,79,81,79,78,82,77,77,80,79,78,76,78,80,78,77,79,80,76,80,81,75,101,68,111,112,66,32,16,10,8,7,6,7,7,6,5,6,6,6,7,6,7,7,8,10,10,10,12,16,36,88,200,248,248,214,147,126,79,45,23,12,8,7,6,7,7,5,5,6,8,9,7,7,7,7,7,8,9,10,13,23,53,96,115,76,72,96,72,80,84,78,75,81,74,78,78,78,75,74,76,76,75,74,73,76,75,79,77,78,75,74,75,76,75,76,77,75,75,72,78,76,76,76,73,80,78,76,74,76,75,76,75,77,76,78,77,74,78,76,75,77,77,75,78,79,77,71,76,79,77,76,79,78,79,75,77,76,76,75,78,75,78,78,74,77,76,77,77,79,75,71,74,75,76,74,76,77,75,76,79,74,77,75,78,80,74,73,78,78,79,76,78,78,81,75,72,79,80,78,74,74,76,78,74,77,77,78,80,78,76,73,72,75,74,77,76,76,80,76,77,74,74,77,76,75,77,75,77,76,74</t>
  </si>
  <si>
    <t>IMGLINENC=79,81,78,80,78,77,75,77,77,73,76,75,76,70,69,72,75,73,75,75,72,73,75,77,76,73,76,74,75,75,77,75,76,75,76,78,80,79,79,76,78,76,79,78,82,83,80,79,78,79,78,80,82,80,80,78,78,78,78,80,76,74,79,74,81,77,80,79,81,81,77,78,82,77,77,77,77,79,76,79,81,79,81,79,75,79,78,81,76,81,80,80,80,78,76,76,78,76,79,77,79,80,78,78,81,79,78,78,81,78,74,100,65,107,110,71,32,17,9,7,7,7,6,7,6,6,6,7,7,6,7,7,7,9,10,9,9,11,16,36,84,200,248,248,219,141,125,77,44,23,12,8,7,6,6,6,5,6,5,8,8,7,7,7,7,7,8,9,10,14,25,54,97,115,74,76,97,75,79,87,78,72,76,79,78,80,79,80,74,77,77,75,81,77,79,76,80,78,75,79,77,77,76,81,79,76,73,79,76,77,74,80,75,77,73,74,73,77,74,79,74,77,77,82,77,77,76,73,76,79,75,76,76,81,78,78,77,77,75,77,79,75,77,75,75,77,74,77,80,77,76,75,79,75,76,78,77,76,77,76,75,77,78,75,77,77,73,75,74,75,75,77,76,76,73,74,77,73,79,75,76,75,77,78,74,76,81,77,75,78,76,76,78,78,76,78,77,79,77,76,76,77,74,78,77,78,76,82,78,78,78,77,76,80,77,76,78,78,74,77</t>
  </si>
  <si>
    <t>IMGLINENC=78,80,75,78,79,79,77,77,80,81,76,77,77,79,73,77,76,78,77,80,78,78,80,79,78,80,78,78,79,79,79,78,75,77,79,78,81,77,82,79,81,81,80,81,78,81,79,80,78,79,82,82,81,78,77,79,78,76,80,76,79,79,74,75,79,77,81,80,79,83,81,81,84,79,81,80,77,76,81,80,80,76,77,81,83,79,81,81,81,80,79,78,76,81,80,77,80,81,82,81,78,81,83,77,79,79,79,82,84,78,80,91,75,89,81,74,92,85,74,83,100,106,93,64,46,30,19,14,10,8,7,7,7,6,7,7,7,9,10,14,17,31,52,89,107,88,73,75,70,64,60,58,54,54,56,62,61,63,67,70,61,63,62,76,79,61,37,19,13,9,9,8,6,6,7,8,9,12,15,24,35,51,69,90,105,100,95,77,68,88,92,74,78,90,74,87,82,86,81,85,84,85,82,84,86,83,82,84,82,82,85,84,82,81,80,83,82,84,83,85,82,77,80,82,84,86,83,82,79,84,79,81,79,83,82,84,83,81,80,83,85,78,81,82,81,80,81,82,81,83,82,78,80,81,80,80,83,82,79,80,80,81,82,80,77,80,80,81,78,82,83,81,82,79,80,83,80,80,81,79,78,80,81,85,80,79,79,80,80,81,81,82,80,79,82,80,83,81,79,84,80,80,84,82,85,82,82,82,84,81,79,81,81,79,81,82,80,78,83,83</t>
  </si>
  <si>
    <t>IMGLINENC=77,77,81,77,81,78,80,78,80,77,80,80,79,78,79,81,78,78,77,78,80,76,77,79,78,78,77,81,80,77,78,78,79,79,80,80,79,76,78,82,76,77,77,80,76,79,76,79,79,82,77,80,78,77,79,79,80,78,76,80,78,76,80,79,79,82,81,78,82,77,79,80,78,80,82,81,79,81,83,80,78,80,79,82,80,78,79,77,79,79,80,81,83,80,80,80,78,82,81,80,80,81,81,82,82,84,80,82,80,82,81,92,76,92,85,77,88,88,73,80,96,105,90,69,48,31,21,14,10,8,7,6,6,7,7,8,7,8,9,15,17,30,50,87,103,83,72,72,65,66,56,57,53,53,56,61,61,64,66,70,64,65,62,73,80,63,37,20,12,9,9,7,7,7,6,8,9,11,16,24,36,50,68,87,104,107,91,79,70,89,91,74,80,91,75,87,79,84,80,79,83,86,83,86,86,83,83,82,82,81,77,82,82,82,83,83,82,83,79,82,83,81,81,84,83,84,86,83,81,82,81,80,79,82,81,82,87,86,78,82,79,81,82,82,83,81,80,80,80,79,80,82,81,82,80,82,83,83,80,81,82,80,82,78,81,78,79,81,79,83,79,81,81,79,81,81,80,85,79,78,81,78,80,81,81,82,79,82,78,80,80,80,82,76,82,81,82,81,81,78,80,80,82,79,81,79,83,82,80,81,80,79,79,84,81,81,83,83,82,81</t>
  </si>
  <si>
    <t>ZL=-6698.6|ZR=-6343.6|ZSWP=0.0</t>
  </si>
  <si>
    <t>IMGLINENC=76,78,77,73,74,72,72,71,74,76,72,73,73,72,73,72,73,75,74,72,72,72,72,74,72,72,71,70,73,71,74,75,73,72,71,75,75,75,75,75,78,81,76,79,78,79,78,76,78,80,78,77,79,80,77,80,79,80,80,77,75,75,77,79,78,78,78,84,79,84,77,79,81,75,80,78,75,78,78,81,76,78,79,81,79,78,77,78,76,80,79,81,77,79,79,76,79,81,77,77,77,77,79,77,78,79,79,81,81,75,97,67,106,111,66,31,15,9,8,8,6,6,6,5,5,6,6,7,7,7,7,7,7,9,10,10,11,14,27,56,135,228,248,248,211,133,132,90,52,27,15,9,6,6,7,6,6,6,6,7,8,8,7,7,7,6,6,8,9,10,15,28,59,104,111,70,82,87,81,76,84,81,82,74,77,78,74,78,76,76,76,73,76,77,76,74,76,78,76,77,74,77,77,76,78,78,77,76,75,80,77,76,77,74,74,75,75,76,75,79,79,76,77,77,74,78,80,78,76,78,75,77,77,76,74,76,78,77,77,77,76,73,77,75,74,75,76,73,77,76,77,78,77,78,79,79,76,76,77,73,73,75,79,75,76,76,75,75,76,77,76,76,77,76,77,76,74,75,78,75,78,77,76,81,76,75,76,75,71,75,75,75,76,74,77,75,76,76,75,76,78,75,77,79,77,74,75,77,73,75,80,75,77,77,74,78,78,76,76,75</t>
  </si>
  <si>
    <t>IMGLINENC=79,79,78,79,78,76,75,72,71,73,75,73,75,70,74,74,73,73,74,70,73,73,72,73,74,70,71,73,71,72,74,74,78,76,76,75,76,78,80,79,76,80,78,79,82,81,80,79,77,78,81,80,79,79,77,78,82,82,81,79,77,78,79,79,76,81,81,78,82,80,80,77,80,78,80,79,77,79,77,79,79,80,80,79,79,78,79,81,82,78,79,79,82,78,78,78,80,78,78,78,79,76,77,78,76,78,74,82,80,78,100,65,106,111,69,33,16,9,7,7,6,6,6,6,6,5,6,6,7,7,6,7,8,9,9,10,10,14,26,56,125,236,248,248,209,134,128,89,48,28,15,9,8,7,6,5,5,6,6,7,9,8,7,7,7,6,7,9,11,12,14,30,64,103,108,65,88,86,88,74,84,82,78,79,77,77,79,79,75,78,78,75,78,76,76,76,77,78,79,78,77,75,77,73,75,77,75,82,76,78,77,76,79,75,76,76,77,74,76,75,75,78,74,79,72,80,77,77,74,77,78,74,76,80,77,78,77,78,77,72,74,76,79,77,77,77,77,76,75,78,77,80,79,78,77,75,73,75,80,77,77,76,77,77,76,76,74,75,74,73,76,77,76,76,74,73,76,76,75,77,79,75,76,77,76,77,79,79,76,78,76,78,76,78,76,82,77,78,78,76,75,76,75,77,78,77,72,74,78,76,80,77,81,76,79,76,77,77,74,77</t>
  </si>
  <si>
    <t>IMGLINENC=78,77,78,80,77,79,78,76,77,74,77,77,80,74,76,77,78,78,72,78,79,77,82,80,80,78,79,75,78,79,81,76,79,77,78,75,80,80,80,80,80,82,81,81,79,76,77,79,79,79,77,78,78,78,79,79,83,75,80,76,79,79,78,77,76,79,78,80,79,79,79,76,81,80,83,78,78,81,81,78,81,78,78,79,78,80,81,82,81,81,80,77,78,79,81,77,77,80,78,82,83,81,80,79,80,77,85,78,86,77,88,77,87,86,73,88,89,74,75,97,108,95,72,52,33,22,16,10,8,8,7,7,7,7,7,7,7,9,8,12,14,25,38,74,109,102,82,78,75,70,63,64,55,58,60,64,69,69,75,73,67,65,70,83,84,56,32,18,11,10,8,7,7,7,7,7,7,10,11,15,21,35,46,72,85,100,104,97,78,71,83,94,79,78,92,76,88,83,84,86,84,81,84,85,85,83,83,80,87,83,81,81,81,81,83,85,80,83,80,78,79,77,82,83,82,82,80,79,79,82,84,81,80,82,83,82,83,80,82,84,83,84,78,82,80,82,81,82,83,85,81,79,79,80,78,79,82,80,82,82,83,81,82,80,81,80,81,80,83,77,80,83,81,80,81,79,81,79,78,80,81,81,82,83,79,80,84,84,80,82,82,81,82,81,81,82,78,80,80,77,79,76,81,86,83,82,80,82,81,85,83,80,82,83,77,82,83,79,80,84</t>
  </si>
  <si>
    <t>IMGLINENC=74,78,82,75,77,80,80,79,80,82,81,79,76,82,80,80,78,76,79,77,78,80,78,78,81,83,76,77,80,81,77,80,79,80,80,77,79,82,78,78,77,76,78,79,76,78,82,79,80,82,80,80,78,77,81,81,80,78,78,81,78,78,79,80,81,83,83,79,83,78,81,77,78,81,79,80,82,79,81,80,80,79,82,80,78,76,77,79,81,79,78,82,82,80,83,84,82,78,78,84,78,79,79,79,84,84,84,80,86,81,88,77,84,86,73,87,91,76,78,93,111,99,75,54,35,22,15,12,9,8,7,6,6,6,7,7,6,8,9,12,14,25,36,73,106,101,80,79,77,72,68,63,53,57,60,69,66,66,71,70,67,69,67,81,84,57,34,16,10,9,7,7,7,7,7,6,7,8,10,15,21,35,48,68,90,104,108,91,78,71,85,96,75,79,90,74,87,80,83,79,86,82,85,81,85,81,81,83,83,81,82,78,82,82,81,80,83,82,81,80,81,81,80,83,81,82,83,81,81,80,81,82,82,82,79,82,83,82,78,81,80,78,78,83,81,84,82,83,81,82,82,79,80,79,84,80,85,86,80,82,76,82,81,79,79,78,79,80,81,86,81,84,79,82,81,78,78,80,81,82,81,79,80,81,83,82,79,81,83,82,84,79,83,80,81,83,81,80,79,80,83,82,83,83,82,83,81,79,80,86,80,79,83,81,82,81,84,84,81,80</t>
  </si>
  <si>
    <t>ZL=-6504.8|ZR=-6537.4|ZSWP=0.0</t>
  </si>
  <si>
    <t>IMGLINENC=81,76,76,74,73,74,77,71,73,75,72,70,73,75,72,72,71,74,73,74,71,75,73,72,76,72,71,73,74,73,71,74,74,73,72,75,72,73,76,80,78,79,79,78,80,79,80,78,79,77,79,82,78,79,79,80,80,78,80,78,78,80,77,78,75,80,78,80,81,76,76,77,74,76,78,77,77,75,79,77,83,76,79,81,76,79,76,79,81,82,77,79,80,76,81,75,79,80,79,74,79,77,76,78,78,76,82,77,73,95,69,107,114,70,33,17,10,8,7,6,6,6,6,6,6,6,6,6,7,6,8,7,8,9,10,10,12,18,35,83,158,222,248,248,212,125,127,101,65,34,17,11,8,6,6,6,6,6,6,6,8,8,7,8,8,8,6,7,9,8,10,15,31,68,105,104,67,88,81,84,74,82,79,77,74,76,80,79,78,78,76,74,79,79,75,77,76,74,76,79,77,76,74,78,79,78,78,77,75,76,77,74,76,78,77,75,75,78,76,78,77,77,77,78,77,79,78,80,75,78,76,74,76,76,76,79,77,76,77,77,77,76,79,83,75,76,77,74,74,80,75,76,75,75,76,77,72,74,79,74,78,78,75,76,75,75,76,77,76,77,77,77,74,75,78,76,74,77,76,78,76,74,78,78,76,74,77,76,75,77,79,73,74,75,75,79,78,76,78,76,75,75,75,76,77,78,77,76,77,72,75,74,77,76,77,80,78,78,77,78</t>
  </si>
  <si>
    <t>IMGLINENC=78,79,79,76,74,75,73,74,76,73,71,72,76,70,75,73,72,71,72,73,74,74,76,74,73,74,74,73,75,71,75,74,78,76,75,75,78,75,79,79,77,78,80,79,77,79,79,78,80,76,81,77,80,80,78,80,79,80,79,79,81,79,77,77,77,83,77,82,81,84,78,79,80,80,81,78,76,76,78,80,79,75,80,81,78,80,81,79,80,79,85,79,80,76,82,79,79,83,79,78,81,79,77,80,76,79,81,80,76,100,68,105,112,71,35,17,9,7,7,6,7,6,6,6,6,6,6,7,7,7,6,7,8,10,9,10,11,17,36,78,156,224,248,248,209,127,131,100,63,33,17,12,8,8,6,6,6,6,5,6,8,10,7,7,7,7,6,8,8,9,10,15,34,69,109,104,62,91,79,91,75,80,84,80,80,78,81,81,75,76,76,79,78,75,79,75,80,78,76,76,79,75,75,77,71,75,74,78,76,76,78,77,76,76,78,76,79,77,74,76,75,76,76,76,74,76,80,79,78,74,76,77,75,79,76,75,76,75,77,79,78,78,78,73,77,78,77,76,76,79,77,77,79,78,74,75,72,77,73,74,77,75,74,77,79,76,74,74,77,75,76,74,77,76,75,75,75,72,76,77,77,77,76,76,73,76,76,78,76,75,77,75,76,79,77,78,76,79,76,77,75,75,79,77,76,77,79,76,79,74,77,76,77,79,79,75,73,76,76,77</t>
  </si>
  <si>
    <t>IMGLINENC=77,81,80,77,80,77,79,76,76,78,78,73,76,78,78,79,75,78,74,82,78,80,77,79,78,78,77,77,78,78,79,78,78,77,79,77,81,78,79,80,77,79,81,83,79,80,78,77,81,77,79,78,81,82,79,79,83,78,81,83,78,79,74,80,78,80,82,78,78,80,80,81,79,79,79,80,80,76,77,76,78,78,75,78,80,77,77,82,81,84,79,78,79,83,80,80,80,81,81,80,80,82,79,83,80,86,76,86,74,89,75,85,91,75,84,93,78,74,93,111,98,71,55,35,22,15,11,8,8,7,6,6,5,6,6,6,7,8,8,11,12,19,33,65,101,117,95,80,81,74,73,64,59,63,64,70,71,74,83,76,75,70,79,87,81,52,28,14,11,9,8,6,7,6,6,6,7,6,9,12,14,21,31,52,67,91,106,107,94,72,69,88,96,74,81,94,76,89,80,83,80,84,83,86,83,85,81,84,82,87,84,80,81,80,79,82,81,83,82,81,83,82,81,82,79,82,83,82,80,80,80,81,81,83,82,80,81,81,80,82,82,84,77,80,79,84,78,82,82,77,79,80,80,81,75,79,83,82,83,77,81,84,82,84,81,77,78,82,83,82,81,79,83,83,81,82,80,78,81,82,78,81,84,83,81,79,80,76,81,83,82,82,80,82,83,81,79,80,80,82,82,79,83,82,84,81,85,80,83,80,85,79,81,83,79,83,84,81,82,82</t>
  </si>
  <si>
    <t>IMGLINENC=79,76,77,77,80,78,78,77,78,79,77,77,79,77,82,78,79,77,78,79,80,82,80,81,80,78,79,79,80,80,78,80,78,80,78,81,79,80,78,79,77,78,78,76,81,77,79,79,78,78,81,81,83,79,81,79,78,76,81,82,79,78,79,80,81,81,80,77,80,80,79,80,78,82,80,81,79,79,79,81,77,81,81,81,82,79,79,81,78,80,82,80,82,79,81,83,78,78,80,80,80,81,79,84,82,85,77,86,75,90,76,83,87,74,85,95,83,77,92,105,99,79,56,36,25,15,12,8,7,7,7,6,5,6,6,6,6,8,8,11,12,22,33,62,103,119,96,78,82,73,68,66,57,62,60,69,69,70,79,75,72,72,75,88,82,51,28,14,11,9,7,7,6,7,7,6,7,6,8,12,14,23,33,51,68,89,105,106,87,73,71,90,95,77,82,91,72,85,80,83,83,86,83,86,86,84,84,83,80,83,79,82,80,80,84,82,83,82,81,83,81,83,85,82,80,83,84,82,83,81,81,83,79,80,83,80,81,82,81,82,80,80,81,79,81,83,78,80,76,79,78,81,82,81,81,87,80,80,78,80,80,80,78,82,80,80,81,82,81,83,82,81,82,81,82,82,78,79,82,83,79,85,80,81,79,82,83,80,83,81,79,84,81,80,83,81,79,84,81,79,80,85,80,80,80,80,78,78,80,80,79,79,82,80,78,81,85,83,82,82</t>
  </si>
  <si>
    <t>ZL=-6304.4|ZR=-6737.8|ZSWP=0.0</t>
  </si>
  <si>
    <t>IMGLINENC=80,79,76,74,71,73,74,75,74,77,74,71,72,71,75,73,72,72,74,74,74,71,72,73,74,73,74,77,71,71,73,71,74,76,73,74,76,75,75,73,77,78,80,80,77,76,77,80,79,80,80,81,82,81,77,76,79,79,78,81,80,75,79,81,78,79,80,80,82,78,79,78,77,77,78,82,79,77,80,80,78,79,79,78,80,79,80,78,77,85,81,82,77,77,74,77,78,78,78,74,79,76,79,81,76,81,76,82,90,76,90,117,87,45,20,12,8,7,6,6,8,6,6,6,6,6,6,6,7,7,7,8,8,9,10,10,15,23,51,104,182,194,248,248,198,122,127,107,70,38,20,12,9,7,6,5,6,6,7,6,7,9,8,7,8,6,7,7,9,8,9,11,21,44,89,113,82,69,98,66,86,81,72,74,77,80,81,76,75,77,79,80,74,76,75,75,76,77,78,75,75,75,78,77,80,73,78,77,76,76,77,76,77,77,75,77,75,78,74,76,75,76,79,77,78,76,79,77,77,77,76,77,79,77,75,76,77,77,79,80,77,76,75,79,79,78,75,75,76,74,77,78,76,74,73,79,78,76,79,76,77,76,76,77,72,76,77,79,78,76,79,73,78,76,76,74,77,76,75,79,76,78,80,79,78,77,77,75,77,75,77,79,76,77,78,78,76,74,76,75,77,75,75,77,76,77,75,77,76,74,77,75,77,78,76,81,77,76,76,75</t>
  </si>
  <si>
    <t>IMGLINENC=80,83,80,78,77,78,73,73,74,74,72,74,72,70,74,77,74,72,73,74,74,69,72,73,73,74,75,74,73,74,76,77,79,78,75,77,77,75,79,78,79,78,80,82,84,79,80,76,78,82,80,80,79,79,80,78,81,79,82,78,82,75,76,79,78,80,79,80,79,81,80,80,78,80,78,77,77,79,79,76,79,76,78,79,78,79,79,81,83,81,82,81,78,80,79,79,78,78,77,81,80,79,77,78,81,78,75,80,90,79,91,112,87,46,22,12,8,7,6,7,7,6,5,5,5,5,6,6,6,6,7,8,9,9,9,10,14,22,46,102,179,220,248,248,199,122,129,104,67,36,21,12,7,6,6,6,5,6,6,6,7,10,9,8,7,6,6,7,9,8,9,13,23,47,92,120,77,69,99,67,85,87,79,78,77,80,80,82,75,78,79,76,76,78,76,79,78,77,79,78,80,76,78,76,73,76,74,76,78,75,74,77,78,74,77,77,78,78,75,77,79,79,75,77,76,78,77,76,78,79,78,79,75,79,75,77,78,77,77,76,77,76,78,76,79,77,75,77,78,78,74,77,74,74,77,77,76,74,76,79,77,75,76,78,78,74,72,77,76,75,77,76,77,75,74,76,74,78,75,74,77,75,76,77,76,76,76,78,79,75,79,77,77,77,74,79,78,75,75,75,75,76,74,73,76,77,79,78,76,75,77,78,74,78,72,78,76,77,76,79</t>
  </si>
  <si>
    <t>IMGLINENC=77,78,77,78,76,79,79,77,78,76,78,76,77,77,76,77,77,75,78,75,78,79,80,78,81,76,77,77,76,78,80,76,81,74,82,77,80,80,82,81,82,81,79,81,79,77,78,81,78,79,78,81,82,78,78,77,80,80,80,76,81,80,79,79,81,80,78,79,79,79,79,80,82,78,80,79,77,79,78,81,83,75,79,78,80,80,77,80,81,79,80,74,78,79,78,81,81,76,80,78,78,81,81,83,80,80,84,80,81,88,74,90,80,76,91,85,76,81,103,106,90,68,44,26,20,13,9,9,7,7,6,6,6,6,5,6,8,7,8,11,11,19,29,57,96,126,104,85,85,77,75,68,63,63,64,72,72,73,78,76,77,72,84,89,80,46,23,13,11,9,7,7,7,7,7,7,6,7,8,10,12,17,25,41,58,78,94,104,102,82,72,73,93,86,71,93,84,80,87,80,88,82,87,80,87,85,82,83,82,83,85,81,82,80,81,84,84,81,79,80,78,78,82,82,82,79,82,79,81,77,80,80,81,82,83,81,84,80,83,79,81,84,80,81,82,83,79,81,81,82,83,78,80,79,77,79,80,84,80,82,80,82,83,84,77,79,82,79,83,79,81,79,82,81,81,79,84,83,81,80,76,82,83,78,81,80,81,80,77,82,80,84,84,81,80,80,81,81,81,80,82,80,80,81,81,79,81,80,82,82,80,83,79,78,82,80,81,81,83,80</t>
  </si>
  <si>
    <t>IMGLINENC=80,78,78,78,80,77,77,76,79,77,78,78,75,81,82,80,80,82,79,79,78,83,79,77,79,78,80,75,80,79,79,83,76,82,81,82,81,80,78,77,75,79,79,77,78,81,80,76,80,84,81,79,80,80,78,78,79,79,78,81,80,80,78,78,80,82,83,81,80,79,80,79,80,77,78,82,79,80,77,77,80,83,79,80,80,77,76,80,78,79,79,82,80,81,80,81,77,80,79,81,80,80,79,84,82,83,82,83,79,86,77,91,81,76,91,89,73,83,96,106,95,66,46,31,19,12,11,8,7,6,6,5,6,7,6,6,7,8,8,11,12,19,27,56,99,118,104,85,82,80,76,70,64,62,64,70,69,74,83,75,75,72,83,96,81,48,26,12,9,9,7,5,7,6,6,7,7,7,8,11,13,18,26,41,58,78,98,106,102,82,70,75,90,87,73,87,82,79,85,78,88,81,87,84,85,83,84,85,86,80,83,84,79,81,84,84,82,81,84,81,81,83,82,81,81,82,81,81,82,83,82,82,84,80,82,84,83,80,82,80,80,80,81,84,82,83,78,83,78,82,77,80,84,81,83,83,82,81,81,79,82,79,82,79,79,81,80,79,81,82,83,81,81,81,81,80,80,81,79,85,83,84,81,79,80,82,81,82,81,81,78,82,82,81,81,83,81,79,81,80,83,78,80,76,81,84,80,79,79,81,79,82,82,80,82,82,83,83,83,81</t>
  </si>
  <si>
    <t>ZL=-6111.2|ZR=-6930.9|ZSWP=0.0</t>
  </si>
  <si>
    <t>IMGLINENC=79,77,75,76,73,72,71,72,72,75,73,70,72,71,69,73,74,76,75,73,74,72,73,74,74,72,73,72,74,73,72,70,72,76,74,74,74,73,79,75,79,79,79,79,77,78,78,81,77,78,80,78,77,82,81,78,81,81,79,79,79,78,78,77,78,76,78,80,78,79,80,80,77,78,77,81,78,76,78,80,78,78,79,80,79,80,77,81,82,79,80,80,77,76,78,79,80,78,79,78,78,76,79,82,77,76,84,80,90,77,117,98,54,25,13,9,8,7,7,7,6,5,5,5,6,7,7,7,7,6,6,7,9,11,11,13,15,32,64,131,190,192,248,248,191,121,128,112,74,42,21,13,8,7,6,6,6,6,5,6,6,9,9,7,7,7,7,7,9,9,8,9,16,30,66,107,108,63,89,81,93,74,79,80,80,76,79,74,77,79,75,75,75,81,76,76,74,80,74,76,75,75,76,74,76,77,74,75,76,79,77,77,78,76,74,75,74,75,75,75,79,77,76,77,78,78,75,78,77,76,80,75,77,74,76,79,76,77,83,75,78,75,74,80,73,77,78,75,76,76,77,74,78,76,76,74,77,76,77,73,74,75,77,76,73,76,76,76,76,73,75,76,75,77,76,78,77,78,74,75,77,76,78,77,77,76,77,74,81,74,79,75,77,77,79,73,81,76,74,77,77,76,76,74,76,78,78,77,77,78,79,78,78,77,75,78,75,78,77,76</t>
  </si>
  <si>
    <t>IMGLINENC=77,79,80,78,74,77,71,75,75,75,76,71,73,71,71,73,72,73,73,72,75,72,75,76,74,73,77,71,74,74,74,74,74,78,75,75,78,76,79,80,79,81,81,78,83,79,81,78,76,77,81,77,82,80,78,81,83,80,77,79,78,75,76,75,79,80,80,79,84,82,81,79,81,77,79,77,80,79,77,81,79,78,77,78,82,80,80,79,78,80,81,78,79,80,80,79,81,79,81,81,78,80,77,80,75,79,84,76,94,70,114,99,57,25,12,8,7,6,7,7,6,6,6,6,5,6,7,6,7,6,6,8,8,10,10,11,16,31,68,128,185,196,248,248,194,122,123,107,73,40,22,13,8,7,6,6,6,6,6,5,6,8,9,7,6,7,6,7,8,10,8,10,16,34,69,109,100,64,93,78,94,70,78,83,82,78,74,75,78,81,78,75,78,79,78,77,75,73,77,79,76,76,79,78,78,75,73,77,76,79,78,74,76,76,76,79,75,78,78,77,77,80,77,78,78,77,75,77,78,74,75,78,75,77,81,76,74,80,76,76,78,73,77,77,77,78,78,76,76,80,76,76,73,76,76,75,74,76,77,78,78,73,75,76,80,75,74,74,76,72,74,77,77,76,75,75,76,78,76,75,80,77,73,75,77,76,79,78,79,76,75,76,77,76,76,76,80,79,79,76,76,77,74,80,79,76,80,77,77,75,76,79,77,76,77,77,79,76,76,76</t>
  </si>
  <si>
    <t>IMGLINENC=78,78,78,78,76,80,81,76,76,77,77,77,78,78,75,78,73,79,76,76,78,76,82,81,79,76,81,74,77,79,81,81,75,77,78,76,81,78,78,80,82,81,79,83,81,82,81,78,80,79,79,80,78,79,80,82,77,79,79,79,77,79,76,76,83,78,79,77,80,80,83,82,82,80,81,78,78,82,80,78,77,81,77,80,80,77,77,81,83,81,80,76,79,81,82,80,78,79,80,79,80,82,80,79,86,80,84,77,95,74,85,87,72,87,91,75,77,92,105,98,75,53,35,23,15,11,9,8,6,6,6,6,6,7,5,6,6,8,7,10,11,16,20,47,84,119,118,88,89,80,76,68,66,69,66,71,76,77,88,78,75,75,89,94,75,41,21,12,10,9,7,7,6,6,5,7,6,6,7,9,10,13,20,30,43,62,82,102,108,97,83,68,81,96,84,74,91,79,81,86,80,84,84,86,85,86,86,88,85,86,83,82,83,79,79,86,83,83,83,80,80,83,83,82,81,82,84,83,86,83,77,80,80,82,83,81,79,83,80,80,83,88,81,80,81,82,80,79,80,82,85,82,79,79,80,82,79,83,82,79,79,80,82,80,77,83,77,82,81,83,84,83,81,79,80,83,79,79,80,83,79,80,79,80,79,81,84,81,80,81,79,81,84,83,81,81,82,83,84,80,82,80,83,82,82,79,83,81,84,81,83,78,80,81,78,81,79,82,82,81</t>
  </si>
  <si>
    <t>IMGLINENC=77,78,79,78,77,78,78,81,78,78,75,81,78,77,77,80,78,78,78,78,78,80,80,79,80,79,80,76,81,81,79,79,79,82,79,79,81,79,77,78,79,79,78,79,77,78,81,78,79,81,79,78,77,79,81,79,81,82,82,82,80,81,77,80,82,79,80,79,80,81,78,77,82,81,80,80,82,79,77,79,81,77,79,81,76,78,79,79,80,80,81,77,83,81,81,78,81,82,83,78,79,82,84,78,84,77,85,76,87,78,84,87,72,87,92,76,73,91,108,97,78,53,38,22,16,10,9,6,6,6,6,6,6,6,7,6,6,7,9,9,10,17,24,47,87,127,126,91,90,83,80,71,69,67,66,77,75,79,86,79,77,73,90,94,75,45,22,12,9,9,7,6,7,7,5,5,6,6,7,9,10,15,20,29,43,67,82,99,105,94,81,69,81,93,81,75,91,79,85,83,83,83,82,84,84,83,85,83,81,79,82,83,83,80,82,80,79,79,84,83,83,80,83,84,79,79,82,79,79,81,83,86,80,84,80,82,83,82,82,79,80,81,78,80,80,84,77,82,82,83,81,80,81,83,82,85,82,82,78,82,81,81,82,77,81,84,80,79,79,82,79,76,83,81,82,81,81,80,82,80,83,80,78,80,79,81,78,82,81,84,79,75,80,85,77,82,79,80,81,81,82,83,80,79,82,79,79,83,81,83,84,81,79,82,82,80,82,84,81,79</t>
  </si>
  <si>
    <t>ZL=-5916.9|ZR=-7125.3|ZSWP=0.0</t>
  </si>
  <si>
    <t>IMGLINENC=77,79,75,77,72,74,78,73,73,69,74,72,72,70,77,75,72,76,76,75,74,75,75,69,76,74,74,74,73,73,74,74,75,72,72,72,74,77,79,76,79,79,80,78,79,81,77,78,78,78,80,77,79,78,77,83,79,79,80,79,77,77,81,79,77,75,78,80,78,77,79,78,74,78,77,79,78,79,77,78,79,80,77,79,79,80,76,82,76,78,79,79,81,76,79,76,75,77,75,77,74,78,75,75,76,83,80,92,71,114,102,58,29,13,9,7,7,7,8,6,6,6,6,6,6,5,7,7,6,7,8,8,10,10,10,12,22,46,92,153,180,195,245,242,184,123,114,111,79,49,27,15,9,8,6,7,6,6,6,5,5,7,9,8,6,7,6,6,8,8,8,7,11,17,38,76,115,94,61,94,71,94,78,73,77,77,78,75,76,75,77,76,74,74,75,76,74,78,78,79,75,76,79,76,77,73,77,79,74,77,77,75,74,77,81,75,77,77,76,76,73,75,77,77,80,79,76,78,77,75,78,79,77,79,76,80,77,78,80,77,77,76,76,77,76,78,75,75,77,75,79,78,82,76,76,74,79,77,81,73,74,76,75,73,74,77,76,76,77,74,78,75,75,75,77,75,75,79,75,75,77,77,81,78,77,79,74,77,75,77,75,73,77,77,74,75,75,76,78,76,76,74,76,75,77,76,78,73,78,75,75,75,74,77,76,77,77,79,76,73</t>
  </si>
  <si>
    <t>IMGLINENC=81,77,79,79,77,73,74,75,78,76,73,72,72,72,74,76,75,74,72,71,73,72,71,74,75,74,73,73,76,76,73,74,77,79,74,76,78,76,76,76,75,77,81,80,83,83,78,79,77,78,79,80,81,80,77,80,78,79,80,79,78,79,79,77,80,80,80,79,82,78,81,82,83,82,79,74,79,79,78,77,79,79,81,83,79,80,83,78,82,81,80,80,78,82,77,81,77,77,76,76,77,79,78,80,79,84,78,100,69,112,102,59,28,15,9,7,6,6,7,6,6,5,6,6,6,6,7,6,6,7,8,8,10,10,10,13,22,44,91,151,181,194,245,241,182,125,122,112,83,48,26,14,8,7,6,5,6,5,6,5,5,7,10,8,7,6,5,7,7,8,8,9,12,19,40,79,114,88,64,96,68,91,79,76,79,78,79,80,77,79,75,78,77,79,80,77,77,75,76,76,78,76,79,75,76,76,76,77,77,82,76,74,78,77,76,75,77,76,76,78,78,79,74,77,76,76,79,75,77,79,75,76,78,79,78,74,77,77,79,79,76,75,77,77,75,75,77,76,79,78,78,76,77,74,76,75,80,75,75,77,76,76,76,76,77,73,78,75,74,75,74,76,76,74,79,72,75,75,79,77,76,76,77,74,74,76,77,76,77,78,77,78,75,77,74,79,74,78,77,76,74,75,78,79,77,77,77,74,76,77,78,78,77,75,76,74,74,75,77,80</t>
  </si>
  <si>
    <t>IMGLINENC=77,79,77,77,78,76,78,77,81,80,77,75,78,75,78,76,76,76,77,79,81,76,82,78,76,81,80,78,78,77,77,79,79,77,76,76,79,77,78,79,78,78,78,79,77,75,79,77,79,79,80,79,76,81,78,80,78,80,79,82,79,81,77,79,79,78,81,81,83,81,80,81,78,79,79,82,82,80,79,81,80,79,80,81,81,80,83,83,81,80,81,80,74,78,79,77,80,77,81,84,80,82,81,84,78,85,77,88,82,76,91,78,83,95,82,73,90,103,98,82,57,40,26,17,13,9,8,7,6,6,7,6,6,6,6,6,6,7,8,10,11,16,21,38,69,119,137,113,93,88,84,76,68,67,70,79,79,82,90,83,83,85,98,94,67,38,18,12,11,8,8,6,6,6,6,6,5,6,7,7,8,9,13,21,30,46,63,86,100,105,95,77,70,79,94,83,74,92,79,85,84,82,82,81,85,84,84,85,82,83,82,80,85,78,81,82,84,81,79,79,83,82,81,79,81,82,81,80,80,79,80,83,80,80,81,83,79,80,81,85,82,84,81,79,81,84,80,82,81,76,82,78,83,82,79,80,84,81,80,79,79,80,80,82,80,77,80,81,83,82,81,81,81,82,82,83,79,82,78,84,79,83,81,82,81,81,78,81,82,79,80,84,85,80,79,84,84,81,81,79,79,80,80,82,84,84,82,77,80,81,82,81,78,80,81,81,79,82,80,85</t>
  </si>
  <si>
    <t>IMGLINENC=79,80,76,82,80,77,80,79,78,77,81,77,78,79,78,76,77,79,76,79,77,77,77,82,76,80,81,79,76,80,78,80,77,78,79,80,81,77,79,80,79,78,79,77,78,76,79,78,78,83,78,82,82,78,78,77,77,79,80,82,79,80,77,81,83,84,81,80,78,81,82,80,79,79,81,82,80,82,79,77,79,80,81,81,79,78,78,78,80,79,81,81,81,77,81,80,81,82,86,81,79,82,82,85,80,87,79,87,83,78,94,77,82,94,80,70,83,104,103,83,62,40,26,17,12,9,7,7,7,6,6,6,6,7,6,6,6,7,8,8,11,15,17,37,71,118,134,107,91,90,84,78,69,70,68,80,79,82,88,83,83,81,104,97,68,37,19,11,10,9,8,6,8,6,6,6,6,7,7,8,8,11,15,21,29,48,63,84,100,102,96,78,71,83,92,77,76,94,78,85,79,80,83,81,83,84,84,88,81,81,80,81,80,80,82,80,86,80,81,82,81,81,78,81,79,82,83,79,81,79,80,82,80,81,81,80,82,84,80,81,83,81,84,81,83,84,84,80,84,79,80,78,78,80,77,83,81,77,84,79,82,80,79,78,80,80,81,80,78,81,79,81,81,81,77,82,80,82,80,80,81,79,83,82,83,81,80,82,82,79,78,81,80,80,81,80,79,80,79,80,81,80,78,81,82,82,78,79,79,81,80,78,78,82,81,81,83,85,81,83</t>
  </si>
  <si>
    <t>ZL=-5717.4|ZR=-7324.8|ZSWP=0.0</t>
  </si>
  <si>
    <t>IMGLINENC=78,76,79,74,76,70,74,71,75,71,71,73,70,73,75,73,72,71,74,73,73,74,75,73,73,74,74,74,72,71,73,71,72,74,71,74,72,75,77,76,79,76,81,76,79,77,80,78,76,77,82,79,81,79,79,77,76,77,79,82,81,80,78,78,78,79,80,80,79,79,80,77,80,76,80,78,79,77,78,77,75,77,76,77,80,80,80,76,77,80,77,79,76,75,79,78,77,78,75,75,79,79,78,80,81,73,101,69,110,105,60,28,14,8,7,6,6,6,6,6,6,7,5,6,6,7,6,7,7,7,8,9,11,11,12,17,32,62,116,156,160,199,212,230,178,131,109,112,95,56,31,18,11,9,7,6,6,6,6,6,6,6,7,10,7,7,7,7,6,7,9,7,8,11,16,41,82,115,88,63,96,68,96,81,73,78,80,78,76,77,74,74,77,75,75,76,78,77,80,78,77,78,79,77,72,75,77,75,76,76,75,75,73,75,76,76,76,77,78,78,77,80,78,78,75,77,77,81,79,76,77,81,79,79,79,78,77,75,78,78,78,78,78,77,75,77,78,75,73,77,76,78,76,77,77,77,75,75,76,77,77,75,76,75,74,77,79,78,76,77,76,76,77,78,78,76,78,78,76,75,75,77,75,76,77,78,75,75,78,79,78,76,78,76,76,76,77,79,76,76,75,74,78,76,78,75,77,79,77,74,77,77,76,77,75,74,77,80,79,74</t>
  </si>
  <si>
    <t>IMGLINENC=81,78,79,78,78,75,74,75,73,75,76,71,75,72,73,73,75,76,76,73,73,75,74,74,77,70,74,76,76,73,78,75,74,74,74,77,77,75,77,80,80,78,79,77,80,79,82,79,81,78,81,78,81,79,78,78,80,79,78,80,79,81,78,77,77,80,77,79,84,78,80,76,79,77,78,77,80,81,74,78,81,77,79,79,79,79,80,79,81,82,79,79,78,82,81,78,80,77,81,80,80,75,75,81,85,71,103,68,113,111,62,29,14,8,8,6,6,6,7,6,5,6,6,5,5,7,7,7,7,7,7,8,11,10,12,17,30,61,114,158,162,201,212,235,177,123,110,115,92,60,33,17,11,7,7,6,6,6,5,7,5,6,8,11,8,8,7,7,7,7,8,7,8,10,20,44,87,117,86,64,99,67,94,85,75,75,80,80,77,76,76,80,80,79,77,74,80,78,78,73,77,77,74,78,77,77,76,80,79,77,78,78,76,76,74,78,74,77,76,80,79,77,76,78,74,79,75,73,75,76,75,79,78,79,77,76,77,75,78,76,77,74,76,77,78,77,78,75,78,79,78,77,77,77,78,79,76,76,79,75,77,78,77,77,78,77,77,74,76,74,75,75,78,77,74,77,78,75,75,72,76,75,77,77,81,78,77,77,76,77,80,75,77,75,78,76,75,79,77,81,78,77,74,75,78,75,78,76,78,77,76,79,78,77,75,78,76,76,76,75</t>
  </si>
  <si>
    <t>IMGLINENC=76,80,79,78,76,78,79,74,78,78,77,76,77,78,78,77,77,78,78,78,82,78,81,75,79,80,80,77,80,76,76,78,78,77,77,78,82,77,81,77,79,81,78,82,78,77,80,80,83,79,79,79,80,80,77,81,79,80,81,81,81,76,77,77,81,77,80,81,80,79,81,76,79,77,80,78,79,79,78,80,77,82,82,79,77,78,80,81,80,78,81,79,77,79,79,81,81,80,82,80,80,81,84,80,84,77,86,79,82,92,75,82,91,82,74,87,104,103,85,60,42,25,16,12,10,8,7,6,6,6,6,7,6,6,6,5,7,8,8,8,10,13,15,31,56,107,145,127,101,96,88,88,74,71,74,85,87,92,93,92,84,96,111,93,61,29,15,10,10,8,6,6,6,5,6,5,5,6,5,6,7,8,9,14,20,30,45,64,84,98,106,97,78,68,83,94,80,77,91,82,85,83,84,81,82,83,81,83,85,85,84,82,83,78,80,83,82,81,79,81,81,80,84,80,82,81,83,84,79,83,79,81,81,82,82,82,81,81,82,81,84,80,79,82,80,79,80,82,80,81,83,79,81,80,79,81,81,80,80,78,82,82,82,83,77,80,80,79,82,84,81,80,84,82,81,79,83,78,80,84,79,80,81,82,79,80,83,83,81,82,81,79,85,80,81,81,79,83,81,83,81,76,81,80,81,82,84,81,83,84,81,80,84,81,78,84,80,80,80,82</t>
  </si>
  <si>
    <t>IMGLINENC=79,76,77,73,78,79,78,80,79,79,78,77,79,79,78,82,79,76,81,79,79,75,81,79,77,77,77,78,77,80,80,81,80,82,78,79,81,77,79,78,80,74,78,78,78,77,78,77,80,83,81,82,79,80,79,80,78,79,80,79,78,80,79,80,79,80,80,81,81,79,81,79,80,83,78,78,79,80,78,83,81,80,78,80,81,79,78,77,83,80,81,80,82,80,79,80,83,84,82,81,80,82,82,79,83,81,83,84,79,93,76,81,92,84,72,87,105,103,88,59,43,28,19,13,10,7,7,7,6,7,7,6,6,5,7,7,6,8,8,8,9,13,17,29,57,108,145,130,102,99,91,85,75,73,70,82,83,85,95,92,83,95,109,95,62,30,14,11,9,7,6,6,6,6,5,5,6,6,6,7,7,8,10,15,20,33,45,70,85,101,105,92,76,72,85,96,82,76,92,78,83,83,82,82,85,84,85,86,82,81,83,83,82,80,84,81,81,82,82,82,79,81,80,82,81,81,81,81,84,81,80,81,80,82,84,80,83,78,82,83,78,83,83,84,81,80,81,81,82,78,80,81,82,83,81,81,84,80,82,78,81,81,78,80,81,80,79,84,79,83,79,80,81,80,82,81,77,82,81,87,81,79,80,84,82,85,78,80,82,80,79,80,79,81,80,82,83,83,83,81,80,79,79,80,79,77,79,81,81,82,78,83,79,82,82,83,84,79,86,79</t>
  </si>
  <si>
    <t>ZL=-5523.8|ZR=-7518.4|ZSWP=0.0</t>
  </si>
  <si>
    <t>IMGLINENC=76,73,76,76,72,72,74,73,68,71,73,72,69,72,71,72,71,71,74,74,75,73,77,70,71,72,74,69,76,72,71,70,72,72,72,73,72,76,75,78,78,77,80,78,76,78,78,81,80,80,78,79,79,82,78,80,82,78,81,78,80,79,76,77,77,79,77,81,78,78,80,80,78,81,78,76,78,77,81,82,79,79,80,78,78,78,76,74,76,78,79,75,77,76,78,78,78,79,78,79,77,76,78,84,75,99,66,112,104,61,29,14,8,6,7,6,7,5,7,6,6,6,6,6,8,5,7,7,7,7,8,9,10,10,15,26,54,98,149,152,164,202,221,206,164,126,109,107,94,61,36,19,11,9,7,5,6,6,6,7,5,6,7,9,9,7,8,7,6,7,8,6,8,8,13,25,60,101,112,70,81,92,83,74,86,82,79,75,78,79,79,76,77,76,76,74,78,79,76,77,76,80,79,78,74,77,78,77,77,81,77,77,73,78,76,78,74,75,78,77,74,78,78,77,80,78,76,77,78,74,74,77,79,77,76,77,75,79,75,76,77,78,76,77,77,75,75,69,75,82,78,78,77,76,77,73,77,79,78,73,76,74,76,75,77,75,77,79,76,79,79,75,74,74,78,78,75,79,77,74,76,74,80,75,80,76,77,76,75,78,79,77,76,75,75,76,76,78,74,75,76,73,77,76,77,75,77,76,78,78,78,77,74,77,75,80,74,75,74,75</t>
  </si>
  <si>
    <t>IMGLINENC=79,77,79,77,73,75,75,75,74,73,74,69,77,72,72,73,71,71,73,74,71,73,75,74,72,74,74,74,70,76,79,75,79,77,76,77,78,76,78,76,78,81,81,81,82,82,79,78,80,77,81,78,80,82,78,79,76,80,78,78,79,78,78,80,78,77,80,79,85,80,84,78,79,81,79,79,74,78,80,79,78,76,78,81,82,78,76,80,80,80,80,82,82,78,79,78,81,78,78,79,79,77,78,83,75,99,66,112,108,66,30,14,8,7,6,7,6,6,6,6,7,5,6,5,7,7,5,6,8,7,9,9,10,9,14,21,41,85,139,156,158,211,223,209,165,127,106,109,92,60,35,19,12,9,7,6,6,5,6,5,6,5,7,8,8,8,7,7,7,8,9,8,8,9,14,26,59,102,109,66,86,87,84,74,84,82,77,76,78,78,77,79,79,77,78,75,76,77,78,74,78,75,77,77,76,77,75,75,78,77,78,77,79,75,75,76,77,78,76,77,75,78,75,78,76,72,76,78,79,78,78,78,77,79,76,75,78,79,78,77,72,77,80,76,78,78,76,80,75,77,76,77,76,75,73,75,76,78,75,77,75,74,76,76,80,75,76,76,75,76,74,78,77,76,78,77,79,74,78,77,76,76,78,80,77,78,77,73,78,81,76,77,77,77,75,74,78,78,80,74,74,76,76,75,77,72,76,77,78,77,77,75,77,78,78,77,76,76,78,79</t>
  </si>
  <si>
    <t>IMGLINENC=76,78,78,76,75,78,77,77,78,74,76,75,78,75,77,75,75,78,76,77,77,82,80,80,76,78,77,78,80,81,78,79,75,76,78,79,81,78,81,80,81,84,87,80,80,79,78,80,79,79,79,83,80,81,77,80,81,81,81,83,79,77,78,77,79,81,79,81,79,81,77,83,79,83,80,78,81,75,76,77,82,80,78,79,81,81,78,80,81,82,81,80,81,81,81,82,78,78,81,81,81,84,83,84,82,81,88,75,88,78,76,93,87,76,85,99,104,89,69,43,29,18,14,10,8,7,7,6,6,6,6,7,6,5,5,6,6,8,7,8,9,13,15,27,45,97,148,153,114,102,98,89,79,78,80,89,92,103,101,98,91,111,118,83,49,22,11,10,9,7,7,7,7,6,6,6,5,5,6,6,7,8,7,11,15,23,32,51,70,90,103,105,95,73,74,87,93,77,82,92,75,85,83,86,83,86,81,83,87,84,85,82,83,80,81,83,86,83,82,83,81,81,80,82,83,80,83,82,83,79,79,81,81,80,84,80,81,79,81,80,83,81,85,85,84,82,76,80,82,82,81,80,83,81,82,79,81,80,80,81,81,80,82,81,77,80,80,80,82,82,82,82,80,82,82,78,81,79,78,81,78,81,77,85,80,80,83,81,80,83,80,82,85,83,83,84,82,81,81,80,81,82,81,80,83,78,84,82,82,80,82,79,81,81,78,80,82,81,83,86</t>
  </si>
  <si>
    <t>IMGLINENC=80,79,79,80,79,78,80,76,79,79,78,81,78,77,78,77,78,80,79,79,83,79,78,82,80,76,77,77,78,76,79,78,78,80,77,80,80,77,80,78,77,78,77,77,77,78,78,76,77,80,79,78,80,78,80,79,78,83,77,77,80,82,80,79,79,79,79,82,78,81,77,77,81,79,81,82,80,79,79,79,79,76,80,79,76,78,79,79,81,79,83,81,80,81,82,81,81,82,80,80,80,80,83,84,85,80,89,74,89,84,75,94,90,71,82,101,111,89,71,43,32,17,12,9,7,7,6,6,6,6,4,5,5,5,5,6,7,7,7,7,9,12,15,25,49,96,142,150,108,105,95,93,79,76,77,86,88,101,99,96,88,105,118,83,50,22,12,10,8,7,7,6,5,6,6,6,6,5,5,6,6,7,8,10,16,23,32,49,69,89,103,108,95,76,72,87,94,71,80,88,75,92,78,87,82,87,80,83,81,82,82,82,84,82,82,83,84,79,82,82,83,81,85,84,79,77,83,81,82,79,83,82,82,80,85,81,84,80,84,82,79,82,81,81,83,83,83,81,81,83,83,84,79,81,79,80,82,84,81,81,81,77,80,79,82,79,77,85,78,81,81,82,80,82,83,81,77,81,78,84,80,81,78,81,79,82,83,81,77,79,78,79,79,79,79,84,81,80,77,80,82,78,81,81,81,80,79,79,80,81,80,81,81,81,80,83,84,82,84,83</t>
  </si>
  <si>
    <t>ZL=-5329.8|ZR=-7712.3|ZSWP=0.0</t>
  </si>
  <si>
    <t>IMGLINENC=78,74,73,72,74,75,73,72,71,74,73,69,71,71,73,75,73,72,74,72,74,78,73,72,76,74,74,71,75,73,73,74,68,73,76,76,74,74,78,76,77,80,79,79,78,79,79,80,80,81,78,77,80,80,79,77,78,77,76,78,80,76,81,79,78,78,82,80,78,80,79,78,77,79,79,78,77,78,79,78,77,78,78,83,81,79,77,78,75,76,76,82,78,77,77,76,75,77,78,78,75,81,75,78,92,71,95,111,80,40,17,10,7,7,6,6,6,5,6,6,6,6,7,7,6,7,5,6,6,8,8,9,10,12,17,29,54,106,150,146,171,193,209,199,161,126,105,108,99,66,39,23,13,9,7,6,5,6,6,6,5,5,7,8,10,7,7,7,6,8,7,7,7,8,11,17,40,81,119,88,63,99,69,92,82,72,76,79,77,80,75,76,74,76,75,78,80,77,79,78,76,75,75,75,77,76,75,77,76,75,77,77,76,77,78,75,76,78,74,76,78,73,76,75,78,78,79,77,77,76,78,75,77,77,73,78,75,79,77,77,77,77,76,78,75,73,79,77,73,75,74,78,77,75,78,76,76,77,76,75,80,77,78,75,77,75,76,76,74,76,77,74,77,76,75,75,75,75,77,77,75,76,78,81,79,77,77,75,74,76,77,76,78,77,74,74,80,77,74,77,75,78,74,74,80,74,75,81,74,78,80,76,78,75,77,77,78,78,75,76</t>
  </si>
  <si>
    <t>IMGLINENC=81,78,79,78,77,75,75,78,75,75,75,74,70,73,75,72,74,75,71,75,74,75,74,76,76,75,77,72,77,75,75,75,75,76,75,78,77,77,80,79,76,80,78,78,80,83,79,79,80,80,84,79,81,81,81,80,82,79,82,78,76,76,75,75,77,77,78,80,84,78,80,77,78,75,76,77,78,80,75,81,79,79,78,78,76,80,79,81,79,80,82,81,78,81,81,78,78,77,80,78,80,83,78,82,95,73,95,116,83,41,18,10,7,6,6,6,6,6,6,6,6,6,6,7,7,6,5,7,7,7,9,9,10,11,15,28,55,100,145,153,171,199,211,206,163,124,102,108,99,68,38,21,13,9,7,7,7,6,7,6,6,5,6,9,10,7,7,7,6,7,8,7,8,8,11,19,42,89,120,86,66,97,70,92,85,75,77,77,77,80,76,79,77,79,79,74,78,77,79,78,76,76,78,77,79,76,74,76,80,78,77,77,76,79,75,77,77,78,77,75,75,74,78,79,75,74,78,77,79,76,80,77,77,77,75,76,78,75,77,76,73,74,77,76,79,80,79,79,78,75,76,78,75,76,76,75,73,75,77,78,77,78,75,76,78,74,76,74,74,74,75,77,75,78,76,75,75,75,77,78,80,76,77,76,75,75,76,76,75,78,81,77,76,76,75,79,77,80,75,76,77,76,74,79,77,80,81,80,75,76,77,78,77,78,75,75,78,76,75,78</t>
  </si>
  <si>
    <t>IMGLINENC=78,79,80,76,79,77,76,78,78,78,79,76,77,78,75,79,77,78,75,78,76,79,81,76,78,79,77,76,79,76,77,78,76,76,77,78,80,77,78,80,80,80,81,80,79,79,83,78,83,78,81,80,80,79,80,78,82,78,80,79,78,79,76,77,83,79,81,79,78,78,81,82,80,80,77,80,78,79,77,79,82,80,81,81,79,80,81,79,84,81,81,80,77,80,81,76,79,81,80,79,79,84,77,85,78,89,82,76,88,74,83,96,79,75,88,106,104,82,59,37,27,17,13,9,8,7,6,6,5,5,5,5,6,6,7,6,7,7,7,8,8,10,13,22,35,78,132,162,126,103,102,91,81,78,79,86,89,98,98,96,92,112,119,83,49,21,13,10,9,7,6,7,5,6,6,6,5,6,6,6,7,7,7,9,11,17,24,39,55,76,92,102,104,85,71,76,92,94,69,91,85,79,86,76,87,84,81,80,89,85,86,87,86,78,80,84,82,81,79,83,81,80,84,79,83,82,81,84,80,79,81,82,81,82,81,80,81,81,80,83,85,80,79,79,85,84,79,83,79,83,80,81,81,80,78,83,79,85,82,80,78,81,80,82,81,79,83,83,83,83,81,82,80,79,79,82,84,82,83,82,78,82,81,80,84,82,78,82,84,83,80,84,82,84,79,80,84,80,83,85,84,82,79,80,80,83,84,83,82,81,83,81,81,78,82,79,79,79,82,83</t>
  </si>
  <si>
    <t>IMGLINENC=80,78,79,79,81,80,79,78,79,75,81,81,80,76,77,78,80,76,80,78,80,75,81,78,78,78,78,77,79,79,78,80,79,80,78,84,80,77,80,75,79,76,79,76,77,75,80,80,77,82,83,82,79,79,80,79,80,77,77,83,80,78,79,79,83,82,79,80,80,80,82,79,82,80,81,81,79,82,78,80,82,81,80,79,81,79,79,80,83,80,81,80,82,83,81,82,81,82,81,79,79,86,76,86,79,87,81,78,92,76,82,94,81,72,85,104,102,83,61,40,28,17,11,8,7,7,7,7,5,6,6,6,6,6,6,7,6,7,7,8,9,12,14,22,34,77,129,157,128,103,103,95,79,82,83,88,86,98,98,99,93,111,120,85,48,21,13,9,8,7,6,7,6,6,5,6,5,5,6,6,7,7,8,9,13,18,25,39,56,76,97,106,101,87,71,74,90,88,73,84,87,81,89,80,88,82,84,83,87,81,82,84,84,80,81,81,84,81,83,81,82,80,81,87,83,83,80,82,82,83,79,83,84,83,80,84,86,82,81,82,82,80,84,81,80,86,83,83,79,80,82,80,83,77,82,85,79,82,83,81,80,83,83,80,80,79,83,81,81,80,81,81,85,82,85,79,81,80,79,83,81,78,79,82,81,81,81,84,81,81,79,81,81,80,81,82,77,81,81,80,80,80,80,80,79,77,84,81,80,82,81,81,80,78,78,82,81,80,80,85</t>
  </si>
  <si>
    <t>ZL=-5135.8|ZR=-7906.3|ZSWP=0.0</t>
  </si>
  <si>
    <t>IMGLINENC=78,78,76,75,74,72,75,71,71,75,75,70,71,73,72,77,74,74,72,73,73,73,73,69,70,73,71,75,73,73,73,74,74,71,73,71,73,76,77,75,78,80,77,78,77,79,76,79,79,79,81,75,80,78,80,80,80,77,83,80,77,75,81,78,77,77,81,80,79,78,79,78,78,79,80,79,82,79,80,77,77,77,80,78,80,78,78,76,77,78,78,75,79,78,79,78,79,82,73,75,82,74,78,93,71,93,116,81,39,18,9,7,7,6,7,6,6,6,6,6,6,5,6,7,7,6,7,7,9,8,9,9,11,16,24,43,83,129,141,139,191,170,204,195,148,130,103,107,104,73,43,26,13,10,7,6,6,6,6,6,6,5,5,7,10,9,7,8,8,7,8,7,7,7,8,11,23,51,96,113,74,74,95,73,79,86,78,72,78,75,79,78,72,77,76,76,76,76,78,80,76,77,79,75,75,78,78,75,74,78,80,72,80,79,76,77,73,74,74,79,79,75,75,78,76,73,77,78,80,76,76,73,76,78,77,76,75,77,78,78,76,77,79,76,77,75,79,73,76,79,78,76,75,76,77,76,75,77,77,76,77,76,77,74,77,76,75,78,76,78,73,73,77,74,77,76,75,74,74,75,76,73,78,80,72,78,78,75,76,74,77,75,76,76,76,79,79,77,75,76,78,76,77,79,74,76,77,77,78,76,76,75,77,78,77,78,75,77,79,75</t>
  </si>
  <si>
    <t>IMGLINENC=79,77,82,76,76,79,77,75,76,75,73,74,74,71,72,75,75,74,76,72,73,74,72,74,75,75,75,75,74,76,79,76,76,77,75,75,76,78,76,77,79,79,79,76,82,79,80,77,77,79,80,78,81,81,78,79,80,78,79,80,79,76,77,76,76,77,78,77,80,81,79,81,82,76,78,79,76,80,78,80,82,79,78,81,79,80,76,80,78,83,80,78,77,81,78,78,79,78,77,78,82,76,81,92,76,92,117,83,43,18,11,8,7,6,6,6,5,6,6,6,7,6,7,7,7,6,6,7,7,9,9,10,11,14,22,43,79,128,145,140,185,170,204,205,152,124,98,103,101,73,44,24,14,9,8,7,7,6,6,6,6,6,5,7,12,9,8,7,7,8,8,8,6,8,9,13,23,54,100,115,73,78,92,79,77,84,82,76,73,79,78,78,78,76,77,75,78,77,74,80,80,77,77,75,75,76,75,77,78,76,77,79,78,75,77,73,78,78,74,77,75,75,76,75,76,75,78,76,76,77,75,76,77,75,75,79,75,76,78,76,77,75,75,76,77,74,76,79,78,82,77,75,78,76,77,77,74,74,77,79,77,76,78,78,77,74,73,76,76,75,76,73,79,77,76,76,75,73,75,76,78,74,74,74,77,77,77,77,78,78,77,75,78,77,75,79,76,75,73,76,79,77,75,77,79,77,79,78,76,77,77,78,76,77,76,76,74,75,75,78</t>
  </si>
  <si>
    <t>IMGLINENC=80,79,77,76,76,77,77,79,76,74,77,77,81,77,76,79,77,77,78,78,79,79,80,78,75,76,77,78,76,81,77,79,77,76,79,76,78,79,79,83,82,79,79,82,76,78,78,80,78,81,77,78,78,82,77,79,81,80,81,78,75,77,78,75,82,78,81,83,82,81,78,80,78,78,83,79,79,81,80,79,79,80,83,80,83,78,80,79,78,79,79,79,80,83,80,80,79,79,81,84,82,82,84,80,86,85,75,94,79,77,92,82,74,84,103,102,92,63,42,27,18,12,9,8,6,6,7,6,5,6,5,7,5,6,6,7,6,7,8,9,9,11,11,18,26,62,112,166,158,116,112,99,91,87,82,93,94,111,111,105,109,127,118,78,42,17,12,9,8,6,6,6,6,6,6,6,6,5,6,6,6,7,7,7,8,13,15,27,35,54,79,93,102,96,87,72,74,95,91,73,91,84,78,88,77,85,82,81,82,81,83,90,87,81,82,81,83,84,79,80,82,81,82,82,81,82,81,81,84,81,79,81,83,82,84,79,80,83,81,85,86,82,84,81,82,81,78,81,83,80,81,80,80,80,81,80,83,86,82,78,81,83,80,82,78,79,83,79,84,82,82,82,80,82,84,78,78,79,81,79,81,81,81,79,82,78,82,79,79,81,80,83,81,84,81,84,82,83,78,81,84,80,79,81,81,81,83,81,83,81,82,80,79,80,81,82,79,83,80,81</t>
  </si>
  <si>
    <t>IMGLINENC=79,80,82,80,78,81,78,80,79,78,77,79,78,80,81,81,79,78,77,78,80,79,78,79,77,83,77,77,81,81,83,81,75,77,77,78,81,82,79,79,78,79,78,80,81,77,78,77,79,81,82,79,79,79,79,78,80,79,78,77,78,78,83,79,79,76,83,80,81,80,81,76,79,80,82,83,81,79,80,81,78,81,77,80,79,75,78,80,79,78,79,76,81,80,82,82,80,82,78,87,81,82,82,83,82,84,74,90,81,77,94,90,73,85,102,104,88,70,46,27,20,14,10,8,8,6,6,6,5,6,5,6,5,6,6,6,7,7,7,9,9,10,12,19,26,56,109,169,163,115,113,98,87,86,82,94,97,104,110,108,103,122,122,79,42,19,11,10,9,7,6,6,6,6,6,6,5,5,5,6,5,6,6,8,9,13,17,26,40,58,72,94,107,102,90,69,76,94,85,72,91,83,80,90,82,84,83,87,84,83,87,83,85,84,80,84,78,79,81,84,79,80,83,83,79,82,81,79,78,81,79,82,82,82,81,80,84,79,81,82,83,82,81,80,81,81,80,80,80,81,85,80,79,81,80,84,83,80,80,79,79,80,76,76,80,83,79,78,84,81,82,81,79,82,80,81,81,79,82,85,84,84,80,82,81,83,82,83,82,80,84,80,79,82,80,83,76,82,80,81,80,81,82,80,80,78,81,80,81,82,79,81,80,79,82,81,83,81,85,80</t>
  </si>
  <si>
    <t>ZL=-4936.1|ZR=-8106.0|ZSWP=0.0</t>
  </si>
  <si>
    <t>IMGLINENC=77,78,76,73,75,71,73,70,72,74,72,71,70,74,72,74,73,72,76,75,74,74,74,70,72,76,74,74,72,72,74,72,74,73,75,74,74,74,76,75,77,79,74,80,77,77,78,78,82,79,76,77,79,78,76,80,80,79,79,77,77,80,77,76,77,79,77,79,80,81,79,82,78,78,78,78,81,83,77,80,77,76,79,79,80,79,76,80,80,80,77,77,77,78,77,79,77,76,81,78,75,76,96,68,95,113,80,38,17,9,7,6,6,7,6,5,6,6,5,6,6,5,7,6,6,6,6,7,7,9,9,10,13,19,32,60,107,142,128,150,182,166,193,187,140,135,99,98,106,82,51,31,16,10,9,6,7,5,6,5,6,5,6,6,7,11,9,8,7,7,9,8,6,6,9,8,13,24,54,100,111,70,82,92,80,73,84,83,74,71,78,76,80,80,76,75,78,77,78,73,74,78,75,75,76,77,75,74,75,76,79,79,79,77,77,73,80,75,73,79,76,74,74,77,77,76,78,78,77,78,74,77,76,76,74,78,78,77,81,80,74,75,78,73,75,77,76,74,76,78,76,75,79,75,75,81,76,73,78,72,73,75,77,77,74,76,76,76,76,78,75,76,76,77,77,74,76,75,75,77,74,74,80,76,76,76,75,75,76,77,77,77,77,74,77,76,78,77,79,77,75,76,77,77,76,78,78,79,76,74,75,78,78,76,78,75,76,77,75,76</t>
  </si>
  <si>
    <t>IMGLINENC=77,79,80,76,74,74,74,76,73,78,77,74,75,73,73,74,74,72,71,73,73,72,75,71,75,75,73,74,74,75,75,73,78,78,75,75,79,78,75,78,76,78,82,81,81,78,79,78,80,79,82,77,81,80,77,80,82,77,80,78,79,79,76,77,76,79,80,80,81,80,78,80,77,80,77,76,80,77,78,82,77,78,78,80,82,79,79,81,78,78,79,78,81,80,79,80,81,76,80,81,77,76,94,75,94,115,82,40,17,11,8,6,6,6,7,6,6,6,7,7,7,5,6,7,6,6,5,8,8,9,8,9,10,18,31,61,104,140,128,152,182,172,192,187,146,135,100,97,105,82,51,29,17,10,7,6,6,6,6,6,6,5,6,6,8,10,8,7,7,7,8,8,6,7,7,9,12,26,57,104,111,68,79,89,87,72,86,83,75,76,75,78,80,77,77,72,73,75,80,78,81,73,76,77,78,77,75,81,77,79,76,78,78,76,74,72,76,76,74,76,76,75,77,73,72,77,78,75,77,78,78,81,77,79,75,75,77,77,75,78,77,75,76,74,79,77,78,78,77,79,78,75,77,78,74,76,76,74,76,76,77,76,77,78,76,74,75,73,76,74,74,79,77,75,78,77,77,77,75,80,75,73,76,77,77,78,76,78,79,78,74,75,75,78,78,79,80,80,78,75,76,74,76,78,77,75,78,78,75,77,76,77,78,75,70,77,77,76,75,75</t>
  </si>
  <si>
    <t>IMGLINENC=78,78,78,79,77,80,80,77,76,77,77,77,74,78,76,74,79,76,79,76,78,77,79,78,80,77,80,80,76,76,79,78,79,74,80,81,77,79,79,83,77,80,81,78,77,79,79,79,77,79,82,80,80,80,81,80,79,78,81,80,78,78,76,77,80,80,79,79,84,80,81,79,81,79,77,76,80,83,76,79,78,80,79,79,80,81,79,81,80,80,79,81,80,83,81,81,77,79,84,81,83,82,81,85,85,76,95,81,80,89,85,71,83,103,104,87,65,43,29,18,12,10,7,7,6,6,6,5,5,5,6,7,6,6,6,6,6,7,8,7,8,9,10,16,20,49,97,175,188,133,120,110,95,95,93,102,106,119,115,108,119,142,115,62,30,14,9,9,7,5,7,6,6,5,6,5,6,6,6,5,6,6,6,7,8,9,11,18,24,39,56,81,95,108,108,86,70,74,94,90,72,86,85,78,89,79,84,77,87,82,85,86,82,84,82,84,82,86,82,82,82,80,82,81,84,80,83,81,81,78,81,82,82,82,79,80,76,80,81,83,82,83,81,79,78,79,82,84,76,81,80,80,79,81,79,81,81,81,81,78,80,80,80,79,81,78,82,83,83,81,81,79,83,77,81,81,81,82,75,83,79,81,82,78,81,80,83,83,83,81,78,84,84,81,83,82,83,79,82,82,81,81,80,82,82,83,82,80,83,83,82,82,82,81,81,82,82,82,82,82</t>
  </si>
  <si>
    <t>IMGLINENC=76,79,79,78,80,79,80,77,79,79,78,78,79,80,82,76,78,77,77,77,79,79,77,79,81,78,80,76,78,81,79,81,80,81,79,83,79,80,79,75,77,82,81,79,78,77,80,77,79,78,76,79,83,78,78,78,78,78,79,81,78,81,77,83,80,78,83,79,78,82,80,81,77,81,80,81,83,80,83,79,81,78,80,79,78,78,80,80,81,81,81,76,82,80,82,80,80,79,82,80,79,81,80,82,88,76,93,83,75,92,87,72,80,102,110,87,71,44,29,19,15,9,7,7,7,7,6,6,6,5,6,6,5,6,7,6,6,7,7,8,8,10,11,17,21,47,95,169,182,132,121,110,99,89,87,102,100,118,116,112,118,137,115,65,32,14,9,8,7,6,6,6,5,6,5,4,5,5,5,6,5,6,5,7,8,9,12,18,25,41,58,80,102,107,98,85,72,74,90,85,74,92,84,80,90,77,88,82,86,81,82,84,84,82,85,84,84,81,84,85,85,85,81,82,80,82,81,78,82,82,81,80,80,81,81,80,82,78,78,81,80,82,82,81,87,80,85,82,82,82,81,81,80,80,81,80,79,82,77,82,80,81,79,81,78,81,80,79,79,81,83,82,81,82,84,79,81,78,81,79,81,82,80,85,80,80,79,82,82,81,82,82,82,80,82,82,81,81,83,83,80,81,79,77,82,80,81,81,82,83,82,81,81,79,81,80,83,84,84,82</t>
  </si>
  <si>
    <t>ZL=-4736.1|ZR=-8306.1|ZSWP=0.0</t>
  </si>
  <si>
    <t>IMGLINENC=75,77,77,76,77,74,72,76,74,70,72,70,72,75,71,76,71,74,75,73,73,75,72,73,76,73,75,74,72,71,71,75,71,74,74,73,78,81,75,76,77,80,77,80,76,81,78,77,76,80,78,79,74,78,81,80,81,81,77,82,78,80,77,78,75,77,81,79,80,79,77,79,77,78,77,80,77,79,79,78,78,77,78,76,81,80,81,76,77,77,81,79,75,76,77,75,79,81,76,77,86,76,90,73,113,99,52,22,10,6,7,6,6,6,6,6,6,6,6,6,6,6,6,7,6,6,7,7,8,8,10,10,13,21,40,72,119,145,119,169,188,187,182,154,134,146,111,101,106,81,54,33,18,10,9,6,5,5,6,6,6,4,5,6,7,11,9,9,7,6,7,8,7,6,7,7,10,18,42,83,119,86,66,99,69,92,87,75,77,77,78,75,78,77,73,77,79,76,74,78,74,77,76,75,76,74,76,76,74,78,76,77,76,74,78,77,74,75,76,75,76,74,79,77,73,74,76,79,77,80,75,76,77,77,75,77,76,76,80,78,77,77,78,74,76,78,76,78,77,79,75,74,76,76,77,77,77,79,77,74,75,76,77,77,74,76,75,77,76,74,74,76,77,77,77,78,76,75,74,72,77,75,78,78,75,77,77,76,75,75,76,78,79,74,75,75,75,79,80,78,80,76,75,76,77,77,78,76,74,76,74,74,77,79,77,76,76,77,73,74</t>
  </si>
  <si>
    <t>IMGLINENC=78,79,78,78,75,75,74,77,75,75,74,70,73,74,73,71,72,74,74,73,74,74,73,72,75,75,76,74,73,72,74,74,76,78,74,74,76,76,78,78,77,77,79,82,79,77,79,75,79,79,82,79,78,78,79,76,80,77,78,78,78,79,75,75,75,76,79,80,79,81,79,79,82,79,78,78,79,79,78,80,80,78,78,78,81,77,77,81,79,78,81,79,80,80,81,79,78,82,78,77,82,77,95,74,114,97,51,23,11,7,7,7,6,7,6,6,6,6,6,6,6,7,6,6,6,6,6,8,8,8,9,11,12,21,37,71,119,143,123,178,186,172,165,155,125,139,107,105,106,85,56,33,16,10,8,7,6,6,6,6,5,5,6,6,7,11,9,8,7,6,8,8,7,6,7,7,12,20,43,87,114,86,66,98,71,89,87,77,77,81,78,77,75,73,77,75,79,76,77,78,80,75,77,79,76,76,74,78,76,77,78,76,78,75,76,77,75,77,76,76,76,72,74,77,74,74,80,75,77,78,78,79,77,77,78,76,76,76,77,77,77,75,75,74,77,76,74,73,78,75,79,78,77,77,78,72,78,76,76,74,75,76,78,77,76,72,74,74,77,77,74,77,75,73,76,74,78,78,80,77,77,77,77,78,80,77,77,77,78,78,79,77,74,78,73,76,78,74,77,75,75,75,74,76,80,76,76,74,77,79,77,77,74,77,76,76,79,75,78,74</t>
  </si>
  <si>
    <t>IMGLINENC=79,80,79,74,78,79,78,78,79,77,76,72,77,76,79,78,75,78,77,78,80,77,78,80,80,80,78,75,77,80,76,79,79,75,78,76,79,77,77,81,81,81,79,82,78,78,81,77,77,79,80,78,81,80,79,80,79,80,80,80,80,78,76,79,79,78,80,80,80,79,81,80,81,78,80,79,82,80,79,78,82,80,78,80,81,78,80,83,79,82,79,79,80,81,80,79,78,80,76,85,77,87,77,94,79,83,91,73,83,91,76,78,94,110,101,77,57,36,25,14,12,9,7,6,7,6,5,6,5,5,5,5,5,6,6,6,6,6,6,7,9,8,10,16,18,40,85,156,190,144,118,116,99,95,89,105,103,120,123,115,128,141,107,56,25,12,9,8,7,6,6,6,6,6,5,6,6,5,5,5,6,5,6,7,6,8,10,14,18,33,44,67,87,101,107,93,75,69,84,96,75,80,94,75,84,83,84,84,85,84,86,82,83,84,82,82,85,84,82,83,83,81,80,79,81,79,80,81,80,80,82,81,82,81,81,79,84,80,84,80,82,83,84,80,80,82,81,80,80,83,82,80,86,82,80,78,84,80,82,79,80,81,83,77,79,77,78,80,78,79,81,79,83,80,81,80,82,81,81,83,78,80,83,84,81,79,83,80,81,81,82,80,85,81,83,81,84,79,84,77,78,79,82,82,80,83,81,84,83,82,81,81,80,81,78,81,81,81,82,78</t>
  </si>
  <si>
    <t>IMGLINENC=79,80,77,77,78,77,78,79,78,77,78,78,78,75,80,78,76,77,80,77,79,77,78,83,78,82,80,77,82,82,79,81,79,77,80,81,78,77,80,80,75,77,82,78,80,78,79,77,77,81,80,82,81,77,81,79,80,77,82,82,79,84,81,78,79,82,80,80,79,80,82,79,78,84,82,82,80,79,78,81,83,79,79,84,81,76,79,77,81,82,79,81,82,80,82,83,82,80,78,87,78,90,76,90,77,83,92,76,79,90,79,75,91,104,107,82,58,37,24,14,11,8,7,7,7,7,6,5,6,5,5,5,5,6,6,6,6,7,7,7,8,9,11,15,18,40,82,153,195,152,116,112,100,91,88,107,105,117,122,113,128,146,110,56,27,13,10,9,7,6,7,6,7,6,5,6,5,6,6,5,5,6,6,6,7,8,10,14,20,32,46,64,88,102,107,98,76,69,86,94,75,79,96,75,90,80,85,82,85,82,82,84,85,83,80,82,87,81,84,78,80,80,84,84,85,83,81,83,80,81,84,77,80,80,80,78,83,82,80,79,84,84,82,83,82,83,83,83,83,84,76,83,81,80,83,84,80,78,82,83,83,79,77,79,81,81,79,82,79,83,78,81,79,81,82,81,80,83,80,79,82,81,82,82,80,82,81,79,83,83,82,81,82,78,85,80,80,80,81,83,80,82,82,79,82,82,80,82,78,81,79,82,81,79,82,83,83,82,81,78</t>
  </si>
  <si>
    <t>ZL=-4535.4|ZR=-8506.8|ZSWP=0.0</t>
  </si>
  <si>
    <t>IMGLINENC=77,79,76,76,76,74,73,71,71,75,72,71,69,74,70,72,70,72,74,76,75,75,74,72,74,75,76,72,74,68,74,71,74,74,73,74,75,76,78,77,77,79,80,80,78,76,80,78,80,81,78,78,80,80,79,78,80,78,81,78,75,77,77,77,78,76,78,78,79,81,81,78,80,80,80,81,78,79,78,79,78,79,77,77,77,78,74,78,76,79,79,78,78,78,77,74,79,79,77,84,82,92,74,118,95,56,23,13,8,7,7,6,6,6,6,6,6,6,6,6,6,7,7,6,6,6,7,8,8,10,11,13,18,30,60,100,134,122,129,175,153,165,188,168,135,133,100,91,107,86,60,36,21,12,9,7,6,5,5,5,7,6,6,7,7,10,11,7,8,7,7,7,8,7,7,7,9,13,24,52,101,112,71,79,93,79,76,80,79,74,75,75,78,79,74,76,75,74,79,78,77,78,79,75,78,75,75,76,76,73,74,76,81,76,77,78,73,75,76,76,76,76,77,77,78,75,77,77,76,76,76,75,74,77,77,78,77,76,79,77,76,78,76,76,78,75,75,73,76,74,78,75,74,79,78,78,77,77,80,74,75,73,77,74,76,74,76,79,75,78,75,77,78,76,77,73,75,78,78,79,77,78,77,81,77,80,77,78,76,79,78,76,76,78,76,77,75,76,77,77,77,76,75,77,74,76,77,77,76,80,77,76,77,77,78,77,80,77,76,76</t>
  </si>
  <si>
    <t>IMGLINENC=81,76,79,74,77,75,76,76,75,75,77,70,73,74,75,75,77,74,73,72,75,75,73,73,72,72,73,73,72,73,78,77,75,74,76,76,78,77,76,82,78,78,80,78,82,80,80,78,78,79,77,77,82,83,76,81,78,79,81,78,78,78,78,77,77,80,78,81,79,82,82,80,79,79,76,80,78,81,77,79,76,79,80,79,80,79,77,79,80,81,79,79,78,78,80,81,79,80,77,81,79,95,71,117,103,57,26,13,8,7,5,6,6,6,6,6,5,5,6,5,6,7,5,7,7,7,8,7,8,9,10,12,17,30,59,101,130,123,126,173,152,170,190,167,134,135,98,93,104,88,58,35,20,13,9,7,6,6,5,5,6,6,5,5,6,8,10,7,8,7,7,8,7,7,7,8,10,13,25,60,103,112,66,84,88,82,76,82,80,77,75,73,78,79,76,78,77,73,79,74,77,74,77,77,76,78,75,77,76,76,74,77,75,79,73,81,75,75,74,75,77,79,74,77,72,78,76,74,78,79,77,77,76,78,78,76,80,75,79,76,77,77,79,77,76,79,73,77,77,79,79,77,75,75,78,70,77,77,76,78,77,77,79,75,77,78,75,74,74,73,75,72,79,75,76,75,75,77,76,77,78,75,76,79,77,73,78,82,76,78,74,74,78,79,76,78,78,78,74,77,76,78,78,80,77,75,73,77,78,77,78,76,77,76,79,77,76,72,75,75</t>
  </si>
  <si>
    <t>IMGLINENC=77,79,78,76,78,77,80,79,80,79,78,77,80,78,75,75,77,79,79,79,77,80,79,79,76,77,79,78,79,79,78,76,79,77,78,75,78,81,82,79,83,81,82,79,77,77,78,76,80,79,79,79,79,78,80,77,78,79,78,79,79,76,79,78,79,79,78,79,77,76,80,80,80,81,79,75,79,76,79,80,79,80,81,77,79,78,83,80,80,82,79,80,79,82,79,80,80,84,81,83,86,79,85,84,77,92,81,78,92,80,72,82,104,103,94,66,46,29,18,13,10,8,7,7,6,6,6,5,6,5,5,6,6,6,6,5,6,6,8,8,8,8,10,12,15,30,53,123,194,196,141,130,108,105,96,109,118,122,131,124,137,153,108,52,26,13,9,10,7,6,7,5,6,7,5,6,6,5,6,5,6,5,6,6,7,6,8,11,14,21,30,47,62,85,101,106,97,78,68,83,95,80,76,93,81,86,84,84,85,84,84,85,88,86,84,83,82,84,81,84,83,84,82,84,84,85,82,82,81,80,80,81,81,83,83,79,80,82,83,79,81,81,81,80,79,83,79,80,78,82,80,80,80,80,80,81,81,81,82,81,79,82,81,80,79,79,80,80,82,78,81,81,83,80,79,81,83,80,80,82,77,81,84,79,81,80,82,86,80,82,77,80,83,82,80,81,85,80,82,83,79,83,80,81,77,82,82,82,84,80,87,81,81,80,78,82,82,82,80,83</t>
  </si>
  <si>
    <t>IMGLINENC=78,80,79,74,79,81,81,77,79,79,78,77,79,77,81,81,79,75,78,79,82,77,83,77,78,79,81,80,83,81,78,80,77,78,83,83,80,79,79,79,77,79,81,78,75,80,81,77,83,84,78,81,78,81,80,79,83,76,80,80,75,82,80,79,84,80,81,77,81,80,78,81,79,78,83,80,78,81,77,79,80,80,81,82,79,78,78,81,78,79,80,80,81,81,82,83,79,81,76,81,82,83,81,86,76,89,80,78,89,85,73,82,98,104,93,67,44,28,20,13,10,8,8,6,6,6,5,6,6,5,6,5,6,6,6,6,6,7,8,7,8,8,9,12,15,28,53,120,196,197,144,129,114,104,101,110,112,125,131,124,138,147,109,55,27,12,10,9,7,7,6,6,6,5,6,5,6,5,5,5,6,6,6,5,7,7,8,10,13,21,32,46,65,85,99,103,95,79,70,83,93,80,79,93,79,88,84,84,82,82,83,85,86,82,84,87,83,83,82,83,83,82,81,83,80,84,81,80,83,83,83,78,81,86,80,80,85,80,81,79,80,86,84,83,84,79,79,81,82,83,83,84,79,82,81,82,80,80,79,80,78,82,81,80,84,79,81,83,81,80,78,82,76,81,82,82,81,84,85,85,82,80,81,84,82,79,82,81,80,82,82,80,80,82,81,82,82,82,82,80,78,81,83,78,78,82,79,80,82,81,82,80,82,80,82,81,78,84,83,84</t>
  </si>
  <si>
    <t>ZL=-4342.4|ZR=-8699.7|ZSWP=0.0</t>
  </si>
  <si>
    <t>IMGLINENC=78,78,76,76,76,72,70,75,73,76,71,70,74,73,71,72,74,75,75,73,75,73,75,73,73,72,76,72,71,73,74,74,71,75,73,73,74,77,75,76,79,81,76,78,81,80,79,79,81,82,77,80,80,79,80,82,79,84,82,81,84,74,78,77,78,75,79,81,81,82,77,76,79,77,78,80,79,79,80,79,78,79,77,77,77,79,79,79,79,81,75,80,78,75,76,81,76,79,82,72,101,63,108,108,61,28,12,8,6,7,6,7,6,6,6,6,6,6,6,6,7,6,6,6,6,7,7,7,8,10,11,14,22,38,72,111,136,111,142,165,153,151,188,172,133,135,108,84,103,98,71,42,25,15,10,8,7,6,6,5,5,6,6,6,6,7,10,10,8,6,7,7,8,7,5,6,9,9,14,26,61,105,108,65,89,84,89,68,79,82,78,76,75,75,75,75,76,77,76,78,76,81,77,80,76,77,76,76,78,76,78,73,75,73,77,76,75,77,75,74,78,78,78,80,78,76,76,78,77,77,76,75,79,73,74,75,74,77,80,79,76,76,78,78,78,76,77,77,77,80,77,75,79,74,76,75,75,77,75,76,76,78,76,76,72,77,72,75,74,72,77,73,76,77,76,77,75,75,76,77,79,75,77,76,76,78,77,74,76,74,77,74,80,76,75,76,79,76,77,77,76,76,74,77,75,80,75,78,76,74,76,76,75,76,76,78,76,75,78,75</t>
  </si>
  <si>
    <t>IMGLINENC=79,79,78,81,74,81,77,76,75,75,76,73,72,73,72,73,73,72,73,70,73,74,72,73,70,71,74,75,75,74,77,73,77,74,77,75,76,77,77,81,77,80,79,80,79,78,78,81,77,77,75,77,78,77,76,74,83,81,77,78,78,75,77,76,77,75,77,80,80,81,78,79,80,79,78,78,78,76,78,80,78,80,78,81,80,80,77,81,80,79,79,80,76,77,80,80,76,79,83,74,103,67,107,109,64,30,14,9,7,6,6,6,6,5,6,6,6,6,6,6,6,7,7,6,6,7,7,7,9,10,12,15,22,38,70,111,133,109,143,170,156,159,186,169,132,133,108,83,99,97,69,44,25,14,10,7,7,6,7,5,5,6,5,5,6,6,11,9,8,7,7,9,9,7,6,6,9,9,15,31,66,110,112,61,89,81,94,74,78,81,78,76,76,78,77,78,81,76,79,76,80,73,75,76,76,75,79,76,79,77,76,76,76,76,74,76,74,78,74,72,75,76,78,77,77,74,75,76,77,75,76,75,76,78,81,78,74,77,73,78,74,76,77,76,75,77,75,77,79,76,77,75,76,76,76,79,77,77,77,77,76,74,76,77,76,74,78,79,76,74,76,73,80,77,74,76,77,77,75,75,76,76,77,75,75,75,77,78,76,79,74,76,78,75,77,79,80,75,76,78,79,77,78,79,77,75,73,73,76,78,79,77,76,77,77,79,78,78,77,77</t>
  </si>
  <si>
    <t>IMGLINENC=78,79,79,76,78,77,78,75,79,75,77,78,75,76,74,77,75,81,80,77,78,77,78,78,77,79,80,78,74,75,78,79,75,77,78,77,78,78,79,80,80,82,84,82,78,76,80,79,79,80,77,79,76,75,75,79,80,77,80,76,79,80,77,76,78,79,80,77,82,78,83,81,81,80,77,81,77,79,76,78,78,82,77,82,80,80,80,80,81,79,81,80,83,78,82,79,79,80,85,80,82,81,90,76,88,86,76,91,86,71,81,101,112,92,73,48,30,21,14,9,8,7,7,6,6,6,5,6,4,5,6,6,5,6,7,6,6,6,6,7,8,9,9,11,15,27,44,110,193,214,159,135,115,108,110,111,122,136,140,132,160,143,92,42,17,11,10,9,6,7,6,7,5,6,6,6,5,5,5,5,5,5,6,5,6,6,7,9,11,15,21,34,46,70,90,101,107,97,74,70,88,94,80,83,92,79,86,80,84,86,84,88,87,86,85,85,81,83,79,80,82,82,82,80,80,80,81,84,80,81,78,81,82,82,81,81,82,82,81,80,82,82,83,81,78,84,81,78,84,84,79,80,80,82,78,82,80,82,79,78,81,80,80,80,81,80,77,83,83,84,81,80,81,81,79,80,80,83,80,81,77,80,85,80,81,80,83,82,78,84,79,80,80,79,82,85,79,84,84,81,82,82,81,82,81,81,82,80,81,84,79,82,80,80,81,80,80,83,85,81</t>
  </si>
  <si>
    <t>IMGLINENC=76,78,79,79,76,78,77,80,76,79,81,80,76,78,79,80,82,79,79,76,80,79,79,80,78,81,80,78,78,81,79,76,80,78,78,77,77,80,76,79,77,78,78,77,79,81,78,77,78,80,77,80,82,76,77,79,77,81,78,80,79,79,78,79,79,84,79,80,80,79,79,78,77,80,84,80,82,80,82,78,77,79,78,77,79,79,80,78,81,80,82,79,82,81,81,82,84,84,86,82,82,78,89,74,89,86,79,91,87,73,77,98,102,94,75,49,31,21,13,12,9,7,7,7,6,6,6,6,5,6,6,6,5,6,6,6,6,7,8,7,7,8,9,12,15,25,45,113,190,218,161,135,117,111,107,113,120,130,138,132,158,146,97,43,20,11,9,8,7,6,6,6,5,6,6,5,6,5,5,5,5,5,5,6,5,6,7,10,11,17,21,33,49,74,88,105,103,90,73,74,87,96,77,82,94,75,89,81,84,81,82,84,87,83,81,84,82,83,82,85,82,82,84,85,81,82,82,82,80,83,81,85,85,84,79,80,82,79,80,81,77,80,83,81,84,81,83,82,80,82,81,81,83,82,79,82,79,82,82,78,79,79,82,79,79,79,78,82,82,78,78,82,78,83,84,80,82,83,82,82,80,80,82,81,84,84,82,83,80,76,81,80,79,80,83,82,83,82,81,79,80,80,80,80,79,80,81,77,80,83,81,80,79,82,83,82,84,82,80,80</t>
  </si>
  <si>
    <t>ZL=-4148.6|ZR=-8893.6|ZSWP=0.0</t>
  </si>
  <si>
    <t>IMGLINENC=75,79,75,73,76,73,73,69,71,71,72,72,72,73,72,72,73,73,76,72,73,74,74,71,72,75,74,72,73,71,70,72,71,74,73,72,74,77,74,76,77,80,77,78,77,80,79,78,77,80,79,81,81,82,81,80,77,77,82,79,82,80,77,76,76,75,80,79,80,77,79,81,76,80,76,79,77,77,80,80,75,78,75,80,79,79,76,76,76,74,77,80,77,80,76,76,81,79,74,102,65,110,113,67,32,16,9,7,6,7,6,6,5,5,5,6,6,6,7,7,6,7,6,6,7,7,8,9,9,10,13,17,29,52,93,127,125,107,168,149,155,159,177,155,126,135,109,84,99,97,71,48,27,15,10,8,6,6,6,6,5,6,6,6,6,6,9,11,7,8,7,7,9,7,5,6,7,8,11,18,40,83,120,86,62,100,67,90,80,71,78,75,78,78,75,75,76,76,76,75,75,77,76,79,77,75,77,76,74,76,74,76,78,75,77,76,74,76,77,78,78,77,76,79,77,75,73,78,76,76,80,77,79,76,77,77,75,77,79,79,76,76,74,75,76,78,77,74,77,79,77,79,79,77,76,80,76,78,76,73,76,79,77,74,73,76,77,77,75,75,76,74,74,78,76,78,75,77,78,79,77,77,76,76,77,78,78,78,77,75,73,77,75,78,76,73,78,76,76,75,76,74,75,78,76,77,77,76,76,77,76,75,76,73,72,77,77,79,78,74</t>
  </si>
  <si>
    <t>IMGLINENC=80,79,80,73,76,76,78,77,74,75,76,72,74,70,75,73,76,73,74,75,75,74,73,73,73,74,70,73,74,74,76,75,74,77,76,77,76,76,79,79,82,76,80,80,82,78,79,77,79,77,80,77,80,84,78,80,80,79,80,78,79,75,79,77,80,78,80,79,81,76,82,76,76,77,79,79,80,77,80,80,79,80,80,81,79,77,77,81,82,79,79,78,78,79,79,75,79,82,76,105,65,109,109,69,31,15,9,7,7,6,6,6,6,6,6,7,5,6,6,6,6,7,6,6,6,7,7,8,9,10,11,18,29,54,92,129,123,106,173,146,151,159,175,160,127,132,107,82,95,101,74,48,26,16,10,7,7,6,6,5,6,5,5,6,6,7,9,12,7,8,8,7,9,7,6,6,7,9,11,19,43,85,119,84,64,100,67,91,80,77,74,75,80,80,80,76,78,77,79,78,79,73,79,75,79,73,74,76,80,77,74,77,76,75,76,75,75,77,76,77,76,77,77,78,75,79,77,75,77,79,78,77,76,81,75,79,76,78,74,78,74,76,78,76,76,78,78,76,75,79,75,74,76,78,76,75,76,77,74,76,77,75,77,76,78,74,74,74,75,75,75,74,80,77,76,76,80,78,79,77,75,75,79,77,77,78,79,77,76,76,77,74,76,79,75,78,80,74,76,79,77,74,76,76,76,77,75,80,75,74,76,78,76,78,77,77,76,77,77,78</t>
  </si>
  <si>
    <t>IMGLINENC=76,79,78,76,78,80,81,75,78,79,75,79,78,78,74,76,74,74,78,79,77,76,79,79,75,79,79,78,79,78,79,76,76,77,77,78,77,80,79,79,79,79,80,80,81,82,77,76,79,75,76,78,81,82,77,76,79,79,79,81,75,75,80,82,79,80,84,80,82,83,82,78,79,81,77,77,79,80,77,78,79,77,78,83,80,83,79,81,82,81,81,78,80,82,83,86,78,87,77,89,74,89,79,81,90,74,85,91,77,72,94,107,101,78,55,36,23,15,12,8,7,7,6,6,5,5,6,6,5,6,6,5,5,6,6,6,6,7,7,7,7,8,8,10,13,22,31,84,164,228,195,144,127,116,110,118,130,143,150,141,173,142,83,33,17,9,9,8,7,6,6,5,6,6,5,5,6,6,5,6,5,6,6,5,6,6,6,8,8,11,15,24,34,50,72,92,108,106,93,75,74,89,91,73,85,91,76,90,83,90,84,85,85,86,84,87,83,85,81,80,80,81,81,81,79,82,81,79,81,81,83,82,81,83,83,80,78,81,81,80,84,80,80,81,80,82,84,79,81,86,79,80,80,82,80,77,81,79,79,80,81,81,79,79,80,78,79,82,80,79,81,81,80,83,80,82,80,81,81,81,81,83,80,83,84,78,87,81,85,80,78,79,81,80,81,81,82,81,82,79,83,83,79,80,81,82,81,81,79,80,81,84,81,83,83,80,81,76,82,83</t>
  </si>
  <si>
    <t>IMGLINENC=80,77,79,80,84,78,82,78,77,81,77,80,79,78,77,79,81,77,80,75,78,82,76,78,77,78,80,79,79,81,80,79,82,82,80,79,79,79,78,77,79,76,80,80,75,77,80,81,78,80,79,80,81,80,81,82,79,80,77,81,78,82,81,81,80,83,80,78,80,79,79,79,79,79,77,78,80,87,80,78,81,75,77,81,79,80,78,80,80,81,83,79,82,79,81,84,80,84,77,88,75,85,80,83,94,73,81,95,78,74,90,102,104,78,59,38,24,16,10,8,7,7,6,6,6,5,6,6,5,6,5,5,6,5,5,6,6,6,7,7,7,9,9,11,13,20,30,84,163,235,203,140,134,118,111,119,126,138,155,137,169,148,86,38,16,10,8,9,7,6,6,5,6,5,5,5,5,4,5,6,5,4,6,5,6,5,6,7,9,12,17,25,34,55,71,93,104,104,91,74,75,92,93,76,84,87,77,88,78,87,82,85,81,83,83,86,82,81,83,83,86,77,81,85,82,80,81,79,84,82,80,80,85,82,82,84,85,85,83,79,80,82,82,81,82,84,83,76,82,78,82,81,80,80,81,87,81,82,83,77,79,82,77,75,83,76,81,80,78,81,79,82,84,82,81,82,81,81,80,80,81,82,81,83,81,78,83,79,79,80,82,77,79,77,79,82,77,82,83,82,81,81,80,81,79,80,80,82,80,80,81,83,81,79,82,78,82,83,83,80</t>
  </si>
  <si>
    <t>ZL=-3947.6|ZR=-9094.6|ZSWP=0.0</t>
  </si>
  <si>
    <t>IMGLINENC=76,78,74,77,71,72,74,73,69,74,73,74,74,73,70,73,74,75,73,74,73,75,72,73,69,74,73,72,72,71,72,75,72,73,73,76,75,77,75,77,79,76,79,78,77,81,79,78,79,79,78,80,76,81,79,80,78,77,77,81,80,77,79,77,78,75,81,79,78,80,77,80,81,78,80,77,79,74,78,80,77,77,79,79,77,78,76,78,79,81,76,80,78,77,76,81,78,76,101,69,103,115,69,34,16,8,7,6,6,6,6,5,5,6,6,5,6,7,7,7,6,6,7,6,7,7,8,9,9,12,15,22,38,71,111,128,108,120,164,140,144,166,177,150,122,130,113,84,98,98,80,54,30,19,11,8,6,6,6,6,6,5,7,5,5,5,7,11,9,8,7,8,9,7,5,6,6,8,9,14,26,54,101,118,72,79,93,76,74,81,82,73,74,75,80,78,81,77,76,79,76,75,76,75,75,76,79,76,76,74,75,74,80,77,77,75,75,77,77,77,78,76,74,79,80,76,76,80,78,78,76,78,76,77,76,76,76,79,80,76,78,77,77,80,76,76,74,74,74,76,76,76,79,76,77,80,76,78,77,75,73,77,74,73,75,76,73,77,74,75,76,75,78,75,77,76,78,78,77,80,80,78,78,78,80,76,74,79,77,74,74,73,76,75,77,75,78,76,78,75,80,77,76,74,74,76,78,76,75,74,75,75,77,76,75,79,78,76,74,75</t>
  </si>
  <si>
    <t>IMGLINENC=79,74,80,76,75,75,74,77,74,75,75,73,74,73,73,75,76,73,77,73,74,72,72,74,72,72,75,75,76,74,74,74,77,79,75,75,75,77,79,79,78,78,78,80,83,79,82,78,78,77,77,81,83,81,76,77,80,76,81,80,76,78,78,80,78,78,79,80,79,82,80,79,80,80,79,80,77,81,80,80,79,78,79,79,81,77,76,77,81,82,78,78,82,76,79,83,76,80,103,72,101,113,74,35,16,9,8,7,6,7,7,6,6,5,6,6,6,6,6,6,6,6,6,6,8,7,7,9,10,11,15,20,37,70,112,132,106,122,171,143,144,164,176,155,123,131,112,81,91,101,80,52,30,17,11,9,7,6,5,5,5,5,5,6,4,6,6,11,9,9,8,7,8,8,6,6,6,7,8,13,25,53,104,114,69,82,90,83,69,88,78,77,75,77,77,75,76,74,76,77,78,77,76,74,77,78,73,78,77,74,77,77,80,76,78,73,74,76,78,78,78,75,78,76,74,80,73,74,74,77,76,75,76,80,80,75,76,76,78,76,77,75,77,77,79,79,72,76,76,77,76,76,78,73,76,76,73,75,77,76,78,76,77,76,77,76,75,75,76,71,77,77,76,76,74,76,72,72,77,78,75,78,78,78,79,75,80,75,76,77,75,73,75,76,74,79,77,78,80,78,77,74,80,80,76,76,77,77,75,75,80,80,76,79,76,81,81,78,72,76</t>
  </si>
  <si>
    <t>IMGLINENC=79,79,77,78,78,78,79,75,76,77,77,73,75,78,77,78,75,77,75,79,78,78,82,78,80,80,81,76,75,77,75,80,78,78,80,79,81,78,81,82,80,75,82,81,81,79,78,79,79,79,82,77,82,78,78,78,78,79,77,78,76,79,77,79,82,81,81,78,82,81,80,79,81,79,79,77,77,82,80,80,82,78,80,79,81,73,82,77,78,79,81,78,80,80,81,83,83,79,84,79,85,84,79,94,77,81,94,82,70,85,103,105,85,59,39,26,18,11,10,8,6,7,6,6,6,6,6,6,6,6,6,6,6,5,5,5,7,6,6,7,7,8,9,11,11,19,26,69,145,236,231,153,141,121,117,126,138,156,156,159,179,128,68,25,14,9,8,7,6,6,6,5,6,5,5,5,6,5,5,5,6,5,5,6,5,6,6,6,6,10,11,19,25,41,56,79,101,108,103,86,69,78,94,89,72,89,85,81,90,77,88,83,87,83,84,88,84,81,84,83,78,84,81,79,87,83,81,81,80,82,78,81,81,80,82,81,81,80,83,78,83,80,80,83,79,84,79,82,83,79,84,82,77,79,79,81,79,82,81,78,81,81,81,81,79,80,80,78,83,80,81,83,82,81,81,83,81,81,80,82,84,82,82,83,81,80,79,81,82,81,81,83,78,82,80,84,78,81,80,81,81,81,83,83,81,82,81,81,84,82,81,82,79,82,83,82,82,78,83,82</t>
  </si>
  <si>
    <t>IMGLINENC=78,77,79,80,80,80,81,79,77,78,81,78,80,75,78,79,80,77,78,76,79,79,80,77,77,80,81,79,76,77,82,80,77,80,82,81,82,81,80,78,74,79,76,77,78,77,82,79,79,82,80,76,78,78,82,76,77,81,83,80,81,80,80,82,79,80,83,80,80,80,82,77,79,80,79,81,83,79,80,80,78,78,82,83,79,77,79,82,82,80,80,80,81,80,82,82,82,81,85,79,80,83,75,94,77,79,93,86,73,84,105,104,92,63,47,28,18,13,10,8,8,6,6,6,6,5,5,6,6,6,6,6,5,6,6,6,7,6,6,7,8,9,9,10,12,19,24,65,141,231,228,157,141,124,117,126,133,150,154,157,178,135,67,28,14,9,9,8,6,6,6,6,6,6,6,6,6,6,6,6,6,5,5,5,6,6,5,7,7,9,12,18,26,38,57,79,97,107,105,87,72,81,92,85,77,88,86,84,85,78,83,83,85,85,85,88,85,81,81,85,84,80,82,81,78,79,81,81,84,80,78,84,80,77,81,80,80,79,78,80,82,78,82,77,84,81,83,82,83,79,79,81,78,81,79,85,81,81,82,84,81,82,81,79,80,78,82,83,83,82,82,80,83,83,83,79,78,80,81,82,79,81,82,83,78,81,80,81,79,83,82,78,84,82,80,83,82,83,79,81,84,77,79,82,82,79,82,79,80,81,80,84,79,82,83,80,85,81,84,79</t>
  </si>
  <si>
    <t>ZL=-3754.6|ZR=-9287.6|ZSWP=0.0</t>
  </si>
  <si>
    <t>IMGLINENC=78,77,75,76,75,74,73,73,73,75,72,71,70,72,73,72,70,74,76,75,74,72,71,72,70,72,74,74,74,72,73,74,74,71,75,73,76,77,79,75,79,77,79,79,78,81,77,80,77,80,77,79,81,80,79,78,79,79,80,82,82,76,78,78,75,77,78,79,79,75,76,76,75,78,78,80,77,79,76,80,80,76,78,78,79,79,74,77,77,78,78,79,76,77,78,78,75,100,65,103,111,68,33,16,9,8,7,6,6,6,6,5,7,5,7,6,7,6,6,7,7,7,6,6,8,7,9,9,9,13,16,29,57,96,126,119,101,145,147,136,134,157,175,146,125,126,116,81,85,96,82,57,35,21,13,8,7,6,5,6,5,5,6,5,6,6,6,10,12,8,9,8,9,8,7,5,6,7,7,10,15,28,62,105,106,66,88,81,89,69,82,80,80,76,74,78,76,77,76,79,75,77,79,74,77,76,76,76,77,75,75,73,80,76,76,76,73,73,76,76,78,74,75,78,78,77,77,77,79,76,73,76,76,77,75,77,76,74,78,77,76,79,76,78,76,77,76,73,75,79,76,77,79,77,77,75,73,74,75,76,77,76,79,77,76,73,74,77,76,78,76,77,75,78,79,77,77,78,79,79,76,78,77,82,74,77,76,74,74,76,78,74,78,75,76,74,77,76,73,76,77,74,76,76,77,74,77,75,76,77,76,77,77,73,76,76,77,77,75,75</t>
  </si>
  <si>
    <t>IMGLINENC=78,80,80,74,74,74,78,76,74,76,76,75,73,72,72,69,70,74,73,74,77,76,74,75,75,74,75,75,72,73,75,73,77,75,80,77,77,76,80,78,79,77,80,78,81,79,81,77,81,80,81,76,79,77,78,79,79,79,79,78,81,78,80,80,79,78,79,79,81,82,81,81,79,80,79,79,81,77,77,79,77,77,79,80,76,78,78,79,80,81,77,80,77,79,84,81,77,101,69,104,117,74,34,15,10,6,6,6,7,6,6,6,5,6,6,6,5,7,6,6,6,6,7,6,7,7,8,9,10,13,18,32,57,90,124,117,99,146,149,141,138,163,169,147,120,126,113,83,90,98,84,58,35,20,13,9,7,7,6,6,5,5,5,5,5,5,6,9,12,8,8,8,9,8,7,5,6,6,8,10,14,30,66,110,107,63,91,80,90,74,77,81,78,77,78,76,78,75,77,75,78,74,77,78,74,76,74,77,78,77,76,75,76,76,77,76,73,78,78,73,74,80,78,80,76,79,77,77,79,75,75,80,81,76,77,78,78,76,79,75,78,77,77,78,77,77,75,76,78,80,76,76,77,76,79,76,76,76,78,80,77,77,78,78,76,78,74,77,76,74,75,77,78,75,73,73,77,76,76,75,77,78,76,74,77,78,76,76,79,75,78,75,76,76,76,78,73,74,77,79,79,76,77,81,77,79,77,77,75,77,77,77,75,75,77,76,75,77,77,78</t>
  </si>
  <si>
    <t>IMGLINENC=77,76,79,77,75,78,78,79,78,78,79,75,79,78,75,80,75,78,80,77,78,78,78,77,74,77,79,81,79,75,79,80,78,76,78,77,79,80,80,83,78,78,80,80,80,78,77,82,85,80,79,78,80,79,78,77,78,78,81,76,80,80,80,76,84,76,77,80,80,79,78,84,77,81,79,82,82,78,81,80,82,79,82,78,81,76,81,77,81,81,79,79,79,76,81,82,80,84,82,84,85,82,90,76,79,90,83,74,85,103,102,87,65,39,29,19,12,9,8,7,7,6,6,6,6,6,5,5,5,5,5,5,5,6,6,6,6,7,6,7,8,8,7,10,12,18,20,60,120,220,248,186,148,132,127,136,155,169,173,185,183,110,48,21,10,9,9,7,7,7,6,6,7,6,5,6,6,5,6,5,6,5,5,5,5,5,6,7,6,8,9,13,18,26,40,56,76,103,110,103,87,68,75,97,88,78,92,84,81,87,82,87,84,82,83,84,87,85,83,83,83,83,82,81,85,80,79,78,83,81,83,82,82,83,80,82,82,80,81,81,77,80,75,83,79,83,80,82,80,82,84,81,82,80,81,80,82,82,85,80,81,80,80,81,83,79,80,78,81,80,78,84,81,82,81,83,80,78,82,81,79,81,83,82,82,80,78,83,82,80,82,83,78,81,79,83,82,82,81,82,82,79,81,79,82,80,82,81,83,82,84,84,81,79,82,82,80,81,84,80</t>
  </si>
  <si>
    <t>IMGLINENC=79,82,77,78,76,78,77,78,77,77,81,77,78,77,79,80,78,75,81,79,78,80,79,77,81,78,82,77,79,79,80,78,77,81,78,79,79,80,79,78,76,78,78,78,76,76,80,81,79,80,78,79,80,77,79,79,78,76,82,77,79,80,77,76,80,81,79,78,78,79,79,79,79,81,81,79,78,83,82,80,77,81,80,79,82,80,79,81,80,81,80,79,83,80,85,82,82,86,81,81,84,77,90,81,78,90,86,76,84,103,105,91,68,42,27,19,13,10,9,6,6,6,6,6,6,6,6,5,5,6,5,5,6,6,5,6,7,7,7,6,6,8,9,10,12,17,20,60,119,225,248,183,152,129,127,135,145,161,164,186,184,108,50,19,12,8,7,7,7,7,6,5,6,6,5,6,5,6,5,5,5,6,5,5,6,6,6,6,6,8,10,12,17,28,38,56,79,99,111,100,83,73,77,95,85,70,94,87,81,87,80,88,84,84,86,87,85,81,81,83,81,83,83,83,82,85,81,81,80,83,77,82,83,81,82,86,84,80,82,80,80,81,82,82,81,82,79,81,82,80,78,78,82,81,83,87,81,81,79,80,81,83,82,79,83,79,82,79,78,82,78,81,80,80,82,82,79,79,81,83,81,81,85,81,80,78,81,81,83,79,81,81,81,78,80,81,82,84,82,83,79,78,81,82,81,84,83,79,78,79,83,81,81,81,82,81,86,81,80,83</t>
  </si>
  <si>
    <t>ZL=-3554.9|ZR=-9487.3|ZSWP=0.0</t>
  </si>
  <si>
    <t>IMGLINENC=80,76,75,74,72,73,75,73,71,73,72,70,70,72,73,73,71,74,74,75,73,72,74,69,74,72,74,73,74,72,73,71,74,72,74,72,74,79,78,73,81,76,77,82,77,74,81,79,77,78,78,77,81,79,79,79,79,77,79,79,79,78,77,81,77,77,80,80,75,79,78,80,79,77,81,80,79,80,76,80,81,78,78,80,79,81,79,79,77,77,74,81,78,75,80,80,76,97,68,104,111,67,30,15,8,7,6,6,6,7,6,6,6,6,6,5,6,7,6,6,7,5,7,7,7,8,7,8,10,13,17,30,57,96,129,120,104,155,148,150,142,162,158,149,119,124,106,76,94,99,78,54,30,17,11,8,7,6,6,6,6,5,6,6,6,5,6,10,9,7,7,7,9,8,6,5,6,7,8,10,18,38,79,112,92,62,97,69,94,79,76,74,77,79,73,75,76,75,76,78,75,76,77,78,73,76,79,77,75,77,76,75,72,77,77,74,71,77,76,76,78,79,76,79,78,78,77,76,76,76,75,76,76,75,75,77,78,80,79,77,78,77,76,78,75,74,76,78,75,76,75,73,79,77,77,76,74,76,75,74,74,74,76,74,75,76,78,78,79,75,77,77,76,75,75,74,78,75,76,78,74,75,76,78,74,79,75,75,76,76,77,75,77,76,77,77,77,76,75,73,77,73,74,75,74,74,77,79,74,77,76,74,75,75,78,78,77,78,78,74</t>
  </si>
  <si>
    <t>IMGLINENC=82,80,80,76,77,78,75,75,73,74,72,73,76,71,76,71,76,76,72,72,76,75,73,74,73,74,73,73,76,72,75,76,74,77,78,75,77,73,77,75,78,75,77,77,77,80,80,80,80,76,80,78,80,79,80,78,80,79,83,77,81,80,78,78,82,79,78,79,81,78,78,80,80,76,78,78,77,80,78,82,78,80,81,76,74,77,81,79,83,79,77,75,80,76,81,80,74,102,68,111,109,63,29,15,9,7,6,6,6,6,5,5,5,6,5,6,4,6,7,5,6,6,6,6,8,8,8,8,10,12,18,32,58,96,125,113,100,151,148,155,145,165,163,147,116,127,104,79,95,98,80,53,30,19,12,9,8,6,5,6,5,5,5,5,5,6,6,10,11,8,7,7,8,8,6,5,6,6,8,10,18,35,74,118,98,62,98,72,92,80,76,77,80,81,76,77,76,77,79,78,75,74,77,78,76,78,76,74,79,79,74,79,77,73,75,75,74,78,75,75,78,80,76,78,74,74,78,77,76,79,74,80,77,77,79,77,80,76,76,78,77,76,77,74,77,75,73,77,77,79,75,79,77,74,74,76,74,76,78,76,74,77,78,79,75,72,73,74,76,73,77,78,77,78,75,75,77,74,75,74,76,75,76,76,76,76,77,76,76,79,79,78,77,76,72,78,79,78,75,75,75,75,76,79,76,75,77,78,75,78,77,76,76,79,76,79,77,75,73,73</t>
  </si>
  <si>
    <t>IMGLINENC=75,79,78,78,74,78,76,74,78,73,76,75,74,76,76,78,77,74,77,77,76,77,79,77,80,81,79,79,75,80,80,75,78,78,80,79,78,80,81,76,79,77,79,82,79,79,79,81,77,79,76,79,78,82,80,79,78,79,80,78,78,78,77,82,80,78,80,83,80,79,82,83,82,78,81,78,77,81,82,76,83,78,75,82,82,81,81,81,84,82,79,80,83,83,82,84,81,81,86,78,88,77,84,82,75,89,91,73,78,95,106,94,74,49,32,21,14,10,8,7,6,6,5,5,5,6,5,6,6,5,6,6,5,5,6,6,6,6,6,7,7,7,8,9,10,17,18,60,118,217,248,181,147,136,125,131,145,161,160,174,184,119,55,22,12,9,8,6,7,7,6,6,6,6,6,6,6,5,6,5,5,5,5,5,6,6,5,5,7,8,9,13,19,30,41,63,82,99,107,101,84,70,81,95,84,75,90,79,83,85,83,86,84,81,84,90,89,86,81,84,81,79,80,81,85,80,81,82,80,82,80,82,82,81,81,79,84,79,79,82,81,85,79,79,83,83,80,81,80,82,81,79,82,77,79,79,83,82,83,81,78,81,82,81,80,83,77,82,81,86,82,83,85,81,81,83,79,82,81,79,79,82,81,83,80,81,81,81,78,79,79,82,82,80,83,79,82,82,86,80,83,82,83,83,80,80,79,81,81,84,84,81,80,83,80,83,80,78,84,81</t>
  </si>
  <si>
    <t>IMGLINENC=77,76,82,78,76,82,78,77,83,81,82,77,79,79,82,78,79,76,80,78,77,78,81,79,81,79,77,77,79,80,78,80,77,80,81,81,81,82,80,77,78,77,77,81,78,77,78,78,81,82,83,81,85,78,78,77,76,78,79,81,79,80,75,79,77,80,80,78,83,79,78,82,79,79,82,77,79,78,81,80,81,78,80,80,82,80,80,77,79,81,80,82,82,81,84,81,84,80,83,79,90,71,85,84,72,88,90,73,79,101,107,92,71,48,33,21,14,9,7,6,6,6,5,6,5,5,6,6,6,5,5,5,6,6,6,6,6,6,6,6,6,7,8,9,13,17,17,56,110,217,248,186,154,135,130,134,143,160,168,172,187,120,60,22,13,8,8,7,6,6,6,7,6,6,6,5,6,6,5,6,5,5,5,5,6,6,5,6,7,7,9,12,16,27,40,59,79,101,105,100,85,74,80,95,85,72,89,83,79,85,83,90,80,82,84,89,85,85,85,83,82,81,82,85,82,81,81,83,82,80,81,82,80,79,81,78,81,80,78,82,81,81,80,82,85,81,83,77,80,81,79,82,80,81,80,86,81,80,82,78,79,82,77,80,83,81,82,84,84,79,78,80,81,82,84,77,80,80,81,84,83,81,84,81,80,84,80,77,82,82,80,81,81,80,82,81,78,81,80,83,80,81,80,75,78,82,82,82,80,83,82,80,80,79,79,85,84,83,82,81</t>
  </si>
  <si>
    <t>ZL=-3353.9|ZR=-9688.3|ZSWP=0.0</t>
  </si>
  <si>
    <t>IMGLINENC=76,73,78,76,74,72,73,73,72,71,72,69,70,74,72,70,74,72,75,72,73,73,72,74,72,73,72,74,76,72,73,73,74,71,73,73,77,75,78,77,79,78,74,78,78,79,80,82,78,79,78,79,82,80,81,82,83,80,80,78,78,75,80,78,76,82,78,81,80,82,76,80,78,77,80,80,79,78,80,79,79,76,80,76,78,80,75,80,76,77,78,80,77,80,83,79,78,98,71,98,111,72,35,17,9,7,7,5,7,7,5,5,6,6,6,5,6,6,7,5,6,6,6,7,6,8,7,9,10,13,17,29,55,95,124,116,101,154,152,153,148,166,161,146,113,131,99,78,97,99,74,54,29,18,10,8,7,6,6,6,5,5,5,5,6,6,7,10,9,8,8,7,8,8,6,6,7,7,9,12,20,45,92,118,84,69,99,71,86,83,78,75,76,79,76,74,76,76,76,76,77,77,77,76,75,76,76,78,78,75,77,75,74,80,77,75,74,74,76,78,77,77,77,80,78,74,76,77,78,78,75,77,79,77,77,78,76,75,78,78,78,76,77,75,75,73,75,74,76,76,75,76,77,73,77,79,78,75,77,78,77,72,76,75,73,77,73,78,77,78,73,75,78,79,76,76,73,76,75,75,78,75,78,81,76,78,79,75,77,75,76,76,80,76,78,75,76,77,77,76,76,78,76,75,76,77,76,77,76,77,75,74,76,75,78,77,75,78,76,75</t>
  </si>
  <si>
    <t>IMGLINENC=77,79,78,76,73,78,75,75,74,75,72,72,76,71,71,75,73,74,77,72,75,74,74,75,76,74,77,73,76,74,76,74,79,78,77,75,76,79,80,80,79,78,80,81,79,78,76,78,81,78,80,79,78,79,79,79,79,80,81,77,77,79,79,77,81,79,78,81,83,79,75,77,81,77,79,80,71,80,79,81,78,78,79,77,81,78,74,79,78,80,78,81,80,81,80,79,80,97,71,101,116,77,37,17,10,8,7,7,6,6,6,5,6,6,6,6,6,7,6,5,6,6,6,7,7,8,8,10,10,11,17,32,56,96,126,116,100,155,151,149,147,168,159,149,114,133,99,74,94,96,74,48,29,17,10,8,7,6,6,7,5,6,5,5,6,6,6,10,10,7,7,6,8,7,6,6,6,8,9,11,21,43,92,123,84,71,96,74,84,84,79,75,79,79,80,78,80,76,79,78,76,75,78,74,77,77,76,79,75,77,77,75,77,77,75,76,76,77,74,76,76,76,75,75,76,75,76,77,79,74,77,75,75,77,79,78,75,78,77,76,76,75,76,78,75,80,75,74,81,77,79,77,80,78,76,75,74,78,75,79,74,75,77,75,75,72,73,74,78,74,75,78,78,73,78,77,78,74,77,77,75,76,78,79,76,76,77,75,79,77,77,78,77,79,73,75,74,78,79,76,74,76,75,78,77,77,76,78,79,80,78,77,76,76,79,77,78,75,77,74</t>
  </si>
  <si>
    <t>IMGLINENC=78,79,78,75,78,79,79,78,79,78,77,76,76,78,76,76,77,79,77,81,79,77,79,79,76,77,76,75,80,80,79,80,78,76,79,77,78,78,79,79,83,80,79,80,81,81,78,77,80,79,80,79,80,80,77,82,82,81,80,77,80,78,80,78,81,80,79,80,80,80,81,77,80,82,79,79,77,77,76,78,80,81,77,81,80,76,81,81,81,84,80,78,82,80,81,83,83,76,90,77,88,75,84,88,74,87,88,76,79,95,108,98,75,49,33,21,15,11,8,7,7,6,5,6,6,5,5,6,5,5,5,5,5,6,6,6,5,5,6,6,7,8,8,10,10,18,20,60,127,227,248,176,149,133,129,131,146,161,170,174,188,113,56,21,11,8,8,6,6,7,6,6,6,5,5,5,6,5,5,6,6,5,6,5,6,5,5,6,7,8,10,14,20,31,46,65,88,107,107,98,79,71,87,94,77,78,88,77,87,82,87,85,85,83,85,87,88,84,79,80,82,81,84,80,83,84,82,86,80,78,81,81,81,82,79,81,82,80,77,84,79,83,84,80,80,80,82,80,80,81,79,81,86,78,79,81,82,83,81,77,83,79,78,81,78,80,81,81,83,80,81,77,81,81,81,81,79,80,81,80,82,83,83,81,81,84,80,81,84,82,81,82,79,82,78,80,83,79,81,82,80,82,78,78,83,82,83,79,80,83,85,83,77,78,80,81,81,80,82,79</t>
  </si>
  <si>
    <t>IMGLINENC=78,78,78,80,79,81,80,79,75,78,80,82,81,78,78,77,84,78,82,78,75,78,78,80,81,78,79,79,83,83,80,82,78,80,78,82,81,81,79,79,74,77,77,78,78,77,78,77,80,78,81,83,82,78,77,79,78,82,77,77,79,75,79,79,81,81,79,79,79,78,78,79,77,79,78,81,82,80,79,78,79,80,79,77,79,80,81,77,80,80,78,82,85,82,84,82,85,82,87,75,87,71,86,86,75,85,89,75,75,94,108,94,74,49,34,20,16,11,9,8,6,6,6,6,5,5,6,6,5,6,5,5,6,5,6,6,7,6,7,6,6,8,8,10,11,17,21,58,121,226,248,175,154,131,124,130,144,163,163,170,186,114,57,22,11,10,9,7,6,7,6,6,6,5,5,5,6,5,6,4,6,5,6,5,5,6,5,7,7,8,9,14,18,31,42,67,89,104,107,96,79,70,84,98,77,77,94,79,86,82,83,85,86,82,88,88,89,83,85,84,85,77,81,84,82,80,80,82,82,82,82,78,79,83,80,82,83,81,80,84,82,79,82,82,81,79,80,83,78,80,78,84,80,78,83,88,83,80,79,77,79,80,78,83,82,81,80,80,81,80,79,80,81,80,83,81,82,81,79,83,82,79,82,83,81,81,82,81,79,82,81,79,82,81,81,79,80,81,81,80,80,81,83,82,83,82,82,81,79,82,80,81,80,83,82,85,81,83,83,83</t>
  </si>
  <si>
    <t>ZL=-3161.0|ZR=-9881.1|ZSWP=0.0</t>
  </si>
  <si>
    <t>IMGLINENC=80,79,74,76,73,73,76,75,73,72,72,74,71,69,76,73,72,76,75,74,75,75,75,71,71,73,73,71,74,73,76,73,72,72,74,74,76,78,75,75,76,79,79,80,79,80,77,78,78,76,78,78,82,80,79,79,79,79,84,81,78,78,76,78,80,76,78,80,81,78,77,80,78,79,78,80,78,77,80,75,77,80,80,79,77,79,74,79,77,79,78,80,77,80,80,78,77,102,74,95,118,75,37,17,9,8,7,5,6,6,5,5,6,6,6,5,6,6,7,5,6,6,7,6,8,8,9,8,11,11,18,32,56,94,125,117,100,153,150,156,146,163,159,147,112,129,106,76,94,100,78,53,32,18,12,8,7,7,6,5,6,5,6,5,6,5,7,11,10,7,6,7,9,8,6,6,6,9,9,12,20,44,91,119,81,68,102,72,86,84,77,74,79,78,77,75,77,77,78,78,73,76,77,79,77,78,73,73,76,77,78,78,77,76,76,75,76,74,77,81,79,77,78,77,81,79,78,75,78,76,77,78,79,75,74,78,75,77,78,78,78,76,75,78,75,75,77,75,73,77,75,77,79,75,77,77,79,75,78,73,74,77,78,76,75,76,75,75,76,78,71,76,77,78,78,76,76,77,76,77,77,73,77,78,77,76,78,77,75,73,75,76,79,77,76,76,76,74,77,76,75,77,78,77,78,77,78,76,77,77,74,75,78,76,76,77,76,78,76,72</t>
  </si>
  <si>
    <t>IMGLINENC=77,79,81,78,80,77,75,73,74,74,72,74,70,70,71,75,76,73,74,73,72,74,74,75,74,73,78,73,73,72,79,75,77,78,75,76,78,72,79,75,75,77,83,80,81,84,82,77,77,80,75,79,77,80,79,77,78,81,82,79,77,78,79,79,75,76,81,78,82,80,80,79,80,80,77,77,79,76,81,80,77,78,80,79,80,79,78,79,79,77,80,80,79,79,81,80,79,95,72,98,113,74,37,16,10,6,7,6,5,7,5,5,5,5,5,6,7,7,6,6,6,7,7,7,7,8,8,8,10,13,19,32,58,94,122,115,103,155,154,151,144,163,161,151,117,129,100,75,99,100,82,51,31,18,11,9,7,6,5,6,5,5,5,5,5,5,7,11,9,8,7,8,9,7,6,5,6,7,7,12,21,47,92,124,81,71,98,72,82,87,79,74,74,79,79,75,79,74,76,78,78,73,77,75,76,76,72,80,76,75,76,76,77,75,75,79,78,73,74,73,74,76,72,75,76,76,76,77,76,77,76,79,78,77,78,75,76,75,76,75,74,74,78,74,77,78,78,77,77,77,76,78,78,76,76,78,78,79,77,77,77,77,74,77,75,73,75,76,75,73,76,77,79,75,73,78,76,74,77,77,78,76,76,75,77,77,78,77,77,76,77,76,72,78,75,78,77,77,78,76,74,76,76,79,77,76,76,79,77,78,79,79,78,75,76,76,77,77,76,77</t>
  </si>
  <si>
    <t>IMGLINENC=80,79,78,77,78,77,78,77,77,76,78,74,77,77,78,78,77,78,74,79,77,79,80,77,80,79,80,75,76,79,79,76,76,74,79,76,81,80,78,78,79,79,78,77,78,82,78,82,79,79,79,79,79,78,79,79,81,76,79,80,79,76,80,81,76,80,81,80,78,79,80,81,81,77,78,78,78,80,79,79,84,79,77,77,79,81,82,82,81,80,81,80,80,83,84,82,82,80,87,78,88,79,84,89,75,83,93,76,73,92,106,102,80,54,38,23,15,11,8,7,6,7,5,5,5,5,6,6,5,5,5,5,6,6,6,6,7,6,6,7,7,8,9,9,9,16,19,56,111,209,248,190,149,138,122,130,144,157,165,168,181,130,63,25,13,10,8,8,6,7,7,6,6,5,5,6,5,6,5,5,5,5,5,5,6,5,5,6,6,9,10,12,18,29,43,64,85,105,106,102,81,69,79,97,87,77,89,78,86,84,84,86,83,82,83,84,89,86,79,82,84,80,83,82,82,83,81,82,79,80,83,82,85,80,83,79,82,81,81,84,83,80,80,82,82,84,79,79,83,82,83,80,81,78,82,80,80,80,84,81,77,81,80,81,82,79,82,82,80,82,78,81,81,82,78,85,82,79,80,79,80,82,80,82,80,83,78,84,82,79,77,83,79,80,83,80,79,80,83,82,82,80,82,81,83,81,79,83,81,81,82,81,79,81,80,84,81,79,83,84</t>
  </si>
  <si>
    <t>IMGLINENC=78,76,77,78,81,80,77,77,81,77,77,79,82,79,78,79,78,77,81,80,73,77,80,81,79,78,76,78,79,79,83,78,79,79,78,80,82,81,78,78,77,75,80,78,79,75,78,79,84,82,79,79,82,82,79,79,80,79,81,79,81,78,78,79,80,80,82,79,79,81,81,80,77,81,81,79,80,76,81,79,77,78,79,79,81,81,79,79,81,79,77,80,83,81,84,82,86,79,85,79,86,77,82,87,76,82,92,80,76,90,107,99,83,54,37,23,15,11,9,7,6,6,6,6,5,5,6,5,5,5,5,6,6,5,6,6,6,6,6,7,7,8,9,9,11,17,18,54,106,212,248,191,149,133,123,128,140,157,167,168,191,132,67,24,14,10,8,8,6,6,6,7,5,5,6,5,5,5,5,5,5,6,5,5,6,5,6,5,7,8,10,12,18,29,42,63,82,99,106,98,81,66,81,98,81,77,93,79,82,85,81,83,84,85,84,86,88,83,85,85,80,81,79,83,81,80,83,83,83,83,81,82,81,80,80,80,82,81,79,81,81,80,83,81,82,80,84,83,80,83,84,80,78,82,83,86,82,82,83,81,79,79,78,80,79,80,78,86,80,81,81,78,79,79,84,82,81,83,80,80,82,79,81,79,80,82,81,80,78,79,78,80,80,79,84,82,83,82,77,79,81,81,86,80,80,79,82,81,81,81,80,81,81,82,80,81,83,84,81,81</t>
  </si>
  <si>
    <t>ZL=-2960.1|ZR=-10082.1|ZSWP=0.0</t>
  </si>
  <si>
    <t>IMGLINENC=77,76,78,76,75,73,70,71,77,73,74,71,71,72,72,74,70,72,74,76,74,74,73,74,74,72,72,73,73,72,72,73,76,73,73,73,74,75,75,77,75,79,80,81,78,75,75,77,81,80,77,76,79,80,80,81,78,78,80,78,81,75,78,83,77,80,77,81,79,79,76,76,79,78,81,79,76,78,80,79,78,75,79,77,77,82,79,74,78,78,77,79,78,77,81,78,78,94,77,95,117,78,38,17,9,8,6,6,6,6,5,5,6,7,7,6,6,7,6,6,6,6,6,7,7,8,8,9,10,14,19,31,57,93,122,117,103,153,152,146,143,161,165,146,113,131,108,78,93,98,79,54,31,18,12,9,8,6,7,6,5,6,6,5,5,5,6,11,11,8,7,8,9,8,6,5,6,8,8,11,20,44,89,118,84,66,97,69,86,85,75,72,77,81,77,79,74,78,78,77,79,75,75,76,76,76,75,76,75,74,79,78,79,74,77,75,76,78,75,77,76,80,77,73,77,78,76,75,73,75,76,75,74,76,75,81,77,76,80,78,77,76,79,74,75,78,76,74,74,78,77,78,78,77,77,78,76,78,78,74,75,74,78,70,74,75,76,79,77,74,77,75,74,77,73,75,75,77,76,74,77,76,75,77,77,75,74,77,74,77,76,76,77,75,78,78,77,75,74,75,77,76,78,79,80,78,76,77,77,75,78,77,76,76,75,77,79,78,74,75</t>
  </si>
  <si>
    <t>IMGLINENC=81,80,79,74,76,73,76,73,72,74,72,72,73,72,71,78,75,77,73,72,73,71,74,79,74,76,78,74,76,73,76,74,76,77,73,73,75,75,76,78,81,80,79,78,81,77,77,77,78,79,80,78,79,80,76,81,81,81,82,80,79,78,79,79,77,76,79,85,83,77,81,81,81,81,78,79,80,82,77,83,78,76,79,82,77,81,77,81,79,77,80,80,77,78,79,78,80,95,74,94,117,77,39,17,9,8,7,5,6,6,6,6,5,7,6,5,7,7,7,5,6,6,6,6,7,8,7,9,11,13,17,34,55,96,124,117,98,156,154,149,144,164,163,153,121,127,103,77,96,100,79,52,32,17,11,10,7,6,6,6,5,6,5,5,5,6,7,10,11,8,7,7,8,7,7,5,6,7,8,12,19,44,90,119,84,67,103,69,84,85,75,75,79,78,79,75,80,76,79,78,77,74,77,78,78,77,75,78,77,81,73,80,79,77,76,76,74,76,74,75,74,77,79,77,76,78,75,77,77,77,76,78,76,78,77,76,74,77,73,74,75,78,80,77,79,78,75,80,76,80,77,78,78,77,78,79,75,75,75,78,77,75,79,79,75,75,77,74,76,76,73,75,76,77,76,77,76,74,78,75,74,79,79,77,78,77,77,77,76,76,75,71,76,79,78,77,76,76,75,77,76,75,78,77,78,78,77,76,75,78,79,80,78,80,75,78,76,74,75,76</t>
  </si>
  <si>
    <t>IMGLINENC=80,78,78,80,79,77,77,77,80,77,80,75,76,77,76,80,76,75,76,77,77,79,78,77,76,79,77,78,78,79,78,81,80,77,81,75,79,82,80,80,80,82,83,80,82,80,81,80,81,78,79,76,80,79,79,81,79,78,80,77,79,79,77,76,83,78,81,83,83,79,79,78,80,77,77,81,77,79,77,79,80,79,78,79,80,82,79,80,79,81,82,81,80,81,81,82,82,79,87,77,89,79,82,91,77,82,93,79,74,89,108,101,83,56,39,25,17,10,9,7,7,6,6,6,6,5,5,5,7,5,5,6,5,5,6,5,6,5,6,6,7,8,8,8,11,16,19,52,103,203,248,196,151,135,123,128,140,154,163,162,192,141,75,30,15,10,9,8,7,7,6,6,5,5,5,5,5,5,5,5,5,6,5,5,5,6,5,5,6,7,10,14,18,28,39,60,82,102,106,100,81,73,80,95,83,74,86,81,85,84,81,84,84,84,84,87,87,86,83,82,81,80,82,83,81,78,79,83,81,80,85,80,77,82,83,81,81,79,80,81,82,83,76,78,81,83,80,79,77,81,80,78,81,78,81,85,80,83,82,83,80,80,81,81,78,81,84,81,79,80,79,82,82,78,82,80,85,81,79,80,79,88,82,78,85,80,79,82,81,83,84,80,81,85,81,78,82,81,82,81,82,81,82,80,80,81,80,83,81,79,83,80,81,83,83,80,79,81,83,82</t>
  </si>
  <si>
    <t>IMGLINENC=76,76,79,85,81,78,78,78,77,77,83,79,77,77,75,79,79,77,80,81,81,81,79,82,79,81,80,76,79,77,79,81,77,80,79,82,84,82,79,79,78,82,79,79,78,76,80,80,79,81,79,83,81,77,78,80,78,78,79,83,80,82,80,80,81,82,82,80,79,82,77,79,79,79,78,81,84,82,81,78,81,78,79,82,81,77,80,80,80,81,81,79,86,82,83,83,84,80,84,79,85,79,82,89,79,81,90,83,74,89,105,100,82,53,38,25,16,11,9,8,8,6,7,6,6,5,5,6,6,5,5,5,5,6,6,5,6,7,6,6,6,8,8,9,11,16,18,50,99,200,248,198,152,133,124,133,140,157,165,162,188,136,73,27,14,10,9,7,6,7,6,6,6,6,6,5,4,5,5,6,4,6,5,5,6,6,6,6,6,8,8,12,16,28,42,59,79,96,107,100,85,70,77,96,87,75,91,83,84,86,78,84,86,84,85,87,83,82,84,85,82,82,84,80,83,80,79,78,83,81,81,83,81,79,84,83,84,79,82,80,77,81,82,82,81,87,84,82,84,79,83,80,81,81,80,88,82,79,82,81,80,81,80,81,82,79,80,86,79,81,76,82,80,84,84,80,81,82,82,81,81,81,79,81,86,81,82,82,80,81,80,79,81,80,81,85,80,81,82,79,82,79,82,78,81,81,80,82,85,81,81,80,83,81,84,83,83,82,85,84</t>
  </si>
  <si>
    <t>ZL=-2767.4|ZR=-10274.8|ZSWP=0.0</t>
  </si>
  <si>
    <t>IMGLINENC=78,77,77,74,74,73,75,73,72,71,73,72,71,69,73,75,72,73,74,74,72,73,74,73,73,74,74,72,73,71,71,74,71,73,71,72,75,75,78,76,78,77,79,80,78,78,79,78,80,79,81,75,78,80,79,81,80,77,81,78,77,79,78,78,77,83,80,81,81,79,79,78,77,75,79,76,78,80,78,80,77,79,79,80,77,82,77,77,77,78,77,78,78,76,77,78,81,92,77,90,114,78,40,19,10,8,6,6,7,7,5,5,5,6,6,6,6,6,7,6,6,6,7,7,6,7,9,10,10,12,18,32,57,96,127,115,100,151,154,144,148,162,165,143,117,127,109,77,91,98,78,55,31,18,13,10,7,7,6,6,6,6,5,5,6,5,6,11,10,7,8,7,8,8,7,6,5,7,9,11,20,44,87,116,82,68,96,70,84,83,75,75,75,80,76,75,74,78,76,78,77,75,77,75,78,76,76,79,76,77,76,77,75,72,75,77,75,75,75,76,77,73,77,80,78,75,78,77,76,74,76,79,76,77,77,76,79,78,81,79,76,78,75,79,79,71,76,73,78,75,77,77,78,77,78,79,78,80,77,76,73,78,75,71,75,75,77,75,79,77,75,73,77,73,77,75,75,75,76,74,75,74,77,78,74,78,75,75,75,78,77,76,76,73,75,77,79,76,73,77,75,77,78,74,75,75,77,77,74,77,75,74,76,77,76,75,74,77,79,76</t>
  </si>
  <si>
    <t>IMGLINENC=79,78,80,79,76,78,74,77,74,71,71,73,75,71,73,74,76,74,70,71,73,74,71,75,72,72,74,77,74,73,76,74,76,79,76,78,77,76,76,79,77,79,78,79,80,76,80,80,76,80,81,78,79,79,78,78,81,79,82,78,79,82,79,79,77,79,78,79,78,75,79,76,78,77,78,77,79,78,78,81,76,83,79,79,79,79,77,81,80,80,79,81,79,78,81,76,81,93,79,92,116,83,39,19,11,7,8,6,6,7,5,6,6,5,6,6,6,6,7,6,7,6,7,7,7,7,8,9,11,12,17,31,54,92,124,115,93,145,152,145,146,161,162,151,119,129,108,78,94,100,82,55,31,19,12,9,8,6,7,6,6,6,5,5,5,5,6,11,9,8,7,7,9,7,6,5,7,7,8,12,19,43,89,123,83,68,98,75,85,87,78,78,77,77,80,74,74,77,77,78,80,77,77,77,73,75,74,76,78,77,74,77,76,76,75,77,78,75,76,76,73,80,74,77,78,77,80,77,77,74,73,77,78,81,80,73,75,76,80,78,75,74,76,76,77,77,77,74,76,78,76,77,78,76,79,73,77,75,75,77,74,76,75,77,76,74,77,77,74,79,77,77,79,79,75,75,76,71,78,80,75,76,75,76,79,77,75,79,78,75,77,79,74,78,74,76,76,77,76,79,76,75,76,78,78,75,74,76,74,76,77,78,75,80,79,77,75,79,75,79</t>
  </si>
  <si>
    <t>IMGLINENC=81,76,77,79,74,78,76,78,81,78,76,77,74,77,78,78,74,77,80,74,78,78,78,78,79,78,82,77,79,76,78,75,77,77,78,78,79,80,77,79,78,82,78,80,78,77,78,77,80,79,82,78,78,80,82,78,81,79,77,79,80,77,80,76,77,81,81,80,81,79,81,78,76,79,79,79,79,82,76,77,82,79,78,80,77,80,79,78,81,82,78,79,79,80,81,80,87,76,86,75,90,82,86,92,78,81,92,78,74,91,105,100,84,56,39,24,15,12,8,7,7,6,6,5,5,5,5,5,6,5,6,6,6,6,6,5,5,6,6,6,7,7,9,10,11,16,18,52,100,206,248,200,147,134,122,127,138,155,165,161,192,142,72,27,15,8,9,8,6,6,7,6,5,6,5,6,5,6,5,6,6,5,5,4,5,5,5,6,6,7,9,13,17,27,40,62,82,102,104,105,82,70,83,96,83,73,95,80,82,83,81,84,84,86,85,88,89,82,86,83,83,83,85,82,83,78,80,79,79,80,80,81,81,82,81,82,81,84,82,82,81,83,82,83,80,87,80,81,80,82,81,81,80,81,80,84,81,79,84,81,80,82,82,78,77,82,82,82,82,83,84,85,80,83,81,81,79,81,82,83,77,82,85,82,84,81,81,80,79,80,81,84,81,82,84,82,80,82,81,83,84,81,80,81,77,78,80,77,83,84,84,82,77,78,82,82,80,80,81,81</t>
  </si>
  <si>
    <t>IMGLINENC=76,80,76,79,81,78,77,78,80,78,76,79,77,73,78,79,82,80,79,79,78,79,78,81,83,78,80,77,80,81,80,81,76,80,79,77,79,80,81,79,79,79,79,79,79,77,80,78,82,82,79,81,82,78,78,75,78,79,80,80,78,78,80,82,80,77,79,76,82,80,78,81,77,78,78,78,82,79,81,81,78,76,78,79,80,77,79,78,80,83,80,80,84,82,82,80,81,77,86,77,87,78,80,92,76,81,89,81,72,88,103,99,83,55,41,23,16,12,8,8,7,6,6,6,6,5,5,5,6,5,5,5,6,5,6,6,6,7,6,6,7,7,8,9,10,16,18,48,97,202,248,198,155,136,121,130,138,154,171,163,194,141,75,27,14,9,8,7,6,7,6,5,5,5,4,6,5,5,6,6,6,5,6,4,5,5,6,5,6,9,9,13,15,27,39,61,79,97,107,99,80,69,78,94,87,70,93,81,81,86,81,88,84,82,87,87,89,83,83,83,83,81,80,83,82,82,78,82,80,82,83,79,81,81,83,81,77,80,82,79,83,80,83,83,79,82,82,82,81,81,81,81,81,80,82,82,83,81,83,82,81,79,79,80,83,81,81,81,83,82,80,78,83,82,79,80,78,84,82,80,81,78,81,82,80,81,77,81,81,79,78,82,78,78,84,81,76,83,82,79,81,83,80,83,80,81,82,82,78,81,81,80,83,83,79,78,83,82,83,78</t>
  </si>
  <si>
    <t>ZL=-2573.6|ZR=-10468.6|ZSWP=0.0</t>
  </si>
  <si>
    <t>IMGLINENC=79,78,76,74,74,70,72,70,72,73,72,72,72,72,72,74,70,74,71,74,75,78,74,74,74,71,69,74,74,71,73,69,72,72,74,74,76,77,77,75,75,80,80,82,78,81,78,81,80,78,78,78,82,81,79,79,78,79,79,80,84,77,74,78,77,78,77,81,80,79,79,80,77,76,80,79,79,79,80,79,78,80,75,77,77,79,77,80,79,79,77,80,78,77,80,78,80,93,75,87,113,84,40,18,10,7,7,6,6,6,6,5,5,5,6,6,6,7,7,6,6,7,6,7,7,8,8,9,10,11,16,31,55,91,121,117,99,144,152,145,142,161,168,148,117,126,112,80,93,100,81,56,34,20,12,8,6,7,5,6,6,5,6,5,4,5,7,9,10,8,8,7,8,7,6,6,6,7,8,10,18,41,84,115,86,67,98,67,89,80,76,76,77,77,77,77,76,78,75,76,74,75,77,76,78,75,75,75,74,75,75,73,74,78,76,77,74,77,77,77,77,79,78,80,78,75,78,76,76,76,74,77,77,76,74,77,75,77,79,76,78,78,75,74,75,78,75,77,73,76,76,75,76,77,75,77,76,74,77,75,75,76,76,74,74,78,76,75,75,77,75,74,75,78,79,77,74,78,77,78,75,77,76,78,76,77,77,75,74,78,74,76,76,79,76,77,75,76,76,77,78,76,74,77,76,76,79,76,73,76,76,75,78,77,76,78,76,77,77,77</t>
  </si>
  <si>
    <t>IMGLINENC=77,79,81,77,73,75,75,74,75,74,74,73,72,73,74,74,75,72,74,73,75,72,76,72,73,74,74,73,73,77,74,75,76,75,78,79,78,77,77,79,77,77,78,76,81,81,82,79,77,79,76,79,78,79,77,81,79,80,82,79,77,77,78,78,77,78,81,81,82,82,82,81,79,79,76,80,76,79,76,78,78,78,79,81,79,81,77,78,77,81,80,79,77,80,78,77,83,89,80,93,117,79,41,20,10,8,6,5,6,7,6,6,6,6,7,6,6,6,6,6,6,8,7,6,7,7,8,9,12,13,18,30,52,90,119,114,98,152,156,148,143,160,168,151,116,126,108,75,94,100,84,57,32,19,12,8,8,6,6,6,6,5,6,5,5,5,6,10,10,8,7,8,9,8,6,5,6,7,8,11,20,42,87,115,88,65,97,70,87,85,78,76,76,79,74,76,76,73,78,78,77,76,79,77,78,77,77,79,76,76,78,76,75,77,79,77,76,77,76,75,76,76,74,73,74,78,78,74,78,77,80,79,78,79,76,76,79,77,79,76,75,78,80,77,76,78,77,77,77,78,76,78,75,75,76,74,76,73,77,77,75,76,77,78,75,78,77,72,76,80,77,79,76,77,76,74,77,77,78,77,74,78,75,78,74,78,77,75,76,78,76,75,74,76,73,77,77,78,75,76,77,76,76,76,78,78,73,75,75,76,75,79,75,76,76,78,76,78,77,79</t>
  </si>
  <si>
    <t>IMGLINENC=80,80,75,77,77,75,81,74,77,76,75,77,77,80,77,77,75,77,76,78,80,76,78,77,79,79,80,75,77,78,76,78,79,80,77,75,77,76,80,82,81,83,80,78,79,78,82,83,79,78,80,79,76,82,81,79,79,79,76,80,80,80,80,80,78,78,81,79,80,80,79,80,82,82,80,80,79,76,77,81,82,78,79,78,81,79,80,79,82,79,81,78,80,82,82,79,82,82,85,76,86,82,79,94,78,81,91,79,72,89,107,101,88,58,39,26,18,11,10,7,7,6,5,5,5,6,6,5,5,6,5,5,5,6,6,6,6,6,6,7,7,8,8,9,10,14,18,46,96,192,248,201,148,138,127,126,137,155,165,161,191,145,79,31,14,10,9,8,6,6,5,6,6,6,5,6,5,5,5,5,5,5,5,4,5,5,5,6,6,7,7,13,17,28,39,61,80,98,106,102,87,71,79,90,83,75,88,80,80,85,83,87,85,85,83,85,88,84,83,82,84,82,83,82,83,78,81,82,80,83,80,82,83,83,82,83,80,84,81,81,83,80,81,79,81,83,79,84,83,79,85,78,82,78,82,81,82,80,83,78,80,82,79,76,78,80,78,83,81,81,82,81,79,80,78,80,80,81,79,82,80,82,85,82,80,81,81,82,84,84,83,84,85,82,81,81,83,81,83,83,81,80,84,82,81,81,81,84,83,80,84,85,83,79,83,82,83,80,84,82</t>
  </si>
  <si>
    <t>IMGLINENC=78,77,78,77,77,76,78,76,78,78,76,81,76,78,78,79,78,80,80,79,78,76,78,77,79,79,80,79,80,77,81,79,78,79,79,83,81,79,81,79,78,79,80,77,79,77,80,75,79,81,79,79,80,77,79,79,77,76,78,80,76,76,78,81,81,79,79,76,80,84,81,79,78,81,81,80,77,79,78,82,76,79,79,79,78,82,80,77,84,81,80,80,84,79,82,82,79,81,87,80,85,80,77,92,77,83,93,84,74,87,106,101,85,59,39,25,15,12,10,7,7,6,5,6,6,5,5,6,6,5,5,5,6,5,7,5,6,7,7,7,6,8,8,9,11,16,17,48,94,190,248,204,151,136,122,126,137,155,168,162,191,147,80,33,16,10,8,7,7,6,6,6,6,6,5,5,6,5,6,5,6,5,5,5,4,5,5,6,7,8,8,12,16,28,37,57,79,96,107,100,85,67,76,93,86,72,87,84,78,86,78,85,82,82,83,87,84,82,84,84,82,84,82,82,81,84,85,84,85,82,83,82,83,81,80,80,88,81,85,80,82,81,80,83,84,84,86,81,81,81,84,84,80,79,82,78,83,80,81,79,79,81,78,81,80,81,82,79,79,83,78,79,79,78,84,80,82,81,84,81,84,79,80,80,80,81,80,79,82,78,79,82,83,79,83,80,80,80,80,81,84,79,81,83,80,79,80,79,77,85,82,80,78,80,78,84,81,84,80,81</t>
  </si>
  <si>
    <t>ZL=-2373.1|ZR=-10669.1|ZSWP=0.0</t>
  </si>
  <si>
    <t>IMGLINENC=79,76,76,73,74,73,72,69,70,76,71,73,75,73,74,71,75,73,75,74,73,75,74,71,73,72,73,75,72,70,71,73,68,71,73,76,75,78,78,76,77,79,80,80,81,80,79,79,79,81,77,76,81,78,79,80,78,79,79,81,76,75,78,75,78,80,79,78,79,82,79,79,78,78,78,78,79,77,78,81,77,81,78,80,79,76,76,78,81,78,79,81,78,76,77,75,78,89,80,85,115,86,41,18,9,7,7,6,6,6,5,5,5,6,6,6,5,6,6,6,6,6,6,8,8,9,8,8,11,12,19,28,52,92,122,118,101,147,159,146,143,157,168,146,122,123,112,79,89,100,80,56,32,18,13,8,7,7,6,6,5,6,6,5,5,5,6,10,10,8,7,7,8,7,6,6,6,7,8,10,18,41,82,116,91,67,101,71,90,84,74,80,76,83,75,78,78,76,78,79,74,79,77,79,77,76,76,75,74,75,78,76,79,76,76,72,77,76,73,78,73,72,76,75,74,78,79,77,77,76,76,74,80,74,77,79,76,76,81,77,75,77,76,78,75,75,77,78,74,76,76,76,77,74,76,76,74,78,74,74,75,78,75,75,75,77,76,77,75,75,76,75,74,76,78,77,75,79,76,77,77,79,79,77,76,76,76,77,78,73,78,75,74,77,76,79,76,75,78,75,76,74,76,75,75,77,76,78,77,78,75,76,77,73,74,77,78,78,76,77</t>
  </si>
  <si>
    <t>IMGLINENC=79,75,79,79,76,76,74,73,75,75,72,71,75,73,73,72,72,76,74,71,72,74,72,75,76,74,72,73,75,75,77,75,77,78,74,74,78,72,77,77,78,79,78,77,81,82,79,76,79,77,79,79,79,82,80,80,77,82,79,80,79,78,76,79,79,82,82,80,83,79,79,79,80,77,79,81,80,78,80,78,75,78,80,79,79,78,80,80,78,78,81,81,77,78,81,78,81,88,82,88,116,85,43,20,11,8,6,6,6,5,5,6,6,5,6,6,6,7,6,5,6,6,6,7,8,8,9,10,10,12,17,30,54,92,120,116,97,150,155,145,142,155,168,144,118,125,109,73,96,100,85,56,34,19,13,9,7,7,7,6,6,5,6,5,5,5,6,11,11,8,7,6,8,8,6,6,6,7,8,12,19,39,84,121,88,66,98,68,91,82,76,79,76,81,77,75,75,76,77,76,81,76,79,77,77,80,75,78,77,80,77,78,75,76,74,76,75,76,74,79,72,79,75,78,75,73,76,75,76,76,76,75,77,78,77,77,77,77,76,76,76,75,76,77,79,78,75,75,75,79,77,78,76,77,77,77,76,77,76,76,80,77,79,78,75,78,75,73,74,77,77,74,75,78,78,75,74,72,77,76,78,76,76,75,77,77,79,79,79,76,78,73,74,78,76,79,77,76,78,79,78,77,75,77,80,75,77,78,77,76,75,76,77,74,76,77,80,77,76,77</t>
  </si>
  <si>
    <t>IMGLINENC=80,78,78,76,78,75,78,81,79,79,78,77,77,76,79,78,78,78,76,79,77,75,80,79,79,76,81,77,80,80,78,79,77,79,79,77,77,77,79,80,81,78,78,81,75,78,79,78,77,80,77,79,77,82,77,80,81,80,82,78,77,79,80,77,80,77,80,79,78,80,84,80,76,81,78,77,82,78,79,78,81,78,78,81,81,80,80,81,81,80,81,76,77,83,79,81,86,76,87,79,89,79,80,95,75,79,92,79,76,89,109,103,82,56,38,24,18,12,9,8,5,7,6,6,6,6,5,5,6,5,6,6,5,5,6,5,6,7,6,7,7,7,8,8,12,16,17,52,100,197,248,196,150,134,120,129,138,149,170,159,192,144,74,30,15,10,9,8,7,7,7,5,5,6,5,5,5,5,6,5,5,5,5,6,5,6,5,6,6,7,9,12,17,28,40,60,81,100,107,104,85,69,80,94,87,72,91,77,84,86,83,89,82,85,85,87,89,83,84,84,80,82,83,82,82,88,84,81,79,82,81,78,82,81,81,80,82,80,81,83,84,79,82,83,79,83,80,80,80,78,82,78,80,79,79,80,80,80,82,80,83,78,79,81,78,77,82,81,80,80,80,83,82,81,82,82,82,83,82,82,81,79,86,84,80,81,79,85,80,82,80,80,80,82,80,85,79,79,82,79,79,78,79,85,80,82,79,82,82,81,84,80,81,81,81,81,82,80,80,83</t>
  </si>
  <si>
    <t>IMGLINENC=77,82,78,79,79,78,79,80,78,83,80,78,77,77,80,77,77,78,81,79,82,79,80,81,77,78,79,79,79,78,79,82,77,80,79,78,77,79,82,81,78,75,81,78,77,78,81,76,75,82,79,77,82,77,79,79,77,82,79,83,81,78,78,80,79,78,83,77,80,80,81,77,79,77,79,79,80,77,78,81,81,84,79,82,81,77,78,79,79,80,79,80,83,82,82,82,83,78,88,79,89,78,79,94,78,81,93,79,72,90,103,102,84,55,39,24,16,11,8,7,7,5,6,5,5,5,6,5,6,6,5,6,5,5,6,6,6,6,6,6,7,7,9,8,11,15,18,50,101,204,248,196,152,134,123,128,137,151,170,161,196,141,77,29,13,10,10,7,6,6,6,6,6,6,5,5,5,5,6,5,5,5,5,6,6,7,6,5,6,8,9,12,17,26,40,59,79,102,107,99,85,72,81,95,86,71,98,84,84,87,79,86,79,84,85,88,88,84,82,85,81,86,83,83,80,83,80,79,81,79,79,82,80,82,82,83,85,80,82,83,82,80,83,77,80,79,81,79,79,84,81,84,80,74,80,82,80,77,83,82,79,80,79,78,83,77,78,83,83,81,80,80,82,83,81,81,79,79,78,81,86,81,81,80,81,82,78,82,83,81,81,79,84,78,83,81,82,83,81,81,82,80,82,82,80,78,76,79,80,83,80,83,80,81,81,82,85,83,81,83</t>
  </si>
  <si>
    <t>ZL=-2232.3|ZR=-10811.8|ZSWP=0.0</t>
  </si>
  <si>
    <t>&amp;MTRARC|ZL,-7790.0,0.80|ZR,7790.0,0.80</t>
  </si>
  <si>
    <t>ZL=-2372.9</t>
  </si>
  <si>
    <t>ZL=-2697.9</t>
  </si>
  <si>
    <t>ZL=-2997.4</t>
  </si>
  <si>
    <t>ZL=-3297.8</t>
  </si>
  <si>
    <t>ZL=-3610.5</t>
  </si>
  <si>
    <t>ZL=-3910.0</t>
  </si>
  <si>
    <t>ZL=-4222.9</t>
  </si>
  <si>
    <t>ZL=-4535.0</t>
  </si>
  <si>
    <t>ZL=-4847.3</t>
  </si>
  <si>
    <t>ZL=-5160.1</t>
  </si>
  <si>
    <t>ZL=-5472.5</t>
  </si>
  <si>
    <t>ZL=-5773.7</t>
  </si>
  <si>
    <t>ZL=-6072.4</t>
  </si>
  <si>
    <t>ZL=-6372.4</t>
  </si>
  <si>
    <t>ZL=-6684.8</t>
  </si>
  <si>
    <t>ZL=-6997.8</t>
  </si>
  <si>
    <t>ZL=-7310.0</t>
  </si>
  <si>
    <t>ZL=-7622.7</t>
  </si>
  <si>
    <t>ZL=-7935.3</t>
  </si>
  <si>
    <t>ZL=-8247.6</t>
  </si>
  <si>
    <t>ZL=-8572.7</t>
  </si>
  <si>
    <t>ZL=-8885.0</t>
  </si>
  <si>
    <t>ZL=-9185.4</t>
  </si>
  <si>
    <t>ZL=-9485.4</t>
  </si>
  <si>
    <t>ZL=-9785.2</t>
  </si>
  <si>
    <t>ZL=-10022.0</t>
  </si>
  <si>
    <t>ZL=-10022.0|ZR=-3022.0|ZSWP=0.0</t>
  </si>
  <si>
    <t>ZL=-10162.2</t>
  </si>
  <si>
    <t>ZL=-10463.6</t>
  </si>
  <si>
    <t>ZL=-10688.0</t>
  </si>
  <si>
    <t>V=1518|H=1138</t>
  </si>
  <si>
    <t>V=1510|H=1132</t>
  </si>
  <si>
    <t>ZL=-10688.0|ZR=-2356.0|ZSWP=0.0</t>
  </si>
  <si>
    <t>IMGLINENC=79,77,79,82,80,77,80,77,79,81,80,78,80,78,79,80,80,81,81,77,83,75,77,80,79,79,79,77,79,79,80,79,83,81,77,81,79,79,76,78,79,82,82,77,80,80,78,77,81,79,79,79,77,74,77,77,75,80,77,78,77,75,78,78,77,76,76,78,78,81,78,76,77,76,75,75,79,77,78,76,75,77,74,76,76,76,76,74,78,75,77,74,76,78,79,80,81,87,67,67,9,5,4,5,5,5,6,6,9,14,107,170,225,153,124,39,8,6,5,5,7,8,6,5,6,41,93,69,80,73,76,79,75,81,78,73,75,77,78,79,76,76,77,77,77,77,78,76,76,76,78,77,80,79,77,81,76,79,80,81,73,76,73,78,75,76,79,76,76,75,76,80,77,76,71,71,74,73,77,75,77,73,76,74,72,76,74,73,71,75,72,74,71,75,77,78,74,72,75,75,77,74,77,75,77,71,76,77,75,75,77,74,76,75,74,74,74,74,75,76,79,75,77,77,78,74,73,78,74,73,74,76,75,77,75,76,76,77,73,76</t>
  </si>
  <si>
    <t>IMGLINENC=82,77,77,81,81,81,80,77,83,80,79,80,80,79,81,81,79,79,82,81,79,77,78,81,81,79,78,79,79,78,79,78,76,83,75,82,83,75,81,79,81,81,82,80,77,80,80,79,81,80,79,82,78,80,78,79,75,76,74,76,80,78,78,78,79,79,79,74,74,80,76,77,81,78,83,78,80,81,75,78,74,75,75,74,76,80,77,77,75,72,75,73,69,65,70,67,68,70,98,25,6,4,5,6,5,5,6,9,10,23,145,197,211,141,116,45,10,5,5,5,7,7,6,7,7,23,122,101,73,80,77,77,79,76,75,76,80,78,77,77,75,73,76,77,76,80,75,78,77,80,78,77,77,77,75,77,74,76,80,76,75,79,73,74,76,78,77,75,74,79,73,79,75,75,76,75,76,77,78,75,77,78,75,75,76,77,77,78,73,78,79,80,76,77,75,77,76,76,80,77,77,75,76,75,78,77,75,74,77,75,74,73,72,73,71,73,72,73,73,76,74,74,74,70,75,74,73,73,73,74,72,75,77,75,75,78,77,72,75,74</t>
  </si>
  <si>
    <t>IMGLINENC=77,73,78,74,76,76,77,78,78,78,78,77,80,76,76,76,78,79,76,79,75,76,78,76,75,76,77,77,74,77,81,79,77,77,73,76,75,73,77,73,75,75,76,74,78,80,80,81,80,79,76,75,79,80,78,79,82,79,81,76,77,81,79,76,79,74,76,77,77,81,77,81,79,76,80,78,77,81,81,82,80,75,79,80,77,80,79,79,78,79,77,81,78,79,76,80,79,80,79,78,77,75,77,77,86,73,80,85,70,102,40,13,7,5,5,5,8,21,95,71,57,56,67,76,34,10,6,4,5,8,17,59,104,68,88,84,79,82,82,80,78,83,78,81,79,83,80,78,79,82,80,78,82,78,79,80,83,82,79,80,82,80,81,83,79,80,80,84,82,83,79,81,79,79,79,81,78,79,81,82,79,81,79,79,79,80,79,81,79,81,78,82,79,82,83,81,80,87,85,83,84,86,82,80,83,84,81,82,81,75,76,79,85,85,84,82,83,83,82,80,77,78,75,76,70,72,67,69,65,65,63,64,62,64,65,61,64,64,64,60</t>
  </si>
  <si>
    <t>IMGLINENC=74,76,79,75,76,74,76,78,80,75,78,78,79,82,76,75,78,76,77,79,77,78,79,78,75,74,80,77,77,74,76,76,77,76,75,78,76,80,78,79,77,75,79,78,81,77,78,77,79,80,75,82,77,82,78,77,75,77,80,78,77,77,79,77,79,79,79,79,78,78,78,80,78,78,75,79,77,80,80,82,78,77,78,78,78,83,78,81,78,79,78,76,84,80,77,77,77,77,81,80,80,79,81,82,85,77,85,101,70,19,8,5,5,5,5,5,7,14,91,154,87,96,122,133,28,8,5,4,4,5,6,9,27,84,97,78,72,80,84,80,80,79,80,80,78,78,81,78,79,82,78,79,80,84,81,79,80,81,80,81,83,78,80,79,79,80,82,81,78,80,79,80,81,81,80,79,86,80,80,76,82,80,79,81,81,78,82,80,80,82,81,82,81,84,81,82,81,75,74,79,82,85,78,80,80,81,79,77,79,81,75,76,73,71,70,68,67,66,68,67,68,63,67,69,69,73,74,74,77,77,82,88,82,87,86,84,87,90,82,74</t>
  </si>
  <si>
    <t>ZL=-10663.3|ZR=-2380.7|ZSWP=0.0</t>
  </si>
  <si>
    <t>ZL=-10600.7|ZR=-2443.3|ZSWP=0.0</t>
  </si>
  <si>
    <t>IMGLINENC=78,80,80,79,80,79,82,78,80,82,80,79,80,80,79,78,80,81,83,76,77,78,81,79,79,77,80,78,81,79,79,79,79,78,78,81,81,78,79,80,79,81,78,81,80,78,80,79,81,81,79,80,79,76,77,78,75,81,77,77,76,77,75,76,78,75,77,77,77,78,78,79,80,78,78,74,74,74,77,78,76,76,77,78,76,74,75,74,76,73,75,75,77,78,78,82,77,81,78,80,49,7,5,5,4,6,6,5,12,7,17,248,248,115,92,15,6,5,5,4,10,7,4,5,24,119,99,78,82,80,78,75,78,78,81,78,79,77,75,79,75,77,79,80,75,73,75,76,74,75,75,80,78,83,82,81,79,78,76,78,76,77,75,75,77,76,77,79,77,79,77,77,77,77,79,75,74,76,74,75,77,76,76,79,74,73,75,75,75,75,73,76,71,73,75,72,75,74,75,73,75,79,74,76,74,78,74,75,77,73,71,75,75,78,79,75,76,77,73,75,75,79,76,76,75,74,76,73,73,74,74,75,74,75,73,75,75,76,74,76</t>
  </si>
  <si>
    <t>IMGLINENC=81,75,79,79,78,81,80,78,79,78,77,78,78,77,83,79,77,81,77,77,79,81,77,82,78,77,77,80,79,79,78,80,80,77,76,81,79,79,80,81,82,81,82,78,79,80,80,80,81,79,78,79,78,79,79,78,80,81,75,79,78,75,79,81,77,77,78,74,78,79,74,81,78,75,77,74,75,76,77,75,75,74,76,77,79,76,76,76,75,71,76,72,70,66,70,71,69,71,56,58,7,6,5,6,4,6,5,6,9,12,90,171,232,144,125,36,7,5,4,4,6,6,7,5,7,37,97,78,81,75,80,77,77,76,79,79,78,74,78,81,80,75,78,78,78,79,78,77,77,77,77,78,77,78,77,80,77,75,78,78,75,78,74,72,79,77,77,73,75,82,74,78,76,75,76,77,75,74,75,74,79,76,76,75,75,75,75,76,75,76,76,78,77,78,74,75,75,79,78,76,75,74,77,75,73,76,76,76,72,74,73,72,72,72,71,74,74,74,75,73,75,74,74,71,75,75,75,75,73,75,75,75,78,76,76,76,71,74,78,75</t>
  </si>
  <si>
    <t>IMGLINENC=81,76,78,75,75,77,77,79,78,78,77,79,81,77,75,79,77,76,76,79,78,77,78,76,76,77,76,75,77,78,80,79,78,75,76,75,75,77,75,76,78,77,79,79,78,81,79,79,77,78,77,81,80,78,77,80,77,78,77,82,76,77,77,79,78,76,77,79,76,78,79,78,77,80,76,78,78,79,79,84,78,78,82,79,78,80,81,78,79,79,81,80,81,77,80,79,81,80,76,79,80,79,76,80,80,82,83,87,90,89,80,87,31,10,7,7,12,50,45,41,36,35,40,43,50,24,8,8,16,53,102,75,90,85,81,81,81,80,77,83,78,81,80,83,80,83,77,80,78,81,79,81,82,81,78,82,80,81,79,80,81,82,83,82,81,83,81,84,79,80,80,82,82,81,85,79,80,82,85,79,80,84,82,80,83,82,84,79,82,82,81,82,81,81,83,80,79,84,84,81,85,86,84,81,78,78,83,81,80,79,80,79,83,83,82,81,83,81,79,79,80,76,75,75,71,70,68,65,66,66,63,63,62,65,63,63,65,63,64,63</t>
  </si>
  <si>
    <t>IMGLINENC=76,78,78,76,76,77,75,77,75,79,75,78,77,76,76,78,79,80,75,77,77,80,79,74,77,76,78,76,78,77,76,78,78,78,77,78,78,78,77,78,80,77,81,76,75,78,78,75,76,79,74,78,77,81,76,80,78,78,79,79,79,77,77,78,81,76,75,82,80,80,78,78,79,78,81,81,83,81,79,81,81,79,81,79,80,79,82,80,79,83,76,80,78,78,79,76,80,75,80,77,79,79,81,77,81,77,82,84,74,100,40,11,6,5,4,6,7,22,92,74,54,57,67,73,35,8,5,5,5,8,17,62,105,72,86,87,77,80,83,81,85,78,82,78,82,81,82,82,79,82,81,82,78,79,81,83,81,81,81,80,79,82,79,81,80,77,81,80,80,79,80,79,82,80,80,80,83,77,83,80,82,81,84,81,81,80,81,80,78,83,84,86,80,82,80,83,80,79,78,77,81,80,84,80,83,83,81,81,79,79,80,75,74,73,72,70,68,64,64,65,67,66,65,68,70,72,75,76,78,83,82,86,82,85,86,85,89,92,82,78</t>
  </si>
  <si>
    <t>ZL=-10406.9|ZR=-2637.1|ZSWP=0.0</t>
  </si>
  <si>
    <t>IMGLINENC=77,78,84,79,82,81,80,80,77,80,80,79,80,79,79,81,82,79,79,78,80,81,81,78,79,79,80,77,79,78,81,80,81,78,79,81,84,78,80,79,80,77,80,77,76,79,77,75,79,77,83,78,78,78,78,81,76,77,77,77,77,78,76,76,77,73,78,75,81,79,79,77,76,78,78,77,73,76,76,76,80,76,73,77,74,75,76,74,75,77,79,77,80,78,84,78,78,78,80,80,76,77,78,78,73,94,38,8,6,6,8,9,248,116,8,6,6,7,15,101,77,78,76,81,77,82,80,75,77,76,78,80,77,80,80,81,78,77,77,75,75,78,76,76,76,77,74,74,78,75,76,77,79,79,80,81,80,79,77,78,76,75,73,74,76,79,80,80,75,79,78,76,77,76,78,74,76,77,78,77,76,77,78,74,73,74,77,74,73,73,75,74,72,73,76,74,76,75,77,75,78,76,75,77,77,76,73,77,77,73,74,76,76,77,78,79,75,75,73,75,74,79,75,71,75,76,75,76,78,75,73,76,73,75,76,76,75,78,78,74</t>
  </si>
  <si>
    <t>IMGLINENC=84,77,81,84,79,79,79,79,78,78,77,79,81,80,82,78,80,81,80,80,81,81,81,77,78,77,79,77,79,79,76,79,80,77,77,78,75,82,82,78,80,83,80,79,79,81,82,78,82,80,80,80,80,78,79,80,83,79,82,80,78,80,77,77,82,79,77,79,77,79,77,78,80,77,79,82,78,73,76,76,75,74,76,78,80,76,76,75,74,74,73,71,70,68,66,72,68,70,66,69,69,70,75,69,89,46,7,5,5,6,9,8,168,49,8,8,5,5,8,16,102,87,72,76,77,74,72,81,78,79,79,75,77,78,80,74,75,79,77,77,76,74,79,79,79,78,78,79,76,79,77,77,77,76,79,77,80,76,77,76,77,77,76,76,80,77,79,77,77,77,73,79,76,74,77,76,76,74,74,75,79,76,78,78,77,78,74,76,77,77,76,78,75,78,74,75,73,76,78,76,76,73,76,76,75,74,74,75,72,74,73,72,74,70,72,74,72,75,73,75,73,76,72,76,75,73,76,74,74,75,73,76,73,75,73,76,73,71,76,75</t>
  </si>
  <si>
    <t>IMGLINENC=75,75,79,72,78,75,78,78,75,79,81,77,77,77,75,79,81,77,76,79,77,77,77,76,76,77,75,74,76,79,80,75,78,78,72,76,76,76,76,74,76,77,74,74,78,77,78,80,78,81,76,80,80,78,78,77,80,80,77,77,81,81,78,80,78,77,78,79,78,79,76,80,78,75,79,81,78,81,79,81,78,78,83,78,82,81,80,78,81,78,76,81,78,82,78,77,79,77,80,82,79,81,78,82,81,79,78,84,81,79,88,86,92,88,86,34,47,35,32,29,29,28,30,31,30,33,65,91,98,79,72,83,84,83,81,79,81,81,82,82,77,80,77,80,80,83,82,77,80,82,79,80,80,81,82,80,81,83,77,78,79,79,81,80,82,85,82,78,83,79,80,79,83,82,80,83,81,76,83,79,80,77,82,78,82,80,80,81,78,80,80,81,77,81,85,81,80,80,81,78,80,84,81,81,80,82,86,86,80,74,77,83,84,86,85,83,82,81,82,78,76,76,77,76,72,69,68,67,66,63,62,63,61,66,64,68,65,65,64,63</t>
  </si>
  <si>
    <t>IMGLINENC=76,78,75,75,77,74,76,77,79,78,78,79,77,77,78,76,76,77,77,80,76,76,82,77,76,77,78,80,77,77,76,76,78,80,79,78,76,79,79,78,79,77,79,77,76,76,78,78,79,79,77,76,77,77,79,81,76,78,79,79,81,77,75,79,78,78,80,78,79,79,78,80,78,83,77,78,78,76,78,81,79,80,80,79,81,83,79,80,83,81,79,79,80,79,79,80,78,80,81,80,76,78,79,77,80,80,81,80,81,82,86,83,87,100,72,27,42,36,33,29,26,28,29,30,30,31,57,85,99,73,75,79,85,80,80,79,78,80,81,81,82,79,78,74,79,81,78,78,81,78,77,80,81,79,80,80,83,80,79,80,81,80,80,81,80,81,82,81,81,79,83,79,82,83,81,79,84,83,83,82,81,79,83,80,85,83,78,79,82,83,83,80,80,80,83,84,82,78,74,81,80,79,79,85,85,84,80,77,78,83,75,77,78,72,73,68,65,65,65,69,66,67,65,66,69,68,74,77,76,77,87,87,82,84,88,87,88,89,82,77</t>
  </si>
  <si>
    <t>ZL=-10213.1|ZR=-2830.9|ZSWP=0.0</t>
  </si>
  <si>
    <t>IMGLINENC=79,79,82,82,79,79,79,78,80,80,79,77,82,81,77,76,79,78,80,81,79,79,78,79,78,82,78,77,80,79,83,80,79,79,75,80,78,78,78,79,78,78,80,79,81,77,76,77,81,81,81,78,80,79,79,81,77,80,73,78,76,78,79,79,78,77,78,74,78,76,75,75,80,76,78,75,76,77,73,78,75,73,76,76,77,77,77,76,78,77,76,78,80,80,79,79,79,78,78,78,78,77,76,78,80,89,107,20,7,6,7,9,248,154,8,7,8,11,68,64,79,81,78,77,75,81,78,77,77,77,76,79,74,80,78,77,76,74,77,75,78,71,79,75,73,75,76,75,77,77,74,75,78,79,79,76,82,78,85,79,75,73,75,77,77,77,76,75,77,76,75,76,74,75,74,75,75,77,77,77,76,78,78,75,74,75,75,72,73,72,71,75,73,71,74,72,74,73,77,74,76,76,75,77,77,77,77,77,73,75,73,74,77,72,77,77,75,79,73,78,76,73,73,73,77,78,72,72,74,75,74,76,74,77,72,73,74,77,77,72</t>
  </si>
  <si>
    <t>IMGLINENC=78,79,81,79,79,82,80,77,79,78,80,80,81,77,79,80,74,77,78,82,79,79,79,77,79,77,80,80,77,77,80,76,77,75,78,80,78,79,77,77,76,80,82,78,78,79,81,81,80,80,82,80,81,83,78,78,79,81,75,80,79,78,79,79,77,80,75,77,74,74,77,77,78,78,77,78,76,79,78,76,80,77,74,74,79,81,75,75,71,76,72,69,67,71,70,67,72,67,66,69,70,75,77,79,80,97,107,19,8,6,6,10,248,153,8,7,6,9,58,65,68,71,77,77,79,78,79,78,78,79,79,76,77,77,75,75,80,78,77,80,76,81,77,78,80,77,75,76,80,78,77,75,77,77,76,76,79,79,78,73,77,79,77,76,76,78,80,77,76,78,73,76,78,75,77,77,76,74,72,73,80,75,77,74,75,79,74,75,78,76,76,71,77,77,76,75,79,78,78,75,73,75,77,74,75,71,77,74,76,78,72,72,71,73,73,73,75,77,71,78,71,73,73,69,74,74,75,73,75,77,77,73,71,74,71,75,74,75,72,74</t>
  </si>
  <si>
    <t>IMGLINENC=76,75,79,76,76,75,79,75,76,78,76,80,81,76,76,78,75,79,78,80,81,76,78,75,75,77,79,79,78,76,78,75,78,71,75,75,76,75,73,73,77,72,80,77,79,76,80,75,76,79,82,77,81,78,83,77,76,78,76,79,78,77,77,75,80,77,78,79,79,79,75,80,76,78,76,79,77,78,81,83,81,78,82,78,76,76,82,78,75,79,79,79,77,83,77,79,78,79,81,82,79,79,76,79,83,78,79,82,80,85,78,80,89,78,97,45,47,33,31,30,29,26,29,28,32,35,67,100,92,87,82,86,80,83,83,81,80,79,82,83,79,81,80,76,81,81,79,81,79,80,79,78,84,83,81,82,78,83,79,82,80,83,80,77,80,80,82,82,79,81,81,78,85,79,81,81,82,80,79,80,83,79,79,84,83,86,81,82,80,84,81,83,82,81,87,80,81,82,83,81,82,84,83,82,79,82,84,82,81,73,78,76,84,83,83,85,78,78,80,79,80,77,77,75,75,69,68,68,66,62,63,65,64,64,63,64,64,63,64,60</t>
  </si>
  <si>
    <t>IMGLINENC=76,75,77,72,77,73,75,78,77,78,78,78,78,77,76,80,79,76,79,78,78,76,77,76,79,79,77,81,79,78,81,75,77,79,79,78,79,80,78,81,81,77,80,77,78,76,74,78,79,79,79,79,79,77,79,78,77,77,78,74,76,75,76,78,79,77,80,80,77,76,77,79,80,76,79,79,78,76,77,80,82,79,81,79,77,82,80,81,81,80,76,78,78,79,80,81,80,79,79,76,80,77,79,76,79,77,80,80,79,87,78,84,83,80,95,42,43,37,33,29,27,25,28,29,33,34,66,98,93,88,81,87,83,86,82,85,82,79,82,80,83,81,83,77,79,81,80,75,78,82,80,83,81,79,82,78,81,81,79,79,81,80,82,81,80,82,80,78,81,81,80,81,83,83,81,80,85,82,83,79,83,82,81,78,82,83,83,79,80,83,83,81,78,83,85,82,84,80,78,79,83,80,81,80,85,81,80,80,77,84,81,76,76,74,73,68,70,68,65,67,68,65,66,68,68,75,70,75,77,77,84,82,81,85,86,82,89,93,84,79</t>
  </si>
  <si>
    <t>ZL=-10018.1|ZR=-3025.9|ZSWP=0.0</t>
  </si>
  <si>
    <t>IMGLINENC=79,78,79,77,78,82,80,79,80,76,80,80,81,82,80,79,80,76,78,82,79,82,77,83,81,84,80,79,76,80,81,82,76,76,77,79,80,78,79,81,79,74,80,79,78,79,79,79,81,79,81,78,77,82,79,80,76,78,80,76,78,80,78,79,78,73,77,80,76,81,76,74,78,77,76,74,74,77,79,76,76,78,79,75,76,76,74,76,76,75,78,75,81,81,81,81,79,81,83,80,78,74,78,77,79,76,103,27,8,6,7,10,248,148,8,7,8,13,83,63,91,77,78,79,80,77,79,78,78,75,75,74,74,79,81,79,77,76,77,79,76,75,77,77,76,76,75,74,76,78,75,79,80,80,78,78,80,79,79,76,75,75,73,77,76,77,79,76,74,78,78,78,74,76,76,76,78,75,76,73,75,76,76,78,73,74,76,75,72,74,74,74,74,77,75,76,72,74,77,75,77,76,76,79,76,73,76,76,76,80,75,74,78,76,77,77,76,76,77,78,73,74,81,77,76,77,76,75,74,75,74,76,76,77,70,76,77,74,75,75</t>
  </si>
  <si>
    <t>IMGLINENC=77,78,82,80,79,79,78,78,82,82,80,77,78,79,78,81,80,79,81,76,78,80,79,79,77,78,76,80,77,77,81,78,81,81,77,79,83,80,77,80,78,81,81,78,75,81,82,78,80,78,82,78,79,79,78,79,79,77,77,76,79,78,80,76,79,76,79,80,79,78,82,79,79,79,79,76,80,76,79,75,77,75,75,75,77,77,76,76,77,77,70,72,66,66,71,68,70,69,68,71,70,75,78,75,79,81,109,25,8,5,6,10,248,156,9,7,8,13,80,60,87,75,76,76,76,75,76,78,79,79,78,75,75,77,79,76,79,80,79,77,76,76,76,79,78,81,76,80,77,76,78,77,75,76,80,77,80,76,79,76,74,78,78,74,77,80,76,77,74,73,77,76,75,79,78,78,76,74,76,75,78,77,79,77,76,76,74,77,77,78,78,75,77,76,78,75,76,77,78,76,78,74,74,75,75,76,75,73,75,75,74,77,72,70,72,74,72,71,75,72,76,73,74,75,75,75,74,74,74,75,74,78,72,73,71,75,74,76,73,75</t>
  </si>
  <si>
    <t>IMGLINENC=78,76,78,77,75,76,79,77,76,76,80,80,75,79,78,78,77,76,77,77,78,78,78,74,76,77,77,76,75,77,81,77,75,79,72,77,76,75,75,72,76,75,74,73,79,80,78,76,76,78,78,81,78,78,77,77,80,76,81,80,76,77,80,75,76,79,78,74,78,83,78,81,79,79,79,75,79,81,78,81,78,79,79,80,78,78,81,78,78,77,78,82,78,78,78,80,80,83,82,75,82,78,77,78,82,81,82,83,82,82,78,79,80,75,100,49,45,35,31,30,28,26,28,30,32,35,66,100,89,87,85,90,80,85,83,82,84,79,80,80,81,79,80,79,84,81,79,80,80,78,81,81,83,81,79,80,80,81,81,80,85,80,82,81,84,80,83,83,84,82,81,81,81,80,81,84,79,80,79,80,81,80,82,81,79,83,83,81,78,79,85,80,83,81,85,79,78,83,81,78,83,84,85,81,81,81,82,84,79,76,74,82,82,84,84,85,78,81,81,82,79,77,76,74,71,76,70,67,66,64,64,60,61,61,62,65,63,63,68,63</t>
  </si>
  <si>
    <t>IMGLINENC=74,74,77,74,78,73,76,75,77,74,76,76,79,76,75,78,78,79,78,76,77,77,77,78,75,80,79,81,80,80,80,77,75,75,77,79,79,81,78,80,79,78,80,79,78,74,78,80,79,76,76,77,78,76,75,79,77,79,77,77,77,76,80,79,78,79,77,81,80,77,79,77,79,79,79,80,79,81,76,78,79,80,80,79,81,82,79,83,78,81,82,77,77,83,82,80,81,77,82,80,80,79,79,81,81,83,79,79,80,84,79,77,82,76,105,46,42,34,29,28,28,27,26,28,33,34,64,101,93,91,82,88,80,88,82,83,80,82,83,78,81,81,79,82,81,80,79,77,77,81,80,78,78,83,85,79,84,82,82,82,82,81,80,80,76,82,80,81,80,81,80,79,80,83,84,79,84,82,83,82,83,80,82,80,81,83,80,79,81,82,84,80,83,82,83,80,80,76,81,78,82,82,81,80,84,79,77,79,82,80,79,73,77,75,73,70,67,66,65,62,64,65,65,66,69,70,76,73,78,80,84,87,85,82,86,86,93,91,83,77</t>
  </si>
  <si>
    <t>ZL=-9825.6|ZR=-3218.4|ZSWP=0.0</t>
  </si>
  <si>
    <t>IMGLINENC=78,78,80,79,84,80,81,77,80,82,81,80,79,80,80,76,77,79,75,77,77,80,77,76,78,78,79,80,78,76,79,76,80,77,80,78,77,78,77,78,77,79,79,78,79,80,77,78,79,79,79,79,79,78,76,79,73,77,76,76,77,77,74,76,77,77,74,79,78,80,77,76,78,78,74,74,75,75,74,77,76,75,78,75,73,77,75,73,73,74,77,78,79,76,79,80,79,77,81,81,77,76,77,75,77,80,109,24,7,6,7,10,248,132,8,7,7,13,86,66,89,77,75,74,77,82,76,76,75,80,77,81,77,79,81,76,78,78,76,76,76,77,77,79,75,77,76,74,78,75,78,78,78,79,80,78,78,76,80,76,75,76,74,76,76,77,78,78,78,74,76,78,78,73,76,74,75,76,78,73,78,78,74,75,75,72,74,75,73,73,73,73,74,74,76,76,76,74,76,76,74,72,74,76,80,75,73,76,79,77,74,78,76,74,76,76,75,76,75,76,76,77,76,73,75,76,78,77,74,75,73,73,76,74,75,74,74,74,74,71</t>
  </si>
  <si>
    <t>IMGLINENC=80,78,82,81,81,78,78,81,79,80,81,79,78,79,84,79,78,75,76,77,79,78,80,78,76,76,75,79,77,77,79,79,81,81,78,79,81,80,80,79,79,80,78,80,78,79,81,80,81,80,79,79,79,78,80,80,79,77,75,79,79,78,76,77,80,76,76,76,77,80,80,78,76,78,78,76,75,78,74,78,79,75,75,74,78,79,78,75,74,74,71,73,69,70,69,67,75,70,69,65,72,75,79,79,77,81,108,22,7,5,6,10,248,134,8,6,7,13,86,65,85,74,75,76,76,76,79,76,79,79,81,74,73,76,74,75,78,75,77,78,78,79,77,79,78,77,76,77,75,72,78,79,76,76,81,80,78,81,77,77,76,77,76,77,76,76,76,77,73,73,77,79,76,78,75,74,77,75,77,77,76,78,77,73,79,78,76,73,75,73,76,77,78,79,76,73,75,76,78,75,75,74,77,76,74,76,74,78,73,73,73,72,72,72,71,71,73,73,72,72,76,74,73,74,76,75,76,74,76,78,74,76,72,73,71,75,74,75,74,77</t>
  </si>
  <si>
    <t>IMGLINENC=77,79,78,77,77,75,78,79,79,77,80,77,77,76,77,76,74,76,80,78,76,78,80,74,76,79,77,78,78,80,78,76,74,78,73,73,76,75,77,79,72,76,79,76,79,79,78,80,78,79,75,77,76,80,80,78,80,78,78,78,76,79,83,82,76,76,83,76,78,78,78,79,76,84,78,77,79,82,80,81,79,79,83,76,77,81,77,78,77,76,80,85,76,77,80,79,82,80,82,77,76,78,78,79,80,80,82,80,81,86,77,82,82,75,102,47,41,36,32,31,29,28,29,29,32,35,64,99,97,82,75,83,84,81,84,83,81,81,80,80,81,80,80,81,79,79,81,78,77,81,79,78,80,82,80,79,80,80,78,82,81,79,81,78,78,82,78,79,81,80,78,81,79,81,82,80,78,83,83,81,80,83,80,78,83,82,80,79,82,81,80,80,81,82,83,80,82,84,82,81,86,83,81,81,81,76,84,84,81,75,77,80,84,87,86,82,82,77,82,80,81,80,76,73,71,71,69,66,65,62,63,61,63,66,64,64,64,65,68,61</t>
  </si>
  <si>
    <t>IMGLINENC=74,78,79,72,78,74,73,78,78,77,75,76,76,78,76,75,77,79,79,76,76,78,77,76,75,78,76,78,78,77,78,75,78,79,79,79,76,81,76,80,77,78,78,72,77,75,78,79,76,80,77,79,78,78,79,76,79,76,77,75,79,79,80,77,78,80,80,79,81,81,77,76,78,80,77,76,77,80,78,78,79,79,81,77,79,80,79,80,78,80,79,77,81,80,79,81,81,78,80,79,80,80,78,78,82,82,79,82,82,85,78,78,78,72,103,48,41,35,31,29,27,27,28,28,33,34,63,97,96,83,75,87,81,85,83,80,82,79,78,79,82,80,79,77,79,79,80,79,82,80,80,81,78,80,81,79,82,79,80,82,80,80,80,82,83,79,80,79,81,80,79,75,83,78,78,84,85,82,82,83,80,80,76,81,83,81,82,79,81,80,81,84,79,83,82,81,81,75,80,81,80,80,80,78,82,81,79,81,80,80,76,75,73,69,71,71,70,65,69,64,67,64,63,66,69,69,78,73,78,80,87,89,83,86,85,85,89,94,81,79</t>
  </si>
  <si>
    <t>ZL=-9631.9|ZR=-3412.1|ZSWP=0.0</t>
  </si>
  <si>
    <t>IMGLINENC=79,82,79,80,82,82,76,79,83,78,80,79,79,81,79,79,80,80,81,80,81,80,81,79,80,82,78,80,78,78,80,80,80,76,77,81,81,79,77,79,77,78,84,80,78,80,79,79,80,81,81,80,78,78,76,77,76,79,77,76,78,79,76,75,80,78,76,78,79,78,77,76,76,74,79,75,78,75,75,76,76,74,74,80,76,74,79,75,72,76,80,77,83,78,78,79,79,79,78,79,79,76,75,77,79,93,108,19,7,6,7,11,248,109,8,6,8,12,75,60,89,81,74,77,78,78,76,75,78,74,80,76,75,79,77,74,77,77,75,77,74,75,77,78,78,76,76,75,75,76,79,79,77,79,78,79,79,77,79,78,73,74,74,74,74,78,77,76,74,76,75,79,78,75,76,77,75,75,77,75,75,77,78,74,74,74,76,74,73,75,72,73,76,74,77,77,73,73,77,73,77,77,76,77,75,73,75,76,76,74,75,75,77,76,74,75,76,75,75,72,78,76,77,74,76,74,76,75,74,76,75,77,79,75,74,76,73,75,77,74</t>
  </si>
  <si>
    <t>IMGLINENC=79,78,81,80,76,80,81,78,81,77,82,79,77,82,79,81,81,78,79,80,80,79,79,79,80,78,76,79,75,78,77,80,75,76,80,77,79,78,79,82,78,82,81,77,80,79,79,81,79,81,79,80,74,77,80,80,78,77,75,76,79,75,82,79,78,80,79,79,78,80,78,79,77,77,80,79,80,77,74,75,72,74,76,75,78,77,75,76,73,75,71,72,66,69,69,69,72,68,69,66,68,72,78,79,80,94,112,21,8,6,7,11,248,114,7,7,8,11,80,63,89,77,76,76,74,78,76,81,79,81,81,79,73,79,79,74,76,80,76,77,76,77,78,79,77,77,80,74,78,77,75,76,77,78,77,77,80,79,77,74,76,78,74,78,73,77,80,78,75,79,78,74,76,78,76,79,76,77,79,76,75,77,76,78,79,75,77,74,75,75,75,77,74,79,75,77,75,75,78,73,78,71,77,76,76,73,76,78,75,76,74,73,70,71,73,74,75,74,71,76,71,73,73,75,74,74,73,75,76,75,74,74,70,72,76,75,70,73,76,72</t>
  </si>
  <si>
    <t>IMGLINENC=75,77,80,75,74,77,77,78,78,77,82,77,78,74,79,79,78,75,77,79,78,74,76,76,75,78,80,77,79,79,80,74,76,74,73,75,73,74,72,75,77,75,77,79,79,77,75,80,77,80,78,77,77,81,78,77,77,80,80,77,81,85,79,80,73,79,78,76,77,81,80,77,77,78,77,77,77,81,79,81,79,78,79,77,80,77,80,80,75,80,81,81,78,80,74,77,80,79,79,80,81,78,79,78,80,79,82,82,79,80,80,87,86,79,94,38,36,39,34,31,30,29,32,29,35,35,60,80,103,77,72,78,82,83,78,81,83,79,80,80,80,82,81,81,84,82,82,80,80,78,80,79,80,77,79,82,80,81,80,82,79,78,79,82,77,83,80,80,81,80,80,81,82,79,81,83,80,81,80,77,84,81,82,77,84,82,81,77,79,82,82,85,81,80,82,80,81,83,83,82,81,85,78,80,78,80,86,86,79,76,78,82,84,85,88,84,82,80,80,77,80,78,74,75,72,72,69,66,63,66,64,63,63,64,63,64,65,65,61,64</t>
  </si>
  <si>
    <t>IMGLINENC=76,77,77,74,75,74,74,80,78,77,80,81,79,78,76,77,77,77,77,80,78,76,75,74,78,78,78,78,78,75,77,78,78,78,77,80,78,81,75,76,79,78,81,75,78,76,78,79,79,82,77,78,78,77,79,77,79,81,77,79,76,78,78,79,80,81,78,80,78,76,75,77,81,76,79,79,80,78,76,80,81,79,80,75,80,77,79,79,80,79,79,79,80,82,80,80,77,79,78,78,78,78,78,81,80,80,80,80,81,81,76,86,86,76,99,43,37,34,32,34,29,30,28,29,36,33,60,85,104,77,75,77,85,82,81,84,84,84,85,79,79,79,80,81,76,80,79,78,81,82,81,82,83,80,83,80,81,78,83,79,79,80,81,83,81,82,79,79,79,85,81,79,79,82,81,82,80,85,83,83,85,81,83,82,80,77,82,80,79,82,84,83,82,83,84,81,83,79,76,81,83,81,84,83,85,81,77,78,79,80,79,76,75,71,73,69,69,67,70,64,66,67,66,67,69,71,74,75,81,79,86,84,82,84,86,84,90,92,87,77</t>
  </si>
  <si>
    <t>ZL=-9438.0|ZR=-3606.0|ZSWP=0.0</t>
  </si>
  <si>
    <t>IMGLINENC=78,78,79,79,81,81,80,78,80,81,77,80,81,79,79,80,82,78,78,79,79,78,79,77,80,81,80,78,79,82,79,77,76,77,77,79,80,80,79,81,79,78,79,78,82,77,84,78,84,78,80,81,79,78,80,82,77,75,77,80,81,79,77,78,76,79,77,80,77,75,74,77,79,79,76,75,73,75,76,73,78,74,79,76,76,77,76,75,78,76,78,79,79,80,76,79,79,78,82,78,76,76,75,76,77,79,90,12,8,7,7,9,247,75,8,7,7,10,56,71,76,78,79,77,80,80,79,78,77,77,77,79,74,79,81,77,79,76,78,78,76,78,76,75,77,77,77,75,75,76,78,76,79,78,79,79,79,77,77,78,73,73,76,75,75,79,79,77,78,76,75,78,77,78,76,76,75,74,78,77,73,76,77,72,73,74,72,74,74,72,73,72,74,74,76,74,75,75,75,76,78,73,73,76,76,74,76,74,83,77,79,76,74,77,75,74,74,74,74,78,77,76,77,76,76,76,76,75,75,72,73,71,75,75,73,75,76,75,79,74</t>
  </si>
  <si>
    <t>IMGLINENC=83,79,77,81,80,78,79,81,81,78,80,78,79,78,78,79,76,80,76,79,77,81,79,78,79,78,81,79,77,82,78,79,78,80,78,78,80,77,76,82,76,77,80,79,81,78,81,80,79,82,82,78,77,76,77,80,79,75,75,74,81,77,76,76,77,81,79,82,76,79,77,77,78,76,80,77,78,78,73,77,78,77,74,74,76,80,76,79,75,74,70,73,70,69,70,68,70,70,67,67,70,73,77,75,78,87,96,14,6,7,6,10,248,89,7,7,8,10,59,63,74,78,77,73,77,76,78,76,81,81,78,79,74,77,80,74,76,79,78,77,78,77,75,77,78,77,76,76,75,80,77,75,77,78,73,81,76,78,74,77,75,77,76,78,78,76,77,76,73,78,74,78,76,75,71,74,73,73,73,72,78,75,73,76,78,78,77,74,74,78,76,78,77,80,73,73,74,77,76,76,76,75,74,76,72,75,73,76,76,78,70,76,73,74,70,75,72,72,74,75,75,75,75,73,72,74,73,73,74,76,72,73,74,76,75,74,70,74,76,73</t>
  </si>
  <si>
    <t>IMGLINENC=77,76,76,76,77,79,78,79,76,77,79,78,79,76,77,77,79,77,82,78,79,80,78,78,79,75,80,76,75,79,80,75,75,78,76,75,79,77,73,73,72,77,76,77,80,78,79,75,80,80,79,78,76,80,78,76,80,79,78,77,80,76,76,80,79,79,81,74,75,78,76,80,80,79,75,78,76,79,80,80,79,80,78,81,80,78,83,79,77,78,80,81,77,76,77,84,78,80,81,80,80,81,77,81,81,80,81,80,82,77,88,90,90,88,83,30,31,42,35,33,31,29,33,32,34,32,50,70,107,70,82,83,77,85,84,81,82,78,80,78,79,80,79,81,83,81,79,80,80,80,83,80,81,79,79,78,80,80,78,81,78,81,78,84,80,77,81,81,80,83,82,81,81,78,81,81,80,80,82,83,83,80,79,79,79,81,84,84,80,84,79,78,81,83,83,81,78,79,82,78,83,84,82,78,82,77,85,82,81,75,75,81,84,82,80,84,84,81,75,80,74,77,77,73,71,73,67,70,66,66,62,64,62,65,63,63,63,61,64,64</t>
  </si>
  <si>
    <t>IMGLINENC=72,79,77,76,77,75,75,75,77,77,78,77,76,80,76,80,78,79,77,79,79,80,81,79,77,79,81,77,78,78,79,74,83,76,79,78,77,81,79,77,77,81,77,77,75,76,81,78,75,79,77,79,79,78,78,80,76,78,78,79,77,76,79,80,79,80,77,82,78,78,80,77,80,75,83,79,78,84,77,79,79,79,78,80,78,83,78,80,80,78,82,80,78,79,79,81,76,81,83,80,78,77,76,79,80,78,80,82,79,77,85,88,90,85,90,35,36,37,36,35,28,32,32,31,35,32,54,71,105,73,80,77,77,81,87,84,80,79,79,81,84,80,80,79,79,81,82,79,80,82,80,80,80,80,84,83,84,79,80,83,84,79,81,81,81,81,79,81,80,81,80,79,80,81,82,82,85,81,81,83,81,80,82,82,84,80,81,83,81,83,84,82,83,82,82,81,79,78,81,79,81,82,80,84,81,82,78,79,79,81,76,75,77,70,68,69,67,65,64,66,65,68,63,67,69,70,73,75,79,78,87,88,84,84,89,86,92,93,82,77</t>
  </si>
  <si>
    <t>ZL=-9243.3|ZR=-3800.7|ZSWP=0.0</t>
  </si>
  <si>
    <t>IMGLINENC=79,84,80,79,80,79,81,81,79,81,83,76,81,80,81,79,81,79,79,78,81,79,78,79,78,78,77,79,77,77,79,81,78,78,80,81,77,74,78,73,77,78,81,78,78,80,80,81,79,77,82,81,80,77,74,76,80,79,78,78,78,79,74,76,77,78,77,78,83,78,78,78,76,80,78,75,74,80,77,74,74,77,76,75,77,75,77,78,80,75,82,78,81,82,81,78,80,78,78,78,81,76,76,77,82,68,57,9,7,5,7,9,248,45,7,7,6,8,35,100,80,84,77,79,77,81,80,78,77,73,78,75,75,78,79,78,77,75,77,81,79,74,77,75,74,77,74,76,76,76,75,81,78,78,84,78,75,80,81,78,75,73,74,74,76,78,79,79,77,77,78,78,78,77,76,76,73,76,76,74,75,76,75,76,75,75,75,73,74,74,74,71,72,73,73,73,76,76,78,72,77,77,78,78,78,75,74,75,76,77,75,76,77,76,75,78,78,75,76,77,76,77,79,80,73,73,76,76,76,76,76,75,74,76,76,73,75,75,75,75</t>
  </si>
  <si>
    <t>IMGLINENC=80,78,81,81,82,78,78,77,81,77,75,78,79,80,79,79,81,77,81,77,78,79,79,80,81,79,80,78,78,80,79,80,82,78,79,77,77,81,78,78,82,82,80,81,76,81,79,78,80,82,77,81,80,78,82,79,79,77,78,79,76,77,76,77,79,80,76,79,75,78,77,78,76,77,81,78,81,77,72,78,77,75,73,78,78,76,71,75,79,75,73,70,69,69,68,69,74,67,66,68,72,70,79,79,82,63,65,10,7,6,7,9,248,54,6,7,6,9,40,91,72,73,75,75,79,75,75,77,80,80,80,74,78,75,82,76,76,77,75,79,75,77,76,77,81,76,75,77,75,79,79,75,76,76,75,79,76,80,76,72,76,76,77,74,76,79,78,79,75,79,75,77,75,78,78,80,76,76,74,76,77,75,75,73,76,78,77,77,75,81,75,78,74,76,75,75,74,75,76,77,74,73,78,76,75,73,76,75,71,73,75,74,74,75,75,76,73,72,71,73,76,73,75,73,71,75,75,73,74,75,74,75,76,72,77,76,74,74,75,77</t>
  </si>
  <si>
    <t>IMGLINENC=77,77,79,75,79,75,75,74,75,79,78,79,79,77,78,77,78,77,77,77,77,77,79,78,75,77,77,76,78,77,79,77,76,77,76,75,75,73,73,73,78,74,75,76,77,79,78,79,76,76,75,76,79,77,79,82,81,79,78,79,81,78,79,78,77,79,81,76,75,79,79,79,78,81,78,78,78,76,79,82,79,78,81,79,80,77,80,80,79,76,82,81,81,78,79,79,78,78,79,82,78,77,79,81,79,83,78,83,83,80,83,79,83,101,68,23,31,46,34,35,32,32,34,33,36,35,50,50,102,79,92,93,84,83,80,81,81,80,83,82,80,79,80,82,82,83,84,81,78,83,81,81,79,77,82,80,80,84,79,80,78,79,80,82,79,83,78,82,79,82,79,76,83,79,78,79,80,77,80,80,83,81,81,80,82,81,83,82,80,82,79,82,80,82,83,79,79,80,87,81,83,82,84,80,79,81,85,82,81,74,77,82,86,82,82,83,81,79,79,80,81,75,72,77,71,72,69,69,62,67,62,63,62,63,61,62,63,64,64,60</t>
  </si>
  <si>
    <t>IMGLINENC=74,77,77,75,75,79,76,73,78,76,79,76,77,77,78,74,78,79,75,79,79,76,81,78,76,77,81,78,77,78,76,79,80,78,76,78,79,78,79,80,76,74,80,77,76,78,77,81,81,78,77,80,78,75,77,77,78,79,76,75,77,77,79,77,78,78,78,80,82,77,81,80,78,81,79,82,79,77,78,79,79,82,80,80,81,82,81,76,81,79,78,79,79,81,79,81,80,82,80,81,82,76,82,79,80,82,85,82,81,81,90,81,87,102,75,27,31,42,36,36,32,31,31,34,36,33,49,54,102,79,94,89,81,83,85,82,82,81,79,76,78,82,84,80,79,84,83,79,79,79,82,80,78,80,82,80,83,80,82,79,83,80,82,81,76,80,76,79,83,82,79,81,79,80,86,83,85,83,82,81,84,82,85,80,82,81,80,84,82,82,82,80,84,80,81,84,84,80,76,79,79,79,80,83,85,87,79,78,78,78,77,81,74,72,72,67,65,69,63,65,64,66,64,65,71,72,76,75,76,80,83,84,87,85,84,85,87,90,80,78</t>
  </si>
  <si>
    <t>ZL=-9053.7|ZR=-3990.3|ZSWP=0.0</t>
  </si>
  <si>
    <t>IMGLINENC=81,82,81,80,79,76,79,79,76,79,76,76,80,80,81,74,78,79,81,80,80,81,81,78,83,76,80,78,76,76,80,78,81,78,77,77,78,77,77,80,80,81,83,78,78,82,78,77,82,82,81,80,77,76,81,79,80,78,74,79,81,79,77,79,78,75,77,76,82,77,79,74,78,77,75,75,75,75,76,79,74,76,75,79,76,74,74,76,76,73,74,78,79,79,81,79,82,77,78,77,77,75,74,77,76,104,31,7,6,6,8,10,248,29,8,7,6,7,19,110,94,76,81,81,77,79,80,75,77,79,76,75,76,81,76,77,79,76,72,79,73,75,79,77,79,76,78,76,77,78,80,77,74,79,79,77,77,79,79,80,76,76,76,79,77,78,79,77,80,81,76,82,76,75,75,75,74,74,73,75,76,71,74,74,78,74,74,75,73,72,76,74,76,75,75,75,74,72,76,74,75,75,77,78,76,72,72,77,75,77,74,76,76,73,75,73,76,73,76,78,75,79,77,74,80,75,75,74,76,73,76,76,75,74,74,75,74,75,77,70</t>
  </si>
  <si>
    <t>IMGLINENC=79,76,79,81,80,80,79,81,79,78,78,80,80,76,80,78,81,77,81,78,78,78,80,79,78,77,78,77,77,77,80,79,78,81,82,77,81,81,78,81,80,79,80,78,81,81,81,77,83,81,82,84,77,77,80,81,79,79,79,80,79,79,77,77,82,76,79,77,77,77,77,81,76,79,80,77,77,76,72,75,75,76,73,74,77,77,78,76,74,78,72,70,65,70,70,72,70,69,66,70,70,72,78,75,75,97,37,8,6,5,8,10,248,30,7,8,7,8,25,107,94,79,80,76,78,76,78,78,80,78,81,75,74,77,78,77,77,78,77,77,77,79,77,79,77,80,78,75,82,77,75,76,80,77,74,77,74,76,75,79,81,75,77,78,76,77,78,75,77,78,77,76,78,74,76,76,76,73,76,77,77,78,77,77,77,80,78,75,78,76,75,78,76,77,76,77,72,77,75,76,76,75,75,77,74,76,75,73,76,72,72,74,72,73,74,75,73,76,73,73,72,73,73,75,74,74,74,77,75,73,74,75,75,74,74,77,73,74,75,72</t>
  </si>
  <si>
    <t>IMGLINENC=76,76,79,76,76,77,76,80,76,78,79,78,79,77,76,77,76,78,80,80,77,75,77,75,77,77,81,76,76,76,79,75,77,75,75,75,72,74,76,73,77,73,78,78,77,76,79,79,81,79,78,79,79,78,79,77,77,82,78,76,76,78,80,77,81,78,80,77,79,79,77,77,79,83,78,77,77,78,79,83,81,78,79,78,80,78,81,80,77,80,79,80,78,78,77,78,77,79,79,78,81,77,80,77,82,77,82,84,79,87,79,76,75,105,51,18,27,54,40,37,35,31,37,38,36,34,48,39,87,93,83,78,85,81,85,82,84,78,80,80,80,79,81,81,82,83,81,81,81,82,75,82,81,77,79,80,80,83,78,81,80,80,80,83,84,80,80,80,82,81,80,80,80,82,81,78,82,79,82,81,82,80,79,82,83,85,83,82,80,82,79,80,77,81,82,80,80,82,82,81,83,82,83,80,79,78,83,85,80,73,79,80,82,89,84,80,80,80,78,79,77,78,76,75,73,70,70,65,65,63,62,64,65,60,62,61,65,67,62,60</t>
  </si>
  <si>
    <t>IMGLINENC=75,76,75,73,78,75,76,77,76,78,77,78,80,78,74,74,75,78,78,76,78,76,79,76,78,79,81,81,78,78,78,77,78,77,76,77,82,81,76,76,76,77,76,76,79,76,78,79,80,79,77,78,77,79,78,76,76,80,80,78,77,79,79,81,79,78,81,82,81,75,77,81,85,78,79,80,79,79,80,79,80,79,81,78,80,82,81,81,83,77,80,79,77,80,78,79,78,82,81,81,81,83,82,78,78,83,79,82,78,86,76,76,77,103,55,21,28,49,42,36,32,32,34,34,35,36,48,43,90,90,88,81,86,83,84,83,81,82,78,78,77,82,79,80,78,78,81,80,79,83,79,79,78,80,78,80,81,83,81,80,83,81,79,82,82,80,77,82,79,82,79,83,84,82,80,84,82,82,82,82,80,80,83,81,80,78,80,82,81,82,84,80,83,81,82,83,82,76,79,78,80,78,82,82,82,79,78,78,78,80,80,74,78,72,73,71,69,68,65,68,68,68,64,70,67,70,76,75,82,81,85,87,86,86,86,83,87,93,84,75</t>
  </si>
  <si>
    <t>ZL=-8859.9|ZR=-4184.1|ZSWP=0.0</t>
  </si>
  <si>
    <t>IMGLINENC=78,79,81,80,78,80,77,80,79,79,82,77,79,79,80,75,79,81,79,77,77,80,77,76,77,78,77,79,78,79,80,79,81,78,78,80,78,80,76,74,81,80,81,80,81,76,76,76,83,78,75,77,77,77,78,79,77,77,77,77,78,78,75,77,79,76,79,79,79,80,77,79,77,78,78,75,74,75,77,78,74,77,75,76,78,78,76,73,77,77,79,77,78,78,81,81,79,80,77,80,75,76,79,79,97,106,15,7,6,6,11,10,248,21,8,7,7,7,13,92,70,82,75,78,74,79,79,77,78,77,75,79,77,79,79,78,77,74,75,77,75,76,75,77,73,76,74,72,77,77,77,78,80,80,82,79,80,77,79,79,77,75,75,77,75,77,77,77,79,76,78,78,75,77,78,78,74,78,76,73,73,76,74,74,74,73,77,75,74,70,76,72,76,77,76,72,77,74,79,74,75,73,74,76,77,74,75,75,77,72,74,76,75,77,75,78,77,75,76,76,76,78,74,75,74,74,74,76,76,75,73,73,73,75,75,74,75,77,74,73</t>
  </si>
  <si>
    <t>IMGLINENC=80,81,79,81,75,81,80,80,82,79,80,80,80,80,80,82,79,78,77,79,80,82,81,79,80,79,76,76,78,77,79,81,79,80,83,81,77,78,76,80,81,82,78,77,77,81,77,78,83,79,80,77,78,77,78,79,79,79,79,77,78,79,79,77,82,78,75,77,74,78,79,76,79,79,76,79,77,78,79,73,72,75,74,73,79,80,75,76,75,76,75,70,70,68,65,68,69,68,66,70,71,74,79,81,92,111,19,7,7,7,9,11,248,21,8,7,6,7,14,95,76,78,77,78,75,77,74,74,77,76,77,76,74,75,76,75,78,80,80,76,77,77,75,79,78,79,75,76,77,76,77,74,77,76,77,77,81,77,76,75,78,78,77,76,76,77,76,78,75,77,75,79,78,78,74,75,78,76,76,73,81,76,78,76,75,78,78,74,73,76,76,80,75,76,74,71,74,76,77,76,76,76,77,75,75,77,75,74,73,76,73,73,72,71,71,78,74,73,72,73,74,74,71,73,76,72,75,78,77,73,72,75,73,74,73,73,76,73,71,74</t>
  </si>
  <si>
    <t>IMGLINENC=77,75,80,76,76,77,75,75,75,76,77,80,76,77,78,77,75,74,77,78,78,77,80,76,75,77,79,80,76,80,79,77,75,73,73,77,74,73,75,72,73,77,76,75,77,77,79,81,80,78,80,77,78,78,75,78,76,78,79,79,81,81,76,78,74,74,81,77,81,82,78,80,77,77,78,78,77,81,80,79,79,78,77,80,78,78,77,83,77,79,79,81,78,78,78,79,80,78,79,79,80,81,82,78,81,81,81,81,86,81,86,84,77,98,36,14,21,56,41,38,36,34,39,41,37,35,46,29,71,103,71,78,77,87,80,80,85,81,80,79,80,80,80,80,83,81,77,79,80,81,78,78,81,81,80,80,80,80,80,80,81,81,82,83,80,80,80,79,79,82,80,80,82,79,81,84,80,78,80,79,81,81,79,82,79,80,84,81,81,82,80,83,79,81,84,79,82,84,82,79,81,86,84,78,80,78,83,85,81,78,76,79,81,85,85,81,81,78,80,78,76,78,80,78,73,72,70,67,63,60,64,63,66,61,63,65,65,63,65,60</t>
  </si>
  <si>
    <t>IMGLINENC=77,74,76,79,75,78,76,79,77,77,77,78,82,78,76,76,76,79,77,77,77,76,76,77,79,77,78,77,78,76,76,78,78,77,75,77,76,82,77,78,81,75,80,79,76,77,80,79,79,77,76,82,78,81,79,76,81,80,77,76,76,78,77,80,78,77,79,80,82,76,80,79,80,80,77,79,81,77,78,81,78,79,79,79,80,79,79,78,80,78,79,77,79,79,82,80,80,80,82,81,78,77,80,78,79,79,80,79,84,78,81,83,73,97,44,16,25,53,46,38,37,35,37,38,38,34,43,29,73,99,74,75,76,87,81,83,81,81,80,79,82,81,81,76,78,80,80,81,79,83,82,83,79,80,85,81,81,79,80,77,80,81,82,80,79,79,80,78,81,79,83,82,84,80,82,81,79,80,81,81,87,82,82,81,82,82,82,82,82,82,81,81,85,82,86,84,82,77,79,79,79,80,81,82,87,83,82,78,76,80,78,76,74,71,70,71,66,67,68,66,64,68,65,67,67,71,72,75,78,80,84,86,85,88,86,86,88,88,83,77</t>
  </si>
  <si>
    <t>ZL=-8666.1|ZR=-4377.9|ZSWP=0.0</t>
  </si>
  <si>
    <t>IMGLINENC=81,80,79,78,84,79,81,80,79,81,75,80,80,80,76,82,83,80,79,76,76,78,79,79,82,79,74,78,82,79,78,80,79,77,79,78,80,76,75,80,76,79,83,77,79,82,80,82,78,81,75,81,77,76,82,77,75,76,76,77,72,76,73,75,79,75,74,80,77,79,79,78,76,75,78,78,72,74,79,71,77,74,80,78,75,78,74,75,75,78,78,78,78,81,79,81,79,79,80,78,81,73,76,77,69,76,11,7,6,6,12,10,248,22,7,7,6,6,10,67,63,83,82,76,79,79,76,75,77,79,80,77,78,79,79,76,77,75,78,75,77,75,73,76,74,76,73,76,77,77,79,78,77,77,78,79,80,78,80,79,76,76,74,76,76,78,77,80,77,75,76,82,73,76,77,75,75,76,77,73,75,74,75,76,77,75,75,74,77,72,73,72,71,77,74,75,76,75,79,74,77,74,75,79,76,80,74,76,74,76,72,75,74,78,76,74,74,79,73,76,74,75,78,78,80,75,75,73,73,76,72,78,74,74,75,74,75,78,74,73</t>
  </si>
  <si>
    <t>IMGLINENC=81,82,82,79,82,79,79,82,80,78,78,77,80,79,80,80,82,76,79,78,74,80,77,82,78,78,77,80,75,76,76,81,78,81,80,80,79,78,80,81,77,82,79,76,80,79,79,79,77,80,79,80,81,76,76,78,83,78,80,78,75,80,75,78,79,77,77,79,76,78,77,78,77,77,80,77,78,75,78,80,76,76,76,71,78,80,75,77,75,76,73,75,68,66,68,68,72,68,64,69,69,74,78,74,69,82,12,5,6,6,12,10,248,20,8,7,6,7,10,75,59,89,81,77,77,77,79,77,78,80,77,75,82,76,76,77,76,77,79,77,76,76,76,76,78,76,76,76,77,77,77,77,75,75,79,78,79,80,79,76,77,77,75,78,75,80,78,78,75,78,79,76,78,75,77,78,75,79,75,75,76,75,76,74,76,77,74,77,79,78,76,79,77,73,76,74,77,76,78,75,76,73,75,72,74,76,74,75,76,73,73,73,70,73,71,74,73,76,77,72,73,72,72,76,76,73,73,73,75,74,72,73,75,72,75,76,74,74,73,74</t>
  </si>
  <si>
    <t>IMGLINENC=76,77,81,75,75,78,76,77,78,77,80,78,79,79,79,76,75,78,78,78,78,78,79,77,74,76,77,75,77,77,79,76,76,74,74,73,76,75,78,74,76,74,77,76,75,78,82,77,80,77,75,79,79,77,79,76,80,78,75,76,79,79,75,78,77,79,78,77,76,79,78,81,77,81,79,81,82,77,81,79,77,81,79,81,78,80,81,81,77,80,82,80,81,79,82,81,78,78,78,78,79,82,78,79,79,76,80,82,77,85,92,90,88,87,30,12,20,59,44,41,38,37,37,43,40,42,42,25,55,107,70,86,81,79,83,82,86,82,84,81,84,82,78,80,81,82,78,81,78,83,79,83,79,79,82,83,79,80,82,81,79,80,82,81,78,81,79,80,81,82,82,78,81,79,83,81,80,83,81,80,82,79,82,80,79,83,81,78,77,81,84,83,84,85,82,78,80,83,82,83,81,83,78,83,80,78,85,81,82,72,78,82,84,80,84,82,80,80,79,75,76,78,76,77,71,71,69,69,64,63,62,64,64,65,64,64,64,64,64,63</t>
  </si>
  <si>
    <t>IMGLINENC=75,77,79,77,75,76,79,75,75,74,75,75,76,78,77,77,77,79,76,80,78,78,77,75,76,80,81,80,80,79,78,77,76,78,78,79,77,78,79,80,80,80,76,78,76,77,79,78,78,78,76,81,77,80,77,77,76,79,78,78,78,75,76,79,80,82,83,81,80,77,78,78,80,81,77,78,80,79,78,79,79,79,82,77,80,79,77,81,80,79,78,76,79,78,77,79,80,79,79,80,80,78,81,74,80,84,80,83,83,81,91,92,83,88,31,13,21,58,50,42,39,39,40,41,39,35,45,24,59,106,73,81,80,79,81,89,81,79,81,79,83,79,81,82,77,77,78,80,81,80,79,79,79,82,80,83,80,79,81,79,80,81,80,83,77,80,79,81,80,80,80,81,80,78,84,81,84,83,82,84,81,81,81,83,85,78,81,83,78,81,84,80,82,83,84,80,81,79,78,83,82,84,80,80,83,84,79,80,77,78,77,78,75,74,72,69,67,68,64,66,67,66,64,69,70,71,73,72,77,80,85,89,82,87,88,85,88,89,88,77</t>
  </si>
  <si>
    <t>ZL=-8472.3|ZR=-4571.8|ZSWP=0.0</t>
  </si>
  <si>
    <t>IMGLINENC=78,81,81,80,79,79,80,81,78,81,78,78,77,81,80,77,80,78,82,82,79,80,77,79,78,78,76,79,75,81,80,76,81,77,78,81,79,78,78,79,77,80,84,77,79,79,78,79,80,79,78,77,78,76,80,78,78,78,81,79,78,77,77,77,80,76,79,78,78,77,77,78,78,80,76,74,73,74,76,76,75,76,78,77,76,77,75,74,78,77,77,74,81,78,81,76,81,80,79,77,77,74,80,84,77,49,9,7,6,6,12,10,248,24,8,7,6,6,9,45,85,65,72,80,78,80,79,75,75,76,77,77,76,79,75,74,81,74,76,74,74,74,77,76,75,75,76,78,77,78,77,77,76,77,77,79,78,79,78,80,76,75,75,77,79,82,78,77,76,78,79,78,78,77,76,74,75,77,75,76,76,74,74,74,75,76,74,78,74,75,74,74,75,73,74,78,73,75,76,71,75,74,77,76,76,76,74,75,76,75,74,75,76,75,77,76,75,73,76,79,74,75,77,72,75,73,75,74,74,76,77,77,73,76,71,76,73,74,76,70</t>
  </si>
  <si>
    <t>IMGLINENC=78,81,81,79,78,78,81,79,79,81,79,81,78,75,80,80,78,77,79,79,81,78,81,77,84,79,78,77,73,78,82,76,77,78,78,82,81,80,79,79,80,78,83,78,80,82,79,81,83,78,80,78,76,75,77,80,81,79,78,74,79,80,78,76,77,79,77,77,76,78,80,77,76,78,78,78,78,76,77,76,77,74,75,74,77,77,77,77,76,76,73,71,65,68,69,71,71,67,68,69,73,75,77,83,72,57,8,7,6,6,12,10,248,20,7,6,7,7,9,48,77,66,75,78,76,76,78,80,79,77,79,78,78,77,79,75,78,76,78,80,77,79,76,81,76,79,75,76,77,77,80,75,78,76,79,76,80,77,78,78,78,77,77,77,78,78,79,77,76,77,74,76,78,76,74,77,76,78,76,72,79,79,74,74,78,75,75,77,77,80,77,78,77,77,77,76,74,76,74,73,77,71,76,77,74,72,75,77,70,74,73,74,72,72,73,73,73,75,72,76,75,74,72,72,74,73,78,73,71,76,75,71,74,77,74,76,76,74,75,76</t>
  </si>
  <si>
    <t>IMGLINENC=78,77,76,75,75,76,74,77,80,74,82,76,77,77,76,76,78,78,78,80,74,81,79,75,76,77,78,79,78,79,80,76,76,74,76,76,76,77,77,73,72,72,78,75,81,77,79,79,79,78,77,75,80,80,80,79,78,77,78,78,78,79,80,78,78,76,78,78,80,82,77,75,78,79,75,80,78,80,81,78,78,79,79,76,77,78,78,77,78,79,81,77,78,79,76,80,81,80,80,79,79,78,78,81,82,79,79,83,82,91,83,85,101,72,23,11,17,59,46,44,39,39,41,44,39,41,40,19,41,98,80,94,94,84,82,83,82,79,80,83,78,80,78,83,82,84,81,79,76,82,80,82,84,79,78,83,82,79,82,81,82,82,81,81,83,81,80,82,83,78,81,83,82,81,81,82,82,80,82,80,81,77,83,81,80,79,80,81,83,82,80,85,82,80,80,82,80,83,85,80,83,84,82,81,80,79,84,83,80,76,81,83,82,83,85,83,80,81,77,80,78,73,77,74,72,70,68,66,64,62,63,63,65,63,63,65,65,67,63,64</t>
  </si>
  <si>
    <t>IMGLINENC=73,78,75,77,76,76,76,78,75,78,76,78,79,79,79,75,76,78,80,80,79,76,76,76,75,80,76,78,77,80,79,78,79,77,80,78,76,79,80,76,80,77,76,79,82,75,79,78,81,78,77,81,80,77,81,77,78,81,79,80,77,80,77,78,80,80,82,81,79,79,77,78,79,78,78,83,81,80,77,78,80,78,80,79,77,79,78,79,81,81,81,80,79,77,77,76,78,78,79,79,81,80,79,75,79,80,83,81,79,86,84,91,94,75,26,12,20,56,46,44,41,39,42,46,38,41,42,18,45,98,81,95,89,84,83,83,81,82,83,82,79,81,79,80,77,81,82,77,78,83,77,78,78,81,83,83,82,82,81,81,80,80,82,83,82,81,79,78,80,79,81,81,80,80,83,81,82,83,82,82,80,84,80,83,78,80,80,80,80,86,84,81,80,82,83,84,81,77,79,79,78,79,81,81,83,79,78,77,77,81,76,77,75,70,72,69,69,62,65,66,66,65,65,65,71,73,74,75,76,81,85,88,84,88,89,84,87,91,83,78</t>
  </si>
  <si>
    <t>ZL=-8278.6|ZR=-4765.4|ZSWP=0.0</t>
  </si>
  <si>
    <t>IMGLINENC=79,78,81,79,81,79,77,81,79,80,78,85,80,79,79,81,80,79,80,77,76,82,78,75,78,79,79,77,77,78,77,83,79,76,81,79,79,76,76,76,77,79,80,80,79,79,81,79,81,80,76,79,79,80,80,80,79,79,78,81,77,77,77,76,78,76,78,75,82,79,77,78,79,78,78,77,78,77,76,76,74,76,76,75,74,76,78,77,74,77,77,78,79,79,78,80,78,80,79,78,80,74,78,75,104,30,7,6,5,7,11,10,248,28,7,6,8,6,7,28,111,92,84,76,77,78,77,79,79,77,75,80,76,77,77,74,83,78,76,76,78,77,76,79,77,75,76,74,73,77,81,79,81,78,81,79,76,78,80,77,75,75,69,73,74,76,78,80,77,79,77,77,78,75,76,76,78,75,76,75,75,76,76,76,74,73,75,73,74,73,74,73,76,74,76,74,74,74,78,75,76,75,75,78,78,76,74,77,76,73,73,73,78,78,78,76,77,76,70,78,76,75,77,75,76,75,77,74,74,74,74,76,72,74,74,78,75,78,74,74</t>
  </si>
  <si>
    <t>IMGLINENC=78,80,84,81,78,79,77,82,83,79,81,78,81,78,79,79,79,81,79,82,77,82,79,77,76,80,78,76,74,73,78,80,79,81,80,78,81,78,78,78,77,80,76,79,80,81,79,80,80,82,82,77,81,80,81,77,79,78,78,77,80,78,78,79,79,79,81,79,79,77,76,77,79,76,78,78,80,81,74,75,78,75,72,74,76,79,73,73,75,77,71,70,69,71,66,68,69,66,65,68,70,74,77,72,98,35,8,6,6,5,11,11,248,25,7,5,7,7,8,32,104,84,86,76,77,76,79,78,78,77,78,81,77,77,79,74,78,78,78,76,79,74,75,80,76,75,79,74,79,75,74,78,79,75,79,79,77,75,80,77,78,77,76,79,77,78,75,78,76,77,75,75,77,74,78,73,75,76,77,75,75,77,74,74,78,77,76,77,77,76,77,76,79,78,77,76,73,76,76,77,75,74,76,77,76,73,76,76,75,75,73,70,72,75,72,76,73,72,76,72,74,75,73,74,73,74,74,73,74,74,76,76,73,74,71,75,71,78,75,76</t>
  </si>
  <si>
    <t>IMGLINENC=77,77,80,76,74,74,78,78,80,75,78,78,80,76,78,79,78,74,79,82,78,77,78,75,76,79,76,76,78,79,78,78,75,73,75,75,75,74,73,76,76,74,78,77,76,78,79,79,80,78,81,78,78,75,79,79,79,80,77,76,78,80,77,80,81,78,81,76,79,80,77,82,75,79,80,76,79,75,73,82,79,78,81,78,78,80,79,77,77,77,81,79,77,77,74,80,82,79,79,82,79,81,79,77,82,80,80,83,84,75,76,77,106,58,18,8,16,61,48,49,41,40,43,47,41,50,35,16,32,90,92,84,81,82,80,82,85,81,85,82,79,83,80,80,82,79,79,78,81,81,80,80,80,79,80,79,82,79,80,78,83,81,82,80,79,80,81,79,82,83,79,80,80,79,79,79,78,80,82,83,79,80,80,81,82,79,86,78,79,82,78,82,81,85,81,81,81,80,83,80,85,84,84,78,78,81,84,81,78,74,76,84,85,85,84,81,82,79,76,80,78,76,77,76,73,71,69,66,66,66,61,64,64,66,64,61,65,67,64,57</t>
  </si>
  <si>
    <t>IMGLINENC=76,79,77,75,76,77,77,73,80,77,75,81,78,77,78,76,80,79,73,76,75,81,74,77,77,77,78,79,78,77,77,77,78,76,78,79,78,82,78,78,78,75,76,74,79,75,82,78,79,77,77,79,76,79,78,75,80,78,79,79,80,79,76,81,77,80,79,77,79,75,78,78,79,74,79,79,78,80,78,79,78,78,80,77,77,80,78,81,81,82,81,79,79,78,77,79,78,81,79,82,79,78,79,78,75,78,82,80,87,81,75,84,103,61,20,11,17,58,49,45,41,39,44,48,39,44,39,16,35,91,89,85,79,90,84,83,83,81,82,77,80,81,81,76,78,81,79,80,79,79,79,81,75,79,81,81,83,82,83,80,79,80,77,81,80,78,78,80,80,80,80,79,83,82,82,81,81,82,81,80,84,83,79,84,83,80,79,85,81,82,79,80,81,82,80,84,81,80,81,79,82,83,79,80,85,80,82,78,80,82,76,77,77,72,74,71,69,65,65,67,67,68,66,68,69,74,76,72,79,83,83,87,84,88,85,84,89,91,82,78</t>
  </si>
  <si>
    <t>ZL=-8084.9|ZR=-4959.1|ZSWP=0.0</t>
  </si>
  <si>
    <t>IMGLINENC=80,78,80,82,80,79,79,77,82,82,81,79,79,79,79,79,79,81,77,81,79,82,81,78,83,81,75,81,77,79,77,80,78,76,78,80,81,76,79,75,81,81,79,78,81,79,82,80,78,80,81,81,78,79,78,76,74,83,78,80,79,79,79,79,78,76,74,79,76,79,76,79,79,77,79,75,76,77,77,74,79,74,79,77,76,76,78,72,78,76,77,78,82,78,80,79,79,79,78,79,76,79,80,99,111,16,7,6,7,6,9,12,248,32,7,6,8,6,7,19,110,91,71,79,76,80,75,79,81,78,81,76,76,80,79,79,81,77,77,78,76,77,77,76,78,74,74,73,74,78,79,86,77,77,79,79,79,78,78,79,75,77,74,74,74,77,76,77,77,76,82,78,76,76,76,77,74,74,78,72,74,74,75,74,74,72,75,72,71,75,74,72,76,74,75,75,74,74,76,74,78,77,77,78,78,75,75,77,74,74,77,78,75,77,75,79,73,77,77,78,78,78,76,77,76,75,73,78,74,72,75,77,73,76,74,74,76,75,76,72</t>
  </si>
  <si>
    <t>IMGLINENC=78,80,79,82,78,81,80,82,81,79,80,79,77,80,78,77,79,77,77,79,80,81,78,77,81,77,79,77,79,77,78,79,80,76,75,77,82,80,81,82,80,79,81,79,80,80,81,77,77,84,81,80,77,79,79,76,80,79,75,78,77,79,79,78,80,77,81,77,76,79,75,81,75,79,76,78,76,75,78,77,77,77,75,74,78,78,81,77,77,77,71,72,69,66,66,70,67,66,65,68,71,74,79,93,112,19,6,6,7,6,9,10,248,26,7,6,8,7,8,21,108,94,75,81,77,79,78,81,76,80,78,77,78,78,77,75,77,75,76,78,78,80,78,78,77,81,76,77,77,78,80,78,81,75,79,79,80,75,78,75,80,78,79,76,82,77,77,76,76,76,77,77,77,78,72,75,74,80,75,74,78,75,76,79,77,75,76,76,76,78,79,79,78,76,76,75,73,75,77,75,76,74,74,75,75,73,75,73,75,74,72,75,76,72,73,75,70,72,73,76,75,75,74,72,76,74,76,76,73,76,73,75,74,73,72,74,72,75,75,74</t>
  </si>
  <si>
    <t>IMGLINENC=76,77,75,73,75,75,76,78,77,77,77,79,76,77,76,79,79,75,78,83,78,76,78,76,76,75,78,77,77,79,80,78,78,76,76,75,73,77,76,75,74,77,74,72,77,75,80,77,77,79,79,80,79,77,76,80,80,81,79,77,77,78,81,76,77,76,79,78,79,80,76,78,77,76,76,77,78,81,83,80,80,80,80,80,81,77,79,80,77,79,80,81,75,79,80,80,80,79,80,79,78,78,77,80,83,83,83,83,83,75,74,73,105,48,15,9,12,52,54,50,41,41,45,49,46,54,33,12,22,72,105,75,75,77,84,82,86,82,82,81,80,81,79,82,80,81,81,79,82,79,80,81,82,78,78,82,81,79,80,81,79,78,81,81,83,82,80,79,83,78,81,77,81,77,81,79,78,79,81,82,83,83,82,80,83,82,80,79,80,81,78,85,84,82,85,80,84,83,85,81,80,81,81,79,78,78,85,83,78,75,78,81,82,87,87,79,85,83,80,80,81,78,76,76,72,67,69,68,63,65,59,64,62,64,63,63,64,62,65,61</t>
  </si>
  <si>
    <t>IMGLINENC=78,74,76,76,75,77,75,76,76,74,76,76,76,76,76,73,79,76,76,78,75,79,75,76,77,79,78,82,78,79,79,79,77,76,78,78,78,79,78,77,79,75,76,77,75,76,79,76,79,80,76,79,79,77,78,77,82,81,81,74,77,76,77,77,76,79,78,79,82,79,77,77,79,79,78,82,79,81,78,80,82,79,82,76,79,80,78,78,79,80,79,81,79,77,81,78,82,79,78,80,78,77,83,77,77,78,85,77,86,74,75,76,105,49,16,11,14,55,50,47,42,40,45,46,42,51,37,13,24,76,101,73,73,77,84,85,81,82,80,79,81,81,80,79,80,79,83,78,82,80,82,82,82,83,81,80,80,82,79,76,80,81,79,78,77,81,81,80,81,81,80,80,81,81,80,85,83,82,81,83,83,81,78,79,83,79,79,80,81,81,81,81,83,82,83,82,80,79,78,82,79,79,78,83,84,83,78,79,78,76,74,76,74,72,70,70,68,68,67,64,65,63,66,67,67,70,74,74,77,78,84,87,84,86,88,85,86,92,81,75</t>
  </si>
  <si>
    <t>ZL=-7891.3|ZR=-5152.6|ZSWP=0.0</t>
  </si>
  <si>
    <t>IMGLINENC=81,83,81,79,80,80,79,77,78,78,79,76,78,80,77,80,82,77,81,79,78,81,78,78,81,81,76,81,79,79,79,78,79,78,78,80,79,78,82,77,80,75,80,80,81,77,80,78,79,79,77,79,78,79,77,78,74,80,82,78,80,76,80,77,80,78,80,79,78,80,79,81,75,75,76,77,74,75,77,78,75,74,76,75,72,75,73,72,76,76,78,78,80,80,79,79,77,79,79,77,77,72,76,72,82,10,6,6,6,7,8,13,248,40,9,6,8,6,7,12,85,66,90,78,78,80,79,77,76,76,73,78,78,78,76,77,78,78,77,76,73,78,77,73,76,75,75,75,78,76,74,80,80,79,78,78,76,78,79,79,75,75,72,78,77,75,79,78,77,76,76,79,76,76,78,75,74,73,76,73,75,75,73,71,71,74,74,74,72,74,74,74,77,73,76,78,74,72,74,76,77,75,75,80,75,75,73,77,79,78,75,79,79,78,76,75,72,77,75,78,75,76,75,75,73,75,77,76,74,77,74,74,74,73,74,75,73,74,76,74</t>
  </si>
  <si>
    <t>IMGLINENC=82,75,85,82,77,81,78,76,82,79,78,84,78,78,80,83,77,81,79,81,80,81,80,78,77,75,80,78,79,78,78,78,80,77,79,80,80,77,80,80,80,82,79,80,81,81,79,82,82,80,75,82,82,79,79,80,78,73,78,77,79,77,80,78,79,80,78,80,73,78,79,75,77,77,77,77,76,75,74,77,77,76,80,78,77,77,76,79,76,77,71,71,71,67,70,69,70,68,66,68,69,72,72,77,85,13,6,7,6,6,9,14,248,35,8,6,9,7,8,14,92,70,87,77,78,80,77,79,74,80,77,77,74,79,76,74,79,78,80,79,76,76,77,81,77,78,77,75,80,75,76,73,78,75,79,74,80,75,76,73,77,80,75,75,76,79,78,82,73,78,73,79,75,79,74,78,77,73,76,73,77,79,76,76,74,79,77,78,76,78,77,78,77,76,74,72,73,76,77,77,76,74,74,74,74,76,74,72,74,75,70,74,72,72,72,76,70,74,71,77,74,75,73,73,73,74,77,74,78,74,73,74,74,73,74,73,74,76,76,74</t>
  </si>
  <si>
    <t>IMGLINENC=78,77,76,77,77,76,75,76,77,76,79,79,78,76,76,79,79,77,79,80,79,78,81,77,74,78,80,76,77,76,81,75,76,75,76,74,76,74,80,76,78,75,73,72,78,76,76,80,78,78,78,80,79,80,78,78,76,78,81,77,79,76,80,77,78,80,77,78,79,77,78,80,79,76,76,80,81,77,80,79,78,77,78,78,80,79,80,77,76,80,80,80,80,81,80,79,79,81,78,78,82,78,76,83,82,80,80,89,80,89,90,77,95,34,11,8,11,48,59,52,46,41,46,49,49,58,29,12,18,53,106,74,90,89,79,87,84,81,83,78,79,81,81,83,83,78,79,77,81,83,81,79,82,78,80,78,79,81,78,79,81,81,81,82,82,80,81,81,83,80,78,77,78,81,79,81,82,83,82,81,80,82,80,78,80,84,80,85,81,78,80,82,81,81,82,80,81,86,80,84,83,84,81,82,83,79,81,83,82,76,79,79,83,84,84,85,80,80,78,78,78,79,75,75,70,72,69,65,65,63,61,63,62,65,62,64,67,66,64,60</t>
  </si>
  <si>
    <t>IMGLINENC=74,76,75,77,77,75,77,79,77,74,76,79,79,78,79,75,75,78,77,80,75,77,78,75,77,76,80,81,78,76,77,79,77,77,76,77,80,79,78,76,77,78,78,79,76,75,76,76,79,78,75,80,75,82,81,79,82,79,71,80,77,78,77,79,80,77,77,77,77,80,78,81,85,82,80,78,76,80,78,79,78,79,83,78,80,82,77,79,77,80,79,80,80,77,80,79,77,78,83,80,78,79,79,79,80,77,81,83,76,84,83,77,104,36,11,10,13,51,52,51,45,42,48,51,48,55,31,11,16,58,105,71,90,84,78,85,83,82,83,79,80,79,80,81,75,80,78,79,79,83,78,84,78,80,82,78,83,82,77,78,83,82,81,81,77,79,82,77,81,82,79,81,82,78,81,78,80,83,83,80,80,80,78,80,83,81,85,80,80,81,82,82,82,83,80,82,80,79,79,79,80,85,79,82,84,81,79,79,78,81,79,76,78,70,71,70,69,65,63,67,66,65,64,71,67,75,72,76,78,80,84,84,83,83,85,84,89,90,84,78</t>
  </si>
  <si>
    <t>ZL=-7697.3|ZR=-5346.6|ZSWP=0.0</t>
  </si>
  <si>
    <t>IMGLINENC=79,81,79,79,78,84,77,82,80,82,79,79,78,77,79,78,80,78,80,81,77,81,79,79,75,77,81,74,79,79,78,79,74,78,80,79,78,77,80,78,81,78,81,79,82,82,81,81,80,80,81,79,82,76,79,78,76,79,79,75,80,79,76,81,76,75,76,78,76,79,78,79,77,77,75,76,76,76,77,76,73,75,78,79,79,77,75,77,77,75,80,78,80,80,80,79,78,75,78,77,78,78,81,89,45,8,6,5,6,7,9,22,248,48,7,6,7,7,7,11,56,71,73,79,77,80,80,79,77,75,78,77,79,77,79,78,79,78,76,80,78,76,78,74,76,75,74,78,77,78,76,75,77,77,80,81,78,76,80,80,72,75,73,78,77,78,78,76,77,74,80,76,77,75,76,79,74,75,76,74,75,80,75,76,72,72,76,75,72,77,75,73,74,76,76,77,76,74,77,76,74,76,76,78,77,74,74,75,77,75,75,75,76,76,76,76,74,75,75,76,75,74,73,74,76,73,76,76,76,76,74,76,76,74,73,74,76,75,77,73</t>
  </si>
  <si>
    <t>IMGLINENC=77,81,78,82,78,82,79,80,81,79,77,81,79,75,78,81,81,78,77,82,80,81,81,76,80,78,79,79,76,81,78,78,80,77,78,80,77,81,79,82,81,80,82,79,79,78,78,80,76,82,80,79,77,80,79,79,79,79,77,79,75,77,78,78,79,78,80,77,78,79,75,80,82,76,80,74,78,76,77,76,76,77,79,74,75,77,75,75,73,71,73,67,67,68,70,71,68,68,68,68,72,76,78,75,52,8,7,6,7,7,8,18,248,41,8,6,6,6,7,11,64,62,81,79,76,75,78,77,76,78,79,78,79,76,79,80,77,79,77,74,79,76,76,80,77,77,77,80,77,78,76,76,76,77,76,79,74,79,75,75,80,78,75,77,79,80,79,76,76,78,74,78,74,78,74,76,74,75,74,77,77,74,74,76,76,77,76,79,75,77,76,77,77,75,77,74,75,75,75,77,76,73,74,77,75,73,73,76,72,76,74,74,75,70,75,73,75,75,74,73,77,77,73,73,76,74,76,74,75,73,72,76,75,73,77,73,73,73,76,74</t>
  </si>
  <si>
    <t>IMGLINENC=77,77,76,74,75,75,75,77,73,77,81,76,77,76,76,78,80,79,82,81,75,80,77,80,73,75,79,76,77,76,81,76,76,76,75,71,74,78,74,70,75,75,78,76,77,77,78,77,81,79,78,79,77,79,79,79,77,80,78,79,79,82,81,74,76,81,78,80,79,79,76,76,78,81,76,79,78,81,78,79,76,80,76,77,81,76,79,78,77,79,79,77,77,76,78,83,83,80,80,76,78,78,77,79,82,82,79,81,92,88,91,87,81,26,11,8,10,39,71,55,50,45,50,56,52,62,26,11,13,37,91,89,90,85,90,81,81,81,84,81,80,81,79,81,83,81,81,78,78,81,82,80,83,80,78,82,81,80,81,80,80,82,79,82,79,84,80,80,84,80,83,78,81,80,80,81,85,82,78,80,81,82,81,83,80,78,80,80,75,82,80,80,82,80,84,81,80,81,83,82,82,83,81,79,82,80,86,85,79,74,75,80,84,87,87,84,82,80,77,79,77,82,76,79,74,72,69,69,65,60,62,66,65,65,63,63,64,62,61,62</t>
  </si>
  <si>
    <t>IMGLINENC=76,76,78,79,74,78,73,77,76,76,77,77,81,76,75,77,77,78,76,76,79,79,78,75,75,78,79,79,78,76,74,76,76,79,81,79,77,77,79,79,77,81,78,76,78,76,78,80,78,77,78,80,78,80,77,78,79,77,80,75,79,76,77,80,80,79,81,79,79,78,78,81,77,78,80,77,79,80,78,80,78,82,76,79,78,82,81,80,80,80,81,79,78,81,78,76,80,79,79,79,81,80,77,79,81,79,82,80,81,86,89,84,91,30,10,8,11,40,64,54,47,44,50,51,48,59,28,10,13,40,91,84,89,91,87,83,84,83,80,79,79,79,83,83,81,81,77,82,78,81,77,84,79,81,81,79,82,79,84,79,81,81,81,83,80,82,77,79,79,78,85,79,82,83,80,78,85,81,85,82,82,81,78,82,81,79,80,82,81,82,80,81,81,82,82,82,81,81,78,84,79,78,79,81,87,80,79,78,77,78,79,77,72,73,71,71,65,67,64,67,68,65,65,70,68,72,75,77,78,82,85,89,85,83,85,83,88,91,82,79</t>
  </si>
  <si>
    <t>ZL=-7503.8|ZR=-5540.2|ZSWP=0.0</t>
  </si>
  <si>
    <t>IMGLINENC=82,82,78,81,77,82,78,79,81,79,79,82,79,80,79,80,79,78,78,80,81,80,79,79,76,79,79,81,80,77,81,78,80,81,76,80,78,77,78,76,81,79,79,80,83,79,78,80,79,81,81,76,80,79,79,78,78,78,79,77,78,78,77,75,75,77,78,80,79,78,76,77,75,77,76,75,74,78,72,73,73,74,76,77,75,78,76,75,75,76,76,74,81,80,78,79,80,79,78,81,78,79,85,112,21,6,5,6,6,7,8,32,248,59,10,5,5,7,6,8,30,104,91,81,74,82,78,78,80,76,79,75,75,77,78,75,79,79,76,77,74,77,74,79,74,78,74,75,77,77,78,79,78,78,82,80,81,78,79,79,75,75,76,76,75,78,78,78,77,77,76,81,77,76,76,78,74,78,76,72,74,79,76,76,74,73,76,73,75,75,75,72,74,74,76,74,77,74,77,76,78,75,74,74,79,76,79,79,79,75,76,76,75,71,77,75,74,77,75,75,75,78,76,74,78,75,76,74,76,76,74,74,71,74,74,72,77,77,73,75</t>
  </si>
  <si>
    <t>IMGLINENC=80,79,81,79,76,81,78,79,81,78,80,84,80,77,82,80,76,76,80,79,80,82,80,80,77,78,80,76,73,78,80,82,79,79,78,78,77,77,78,82,82,80,79,81,80,80,77,80,80,78,79,76,76,78,81,77,81,79,78,78,79,77,75,77,79,78,78,80,78,78,78,78,77,79,78,79,77,78,74,75,78,75,76,74,79,77,75,74,76,72,72,70,64,68,68,71,70,66,67,67,68,73,78,105,25,7,6,6,6,8,8,28,248,52,9,5,5,6,6,7,35,96,77,80,77,76,79,76,78,80,79,76,75,76,80,77,75,79,79,75,78,76,76,79,77,82,74,76,79,78,76,75,77,74,76,78,80,76,78,74,77,78,75,75,78,76,75,79,76,82,77,77,75,77,75,78,75,77,76,77,77,76,76,78,78,77,74,77,77,74,78,75,77,77,75,74,73,77,76,78,74,74,75,72,72,75,74,73,81,74,72,75,74,73,72,74,76,77,75,76,75,72,73,71,73,76,73,74,73,74,73,77,73,76,73,73,79,76,74,78</t>
  </si>
  <si>
    <t>IMGLINENC=75,79,77,76,77,77,78,76,77,76,80,77,79,76,78,77,79,75,80,79,77,76,79,75,79,78,75,77,76,77,77,76,76,76,72,74,76,78,75,72,75,74,76,77,77,79,80,78,79,80,77,78,78,77,78,77,78,78,75,80,79,77,78,80,78,82,83,78,76,78,77,79,77,78,79,79,78,79,79,80,77,79,82,78,78,78,80,77,79,82,79,80,75,79,76,76,79,76,80,82,82,80,78,81,79,79,82,88,83,79,82,103,63,19,8,7,10,35,81,57,54,45,55,60,55,66,24,10,11,27,78,103,74,75,78,83,82,82,81,78,80,83,80,79,79,80,79,79,79,82,83,76,79,79,82,78,81,79,79,84,80,84,81,80,80,80,79,80,81,82,80,77,82,79,81,80,83,81,81,78,80,78,81,79,83,78,79,79,81,81,81,82,83,80,87,81,81,82,86,80,85,84,82,82,78,76,81,84,80,79,74,82,84,87,86,82,80,82,81,80,77,78,74,77,72,69,73,71,66,64,64,64,62,64,64,64,65,65,63,62</t>
  </si>
  <si>
    <t>IMGLINENC=73,77,78,75,76,73,76,77,79,77,77,77,79,75,78,77,76,80,82,76,78,77,77,78,75,77,78,79,78,77,78,78,75,78,78,78,78,73,75,79,80,77,77,81,78,75,77,77,77,79,79,79,80,81,78,76,83,79,79,78,79,79,77,80,80,81,79,78,81,79,77,78,79,77,79,79,78,80,79,79,75,81,76,78,78,80,80,76,81,82,80,78,79,80,76,79,77,78,80,80,78,80,80,78,75,82,82,83,82,82,84,101,67,20,9,9,12,39,74,60,51,49,53,58,56,63,25,11,11,30,78,100,75,76,78,89,79,82,82,80,81,81,81,77,77,80,79,77,77,80,83,83,79,79,82,81,82,80,80,80,84,79,79,80,79,80,78,82,77,82,82,78,80,80,80,78,81,82,83,81,80,83,81,81,81,83,78,82,82,83,82,79,83,81,80,82,81,77,74,80,81,79,80,81,85,81,81,80,76,79,79,75,72,71,69,69,67,67,67,65,67,67,65,67,70,72,72,76,82,83,85,85,87,86,88,85,88,94,82,82</t>
  </si>
  <si>
    <t>ZL=-7310.0|ZR=-5734.0|ZSWP=0.0</t>
  </si>
  <si>
    <t>IMGLINENC=79,82,80,81,77,80,79,77,81,80,80,80,79,81,77,81,81,81,78,82,80,83,80,77,79,81,81,79,79,77,79,77,79,78,79,79,80,77,81,77,80,78,78,76,78,79,80,78,82,78,80,77,85,77,78,80,76,76,80,76,77,79,79,76,78,76,75,78,80,79,78,78,76,76,79,77,75,79,77,75,75,77,78,79,77,74,76,75,78,79,74,77,77,78,80,78,78,76,77,81,77,79,91,97,13,6,7,6,6,8,9,44,248,72,11,6,5,8,6,8,17,105,85,73,78,79,79,78,73,78,77,77,78,84,79,79,79,75,78,76,77,76,75,76,75,77,76,77,73,76,76,77,78,78,78,77,81,76,78,79,74,70,77,75,77,79,77,78,76,77,77,78,74,75,75,75,75,77,74,74,74,77,74,78,75,75,75,75,75,72,72,75,72,72,73,76,76,76,77,76,76,78,76,76,74,72,73,73,75,76,74,76,76,73,74,76,74,79,76,76,77,77,75,75,75,76,73,77,75,76,76,74,73,75,73,78,73,78,77,75</t>
  </si>
  <si>
    <t>IMGLINENC=77,78,78,78,77,79,80,80,82,81,82,81,80,81,79,82,78,80,78,79,80,80,82,78,79,78,78,77,75,78,76,83,78,76,78,78,82,77,83,80,81,80,81,80,82,83,81,80,81,78,79,76,78,77,78,80,80,79,80,79,77,79,79,81,78,78,78,80,79,78,75,80,76,78,75,77,78,77,77,78,76,76,76,76,75,80,76,79,73,75,73,72,68,67,71,67,67,67,65,67,67,71,92,100,13,6,7,5,7,9,9,38,248,60,9,6,6,8,8,7,19,107,93,71,78,73,77,77,80,79,78,76,79,75,79,77,80,79,80,77,76,76,78,77,76,82,78,73,75,79,76,77,80,76,78,81,80,78,77,77,75,79,79,78,77,80,79,76,75,78,74,75,74,77,76,74,75,77,77,72,78,76,75,74,78,79,79,78,76,78,79,77,77,77,79,77,73,78,75,72,79,75,74,75,75,75,75,77,74,73,74,72,72,73,76,73,72,72,71,75,74,76,70,72,74,75,75,73,75,75,72,73,71,75,76,74,78,73,77,75</t>
  </si>
  <si>
    <t>IMGLINENC=76,75,80,76,79,76,79,78,79,77,77,79,75,75,76,78,79,76,77,77,77,75,77,76,77,77,78,77,76,77,77,72,76,75,75,71,74,75,78,73,75,73,73,76,76,78,76,78,79,80,76,81,79,79,76,78,79,77,78,80,80,77,80,78,76,78,80,79,77,81,75,80,80,77,76,79,76,77,79,77,78,77,82,78,78,77,80,79,74,79,82,80,79,80,77,82,80,77,81,80,80,76,79,78,82,79,82,84,74,75,74,103,47,14,8,6,9,31,85,63,57,50,57,64,56,69,19,9,8,20,59,105,70,85,83,75,85,85,81,80,80,79,79,83,81,81,82,79,80,81,80,84,82,78,80,79,78,79,79,82,83,79,80,81,77,82,78,82,80,81,81,80,83,81,79,82,82,82,81,80,81,83,77,82,80,82,81,79,80,81,83,78,82,80,86,81,84,82,85,81,82,84,83,82,81,79,85,85,76,76,77,79,82,82,81,84,80,80,78,79,77,77,76,74,75,71,69,66,62,65,64,66,65,65,62,65,62,64,63,62</t>
  </si>
  <si>
    <t>IMGLINENC=73,76,76,74,75,77,76,79,78,78,76,76,80,78,76,79,79,78,79,78,76,78,81,76,76,76,80,80,77,77,78,79,78,79,79,77,76,76,78,76,76,74,77,78,79,73,77,82,79,78,79,78,78,76,77,79,80,77,77,81,77,75,77,76,78,77,77,77,80,77,76,82,79,81,80,78,79,76,77,77,79,77,79,78,78,83,77,78,78,81,79,78,77,80,82,77,79,80,82,78,79,80,80,78,80,81,79,85,78,74,74,106,51,15,8,9,10,32,83,64,57,49,57,58,58,68,20,9,8,20,61,106,70,86,79,81,78,84,81,82,84,78,83,80,81,82,79,79,81,79,80,83,82,82,81,80,80,79,80,79,82,79,81,82,77,80,81,78,79,82,81,82,80,81,81,81,82,82,83,82,80,84,77,80,81,82,80,82,80,84,82,82,81,82,81,83,84,78,79,81,81,81,78,85,85,83,79,79,80,78,76,78,78,74,71,70,65,66,67,66,64,67,67,68,67,72,71,77,78,82,85,83,82,85,88,87,90,91,83,77</t>
  </si>
  <si>
    <t>ZL=-7116.1|ZR=-5927.9|ZSWP=0.0</t>
  </si>
  <si>
    <t>IMGLINENC=82,79,79,82,81,80,79,80,83,78,79,79,78,80,79,79,79,79,78,78,82,81,79,77,80,80,78,78,82,80,80,80,74,77,80,78,80,78,81,79,77,77,78,80,81,79,77,79,80,80,79,82,80,78,78,78,80,81,77,77,76,76,75,75,78,77,76,79,76,78,79,77,80,79,75,76,76,77,74,76,76,73,75,75,74,78,76,75,77,75,76,79,80,79,79,78,76,79,80,81,77,82,65,69,9,6,5,6,6,9,9,56,248,83,13,6,5,8,7,7,13,83,62,93,80,78,76,75,77,77,75,80,76,82,74,78,75,77,74,77,75,76,76,77,76,78,76,76,75,76,78,76,79,78,80,81,79,78,81,78,74,78,73,75,76,79,76,79,81,76,76,77,77,77,74,76,77,75,78,74,77,80,75,75,72,77,77,74,75,73,74,73,78,75,73,75,78,76,75,75,77,75,76,77,75,73,76,77,77,74,76,74,76,74,76,76,76,76,76,76,76,74,77,75,75,74,77,73,73,74,71,76,74,73,75,77,73,77,80,72</t>
  </si>
  <si>
    <t>IMGLINENC=83,80,84,79,81,84,80,79,80,78,78,78,84,79,78,80,81,78,80,79,79,80,81,77,78,78,82,80,79,78,78,80,77,78,80,78,78,76,80,79,81,79,77,79,78,81,78,81,80,81,81,81,80,80,78,79,78,78,75,78,81,79,76,77,79,79,81,79,77,78,79,78,77,78,79,77,79,75,79,79,77,79,76,76,78,78,77,76,76,76,72,71,69,67,68,67,68,69,66,69,71,72,66,75,10,7,6,6,6,8,9,44,248,77,12,5,5,8,6,7,13,88,69,91,75,77,79,77,79,79,77,76,75,76,76,78,75,77,80,77,77,77,77,80,79,79,79,78,76,78,74,76,79,77,73,78,79,78,77,78,73,77,79,77,75,76,76,77,79,79,75,79,76,78,75,79,76,78,77,74,75,76,74,76,77,78,76,77,74,76,76,79,76,77,73,77,76,75,78,78,77,74,74,74,77,75,78,79,74,75,76,73,75,73,70,76,73,70,76,75,76,73,73,73,71,74,75,74,73,75,73,75,74,75,75,73,74,73,74,74</t>
  </si>
  <si>
    <t>IMGLINENC=76,76,77,75,74,80,80,79,75,75,79,83,77,77,75,76,77,78,81,76,74,78,77,80,77,77,78,79,75,80,80,75,73,75,71,76,73,75,74,74,75,74,77,76,78,77,80,82,78,81,76,77,79,79,77,75,76,77,78,79,80,78,80,80,80,79,76,79,80,83,77,79,77,79,76,81,75,81,80,78,78,79,82,78,81,81,83,79,78,78,78,81,78,79,76,79,78,81,80,79,83,81,79,82,82,80,87,77,87,83,75,98,36,12,7,7,8,27,94,66,59,50,61,70,57,68,17,8,8,15,46,99,76,96,93,79,82,83,83,80,82,83,79,82,79,82,81,77,80,79,79,79,82,77,80,79,80,82,83,82,81,80,80,80,83,80,82,79,78,80,79,78,82,81,82,81,83,83,81,80,83,82,77,80,81,79,82,80,77,78,79,83,80,82,84,78,80,82,85,83,81,85,82,81,82,78,84,83,82,77,77,84,83,86,86,83,82,81,78,79,78,78,76,75,70,70,68,65,63,65,63,65,64,66,64,63,64,66,64,61</t>
  </si>
  <si>
    <t>IMGLINENC=74,75,77,74,73,74,75,79,79,77,78,75,80,79,74,78,77,78,77,79,81,77,78,75,78,78,79,80,80,77,79,76,77,77,78,80,78,81,78,78,79,77,78,78,76,81,78,79,78,82,78,80,78,80,78,77,79,78,77,78,78,78,78,79,77,77,80,80,81,82,76,79,78,78,79,78,76,83,81,83,80,79,80,80,79,80,82,80,80,82,80,80,81,80,81,80,82,79,80,82,80,80,80,78,79,81,82,74,78,80,70,99,38,12,7,8,10,29,86,68,56,51,61,64,56,71,19,9,8,16,49,100,77,95,93,80,84,83,78,80,83,77,76,83,80,79,82,80,79,81,84,81,80,79,85,80,78,83,77,80,79,84,81,79,81,80,81,80,80,80,81,80,80,76,78,83,80,81,82,83,83,83,77,80,83,83,80,81,80,83,83,82,82,82,82,81,79,78,79,79,83,81,82,81,85,82,83,80,79,77,80,78,75,71,71,70,66,65,65,63,64,68,67,66,69,72,73,77,75,82,84,82,85,84,86,86,90,90,80,76</t>
  </si>
  <si>
    <t>ZL=-6922.5|ZR=-6121.4|ZSWP=0.0</t>
  </si>
  <si>
    <t>IMGLINENC=82,81,81,82,78,80,78,76,81,81,83,79,79,81,77,78,82,79,79,79,77,80,75,77,79,80,84,79,81,76,82,80,83,78,79,79,78,79,78,75,78,81,81,81,83,79,81,77,79,80,77,77,76,75,78,78,76,80,76,79,77,77,78,78,80,75,76,78,80,81,76,77,76,75,77,77,74,76,77,77,77,76,80,75,76,73,72,74,77,74,78,78,79,80,84,80,80,78,83,82,81,83,86,48,9,6,5,7,6,10,11,68,248,94,14,6,7,8,6,6,10,56,73,72,79,82,79,78,78,76,76,78,77,78,76,77,77,75,78,78,75,76,77,75,75,75,76,74,75,77,77,78,80,79,80,80,78,79,79,78,79,74,75,75,76,78,78,74,77,75,76,79,76,76,80,78,75,75,75,71,71,75,76,75,74,74,76,76,77,77,74,75,73,76,76,78,75,76,74,75,78,77,74,77,76,74,74,76,77,77,74,78,78,75,78,78,78,77,76,78,77,78,78,76,75,75,73,72,74,75,76,79,76,75,76,76,72,77,76,77</t>
  </si>
  <si>
    <t>IMGLINENC=77,78,81,83,82,79,79,80,80,77,80,81,79,80,83,82,77,75,81,78,78,78,80,79,81,81,76,81,76,78,77,78,80,81,78,78,79,79,77,80,78,82,81,82,79,80,82,78,81,84,81,81,79,77,77,80,78,81,75,76,81,78,78,79,80,79,77,79,80,77,77,78,79,78,76,77,81,76,78,77,76,75,77,75,73,79,75,76,75,71,73,72,69,70,68,71,69,69,68,66,69,77,74,49,8,6,5,6,6,9,8,56,248,86,12,7,6,8,6,6,10,64,63,78,79,72,81,79,77,79,78,76,77,77,76,76,76,77,81,78,77,74,77,77,74,77,75,75,76,76,76,77,77,77,76,79,81,79,78,75,78,78,78,79,79,77,77,78,72,78,75,75,77,79,75,76,76,75,77,74,77,76,76,73,77,78,76,76,74,76,76,79,73,76,77,74,73,77,80,76,76,72,75,78,79,72,71,73,73,74,72,77,74,72,73,73,72,73,73,76,68,73,73,72,74,72,74,76,75,76,73,76,75,76,74,76,75,74,74,74</t>
  </si>
  <si>
    <t>IMGLINENC=75,77,80,73,77,77,74,79,76,76,79,79,78,77,77,76,77,73,80,81,76,81,78,77,75,78,81,79,78,77,80,77,74,74,72,73,74,74,76,74,76,74,75,76,78,76,79,78,79,74,76,77,79,78,77,77,76,81,77,80,80,81,79,80,79,80,81,80,79,79,78,79,79,79,79,79,76,81,76,82,81,77,80,81,79,80,80,80,78,77,82,81,79,79,79,79,78,78,81,80,79,83,81,84,80,81,81,87,91,94,86,86,29,9,7,7,8,23,93,70,61,52,63,70,58,71,15,8,7,12,37,96,88,89,83,86,84,84,83,81,81,80,81,78,79,83,80,82,80,82,80,81,80,81,80,80,79,81,82,81,81,78,82,82,81,82,80,82,81,84,82,82,82,83,82,80,84,80,83,80,79,82,81,79,81,81,82,81,80,81,76,81,79,83,84,79,82,83,85,80,79,85,81,80,85,78,82,84,84,79,77,84,83,84,84,81,80,80,80,77,77,76,78,73,71,72,68,64,67,63,61,66,64,64,64,65,65,66,64,63</t>
  </si>
  <si>
    <t>IMGLINENC=75,74,76,77,77,75,75,76,77,77,79,75,80,79,75,77,77,75,74,76,78,79,80,77,74,80,79,78,78,77,78,76,75,78,77,78,78,76,78,78,79,77,76,77,77,75,77,80,78,79,77,80,78,78,79,76,79,79,81,75,77,78,80,79,81,79,79,80,80,77,76,78,80,78,80,77,77,78,78,79,82,79,79,79,80,78,76,80,80,82,81,85,78,78,79,77,76,76,79,77,80,80,79,79,76,79,84,78,91,94,77,89,30,10,6,7,10,27,95,72,59,52,62,68,57,73,16,8,7,13,36,95,87,90,87,88,80,84,83,81,81,79,81,79,78,84,80,81,82,82,78,80,82,80,85,86,84,78,80,78,81,81,84,84,80,83,80,80,80,79,80,80,82,81,79,82,84,83,81,82,82,80,81,81,81,79,80,82,84,80,83,81,82,84,84,82,82,76,79,80,79,79,78,81,86,81,77,77,77,80,80,75,77,72,73,73,69,65,66,68,67,67,66,68,69,72,71,73,83,80,87,83,86,85,84,85,87,89,86,78</t>
  </si>
  <si>
    <t>ZL=-6728.7|ZR=-6315.3|ZSWP=0.0</t>
  </si>
  <si>
    <t>IMGLINENC=80,79,81,78,80,83,77,80,80,79,78,79,80,79,80,80,76,80,82,79,78,82,79,77,79,78,78,81,81,81,78,82,78,79,75,78,80,78,77,79,82,80,79,81,80,80,81,80,79,80,79,78,80,80,79,79,76,81,81,76,75,75,77,76,79,78,75,76,81,77,77,77,77,78,78,73,74,76,75,77,73,76,77,77,76,77,74,76,77,75,77,80,80,80,79,79,84,81,77,77,80,73,109,23,7,6,5,5,6,10,12,96,248,106,16,7,6,8,6,6,8,36,102,79,80,81,77,77,78,78,78,73,75,80,82,80,75,78,76,79,77,79,76,76,76,79,76,74,75,75,76,76,80,77,77,78,79,81,76,78,76,74,72,75,76,76,80,79,78,78,79,76,79,76,78,76,76,77,74,75,75,72,76,72,78,75,78,73,74,73,72,73,73,72,75,74,76,74,75,77,75,72,77,77,75,77,74,76,76,76,74,71,75,74,73,75,73,76,78,73,76,76,78,78,73,75,76,78,72,75,76,79,76,73,77,79,74,76,77,76</t>
  </si>
  <si>
    <t>IMGLINENC=81,80,78,79,76,82,81,78,82,80,79,80,81,79,81,79,76,77,78,80,78,80,79,80,80,77,75,78,79,78,80,80,79,78,78,77,77,77,80,78,78,79,79,79,82,81,80,81,79,84,80,81,80,78,80,78,82,77,77,81,78,82,82,78,74,78,78,78,77,78,78,76,79,77,77,77,78,78,75,78,77,76,75,76,76,80,76,76,74,73,71,68,69,68,68,69,69,67,65,68,67,73,105,26,7,7,6,6,6,10,10,96,248,97,15,7,6,8,6,7,9,44,89,70,74,79,75,78,80,78,78,77,75,78,78,78,79,75,76,77,77,76,77,76,75,80,75,77,80,75,77,76,78,77,76,78,79,77,73,76,77,79,78,75,77,77,78,73,78,77,74,80,77,74,76,75,79,75,76,75,78,77,77,75,76,76,75,78,74,74,76,76,78,74,76,74,74,79,74,79,74,75,75,74,77,75,74,74,75,74,75,72,72,70,72,73,70,74,75,76,71,72,72,74,73,74,75,73,75,77,75,73,72,76,73,75,75,76,76,74</t>
  </si>
  <si>
    <t>IMGLINENC=79,76,79,75,77,74,77,80,80,77,79,79,81,77,79,75,79,75,80,80,75,76,77,74,77,76,76,76,80,79,81,76,74,77,77,73,74,77,73,77,75,74,79,78,80,78,79,77,79,77,79,77,76,75,76,79,75,74,78,77,78,78,81,79,76,81,79,78,78,77,77,80,77,81,75,78,79,82,81,79,78,79,78,78,78,80,81,77,79,81,82,81,80,80,74,77,79,80,81,83,79,80,82,80,83,84,80,90,85,93,96,70,22,8,8,6,8,19,91,73,66,59,65,72,63,70,15,7,7,11,25,73,106,74,75,75,89,80,82,79,79,80,79,81,80,81,83,80,81,77,80,79,82,79,79,82,82,81,80,78,81,78,79,83,81,79,80,82,82,82,79,80,83,81,81,80,80,77,84,80,79,82,81,79,79,85,81,82,78,80,78,83,82,82,82,80,80,82,82,81,82,82,81,83,81,78,83,80,79,76,76,82,80,86,83,86,81,82,79,81,82,79,77,75,73,72,68,69,68,63,65,63,65,65,64,64,65,65,65,63</t>
  </si>
  <si>
    <t>IMGLINENC=74,76,77,77,75,73,77,75,76,75,78,79,80,78,76,74,81,76,75,75,76,85,79,76,75,77,80,82,80,79,73,78,77,79,79,80,80,77,80,77,76,77,77,79,77,79,77,77,74,80,74,80,79,81,78,79,75,78,79,78,79,77,76,77,77,80,80,81,76,79,82,78,79,80,80,81,79,82,77,80,75,80,78,80,78,79,81,81,77,76,79,74,77,79,78,79,79,76,80,80,82,82,78,77,77,81,78,89,88,94,91,77,23,8,7,7,9,21,95,74,66,52,63,72,62,71,15,8,7,10,24,78,101,77,69,77,86,81,85,77,84,82,81,76,79,82,78,76,80,82,79,82,78,80,80,85,81,81,81,80,83,79,79,84,77,78,80,82,82,83,80,79,82,79,82,79,82,84,81,83,81,84,82,81,80,81,80,77,80,80,80,84,83,82,82,80,82,76,77,81,83,82,78,82,85,82,80,78,80,81,78,74,76,70,71,67,66,66,66,68,66,64,68,65,69,74,73,77,79,81,83,85,86,88,87,85,90,92,85,77</t>
  </si>
  <si>
    <t>ZL=-6535.1|ZR=-6508.9|ZSWP=0.0</t>
  </si>
  <si>
    <t>IMGLINENC=77,79,79,82,81,78,79,80,80,77,83,78,80,78,76,81,79,76,79,78,79,83,78,78,78,79,80,79,81,80,80,81,79,81,77,80,81,75,79,79,79,79,79,79,78,81,79,82,81,78,81,79,78,78,76,79,78,78,77,77,76,78,76,77,80,75,75,77,82,75,77,79,78,77,80,75,74,76,76,74,78,75,76,75,79,75,75,71,77,74,76,78,79,77,75,80,83,78,77,82,79,93,99,14,6,7,6,6,6,9,13,144,248,116,20,6,5,5,5,6,9,18,111,98,81,83,76,78,78,77,75,78,75,81,79,77,77,74,79,76,76,78,74,78,76,77,75,76,77,74,76,79,78,77,79,79,78,78,82,78,75,76,74,76,77,79,78,73,76,80,76,79,78,78,77,76,77,78,75,74,77,74,78,76,78,75,75,75,75,75,73,73,73,74,74,74,74,77,76,74,77,72,79,76,72,76,74,75,75,75,75,76,73,74,78,73,76,76,75,78,75,76,77,75,75,76,75,74,75,76,77,72,76,74,70,75,75,77,75,75</t>
  </si>
  <si>
    <t>IMGLINENC=79,78,82,80,77,80,79,80,81,77,76,81,79,79,80,77,79,76,79,78,80,82,78,78,79,78,77,80,77,76,80,81,79,77,76,81,77,77,77,78,80,78,79,78,78,81,78,78,80,83,77,79,81,80,80,75,82,79,77,77,76,78,79,76,78,78,77,78,78,79,76,74,82,78,75,74,76,77,75,76,75,77,77,78,79,77,74,78,75,74,74,68,69,71,70,68,71,69,65,68,68,89,101,15,7,7,6,7,7,10,13,136,248,110,17,7,6,7,7,6,10,21,112,94,82,74,75,75,77,77,76,78,76,76,82,77,74,74,77,75,74,74,79,78,79,74,78,73,79,77,77,76,78,75,75,78,79,74,77,76,79,79,73,75,79,76,76,75,78,76,75,76,76,75,74,76,78,74,75,76,78,74,73,73,76,77,78,77,74,79,76,77,77,74,74,75,73,78,75,73,74,74,74,77,75,76,75,72,77,76,69,74,70,75,73,75,74,74,74,71,70,71,72,74,75,74,76,74,75,77,72,72,76,75,74,73,73,71,76,75</t>
  </si>
  <si>
    <t>IMGLINENC=77,78,78,74,71,78,73,76,75,75,81,78,78,78,77,78,74,76,80,79,79,78,76,76,75,77,75,78,75,77,81,76,75,77,75,74,75,74,75,74,75,77,76,75,77,77,79,79,78,79,80,78,77,77,76,79,77,78,78,77,77,79,80,77,80,78,78,78,78,79,79,81,77,78,74,80,77,79,79,82,78,78,81,79,80,76,77,78,78,80,81,80,79,80,80,79,79,77,81,79,81,79,78,81,83,79,86,79,77,81,110,52,15,8,6,7,7,15,84,77,68,60,68,79,66,65,13,7,6,7,15,56,107,71,90,87,82,81,85,82,80,82,79,77,81,81,80,79,79,81,81,75,80,79,78,81,84,82,81,81,80,81,79,77,79,81,80,82,82,81,81,79,83,80,82,80,81,81,81,80,82,82,80,83,79,83,83,79,79,83,81,81,80,82,85,80,81,79,80,82,82,85,84,80,81,79,81,81,79,72,76,80,85,86,84,86,80,79,80,75,78,77,74,75,68,71,70,66,65,66,64,66,66,60,65,68,63,68,64,60</t>
  </si>
  <si>
    <t>IMGLINENC=75,76,75,76,74,73,75,75,77,79,76,78,75,78,75,75,78,84,80,81,78,80,79,77,77,80,82,79,79,78,75,77,79,77,82,79,78,77,81,80,78,79,77,76,75,79,78,79,80,79,77,78,78,76,77,80,78,76,77,77,77,80,79,80,78,81,78,80,78,77,78,79,80,76,80,78,78,82,79,81,80,79,78,78,78,82,82,80,82,83,81,81,79,80,78,77,79,75,81,79,80,83,80,81,82,79,86,77,79,80,106,59,18,7,7,8,8,18,89,75,67,59,64,72,67,68,13,7,7,8,17,58,103,71,86,84,81,79,85,83,83,79,83,78,78,80,80,83,80,80,83,84,82,81,82,81,82,80,80,79,82,83,82,83,79,81,83,76,82,80,81,80,80,81,83,75,84,81,79,83,79,80,80,80,83,81,81,80,82,85,84,82,86,82,83,85,83,77,76,81,81,81,82,84,82,83,81,79,79,78,77,76,76,73,71,70,68,66,66,66,66,63,66,70,68,73,72,80,81,82,82,87,83,84,88,85,87,92,82,73</t>
  </si>
  <si>
    <t>ZL=-6341.3|ZR=-6702.6|ZSWP=0.0</t>
  </si>
  <si>
    <t>IMGLINENC=81,78,83,82,79,83,79,81,80,80,79,80,80,79,79,81,81,82,78,79,81,80,78,76,79,81,76,79,81,77,79,77,79,75,78,78,78,80,77,78,78,76,80,80,78,79,82,81,76,83,82,77,80,77,78,80,75,78,78,77,79,77,76,79,77,77,74,78,79,80,81,75,78,78,77,72,75,75,75,78,74,74,76,76,75,75,74,74,78,74,79,77,80,80,78,76,80,78,78,81,82,74,57,8,6,6,5,6,6,9,21,192,248,123,24,6,5,6,7,6,7,12,86,66,91,79,80,76,76,77,76,76,75,81,79,76,79,75,76,78,73,79,78,76,76,76,77,73,75,75,76,79,77,79,78,79,78,80,78,78,74,73,75,75,76,78,79,77,78,76,77,78,75,76,79,75,77,75,74,74,74,74,75,77,74,78,74,72,74,74,71,69,71,72,75,76,73,75,76,76,75,74,78,76,74,71,76,77,77,74,77,77,75,76,75,75,75,78,75,78,76,78,78,74,74,76,74,76,75,75,71,76,72,74,75,73,76,78,75,75</t>
  </si>
  <si>
    <t>IMGLINENC=81,79,79,79,83,80,80,79,79,81,80,79,80,80,79,78,81,79,76,79,80,82,81,78,81,78,76,79,80,80,78,80,79,76,76,78,79,81,79,79,80,79,80,79,80,81,81,81,83,81,82,81,79,78,80,78,80,80,76,78,82,78,77,78,77,78,77,75,76,80,78,79,80,77,79,78,76,77,77,78,79,80,74,75,78,78,76,74,74,75,70,75,71,69,68,68,69,68,67,67,71,64,60,8,6,6,6,6,8,9,18,184,248,114,22,7,5,6,7,6,8,14,96,74,82,75,78,77,79,80,77,79,77,77,77,78,76,77,77,80,78,78,77,78,77,79,77,77,78,78,79,78,80,75,77,79,77,76,78,74,77,78,79,79,78,78,75,75,76,75,76,77,77,77,75,74,75,76,75,73,79,74,74,72,75,76,79,78,75,77,76,77,76,79,75,75,75,72,77,74,74,77,74,75,76,74,73,76,75,74,75,71,72,73,75,73,77,71,71,75,75,76,73,73,73,74,74,74,73,74,73,72,74,73,75,76,74,74,77,76</t>
  </si>
  <si>
    <t>IMGLINENC=77,76,78,75,81,74,77,77,77,71,79,77,80,76,80,76,80,78,77,79,81,78,78,77,77,77,75,77,74,78,77,75,73,76,74,72,76,75,73,73,73,77,79,75,78,78,77,76,81,80,79,78,79,77,76,80,77,78,81,79,75,79,79,78,80,78,75,78,80,79,78,80,78,78,78,80,79,80,78,81,78,78,82,79,78,77,80,80,79,79,82,80,78,77,75,76,80,80,80,79,78,83,78,80,83,83,78,80,79,75,105,43,12,7,6,6,7,13,68,92,76,63,69,78,72,66,11,6,6,7,12,36,93,91,84,84,87,84,83,80,80,80,80,82,83,81,80,81,81,81,81,79,80,79,79,81,79,78,81,78,79,79,78,80,79,80,81,80,81,80,79,81,81,80,82,83,81,81,83,78,82,82,80,81,79,79,80,78,79,80,82,84,79,82,83,78,80,82,86,80,84,83,79,83,82,78,82,84,78,73,79,80,83,83,86,83,77,80,78,81,80,78,77,73,74,68,69,68,65,65,63,65,64,65,65,62,66,64,65,64</t>
  </si>
  <si>
    <t>IMGLINENC=75,75,79,79,76,77,73,75,79,79,79,78,77,78,79,77,75,76,77,80,79,79,75,76,75,77,77,81,75,74,77,76,78,74,80,77,80,77,79,78,82,78,78,81,78,75,74,78,80,80,77,74,76,76,80,78,81,79,75,77,79,77,78,83,77,81,79,80,79,75,81,77,77,79,78,78,79,79,78,79,79,80,78,79,76,78,76,78,81,80,78,80,77,79,78,81,79,78,80,78,78,81,82,80,77,81,79,77,78,74,101,43,13,6,7,6,8,17,78,84,74,63,69,81,68,69,13,7,7,8,11,40,96,87,90,88,86,80,84,82,82,77,79,80,76,81,80,79,80,85,79,81,78,82,81,84,79,80,81,81,79,82,81,84,77,80,78,81,78,80,78,78,82,83,86,84,85,83,84,82,80,83,81,81,81,81,84,82,82,86,82,82,82,83,83,82,80,79,79,82,77,83,82,83,84,81,77,77,78,81,81,77,79,73,70,69,67,68,65,64,63,67,65,65,67,71,73,74,81,81,87,87,89,85,86,88,87,91,84,78</t>
  </si>
  <si>
    <t>ZL=-6147.6|ZR=-6896.4|ZSWP=0.0</t>
  </si>
  <si>
    <t>IMGLINENC=78,81,81,81,79,80,80,80,79,79,80,76,75,78,78,75,81,79,76,80,81,80,82,79,78,79,78,78,80,78,80,77,78,76,78,81,79,78,80,77,77,78,79,80,80,78,79,80,82,82,80,79,80,78,79,78,76,81,79,76,79,80,75,76,82,78,77,78,79,77,80,77,77,79,77,74,79,77,75,78,76,77,74,75,77,75,75,77,74,78,79,78,81,80,81,79,80,80,75,79,75,104,34,8,6,6,6,6,7,9,23,208,248,128,27,7,5,6,8,7,7,9,63,64,84,87,76,79,78,77,77,79,75,84,79,77,79,77,78,73,76,76,80,78,74,77,76,77,76,79,78,78,77,79,81,80,80,79,77,78,74,73,74,74,78,80,78,78,77,74,75,76,73,76,75,75,73,76,77,75,74,77,77,74,74,75,76,74,73,73,76,74,74,74,78,74,72,75,73,73,75,77,77,79,78,76,76,76,75,75,75,76,76,77,72,75,77,80,74,77,78,75,76,76,76,77,75,76,73,75,75,74,73,76,74,74,75,77,77,72</t>
  </si>
  <si>
    <t>IMGLINENC=81,81,81,80,80,81,80,79,81,79,77,78,78,78,80,80,78,78,80,78,82,78,78,82,78,78,77,77,78,77,79,81,76,79,79,79,77,79,80,82,80,80,80,81,79,83,78,79,81,80,80,80,78,77,78,79,81,78,78,81,76,77,76,78,77,78,80,76,75,76,78,77,77,78,80,77,77,77,76,76,76,74,78,75,75,78,76,71,72,77,71,70,70,66,68,69,72,66,64,63,66,92,38,7,6,6,6,6,7,8,21,202,248,119,25,8,6,5,7,6,8,11,73,61,92,78,76,78,75,80,79,73,76,77,79,79,77,80,77,77,79,80,79,80,76,77,76,75,76,80,75,79,79,76,76,76,76,76,74,77,75,78,75,77,77,78,77,77,76,75,75,82,76,77,75,78,76,74,74,75,78,76,77,75,77,73,76,77,76,77,77,76,77,76,77,77,75,77,76,75,77,76,75,74,74,75,74,73,77,73,74,74,72,74,72,72,74,75,72,76,72,75,72,76,72,75,75,73,76,74,70,76,73,73,71,75,73,72,77,77</t>
  </si>
  <si>
    <t>IMGLINENC=78,76,76,79,78,76,76,77,79,76,79,80,81,73,79,78,75,76,76,81,75,76,77,77,75,77,74,74,77,79,79,79,76,74,73,74,73,78,75,75,78,75,74,75,77,76,79,80,80,79,78,79,79,79,79,78,78,82,79,79,77,79,79,76,79,78,83,80,78,77,82,80,79,80,77,78,76,77,79,80,82,76,82,77,81,79,81,78,79,80,78,85,81,77,80,79,78,80,80,79,79,79,81,81,81,84,77,88,89,78,96,32,11,7,6,7,6,13,64,97,82,64,72,81,78,61,11,7,6,6,10,30,82,97,80,71,85,83,81,82,80,82,80,82,81,82,83,81,81,80,84,79,83,79,81,83,81,82,81,82,81,81,85,80,79,79,81,78,81,82,83,79,81,81,82,83,80,80,84,81,84,83,78,82,81,83,81,80,82,82,83,86,84,77,80,80,79,84,84,80,82,83,83,81,81,80,83,81,83,75,81,78,83,83,82,82,81,79,78,81,78,75,75,76,72,69,69,69,68,62,62,64,64,64,65,64,64,65,65,59</t>
  </si>
  <si>
    <t>IMGLINENC=75,79,75,76,76,76,73,75,74,75,74,77,78,79,76,74,79,78,78,80,78,78,76,80,77,81,78,78,78,76,77,74,80,79,74,80,79,80,79,76,79,76,76,76,75,79,80,75,77,78,77,79,78,77,76,76,78,79,78,79,80,76,76,78,80,77,78,79,79,78,78,81,75,77,78,80,81,78,78,80,79,80,79,79,80,82,80,78,77,82,76,80,80,79,79,78,79,82,81,80,79,79,81,77,76,81,75,79,83,75,100,35,12,7,6,5,8,15,68,84,78,64,72,78,71,65,11,7,6,6,10,31,86,99,84,77,84,83,84,79,82,83,80,78,79,78,81,77,78,79,79,81,78,81,81,81,78,84,81,80,83,79,82,80,83,81,81,79,78,79,83,80,82,81,81,81,84,80,82,81,81,82,80,76,81,83,80,79,85,82,83,82,86,82,84,83,80,80,78,79,80,79,79,83,86,80,80,78,80,79,79,77,73,74,69,68,64,69,65,64,67,66,63,68,64,70,75,75,79,81,83,84,84,86,85,85,88,92,81,75</t>
  </si>
  <si>
    <t>ZL=-5953.8|ZR=-7090.3|ZSWP=0.0</t>
  </si>
  <si>
    <t>IMGLINENC=77,80,79,79,81,78,81,77,79,80,79,79,78,76,75,78,81,79,81,78,77,80,77,78,80,76,75,80,80,80,83,77,76,78,76,83,79,77,80,79,80,79,78,77,81,82,81,81,77,81,79,77,77,76,79,79,79,77,78,78,78,78,77,79,79,77,74,80,75,80,79,77,75,78,78,77,77,79,76,78,76,74,73,77,77,74,76,74,74,74,76,78,78,82,80,79,79,79,79,82,86,117,21,6,6,5,6,6,8,8,33,212,248,130,31,7,6,5,9,6,7,9,44,84,70,75,81,75,75,78,77,76,76,77,78,75,78,74,79,77,76,77,76,79,76,77,74,73,78,75,76,77,79,77,80,80,78,78,79,78,74,76,75,76,78,74,80,77,76,75,76,79,74,74,76,75,74,77,78,74,75,79,75,75,73,75,78,72,72,76,71,75,75,74,75,75,75,74,74,73,76,74,76,77,75,75,76,76,76,78,78,75,77,77,75,76,77,77,76,77,77,78,76,79,76,74,76,74,75,75,73,74,72,72,76,75,76,78,77,73</t>
  </si>
  <si>
    <t>IMGLINENC=77,83,83,79,78,81,82,76,82,80,81,82,81,79,80,81,78,79,77,79,79,83,79,81,80,76,80,78,78,79,78,79,78,78,78,81,80,76,77,80,78,80,79,77,78,80,79,80,80,84,81,83,76,76,79,78,80,76,78,77,84,81,80,78,79,73,76,77,80,76,78,80,77,79,78,76,80,79,80,74,80,76,74,73,80,76,76,77,71,73,71,71,65,71,69,66,71,68,63,67,75,103,24,7,7,5,6,6,8,9,30,214,248,120,28,7,5,6,10,7,7,8,50,73,69,74,77,78,81,76,80,79,76,77,78,76,76,78,79,76,77,78,74,76,76,76,77,78,78,79,75,77,79,77,78,77,78,76,78,76,75,76,74,73,72,77,79,80,75,79,77,79,76,77,71,75,78,77,75,77,76,78,73,78,76,79,74,76,76,79,79,76,74,78,76,74,74,74,76,75,76,72,75,74,76,75,76,73,74,72,72,71,72,71,73,74,73,74,72,75,75,74,74,74,77,73,72,75,72,75,74,74,71,74,77,74,74,76,72,73</t>
  </si>
  <si>
    <t>IMGLINENC=79,76,74,77,77,76,74,80,77,74,80,76,81,76,79,75,79,78,79,79,79,75,77,78,78,76,78,78,80,77,79,77,76,77,74,74,75,75,77,75,75,75,75,74,78,82,78,78,81,78,78,76,76,77,80,79,79,80,78,79,81,82,82,82,76,74,78,77,79,80,78,76,80,79,79,78,77,80,78,81,81,78,80,78,79,80,79,78,78,80,82,79,78,78,77,77,78,82,80,77,79,78,82,80,82,78,86,90,93,91,85,25,8,7,6,6,7,10,51,113,84,67,73,85,85,53,10,6,6,7,8,21,66,105,71,77,81,80,84,87,82,83,81,80,79,82,78,78,78,81,82,78,82,80,80,79,81,80,80,83,84,81,83,80,82,83,80,83,80,80,84,78,82,80,84,81,84,81,81,82,78,80,77,78,80,85,83,81,79,80,79,83,84,80,83,81,79,84,82,80,83,84,83,80,80,81,83,83,80,76,77,82,86,82,85,82,83,81,80,79,79,77,76,77,74,71,71,67,66,65,65,63,63,63,64,64,64,67,66,62</t>
  </si>
  <si>
    <t>IMGLINENC=73,78,77,77,76,73,76,74,75,76,76,75,77,76,77,77,75,77,77,79,78,80,79,76,80,77,80,79,77,77,75,78,80,78,78,79,77,78,77,74,78,80,75,76,74,78,80,77,78,78,77,83,77,79,77,77,82,77,82,80,78,76,77,80,80,81,79,82,80,78,78,79,81,79,80,82,80,78,78,80,79,80,81,76,79,78,77,77,80,80,80,76,77,81,78,77,78,80,79,83,80,78,80,75,77,81,85,87,92,83,88,27,10,7,6,6,7,13,61,100,80,66,75,84,81,60,10,6,7,6,9,23,69,103,74,75,77,83,83,85,82,75,82,81,81,81,82,76,84,81,80,79,80,83,80,80,84,81,81,80,83,84,81,80,80,80,79,81,81,81,79,82,84,80,81,85,80,83,83,82,81,83,82,79,83,78,81,85,80,83,81,80,82,82,82,84,81,77,75,78,80,82,81,84,80,79,78,80,78,76,75,75,74,75,69,66,68,66,67,66,68,67,62,66,69,70,73,76,77,84,84,84,85,85,86,88,91,91,83,78</t>
  </si>
  <si>
    <t>ZL=-5763.1|ZR=-7280.9|ZSWP=0.0</t>
  </si>
  <si>
    <t>IMGLINENC=78,80,78,81,80,79,77,80,77,78,78,80,78,77,78,80,76,77,79,77,78,78,77,81,78,77,81,79,81,79,80,79,76,79,77,76,79,77,81,81,80,78,80,81,81,81,79,78,79,79,82,80,79,77,79,80,76,79,79,81,78,84,75,78,76,75,77,76,82,77,77,79,75,80,77,76,74,78,73,77,77,75,75,78,76,76,74,74,76,75,76,75,82,79,79,79,81,81,79,79,90,95,11,6,6,6,5,7,7,10,41,200,241,123,37,9,5,6,8,7,6,7,24,114,96,86,81,76,76,75,76,77,80,81,80,78,77,74,76,76,75,77,79,78,75,73,77,76,76,76,77,79,77,81,78,79,80,78,76,78,74,74,75,77,75,78,77,76,76,74,76,80,78,78,77,76,77,76,73,73,73,73,74,74,78,73,74,73,71,74,72,74,74,72,76,74,74,76,76,73,76,72,77,78,76,76,74,76,78,79,76,78,74,74,79,77,74,76,75,76,72,76,80,75,78,74,73,74,77,77,75,73,77,73,74,73,75,76,75,76</t>
  </si>
  <si>
    <t>IMGLINENC=81,79,81,79,76,81,78,78,80,80,80,80,81,78,83,81,80,81,80,76,75,76,82,81,76,78,76,76,77,80,79,80,80,81,82,78,76,80,77,80,82,81,81,82,80,80,78,81,77,83,79,79,77,76,79,80,83,82,75,78,81,78,77,79,78,79,79,79,78,77,76,74,78,77,78,80,77,77,74,78,78,78,76,76,79,79,80,75,76,72,72,74,68,72,69,69,69,67,62,67,88,93,13,7,6,6,7,7,8,9,39,207,239,123,34,7,6,6,9,7,6,9,28,106,86,85,74,77,76,80,77,78,78,79,77,77,76,75,80,79,80,77,75,79,77,78,75,76,77,76,77,77,78,77,78,79,79,77,73,77,78,79,75,76,77,77,79,81,78,76,77,78,77,78,75,76,78,76,80,76,79,78,75,74,76,75,77,80,77,78,77,77,78,77,78,79,77,73,77,76,76,75,76,76,76,75,78,76,77,75,72,76,75,71,70,74,73,75,73,79,74,73,75,73,75,73,74,71,76,76,72,74,71,75,73,75,77,73,77,74</t>
  </si>
  <si>
    <t>IMGLINENC=79,78,75,76,76,73,77,78,78,79,82,80,77,79,79,80,77,77,78,78,75,77,77,78,78,80,77,78,77,80,79,77,74,74,73,74,74,77,72,77,73,75,75,77,78,78,77,76,79,77,78,80,79,80,78,77,81,79,81,77,77,78,79,77,77,77,79,75,76,80,81,76,77,78,79,78,76,80,80,79,83,74,77,78,80,79,81,78,83,78,81,80,78,80,80,81,82,76,80,75,79,83,81,82,83,86,81,77,85,103,63,16,8,6,6,7,8,11,42,121,87,72,78,89,99,44,11,6,5,6,7,16,49,104,74,93,93,81,86,82,83,82,80,80,80,81,79,77,77,81,80,80,78,80,79,81,80,84,79,82,83,82,84,82,80,81,79,79,77,81,82,79,80,80,81,83,84,83,82,80,79,81,79,81,83,82,82,78,80,82,80,82,85,82,83,79,81,82,80,81,82,84,80,80,80,78,83,83,78,74,79,82,82,84,84,82,82,82,76,80,77,75,77,75,75,73,66,68,66,66,63,61,62,63,63,62,64,64,68,62</t>
  </si>
  <si>
    <t>IMGLINENC=77,78,80,77,74,76,77,72,80,75,79,77,78,81,81,76,78,76,80,75,78,78,80,76,77,80,82,76,80,78,74,79,76,77,80,79,78,76,77,79,78,76,79,78,77,76,77,77,79,77,79,80,79,79,78,79,78,77,79,78,75,78,78,82,80,81,79,78,81,78,75,76,75,82,77,77,79,79,76,80,78,81,80,79,80,83,77,79,81,78,79,78,78,80,78,81,79,78,79,79,83,78,79,76,81,82,84,87,87,101,68,20,9,5,6,6,7,13,48,117,85,72,79,87,89,49,10,6,5,6,7,19,52,105,72,90,91,80,86,83,86,82,81,79,78,80,79,79,82,81,76,80,82,80,79,83,82,80,80,80,82,81,82,84,80,80,80,76,82,81,80,78,84,82,82,80,86,84,84,83,80,80,80,79,84,83,82,81,82,84,82,80,79,82,83,85,80,79,79,76,80,79,81,83,82,81,80,79,81,78,76,77,76,72,72,68,70,65,64,66,67,66,65,66,69,70,72,74,78,81,82,86,85,84,84,87,87,91,87,75</t>
  </si>
  <si>
    <t>ZL=-5569.4|ZR=-7474.6|ZSWP=0.0</t>
  </si>
  <si>
    <t>IMGLINENC=80,82,81,79,80,83,78,78,79,83,81,78,78,78,75,78,79,79,79,77,80,80,79,78,79,80,79,80,80,76,83,81,79,78,75,79,79,76,80,76,81,81,82,82,78,79,77,81,80,78,79,80,81,80,78,77,76,83,76,79,77,79,76,77,76,74,79,76,82,79,76,77,78,79,77,74,79,75,77,80,76,76,76,77,75,74,77,75,75,77,77,76,77,80,83,80,81,82,83,82,77,50,8,6,5,5,6,7,9,12,69,185,204,119,45,9,5,6,6,7,6,7,14,106,83,78,79,79,75,75,76,76,75,78,78,75,76,75,78,73,75,77,74,81,77,81,75,76,76,77,79,80,83,77,80,79,82,78,78,77,75,73,76,77,76,78,77,77,76,76,75,77,78,79,74,78,77,76,74,73,74,75,75,76,72,74,75,77,72,76,73,72,76,80,77,76,73,73,73,73,78,74,79,73,77,74,73,78,79,74,76,73,77,74,75,77,76,79,78,74,73,78,80,76,75,73,74,79,76,76,71,77,76,70,76,78,73,77,74,72</t>
  </si>
  <si>
    <t>IMGLINENC=78,79,79,81,79,81,83,81,79,82,79,78,79,79,78,80,80,76,78,79,79,81,76,81,78,78,79,78,76,79,79,78,80,79,80,80,77,77,79,81,80,81,82,81,77,79,78,79,75,79,80,81,78,77,80,78,80,80,78,78,75,80,77,77,81,78,77,81,74,77,76,78,79,78,79,78,78,78,74,79,77,75,76,76,82,79,76,79,75,75,74,71,68,68,68,67,69,69,67,72,60,53,8,6,6,6,7,6,8,10,57,181,210,118,39,9,6,5,6,8,6,8,16,112,94,71,80,77,77,80,78,76,75,76,79,76,79,78,78,78,76,72,77,77,79,76,74,74,75,76,77,77,77,76,76,74,77,76,75,74,74,77,78,75,75,74,75,77,80,77,75,78,79,77,73,78,78,73,76,74,76,76,76,76,75,77,76,77,75,78,76,75,74,73,78,74,72,76,75,77,76,73,74,76,73,74,77,76,74,75,72,74,74,72,72,77,75,75,75,73,75,74,72,73,76,71,75,71,73,76,71,75,73,72,74,73,75,76,71,77</t>
  </si>
  <si>
    <t>IMGLINENC=78,79,77,76,77,77,76,77,75,75,76,77,79,77,76,79,77,78,78,78,79,76,78,75,75,78,77,78,76,80,78,79,77,73,76,75,75,76,75,73,74,77,76,78,76,77,79,80,78,78,76,77,79,75,82,83,78,77,80,77,79,82,76,80,80,80,83,79,81,79,80,78,77,77,77,79,82,80,80,81,79,77,76,78,78,78,78,78,80,81,80,80,77,81,78,76,81,77,76,78,80,81,82,82,81,82,76,79,73,108,48,12,7,6,5,6,7,9,29,148,97,78,88,98,107,42,9,7,5,6,6,10,33,89,94,85,79,87,79,84,83,83,80,77,82,79,79,79,81,79,78,80,81,82,81,78,78,82,82,80,82,81,81,78,79,80,81,80,78,82,78,79,81,77,80,82,82,80,81,80,82,83,79,80,80,82,81,80,80,82,80,82,79,82,86,81,82,85,83,81,82,82,82,82,80,80,83,84,78,75,77,82,85,84,84,83,81,83,80,80,81,76,77,75,72,72,68,68,64,65,64,65,63,66,66,63,64,64,65,64</t>
  </si>
  <si>
    <t>IMGLINENC=72,76,75,77,76,77,75,74,78,78,79,78,78,76,79,78,80,80,77,77,79,77,79,79,76,77,77,82,77,76,77,79,77,77,78,78,77,77,78,78,76,76,79,79,76,77,79,80,78,80,76,80,75,77,79,79,79,80,78,76,79,77,81,78,81,78,78,78,79,75,78,80,79,80,79,77,78,79,79,78,81,79,81,78,80,84,77,77,83,82,75,80,79,82,78,78,80,82,77,78,82,77,84,78,77,85,74,75,76,103,51,15,7,5,6,6,6,11,33,144,97,76,82,94,99,45,9,7,6,5,6,11,33,92,91,86,80,88,78,82,84,80,80,79,80,81,81,80,81,76,75,81,80,80,79,80,80,81,78,79,80,82,80,84,79,79,80,80,79,81,83,81,85,82,78,81,82,80,81,79,84,81,80,80,80,81,81,80,83,83,84,85,81,82,83,82,80,79,76,79,80,82,81,80,80,83,78,74,79,80,77,75,74,72,73,70,68,67,68,67,65,65,66,67,68,73,73,76,78,79,84,85,82,84,84,81,87,90,85,73</t>
  </si>
  <si>
    <t>ZL=-5375.6|ZR=-7668.4|ZSWP=0.0</t>
  </si>
  <si>
    <t>IMGLINENC=80,81,80,81,80,79,82,81,82,81,79,80,78,78,77,82,80,77,80,78,78,83,79,78,79,80,78,78,81,82,79,78,78,77,78,81,78,81,78,77,79,80,79,78,79,80,79,79,82,79,81,80,79,76,76,77,75,81,81,81,77,76,77,76,77,76,77,76,79,77,78,78,80,77,77,76,75,76,74,76,75,78,76,74,76,77,78,74,77,80,77,79,80,79,81,80,78,79,76,83,113,24,7,6,6,5,6,6,10,14,88,181,186,115,50,9,7,6,5,7,6,7,10,77,61,94,82,79,78,73,76,77,74,76,75,77,78,75,76,75,77,75,77,78,75,76,76,73,77,75,78,79,75,77,82,80,79,76,79,78,79,76,75,76,75,80,79,79,76,75,77,78,79,76,76,76,73,75,76,73,73,76,77,74,72,76,76,74,74,76,75,74,77,74,76,76,74,76,77,73,74,73,78,76,76,79,75,74,74,77,75,78,74,74,77,76,77,75,74,75,76,73,77,75,78,79,76,76,76,77,74,75,76,75,75,77,76,77,76,74</t>
  </si>
  <si>
    <t>IMGLINENC=81,80,82,79,77,80,79,79,81,79,78,80,80,84,81,80,80,79,80,78,77,77,78,80,80,79,78,78,76,77,80,77,81,77,78,78,78,78,79,77,77,80,80,81,78,80,78,81,77,81,80,77,79,79,80,78,81,80,81,78,79,81,81,79,78,78,77,80,76,77,81,76,79,76,76,78,77,79,76,75,77,76,76,78,79,80,75,75,75,72,72,73,67,70,67,67,70,65,65,66,97,24,8,7,6,6,6,6,9,12,83,178,193,118,46,10,5,5,6,6,7,7,11,75,60,93,76,77,79,79,80,79,78,77,77,76,75,78,78,77,76,77,80,77,78,80,78,75,78,77,77,78,79,78,79,78,80,75,76,72,75,80,77,77,79,76,78,76,77,78,74,77,76,76,77,78,75,74,76,77,75,75,74,75,78,80,75,78,78,79,78,77,75,78,78,76,78,77,77,75,78,75,76,76,75,74,77,75,72,76,73,73,73,73,71,76,71,76,74,75,71,74,73,73,72,75,74,74,76,77,73,74,75,72,77,75,74,76,74,75</t>
  </si>
  <si>
    <t>IMGLINENC=76,77,77,76,78,79,77,77,79,77,78,77,76,80,79,77,74,75,80,78,78,77,78,76,78,78,75,77,74,79,78,76,76,75,73,74,76,75,77,75,77,74,75,75,78,76,79,80,80,80,82,78,80,76,78,78,75,80,79,79,77,76,81,76,76,80,79,79,75,80,82,83,80,79,79,78,79,78,79,81,79,79,78,78,79,79,78,78,76,80,77,81,78,80,79,80,81,79,79,78,81,80,79,81,87,79,86,87,78,95,34,11,7,5,6,6,7,9,26,148,107,76,89,102,120,33,8,6,5,6,5,9,22,75,99,73,75,76,85,80,84,81,82,82,79,84,80,80,81,80,83,80,81,82,79,81,80,81,80,80,79,80,83,76,81,80,82,82,84,80,82,83,84,81,80,83,84,79,83,83,83,82,80,81,83,79,77,81,79,81,81,81,83,83,85,81,79,81,81,79,85,84,82,80,80,80,87,82,81,74,77,78,86,83,83,80,84,81,81,79,78,77,76,75,71,73,67,66,65,63,64,62,64,64,64,64,65,67,65,62</t>
  </si>
  <si>
    <t>IMGLINENC=76,74,77,74,73,76,78,76,77,75,78,78,78,74,77,78,79,75,81,77,78,80,78,77,78,79,79,80,79,78,76,80,78,78,77,76,80,81,81,78,80,77,75,77,76,77,79,78,79,81,77,76,78,77,77,78,79,78,78,76,77,79,81,81,78,80,79,79,80,76,77,81,80,81,76,74,80,81,79,77,77,80,81,80,79,82,79,79,81,83,78,81,77,82,81,80,80,75,80,80,79,78,80,80,85,76,82,85,77,96,36,12,7,6,6,6,7,11,28,152,105,78,87,102,117,34,9,7,4,5,6,10,25,78,102,79,75,82,84,81,83,81,79,79,79,80,78,79,78,82,79,79,83,83,78,82,81,83,80,79,83,82,82,83,80,80,81,82,81,83,81,78,82,82,82,83,82,83,83,82,82,82,83,82,80,80,81,82,81,82,82,83,81,80,82,83,82,77,77,77,80,79,77,78,83,83,75,77,74,77,77,74,76,73,74,67,67,68,66,67,64,69,66,66,68,68,70,74,80,78,86,86,84,87,83,86,87,89,83,78</t>
  </si>
  <si>
    <t>ZL=-5181.5|ZR=-7862.4|ZSWP=0.0</t>
  </si>
  <si>
    <t>IMGLINENC=79,80,84,84,81,80,80,78,81,79,76,79,78,80,79,77,78,81,81,79,79,82,77,78,79,81,76,80,75,79,79,79,79,76,78,79,79,76,77,76,80,81,79,80,82,80,80,78,82,77,79,80,78,79,75,81,77,78,76,78,75,78,79,75,77,75,79,78,78,81,79,79,81,75,76,75,75,76,79,76,80,76,76,77,78,76,77,74,75,78,75,78,79,78,81,80,77,80,83,101,108,15,6,7,5,6,6,7,9,16,113,193,180,105,54,11,6,6,6,7,7,8,9,57,69,80,81,79,75,75,75,75,78,77,77,77,78,76,78,73,77,77,77,78,77,73,76,77,76,79,78,77,80,78,80,77,80,77,79,76,76,74,71,74,77,77,80,76,79,75,76,78,74,78,76,76,75,76,77,73,74,77,77,75,74,76,76,75,75,75,73,74,75,75,75,76,73,75,74,73,78,74,76,75,77,75,76,75,78,75,75,73,74,76,72,75,75,76,74,76,75,75,76,75,74,78,78,73,71,73,71,76,78,76,75,75,76,76,74,75</t>
  </si>
  <si>
    <t>IMGLINENC=77,78,80,78,77,83,82,80,82,80,81,76,82,81,78,78,79,78,76,79,76,79,77,79,79,78,80,77,79,78,79,76,80,78,80,77,78,80,78,81,79,83,79,80,81,78,82,79,79,80,81,81,79,80,77,77,79,77,80,79,79,80,78,76,80,79,78,79,79,79,78,76,78,76,77,77,79,76,75,77,77,75,77,75,81,79,76,75,72,74,74,69,66,70,70,70,69,69,67,88,101,15,6,6,6,6,6,6,9,15,106,188,180,111,48,9,6,5,5,8,7,7,9,64,65,82,83,79,78,77,79,77,76,80,77,77,79,75,78,79,76,78,78,76,73,79,76,76,78,77,75,76,74,75,79,79,79,78,78,78,77,80,77,73,77,77,76,78,76,75,79,76,75,76,77,78,78,78,77,73,76,78,78,77,78,77,80,75,77,77,74,79,76,74,77,75,71,73,78,76,77,73,75,77,74,76,76,76,73,73,74,75,73,71,73,76,72,74,72,80,74,72,72,75,77,73,74,77,76,73,75,76,76,73,75,73,75,76,78,75</t>
  </si>
  <si>
    <t>IMGLINENC=75,77,80,73,76,75,77,76,79,76,79,78,78,77,79,77,80,75,80,78,78,79,76,74,72,79,75,78,78,79,77,79,76,76,73,76,75,77,73,77,76,74,75,75,77,78,79,79,78,78,78,80,78,77,79,78,78,79,77,77,78,80,75,79,79,78,80,78,78,79,79,82,79,81,77,76,79,80,83,80,82,81,81,77,75,77,83,77,77,78,76,80,79,81,81,80,79,80,82,78,77,79,79,79,85,79,91,94,82,88,30,10,6,5,5,6,8,8,18,147,106,82,96,102,124,30,9,6,5,5,6,8,19,62,108,72,82,77,84,84,86,84,81,80,80,81,81,80,78,77,79,82,81,77,78,84,81,80,80,81,81,83,82,80,80,81,87,84,80,84,82,82,83,83,83,82,85,80,83,78,82,80,84,80,83,82,81,80,78,83,81,79,80,81,84,82,80,82,85,81,86,82,84,79,80,79,81,85,80,78,77,83,83,87,85,84,79,82,76,82,78,80,77,77,74,73,68,67,65,64,65,66,66,63,62,62,66,61,61,63</t>
  </si>
  <si>
    <t>IMGLINENC=76,79,78,74,78,74,77,77,75,77,76,79,77,77,76,75,76,78,77,80,80,79,79,74,76,81,82,79,80,77,74,79,79,76,77,77,79,78,77,79,77,75,75,77,76,78,79,78,79,76,76,78,78,75,79,76,80,78,79,79,77,74,76,76,77,81,77,81,77,79,74,80,79,78,78,82,82,79,75,81,79,80,79,79,81,82,79,79,80,79,79,81,81,78,80,82,80,77,79,81,80,81,80,78,86,78,91,87,81,96,32,11,6,5,6,5,6,10,22,154,112,82,91,100,121,34,9,6,5,5,5,9,20,66,105,67,78,78,84,81,88,84,81,80,80,82,81,77,82,80,81,80,80,78,82,79,78,81,81,81,82,81,84,81,81,82,81,81,80,77,78,79,86,81,82,81,82,82,83,80,79,80,84,80,83,81,78,84,81,82,85,82,81,83,83,84,81,79,80,78,80,81,82,80,82,82,82,79,77,80,78,76,78,70,72,71,70,66,66,64,63,68,66,71,71,70,74,72,79,82,81,83,83,83,88,82,88,91,84,76</t>
  </si>
  <si>
    <t>ZL=-4988.0|ZR=-8056.0|ZSWP=0.0</t>
  </si>
  <si>
    <t>IMGLINENC=80,82,84,82,81,80,82,76,81,78,79,78,77,79,79,79,78,79,79,81,79,79,82,76,80,82,80,82,80,81,79,75,81,78,77,78,78,78,76,75,79,77,81,78,79,77,83,78,79,76,77,78,77,75,77,81,79,76,76,76,81,78,76,78,77,76,76,76,76,80,79,83,75,79,79,77,76,79,75,77,74,77,77,76,76,75,76,75,78,73,76,75,81,79,81,76,79,78,81,70,72,9,6,5,5,7,6,8,9,22,137,205,165,104,62,11,6,6,5,9,7,8,8,35,99,77,78,77,77,77,78,78,75,77,77,78,78,79,79,76,74,77,77,78,75,78,75,77,75,76,80,79,79,76,80,80,77,78,81,80,76,75,76,78,75,79,76,78,77,76,77,79,74,75,74,78,76,76,77,75,72,77,75,74,75,74,76,73,75,76,73,75,74,76,74,77,74,74,75,75,76,76,77,79,78,78,77,74,77,74,75,73,74,77,78,76,75,76,76,75,78,76,78,77,78,73,77,76,73,77,74,75,74,80,73,78,72,74,76,74</t>
  </si>
  <si>
    <t>IMGLINENC=81,75,82,78,77,79,79,80,82,81,78,80,78,82,76,81,79,77,78,81,78,78,81,80,78,81,79,79,75,80,78,78,82,76,80,79,80,79,79,81,80,80,79,78,79,79,78,77,81,78,82,79,83,79,77,80,77,78,78,79,76,82,80,76,80,79,79,79,75,77,76,78,79,80,76,79,76,80,75,75,78,79,74,74,78,78,75,77,75,71,71,69,67,65,68,68,69,64,66,66,79,10,7,7,6,6,6,8,9,21,127,204,167,102,54,9,5,5,5,7,6,8,8,41,87,66,75,82,82,81,79,78,77,78,77,77,81,78,77,82,76,75,78,77,77,76,77,75,78,75,75,78,77,77,77,76,79,75,77,77,75,78,75,75,78,83,75,78,77,77,75,79,76,75,76,76,77,74,73,76,74,74,77,75,77,77,72,78,76,77,73,76,76,77,74,75,74,76,77,77,75,76,73,74,74,72,75,74,74,76,73,74,72,74,71,74,72,72,69,77,73,74,74,72,76,75,73,74,73,75,75,76,74,78,71,74,72,73,75,76</t>
  </si>
  <si>
    <t>IMGLINENC=78,76,77,74,76,75,78,78,76,74,78,83,77,76,77,77,78,77,77,79,77,77,78,78,75,77,77,77,77,77,81,75,78,79,75,75,75,77,77,74,76,75,74,76,77,76,78,79,81,78,77,79,78,74,76,80,80,79,79,78,76,78,77,80,78,77,78,78,79,78,77,81,80,78,75,80,78,80,78,80,80,82,81,77,79,79,79,79,79,76,78,81,80,80,81,80,81,80,76,76,80,77,80,82,82,82,86,90,98,69,19,9,6,6,6,6,7,7,14,130,115,90,95,112,133,24,8,5,6,6,6,7,11,41,97,84,89,90,87,85,83,80,81,80,82,80,78,78,82,80,80,81,81,82,80,82,84,78,82,78,78,79,82,79,81,79,80,81,77,80,81,80,81,81,80,84,81,81,81,80,82,81,80,79,79,81,83,79,80,81,83,84,82,81,81,84,80,83,80,80,83,84,82,81,80,80,83,81,80,74,74,81,86,84,85,86,81,82,78,79,81,77,78,77,73,73,69,67,65,64,62,63,63,64,62,65,63,66,62,60</t>
  </si>
  <si>
    <t>IMGLINENC=78,75,77,73,74,71,76,75,77,76,78,79,78,74,75,80,80,77,77,79,80,80,78,75,74,77,78,80,79,75,76,75,76,76,83,78,81,80,77,80,82,78,76,78,80,78,77,80,76,79,77,81,77,78,75,79,76,79,80,77,80,79,79,80,81,79,76,80,77,77,78,78,77,80,78,77,78,80,78,80,79,80,80,79,80,80,81,81,82,78,80,76,80,80,84,78,78,80,79,77,81,80,80,74,78,87,87,88,99,76,22,7,6,6,6,6,6,10,17,141,117,88,97,109,130,25,8,7,5,5,5,8,13,44,97,81,90,91,83,82,87,83,81,82,79,80,79,80,82,82,81,80,81,80,81,79,80,79,79,80,80,79,82,81,81,79,79,79,81,82,80,78,80,84,82,81,84,84,83,83,83,83,81,79,80,79,81,81,84,80,81,82,80,82,82,82,84,76,81,81,81,80,78,82,82,83,81,79,78,78,76,75,74,71,73,68,63,70,66,63,67,67,65,67,70,72,74,75,78,81,84,83,83,84,86,84,89,91,85,77</t>
  </si>
  <si>
    <t>ZL=-4794.4|ZR=-8249.6|ZSWP=0.0</t>
  </si>
  <si>
    <t>IMGLINENC=79,82,77,81,80,79,77,80,77,78,82,82,79,79,79,80,80,80,78,81,78,80,79,77,80,79,74,79,79,78,78,77,77,79,77,77,77,78,83,77,78,80,81,78,80,77,79,77,78,79,78,81,77,79,77,79,77,78,77,76,80,77,77,78,76,74,80,78,77,77,75,77,77,75,77,74,75,77,74,76,75,77,77,77,77,74,77,75,78,77,77,78,78,79,82,78,80,75,76,110,33,7,5,6,6,6,6,7,10,32,144,191,157,96,71,13,6,5,5,9,7,7,7,18,115,97,75,81,76,81,77,75,79,79,77,76,79,76,75,75,76,77,76,76,76,77,73,75,77,77,78,78,78,77,78,80,78,78,77,79,74,76,73,77,78,75,77,75,79,75,81,78,78,73,78,74,76,74,75,77,79,76,77,76,74,71,78,74,75,74,75,72,75,74,74,74,74,78,76,78,75,76,76,75,77,73,73,76,78,75,76,79,76,76,76,74,75,77,74,76,75,75,77,73,78,76,75,75,74,74,76,75,77,77,76,79,76,74,75,71</t>
  </si>
  <si>
    <t>IMGLINENC=81,78,81,83,79,83,82,82,81,81,78,77,82,76,77,77,77,77,78,82,76,78,83,80,79,78,77,81,74,76,76,79,80,76,76,77,79,80,78,82,80,78,78,76,79,77,78,82,81,80,80,81,75,79,78,82,80,78,77,80,77,79,76,76,82,79,76,77,76,77,75,76,78,79,80,78,78,77,77,79,77,77,78,77,73,78,76,78,75,71,73,71,71,68,69,65,71,65,66,81,35,7,6,6,6,7,5,8,9,28,143,193,159,96,61,13,6,5,5,10,6,7,7,22,115,95,83,81,77,80,75,74,78,76,75,75,77,77,78,75,78,76,78,75,77,80,76,74,77,77,76,77,80,77,79,79,79,76,75,77,76,77,77,73,80,76,76,75,78,75,77,78,75,75,75,78,75,75,75,75,77,74,73,77,77,77,75,78,76,79,78,77,76,75,76,73,77,77,78,74,74,78,78,77,76,75,74,76,76,77,73,74,73,72,74,74,73,71,71,73,75,73,77,75,73,74,74,72,76,74,74,76,73,73,72,78,75,72,74,77</t>
  </si>
  <si>
    <t>IMGLINENC=81,79,77,72,77,76,76,75,76,78,80,76,74,77,78,78,79,77,76,78,80,81,76,75,77,79,78,78,79,79,81,76,74,76,72,77,76,75,73,75,76,74,75,79,79,76,78,79,79,79,79,76,78,79,80,80,75,78,80,79,79,78,79,78,79,75,80,77,79,80,76,80,79,78,74,80,80,79,79,80,77,79,78,79,83,78,81,74,79,79,79,80,81,81,80,79,81,81,77,77,80,76,78,80,86,74,74,80,112,52,16,8,6,5,5,6,7,8,12,121,124,96,103,114,132,22,8,6,5,6,6,6,9,31,80,95,84,77,85,83,84,81,79,80,82,83,80,78,78,81,77,80,80,78,80,80,81,78,79,82,81,80,82,80,85,80,78,79,83,80,84,80,79,80,82,82,81,80,82,78,83,82,83,84,82,83,82,80,80,82,77,85,79,80,84,82,79,82,79,80,83,84,82,80,81,80,84,82,81,73,77,79,84,81,83,84,81,82,81,79,80,80,78,74,73,69,69,67,66,62,64,63,64,64,66,65,65,64,67,60</t>
  </si>
  <si>
    <t>IMGLINENC=75,78,78,79,75,75,74,78,79,75,76,78,78,77,77,79,76,80,77,80,75,77,80,79,76,80,78,78,77,77,76,76,78,76,77,79,79,80,80,78,76,78,81,77,75,76,77,77,80,79,78,80,78,79,81,79,79,78,81,78,79,77,80,79,80,78,80,81,79,78,81,79,79,79,80,80,81,79,78,83,81,79,79,79,75,83,82,78,80,76,78,78,83,83,78,80,77,79,80,78,79,79,82,78,84,78,76,81,108,57,16,8,6,5,6,6,7,9,16,128,126,97,106,115,129,22,9,7,6,5,5,6,10,32,86,97,84,76,85,83,83,84,82,80,78,81,80,79,80,85,80,77,81,80,82,82,81,82,78,82,81,82,83,82,79,80,81,78,81,81,76,78,82,79,82,81,83,81,85,82,81,81,80,79,79,80,81,82,84,82,84,83,83,79,83,84,81,79,79,81,79,79,81,80,83,81,77,79,77,81,78,74,77,70,72,68,65,65,63,66,67,67,67,68,71,71,74,73,80,77,85,82,84,85,86,84,87,93,81,76</t>
  </si>
  <si>
    <t>ZL=-4600.6|ZR=-8443.3|ZSWP=0.0</t>
  </si>
  <si>
    <t>IMGLINENC=80,81,79,81,80,83,80,83,79,76,78,77,79,81,83,82,80,77,81,76,76,79,76,79,79,79,80,79,81,80,81,79,78,78,80,82,76,77,79,79,78,78,79,77,80,80,78,81,80,83,82,79,78,78,75,75,76,77,77,74,76,79,75,76,77,76,78,77,79,78,75,78,80,77,79,73,75,77,79,76,75,76,79,74,77,77,77,71,76,76,79,75,77,79,78,81,76,79,90,118,19,5,6,6,7,6,6,8,10,41,143,169,154,97,74,14,6,6,5,8,7,7,7,14,107,82,75,78,81,75,80,77,79,78,79,76,81,76,78,76,75,77,77,74,77,76,77,74,74,75,78,78,78,77,81,80,77,78,79,79,76,76,77,76,80,77,75,76,76,76,75,79,74,79,78,70,73,77,76,70,73,76,78,74,73,73,76,74,72,73,74,75,77,75,73,77,75,77,76,74,77,77,76,78,77,75,73,78,77,77,76,74,75,78,76,74,77,78,73,76,77,77,75,73,76,76,73,76,72,75,74,78,75,73,72,79,76,73,76,71</t>
  </si>
  <si>
    <t>IMGLINENC=79,77,81,82,77,81,79,78,83,81,78,79,78,80,81,81,77,79,79,82,80,80,78,78,79,79,78,77,77,77,79,76,77,73,79,78,80,77,81,78,79,82,80,79,82,79,82,80,82,78,80,78,79,78,78,77,81,78,75,79,79,82,82,79,79,74,83,77,79,82,78,80,80,77,78,79,76,77,77,78,75,78,77,76,75,79,74,75,76,71,73,72,68,67,70,70,70,67,74,102,18,8,7,6,6,6,6,7,10,39,148,172,149,94,69,12,7,5,5,9,7,7,7,15,102,84,73,80,79,77,77,77,77,81,77,76,81,78,81,76,79,77,78,80,78,79,77,76,78,76,77,79,79,75,78,77,80,75,77,76,78,79,79,76,80,78,79,77,75,79,75,77,75,80,77,76,76,77,77,77,78,75,78,78,78,77,76,76,75,78,74,77,75,77,76,74,75,76,75,78,76,74,78,75,77,72,72,75,78,78,72,72,74,72,73,74,72,74,76,77,75,77,72,75,76,74,73,74,74,76,73,75,76,72,75,75,75,76,74,75</t>
  </si>
  <si>
    <t>IMGLINENC=75,77,77,76,79,75,75,78,78,77,76,76,78,75,77,79,74,78,75,80,76,78,75,76,78,74,78,75,80,79,78,80,74,76,73,76,75,74,74,70,74,75,78,81,80,78,78,76,76,78,77,78,81,79,78,78,77,79,79,78,80,78,78,76,79,74,80,78,80,79,80,79,77,79,75,80,78,79,75,77,78,81,79,77,77,79,79,78,76,78,83,83,77,81,77,81,80,81,82,80,77,76,82,79,83,73,76,76,110,47,13,7,6,5,5,5,7,8,11,96,141,101,104,123,131,17,8,7,5,5,5,6,8,24,69,105,74,73,80,87,78,83,83,82,81,82,84,77,79,82,81,80,84,79,79,82,79,79,82,81,80,79,79,80,81,82,82,81,82,84,81,79,81,81,80,81,83,80,83,81,83,80,82,80,81,80,82,82,79,81,79,82,80,80,81,82,83,87,83,81,81,84,84,80,80,81,81,85,80,77,77,81,86,82,86,82,80,81,81,81,78,77,74,77,72,69,69,67,68,64,63,62,62,64,62,64,68,61,62,62</t>
  </si>
  <si>
    <t>IMGLINENC=75,76,76,74,72,76,72,77,77,75,78,80,79,77,76,76,79,77,78,76,79,76,79,80,77,78,78,76,77,78,76,78,79,78,78,79,78,78,77,77,81,78,77,79,75,77,78,79,80,79,77,76,79,77,81,78,81,79,81,80,80,78,78,78,77,81,78,77,78,77,77,81,80,81,77,82,80,78,76,83,78,78,77,78,81,80,77,80,81,80,83,74,82,79,82,81,83,81,79,77,77,79,79,80,82,77,78,75,110,49,15,6,7,5,6,6,5,8,13,112,131,105,102,122,130,20,7,6,4,5,5,5,8,24,74,103,73,72,74,83,83,79,83,79,81,80,80,79,83,78,78,82,80,78,83,80,82,80,78,78,81,84,82,84,77,75,81,79,81,80,80,76,81,82,81,80,85,84,80,80,84,79,82,84,82,80,81,82,82,81,88,79,81,80,84,82,81,78,79,80,79,81,80,81,82,84,79,75,77,75,78,77,74,71,69,68,66,67,64,63,65,64,66,67,71,71,73,76,80,82,83,89,84,85,88,83,90,92,85,75</t>
  </si>
  <si>
    <t>ZL=-4406.0|ZR=-8638.0|ZSWP=0.0</t>
  </si>
  <si>
    <t>IMGLINENC=81,82,79,82,78,83,79,80,78,78,83,77,79,78,77,82,82,79,78,78,78,79,83,78,79,81,77,78,81,77,79,80,78,78,80,78,80,76,80,77,77,80,79,82,82,78,76,79,79,83,77,81,79,79,80,78,73,76,80,78,78,79,78,76,79,78,74,77,78,76,77,77,78,78,75,75,72,78,76,79,77,75,76,74,76,73,75,76,77,76,76,75,77,80,81,80,79,75,93,102,12,5,5,6,5,6,6,7,11,56,133,164,150,92,80,15,7,6,5,6,8,7,6,11,80,63,95,80,78,79,76,77,77,79,79,79,77,78,77,79,77,73,78,76,72,77,76,76,78,75,76,77,78,79,81,77,83,77,79,79,77,76,74,74,77,75,78,76,77,77,78,78,73,75,80,76,74,78,77,73,76,75,78,75,74,74,74,75,74,75,74,74,76,74,75,75,76,76,79,77,76,74,75,78,76,73,78,74,76,74,74,75,76,76,75,76,77,77,73,80,75,76,77,74,75,75,75,76,73,74,73,77,71,75,74,74,75,76,76,72</t>
  </si>
  <si>
    <t>IMGLINENC=81,79,80,78,79,79,79,78,79,78,79,79,77,79,77,78,75,77,80,81,77,78,79,80,79,78,80,80,80,78,78,74,77,78,80,79,80,81,79,80,80,82,82,79,80,82,81,79,78,75,82,79,79,79,81,81,79,79,76,79,80,75,79,79,79,78,76,79,78,73,76,78,73,75,80,79,76,75,78,77,77,73,74,73,78,78,75,75,74,74,72,74,70,70,71,68,70,64,86,90,10,7,6,6,6,6,7,8,11,50,141,162,144,93,73,15,6,5,5,7,8,7,6,11,89,67,91,80,76,80,76,78,75,77,77,75,75,73,78,78,76,79,77,78,79,79,76,77,79,77,76,78,79,77,77,77,79,75,77,74,78,76,76,79,77,78,75,76,72,76,75,76,74,77,77,73,76,77,74,76,76,79,77,73,76,78,77,78,79,80,76,78,76,75,71,75,78,76,75,73,76,75,76,74,72,74,75,75,76,75,74,75,71,73,72,72,74,76,72,78,75,75,74,72,75,73,79,77,76,74,74,77,73,74,74,73,76,73,72,76</t>
  </si>
  <si>
    <t>IMGLINENC=78,78,80,76,77,80,76,79,78,77,75,79,76,76,74,76,76,77,80,79,80,77,77,78,76,78,81,76,78,80,75,76,74,75,71,75,75,74,74,73,75,76,79,74,82,78,75,80,79,79,75,79,79,79,80,77,78,78,77,82,79,76,80,78,79,78,79,80,78,77,79,78,77,79,76,80,78,78,79,78,77,76,79,78,76,79,81,74,80,78,78,79,80,80,82,75,81,80,80,77,81,77,80,82,81,91,93,80,95,31,9,6,5,6,5,5,7,7,10,83,165,112,111,124,123,14,7,5,5,6,5,6,7,16,53,104,72,88,85,79,84,85,79,81,83,84,82,77,82,81,80,77,83,83,82,81,82,84,80,77,81,80,82,80,81,81,77,77,80,82,83,81,79,84,80,81,81,80,82,81,80,82,80,78,82,80,81,79,80,78,79,82,84,82,85,78,79,85,83,80,83,84,84,75,78,79,82,86,77,74,75,82,85,88,86,82,83,80,77,81,79,77,76,74,73,70,70,65,66,61,62,64,63,64,65,63,62,64,64,60</t>
  </si>
  <si>
    <t>IMGLINENC=79,75,76,75,77,76,77,76,74,79,77,77,76,77,75,77,78,78,79,79,78,77,80,75,73,75,78,80,79,78,76,76,75,77,78,79,79,75,77,76,78,76,77,77,76,77,80,80,78,79,77,79,78,78,80,77,78,80,78,79,77,77,80,81,82,78,79,79,78,79,79,77,81,78,80,76,80,79,77,80,77,79,76,78,77,80,81,80,78,81,79,77,80,80,76,78,77,79,79,80,80,78,80,85,73,86,85,77,99,34,12,6,6,5,5,6,7,8,13,92,151,112,110,126,135,15,7,6,5,5,5,5,6,18,54,107,73,86,83,78,83,84,81,79,78,81,81,76,79,80,77,78,77,80,78,81,79,81,81,80,82,84,83,79,77,79,78,77,80,79,78,82,83,81,82,77,81,83,82,80,84,84,82,80,84,81,80,79,77,81,83,84,84,79,81,83,82,80,77,80,82,81,79,80,82,82,82,79,79,81,75,78,71,71,74,69,67,66,64,65,68,64,63,67,69,71,75,75,78,80,84,85,81,82,86,86,86,91,80,79</t>
  </si>
  <si>
    <t>ZL=-4213.1|ZR=-8830.8|ZSWP=0.0</t>
  </si>
  <si>
    <t>IMGLINENC=80,78,79,83,79,79,80,77,80,79,80,78,78,82,78,81,80,75,78,79,83,80,77,76,79,84,76,76,78,80,80,77,80,77,78,78,81,79,80,78,80,79,80,80,77,76,79,77,80,81,80,77,79,80,78,76,77,79,79,75,79,79,78,77,77,76,75,77,81,77,76,77,76,75,75,74,73,78,77,78,72,75,75,74,76,77,74,77,75,75,77,78,79,80,80,76,82,86,72,60,8,5,5,5,6,7,7,8,12,70,116,171,152,94,86,20,6,6,5,5,6,7,6,8,43,84,68,77,81,77,75,77,78,79,82,79,79,76,78,79,75,79,79,79,76,77,74,76,74,75,79,78,78,76,83,81,78,80,78,80,76,75,75,77,74,76,79,78,78,75,76,76,75,75,76,78,74,79,74,74,75,76,75,76,73,72,77,75,75,75,77,75,76,76,77,76,73,74,76,74,75,75,77,78,77,71,74,73,72,76,76,76,77,77,74,76,75,79,71,76,77,76,79,74,76,75,75,77,75,77,74,79,74,77,74,74,77,73,76,71</t>
  </si>
  <si>
    <t>IMGLINENC=81,80,81,79,79,82,80,79,79,80,83,78,81,80,79,80,77,80,78,77,79,81,76,77,78,79,79,78,77,79,78,77,79,80,77,80,79,79,82,80,78,82,81,78,78,80,80,78,81,78,80,81,77,78,82,79,80,77,76,77,77,77,76,78,77,81,76,78,75,78,79,77,79,80,80,79,78,76,75,77,77,78,75,78,77,78,76,78,76,74,72,71,70,68,69,68,69,71,55,58,8,5,6,6,6,6,6,8,12,67,128,162,148,88,81,17,6,6,5,6,7,7,7,8,51,73,69,78,79,81,77,76,77,78,77,74,75,76,77,77,77,77,79,80,73,81,80,76,76,77,76,76,76,77,81,77,78,78,77,75,78,78,76,76,77,77,79,75,78,77,75,80,80,74,76,75,74,76,79,75,79,79,74,75,77,75,73,79,76,79,77,76,77,76,76,75,74,78,76,77,75,74,76,77,73,76,76,74,76,76,74,71,73,72,73,74,72,77,70,75,75,72,71,74,74,77,76,73,74,71,75,77,73,77,72,74,73,72,75,74</t>
  </si>
  <si>
    <t>IMGLINENC=77,78,77,72,74,79,77,79,77,77,79,85,75,76,75,77,78,78,79,79,76,77,78,79,77,78,80,79,77,77,80,77,76,73,73,78,76,76,74,74,77,74,73,75,77,80,78,79,79,79,73,79,80,78,79,78,78,79,80,80,80,80,78,77,80,78,79,77,78,78,73,79,76,82,76,81,79,82,81,79,79,80,81,80,77,78,81,78,78,79,78,84,77,77,79,78,77,80,81,83,82,76,80,79,90,90,93,97,82,22,8,6,6,5,5,6,7,7,9,67,201,116,114,131,118,13,7,6,6,6,5,6,6,12,37,96,85,93,87,90,80,83,82,81,80,83,82,78,81,82,78,78,80,80,82,84,78,80,77,81,78,79,77,83,81,78,79,79,80,82,79,81,82,82,82,79,83,83,80,83,81,81,78,80,82,81,82,79,80,81,78,81,79,82,85,83,82,84,82,80,83,85,83,76,79,78,84,82,79,77,77,80,85,83,81,82,81,80,79,79,81,81,75,74,74,69,70,67,62,63,62,64,63,62,64,64,63,65,62,59</t>
  </si>
  <si>
    <t>IMGLINENC=76,74,76,77,78,75,77,77,75,78,77,75,78,82,77,77,77,77,79,78,77,77,80,76,77,77,82,82,82,77,77,76,77,81,82,78,79,79,79,80,78,80,77,80,76,75,75,80,79,79,80,78,80,76,78,79,78,77,81,79,77,75,75,80,79,75,79,77,78,79,78,78,79,80,79,79,78,80,81,79,78,82,82,79,82,80,78,77,82,78,79,79,79,78,78,78,82,79,81,81,79,81,82,74,85,93,92,91,84,25,9,7,5,5,6,5,7,7,11,72,183,110,115,132,126,13,7,6,6,6,5,5,6,13,42,97,84,91,90,80,85,85,83,82,77,79,79,77,80,80,85,81,78,82,83,79,83,80,83,80,81,81,80,84,80,82,80,79,81,83,83,76,80,80,81,78,85,81,82,82,82,79,80,80,83,83,81,83,81,82,82,81,83,79,81,86,85,75,77,79,82,83,79,82,82,87,82,79,79,81,80,74,75,73,72,71,66,68,66,65,67,65,64,67,69,71,74,76,78,82,84,88,84,85,85,85,91,93,86,78</t>
  </si>
  <si>
    <t>ZL=-4019.3|ZR=-9024.6|ZSWP=0.0</t>
  </si>
  <si>
    <t>IMGLINENC=81,80,81,81,79,82,79,80,81,80,79,76,82,77,77,75,83,78,79,78,80,79,78,77,79,81,78,79,79,77,81,80,77,78,80,78,83,79,78,82,81,83,80,80,80,79,79,78,80,80,82,76,77,79,77,80,77,76,77,78,77,78,79,78,76,77,75,79,80,78,80,78,75,78,73,75,76,79,72,78,74,77,77,77,80,75,80,75,75,74,77,76,80,82,82,79,80,77,107,31,7,5,4,5,6,5,6,8,15,88,115,169,150,94,92,21,7,5,5,6,8,7,7,8,27,111,88,84,77,77,79,78,77,77,79,80,77,74,76,78,72,73,75,74,74,79,76,75,74,77,77,79,78,75,78,79,78,80,78,79,74,76,74,77,75,74,78,77,75,76,80,80,75,76,79,79,72,73,75,73,73,79,77,75,75,75,72,73,74,74,74,73,75,75,75,73,72,74,74,75,74,76,75,78,76,77,76,75,74,75,76,75,74,78,75,78,75,75,75,76,78,73,77,77,75,73,75,74,73,75,77,74,72,74,73,75,73,78,74,76</t>
  </si>
  <si>
    <t>IMGLINENC=79,79,82,78,80,80,81,79,82,79,82,81,80,78,80,80,76,78,80,78,78,81,78,78,77,78,76,79,78,78,81,83,79,76,77,75,79,77,78,78,80,81,79,80,80,80,79,83,80,80,85,78,79,80,80,81,81,79,78,77,78,77,76,77,80,77,77,78,76,81,75,76,79,75,79,75,78,76,77,79,80,77,76,77,80,79,79,77,74,75,69,68,69,69,68,66,68,65,86,28,7,6,5,6,5,7,7,9,14,83,118,164,142,88,85,18,7,5,4,5,8,6,6,7,32,103,79,80,78,78,75,78,76,77,78,75,77,75,78,75,77,77,76,75,80,78,76,75,77,79,78,75,76,78,75,76,79,77,81,74,76,75,77,76,77,74,78,74,73,80,75,76,77,78,78,75,72,75,76,74,77,78,76,74,76,78,76,77,77,77,76,75,75,79,73,76,73,76,76,76,73,75,74,77,71,75,74,74,76,77,73,71,74,71,73,75,75,76,78,73,71,73,73,72,73,74,75,72,75,75,71,73,73,73,73,74,76,73,75,75</t>
  </si>
  <si>
    <t>IMGLINENC=80,77,81,74,76,78,77,78,77,77,78,79,76,80,76,76,75,77,79,81,77,77,77,77,75,77,75,75,76,79,80,76,75,75,77,74,75,73,77,76,76,75,77,79,76,77,80,76,79,76,75,79,77,77,80,77,77,80,80,80,80,78,76,75,76,75,79,78,79,79,78,81,77,79,78,76,77,79,79,80,77,80,78,75,80,76,79,76,77,78,79,79,81,81,77,78,79,80,79,79,76,82,80,87,86,77,80,108,62,18,8,5,5,5,5,6,6,8,9,52,224,120,122,143,103,11,8,5,5,6,4,5,6,9,27,80,103,77,75,83,85,84,80,83,84,84,82,79,82,80,79,82,82,81,80,82,81,83,80,80,81,82,80,78,84,82,81,77,81,81,78,83,81,85,80,82,82,80,83,80,80,79,81,83,80,80,78,78,81,79,79,83,80,80,84,84,84,83,86,81,84,82,83,79,81,81,84,83,79,75,74,81,81,86,85,83,80,83,80,82,79,80,75,76,75,71,66,65,65,65,65,65,64,60,62,61,61,63,66,59</t>
  </si>
  <si>
    <t>IMGLINENC=72,75,76,76,74,75,79,76,79,76,80,78,79,76,76,74,78,77,80,78,76,72,75,74,77,76,77,79,78,77,78,75,78,77,78,78,76,76,77,78,77,76,78,76,78,80,75,77,77,80,75,79,77,77,77,75,80,80,80,77,81,78,78,78,77,80,80,82,79,79,77,78,79,78,79,78,81,80,79,80,81,80,80,79,78,76,76,82,83,80,79,80,80,80,80,79,82,80,77,80,80,82,85,79,86,81,84,99,66,16,8,4,6,6,6,5,6,7,11,59,218,121,118,138,119,12,6,6,5,5,5,6,5,11,30,84,97,84,76,86,86,84,85,81,80,83,82,79,79,82,82,79,81,80,83,79,84,80,80,83,82,79,80,84,78,81,83,77,81,82,79,83,83,82,84,79,87,84,82,78,82,81,81,81,84,79,82,82,80,84,82,83,78,81,83,84,82,78,79,78,82,79,76,83,82,83,79,79,78,79,78,77,75,75,71,67,66,64,67,63,64,69,64,67,67,70,73,79,81,82,84,88,82,84,86,84,87,93,84,78</t>
  </si>
  <si>
    <t>ZL=-3825.6|ZR=-9218.4|ZSWP=0.0</t>
  </si>
  <si>
    <t>IMGLINENC=80,80,77,78,80,80,79,81,79,79,82,80,80,78,81,79,83,79,79,80,81,78,78,77,80,79,78,76,79,79,83,78,77,82,75,82,80,78,81,77,80,78,78,80,81,82,78,78,83,76,77,79,78,76,79,78,77,81,76,78,76,81,76,73,79,76,77,75,80,78,77,79,75,76,78,74,73,77,75,74,77,77,77,79,76,78,76,72,77,75,77,78,77,78,76,81,81,97,111,16,7,6,6,5,5,5,8,10,21,111,137,157,147,94,93,22,7,5,5,5,9,7,7,7,17,118,97,77,79,78,77,75,75,80,80,76,77,75,76,78,76,75,74,77,78,76,75,74,76,76,77,80,79,78,80,80,76,77,79,77,76,76,79,74,77,77,77,76,80,78,75,78,75,78,72,75,73,75,74,75,73,73,75,74,73,77,75,76,74,77,73,74,74,75,73,76,76,79,75,72,76,76,75,75,78,73,72,74,76,75,77,74,75,75,71,73,76,77,75,73,77,77,77,74,76,78,74,73,73,76,74,74,74,76,77,75,73,76,74,79</t>
  </si>
  <si>
    <t>IMGLINENC=78,80,82,82,81,79,81,81,82,81,78,80,80,77,79,77,77,80,79,80,78,80,78,77,78,78,78,81,77,76,78,80,78,81,81,77,79,79,80,80,81,81,79,79,80,80,78,77,84,82,79,80,77,75,76,79,80,77,77,81,77,77,76,77,78,78,74,80,76,74,79,80,79,78,79,77,76,74,76,77,74,76,76,75,78,79,76,76,76,77,73,71,69,72,69,69,71,89,100,14,7,6,5,5,6,6,6,9,19,106,131,162,144,92,86,20,8,6,6,5,9,7,7,7,20,109,96,82,78,79,80,80,78,78,77,74,79,77,78,79,76,77,76,79,77,79,75,75,77,80,78,74,76,74,77,76,81,78,80,75,76,78,77,74,78,79,77,75,75,75,73,76,76,76,77,72,77,77,76,76,75,75,77,74,76,77,76,75,75,75,76,77,77,76,75,77,73,77,77,74,76,74,74,76,79,72,74,76,72,77,73,70,70,72,74,75,74,73,72,76,75,74,73,73,74,73,75,74,74,74,72,77,75,76,77,73,74,78,76,77</t>
  </si>
  <si>
    <t>IMGLINENC=75,78,78,77,75,76,76,77,77,77,82,77,79,78,75,77,77,77,80,77,79,80,76,77,75,73,79,77,77,78,80,78,74,76,75,74,73,73,75,75,75,76,77,78,76,76,76,80,81,78,76,79,78,78,77,78,79,78,76,80,80,77,80,78,79,79,82,78,78,76,75,80,80,80,78,77,78,81,77,80,79,79,78,80,76,83,82,80,79,79,80,83,79,82,80,82,78,82,79,81,82,78,82,88,75,73,74,107,49,14,7,6,5,5,6,5,5,8,8,36,245,136,128,154,99,11,7,6,5,5,6,5,5,9,19,66,111,67,82,80,84,87,82,82,81,82,78,82,80,82,85,81,79,82,80,80,79,80,81,80,84,80,81,82,81,78,79,82,82,82,79,80,84,81,81,80,82,81,80,80,81,79,84,82,81,80,81,82,79,80,81,85,80,84,86,79,80,85,83,79,84,85,84,79,81,78,81,83,82,74,79,80,86,84,85,84,80,83,77,81,78,79,77,76,74,73,73,67,64,64,62,64,65,60,62,67,66,66,62,64</t>
  </si>
  <si>
    <t>IMGLINENC=76,77,78,76,78,76,76,75,80,75,79,78,80,77,75,75,76,76,78,79,77,77,77,75,74,77,76,78,79,80,80,78,79,82,78,79,77,79,78,80,77,77,79,76,78,75,77,80,79,76,76,77,79,79,79,78,80,76,79,78,77,76,78,77,80,78,78,79,78,77,80,78,80,81,80,79,76,78,77,80,81,82,81,76,80,80,81,77,80,78,79,79,78,81,79,80,80,84,81,79,80,81,80,85,77,74,79,108,57,15,7,4,5,5,6,5,6,7,11,42,240,129,125,147,108,11,7,6,5,5,6,5,5,7,20,67,106,67,77,76,83,83,85,80,80,81,81,78,82,80,81,78,79,76,80,82,81,79,80,79,82,81,80,83,81,79,81,80,80,81,79,80,80,80,82,82,84,81,83,83,81,83,82,80,77,79,84,80,84,81,80,80,81,82,83,79,80,80,75,81,81,81,77,80,84,83,79,77,78,80,80,75,76,73,71,71,65,68,66,66,67,66,64,65,70,74,75,76,79,80,87,85,81,85,87,81,91,89,81,77</t>
  </si>
  <si>
    <t>ZL=-3631.8|ZR=-9412.2|ZSWP=0.0</t>
  </si>
  <si>
    <t>IMGLINENC=80,82,80,80,79,82,81,77,80,77,78,79,81,80,79,80,78,76,79,78,80,81,81,79,80,81,82,83,79,78,77,80,76,77,80,80,80,81,81,74,78,79,81,82,79,76,77,79,76,82,81,80,80,81,80,77,76,81,77,79,78,78,76,79,75,76,75,79,76,74,77,78,75,77,77,74,71,76,75,75,74,75,78,75,75,73,79,77,79,73,79,79,76,79,78,79,81,71,70,9,6,5,5,6,5,6,7,11,29,127,165,152,139,101,95,28,7,6,5,6,11,8,7,6,12,94,72,84,76,77,75,76,76,80,78,76,82,75,78,74,77,74,77,77,75,75,76,76,76,77,79,78,79,78,80,81,80,74,78,79,73,76,72,76,73,79,78,77,76,78,77,77,74,78,77,75,72,76,75,76,75,77,77,73,75,73,75,73,72,76,75,74,73,74,74,76,74,76,77,77,79,75,75,74,78,77,76,75,78,76,73,78,75,75,75,74,77,77,75,77,76,74,76,76,75,72,73,75,73,72,75,74,74,78,75,76,75,78,77,72</t>
  </si>
  <si>
    <t>IMGLINENC=76,80,83,81,78,81,79,79,81,80,78,81,78,76,78,79,74,79,80,79,79,80,82,79,75,78,77,79,80,77,79,78,83,79,80,80,78,78,78,80,79,82,78,82,80,80,78,79,79,80,84,79,80,81,80,78,76,79,77,75,77,76,78,74,81,77,79,79,75,76,77,77,78,78,80,76,81,77,77,76,77,74,76,78,77,81,75,77,75,75,74,73,72,72,67,68,68,63,70,8,6,5,6,6,6,6,6,10,24,123,151,151,145,94,94,25,7,5,5,5,10,7,7,6,14,103,80,77,75,75,76,78,78,77,76,76,79,76,77,78,77,77,78,79,76,80,78,73,78,79,77,75,76,75,81,77,80,77,78,75,76,77,72,77,76,77,77,78,77,79,76,76,76,76,75,78,77,78,78,76,77,79,74,76,77,77,77,77,74,74,76,73,77,79,75,75,75,77,77,77,79,76,76,74,78,75,73,74,73,74,71,74,70,73,74,75,74,75,77,76,73,74,72,73,74,75,71,72,74,73,78,74,71,73,76,74,74,73,75,76</t>
  </si>
  <si>
    <t>IMGLINENC=74,76,80,74,76,77,77,77,77,75,83,78,79,76,76,80,76,74,77,79,75,79,78,77,79,77,80,77,78,79,77,76,79,77,74,77,75,76,74,74,74,72,75,75,75,80,79,74,79,76,79,79,79,79,83,76,79,79,76,80,79,78,79,77,74,80,82,75,74,78,79,80,79,79,77,76,80,81,80,80,81,78,80,80,79,80,82,76,78,77,78,80,82,82,79,82,80,80,79,77,78,80,86,79,86,89,79,98,33,10,8,6,5,6,5,5,6,7,8,28,241,145,142,170,80,10,7,5,5,6,5,5,5,8,14,47,105,77,94,93,82,83,85,82,81,83,82,79,79,77,78,80,81,81,80,79,79,82,81,78,81,82,79,82,82,82,82,80,79,79,80,84,81,86,80,80,77,82,80,79,79,79,81,80,79,83,83,79,82,82,82,84,81,81,84,79,79,86,85,80,84,83,84,79,80,76,82,82,82,77,75,82,86,86,82,83,79,83,79,78,78,79,75,75,72,72,68,65,67,64,64,62,64,62,66,63,65,64,63,60</t>
  </si>
  <si>
    <t>IMGLINENC=75,78,76,78,76,75,78,79,77,77,76,78,76,78,78,77,75,75,76,77,81,78,77,77,77,79,78,80,77,74,74,76,79,79,78,80,76,75,80,78,79,76,76,78,74,75,78,76,77,79,78,80,77,78,76,78,78,77,79,77,75,77,79,76,77,81,77,79,80,80,78,77,77,80,79,80,80,79,81,78,81,79,81,78,79,82,81,80,80,80,80,81,83,79,82,80,80,79,80,77,80,82,85,76,80,83,74,101,36,11,7,5,5,5,5,4,6,8,10,32,248,147,135,165,87,10,5,6,6,5,6,5,5,7,13,46,102,77,95,90,81,84,85,83,77,78,81,81,80,81,78,87,84,80,79,81,81,80,81,79,82,79,79,83,79,80,79,77,78,78,79,78,85,81,83,81,84,78,81,82,85,81,78,78,83,82,78,80,86,79,82,79,79,85,82,84,81,76,79,80,80,78,82,82,82,82,79,76,76,82,77,76,74,73,71,69,67,69,65,64,64,66,66,68,67,70,75,74,79,78,83,83,82,88,89,83,91,92,81,77</t>
  </si>
  <si>
    <t>ZL=-3438.1|ZR=-9605.8|ZSWP=0.0</t>
  </si>
  <si>
    <t>IMGLINENC=78,78,83,82,77,81,82,81,82,79,78,82,81,80,76,82,78,79,79,80,82,79,78,79,78,82,77,80,78,78,81,76,80,80,78,80,76,77,79,81,81,82,79,78,77,81,80,80,77,80,81,79,78,79,76,78,77,82,78,78,81,76,79,75,77,77,76,76,77,78,76,76,77,75,76,78,74,78,77,81,72,75,78,76,79,80,75,73,75,77,78,79,79,79,82,79,85,91,43,8,6,5,7,6,5,6,8,11,36,134,172,153,136,95,95,23,7,5,5,5,11,7,7,6,11,81,61,94,80,79,79,78,76,77,78,77,77,77,77,78,76,75,73,81,75,79,73,74,76,77,77,79,77,80,80,80,78,78,78,79,74,76,76,74,77,77,77,75,78,79,77,78,76,77,77,76,75,76,79,72,75,78,74,77,73,74,74,74,72,74,75,73,73,77,75,74,73,72,75,76,76,77,76,76,77,75,74,78,77,77,77,77,75,70,76,77,74,75,73,77,76,72,75,77,76,75,73,73,74,77,71,74,74,72,76,76,73,77,75,73</t>
  </si>
  <si>
    <t>IMGLINENC=80,80,80,82,79,83,80,78,80,78,80,78,78,83,80,81,79,78,80,79,79,80,80,76,77,76,79,76,78,78,78,79,81,79,79,77,80,78,80,79,80,77,80,81,79,77,82,79,84,80,79,79,82,80,81,80,81,81,79,77,79,77,79,78,80,77,75,80,75,83,78,79,76,78,78,75,78,77,79,78,78,76,77,76,78,79,76,76,76,76,72,72,69,72,71,68,70,86,31,9,6,6,6,6,7,6,7,11,37,136,171,155,143,93,92,26,8,6,5,4,10,8,8,6,11,75,59,94,81,78,80,80,78,78,74,75,78,79,78,77,78,76,76,77,76,78,77,75,77,76,74,73,77,77,77,77,78,76,79,74,76,78,76,77,77,79,78,78,76,77,75,76,77,77,72,77,73,75,77,76,77,74,78,76,76,76,77,77,77,73,78,81,77,75,74,74,75,73,76,76,76,73,76,76,76,74,74,74,75,76,73,73,74,71,74,72,74,74,73,75,74,74,73,76,77,73,75,75,73,76,75,73,74,73,75,75,74,73,76,74</t>
  </si>
  <si>
    <t>IMGLINENC=78,77,76,77,75,73,76,79,79,77,79,75,77,78,72,77,77,76,77,77,77,77,78,77,78,79,82,76,77,77,82,77,78,80,75,76,76,75,72,76,75,76,78,75,78,76,80,77,78,77,75,78,77,78,78,77,76,79,79,77,79,79,75,75,77,79,80,80,74,81,80,81,76,77,76,78,80,78,77,81,78,78,80,78,78,76,80,79,77,80,80,81,77,80,76,79,77,80,82,78,84,82,80,76,79,77,74,108,40,11,7,6,6,6,5,6,7,7,9,33,246,146,135,160,91,10,6,6,6,5,5,5,6,6,14,50,104,71,90,91,80,84,81,82,81,81,81,81,82,82,78,80,83,82,79,81,83,81,79,79,83,79,81,81,78,83,80,80,85,82,80,79,81,81,78,83,81,81,81,79,83,79,79,80,82,81,82,80,83,82,78,81,81,82,82,81,81,81,83,81,81,87,81,78,80,80,83,79,78,75,76,84,84,83,84,85,81,82,80,79,80,78,74,74,70,72,69,67,67,64,64,63,60,62,61,66,64,62,64,64</t>
  </si>
  <si>
    <t>IMGLINENC=74,77,79,74,78,75,77,77,78,77,77,80,75,79,78,78,77,77,78,79,75,78,75,79,80,78,82,77,82,75,76,75,76,78,78,77,81,78,78,80,77,77,77,77,79,77,79,79,78,79,76,80,78,77,79,76,77,79,81,77,77,77,78,79,83,81,80,79,77,77,80,81,78,77,80,81,80,82,80,77,81,81,83,77,78,84,81,80,80,83,80,77,79,79,81,80,79,78,82,79,83,82,87,76,76,78,75,104,41,11,7,6,6,4,5,5,6,7,8,25,232,146,132,164,96,10,7,7,5,5,5,5,5,6,13,47,98,77,94,89,84,81,83,81,80,78,77,78,80,79,79,82,79,82,84,81,80,79,77,80,83,83,81,81,79,83,83,80,76,81,81,78,82,80,81,82,84,82,81,83,83,79,83,78,81,82,79,80,81,82,81,80,79,81,82,82,79,78,78,83,81,83,83,83,84,81,78,75,75,80,78,77,77,71,71,70,67,67,67,68,65,68,65,67,69,72,75,76,81,77,86,84,83,87,86,83,89,93,84,78</t>
  </si>
  <si>
    <t>ZL=-3244.3|ZR=-9799.6|ZSWP=0.0</t>
  </si>
  <si>
    <t>IMGLINENC=75,82,83,83,79,83,81,77,82,79,78,79,81,79,78,81,79,79,80,78,80,80,78,77,79,81,77,81,79,79,82,77,81,75,79,81,74,81,82,80,79,78,79,78,82,79,77,79,77,78,79,77,79,78,76,77,75,79,82,78,79,75,78,76,80,76,73,79,82,78,79,78,76,78,76,76,78,78,77,77,76,77,78,74,76,76,77,75,76,77,74,75,79,80,81,78,84,70,55,9,4,4,6,6,6,7,7,10,36,134,172,158,136,84,91,21,7,6,5,6,11,7,7,7,14,103,83,73,77,78,77,76,76,79,78,77,79,78,78,76,74,75,74,79,75,77,77,72,76,77,78,78,78,73,80,80,80,76,80,77,76,74,74,78,76,77,80,76,77,76,78,79,76,74,75,75,71,74,75,75,74,72,77,76,72,74,75,73,75,72,74,75,76,74,77,74,75,74,78,76,78,76,75,78,75,76,72,75,80,75,76,75,73,74,77,76,76,76,76,78,75,73,77,76,77,75,74,75,77,76,74,74,77,75,75,76,70,74,76,73</t>
  </si>
  <si>
    <t>IMGLINENC=80,81,80,78,79,80,79,80,82,79,81,80,82,76,80,80,79,75,78,78,81,77,83,81,77,81,78,80,77,78,76,77,77,80,78,79,79,78,79,80,82,81,81,77,78,83,81,79,77,82,80,82,78,80,78,78,77,76,79,78,79,77,74,78,81,79,76,77,75,79,76,79,76,76,79,78,78,77,74,77,76,76,78,77,76,80,74,77,77,74,70,71,69,68,69,71,74,69,45,7,6,5,5,6,6,7,8,10,34,134,170,155,140,84,87,21,8,6,4,5,12,6,6,6,13,102,81,75,79,81,78,79,77,79,79,77,76,78,76,79,77,78,76,77,74,79,75,79,79,77,77,77,76,75,78,79,77,81,73,78,77,79,75,76,76,78,73,74,73,76,75,77,75,76,75,76,75,77,77,78,73,76,76,77,74,78,78,76,77,78,76,79,80,78,78,76,77,78,75,76,78,73,73,76,76,71,74,75,77,75,72,74,70,73,72,76,73,73,75,75,74,75,73,72,74,75,72,77,75,75,75,73,75,72,75,73,76,76,73,76</t>
  </si>
  <si>
    <t>IMGLINENC=77,78,76,73,75,78,78,76,76,78,77,79,78,77,77,76,76,75,81,77,77,77,75,75,76,78,78,78,73,78,80,77,74,77,73,73,73,76,75,75,76,74,75,76,77,79,78,79,80,81,79,80,77,77,80,75,80,78,79,78,79,78,77,76,77,78,77,79,79,78,78,82,77,79,76,80,78,82,81,78,79,79,79,74,79,78,82,82,78,82,80,80,77,76,78,80,81,80,79,79,80,79,84,80,74,75,75,104,45,12,8,6,6,5,5,5,6,7,8,31,248,145,133,156,92,11,7,5,6,5,5,5,6,7,15,53,110,74,93,87,84,87,85,83,84,80,82,82,79,81,80,79,81,81,79,83,82,82,77,80,80,81,82,80,81,81,81,81,80,83,83,80,81,80,79,82,81,82,84,81,81,80,77,82,79,81,81,81,80,81,80,83,80,83,81,80,83,84,81,79,81,82,84,83,83,81,81,83,78,78,77,80,85,86,83,83,81,82,79,76,78,74,75,77,76,72,72,69,65,64,62,66,65,63,67,63,68,63,62,61</t>
  </si>
  <si>
    <t>IMGLINENC=76,77,78,78,74,76,77,77,79,74,79,76,78,80,77,76,78,79,77,77,76,76,81,78,78,79,79,83,80,80,75,74,75,75,78,80,77,81,79,80,81,78,82,75,80,78,76,81,77,76,77,80,79,73,78,77,78,78,77,77,80,76,78,80,79,79,77,82,77,75,76,79,80,78,77,77,79,78,79,77,80,79,79,77,77,82,78,79,81,82,79,80,81,81,77,78,81,80,79,78,82,81,81,80,78,80,75,105,47,12,6,5,6,5,5,5,6,7,10,31,242,143,134,159,99,9,7,6,5,5,5,4,5,8,14,53,103,74,91,87,82,84,84,81,81,79,80,77,80,82,80,80,78,81,80,79,79,81,78,76,82,79,83,82,79,77,82,79,81,85,81,79,81,82,80,80,84,84,84,82,80,82,83,79,81,85,82,82,80,82,81,80,80,82,81,81,79,79,78,77,79,83,78,81,86,80,80,83,80,81,78,77,73,70,69,69,68,64,65,69,65,68,66,67,69,71,74,77,80,81,84,85,84,84,89,86,87,90,83,77</t>
  </si>
  <si>
    <t>ZL=-3050.7|ZR=-9993.3|ZSWP=0.0</t>
  </si>
  <si>
    <t>IMGLINENC=82,82,81,82,79,80,80,79,80,78,79,77,80,80,78,81,77,78,77,81,77,80,78,77,76,79,78,77,76,78,80,80,80,78,81,79,79,80,77,80,80,76,78,77,79,81,78,79,83,79,84,80,79,75,77,78,79,82,81,76,76,75,77,78,75,75,77,80,77,78,77,77,79,77,74,76,76,76,76,76,73,74,79,77,78,74,78,75,77,74,77,76,78,81,83,79,84,72,59,9,5,5,5,6,6,6,7,10,33,133,170,158,136,90,91,24,6,6,5,6,11,7,8,7,13,107,82,73,77,77,76,79,76,81,78,82,77,78,79,79,75,79,76,77,76,77,74,75,75,75,77,79,78,81,81,81,78,79,78,79,74,74,72,76,77,78,79,76,78,79,77,79,73,77,76,77,72,76,77,73,75,71,76,76,74,76,72,74,73,74,72,79,74,72,76,75,78,76,79,78,74,74,79,77,77,72,75,74,78,74,73,73,77,77,77,77,75,76,74,74,78,77,75,75,75,74,73,75,71,75,78,80,73,74,73,75,75,76,74,71</t>
  </si>
  <si>
    <t>IMGLINENC=81,82,79,82,77,78,82,78,80,78,81,77,79,79,78,79,77,80,78,82,76,79,81,78,78,78,80,77,78,79,78,78,79,81,79,76,80,78,78,79,77,80,79,78,79,79,77,79,82,78,79,80,77,82,77,78,80,78,76,78,79,82,76,78,79,75,79,78,75,78,77,77,75,77,76,79,78,80,76,76,77,77,77,73,78,78,76,77,75,74,72,71,72,66,72,72,72,64,48,8,5,5,6,6,6,6,7,10,33,131,171,154,137,87,88,22,7,5,5,5,11,6,7,6,14,98,80,78,78,82,77,74,77,78,76,75,79,75,77,80,76,77,76,80,75,80,77,74,76,77,78,75,75,75,77,76,78,76,75,75,76,78,78,78,80,77,78,78,75,78,75,77,77,78,75,77,74,76,76,77,77,80,76,74,75,76,75,76,79,80,77,75,77,81,72,72,74,77,75,76,75,71,76,76,77,74,73,76,75,75,72,73,70,72,74,71,76,75,72,75,75,73,75,74,77,76,74,71,73,78,71,72,75,72,73,74,73,74,75,76</t>
  </si>
  <si>
    <t>IMGLINENC=74,77,78,78,80,78,76,77,77,74,79,78,78,78,77,79,71,75,79,78,82,76,75,75,78,73,78,77,73,77,80,78,77,76,70,72,75,72,78,73,76,73,77,75,78,76,80,77,79,81,78,79,75,79,77,80,79,76,79,76,78,78,77,79,79,79,78,78,76,77,77,79,78,79,78,81,80,78,78,81,80,77,78,79,80,79,79,82,76,80,81,78,76,81,76,81,81,82,81,80,78,83,79,80,77,80,72,106,44,13,7,5,5,5,6,6,5,7,8,33,239,149,130,159,96,10,7,6,6,5,5,5,5,7,14,55,107,72,88,86,79,83,82,81,82,83,78,76,81,79,79,79,82,81,81,81,80,82,79,81,82,81,80,79,83,80,78,81,82,82,79,76,81,79,79,83,83,80,80,79,82,83,81,83,82,84,81,83,80,82,81,81,83,82,81,78,81,85,85,81,83,83,83,81,81,79,84,82,79,76,78,82,83,86,84,82,79,80,78,80,79,78,78,74,70,74,70,70,66,64,64,66,64,61,62,63,62,66,63,66</t>
  </si>
  <si>
    <t>IMGLINENC=77,78,79,76,74,74,75,79,78,78,78,78,78,78,78,75,76,77,78,80,77,76,74,79,75,78,78,80,84,76,78,77,77,78,78,77,79,80,78,78,79,80,78,78,73,77,78,78,77,77,77,78,79,76,78,77,80,78,82,79,78,77,76,81,79,78,80,79,79,75,80,78,77,77,80,83,78,81,78,79,79,79,79,79,79,81,79,79,82,81,79,77,81,78,80,80,84,79,80,78,80,83,82,80,76,79,78,102,45,13,7,5,5,6,5,5,5,7,10,34,245,144,132,161,101,10,8,6,5,5,5,5,5,7,16,54,106,72,89,81,84,82,84,81,78,84,78,77,81,81,81,82,81,81,83,80,81,82,83,81,82,82,81,79,79,82,81,80,82,80,81,79,81,78,80,79,84,82,83,85,83,80,79,79,82,81,80,84,81,80,83,79,81,85,80,86,82,78,77,83,84,75,81,85,84,84,79,80,78,80,80,76,75,74,70,72,68,68,65,64,65,67,64,68,71,74,74,73,77,78,84,85,83,84,87,86,88,93,82,77</t>
  </si>
  <si>
    <t>ZL=-2856.9|ZR=-10187.1|ZSWP=0.0</t>
  </si>
  <si>
    <t>IMGLINENC=79,83,80,82,79,82,79,77,78,78,79,80,83,78,80,78,79,78,81,81,81,75,81,76,77,79,80,83,80,79,79,78,78,80,76,83,81,79,81,81,81,79,78,77,79,79,79,83,80,80,77,79,78,77,80,79,79,80,76,79,77,78,79,79,79,77,75,77,77,80,75,76,77,77,78,73,74,77,76,76,72,75,78,74,75,81,76,77,77,79,77,75,77,77,79,78,83,66,63,9,5,5,5,6,7,6,7,11,32,129,168,155,139,92,93,24,6,5,4,4,11,7,6,7,13,103,80,73,79,76,77,77,78,78,77,75,78,77,78,76,76,77,73,75,75,77,76,75,81,75,78,79,79,81,83,80,76,80,79,79,72,74,76,74,78,81,80,79,78,77,79,78,75,77,75,77,73,77,76,74,74,75,76,75,77,74,75,75,75,73,73,74,73,75,77,76,73,76,77,73,77,75,81,76,77,75,73,73,76,73,76,77,75,77,76,77,74,78,71,76,79,79,78,75,74,77,76,73,75,76,72,76,69,78,77,75,77,76,75,70</t>
  </si>
  <si>
    <t>IMGLINENC=79,78,82,83,78,79,77,81,79,80,80,79,78,78,81,78,78,77,78,83,79,79,82,77,78,78,77,76,78,79,80,76,81,76,76,77,79,79,78,78,81,78,77,78,82,82,80,78,78,77,78,80,79,77,77,77,81,78,80,76,77,78,78,75,80,76,79,78,77,75,75,76,79,77,77,75,77,75,77,74,78,76,77,76,76,76,77,76,74,74,72,72,71,66,71,71,77,61,53,7,5,6,5,6,7,7,8,10,30,134,171,152,141,88,89,22,6,5,5,5,11,7,8,7,14,102,81,74,77,78,79,79,80,78,78,78,78,75,77,77,76,76,77,80,80,82,77,76,76,78,77,78,79,78,76,77,79,77,79,73,77,78,76,77,78,79,77,78,77,81,75,78,74,78,73,76,78,76,79,79,77,78,76,75,78,78,72,76,76,76,75,77,76,77,75,75,74,76,76,77,79,75,74,77,75,75,75,74,75,73,72,73,74,74,74,73,71,75,75,72,74,74,77,73,70,75,73,73,76,76,73,74,74,73,75,74,72,74,74,75</t>
  </si>
  <si>
    <t>IMGLINENC=79,79,77,77,77,76,75,75,78,77,79,76,77,76,78,76,79,76,80,78,76,76,80,78,80,78,77,78,75,77,79,77,76,75,74,76,75,76,75,75,74,75,76,77,80,77,79,80,81,81,77,77,83,76,77,77,74,77,80,77,79,78,79,75,80,79,77,76,75,80,78,79,79,79,77,78,78,82,79,78,77,78,79,82,83,82,80,76,80,81,81,79,77,78,77,81,79,79,79,80,77,80,80,85,77,75,74,108,49,13,7,6,6,5,6,6,6,7,10,28,242,146,128,162,100,11,6,6,5,5,6,5,5,7,15,52,111,75,92,89,79,83,81,80,79,78,80,80,78,81,80,82,82,83,80,76,82,82,83,79,81,80,84,81,81,80,81,81,80,83,82,81,82,80,82,76,81,79,81,81,81,78,82,83,80,76,79,81,81,80,82,82,82,81,83,78,80,84,81,82,84,84,81,83,78,80,82,84,83,74,77,79,85,83,83,82,82,82,77,79,78,80,75,77,72,74,72,66,66,65,62,63,63,67,62,64,66,63,65,62</t>
  </si>
  <si>
    <t>IMGLINENC=76,78,74,76,77,74,78,79,78,74,79,79,79,77,79,77,77,80,78,80,79,78,79,78,76,78,81,80,75,78,75,77,78,78,78,76,77,79,76,79,78,77,80,76,77,75,77,78,79,80,75,79,76,79,76,80,79,78,77,79,78,76,76,76,81,76,79,79,78,80,79,81,79,78,79,75,79,79,79,80,80,78,80,77,80,77,79,82,79,79,80,81,78,80,78,81,81,79,79,80,80,80,82,81,78,74,70,108,45,13,6,6,5,5,5,5,6,7,10,30,229,153,128,161,105,9,7,6,5,5,5,5,5,6,14,52,107,75,91,88,80,82,86,84,80,78,77,79,82,83,80,80,82,80,83,80,82,80,81,78,81,78,80,83,82,81,78,81,80,79,81,78,80,82,80,79,81,80,83,80,80,82,82,79,80,83,82,80,80,79,80,83,81,83,83,82,83,77,80,78,81,78,79,80,82,83,82,78,77,79,77,79,77,73,72,70,69,65,70,67,65,68,65,69,66,74,70,73,79,79,84,83,86,84,83,86,90,95,83,77</t>
  </si>
  <si>
    <t>ZL=-2663.1|ZR=-10380.8|ZSWP=0.0</t>
  </si>
  <si>
    <t>IMGLINENC=80,79,83,78,79,80,82,81,81,79,82,78,82,77,77,79,79,78,79,79,79,80,80,77,78,79,81,81,79,80,80,75,79,77,80,80,79,79,77,78,78,77,81,79,77,80,79,80,82,79,80,83,74,77,79,76,78,78,79,77,79,78,77,77,80,78,78,79,77,80,77,75,78,78,78,76,76,79,76,74,75,75,79,74,79,78,78,76,77,76,77,78,78,81,82,82,83,66,68,9,5,5,5,6,6,6,6,10,30,135,171,153,138,93,93,25,6,5,4,5,11,7,6,6,13,103,77,76,76,81,77,77,74,81,79,78,79,78,77,78,78,75,75,77,75,75,78,76,77,78,77,78,78,80,80,75,80,78,79,77,72,77,75,74,75,77,80,79,79,78,77,76,76,76,76,75,73,78,75,74,77,78,76,75,73,75,74,75,73,79,73,74,72,73,77,75,75,75,76,75,77,77,75,77,77,74,76,78,75,77,76,76,76,76,73,74,75,78,76,74,75,75,76,77,75,73,77,76,77,71,74,78,75,72,75,75,76,78,75,74</t>
  </si>
  <si>
    <t>IMGLINENC=78,80,83,79,77,83,80,76,79,82,79,84,78,79,79,79,79,79,80,78,79,81,81,77,79,77,76,80,76,82,78,81,79,79,78,76,78,79,84,81,76,79,79,79,81,79,78,80,81,81,81,79,77,77,79,77,84,77,81,79,77,76,76,77,79,76,79,77,79,75,77,79,77,77,80,77,80,78,75,78,76,77,75,76,77,78,75,76,74,75,72,72,70,67,70,69,73,60,51,7,5,5,6,5,6,6,6,10,30,132,169,153,139,88,91,22,7,6,5,5,12,6,7,6,14,100,82,74,76,80,75,79,75,74,75,74,78,76,79,79,79,80,74,80,78,81,79,78,77,75,74,78,77,77,78,77,80,76,79,77,77,79,78,74,76,79,77,75,72,78,80,77,76,77,77,76,75,76,78,77,78,77,76,76,78,76,76,74,77,74,74,77,77,78,76,77,78,78,75,78,78,71,76,75,76,73,73,76,77,73,75,74,71,72,71,71,76,74,74,73,75,75,76,75,76,72,77,75,73,77,71,75,74,74,74,73,74,74,76,75</t>
  </si>
  <si>
    <t>IMGLINENC=78,76,80,75,74,78,78,77,78,79,80,77,79,74,76,75,77,78,79,78,79,76,79,78,77,76,80,76,76,78,78,79,76,79,75,74,74,78,76,76,74,76,80,77,77,76,77,81,74,81,78,75,76,78,79,74,78,80,80,76,78,77,79,78,79,76,81,77,75,78,77,78,77,79,76,79,78,80,78,78,79,81,80,80,80,78,78,78,76,80,78,80,78,79,81,76,81,80,81,77,77,84,79,83,73,75,74,109,50,13,7,5,5,6,5,6,6,6,7,30,237,143,131,162,101,11,7,5,5,5,5,4,5,8,15,51,108,72,94,88,79,86,85,80,83,84,81,79,81,81,79,79,81,82,83,81,81,80,79,80,78,83,76,84,81,78,81,79,84,80,78,78,81,82,83,79,79,82,81,83,81,82,80,77,86,81,83,81,81,81,81,82,80,78,83,82,78,82,82,80,82,86,83,79,81,81,82,83,81,75,78,80,85,87,84,82,80,81,79,77,78,78,80,76,71,72,69,64,63,64,63,65,65,64,65,63,66,63,65,59</t>
  </si>
  <si>
    <t>IMGLINENC=78,74,75,75,76,73,77,74,79,76,79,78,77,75,77,78,80,80,76,77,77,76,76,79,77,77,78,78,77,73,74,77,75,77,78,80,80,77,79,79,78,77,78,76,77,75,78,76,80,80,74,79,76,76,78,77,80,79,81,76,78,76,79,83,80,78,75,80,76,78,76,78,80,81,80,80,83,80,80,78,81,79,78,79,81,81,78,78,81,79,80,80,79,81,78,79,80,82,79,79,76,82,82,81,79,79,73,107,47,13,7,5,5,5,5,6,6,6,9,29,236,148,131,157,110,11,8,5,5,6,5,5,5,7,16,50,105,73,92,86,81,84,84,82,77,80,77,80,79,82,78,84,82,81,81,80,78,79,80,79,82,82,81,83,83,80,81,78,81,78,79,76,79,81,81,82,79,80,83,82,81,80,81,81,81,82,83,77,82,79,85,79,80,84,81,81,80,76,83,78,82,80,82,83,85,80,78,77,77,79,76,77,78,70,69,67,66,65,68,65,63,67,66,68,70,74,75,75,77,81,85,86,84,81,85,85,87,91,86,78</t>
  </si>
  <si>
    <t>ZL=-2472.4|ZR=-10571.5|ZSWP=0.0</t>
  </si>
  <si>
    <t>IMGLINENC=77,80,81,83,83,82,80,78,81,80,77,81,79,75,78,80,80,79,79,79,76,82,79,78,79,78,78,79,79,79,79,79,79,73,79,81,78,78,79,76,79,77,77,83,80,82,80,76,81,79,81,78,78,75,80,78,76,77,75,77,76,77,75,78,76,73,75,78,76,79,77,77,76,75,78,74,70,78,75,75,77,76,76,77,77,75,74,74,78,76,78,77,77,76,77,82,85,67,70,9,6,5,6,6,5,6,8,10,32,128,174,153,142,95,98,24,7,6,6,6,11,7,7,6,12,101,77,77,77,80,77,79,77,80,76,77,81,76,78,74,74,76,76,76,76,75,77,71,77,74,76,79,78,80,79,78,80,78,76,81,75,77,76,78,74,76,76,77,76,79,78,81,77,78,75,77,74,76,74,75,75,76,77,71,74,74,76,76,74,75,77,70,72,77,78,74,74,75,74,75,76,76,75,76,75,74,76,72,77,75,75,77,77,76,76,77,75,75,77,75,75,77,73,78,74,76,75,74,75,78,73,74,74,76,75,77,72,77,78,73</t>
  </si>
  <si>
    <t>IMGLINENC=80,80,78,79,80,80,80,77,82,79,79,79,82,82,78,79,79,76,80,80,77,82,83,80,80,78,79,76,76,78,77,79,80,77,79,79,79,79,81,79,79,81,83,77,80,81,80,79,83,80,81,77,79,78,77,79,78,77,79,80,76,77,76,75,77,75,78,79,74,76,78,80,78,81,80,79,78,78,75,76,77,74,76,76,78,80,77,79,78,75,74,69,71,71,70,69,72,56,56,8,6,5,6,6,6,7,7,10,29,128,173,147,138,90,92,24,7,5,5,6,11,7,8,6,12,96,76,78,77,80,76,79,80,74,77,76,79,76,77,79,76,75,77,77,76,77,77,77,78,79,74,78,78,76,79,78,80,76,76,76,77,78,77,75,78,77,78,78,77,75,75,78,73,73,76,78,73,76,78,72,76,76,76,75,75,76,75,76,77,78,76,78,77,76,77,74,71,76,78,74,74,74,76,75,76,75,75,76,76,76,73,74,73,73,72,75,73,75,72,76,73,73,73,75,75,75,73,75,76,76,72,75,75,73,76,75,74,71,76,74</t>
  </si>
  <si>
    <t>IMGLINENC=79,76,76,78,75,76,77,76,78,76,78,78,81,76,78,77,76,78,80,78,75,77,79,77,80,78,78,74,76,78,82,76,75,73,73,74,75,77,77,76,76,76,75,77,78,78,79,79,80,80,77,80,81,79,77,78,77,75,79,81,76,77,78,77,76,78,78,78,79,81,78,79,78,75,78,78,80,79,80,78,79,80,78,79,80,77,78,79,79,81,79,81,79,79,79,80,81,81,83,80,80,82,76,82,76,73,71,106,49,13,8,6,6,6,6,5,7,8,8,28,234,147,128,157,113,10,7,5,5,6,4,5,5,8,15,51,105,71,93,89,80,84,84,78,82,84,82,80,80,81,79,81,79,78,77,81,80,78,82,80,83,81,84,80,78,84,79,81,80,81,81,82,81,82,81,82,78,80,81,80,80,80,84,80,78,83,82,78,80,82,82,80,78,81,83,81,79,82,85,80,78,85,82,83,77,83,85,85,81,77,77,81,84,88,83,84,78,79,78,79,79,79,76,74,71,72,72,68,64,63,65,60,63,64,65,67,64,66,64,60</t>
  </si>
  <si>
    <t>IMGLINENC=75,76,76,77,78,73,74,77,77,79,75,78,80,78,77,77,74,80,76,76,78,78,80,76,77,81,82,78,76,78,79,74,77,77,79,76,76,77,79,77,81,79,75,75,75,76,75,76,76,78,76,80,78,77,81,80,79,79,78,79,79,77,77,77,80,80,81,81,79,79,81,77,79,79,77,76,77,84,78,78,82,80,78,79,79,82,80,81,81,80,78,81,80,79,78,75,81,80,77,81,81,79,84,86,74,73,76,103,50,15,7,5,5,5,5,6,6,7,10,28,237,145,127,161,113,10,7,6,5,5,5,4,6,7,15,50,101,77,93,91,80,80,84,79,79,79,80,79,79,80,81,82,79,77,82,81,81,81,83,81,77,80,80,81,82,81,78,80,79,81,82,82,83,79,86,82,83,84,82,86,80,80,79,79,83,80,82,83,80,83,84,79,80,82,81,80,83,79,74,79,81,82,79,80,82,83,79,81,79,77,78,75,77,74,73,73,68,67,64,64,62,66,65,68,71,71,75,77,79,82,85,86,85,85,87,83,91,90,82,78</t>
  </si>
  <si>
    <t>ZL=-2331.2|ZR=-10714.8|ZSWP=0.0</t>
  </si>
  <si>
    <t>X=2|Y=2</t>
  </si>
  <si>
    <t>ZL=-2475.9</t>
  </si>
  <si>
    <t>ZL=-2786.1</t>
  </si>
  <si>
    <t>ZL=-3098.8</t>
  </si>
  <si>
    <t>ZL=-3411.4</t>
  </si>
  <si>
    <t>ZL=-3723.3</t>
  </si>
  <si>
    <t>ZL=-4036.8</t>
  </si>
  <si>
    <t>ZL=-4348.8</t>
  </si>
  <si>
    <t>ZL=-4661.3</t>
  </si>
  <si>
    <t>ZL=-4973.4</t>
  </si>
  <si>
    <t>ZL=-5285.9</t>
  </si>
  <si>
    <t>ZL=-5598.6</t>
  </si>
  <si>
    <t>ZL=-5911.8</t>
  </si>
  <si>
    <t>ZL=-6223.6</t>
  </si>
  <si>
    <t>ZL=-6536.3</t>
  </si>
  <si>
    <t>ZL=-6861.4</t>
  </si>
  <si>
    <t>ZL=-7173.1</t>
  </si>
  <si>
    <t>ZL=-7486.3</t>
  </si>
  <si>
    <t>ZL=-7798.8</t>
  </si>
  <si>
    <t>ZL=-8111.5</t>
  </si>
  <si>
    <t>ZL=-8423.5</t>
  </si>
  <si>
    <t>ZL=-8736.2</t>
  </si>
  <si>
    <t>ZL=-9048.6</t>
  </si>
  <si>
    <t>ZL=-9361.8</t>
  </si>
  <si>
    <t>ZL=-9674.4</t>
  </si>
  <si>
    <t>ZL=-9986.3</t>
  </si>
  <si>
    <t>ZL=-10023.0</t>
  </si>
  <si>
    <t>ZL=-10023.0|ZR=-3023.0|ZSWP=0.0</t>
  </si>
  <si>
    <t>ZL=-10162.4</t>
  </si>
  <si>
    <t>ZL=-10464.1</t>
  </si>
  <si>
    <t>ZL=-10689.0</t>
  </si>
  <si>
    <t>V=1012|H=759</t>
  </si>
  <si>
    <t>V=1006|H=755</t>
  </si>
  <si>
    <t>ZL=-10689.0|ZR=-2357.0|ZSWP=0.0</t>
  </si>
  <si>
    <t>IMGLINENC=79,81,80,81,80,79,77,79,78,78,82,80,76,77,76,78,77,76,78,78,77,76,78,78,79,78,79,77,79,80,80,80,78,80,77,76,79,80,80,81,83,82,81,79,82,78,79,81,81,83,79,81,78,82,80,76,75,80,76,79,77,81,78,79,76,79,76,77,78,76,79,79,74,78,78,78,81,76,78,79,76,78,78,78,77,76,79,77,78,75,76,76,75,76,77,77,75,76,81,80,73,75,78,78,75,77,73,78,77,77,78,77,77,77,77,75,77,79,78,78,77,79,73,75,79,77,78,78,77,73,77,87,89,110,62,12,6,4,6,5,5,5,5,5,6,8,12,7,9,38,248,232,174,150,65,19,7,6,6,5,5,5,6,9,8,5,5,7,20,85,83,97,96,72,81,78,78,78,80,81,77,76,76,76,77,75,74,77,76,74,78,77,80,78,76,75,77,75,73,78,77,77,78,76,77,80,80,77,76,73,72,72,69,69,66,65,68,70,70,71,74,74,74,76,77,75,77,79,81,79,80,78,77,78,72,77,74,77,76,77,75,77,77,76,78,75,77,77,75,74,77,75,75,77,77,71,76,76,75,76,75,77,78,78,76,77,74,78,74,77,76,74,75,78,74,78,75,76,77,72,78,76,78,79,75,76,75,73,74,74,74,77,71,75,73,76,76,76,76,76,78,77,77,74,76,75,76,75,76,76,73,77,74,77,74,80,76,75,72,73</t>
  </si>
  <si>
    <t>IMGLINENC=79,80,81,78,77,77,78,78,81,79,79,81,81,75,76,82,78,81,79,79,82,78,76,79,78,78,81,78,79,80,83,80,81,79,82,78,79,78,78,78,78,80,81,81,80,78,79,80,81,78,80,78,77,79,75,79,79,81,79,78,81,77,80,78,79,80,80,79,79,76,82,80,78,77,79,80,77,79,78,78,77,77,79,76,82,77,76,79,75,76,75,76,77,80,77,79,76,76,75,77,77,74,78,74,78,78,76,77,77,79,76,77,77,73,77,73,74,73,78,79,77,77,81,77,81,78,78,75,79,76,72,61,113,39,10,5,5,5,6,6,6,5,5,6,6,11,7,8,24,154,198,220,185,111,116,42,13,7,5,6,5,4,4,8,6,7,6,4,5,15,64,105,82,78,86,76,78,79,77,80,78,78,75,76,79,77,77,76,77,78,77,74,76,79,76,76,76,75,79,79,80,78,76,75,73,78,73,74,69,74,68,67,67,66,66,66,66,63,68,64,69,67,72,75,77,77,77,75,79,78,79,82,79,75,71,75,80,79,78,75,77,73,76,78,78,76,77,75,77,76,76,78,77,76,75,78,78,75,77,78,74,78,74,76,75,78,74,77,78,78,74,77,76,76,73,75,77,79,75,75,77,72,79,77,77,76,77,75,75,75,71,77,78,76,74,76,77,76,75,76,77,75,76,72,76,75,74,77,76,74,75,74,76,74,72,79,77,77,75,76</t>
  </si>
  <si>
    <t>IMGLINENC=75,78,74,77,78,77,76,74,74,81,79,76,76,75,75,75,77,79,80,79,78,76,78,75,80,77,78,78,78,79,78,80,80,77,77,80,79,77,79,78,80,81,76,79,80,79,78,80,83,77,78,78,77,80,77,76,79,78,79,78,77,78,75,81,78,80,78,81,78,77,79,75,77,81,79,79,79,82,78,80,81,79,77,78,77,75,75,76,77,78,75,79,78,77,78,76,75,77,81,84,79,81,80,79,79,78,81,79,76,79,79,78,78,80,79,81,77,78,79,77,78,78,80,83,80,81,82,78,82,80,80,79,82,79,81,79,82,84,82,84,88,73,85,78,106,74,34,19,19,41,41,37,34,32,32,27,29,29,31,31,34,33,32,43,37,41,71,105,96,70,93,82,75,80,83,82,81,83,78,82,82,83,84,82,80,79,81,82,82,79,81,83,81,81,83,83,80,81,82,85,81,79,80,76,79,81,83,83,79,78,78,81,81,81,79,83,78,79,81,82,83,82,82,83,82,80,79,83,84,82,83,82,82,82,85,85,83,83,83,82,85,78,83,79,82,82,81,81,78,77,81,81,79,81,85,81,85,81,83,78,83,83,84,82,84,86,82,83,81,83,83,83,85,82,86,84,84,84,80,81,85,83,83,84,82,82,83,85,81,84,82,84,84,82,85,83,87,81,80,84,86,82,81,86,86,85,86,84,84,88,88,81,81,86,84,85,85,87,84,85</t>
  </si>
  <si>
    <t>IMGLINENC=76,75,76,76,80,77,76,76,76,76,77,77,75,78,77,78,78,76,78,80,76,76,78,80,76,79,77,82,78,77,76,76,79,76,79,79,81,80,77,80,77,77,77,76,77,78,80,77,78,79,77,78,78,77,78,78,77,81,77,76,78,77,78,79,75,79,75,77,76,79,80,78,78,79,80,76,80,79,76,79,78,77,77,75,78,78,75,78,79,79,77,77,77,79,77,78,80,79,80,81,76,80,82,76,78,80,77,80,76,82,80,81,81,81,77,84,80,79,81,77,82,85,80,79,83,79,80,81,82,79,81,80,82,83,82,83,83,84,86,85,72,87,78,106,79,36,17,11,14,30,52,36,35,35,30,29,31,29,30,32,35,32,35,40,21,20,39,77,107,90,75,89,84,75,75,80,81,81,81,80,81,85,84,82,80,78,83,80,80,80,84,83,82,80,82,82,81,83,80,81,83,80,82,82,79,82,76,81,81,82,80,82,80,82,81,80,81,85,79,85,81,83,81,85,82,82,81,80,81,82,84,81,80,80,83,81,83,80,83,81,86,82,80,84,82,85,83,83,80,83,80,84,83,85,85,84,83,82,82,87,82,82,83,85,84,83,85,82,82,82,81,82,81,84,82,85,82,79,79,87,81,82,82,83,82,85,83,87,81,85,85,83,83,87,86,84,83,86,87,83,83,86,86,84,84,85,83,87,88,86,83,84,84,82,84,85,89,90,85,82</t>
  </si>
  <si>
    <t>ZL=-10664.3|ZR=-2381.9|ZSWP=0.0</t>
  </si>
  <si>
    <t>ZL=-10601.9|ZR=-2444.3|ZSWP=0.0</t>
  </si>
  <si>
    <t>IMGLINENC=77,82,81,80,79,77,79,77,77,79,78,82,76,79,78,80,76,82,77,80,83,78,80,81,76,76,77,76,81,81,75,80,81,79,78,82,81,78,80,78,81,78,80,78,80,81,80,81,80,79,79,82,78,76,78,79,82,79,81,81,76,77,79,78,78,76,80,79,82,75,81,80,77,78,76,76,77,81,79,78,77,79,77,77,80,75,79,78,76,78,74,75,77,73,75,76,75,76,76,78,76,78,79,75,76,78,77,79,80,72,76,79,76,76,79,79,79,78,79,79,79,77,75,80,79,79,79,79,77,78,80,75,77,80,70,63,113,40,10,6,6,5,5,5,5,5,8,13,8,6,26,248,248,67,13,7,5,6,6,5,4,7,6,5,6,10,48,113,65,66,78,80,79,76,76,79,77,74,81,76,77,80,75,76,74,74,78,80,79,75,76,77,77,79,78,76,74,77,78,76,74,79,77,76,74,79,79,74,73,72,74,69,71,68,67,69,68,67,68,73,71,74,73,78,75,72,79,80,76,81,79,80,76,75,76,75,77,79,79,78,78,74,79,73,76,77,76,78,76,76,78,76,73,78,77,78,76,78,74,74,77,76,75,74,77,76,73,79,72,77,76,75,77,76,75,75,78,77,75,73,73,77,75,77,75,73,77,76,76,79,73,72,74,79,75,76,74,73,77,75,77,78,74,76,74,76,76,74,76,73,76,74,74,75,72,74,76,75,74,73</t>
  </si>
  <si>
    <t>IMGLINENC=79,78,77,77,78,80,78,79,78,81,79,81,78,77,79,75,80,80,81,79,78,80,78,80,79,78,80,79,79,80,80,79,80,79,82,79,78,84,78,81,79,82,80,79,81,80,77,76,83,78,82,77,78,81,80,79,82,77,75,80,83,79,78,78,78,77,79,78,75,81,78,78,78,75,81,78,74,75,77,78,78,78,77,77,75,77,78,80,78,81,73,76,76,78,75,78,74,74,76,79,76,76,77,77,75,77,76,76,80,79,78,77,76,74,78,73,77,78,75,77,78,76,80,76,81,80,78,77,77,75,79,79,79,78,112,54,12,6,5,5,5,5,5,4,6,6,14,7,7,13,132,248,181,137,34,10,5,5,6,5,5,5,6,9,6,4,6,14,67,105,82,78,87,75,78,78,78,78,78,79,75,78,77,81,79,78,79,74,77,75,76,77,76,77,72,74,73,75,75,79,81,76,75,77,74,74,74,74,73,66,68,66,67,66,65,66,68,66,69,67,68,69,75,76,76,78,76,78,77,75,80,81,81,77,76,73,78,78,78,80,74,76,78,76,75,73,77,74,76,74,75,74,74,76,78,76,76,78,79,74,75,75,77,78,78,76,78,77,75,76,75,77,73,74,75,77,74,73,74,75,76,75,73,77,76,74,76,73,78,75,75,75,75,73,77,76,79,75,77,77,76,74,78,79,73,73,74,78,75,75,76,74,76,79,75,74,76,77,72,78</t>
  </si>
  <si>
    <t>IMGLINENC=76,79,75,74,74,75,77,78,78,78,76,77,78,78,78,78,77,80,78,77,78,78,77,74,77,78,78,81,73,76,79,78,79,77,79,79,78,78,78,79,78,80,78,79,80,78,81,82,77,80,76,79,78,79,77,81,80,82,80,74,77,80,78,80,77,77,76,79,75,78,82,74,76,77,77,77,77,78,77,79,79,80,79,78,76,77,77,76,78,77,77,81,78,77,78,75,77,78,76,78,79,81,78,76,81,81,77,81,79,78,77,82,79,80,80,81,81,80,81,82,81,79,81,82,82,80,79,80,81,75,80,78,76,79,79,80,82,81,75,78,76,87,84,75,94,99,60,31,28,48,38,35,33,32,30,28,26,30,31,31,31,30,31,43,53,66,102,97,72,94,74,81,85,85,83,86,82,81,82,82,79,80,81,82,79,81,79,84,78,80,81,80,84,81,81,82,80,81,84,83,81,79,79,81,80,82,83,78,85,80,80,81,81,80,80,79,81,79,81,81,77,79,83,83,84,79,79,78,82,80,82,82,79,82,83,81,83,80,81,79,79,83,81,84,80,86,83,81,81,78,80,82,80,81,79,78,81,81,78,82,80,79,82,83,81,82,84,82,85,84,85,82,82,82,82,82,88,82,83,84,83,88,85,85,84,84,83,84,86,85,78,83,84,85,85,83,82,81,83,84,89,82,83,87,86,82,84,83,85,88,86,81,81,80,82,84,87,87,88,84</t>
  </si>
  <si>
    <t>IMGLINENC=78,77,75,76,74,78,80,74,75,78,76,79,76,81,81,80,79,74,74,77,78,78,79,78,80,79,75,78,78,72,77,76,73,75,78,78,79,81,80,78,80,77,83,76,79,77,80,76,76,79,80,79,77,78,77,79,81,79,77,76,78,78,79,76,79,78,78,75,79,81,79,76,77,77,81,77,77,76,80,80,76,77,80,75,75,77,76,78,81,81,77,75,77,79,75,78,78,79,79,82,78,80,84,79,80,81,83,79,78,79,79,81,81,79,79,82,81,81,81,82,78,81,77,80,84,78,81,77,77,79,82,81,77,80,81,81,84,88,82,84,81,76,91,71,108,83,45,23,24,43,39,36,33,33,30,28,27,29,31,33,32,31,31,43,41,53,88,103,81,82,82,93,83,82,83,85,84,76,83,83,84,84,80,82,83,81,81,85,81,80,82,79,83,80,80,80,80,84,81,82,78,79,82,81,82,84,79,79,80,81,80,81,82,83,82,81,80,80,79,80,80,83,82,83,81,78,84,82,81,84,79,83,81,82,84,81,84,81,80,80,80,84,85,79,81,81,82,81,83,83,85,85,84,83,83,84,83,85,81,82,83,81,84,86,83,85,86,84,83,81,83,85,80,82,83,79,83,84,81,89,80,83,84,82,85,82,82,83,82,88,87,84,83,82,85,83,85,84,84,86,84,90,87,87,86,89,86,81,86,84,84,83,85,85,85,84,89,89,83,83</t>
  </si>
  <si>
    <t>ZL=-10407.9|ZR=-2638.2|ZSWP=0.0</t>
  </si>
  <si>
    <t>IMGLINENC=78,81,84,80,78,78,76,78,80,83,78,81,77,80,77,79,77,78,77,80,79,78,79,80,82,81,76,75,80,77,78,83,76,80,76,76,77,78,80,78,81,79,83,82,79,82,84,81,84,81,77,83,77,81,81,81,80,80,78,79,79,79,76,78,78,76,77,75,78,77,73,82,81,79,78,75,78,78,79,76,79,77,81,78,77,77,77,77,81,77,79,77,81,75,79,80,80,75,79,76,74,81,80,79,76,74,74,75,80,76,80,78,73,77,77,76,77,77,75,77,78,75,77,79,80,77,79,78,76,79,76,81,81,77,76,81,79,81,78,80,75,65,105,35,10,7,6,7,6,13,12,200,231,44,8,7,6,6,7,11,35,105,62,79,70,84,76,76,79,76,80,78,77,77,76,79,78,77,79,76,75,75,78,77,76,77,74,76,77,77,78,77,79,78,76,75,74,77,78,80,76,79,76,77,78,77,81,77,72,75,72,70,67,69,66,65,68,68,73,71,74,73,76,75,76,74,80,75,78,77,76,78,78,74,75,76,74,76,77,77,78,74,74,76,76,77,78,79,76,74,76,75,73,73,77,75,77,77,73,80,74,75,78,77,77,74,75,76,75,76,76,76,73,77,73,78,76,77,75,75,75,73,76,81,75,74,73,73,75,77,75,76,75,76,78,75,78,73,74,75,78,77,76,74,74,75,77,76,73,77,74,74,75,76,77,75,79,76,76,76</t>
  </si>
  <si>
    <t>IMGLINENC=77,80,77,78,77,80,80,81,75,80,78,79,82,75,79,79,77,78,79,80,78,77,77,82,78,77,78,79,81,80,82,78,81,80,77,79,80,79,82,80,74,81,81,80,82,82,78,80,79,82,82,78,78,77,77,78,77,82,82,78,80,80,76,77,79,76,80,79,79,77,80,80,82,79,81,79,79,80,78,80,79,82,81,78,77,80,78,76,77,78,76,74,78,79,76,79,76,80,77,75,75,78,79,77,76,77,78,77,76,77,79,77,75,76,74,76,77,76,75,74,76,77,77,76,80,80,78,78,78,76,80,80,78,76,80,81,80,78,80,74,78,77,93,26,8,6,6,6,8,13,11,200,232,39,8,8,7,6,8,9,25,93,77,93,87,78,78,80,78,81,78,79,76,78,76,76,81,78,75,75,76,77,78,82,77,76,76,78,78,76,75,74,76,75,76,76,74,75,77,81,80,77,75,77,76,73,74,72,72,68,68,67,67,64,66,67,62,66,66,67,69,69,73,77,78,77,76,77,77,78,79,80,75,78,76,74,78,79,79,78,76,76,76,80,80,74,74,76,77,76,75,77,78,80,78,75,76,80,77,76,76,77,77,76,75,74,75,76,77,75,77,74,76,75,76,74,77,77,76,75,77,74,76,77,78,76,74,75,72,75,80,77,76,74,76,76,78,76,78,75,75,73,75,75,76,76,77,78,76,75,73,74,74,75,75,78,76,75,73,75</t>
  </si>
  <si>
    <t>IMGLINENC=79,79,78,76,76,78,73,77,77,81,74,75,75,75,73,77,78,78,78,79,76,79,78,75,80,76,79,80,80,74,79,75,77,76,76,83,80,80,81,78,78,80,78,79,81,78,80,78,79,80,77,76,78,79,75,78,76,79,78,75,77,81,76,81,81,78,76,75,80,78,79,77,75,80,76,79,80,79,78,77,79,81,77,75,79,76,75,75,77,79,76,79,75,76,79,75,75,79,81,82,79,78,77,83,80,79,80,79,80,79,82,77,80,82,78,80,80,77,82,79,82,78,82,78,80,80,78,80,79,80,79,80,79,82,81,80,76,80,81,83,82,77,82,92,76,100,95,53,39,49,36,34,33,32,27,27,29,28,29,27,32,30,33,44,72,91,110,88,82,89,85,79,80,81,83,83,84,81,80,81,81,79,83,77,82,80,83,81,80,82,81,85,82,79,78,81,80,81,83,81,81,79,83,81,77,82,82,81,81,82,78,81,77,79,79,77,81,82,82,83,83,80,88,83,81,82,81,81,82,82,81,83,83,82,84,82,84,82,79,80,85,85,82,83,79,81,81,77,81,81,80,80,84,78,81,82,82,81,83,81,83,85,84,84,83,82,82,84,82,83,83,86,83,80,83,81,84,83,83,82,83,86,83,85,85,87,82,84,81,84,81,85,85,80,84,86,82,77,84,82,83,81,81,86,85,84,85,87,84,82,85,83,80,84,86,83,88,90,89,88</t>
  </si>
  <si>
    <t>IMGLINENC=79,77,79,75,76,75,77,76,78,75,76,78,77,78,75,76,74,76,82,77,79,79,77,74,78,76,76,75,77,79,76,79,75,76,78,79,81,79,77,77,79,78,80,78,76,77,77,79,77,82,78,77,80,77,77,78,80,80,77,79,78,78,80,76,76,81,82,78,78,77,84,79,75,78,81,77,78,76,80,78,78,79,76,79,80,78,77,78,80,78,75,81,76,77,82,80,79,80,81,79,79,80,82,78,78,78,82,79,78,79,78,78,79,82,76,78,80,76,77,82,79,80,79,82,81,78,78,80,81,81,81,82,78,83,82,81,82,81,78,90,84,77,79,92,73,105,90,53,40,45,39,34,32,32,31,27,28,28,31,30,33,32,33,41,69,86,109,89,76,92,87,77,77,78,81,83,84,80,80,83,80,82,80,81,84,81,84,86,80,80,80,83,81,82,81,83,82,82,81,85,82,79,79,83,82,83,86,77,79,77,78,82,84,79,83,81,82,80,85,80,77,83,84,85,80,82,83,81,83,86,81,85,84,84,82,79,81,82,80,81,83,82,83,83,82,84,84,82,83,83,85,83,84,83,87,83,82,83,80,83,85,84,83,83,82,87,84,83,83,84,84,80,80,84,83,85,85,85,81,88,81,82,86,85,84,84,84,85,83,84,87,85,85,82,82,86,84,86,82,88,83,84,82,83,86,80,85,89,87,83,81,88,83,87,86,90,87,84,85,81</t>
  </si>
  <si>
    <t>ZL=-10214.2|ZR=-2832.0|ZSWP=0.0</t>
  </si>
  <si>
    <t>IMGLINENC=79,78,81,83,76,76,80,78,78,83,78,76,79,78,78,77,79,79,76,77,77,74,78,79,79,77,79,76,78,80,78,80,77,78,78,80,80,80,80,83,81,79,83,81,78,79,79,82,77,80,80,79,79,80,79,77,78,80,80,78,80,80,75,77,80,75,79,77,78,76,81,78,76,77,82,78,78,80,76,83,77,77,73,81,78,77,77,77,81,78,77,77,80,75,77,77,75,76,77,78,76,77,75,79,76,78,75,77,77,77,76,79,77,77,76,78,77,77,77,78,77,76,76,78,78,77,79,81,77,78,80,76,78,76,81,79,80,81,78,75,82,95,104,64,17,8,7,7,7,10,11,200,191,57,7,8,7,7,7,17,61,101,78,80,82,79,81,79,79,79,75,78,79,78,80,79,79,78,79,79,81,78,77,77,76,74,77,79,76,77,76,74,78,78,78,77,75,76,77,79,77,76,75,76,78,80,80,77,72,73,69,69,71,68,69,69,67,68,68,71,73,73,78,76,78,78,77,77,75,80,78,79,79,75,77,77,77,77,78,76,76,74,74,78,78,78,79,73,75,74,73,75,76,76,77,78,76,76,78,74,77,76,74,78,73,76,74,76,76,76,78,77,74,79,78,76,77,76,78,73,78,75,74,77,74,73,73,76,76,78,74,72,74,77,78,74,78,79,75,77,77,76,76,76,78,75,78,75,75,75,73,75,73,75,77,72,78,74,75,76</t>
  </si>
  <si>
    <t>IMGLINENC=79,77,77,78,81,83,79,80,76,79,77,80,78,77,77,79,78,77,77,78,78,82,80,78,81,77,81,75,79,76,79,79,77,81,80,77,80,79,79,80,81,85,79,80,78,82,80,78,81,79,79,79,77,78,77,78,78,78,77,77,78,80,80,78,80,77,82,78,79,77,77,81,75,76,77,76,78,77,79,79,79,78,81,78,79,78,77,77,79,81,75,77,75,76,76,80,76,79,76,75,77,77,76,77,78,78,78,76,77,80,80,80,76,76,76,75,77,79,77,78,78,78,78,75,78,80,76,76,79,76,79,79,81,78,79,78,78,80,80,76,83,92,105,60,14,6,7,7,7,11,10,208,194,57,8,8,7,8,8,15,59,107,80,75,85,78,79,80,77,78,77,78,81,79,77,78,77,76,74,78,80,77,77,79,76,75,78,79,79,77,78,75,78,77,74,75,73,78,74,78,79,77,77,77,73,71,71,75,69,71,69,64,65,65,66,68,65,66,64,66,69,69,70,76,75,75,77,77,73,80,81,84,79,77,77,72,74,78,81,80,76,75,71,78,74,78,77,77,77,74,75,77,75,77,79,74,76,79,75,76,76,78,76,76,79,75,76,76,76,77,74,76,77,75,75,75,77,75,75,73,74,75,76,77,76,75,74,74,77,78,78,75,76,76,73,74,77,79,77,74,74,76,76,75,76,74,74,75,71,73,76,74,76,76,75,77,74,77,72,76</t>
  </si>
  <si>
    <t>IMGLINENC=80,76,78,78,76,76,79,76,76,81,76,77,76,79,74,74,78,79,80,78,78,76,77,77,80,77,74,80,76,77,79,78,78,78,81,76,77,80,78,81,79,81,78,79,80,77,81,76,77,80,80,81,78,80,78,76,82,80,79,75,74,79,77,79,79,77,76,75,76,77,77,79,74,75,76,79,75,76,77,79,78,78,83,77,77,78,79,75,76,75,74,79,75,79,75,74,75,80,79,78,83,78,80,81,79,81,79,79,78,81,79,81,82,79,77,81,80,80,79,79,80,83,78,82,79,79,80,78,77,80,77,78,79,83,81,80,81,81,79,80,77,77,82,87,77,96,101,59,40,46,35,33,34,31,31,27,27,27,28,28,31,32,35,40,69,93,112,88,78,86,93,78,82,82,79,83,81,83,82,83,82,84,82,79,79,81,83,77,80,77,81,81,81,79,82,82,81,82,77,82,81,79,80,81,81,81,81,83,83,87,81,79,79,79,77,79,80,82,80,82,85,81,84,82,80,81,80,81,82,83,84,85,81,83,85,83,83,82,85,85,82,80,84,82,81,82,81,80,78,79,79,84,79,82,81,85,84,82,81,82,83,81,83,83,82,83,82,83,86,83,84,85,83,84,81,84,83,84,85,80,82,85,83,85,82,82,83,85,84,85,80,84,84,82,81,82,83,80,83,84,86,83,82,84,84,86,82,83,84,84,82,82,81,85,83,86,88,90,86,85</t>
  </si>
  <si>
    <t>IMGLINENC=74,77,76,78,77,78,76,77,79,75,77,76,77,78,75,75,78,76,79,76,79,78,75,77,78,76,75,78,78,77,77,76,76,76,79,79,81,79,75,79,83,79,79,76,79,80,79,77,76,81,82,81,77,79,78,81,77,79,80,77,78,76,78,75,76,77,77,78,75,81,81,79,76,79,77,78,77,82,79,80,77,80,80,78,78,79,78,80,77,77,77,75,79,76,80,75,79,77,77,82,79,79,82,77,78,78,80,78,80,79,79,82,80,79,81,81,81,82,80,81,82,77,82,82,80,77,75,78,80,78,80,81,82,77,81,83,82,81,78,81,77,76,88,88,78,94,100,62,41,48,38,33,31,29,29,26,26,29,30,30,32,33,37,41,72,96,111,83,80,87,90,81,79,81,82,84,79,83,82,79,82,80,80,81,81,84,81,84,82,83,84,79,80,82,79,81,76,81,83,82,83,84,78,85,82,83,85,78,84,80,78,83,80,81,82,82,83,84,81,82,79,81,80,80,82,79,80,81,82,80,84,81,81,84,81,82,82,80,81,83,82,81,84,80,80,85,81,80,83,86,84,83,80,82,84,82,86,84,84,82,84,82,81,84,86,87,86,84,85,83,84,81,83,83,84,86,83,81,82,84,81,84,84,83,84,80,83,86,82,83,84,83,88,84,85,87,82,88,82,84,84,88,83,81,83,85,86,88,87,84,81,83,86,84,85,88,88,87,88,85</t>
  </si>
  <si>
    <t>ZL=-10020.2|ZR=-3026.1|ZSWP=0.0</t>
  </si>
  <si>
    <t>IMGLINENC=79,79,82,81,81,80,79,76,79,79,79,79,82,79,81,76,79,78,77,79,80,74,77,80,79,79,78,76,81,77,81,82,81,78,75,78,76,81,84,78,80,77,77,81,83,78,81,80,78,77,76,79,78,77,76,80,78,83,77,77,77,80,77,75,78,74,79,80,79,78,77,77,76,78,80,80,77,81,77,77,77,81,76,77,78,78,78,76,77,74,79,74,77,79,75,79,77,79,75,77,76,77,77,78,73,76,77,79,79,76,77,76,75,82,81,77,78,78,77,78,75,77,79,77,75,76,76,79,76,78,79,76,78,76,77,83,78,78,79,78,79,99,98,68,17,8,7,7,7,11,12,212,194,51,7,8,6,8,8,16,70,96,88,85,79,76,79,80,77,77,76,77,76,75,76,78,80,78,78,78,80,76,78,76,74,79,81,79,75,75,77,78,77,78,75,75,76,74,77,79,77,77,75,75,76,80,78,77,73,75,73,73,70,68,68,64,68,69,68,71,73,73,76,74,81,76,76,76,80,78,78,81,79,76,76,77,74,76,74,77,73,77,75,76,77,78,77,77,74,73,75,75,76,78,77,76,76,76,76,80,76,77,81,76,76,77,74,78,78,75,75,73,75,78,77,76,75,76,76,74,76,72,75,76,75,75,75,73,75,74,74,75,76,75,76,78,76,74,77,76,76,78,74,76,75,73,77,75,77,75,77,77,75,77,74,74,74,73,72,76</t>
  </si>
  <si>
    <t>IMGLINENC=79,78,78,80,78,81,80,81,79,80,82,78,79,79,80,78,76,80,80,79,78,78,79,81,77,76,80,79,81,80,79,81,77,77,80,77,81,80,80,77,79,80,82,80,81,80,78,81,79,80,84,80,78,81,80,81,76,79,80,76,78,79,80,79,79,76,81,76,79,80,76,77,77,77,77,80,76,79,81,76,76,80,76,77,74,76,78,79,76,78,76,76,76,79,77,78,79,78,76,74,77,78,75,76,78,76,75,78,75,78,78,75,78,77,73,76,81,82,75,78,77,78,79,77,78,76,78,78,74,78,80,77,80,78,77,81,77,80,76,77,78,97,100,66,17,7,7,6,7,10,11,212,189,56,7,8,7,8,9,18,74,99,89,89,80,78,79,79,78,78,81,79,77,81,77,77,76,78,76,77,78,74,79,80,76,77,76,76,80,76,75,79,78,73,76,75,75,75,76,82,78,77,75,76,73,75,73,75,70,72,69,67,67,65,69,63,69,65,65,70,66,68,73,75,75,76,76,76,76,75,80,80,78,78,73,74,78,80,77,77,79,77,77,78,77,75,72,75,74,74,76,76,76,78,78,76,78,73,73,78,76,78,76,77,73,74,77,75,77,75,73,76,80,77,77,75,74,76,73,77,77,75,74,77,75,75,73,74,75,73,77,74,77,73,75,76,76,75,75,74,77,77,75,79,73,72,74,76,75,73,76,73,74,76,75,74,75,79,75,73</t>
  </si>
  <si>
    <t>IMGLINENC=76,77,78,75,77,78,79,74,77,79,75,78,76,77,75,75,74,77,78,78,77,79,81,80,80,79,77,78,80,79,80,78,79,80,79,77,81,75,78,77,77,79,78,80,81,78,78,82,79,80,73,78,76,78,78,79,78,80,78,78,78,81,79,78,79,78,81,75,77,80,76,76,75,77,75,79,75,76,76,77,79,80,74,77,78,75,77,76,77,76,78,79,75,79,78,72,77,77,74,81,77,81,78,79,81,78,79,81,79,80,80,82,82,79,77,80,76,78,80,80,81,79,81,79,83,78,78,83,81,77,80,79,79,81,80,81,81,80,79,82,79,76,82,84,75,102,99,58,37,46,38,32,33,29,27,27,26,26,31,28,33,33,36,40,69,94,113,88,79,89,90,77,79,82,84,80,82,83,81,85,82,80,82,79,80,79,80,83,81,79,81,83,81,80,81,79,78,79,83,79,80,84,82,77,82,81,83,85,83,82,82,82,83,82,81,81,82,82,82,83,80,79,83,84,79,81,84,81,83,80,81,82,81,79,82,82,83,80,82,80,84,85,82,80,81,83,80,82,80,81,80,80,82,84,81,79,80,81,82,80,79,81,83,84,83,80,80,83,85,85,84,83,82,81,84,89,82,85,85,80,83,87,87,86,82,86,80,81,86,83,82,82,81,85,85,87,85,83,84,80,85,84,79,84,82,87,82,84,86,90,87,81,83,83,84,80,86,88,87,82</t>
  </si>
  <si>
    <t>IMGLINENC=75,80,78,76,78,77,77,76,79,78,76,79,77,79,76,77,75,79,76,76,75,78,80,80,79,75,77,79,76,76,77,77,79,76,79,79,80,79,81,78,80,78,77,79,78,77,80,77,79,79,80,77,76,80,77,76,78,78,81,80,79,78,80,76,76,75,79,78,80,79,78,77,78,79,80,79,78,80,78,77,75,80,77,74,79,80,77,79,81,78,79,80,75,80,76,81,76,78,77,78,79,81,80,78,79,77,81,79,80,79,80,79,80,79,80,79,80,81,81,77,78,78,82,79,83,81,79,79,79,84,83,79,82,78,80,81,78,80,79,77,77,76,85,88,76,97,102,61,42,45,40,36,32,27,28,25,28,29,31,30,31,33,34,39,69,93,106,87,74,89,86,80,80,79,81,81,87,84,79,81,83,81,81,81,84,80,80,81,79,84,81,81,82,83,82,86,79,79,82,82,82,79,79,83,79,81,83,81,80,81,81,80,85,82,83,82,80,84,83,82,77,83,85,80,87,81,82,82,83,83,82,82,83,84,81,78,79,79,81,81,79,81,83,82,83,85,83,86,80,83,86,85,85,83,84,84,84,82,84,83,81,83,83,80,84,82,85,82,84,83,81,82,83,83,80,81,86,84,80,82,84,83,83,85,84,81,84,84,82,86,88,83,85,83,84,84,87,87,86,86,86,87,83,87,82,85,84,82,87,83,83,83,86,83,83,84,91,88,87,81</t>
  </si>
  <si>
    <t>ZL=-9826.6|ZR=-3219.5|ZSWP=0.0</t>
  </si>
  <si>
    <t>IMGLINENC=79,81,81,81,79,79,77,77,78,78,79,78,80,77,78,77,79,81,79,80,80,77,76,79,78,78,82,75,80,78,75,80,80,77,77,77,81,81,84,79,80,81,81,81,83,79,79,78,79,79,79,79,81,77,79,78,77,78,78,80,78,78,77,79,78,79,78,75,78,79,77,78,76,78,81,78,78,79,79,80,77,78,77,77,77,78,77,79,78,79,77,75,73,77,76,76,76,76,77,79,80,79,76,78,75,76,75,75,79,75,77,79,75,78,77,79,77,77,77,77,74,81,78,78,79,76,78,80,77,77,76,75,77,79,79,76,77,75,80,79,82,96,105,61,15,7,7,7,6,11,11,224,233,35,9,9,7,7,8,17,70,99,88,86,79,82,77,77,81,77,78,76,79,79,76,81,77,79,77,77,81,79,78,78,78,74,77,79,77,76,77,77,80,78,79,76,76,79,79,77,77,78,80,79,75,79,78,80,76,72,74,73,69,71,65,69,68,71,72,69,72,76,77,77,75,77,75,78,81,83,78,81,77,76,76,76,76,76,76,73,77,76,79,75,73,75,77,79,76,77,76,74,77,77,76,74,77,76,77,75,77,74,75,76,77,78,73,77,76,79,80,81,76,76,75,76,76,76,77,76,72,74,76,75,76,73,75,77,74,77,75,76,73,77,79,73,75,77,74,76,74,77,77,76,77,76,78,72,75,74,75,76,79,74,74,78,74,75,77,76</t>
  </si>
  <si>
    <t>IMGLINENC=79,78,79,80,80,80,77,82,79,83,77,81,79,79,78,78,80,78,74,80,81,81,78,78,78,80,79,78,79,76,79,80,77,80,81,79,80,80,81,78,80,78,82,82,80,81,80,79,81,76,80,79,80,79,80,81,77,81,77,78,76,76,79,78,76,79,79,82,81,76,77,76,79,77,79,76,78,79,77,77,77,78,80,77,79,75,79,78,78,79,77,79,74,75,78,79,74,77,76,77,77,76,74,76,78,76,76,75,76,77,78,75,77,80,75,75,73,78,77,78,76,77,77,78,79,78,80,79,76,75,76,77,77,74,79,74,78,78,78,76,84,95,108,61,16,7,7,7,6,12,11,227,225,37,8,8,7,8,8,19,72,99,90,88,78,77,77,81,75,80,77,80,77,78,77,79,74,76,77,72,76,79,76,79,76,75,78,80,76,75,79,75,76,76,74,74,76,77,77,79,76,77,78,74,75,74,74,72,69,70,68,66,69,64,64,64,68,67,67,68,66,71,74,73,76,75,77,79,77,80,77,80,78,76,74,78,76,75,80,76,76,73,75,79,76,74,76,77,74,74,77,72,75,74,77,75,79,75,79,79,75,78,80,76,75,76,75,74,75,77,75,78,76,76,76,77,73,77,75,72,79,78,79,78,76,74,74,74,72,75,75,74,77,74,74,76,77,74,80,77,80,75,78,74,75,77,76,77,79,76,77,77,73,77,75,77,78,75,76,75</t>
  </si>
  <si>
    <t>IMGLINENC=79,79,77,77,79,75,76,76,81,81,78,78,78,79,76,76,75,78,79,77,81,75,75,77,77,81,77,79,81,79,80,74,79,77,79,76,76,77,79,80,78,82,77,81,79,77,80,81,79,78,75,79,80,79,81,78,79,79,79,78,77,81,78,80,80,74,81,78,78,80,76,79,79,79,77,76,75,77,76,79,79,79,77,77,79,76,79,77,79,79,79,75,77,75,76,76,76,77,80,77,79,84,79,79,79,77,80,77,77,78,82,79,79,79,77,78,81,80,80,80,81,80,79,78,79,80,82,80,79,75,77,78,81,80,79,78,80,82,82,82,85,76,76,90,74,99,92,50,34,45,41,37,35,31,30,30,27,28,30,31,30,33,33,41,65,82,104,96,72,91,74,75,80,80,81,86,85,82,84,78,83,81,80,81,82,80,81,80,81,77,78,86,81,79,80,82,80,80,83,80,78,81,81,79,81,82,83,79,83,81,78,82,81,83,79,80,79,80,83,78,84,82,82,82,86,82,83,82,80,79,79,83,81,81,82,82,83,83,83,83,82,83,81,81,81,81,80,79,80,79,78,80,81,79,83,80,81,80,82,79,81,80,84,82,85,82,82,84,83,82,82,83,81,83,77,86,87,85,84,83,84,81,85,86,85,81,82,84,81,85,80,84,84,84,85,83,86,80,81,83,85,84,84,86,84,83,84,83,81,87,84,84,80,79,83,84,90,90,85,86</t>
  </si>
  <si>
    <t>IMGLINENC=77,76,76,76,74,77,74,79,75,78,77,77,77,76,78,76,76,78,78,78,78,77,78,75,79,76,76,78,78,78,77,75,76,76,83,83,76,78,76,82,76,82,82,77,77,78,82,80,76,76,80,78,77,76,78,78,78,79,80,79,78,75,77,78,80,78,79,77,78,82,81,81,78,78,79,80,78,78,78,80,78,81,79,76,79,79,77,79,77,77,76,78,81,76,76,77,79,80,77,80,82,81,80,81,76,80,82,82,78,80,81,78,80,79,81,81,80,77,79,80,80,81,81,80,83,81,80,79,84,81,81,80,79,79,82,84,82,81,79,84,81,72,84,90,76,99,96,57,36,44,39,35,33,31,28,29,29,29,31,28,31,31,34,38,64,81,109,97,73,92,81,76,84,83,81,82,81,82,81,80,79,80,81,84,83,80,82,83,84,80,86,81,83,79,79,80,80,82,80,81,81,80,82,82,81,82,82,80,86,79,78,83,81,81,80,81,82,83,81,80,82,81,84,83,80,83,79,84,83,82,80,80,79,82,81,85,79,81,83,76,81,84,81,79,82,82,85,82,80,83,84,82,82,84,82,84,78,83,81,84,84,82,82,85,84,81,85,83,86,83,83,84,81,85,83,82,81,83,85,86,83,84,83,80,82,84,84,82,87,83,87,87,82,84,82,85,84,81,85,83,83,85,86,82,84,86,84,87,89,85,81,85,85,81,87,84,86,87,84,85</t>
  </si>
  <si>
    <t>ZL=-9632.9|ZR=-3413.3|ZSWP=0.0</t>
  </si>
  <si>
    <t>IMGLINENC=76,83,80,80,80,78,79,75,79,80,79,83,79,79,77,81,78,79,79,78,82,78,78,80,80,79,82,78,80,76,79,80,79,77,78,80,78,81,80,79,78,80,80,82,81,80,80,79,79,77,77,80,80,79,78,77,80,80,77,76,78,78,76,79,80,80,79,80,78,75,78,81,82,78,77,78,77,78,79,80,80,78,75,78,77,76,79,78,80,76,76,75,80,79,79,77,78,79,75,75,77,78,77,73,72,75,74,79,77,76,79,78,76,78,76,74,79,76,75,75,74,78,78,77,76,78,76,76,77,78,76,75,79,78,79,79,75,78,77,76,82,75,106,46,13,7,6,6,6,12,13,228,248,26,8,7,7,7,8,15,56,109,73,75,79,77,78,80,76,78,82,75,77,76,75,78,76,76,78,81,77,79,78,78,75,75,79,79,74,76,76,80,77,76,76,75,78,79,78,80,78,80,76,79,75,80,79,77,77,74,69,73,70,69,67,67,73,65,69,70,72,71,75,76,77,75,74,79,77,81,79,79,78,74,76,75,76,76,76,78,78,75,74,74,76,77,78,79,75,76,74,77,76,79,75,74,74,79,77,74,74,76,74,78,76,76,75,75,77,75,76,77,75,77,80,76,78,74,75,74,76,77,76,76,78,76,76,73,74,75,76,75,74,74,78,76,78,79,73,81,76,78,72,77,73,78,80,75,72,73,74,74,74,74,73,77,75,77,78,76</t>
  </si>
  <si>
    <t>IMGLINENC=78,77,80,79,80,78,77,81,81,82,78,82,81,80,75,80,79,81,77,75,80,81,75,80,81,80,80,77,79,77,81,80,78,81,82,77,80,77,78,79,75,81,80,79,82,81,79,78,82,78,82,81,77,81,81,80,78,79,77,77,80,79,81,78,77,77,83,77,81,82,79,77,77,80,80,80,79,79,79,76,75,77,76,77,79,79,78,78,76,78,77,77,76,79,76,78,76,75,78,78,79,76,76,78,76,76,76,76,79,76,77,77,76,74,74,75,80,75,79,76,79,78,80,79,78,77,81,80,82,79,79,79,75,78,77,80,81,78,77,82,78,77,111,46,13,8,6,7,6,12,12,237,248,27,8,8,7,8,8,15,62,102,79,78,85,78,79,79,80,77,76,77,82,80,79,79,78,76,76,79,80,75,78,82,82,76,78,77,77,76,75,77,76,75,77,72,74,77,79,78,76,81,73,75,72,73,73,74,72,70,67,70,66,68,66,68,69,66,65,66,67,71,71,79,73,75,81,78,78,77,77,81,77,76,74,74,79,77,74,79,78,76,77,76,80,73,73,74,75,76,81,75,69,76,79,76,76,76,76,75,76,78,77,79,75,75,76,72,75,76,76,79,77,77,76,75,80,77,73,74,77,76,74,80,78,73,75,77,76,78,75,74,75,77,78,77,76,76,77,77,74,75,75,79,74,77,76,75,77,75,78,76,77,77,74,77,76,76,76,76</t>
  </si>
  <si>
    <t>IMGLINENC=78,77,75,77,77,78,78,75,79,76,77,73,75,75,76,77,77,78,79,79,76,78,78,77,75,78,79,80,78,79,77,79,77,78,76,81,78,75,78,79,79,80,77,80,76,76,80,79,77,81,76,79,77,78,77,80,81,76,78,80,76,74,79,80,79,80,79,79,77,78,76,78,77,75,78,77,80,78,78,79,78,80,77,81,75,75,77,77,77,77,79,75,74,78,77,73,76,81,78,78,80,79,79,80,81,81,79,81,77,79,81,79,81,80,77,77,81,78,78,79,80,80,79,78,82,84,78,78,79,81,82,81,80,78,80,81,80,80,82,85,89,85,72,88,79,107,78,43,30,44,44,37,37,32,32,30,29,29,32,30,35,32,32,39,56,65,96,103,74,89,76,89,86,85,84,85,80,83,82,83,82,84,85,78,77,83,83,82,82,80,80,85,82,82,85,84,76,82,82,81,81,78,82,80,81,82,81,79,79,81,81,79,78,81,79,79,81,80,81,81,82,81,84,77,82,82,81,83,82,84,81,83,79,80,83,81,83,77,82,88,83,83,85,83,81,83,80,84,80,81,82,80,81,82,80,83,80,81,82,79,83,81,87,84,84,79,82,85,82,83,83,85,87,82,86,84,79,86,79,82,83,81,82,85,84,83,80,82,82,83,80,81,86,82,83,86,83,82,84,84,82,82,84,87,82,83,87,82,86,88,87,84,78,83,86,82,87,88,87,89</t>
  </si>
  <si>
    <t>IMGLINENC=78,75,76,75,78,78,76,76,76,81,75,77,75,78,77,78,77,77,77,77,76,75,78,79,78,78,78,78,78,79,77,76,76,79,76,77,80,78,76,80,77,81,79,74,78,80,77,81,78,78,79,79,79,78,77,76,77,81,78,78,81,79,77,79,77,77,82,78,77,80,78,80,79,80,79,77,78,77,80,77,77,79,81,77,76,78,75,78,75,78,79,79,76,79,76,76,81,78,81,80,81,82,80,78,77,80,79,78,79,78,80,81,80,82,78,82,78,80,82,83,78,79,81,79,77,76,80,77,80,80,83,80,77,84,82,81,81,81,82,88,90,80,75,94,74,104,82,46,30,40,46,39,33,31,31,30,29,29,31,32,32,31,34,38,60,69,100,98,75,91,73,88,88,87,83,84,83,82,78,84,78,79,79,82,83,83,80,83,81,83,82,82,80,81,81,83,80,82,79,82,80,81,80,83,82,79,81,77,81,81,84,80,83,81,82,80,84,81,80,85,76,82,82,81,86,82,85,78,84,80,79,83,82,82,84,82,83,81,81,79,81,86,83,85,81,81,82,81,83,83,85,84,84,84,80,86,84,86,81,84,81,82,84,87,84,82,83,86,82,82,82,81,82,85,83,81,84,82,83,84,83,83,84,85,84,84,84,85,83,82,83,84,83,83,82,84,81,87,85,83,85,84,81,82,83,86,84,80,85,81,83,85,82,83,86,88,91,88,86,82</t>
  </si>
  <si>
    <t>ZL=-9425.6|ZR=-3620.6|ZSWP=0.0</t>
  </si>
  <si>
    <t>IMGLINENC=76,78,77,81,79,77,78,79,80,78,78,79,80,78,78,76,76,81,79,78,81,80,80,80,79,81,78,78,76,77,78,82,80,77,80,80,78,83,80,80,81,81,79,79,78,78,78,76,81,81,77,80,78,77,80,78,79,82,79,77,79,77,77,77,78,78,78,76,78,79,75,79,80,77,80,76,79,78,78,81,76,79,77,79,83,77,76,74,78,79,75,76,74,75,78,75,77,76,78,73,73,77,75,76,76,74,78,77,77,74,77,75,77,76,76,77,75,79,81,76,79,80,76,75,80,82,81,76,82,76,78,78,77,76,77,79,80,74,81,81,75,73,93,25,9,7,6,6,7,11,12,200,248,19,8,8,6,7,6,9,33,105,66,82,73,80,78,74,79,78,79,77,78,79,81,76,76,73,75,76,74,76,76,76,77,77,81,77,78,76,78,77,75,75,77,77,73,77,78,78,77,78,76,76,78,78,75,76,74,74,73,71,70,68,67,66,68,70,70,72,71,75,75,77,76,77,79,78,77,79,78,79,75,76,77,74,73,78,77,77,75,73,78,77,74,75,79,76,73,76,77,74,77,76,80,78,76,79,75,78,76,80,75,79,75,78,73,76,74,74,76,75,74,77,74,78,78,76,74,75,78,73,78,78,78,75,73,74,75,76,72,74,76,77,75,74,77,77,76,75,74,75,77,76,75,75,77,75,76,75,72,73,76,76,75,75,77,75,74,78</t>
  </si>
  <si>
    <t>IMGLINENC=78,80,78,78,78,80,82,81,81,76,82,78,80,82,78,78,75,81,79,83,79,76,82,81,80,78,80,78,77,79,80,80,78,79,80,79,79,80,81,77,75,82,80,77,77,80,81,80,78,79,80,78,77,80,79,78,78,81,81,80,82,77,81,78,79,76,82,77,78,78,77,78,81,79,79,76,77,79,81,77,83,78,79,78,75,78,79,81,78,76,77,76,78,76,77,79,79,79,77,75,78,79,76,76,77,78,77,74,78,78,78,74,77,79,77,76,75,72,73,77,79,82,77,77,80,80,79,78,76,79,80,78,78,80,81,80,80,80,78,79,79,68,99,27,7,6,6,6,6,12,12,216,248,20,7,7,6,6,8,12,37,108,63,78,73,83,77,78,76,78,78,81,78,77,75,77,78,78,77,77,81,79,80,79,78,77,77,77,77,77,75,77,77,78,72,74,75,73,78,79,77,76,74,74,76,73,72,76,70,70,69,64,68,67,68,66,67,67,65,65,67,68,73,77,74,77,74,78,80,77,80,83,80,77,75,76,77,77,78,78,77,77,78,78,78,76,77,77,76,76,77,73,73,75,74,78,77,79,76,75,78,78,76,73,78,76,74,79,77,78,75,76,74,74,74,77,75,77,77,75,78,75,75,75,75,73,78,74,75,74,78,75,74,74,79,77,77,73,79,79,78,74,76,77,77,74,75,75,76,74,76,77,73,77,75,77,77,79,73,76</t>
  </si>
  <si>
    <t>IMGLINENC=78,76,74,79,80,78,79,77,75,78,76,75,78,77,77,77,77,79,76,78,78,81,79,80,77,78,83,76,78,78,78,77,80,78,76,76,79,78,77,77,80,77,74,76,78,76,79,81,79,80,76,77,77,80,76,79,82,80,80,83,81,78,80,79,78,75,78,76,75,78,78,78,79,77,80,80,81,78,80,78,77,77,81,77,77,77,77,76,80,76,77,77,76,79,77,77,80,78,78,80,77,82,76,79,81,78,80,80,79,77,80,83,82,80,80,81,79,79,81,81,81,79,81,84,82,81,79,81,80,80,80,78,80,79,80,79,78,79,78,75,80,91,83,78,90,101,60,30,24,41,49,39,36,35,34,31,31,29,34,31,35,34,33,40,50,50,84,106,81,76,88,90,77,79,79,80,82,83,80,83,77,83,81,80,82,82,80,80,81,78,82,82,80,80,80,85,79,81,78,79,77,80,81,81,80,83,82,83,80,82,80,81,81,79,79,77,79,85,80,82,83,80,85,82,81,81,81,80,79,81,84,84,81,80,84,81,81,81,85,78,81,83,83,82,80,82,81,81,80,79,78,80,82,85,77,82,81,82,79,79,80,82,88,84,81,83,83,83,82,88,80,81,81,85,77,84,82,83,83,83,83,87,86,84,83,85,84,83,79,83,80,83,85,82,84,83,84,81,86,83,85,81,83,80,86,81,85,87,84,87,82,85,79,86,83,86,87,84,85,85</t>
  </si>
  <si>
    <t>IMGLINENC=78,77,73,77,79,75,78,76,75,77,78,75,78,78,76,78,76,79,78,78,77,76,75,77,77,76,78,79,77,75,79,76,74,76,78,77,79,81,76,78,78,78,78,76,79,81,80,79,78,79,77,80,79,77,78,78,79,81,78,79,76,77,78,79,76,80,79,78,76,80,78,79,78,78,80,78,77,80,81,78,78,80,77,79,78,77,76,80,77,78,78,82,77,80,77,75,80,77,78,77,79,74,80,77,79,81,80,78,78,78,80,82,80,82,79,81,80,80,81,80,82,82,81,78,79,79,80,81,82,80,80,81,81,78,80,82,82,81,79,79,78,88,78,80,88,101,65,32,25,38,48,40,36,32,33,29,32,31,34,30,34,34,35,40,52,52,82,108,83,78,85,94,80,80,79,84,84,85,82,84,84,77,81,83,82,85,82,83,80,81,83,80,82,79,81,80,79,80,82,82,85,82,81,82,82,82,82,80,84,79,80,79,82,85,83,83,79,84,83,83,78,82,81,78,82,81,78,84,84,84,84,81,82,83,81,82,82,80,81,80,82,82,84,84,82,83,83,82,82,82,81,81,82,81,84,81,81,84,86,82,82,79,80,84,84,85,84,85,80,81,82,82,80,85,83,84,86,82,80,84,84,85,84,82,87,84,83,85,85,86,88,82,80,81,85,85,86,86,87,81,83,85,85,84,87,84,84,86,85,84,82,82,86,84,85,88,90,86,89,85</t>
  </si>
  <si>
    <t>ZL=-9232.9|ZR=-3813.3|ZSWP=0.0</t>
  </si>
  <si>
    <t>IMGLINENC=80,83,80,82,79,80,76,78,78,80,78,79,76,78,78,80,78,78,76,81,80,77,78,81,79,80,76,77,80,78,74,80,80,78,79,78,77,82,80,78,82,80,80,79,78,80,78,81,82,79,78,82,80,78,80,79,80,82,83,79,79,77,79,76,76,77,78,74,76,77,77,80,80,79,80,77,76,78,80,77,79,78,75,79,79,82,77,74,78,75,76,78,80,75,74,78,78,77,76,75,75,75,76,77,74,74,78,79,78,78,74,74,77,79,75,78,79,77,79,76,74,76,77,77,79,79,75,76,78,78,78,78,76,78,78,76,80,83,77,83,93,107,57,13,8,6,6,7,7,9,13,248,248,13,7,7,8,7,7,8,21,82,86,93,92,74,82,80,76,80,80,77,79,78,74,81,78,78,76,79,78,74,78,78,79,72,79,79,73,74,77,75,78,80,77,74,76,78,79,79,79,78,81,74,76,76,80,77,75,74,73,71,71,68,68,67,66,65,69,74,73,73,77,77,76,74,75,76,78,81,80,79,78,74,77,75,77,81,76,78,78,79,73,75,80,77,77,77,78,73,77,77,75,74,76,76,73,77,75,77,76,74,75,73,75,79,75,74,73,78,77,76,75,76,79,76,78,75,76,76,77,75,76,78,76,73,74,75,75,76,76,76,75,72,77,75,76,76,76,76,78,78,74,76,74,75,75,76,74,73,72,73,74,76,76,76,76,73,76,75</t>
  </si>
  <si>
    <t>IMGLINENC=79,80,78,80,80,79,79,81,79,79,79,82,82,78,78,82,78,79,79,79,78,76,79,77,76,76,79,76,80,80,78,79,79,80,82,80,79,81,80,77,78,79,80,79,80,80,77,79,82,79,81,79,81,78,78,79,77,83,78,78,79,76,81,78,79,79,79,78,79,77,79,80,79,81,76,76,77,78,80,79,83,78,76,79,77,79,77,78,76,79,78,75,79,75,79,79,75,77,76,77,79,75,76,77,78,77,78,78,76,77,78,77,75,79,76,76,75,78,77,80,80,77,81,76,78,81,78,79,77,75,75,79,79,78,79,78,80,80,72,81,96,104,59,15,8,6,7,7,7,10,12,248,248,14,8,7,7,6,7,9,24,90,81,93,88,77,78,79,77,80,77,75,82,79,82,80,77,78,79,76,78,76,79,79,80,76,79,78,76,76,74,77,76,77,76,76,74,77,73,77,75,77,76,74,74,77,72,75,71,71,70,67,68,65,68,67,67,66,63,67,67,70,72,76,77,78,76,77,78,78,80,78,79,77,76,73,75,74,76,76,77,77,75,77,76,77,77,76,74,73,76,75,75,77,79,75,75,77,77,76,74,78,77,78,77,75,74,76,75,77,75,78,75,77,78,75,75,74,77,74,75,72,74,78,77,73,73,74,76,73,76,75,76,77,74,76,75,76,74,78,75,75,75,75,73,76,74,78,76,75,73,77,77,77,73,75,76,74,75,75</t>
  </si>
  <si>
    <t>IMGLINENC=79,80,76,78,78,76,76,77,78,80,75,79,76,77,80,77,78,79,79,78,80,75,80,82,76,76,77,81,79,79,79,80,79,77,79,80,79,77,79,79,79,80,77,77,79,75,78,81,79,77,77,80,80,79,81,79,78,78,80,80,77,79,78,79,77,78,77,78,76,75,80,78,77,80,75,78,76,78,80,79,79,79,79,75,76,75,77,77,79,80,74,80,76,78,79,77,78,78,79,80,79,79,79,80,79,82,78,81,82,77,80,81,80,77,81,82,78,78,84,80,78,79,83,77,83,79,79,81,81,82,78,78,78,82,76,78,80,82,87,85,73,78,95,71,103,89,48,23,19,34,54,41,39,36,36,32,32,33,36,34,39,34,37,43,44,36,61,100,102,72,92,73,79,90,88,83,83,83,84,83,79,82,83,78,77,79,79,83,81,79,82,79,79,81,78,80,77,83,81,80,81,79,76,80,77,78,81,79,79,80,81,75,80,80,80,82,81,80,83,80,82,81,80,81,82,81,82,79,83,83,86,80,82,83,79,86,85,84,83,81,84,83,83,84,78,83,79,82,79,81,78,82,77,79,81,79,81,80,83,84,81,81,80,81,84,83,86,83,81,83,82,82,82,82,83,85,84,84,84,88,83,86,85,85,83,85,84,82,83,83,80,84,85,84,83,82,84,79,80,82,88,82,83,86,82,85,84,85,85,86,87,84,83,80,80,85,90,90,86,84</t>
  </si>
  <si>
    <t>IMGLINENC=75,76,77,77,78,76,76,78,77,75,73,79,73,79,77,74,78,78,75,78,75,76,78,76,76,77,80,76,78,75,77,79,77,80,77,78,79,78,75,77,78,79,79,76,79,77,77,78,80,79,77,78,79,77,77,79,80,79,78,78,76,77,78,79,76,77,79,75,76,76,78,77,79,78,78,79,76,79,79,80,76,80,77,78,81,77,77,77,76,80,75,80,79,78,81,78,79,80,77,79,79,82,77,81,80,81,78,84,78,80,81,79,81,81,79,80,83,82,81,80,78,83,81,82,81,80,79,79,80,76,81,79,81,79,84,81,80,77,80,80,75,82,89,76,103,88,50,27,21,34,54,40,38,37,36,32,32,33,37,34,37,35,33,42,46,38,64,100,97,69,98,73,78,86,83,83,84,82,79,81,82,81,81,81,81,84,80,84,81,82,84,82,82,83,81,82,80,79,80,81,83,80,81,84,82,83,80,80,82,82,79,84,85,80,86,82,81,84,78,86,81,83,81,83,82,82,80,80,85,82,80,80,86,82,80,84,80,85,80,81,80,80,82,85,81,80,81,81,80,82,86,82,77,81,82,81,83,82,82,83,84,84,85,85,83,87,86,82,81,83,81,84,83,83,82,82,85,81,80,87,83,82,84,81,83,84,84,83,81,82,82,87,84,85,84,83,83,83,87,83,81,86,84,84,85,85,85,86,84,83,81,86,85,83,86,88,89,89,85,83</t>
  </si>
  <si>
    <t>ZL=-9032.7|ZR=-4013.5|ZSWP=0.0</t>
  </si>
  <si>
    <t>IMGLINENC=76,78,83,80,80,76,79,78,81,79,78,80,77,79,78,79,78,78,79,78,79,75,79,78,80,80,80,78,82,79,78,78,82,80,81,78,82,82,78,77,80,80,80,82,79,81,79,79,82,79,80,80,80,78,77,77,78,81,82,75,76,76,77,79,78,77,79,77,79,77,80,78,77,80,77,78,79,77,78,79,81,79,77,77,76,79,76,78,76,76,75,75,80,78,77,75,80,78,78,79,75,76,75,77,75,80,73,75,79,77,78,75,76,78,76,77,80,76,76,80,75,77,76,78,78,80,79,78,77,72,78,76,79,76,77,84,80,78,79,75,69,104,27,9,6,7,7,6,7,9,16,248,221,13,7,7,8,6,6,8,15,58,109,74,75,87,76,80,79,80,80,77,79,76,77,82,81,78,76,77,75,78,77,81,75,76,76,77,77,74,77,77,75,79,75,75,76,76,76,78,78,80,79,77,75,76,78,78,75,72,73,71,68,71,66,68,70,68,70,70,73,72,73,75,79,74,75,77,81,80,81,80,77,76,77,76,77,78,78,79,79,75,76,79,73,75,78,77,74,78,75,74,77,79,78,75,77,77,76,76,78,78,77,76,74,77,76,75,78,77,78,76,78,77,75,76,77,77,75,76,76,76,74,76,76,74,76,73,75,77,73,72,72,75,77,76,74,76,78,78,77,74,76,74,78,78,73,75,75,76,71,77,78,76,76,77,75,74,73,75</t>
  </si>
  <si>
    <t>IMGLINENC=81,79,78,79,80,77,80,77,78,77,76,81,77,80,81,81,77,81,80,77,77,80,77,78,81,80,81,79,80,78,78,77,78,79,80,78,81,80,81,78,79,80,78,77,82,79,82,81,81,76,82,81,77,77,78,78,77,80,77,78,81,77,80,79,81,79,79,78,80,78,80,80,79,81,76,81,75,79,79,78,77,75,78,78,77,77,80,79,77,77,75,78,77,76,77,79,75,74,77,77,77,77,77,78,77,77,76,79,77,78,75,78,77,79,74,76,76,77,79,77,76,78,82,77,79,76,79,78,77,76,78,79,78,77,79,81,77,80,77,71,66,106,31,10,7,7,6,6,7,8,16,248,235,12,8,7,7,7,7,8,15,64,105,81,82,83,78,79,76,79,78,79,76,78,76,78,78,74,78,78,77,73,76,77,77,77,78,78,76,79,74,77,79,73,76,74,75,74,76,77,75,79,76,76,74,73,75,73,72,68,71,68,64,65,67,67,67,65,66,66,66,69,74,75,75,77,76,76,81,75,83,79,78,78,72,73,76,82,77,79,75,75,78,78,80,74,76,77,76,75,78,77,77,76,78,78,79,79,76,74,75,79,77,73,79,72,75,73,77,74,76,77,74,73,75,75,77,76,77,76,77,76,75,75,75,76,75,76,76,74,76,74,77,78,77,76,75,77,75,76,74,77,77,77,77,76,74,79,73,76,76,73,75,74,77,80,77,73,72,76</t>
  </si>
  <si>
    <t>IMGLINENC=76,76,75,78,79,77,77,74,80,82,77,80,77,76,76,78,76,79,79,78,77,79,75,77,79,76,80,80,77,80,79,78,76,74,76,78,80,75,77,79,79,79,76,80,79,77,80,78,79,76,79,80,77,79,80,80,78,78,78,76,79,78,76,82,80,78,75,78,77,77,80,81,77,76,79,77,77,75,76,80,77,80,79,76,79,77,76,77,79,80,77,82,78,79,80,74,77,78,82,77,78,80,78,80,78,79,77,79,80,77,79,79,78,78,78,80,77,78,78,82,80,79,85,78,80,80,82,82,79,78,80,78,83,79,79,76,83,82,85,89,87,75,86,78,108,74,37,18,15,31,53,42,42,40,39,33,37,38,40,37,42,36,34,49,41,29,47,82,103,81,80,87,89,76,81,82,86,82,81,83,84,84,82,78,81,83,83,84,83,83,81,83,82,74,79,86,78,81,82,82,82,78,82,81,80,84,79,79,79,80,82,81,83,79,81,79,79,80,79,79,84,83,81,81,81,80,79,79,85,81,80,84,80,80,84,82,83,80,83,84,82,82,84,81,78,82,78,78,83,81,84,80,80,80,81,81,82,76,83,78,79,82,82,85,81,83,82,85,81,86,85,84,85,83,82,83,86,85,82,86,82,83,83,84,83,81,80,84,84,82,81,83,87,87,83,82,82,81,87,84,85,84,80,84,84,81,83,85,86,85,85,83,83,83,84,85,89,88,88,88</t>
  </si>
  <si>
    <t>IMGLINENC=77,78,74,76,77,78,76,77,76,76,78,78,77,80,79,76,81,77,77,73,77,76,78,78,78,80,78,79,79,78,75,74,78,76,80,76,77,80,76,76,79,78,80,79,77,78,80,78,78,81,80,80,80,77,76,78,81,80,78,78,77,79,79,77,79,80,78,76,77,80,80,77,78,79,76,77,77,80,79,78,78,79,77,80,78,80,77,77,79,78,78,81,76,82,77,78,76,78,77,77,79,83,81,77,78,79,80,79,76,79,77,80,82,79,77,83,79,77,80,80,81,82,81,78,83,80,77,81,79,82,79,81,79,79,81,84,80,84,84,88,85,76,91,76,106,79,39,19,16,31,56,46,41,38,37,36,33,35,38,35,41,35,36,45,43,29,47,83,106,82,80,84,90,84,82,78,83,81,80,82,82,79,80,79,81,81,80,81,83,81,82,78,83,79,78,82,81,81,80,81,84,83,81,82,81,82,80,79,81,79,81,81,81,78,81,83,85,84,81,83,79,80,80,83,80,81,80,79,82,84,81,85,81,82,83,81,84,83,81,83,85,82,85,82,85,81,84,81,82,81,86,86,85,82,83,86,82,81,81,83,83,83,81,85,82,84,84,82,82,81,84,84,83,84,83,85,84,82,80,80,83,83,82,84,86,86,80,82,81,83,84,85,82,84,83,84,82,84,85,83,82,84,82,84,80,83,85,85,86,86,82,85,85,84,84,87,89,87,86,83</t>
  </si>
  <si>
    <t>ZL=-8839.3|ZR=-4206.9|ZSWP=0.0</t>
  </si>
  <si>
    <t>IMGLINENC=78,78,81,80,80,80,80,78,77,77,80,80,81,80,78,79,78,81,77,80,79,77,76,80,80,78,80,77,80,78,79,80,79,80,78,78,78,78,81,79,77,80,81,79,77,78,80,79,77,78,80,82,81,80,80,78,79,79,78,80,78,77,77,78,82,78,79,77,79,77,80,77,78,76,79,76,78,78,79,80,79,75,76,77,80,77,78,81,78,77,77,77,76,75,77,77,78,75,75,78,77,74,81,75,74,78,78,79,76,75,78,76,78,77,77,78,77,78,78,79,77,75,79,76,77,77,76,75,76,77,77,77,77,76,78,76,77,77,83,98,104,67,15,8,7,7,7,7,9,9,16,248,137,13,8,6,6,6,6,7,11,34,107,64,80,71,84,78,80,80,78,76,81,81,79,78,78,75,76,81,78,77,75,79,76,79,77,77,79,75,76,79,78,81,78,77,74,77,78,79,77,78,79,78,76,81,80,77,76,72,70,70,69,72,67,68,69,69,70,70,73,71,70,77,76,78,76,79,81,79,77,78,78,76,75,79,77,79,73,78,75,75,78,76,72,79,74,74,73,75,77,76,77,80,76,76,75,76,76,78,77,74,79,76,77,74,74,75,74,75,76,77,74,74,79,76,77,75,76,73,74,76,75,76,75,77,76,78,76,77,76,73,75,74,77,74,75,77,77,76,77,77,76,77,76,72,76,76,75,76,76,75,75,76,76,74,75,76,76,73</t>
  </si>
  <si>
    <t>IMGLINENC=83,82,78,79,79,82,77,79,77,77,75,79,76,76,77,79,82,80,77,78,78,80,80,78,78,81,76,77,77,77,78,80,78,79,79,80,80,81,75,78,75,81,77,81,80,80,77,78,81,80,83,78,81,80,79,82,81,79,79,78,79,78,78,77,76,79,82,77,80,78,80,75,77,79,77,78,79,78,77,77,79,79,79,79,77,79,80,77,75,80,77,79,74,74,78,78,81,77,79,78,77,78,77,76,75,76,78,77,78,79,76,77,77,77,76,77,79,74,81,79,76,79,79,74,82,77,76,77,75,78,78,77,79,78,79,78,83,75,78,95,105,71,16,8,7,7,5,6,9,7,18,248,143,13,7,6,8,6,7,7,11,38,111,60,73,75,83,78,77,79,80,76,81,80,78,77,78,80,76,75,77,74,75,78,79,77,77,78,75,81,77,76,80,75,77,74,77,75,75,76,77,74,75,75,74,76,73,73,72,68,69,68,66,66,69,64,69,65,67,66,67,69,74,76,74,76,78,75,74,77,78,79,77,79,75,75,76,75,77,75,76,75,77,77,78,75,76,77,78,75,76,75,76,74,76,76,76,74,78,77,75,76,79,77,78,76,79,77,76,77,75,75,76,74,75,77,76,80,74,76,77,76,77,79,75,75,74,74,77,76,78,76,78,75,78,75,77,75,77,73,76,75,76,75,75,75,74,76,75,74,75,73,75,79,74,75,77,76,74,74</t>
  </si>
  <si>
    <t>IMGLINENC=80,81,76,77,79,74,77,78,77,80,74,77,75,78,75,75,75,78,77,78,76,81,80,78,77,77,77,78,75,79,77,78,77,76,75,79,79,81,78,78,79,78,77,76,82,77,80,80,79,80,79,81,79,80,78,81,81,81,80,74,79,78,80,78,78,74,77,77,78,80,78,76,77,79,77,75,79,77,78,78,79,76,77,79,75,79,75,79,81,78,79,80,72,76,74,75,78,77,80,81,78,78,81,78,81,80,75,82,79,78,78,80,79,77,78,84,80,80,79,82,80,78,77,82,81,81,80,82,78,81,79,81,80,79,82,80,84,77,79,77,92,79,80,85,100,61,28,15,14,28,57,46,45,44,38,37,36,38,43,39,45,40,36,51,39,21,33,68,103,96,72,93,79,79,85,81,82,81,82,82,81,83,86,81,79,80,81,83,82,78,81,84,82,82,78,83,80,81,81,80,84,82,81,82,82,79,83,82,78,83,81,79,81,81,80,81,82,79,82,81,81,78,83,78,81,79,83,79,83,84,81,83,81,78,81,82,85,82,81,84,83,83,81,82,79,82,81,81,80,80,84,82,81,79,82,84,82,77,82,80,83,83,84,81,84,85,81,82,83,83,83,81,81,82,83,85,86,83,79,84,83,84,88,85,82,87,81,83,80,84,81,81,82,83,84,83,86,80,85,80,85,80,83,82,86,82,82,86,86,87,83,82,79,81,84,84,90,89,87,83</t>
  </si>
  <si>
    <t>IMGLINENC=76,79,78,76,75,75,76,78,78,78,77,79,75,78,74,76,76,79,77,74,76,78,75,78,77,77,79,75,77,78,79,76,76,74,79,78,77,79,78,78,80,77,80,75,77,80,80,78,77,79,78,81,78,77,79,78,76,79,78,78,77,78,78,78,77,80,78,79,76,78,79,75,79,80,81,76,79,80,78,78,77,80,77,78,76,77,77,77,76,76,75,77,77,79,77,73,76,82,77,82,79,79,78,77,80,81,81,79,78,78,80,79,79,83,77,78,79,78,77,80,82,80,79,78,79,78,81,80,79,80,82,78,79,80,77,84,82,83,80,82,92,80,83,85,102,62,29,15,14,27,55,51,44,42,40,38,34,36,41,38,44,39,36,51,37,22,34,71,107,95,73,95,80,76,81,83,82,83,80,82,80,78,82,84,81,80,80,81,83,84,80,81,80,80,81,83,83,82,80,83,82,80,86,81,82,80,81,80,79,81,81,79,81,81,80,79,77,83,84,78,78,79,82,81,82,80,83,79,82,82,85,81,84,82,83,81,78,77,81,81,82,82,84,82,86,81,81,82,79,84,82,86,80,82,83,82,80,82,85,84,85,82,81,83,84,81,84,83,81,84,78,83,81,83,82,84,85,85,80,81,85,84,80,85,83,81,84,83,85,80,81,84,84,80,86,82,84,82,80,86,82,88,84,85,85,82,85,82,86,86,83,88,86,83,84,87,85,89,84,81</t>
  </si>
  <si>
    <t>ZL=-8645.4|ZR=-4400.8|ZSWP=0.0</t>
  </si>
  <si>
    <t>IMGLINENC=82,76,79,82,78,80,77,78,79,78,80,78,79,79,79,76,77,82,76,78,79,77,81,80,78,80,79,79,80,80,77,80,77,78,80,77,77,79,78,75,81,77,80,78,78,81,82,81,77,79,82,79,77,78,82,78,80,79,76,78,78,79,81,76,79,78,77,78,77,78,79,78,79,78,80,82,81,80,81,79,77,76,80,77,80,80,78,77,78,79,73,75,82,77,77,76,77,80,75,77,76,76,78,76,77,73,73,77,74,74,75,78,76,78,81,76,79,75,76,77,79,78,78,78,79,80,80,78,77,77,76,77,75,76,75,80,78,80,80,73,111,42,10,7,7,6,7,7,11,7,16,248,120,16,8,6,7,7,7,8,9,22,84,85,98,94,73,77,82,78,81,81,79,78,77,78,77,74,76,79,80,77,75,78,76,75,79,76,77,75,77,78,75,79,75,79,76,76,77,77,78,80,75,77,78,78,78,77,72,73,72,70,70,68,66,68,68,67,69,71,74,73,75,77,80,76,78,78,79,82,76,79,76,71,74,72,74,77,76,80,77,77,77,76,78,79,75,77,75,75,74,78,76,75,77,76,77,76,75,76,73,75,75,73,76,79,76,77,75,73,76,77,77,75,75,75,77,76,75,75,74,72,78,75,74,76,74,76,75,75,75,77,74,78,76,72,74,73,77,76,76,78,75,76,74,74,77,79,77,73,74,73,75,74,77,74,74,77,75,75</t>
  </si>
  <si>
    <t>IMGLINENC=82,80,80,82,81,81,77,79,80,78,80,77,79,76,74,79,78,77,78,78,76,80,77,79,77,80,78,81,81,76,79,78,80,78,80,78,80,78,81,75,75,81,81,81,79,80,79,80,79,79,80,82,79,80,83,79,79,77,79,79,82,76,75,77,75,79,80,78,79,80,76,78,80,78,77,76,78,78,77,78,80,78,79,79,80,78,78,79,80,82,79,77,75,78,78,76,79,75,75,74,78,77,75,77,77,75,79,77,79,80,78,76,74,77,75,76,79,79,75,76,76,77,78,77,77,77,75,78,77,78,79,79,76,78,77,80,79,81,78,75,113,42,10,7,6,6,6,7,10,7,18,248,123,14,9,7,7,7,6,8,9,23,89,81,96,89,74,81,78,77,77,77,77,79,78,80,76,78,80,80,76,80,76,74,82,78,78,78,77,77,77,77,76,74,76,75,75,74,78,79,81,75,76,74,75,74,69,74,71,69,66,70,67,66,68,65,66,66,64,65,65,70,71,74,73,77,79,77,75,76,77,77,77,77,74,75,78,77,78,77,79,72,78,80,75,74,72,78,77,71,75,74,74,75,77,75,79,73,80,76,76,78,76,75,73,76,77,76,74,78,77,73,77,75,78,74,73,74,75,75,75,75,76,76,76,75,72,76,77,77,74,76,75,73,76,74,77,73,77,79,77,74,77,74,76,72,74,75,76,73,77,75,73,75,79,77,76,78,74,75</t>
  </si>
  <si>
    <t>IMGLINENC=77,76,76,77,77,76,75,74,77,77,73,76,78,75,77,78,76,79,78,79,79,78,78,78,77,76,79,77,75,76,79,79,79,81,76,78,79,78,78,81,79,79,80,79,76,77,78,77,79,77,76,78,76,80,76,75,77,77,79,76,79,80,76,82,77,77,78,78,75,81,80,78,77,75,80,78,79,78,80,81,78,77,77,77,81,79,81,73,78,78,75,77,77,78,79,75,75,79,81,79,78,80,80,80,80,79,78,80,82,80,78,83,79,79,78,81,82,80,78,81,79,76,81,78,82,76,80,80,80,83,79,77,77,82,79,81,78,80,79,78,80,93,73,101,93,46,23,12,13,26,52,52,49,46,43,40,36,40,41,41,48,38,39,52,35,16,27,51,93,106,75,87,75,88,88,86,84,84,84,82,81,81,85,79,80,80,81,79,81,80,82,77,81,79,79,84,85,79,81,81,80,77,79,80,81,81,80,81,82,82,77,76,80,80,80,83,81,81,83,82,81,80,79,82,82,78,81,83,81,82,78,83,81,83,81,82,81,83,82,85,85,81,83,83,79,81,83,79,84,83,78,80,82,82,77,79,82,83,83,76,81,82,85,82,83,84,82,86,83,86,80,85,82,81,81,84,84,83,85,82,86,85,85,85,81,78,84,83,83,86,78,81,84,84,82,83,90,83,83,81,83,83,80,87,84,83,83,85,85,86,84,85,83,83,82,85,88,90,87,83</t>
  </si>
  <si>
    <t>IMGLINENC=74,74,79,75,73,78,78,78,80,77,77,77,76,81,78,77,77,77,77,75,76,76,75,77,74,75,78,78,78,75,78,79,78,72,75,77,77,78,76,74,78,78,79,78,78,79,81,77,81,80,78,80,82,76,80,78,78,78,78,78,78,77,81,78,78,79,80,82,78,76,81,77,77,78,81,78,78,82,80,78,78,78,78,78,76,77,77,82,78,78,77,80,78,77,76,77,77,74,79,78,76,82,80,79,77,80,84,80,85,81,79,82,79,78,80,79,81,78,81,82,77,82,81,82,77,78,77,79,81,79,80,79,80,81,83,84,76,83,78,76,84,90,74,97,98,51,21,13,13,24,52,56,47,46,44,39,35,39,41,41,44,39,37,51,35,17,28,53,94,104,76,90,73,89,89,84,84,84,82,80,83,81,85,82,82,82,82,83,82,81,86,81,80,79,78,84,81,80,82,82,82,83,79,80,82,81,83,82,83,83,79,81,81,83,80,80,80,80,83,82,79,84,82,84,81,83,80,81,81,83,78,80,81,81,82,82,80,81,83,83,81,82,82,81,82,81,81,83,81,83,87,82,83,81,81,83,86,83,83,84,82,84,82,83,83,86,82,79,81,85,83,81,81,86,84,82,85,83,82,85,82,86,83,86,85,84,85,83,79,82,82,83,84,83,81,85,85,84,86,82,84,86,87,84,86,85,80,86,85,83,83,86,85,84,84,87,90,89,87,82</t>
  </si>
  <si>
    <t>ZL=-8446.9|ZR=-4599.3|ZSWP=0.0</t>
  </si>
  <si>
    <t>IMGLINENC=81,81,77,81,79,80,77,79,80,79,79,77,79,79,81,75,84,77,80,78,79,80,79,80,81,81,77,79,76,79,76,81,78,79,80,81,79,80,80,81,79,81,79,79,79,80,78,77,80,78,78,77,80,79,79,76,80,80,77,79,77,79,78,79,77,73,74,81,78,79,79,78,79,79,79,78,76,79,79,80,79,78,76,80,79,79,79,73,79,76,77,76,74,77,76,79,77,75,78,80,75,77,78,75,75,77,76,78,75,78,76,80,78,78,77,78,77,79,77,73,75,78,76,79,76,75,78,76,77,78,79,78,76,76,83,76,81,74,77,76,94,23,8,6,7,7,6,7,11,8,16,248,111,17,9,6,6,7,7,7,8,15,54,108,73,77,87,72,81,79,77,79,79,78,78,80,77,75,76,77,78,75,77,79,76,75,76,78,78,77,77,78,78,76,80,77,77,77,81,80,76,80,79,77,77,78,79,79,75,69,71,71,71,67,67,67,71,70,70,68,73,75,78,76,76,79,76,78,78,81,77,80,79,75,79,77,78,80,77,77,77,76,74,77,74,79,78,76,74,74,78,73,75,76,77,77,78,76,77,75,74,79,76,79,76,77,75,75,75,74,78,76,76,76,76,76,74,76,76,77,75,73,76,75,75,72,76,74,75,76,75,77,76,78,76,74,75,74,74,76,80,75,77,73,74,75,76,73,76,73,75,73,75,76,77,70,75,75,74,74</t>
  </si>
  <si>
    <t>IMGLINENC=80,79,78,82,79,80,83,78,79,78,84,80,82,78,76,78,79,80,82,82,79,78,80,77,78,79,77,78,78,80,78,77,78,79,84,82,82,81,81,80,78,81,80,79,82,81,79,79,78,78,81,78,80,80,83,81,79,81,80,76,78,75,81,79,79,77,80,77,79,79,79,81,78,76,81,76,79,79,78,77,79,78,82,79,78,76,77,78,74,78,79,77,77,77,77,78,76,78,73,76,77,78,76,76,76,74,76,75,77,78,80,76,76,77,75,75,76,78,76,78,78,80,80,80,80,77,78,76,77,77,78,80,75,81,77,79,79,78,73,72,96,25,9,6,6,6,5,6,11,8,20,248,106,16,8,7,6,7,6,8,8,16,65,108,85,78,87,78,82,81,80,75,81,80,78,78,79,76,76,78,77,79,76,79,76,76,76,78,77,76,79,71,79,76,77,72,73,77,73,78,74,77,77,76,77,74,73,76,69,71,65,69,64,64,66,71,66,66,65,64,68,67,73,73,74,76,77,77,80,80,79,82,80,77,74,74,74,78,78,77,75,74,76,77,77,76,75,74,74,72,72,73,77,78,79,77,81,75,78,76,79,78,77,76,77,77,75,75,73,77,79,73,72,77,78,74,75,76,77,75,78,73,76,77,78,77,74,78,75,75,77,72,78,73,73,76,76,77,74,77,73,78,74,77,74,75,73,79,73,77,78,74,77,74,75,79,80,74,76,73</t>
  </si>
  <si>
    <t>IMGLINENC=77,78,76,79,79,75,74,75,77,79,75,76,79,79,77,78,78,77,80,78,76,79,79,80,77,75,78,80,78,75,75,79,77,75,74,78,78,78,77,78,81,79,78,81,79,79,80,79,80,76,79,78,83,78,77,79,75,81,80,78,81,77,77,81,76,75,79,78,74,79,80,75,78,79,75,79,77,80,78,76,77,81,81,75,78,74,77,76,77,79,74,80,77,76,76,78,79,76,78,75,80,79,79,82,79,77,82,79,80,78,81,77,78,78,78,79,80,82,82,80,81,80,81,78,82,80,79,76,79,79,78,79,78,80,81,83,85,85,89,83,76,91,74,105,76,37,16,10,11,23,50,60,50,45,43,41,36,40,43,46,47,42,43,54,29,16,19,41,77,105,87,78,85,88,81,78,80,84,85,86,82,84,88,78,80,81,81,80,81,81,81,81,82,79,80,81,83,80,81,81,83,83,80,83,83,80,83,79,81,82,79,79,82,79,78,81,77,82,79,80,83,77,83,83,81,85,85,81,84,79,81,81,82,79,80,84,87,85,86,86,81,77,84,82,85,83,80,81,80,80,83,80,83,80,79,82,83,81,84,83,81,83,81,85,82,81,82,82,83,84,84,83,80,82,84,83,83,83,81,83,82,81,84,84,81,86,83,83,83,83,78,84,80,83,85,79,83,81,83,83,84,82,81,86,82,84,83,83,85,85,85,84,81,80,87,85,89,88,87,85</t>
  </si>
  <si>
    <t>IMGLINENC=74,74,78,75,80,76,78,78,77,75,74,74,76,78,73,76,74,79,77,76,77,77,75,79,79,78,78,73,75,77,77,77,79,80,77,79,78,78,77,75,76,79,78,77,80,81,80,78,79,78,78,81,78,79,77,77,77,78,78,78,78,80,79,79,75,78,79,77,79,79,76,78,78,78,77,78,78,80,79,76,78,79,81,76,77,78,80,79,77,77,77,75,79,78,75,71,77,78,82,78,77,78,83,80,77,80,78,80,80,79,85,79,81,81,75,79,80,80,78,77,81,84,80,82,81,79,81,80,80,78,79,79,82,80,76,82,88,88,83,83,74,90,78,104,81,40,17,11,13,23,51,65,48,46,44,39,39,39,43,43,48,44,40,53,32,15,20,41,80,107,81,79,84,91,80,80,83,82,85,81,86,80,79,83,83,78,84,82,81,81,81,83,82,84,80,81,83,82,85,81,80,85,81,83,80,82,83,82,82,82,80,80,83,81,82,81,80,82,83,82,79,83,81,82,81,83,83,83,83,84,80,81,79,81,79,79,80,80,83,82,83,83,85,80,81,82,83,82,81,84,80,84,80,82,82,84,83,84,83,84,83,83,81,82,87,84,82,84,83,82,82,83,82,83,80,85,81,83,79,85,86,84,83,81,82,85,83,84,84,82,84,84,84,84,83,82,84,84,87,84,85,89,84,82,86,85,83,85,83,83,81,84,86,83,83,85,86,88,87,82</t>
  </si>
  <si>
    <t>ZL=-8251.7|ZR=-4794.5|ZSWP=0.0</t>
  </si>
  <si>
    <t>IMGLINENC=75,79,83,81,76,77,78,79,78,81,81,77,79,78,76,79,78,79,77,80,82,78,80,77,80,82,80,74,77,77,78,81,79,82,78,78,78,80,80,80,81,78,84,83,81,80,80,80,80,77,80,78,81,82,80,79,77,80,82,79,75,78,80,78,78,80,76,76,78,78,77,77,78,79,79,77,76,77,81,79,78,76,77,78,80,77,78,77,79,77,77,77,77,78,78,77,77,73,77,77,75,76,78,72,76,75,75,80,76,74,73,78,81,80,76,77,79,79,75,78,75,77,78,80,79,79,78,78,76,78,75,75,83,78,77,79,76,81,96,109,64,15,6,6,6,6,6,7,11,8,24,248,109,21,9,6,5,8,6,6,7,12,35,106,63,78,73,80,80,80,77,75,76,81,77,77,78,78,75,79,77,77,77,78,79,74,76,77,80,73,77,77,80,78,76,75,73,75,80,79,77,78,78,75,80,80,79,75,74,73,73,71,68,71,68,67,68,70,68,69,73,73,75,76,73,76,77,77,79,78,77,79,79,76,75,76,78,77,72,77,76,77,75,76,76,78,75,76,72,76,79,76,74,80,78,73,75,75,75,78,76,73,76,75,76,80,72,73,74,74,76,77,78,77,75,75,75,74,76,75,76,74,76,76,76,75,74,75,74,77,73,75,75,77,78,74,75,76,77,78,78,76,75,76,75,76,76,76,75,75,75,72,77,74,75,74,76,75,72,75</t>
  </si>
  <si>
    <t>IMGLINENC=81,77,78,80,77,82,82,83,76,80,78,80,83,76,80,78,77,78,79,80,80,80,75,82,78,77,77,82,79,78,78,80,78,77,79,76,83,78,78,75,76,81,83,78,78,79,79,79,77,79,82,81,79,81,78,79,80,77,77,78,81,77,77,77,78,77,80,78,77,79,80,77,80,77,78,81,78,80,76,77,78,78,77,77,80,80,79,76,78,80,76,76,77,79,74,79,78,78,78,80,75,77,76,75,74,76,81,75,78,73,79,77,79,78,73,76,80,78,78,81,76,79,76,77,77,79,80,77,77,74,78,78,81,77,80,79,78,80,98,107,65,16,7,6,6,6,6,7,12,7,24,248,100,19,10,6,6,7,7,7,7,11,39,110,61,73,77,81,78,79,79,79,76,78,82,77,79,75,79,81,76,79,77,76,79,77,78,77,77,78,73,75,77,77,75,75,72,77,75,78,80,76,76,75,77,73,73,75,69,68,68,67,64,67,64,65,67,67,67,66,68,73,69,76,79,79,74,79,77,79,76,77,75,73,77,73,79,77,76,76,75,76,78,77,77,72,77,77,78,77,77,74,76,76,77,74,76,76,79,76,72,75,76,76,76,73,76,77,76,76,75,77,74,76,75,76,77,77,79,78,80,74,74,76,75,78,76,75,74,75,76,76,77,75,75,74,74,75,79,73,75,77,77,77,75,74,76,79,76,76,76,77,76,73,73,74,77,76,75,73</t>
  </si>
  <si>
    <t>IMGLINENC=76,77,75,78,78,75,75,74,78,79,76,76,78,76,74,78,76,76,78,76,77,79,77,77,78,75,79,81,79,78,76,76,79,78,79,80,78,77,81,79,80,81,77,79,79,79,78,79,83,79,74,78,81,76,80,77,79,78,77,76,82,78,78,80,78,77,77,79,76,79,78,78,79,78,81,78,76,78,80,80,79,74,77,76,78,78,74,78,80,75,74,81,78,77,79,76,76,76,77,81,78,78,80,81,79,77,78,77,80,78,77,80,78,78,79,80,78,79,80,77,83,77,81,80,80,80,81,80,80,81,77,78,79,81,80,81,74,77,83,89,80,84,84,101,62,27,14,10,12,18,44,72,52,48,49,46,38,41,47,47,48,45,44,56,28,14,15,29,61,95,100,69,94,76,83,87,82,84,82,83,80,83,81,78,81,79,79,84,81,81,83,82,83,78,80,83,82,82,82,79,81,82,78,81,81,83,83,79,83,83,79,80,81,80,77,80,81,80,78,82,81,83,82,79,80,80,81,81,82,83,81,84,80,80,81,83,83,80,82,82,86,81,81,81,82,85,79,81,82,80,79,81,82,81,80,80,83,77,84,83,79,82,82,83,84,86,80,84,85,86,83,84,83,82,86,84,82,85,83,83,84,85,86,84,84,84,82,85,84,85,80,82,86,83,83,87,84,81,83,81,82,82,80,88,82,84,85,86,85,84,87,83,85,83,84,85,84,88,87,84</t>
  </si>
  <si>
    <t>IMGLINENC=74,75,77,77,78,78,78,77,79,73,75,79,77,78,78,74,74,76,76,76,78,76,76,77,78,79,78,79,78,75,74,77,79,77,75,82,77,79,80,78,82,80,76,76,77,76,77,80,82,80,80,79,78,76,76,82,80,82,76,77,80,78,78,77,76,77,79,77,80,78,80,80,81,78,83,81,77,79,79,76,78,77,76,78,79,75,75,80,78,78,78,76,81,77,78,76,81,82,79,80,76,80,79,79,78,80,81,82,82,79,75,79,80,82,79,79,78,77,78,84,79,79,79,79,83,78,77,82,81,79,78,81,76,81,81,83,83,78,84,90,76,89,83,108,67,31,15,11,11,18,45,69,51,47,45,41,36,42,44,45,51,46,43,56,28,14,15,31,63,103,101,76,93,74,78,88,87,84,83,82,86,81,81,83,81,86,84,83,84,80,80,81,84,83,81,85,84,85,81,84,84,82,82,84,82,83,82,81,80,79,81,82,81,78,79,82,82,80,78,83,79,85,81,85,80,80,81,81,84,83,83,81,86,85,82,79,81,82,79,80,81,84,85,80,82,80,81,81,82,84,84,83,80,82,84,84,86,82,83,85,82,81,84,87,83,84,86,85,81,81,82,79,79,85,82,85,86,82,80,86,86,81,82,84,83,84,83,87,83,85,85,87,83,82,83,81,82,84,85,82,84,87,85,84,83,85,86,89,85,82,83,86,88,83,84,87,89,89,87,85</t>
  </si>
  <si>
    <t>ZL=-8058.1|ZR=-4988.1|ZSWP=0.0</t>
  </si>
  <si>
    <t>IMGLINENC=76,76,80,84,79,79,77,77,76,78,79,79,74,79,79,77,80,82,79,78,80,77,76,75,81,81,78,78,79,81,76,80,82,80,79,77,82,80,78,80,79,80,80,78,77,76,79,77,78,79,80,78,81,79,80,76,79,85,78,77,77,80,76,78,76,75,80,77,80,78,79,78,80,77,77,77,81,80,77,79,75,79,74,75,76,75,79,77,78,77,77,76,79,78,78,76,76,76,77,77,78,77,77,79,77,73,75,76,77,76,76,79,77,78,76,76,80,77,75,76,75,79,76,77,76,80,76,78,80,78,79,79,72,78,79,82,80,75,66,112,34,9,7,6,6,6,6,7,10,9,32,248,118,24,9,6,5,7,6,6,7,9,21,84,83,99,91,74,78,78,78,79,76,75,79,76,78,76,78,80,77,76,76,77,74,76,79,76,77,73,78,75,78,78,77,77,73,76,76,78,79,77,76,77,77,79,80,76,75,76,74,71,69,67,68,68,66,71,70,72,72,73,77,74,75,78,76,77,76,80,76,77,75,76,76,74,76,80,76,76,73,74,73,73,78,76,76,78,72,76,74,72,75,75,78,76,77,78,76,76,77,77,76,73,74,73,77,76,77,74,76,74,76,77,77,76,75,76,76,75,76,76,76,74,74,75,76,73,73,79,77,74,76,76,76,75,77,74,75,75,77,77,77,75,78,78,79,73,76,77,75,75,77,77,76,75,80,75,73,74</t>
  </si>
  <si>
    <t>IMGLINENC=79,80,80,79,81,79,77,80,77,81,78,78,82,76,80,79,80,78,83,76,80,80,77,77,77,79,80,81,79,76,78,82,77,77,80,81,79,81,82,80,81,81,81,79,82,83,79,79,80,79,78,80,79,79,82,77,80,79,78,78,78,74,77,79,79,79,80,81,79,76,76,79,80,81,79,78,77,79,79,77,77,79,78,76,79,77,81,78,74,78,76,76,76,79,76,81,76,77,81,77,76,78,76,74,77,74,76,76,77,79,73,75,82,78,73,77,78,75,75,74,76,79,79,77,81,79,77,78,79,76,78,79,78,75,78,75,80,75,65,111,35,10,6,6,7,6,6,7,10,8,28,248,108,23,8,7,6,7,6,6,6,10,23,90,78,96,88,79,78,80,76,76,77,75,79,78,78,77,79,76,75,76,79,80,79,79,78,80,77,78,72,74,78,76,75,75,74,75,76,76,78,76,75,75,76,76,73,72,71,68,64,66,68,66,68,67,70,65,67,67,66,67,73,78,75,80,78,78,79,80,79,79,77,76,73,73,76,76,78,78,80,75,75,78,76,75,76,76,77,74,76,74,73,78,79,77,75,76,79,77,78,74,80,75,78,75,75,79,76,77,77,75,77,78,76,78,74,75,77,74,77,76,77,76,81,74,76,76,74,78,75,76,76,74,73,74,78,78,80,76,77,76,75,76,77,77,72,75,73,78,71,75,75,78,76,78,76,78,74,74</t>
  </si>
  <si>
    <t>IMGLINENC=78,80,73,78,75,80,75,76,79,78,76,75,78,73,78,76,78,77,79,79,78,80,80,77,76,79,81,81,78,77,79,81,78,78,76,81,77,74,78,81,77,80,79,79,82,77,80,79,79,79,78,80,79,84,81,78,79,79,80,79,78,80,79,78,78,78,79,80,77,74,79,76,76,76,77,80,80,80,77,78,80,83,76,80,76,76,76,75,76,79,76,78,78,77,73,74,79,79,75,78,78,81,78,79,77,78,80,81,77,78,79,81,80,80,77,82,80,77,80,80,79,76,78,78,79,80,82,80,79,78,83,77,77,82,81,80,82,80,74,82,91,73,100,89,50,20,12,9,9,16,41,75,55,52,49,44,41,43,49,48,52,49,52,57,25,11,13,21,43,85,105,80,82,78,92,82,81,82,80,87,79,82,81,78,82,78,82,85,81,81,82,81,80,81,79,83,82,80,83,80,80,74,80,76,81,84,83,82,82,80,83,80,83,81,81,80,80,80,84,81,82,79,81,82,84,82,81,80,82,84,81,85,80,80,83,84,84,82,80,85,83,81,84,84,81,83,79,80,83,79,80,80,81,81,80,81,82,82,83,79,81,82,80,83,82,82,84,83,84,84,83,82,86,80,80,86,86,85,87,83,85,83,84,82,84,88,82,82,82,85,79,83,85,79,84,85,84,81,86,83,84,84,79,83,84,82,82,80,82,87,87,81,82,87,81,85,86,88,87,85</t>
  </si>
  <si>
    <t>IMGLINENC=78,76,80,79,75,80,80,80,78,78,78,76,78,79,74,78,77,79,80,77,76,74,77,75,78,80,77,77,77,77,77,78,78,77,76,77,76,80,80,75,77,78,76,76,81,79,81,76,76,78,83,79,79,78,78,78,80,82,76,78,76,76,78,78,77,80,76,79,76,78,78,82,81,78,78,81,75,78,77,79,77,80,79,77,80,79,80,79,77,78,76,78,78,77,76,77,77,74,78,81,80,78,79,79,79,77,83,79,81,79,78,79,81,78,79,79,78,82,77,79,78,78,80,80,83,78,79,80,80,78,76,84,81,80,83,82,80,76,75,88,88,75,99,99,54,23,12,8,11,16,38,74,54,49,48,42,42,43,50,49,55,49,49,53,24,11,12,22,46,86,105,79,81,83,92,87,82,85,84,86,83,82,80,81,82,81,82,81,84,83,82,84,80,78,79,80,82,83,80,83,83,82,78,83,83,82,81,80,82,79,80,81,80,81,80,82,80,83,81,83,80,80,82,83,80,84,81,83,84,84,79,81,84,78,82,82,81,80,80,84,85,78,84,81,84,85,82,81,80,80,84,85,82,85,84,82,85,80,84,84,84,81,81,85,86,84,83,84,83,83,84,81,82,84,83,85,85,79,78,82,85,80,85,77,84,83,82,81,85,83,81,88,86,84,80,84,85,85,87,85,84,84,85,82,80,84,81,85,84,85,85,84,87,83,88,85,90,90,86,85</t>
  </si>
  <si>
    <t>ZL=-7864.3|ZR=-5181.8|ZSWP=0.0</t>
  </si>
  <si>
    <t>IMGLINENC=77,77,82,82,80,77,77,79,77,80,78,78,80,80,78,77,79,79,79,80,81,78,78,76,77,77,78,79,81,82,77,80,78,81,79,76,76,81,82,81,80,79,78,80,82,78,80,80,82,80,81,83,80,78,79,79,78,83,78,78,77,80,78,75,77,78,77,79,80,77,77,77,77,78,78,79,76,80,78,78,77,79,79,79,77,79,76,79,77,76,74,75,75,81,76,75,76,76,77,78,75,78,77,79,76,78,76,78,76,72,72,78,78,78,78,78,77,74,76,79,76,77,77,77,78,77,78,76,78,77,75,74,78,79,80,81,77,91,93,80,19,6,6,7,5,6,6,8,10,9,38,248,134,32,10,7,6,7,7,7,7,8,15,53,111,75,74,80,78,76,78,77,73,77,72,76,78,74,77,80,79,75,78,78,77,77,75,79,76,77,78,77,81,78,80,77,74,77,80,78,78,77,78,73,77,77,79,78,74,71,72,68,72,69,65,69,66,69,65,72,73,72,77,77,78,76,76,78,78,80,80,77,77,75,75,77,79,78,78,76,79,76,76,77,77,75,78,78,76,75,77,80,77,78,74,74,74,76,75,75,76,78,77,76,77,76,77,79,75,71,77,77,74,78,77,78,76,75,74,78,77,73,77,75,73,73,74,78,76,76,72,74,73,74,77,75,76,78,74,77,75,77,76,75,77,75,77,77,77,75,77,75,75,76,72,75,74,77,76,76</t>
  </si>
  <si>
    <t>IMGLINENC=78,74,80,79,80,81,82,80,81,80,76,78,80,80,79,79,77,76,79,81,81,80,81,78,79,77,79,80,77,79,80,78,81,76,81,80,81,78,77,80,78,80,78,80,80,81,79,78,80,78,79,79,75,82,79,81,80,79,78,79,76,76,81,78,78,79,78,79,78,80,78,80,77,80,76,74,80,80,79,78,80,77,78,76,73,77,78,80,78,81,79,77,77,79,79,77,77,78,76,75,76,77,76,77,75,76,78,75,77,76,78,77,77,80,75,77,79,79,79,76,80,81,79,76,77,78,80,77,76,77,75,78,82,78,81,78,77,92,89,82,20,7,6,6,7,6,6,8,8,9,40,248,128,26,9,6,5,7,7,6,6,8,17,63,109,80,82,89,79,80,78,78,76,79,77,78,77,74,74,76,77,77,77,76,80,77,77,78,76,74,77,74,76,78,77,73,73,78,76,78,77,77,75,74,75,78,73,75,69,71,67,65,68,65,66,67,69,65,65,64,67,70,69,75,76,78,75,76,77,76,80,80,77,76,74,77,76,76,77,80,77,75,80,75,74,77,79,73,76,76,74,74,75,76,78,72,77,75,78,75,75,79,74,77,75,79,76,76,76,79,78,78,73,75,77,77,77,73,75,79,74,74,75,76,77,75,73,76,77,78,76,77,77,75,78,76,76,79,75,79,74,74,77,76,75,73,74,77,75,75,75,75,80,76,75,75,78,76,75,76</t>
  </si>
  <si>
    <t>IMGLINENC=79,77,76,76,76,79,74,75,76,79,76,75,79,78,78,78,80,77,80,78,77,77,78,80,77,76,78,78,79,77,76,79,79,78,76,79,79,79,78,77,77,80,78,79,79,79,78,80,79,80,79,82,76,83,78,78,77,82,79,77,78,82,80,80,79,77,78,80,72,77,75,76,76,79,76,79,78,80,79,80,75,79,77,76,75,78,76,79,77,76,76,75,79,77,77,80,77,76,76,81,78,79,78,82,79,79,80,78,79,78,81,77,79,78,75,82,80,79,78,82,80,79,82,80,80,78,79,81,81,79,76,81,81,82,84,81,83,86,88,75,86,79,105,76,38,15,11,8,9,15,35,77,60,58,53,47,43,47,51,53,52,49,57,53,20,10,10,16,31,68,103,95,71,92,79,75,78,83,83,85,84,82,80,84,80,79,81,83,80,80,83,82,80,79,79,80,79,79,81,80,78,81,80,79,82,82,84,82,81,80,80,80,80,81,76,78,79,84,82,81,83,81,79,83,78,85,81,83,81,82,81,82,77,81,80,82,85,81,86,82,83,83,81,83,80,81,80,79,82,81,80,81,80,81,81,80,82,80,82,79,81,80,80,85,81,80,83,83,82,85,82,82,83,80,81,84,83,86,83,82,85,83,85,83,82,85,81,81,83,85,81,86,78,80,85,86,82,82,81,84,83,86,83,86,87,85,84,86,87,87,84,79,83,84,84,87,86,90,85,87</t>
  </si>
  <si>
    <t>IMGLINENC=76,76,78,78,77,78,79,78,78,76,77,75,78,77,76,75,78,79,76,76,72,79,77,81,76,78,78,80,76,76,76,78,77,78,77,78,79,79,77,78,76,78,80,75,80,79,80,79,79,80,80,82,80,77,77,79,77,77,75,76,77,77,79,77,79,80,80,78,78,80,81,78,78,79,78,78,79,80,79,77,77,78,78,80,79,78,76,80,81,81,80,80,79,78,74,76,79,81,80,80,79,79,83,80,78,81,79,80,79,79,81,79,79,79,79,81,78,77,79,76,78,77,82,81,78,82,78,82,81,78,79,81,78,80,79,86,88,90,84,76,94,76,106,80,40,16,10,9,8,13,34,76,58,54,51,47,42,45,52,51,50,48,56,55,21,11,11,17,33,73,106,96,72,96,81,75,79,84,84,81,83,79,83,84,80,80,78,81,81,80,81,81,77,80,86,79,80,82,83,84,80,81,81,81,80,79,82,79,82,80,79,83,78,83,81,79,82,84,81,83,75,81,83,84,82,77,82,81,81,86,80,84,83,82,82,76,83,79,79,81,85,82,81,80,82,82,82,84,85,82,83,87,82,83,84,84,82,84,84,85,86,84,83,81,84,85,81,86,85,83,81,79,82,86,83,81,85,82,80,80,83,83,84,83,84,82,82,83,85,84,84,82,84,84,83,84,84,81,84,84,83,86,85,85,83,85,81,89,89,85,84,85,84,83,85,82,89,87,84,85</t>
  </si>
  <si>
    <t>ZL=-7670.4|ZR=-5375.8|ZSWP=0.0</t>
  </si>
  <si>
    <t>IMGLINENC=79,81,79,80,78,78,79,76,80,78,82,78,80,79,78,78,79,81,77,77,81,79,82,77,80,81,81,77,80,79,78,81,79,77,78,76,81,79,80,75,79,78,80,79,82,79,80,80,81,81,82,79,80,81,80,78,79,79,79,79,78,78,77,77,80,79,76,75,77,76,81,79,76,78,81,75,77,76,77,80,78,76,77,79,79,77,77,75,76,77,76,76,74,75,75,76,77,78,77,77,76,76,73,78,73,78,76,78,78,75,75,78,76,81,80,76,76,77,79,77,76,78,78,78,79,77,77,77,78,77,77,78,78,79,72,79,82,74,116,45,11,7,6,5,7,6,7,10,9,11,52,248,145,39,12,7,5,7,8,7,5,7,12,30,103,65,85,72,81,78,76,79,78,78,78,76,78,77,78,76,77,78,79,78,76,75,79,78,76,76,80,76,81,78,77,78,75,77,78,75,74,78,74,79,78,76,79,77,73,73,71,73,68,67,68,67,69,66,68,69,73,74,75,75,78,76,77,78,80,82,79,79,78,76,77,75,75,78,76,77,74,76,76,74,79,80,77,79,76,77,75,76,75,77,75,74,76,73,77,74,75,76,78,79,77,78,75,75,76,73,78,76,77,77,76,78,78,74,76,75,76,76,76,79,74,73,73,76,74,76,74,75,75,75,76,72,73,72,75,75,75,78,75,75,74,75,76,75,75,74,75,73,76,77,75,74,78,76,76,76</t>
  </si>
  <si>
    <t>IMGLINENC=78,79,82,78,77,78,80,79,80,78,82,81,79,78,76,80,80,79,79,80,78,78,77,79,77,79,81,83,78,79,78,78,80,80,82,80,81,81,77,78,78,79,79,80,80,81,79,77,84,81,82,79,77,77,81,79,78,80,78,78,79,80,80,81,78,79,80,78,79,80,79,77,78,77,77,76,76,78,79,79,77,77,77,80,77,76,80,79,79,78,80,77,78,75,76,76,78,76,79,74,76,79,76,76,79,77,73,76,77,78,75,76,77,79,79,78,78,77,77,74,79,76,78,79,80,78,78,79,74,76,81,77,79,80,76,79,86,81,111,46,12,6,7,6,6,6,7,8,9,11,52,248,140,35,11,8,6,6,8,7,6,8,11,34,111,61,77,74,86,78,77,78,76,80,79,80,78,79,79,79,76,78,77,81,79,77,76,81,78,72,76,77,75,78,75,73,75,74,76,78,77,79,75,72,74,77,73,73,75,69,69,66,68,65,65,64,68,65,66,67,65,68,72,74,73,76,77,80,74,75,79,79,79,77,75,73,77,76,75,77,78,73,77,77,78,77,75,79,76,72,75,76,75,73,78,77,74,78,75,77,74,79,74,76,75,77,77,76,77,78,75,78,78,76,75,75,76,73,75,76,75,76,75,78,78,75,77,75,75,78,76,74,78,76,76,75,77,76,75,79,76,76,75,77,75,75,73,75,77,77,77,76,74,78,76,80,77,77,74,72</t>
  </si>
  <si>
    <t>IMGLINENC=79,77,78,77,77,76,75,75,76,79,73,76,75,78,74,77,75,77,80,76,76,78,78,78,76,76,80,79,76,76,79,79,76,75,76,78,78,77,78,78,80,81,80,78,78,77,77,78,77,81,77,77,80,79,80,78,78,78,75,80,79,78,77,77,81,76,76,76,78,76,80,78,78,78,76,80,78,78,82,78,77,78,76,74,78,77,77,74,75,75,78,79,78,76,77,75,72,77,80,80,75,81,80,80,81,80,79,77,80,78,79,77,78,79,79,79,80,82,78,81,81,81,79,80,82,77,79,77,82,77,79,80,80,78,82,79,76,76,88,84,79,92,96,53,25,13,8,7,9,13,32,74,69,61,58,52,45,50,55,55,53,50,65,51,17,10,7,11,21,48,88,100,75,87,78,92,85,81,83,85,83,83,83,80,82,79,79,81,82,78,80,84,81,80,81,80,84,82,82,82,82,79,79,83,81,82,82,80,79,78,79,80,81,83,78,79,80,79,84,83,81,79,80,80,82,82,81,81,82,82,82,82,80,80,84,81,84,83,83,84,80,86,84,81,82,82,81,80,82,82,81,83,82,83,81,85,85,80,81,82,82,84,83,80,82,83,83,83,82,84,83,83,84,80,83,85,81,86,81,80,83,82,85,86,82,84,82,82,83,85,80,83,86,83,81,87,85,84,83,86,81,84,85,87,81,84,84,84,86,84,85,83,84,83,83,83,86,90,87,85</t>
  </si>
  <si>
    <t>IMGLINENC=72,74,75,80,77,79,77,80,76,72,77,78,74,77,76,76,76,78,76,77,75,74,76,76,77,80,80,77,79,79,76,77,77,78,76,79,79,78,78,79,79,79,80,79,81,80,78,78,80,77,79,78,81,80,79,79,78,79,77,76,77,77,79,76,78,79,78,77,75,77,78,77,78,80,78,80,78,77,81,78,78,80,77,78,77,77,76,77,79,76,78,77,80,78,79,76,77,77,78,83,78,79,80,80,79,79,83,82,82,81,80,81,78,78,79,79,80,81,78,79,78,81,82,82,81,81,81,79,80,81,81,80,81,80,81,81,77,78,89,80,84,89,100,57,26,12,9,8,8,13,31,78,70,61,55,51,44,46,57,55,51,52,63,51,17,11,8,11,21,51,93,107,73,85,74,91,85,83,82,85,84,82,82,82,84,83,82,86,82,81,80,83,81,81,79,81,80,81,82,82,82,82,83,85,82,81,82,81,78,81,82,82,80,80,81,80,80,81,80,80,82,78,81,84,83,81,79,81,83,84,83,82,82,82,83,84,80,81,78,83,82,85,83,83,86,83,82,82,84,85,83,84,81,82,83,84,84,84,83,84,82,83,82,84,85,82,84,84,81,82,84,82,84,84,79,80,83,85,80,84,83,82,82,84,84,84,84,87,82,83,85,82,84,84,84,80,83,85,87,85,81,88,87,84,84,83,84,85,88,84,85,83,86,87,85,90,91,85,84,86</t>
  </si>
  <si>
    <t>ZL=-7475.5|ZR=-5570.6|ZSWP=0.0</t>
  </si>
  <si>
    <t>IMGLINENC=76,82,80,80,77,78,77,80,79,76,78,78,79,79,78,75,75,78,78,80,79,78,78,78,78,80,78,79,77,78,78,79,79,76,78,74,79,77,78,77,82,80,80,78,78,77,79,79,77,82,79,83,79,78,79,78,79,81,77,82,77,77,78,79,78,80,80,78,78,77,82,80,80,78,78,79,79,83,75,78,80,75,78,78,80,80,77,79,79,76,77,80,74,76,78,75,76,77,81,79,77,79,78,74,75,73,79,79,76,76,78,79,75,78,76,76,74,81,77,78,77,75,80,82,76,78,80,76,77,77,78,78,78,77,81,72,85,85,87,20,8,7,6,5,6,6,6,11,7,13,80,248,151,47,13,7,6,5,8,7,6,7,8,16,69,104,94,91,81,79,78,77,77,79,78,79,79,75,78,76,80,77,73,77,79,80,77,76,76,75,78,78,80,76,77,76,76,75,78,77,77,78,76,74,76,80,77,77,73,70,73,69,69,69,69,69,69,68,71,72,74,72,75,75,79,77,76,77,78,81,78,76,77,72,76,76,75,80,74,75,76,74,77,78,80,78,78,78,72,76,74,75,76,77,74,74,77,77,78,78,76,74,79,77,73,76,75,74,76,74,78,77,75,77,75,73,76,77,75,78,72,74,78,73,76,77,73,75,76,77,74,74,75,75,77,75,77,77,75,75,78,77,76,78,78,77,77,75,74,78,74,75,76,75,74,75,78,74,75,75</t>
  </si>
  <si>
    <t>IMGLINENC=77,77,81,83,79,81,82,80,82,82,76,80,81,78,80,82,77,79,77,79,80,79,75,80,80,78,79,79,77,78,77,80,78,78,82,82,81,80,79,80,77,81,80,80,81,81,79,76,84,82,82,82,79,79,79,81,78,81,78,80,79,75,81,79,81,79,81,78,80,79,78,77,77,79,79,80,75,79,80,78,79,80,75,76,78,78,77,78,77,77,78,79,74,77,75,79,78,78,80,78,75,82,80,80,77,79,77,76,79,78,78,76,78,74,76,77,76,76,77,78,78,78,78,75,79,81,78,77,80,78,75,79,78,77,78,77,84,79,92,24,7,6,6,7,5,7,7,11,8,13,80,248,143,44,13,8,6,6,7,5,6,7,8,18,76,95,98,98,78,80,80,76,79,79,80,76,77,78,76,80,78,76,77,79,76,78,76,78,79,75,76,75,77,80,73,75,76,76,75,80,78,77,76,75,76,77,71,71,72,71,70,69,66,67,66,69,69,66,64,67,68,70,71,74,74,79,76,78,78,77,77,81,81,79,76,72,76,81,74,79,74,75,76,76,75,78,79,73,72,76,74,77,78,81,78,77,79,77,76,78,73,76,76,72,77,76,76,76,76,75,76,78,78,77,73,74,78,75,76,77,76,74,77,75,76,77,73,72,77,75,75,76,76,74,73,77,77,78,76,78,74,75,76,78,74,77,74,78,76,75,75,76,77,74,74,78,76,75,72,79</t>
  </si>
  <si>
    <t>IMGLINENC=77,77,75,79,76,81,75,74,79,76,77,74,75,79,75,75,78,81,78,78,76,78,75,78,75,77,79,77,77,77,81,77,80,77,77,80,78,76,79,78,78,79,76,81,78,77,78,81,77,76,82,80,79,80,75,76,77,78,81,78,80,81,76,79,78,76,79,78,77,79,75,78,79,76,75,77,79,76,73,79,76,77,78,78,78,75,73,77,79,76,72,78,77,79,74,73,78,79,75,80,78,79,80,80,80,78,78,81,79,77,78,79,78,77,80,80,77,78,81,79,81,80,80,80,84,80,82,82,79,81,79,78,83,82,84,88,86,79,79,90,74,102,79,41,17,10,9,8,8,12,26,69,78,66,61,54,45,51,55,59,55,54,70,48,15,9,7,10,16,35,72,104,91,72,95,82,75,82,85,83,82,83,83,83,81,79,82,81,80,80,80,82,81,79,80,83,80,82,80,81,81,80,80,80,80,81,83,81,82,81,79,81,79,80,79,80,81,81,82,81,81,80,82,81,79,83,79,82,84,78,83,82,78,82,85,84,85,85,84,81,84,83,80,80,81,80,82,80,82,77,82,82,81,79,77,85,82,79,81,83,84,82,83,82,81,83,82,82,85,82,82,82,84,81,84,84,80,83,86,83,83,83,84,84,82,82,82,81,85,85,81,87,84,83,83,84,87,83,81,84,83,81,81,82,81,84,84,83,87,84,85,81,82,83,84,84,87,88,86,82</t>
  </si>
  <si>
    <t>IMGLINENC=75,77,79,77,80,77,78,74,79,80,76,78,79,79,77,77,78,77,78,78,78,77,74,75,75,76,78,75,75,75,78,78,80,76,80,81,78,79,77,76,76,78,79,77,77,77,79,79,80,80,78,82,79,77,78,80,82,81,78,79,79,77,77,76,76,80,80,76,77,77,79,77,79,81,79,79,77,79,79,77,79,80,79,77,75,76,76,80,78,79,74,75,75,79,78,79,79,81,79,79,78,80,80,80,80,82,81,82,74,77,80,80,80,81,79,81,82,80,79,78,79,81,82,81,78,78,81,82,83,81,81,79,79,81,81,85,86,74,79,90,74,104,90,44,18,11,9,8,9,10,28,73,76,66,62,51,48,54,56,60,55,52,70,52,16,10,8,10,18,37,72,109,92,73,92,83,79,80,82,80,80,85,82,81,80,79,80,84,83,77,83,82,80,82,81,83,79,82,83,79,81,81,77,80,83,82,80,81,81,78,82,79,81,82,78,82,78,83,79,81,79,85,80,81,79,82,83,84,82,84,83,82,81,80,80,80,80,81,80,81,82,82,83,85,83,81,87,81,78,83,82,85,81,84,84,83,84,84,84,84,83,81,85,85,83,82,84,81,82,84,81,84,81,82,80,85,81,83,82,83,83,80,84,82,84,82,87,82,87,84,87,81,81,81,84,84,85,84,87,83,86,86,85,82,81,84,84,87,87,82,83,88,85,83,88,87,88,82,85,81</t>
  </si>
  <si>
    <t>ZL=-7283.0|ZR=-5763.2|ZSWP=0.0</t>
  </si>
  <si>
    <t>IMGLINENC=79,80,81,83,78,77,80,77,79,76,79,79,80,77,81,78,78,78,80,80,78,75,79,79,80,80,79,79,77,75,81,82,80,80,81,78,75,78,82,80,80,80,78,81,79,76,82,78,79,84,79,78,77,80,80,79,79,79,77,77,79,78,77,77,80,78,77,77,82,77,84,77,77,78,79,77,77,81,77,80,81,76,77,76,76,78,75,79,76,79,78,78,73,78,77,77,78,77,75,76,76,77,76,75,74,76,73,76,75,78,77,77,79,79,79,77,77,79,78,76,73,75,78,77,79,77,78,75,76,78,77,76,78,78,77,81,92,112,57,14,7,6,6,6,6,6,6,11,9,17,120,248,155,57,15,8,6,5,7,7,6,6,8,12,41,117,63,69,76,76,78,76,79,80,77,80,79,76,78,76,78,76,77,78,78,75,79,77,77,77,75,77,78,79,75,78,74,77,76,78,78,79,77,78,75,77,78,77,73,71,76,71,68,67,67,68,68,66,69,69,73,75,71,76,77,79,77,77,77,80,77,77,78,77,76,76,76,78,75,77,74,77,78,78,78,76,76,76,72,76,73,73,76,78,73,74,78,78,77,73,77,76,78,75,76,76,77,76,77,76,76,76,77,76,76,77,77,77,76,74,78,74,76,74,73,75,77,71,74,75,72,75,74,75,77,76,76,74,76,74,77,76,76,75,77,78,75,76,78,78,74,76,76,76,76,77,76,73,73,75</t>
  </si>
  <si>
    <t>IMGLINENC=78,79,78,80,79,79,81,84,79,78,80,83,79,79,76,82,79,81,80,78,80,80,77,78,77,79,80,78,80,78,79,80,80,81,83,81,78,83,77,78,79,80,82,79,80,79,79,81,82,81,79,79,80,80,80,81,77,79,79,76,82,77,77,78,80,79,80,78,78,79,82,77,78,80,79,76,75,78,76,78,82,77,78,77,77,77,76,79,78,80,76,77,74,78,77,76,76,79,74,75,77,75,75,75,80,79,80,76,75,76,79,77,76,77,74,77,79,74,77,78,78,78,77,76,81,77,80,80,75,78,81,79,78,78,78,84,98,111,55,14,7,6,6,6,6,6,7,10,7,16,120,248,159,53,14,6,6,6,6,7,6,6,9,12,43,115,66,69,87,76,79,79,81,78,77,80,77,78,77,79,78,77,75,77,77,79,78,77,77,75,75,75,76,75,79,75,76,76,77,78,79,76,77,78,75,76,71,74,72,68,67,69,65,63,65,67,67,67,64,64,68,67,73,73,73,80,74,78,77,75,79,79,78,76,73,72,76,79,80,79,77,76,76,76,78,76,75,77,78,73,76,76,77,76,76,77,78,75,74,77,75,76,76,75,77,72,76,71,75,78,79,77,76,73,77,76,77,77,72,75,79,74,77,78,78,77,75,74,74,74,77,72,74,74,75,76,78,75,77,74,76,78,73,75,73,78,77,79,77,76,77,75,74,75,77,78,75,75,74,74</t>
  </si>
  <si>
    <t>IMGLINENC=82,76,79,74,75,80,78,77,77,79,74,76,75,78,75,79,77,79,80,77,79,78,79,77,76,75,77,79,80,79,76,80,77,74,80,79,80,77,81,79,78,78,78,81,82,77,81,79,78,80,79,80,79,79,77,82,79,78,77,80,78,80,79,82,79,75,77,79,79,78,78,77,81,77,79,81,76,77,76,77,81,78,76,80,77,80,76,77,77,78,79,80,77,79,76,75,75,80,78,78,82,82,80,81,80,81,80,79,79,76,85,75,84,78,81,82,79,79,76,80,78,77,77,79,81,81,81,83,79,80,80,79,79,84,83,81,90,90,75,88,82,106,72,33,14,9,7,7,8,12,23,68,87,69,66,56,49,54,58,63,58,57,76,43,13,9,7,8,13,26,57,96,101,74,95,69,84,90,89,84,85,79,87,84,84,79,81,85,84,79,82,81,84,82,81,80,83,76,82,80,81,81,78,80,80,82,84,80,81,82,78,82,82,79,79,80,81,83,84,81,82,82,81,81,81,80,80,82,83,81,75,83,81,80,82,84,81,80,81,81,80,83,83,84,81,80,78,83,82,83,76,79,82,80,79,81,87,82,81,80,82,82,83,81,83,83,83,83,83,84,85,82,86,87,84,85,86,84,86,83,84,85,84,86,83,82,83,86,84,86,81,84,82,83,86,83,86,82,83,84,87,83,82,83,85,84,82,87,87,89,88,84,83,85,85,82,88,88,85,89</t>
  </si>
  <si>
    <t>IMGLINENC=76,78,73,80,77,79,77,76,74,78,78,77,78,80,78,75,76,79,79,76,77,80,76,76,79,77,76,78,77,78,74,78,76,79,76,77,82,78,78,79,77,77,78,80,80,80,76,80,76,79,79,80,79,80,79,77,78,84,78,79,80,75,76,78,75,79,79,78,80,76,80,77,78,78,77,81,76,81,77,78,80,79,76,77,77,79,77,81,77,79,77,80,77,76,79,76,76,78,78,75,79,82,81,76,79,78,79,82,77,79,81,77,82,76,79,82,81,79,80,78,81,80,80,81,79,80,82,79,79,81,79,76,81,84,86,90,91,87,77,92,76,108,74,34,16,9,7,7,7,11,23,68,84,66,64,57,46,54,59,57,54,54,74,46,14,9,7,8,13,27,63,97,102,70,92,70,78,89,88,86,84,83,82,81,81,80,83,82,86,80,83,79,81,80,81,81,81,80,80,83,81,79,80,83,83,81,86,80,81,80,79,83,83,82,85,83,82,82,79,83,78,83,80,81,81,80,80,80,81,80,80,81,84,83,81,80,80,80,83,85,82,80,82,83,80,77,83,84,82,83,81,85,80,81,83,84,82,83,81,84,84,81,83,82,81,83,85,84,82,85,84,86,78,82,83,87,85,85,81,82,84,82,86,83,83,81,85,84,87,83,86,82,86,87,84,84,84,83,87,83,82,87,84,86,83,82,87,86,86,84,84,88,89,88,84,88,88,84,84,84</t>
  </si>
  <si>
    <t>ZL=-7089.3|ZR=-5956.9|ZSWP=0.0</t>
  </si>
  <si>
    <t>IMGLINENC=78,80,80,80,79,78,76,76,81,76,79,78,78,81,78,79,77,80,77,77,80,80,79,80,79,80,78,78,81,82,78,79,79,76,79,77,81,74,77,80,84,78,82,79,84,79,80,81,81,80,78,79,79,76,79,78,85,84,80,76,80,79,79,79,77,79,76,79,81,76,77,80,75,79,81,77,77,80,78,79,76,77,77,77,81,75,80,77,79,77,77,74,76,76,77,75,77,77,76,80,77,78,74,78,79,77,76,76,75,77,78,77,77,78,76,79,79,75,76,77,80,79,74,75,82,76,76,78,76,76,76,76,79,78,81,77,65,110,36,9,6,6,6,6,6,6,7,10,8,23,152,248,148,66,18,8,6,7,6,8,6,7,8,9,23,99,71,92,79,79,79,78,80,76,78,76,75,77,79,78,80,77,79,78,76,77,76,74,76,76,77,79,81,80,74,75,77,78,81,78,75,78,75,76,79,76,80,78,74,69,73,73,67,69,66,68,67,68,70,71,73,73,75,75,78,78,78,75,80,81,75,78,75,77,79,76,74,75,77,76,77,76,76,79,77,78,77,77,78,75,78,78,75,79,76,78,76,79,76,77,75,75,74,76,76,76,75,79,75,75,76,76,79,76,75,76,75,79,76,75,81,74,76,75,75,73,74,75,74,76,73,76,77,75,75,76,77,78,74,75,76,74,76,76,74,75,76,77,78,72,71,75,77,75,76,75,74,75,73,75</t>
  </si>
  <si>
    <t>IMGLINENC=79,78,82,80,80,79,81,83,79,80,77,79,79,77,79,82,78,77,78,78,80,79,80,79,79,75,82,81,78,77,80,78,78,81,79,79,80,78,79,79,81,82,80,77,79,80,80,78,83,79,82,79,79,79,80,78,79,82,77,79,79,77,79,79,81,77,79,80,79,81,79,78,79,80,78,76,75,81,78,76,77,79,80,76,78,78,77,80,78,78,75,78,76,78,78,80,76,76,77,76,76,76,76,77,76,75,80,78,80,79,77,76,77,74,75,76,80,80,76,80,74,82,81,79,78,78,78,74,74,75,77,78,79,77,81,77,67,112,37,9,6,7,6,6,6,6,7,11,10,22,152,248,150,58,16,7,6,6,6,8,7,6,8,9,27,105,68,90,76,82,80,78,80,77,80,78,79,77,77,79,78,80,79,76,80,78,76,77,76,76,79,77,76,77,78,73,73,77,77,74,80,77,76,74,73,77,73,71,72,68,69,68,67,63,66,64,66,67,68,66,69,67,73,77,75,77,76,77,77,77,83,82,78,77,77,73,73,79,73,77,79,77,77,79,75,75,79,77,76,75,73,73,75,76,78,74,78,73,76,75,76,75,78,76,74,75,74,77,75,82,75,77,75,74,77,78,75,77,76,76,77,75,73,75,76,76,74,74,71,75,75,73,76,74,75,74,76,73,78,76,74,76,76,76,77,75,74,78,77,75,74,74,75,78,76,79,77,75,75,71</t>
  </si>
  <si>
    <t>IMGLINENC=78,80,75,73,80,77,76,76,78,79,74,76,77,78,80,77,75,78,77,80,77,78,78,82,79,75,80,77,78,80,78,78,76,79,78,82,80,79,80,82,79,79,80,80,80,78,79,81,78,77,78,79,77,79,77,79,78,77,78,80,77,81,78,82,79,79,81,81,75,77,77,80,76,81,76,78,77,78,77,80,78,77,79,76,79,77,78,79,77,75,78,77,77,76,78,75,78,79,80,80,81,80,79,77,82,77,77,82,81,77,78,81,79,77,80,79,80,77,80,79,79,81,82,82,80,81,80,80,80,80,81,83,82,85,80,74,81,89,84,76,91,102,54,25,13,8,8,7,7,11,19,60,97,68,66,58,52,54,59,64,61,58,76,43,12,8,6,8,11,20,44,86,110,80,84,82,92,85,79,84,80,84,80,82,79,79,81,83,82,81,82,83,82,79,80,81,83,81,79,82,80,80,81,81,80,81,83,80,81,80,78,83,82,80,79,82,79,80,80,79,80,80,84,79,79,81,81,82,82,81,83,85,80,82,81,82,83,83,85,83,84,84,82,83,79,80,78,81,83,79,81,80,80,82,78,84,81,78,79,80,80,83,80,82,80,82,81,84,83,83,83,81,84,84,79,85,83,84,82,85,82,84,88,87,82,84,81,84,85,83,80,84,86,84,82,86,84,83,80,84,87,81,81,86,83,86,83,87,83,85,86,82,81,80,82,83,88,88,87,84</t>
  </si>
  <si>
    <t>IMGLINENC=75,77,77,74,79,79,76,78,76,77,78,79,78,79,77,79,78,75,78,74,74,76,78,80,73,80,78,74,80,78,77,75,78,76,79,79,78,78,80,78,80,77,82,80,79,81,78,78,77,80,77,77,78,79,77,82,79,78,79,76,77,79,77,76,76,81,82,78,78,76,81,77,78,79,80,76,78,79,78,81,77,80,78,77,76,77,80,79,77,77,77,81,77,81,78,80,80,81,79,82,76,81,82,78,80,81,80,80,80,80,81,78,82,79,78,80,82,81,81,78,76,81,82,81,83,79,77,83,79,80,81,82,79,79,80,80,80,91,80,84,88,101,63,28,12,8,8,8,8,10,21,61,93,67,65,56,49,54,60,65,59,55,76,43,13,8,7,8,10,20,45,85,107,83,82,80,92,84,79,86,85,85,85,82,79,79,81,85,83,82,82,84,82,81,81,81,81,83,82,83,83,82,81,85,80,80,85,78,81,79,79,81,84,76,84,80,80,81,81,85,83,82,82,80,81,80,83,81,81,80,81,80,82,80,83,80,81,78,83,81,80,83,84,82,82,79,83,80,83,82,81,84,83,83,81,85,86,86,79,84,87,84,80,88,82,85,86,88,83,81,83,81,83,85,79,80,84,83,80,84,84,84,84,83,83,84,82,86,84,83,84,83,83,82,84,85,84,82,82,84,85,83,86,85,84,82,84,85,84,82,84,84,84,85,86,86,89,88,84,83</t>
  </si>
  <si>
    <t>ZL=-6895.4|ZR=-6150.8|ZSWP=0.0</t>
  </si>
  <si>
    <t>IMGLINENC=78,78,82,81,78,80,77,76,81,79,79,79,79,81,77,76,78,80,80,81,80,81,78,82,81,78,81,77,81,81,78,77,78,81,79,76,79,82,83,78,76,81,80,80,83,78,80,80,80,77,79,81,82,76,81,80,80,83,75,77,78,77,79,76,78,80,79,80,80,82,82,77,81,78,79,79,77,76,77,80,79,81,80,77,72,75,78,78,78,76,77,77,77,77,74,77,77,80,77,77,77,77,76,75,76,81,75,79,76,75,78,76,76,78,79,75,79,76,77,78,76,76,79,76,77,77,81,76,75,76,75,77,78,81,75,91,86,88,21,8,6,7,5,6,5,6,8,10,9,30,184,248,145,76,22,8,6,6,5,9,7,7,7,9,17,71,100,92,89,79,78,76,78,79,78,79,80,77,76,77,80,76,77,77,78,76,79,79,75,75,73,78,78,75,76,76,76,77,79,78,79,77,77,74,77,79,80,81,72,74,74,71,69,69,69,68,70,68,72,71,71,73,76,75,77,73,79,76,76,82,77,78,76,76,75,74,75,76,75,79,76,73,77,79,73,79,74,78,74,78,77,76,77,80,76,74,77,75,77,77,79,75,76,78,76,78,77,74,79,74,79,75,75,78,75,74,78,73,74,74,75,73,77,76,74,70,71,75,78,77,76,76,75,73,78,75,75,77,77,77,77,77,75,76,75,73,76,74,75,74,74,74,73,78,76,77,78,74,75,75</t>
  </si>
  <si>
    <t>IMGLINENC=81,79,75,80,81,78,82,78,79,83,79,82,79,79,79,81,79,79,79,76,80,78,75,79,78,77,80,79,76,77,78,77,78,78,79,78,79,84,78,79,83,78,77,80,79,79,79,79,81,78,82,76,78,78,80,78,78,83,76,79,78,81,79,76,79,77,80,78,80,78,76,75,81,75,77,78,76,76,77,79,77,79,77,76,78,81,79,78,77,79,77,77,75,79,78,79,75,78,76,77,78,77,75,77,76,75,77,77,78,77,75,76,78,80,75,73,77,80,76,78,74,77,78,79,80,74,78,77,74,77,78,80,79,80,76,85,81,91,24,7,6,6,6,6,6,6,7,9,9,26,184,248,145,71,20,9,7,6,6,8,7,6,7,9,16,76,98,95,95,77,80,79,82,80,79,78,76,80,76,78,78,78,76,80,78,77,76,79,77,76,76,74,79,78,74,73,79,76,77,74,78,76,75,76,76,75,71,74,72,70,69,67,67,64,65,63,67,66,66,69,68,71,73,76,74,77,75,78,78,79,81,78,82,77,78,74,74,78,74,79,76,76,75,78,77,76,73,74,75,74,75,75,74,75,77,76,75,79,77,77,76,77,79,76,76,76,79,77,74,78,78,79,72,76,74,76,75,74,77,78,74,76,75,76,78,74,74,73,78,78,77,77,77,79,72,74,77,77,77,77,78,76,77,77,77,76,77,75,76,76,75,79,75,74,73,76,79,75,73,77</t>
  </si>
  <si>
    <t>IMGLINENC=78,73,77,78,75,76,77,76,77,77,76,76,77,77,72,78,79,78,81,79,76,81,75,80,77,79,79,79,76,78,82,78,78,79,79,74,78,80,77,80,77,77,76,76,78,78,80,77,77,79,77,82,79,79,77,78,77,77,78,76,77,80,80,79,77,79,80,78,79,78,77,76,75,76,78,77,78,76,76,79,81,78,79,78,79,79,72,77,78,78,78,80,78,77,75,76,77,77,78,76,79,81,78,78,80,80,77,82,79,77,80,78,81,82,78,78,81,77,80,85,82,80,80,83,79,79,83,81,80,79,82,85,81,80,83,83,75,79,95,73,102,90,47,18,11,8,7,7,8,11,15,52,105,73,69,60,56,57,64,68,66,61,78,39,12,9,8,7,8,15,30,66,102,96,70,94,78,78,81,87,81,83,81,82,83,81,79,83,82,81,82,83,79,81,80,81,81,80,83,80,79,77,78,81,83,80,82,84,81,82,80,82,80,77,81,80,81,80,80,82,82,77,84,82,81,82,80,83,81,82,83,84,78,80,81,82,84,80,84,84,85,82,82,82,85,83,80,80,80,82,78,81,85,79,83,85,82,80,80,80,83,82,82,83,83,81,84,84,83,81,80,82,83,83,88,84,85,84,83,86,81,82,83,83,82,86,83,83,85,85,82,86,84,81,82,85,83,80,84,82,85,81,81,84,87,89,84,85,84,87,88,86,86,83,83,83,86,88,88,87</t>
  </si>
  <si>
    <t>IMGLINENC=76,78,79,79,76,77,78,77,75,77,77,75,79,78,76,75,78,78,79,76,76,78,78,78,76,79,80,77,79,77,77,79,79,78,79,80,79,81,79,76,79,81,80,75,79,81,77,78,80,78,79,81,80,77,77,79,76,79,82,75,75,79,79,77,79,75,76,76,78,79,78,81,77,80,77,77,75,78,79,80,81,82,76,77,80,78,80,78,76,79,75,79,79,78,78,76,77,78,77,79,78,78,82,79,79,80,78,79,79,82,82,79,81,79,80,79,80,78,81,78,76,81,83,78,80,79,79,78,77,79,77,82,81,76,82,80,76,83,91,72,102,93,47,20,11,8,7,6,7,11,16,49,101,71,69,59,53,57,64,69,64,59,80,39,11,8,7,7,9,14,31,68,103,95,71,95,79,76,78,79,82,85,83,81,80,79,82,85,83,81,80,80,83,81,81,82,80,82,83,81,80,80,80,83,81,80,84,80,82,81,81,81,82,82,79,81,80,82,82,82,80,83,83,83,78,80,83,80,80,81,82,81,81,81,79,80,80,80,78,83,84,83,83,81,84,80,79,80,83,80,82,83,82,83,84,84,84,84,83,82,83,83,84,82,83,82,85,85,83,84,84,85,82,84,82,83,83,81,79,84,83,85,85,80,84,84,79,84,85,82,82,85,84,83,87,84,85,83,88,84,84,88,85,84,82,82,83,88,83,84,81,85,85,83,87,86,86,91,89,83</t>
  </si>
  <si>
    <t>ZL=-6701.8|ZR=-6344.4|ZSWP=0.0</t>
  </si>
  <si>
    <t>IMGLINENC=80,79,80,83,79,78,81,79,77,78,82,77,76,80,78,81,79,80,77,78,79,78,77,80,77,77,79,79,82,78,78,79,79,80,79,80,79,80,79,78,79,78,80,82,81,77,80,79,80,77,83,81,78,78,81,77,78,82,78,77,80,76,75,79,77,77,77,80,77,75,78,78,76,78,81,79,74,80,76,79,80,76,78,78,78,79,78,77,79,78,76,73,77,73,78,76,79,82,77,79,79,74,77,78,74,77,76,78,76,75,78,75,78,76,78,80,77,76,77,77,77,78,77,83,79,77,78,77,76,76,77,79,75,81,84,87,114,48,11,8,5,5,6,6,7,7,8,9,12,45,240,248,138,86,24,9,6,6,6,8,7,7,6,10,12,42,112,65,72,83,77,82,76,76,78,78,78,77,78,80,78,77,74,79,79,76,79,81,79,76,76,77,80,77,77,75,76,76,76,75,78,76,77,77,76,78,78,77,74,76,72,71,69,70,70,66,69,65,70,71,71,75,76,73,76,79,75,77,79,79,76,77,80,77,78,77,76,79,73,76,76,73,75,78,78,74,74,80,77,80,76,78,75,77,75,74,75,75,76,75,74,78,75,77,78,75,75,75,75,75,79,76,76,75,76,74,72,75,73,75,77,78,74,76,76,72,75,74,77,79,74,79,72,75,78,75,75,75,75,75,73,75,72,79,75,74,76,77,75,75,76,73,77,76,76,75,77,76,74,77</t>
  </si>
  <si>
    <t>IMGLINENC=78,78,80,79,80,80,78,81,79,78,79,80,79,79,80,79,80,79,81,81,82,79,76,80,76,79,82,81,77,79,78,81,80,78,79,82,79,81,80,79,76,81,79,80,80,83,78,81,78,81,80,82,79,78,78,79,80,77,79,77,78,80,79,78,81,75,78,78,78,78,79,78,81,76,77,79,78,75,78,79,77,76,76,76,76,76,79,76,79,79,78,80,80,78,79,79,76,77,75,76,75,75,76,78,77,78,76,77,77,78,79,76,80,78,76,77,75,78,78,79,77,78,80,76,79,80,77,78,79,75,80,78,82,78,82,94,113,55,11,6,6,6,6,5,7,6,8,9,11,42,232,248,138,81,25,8,7,6,6,8,6,6,7,9,13,47,121,69,70,88,76,78,80,78,81,77,79,76,77,78,79,75,76,81,77,75,76,76,76,78,76,72,75,77,76,73,75,76,77,77,78,78,77,74,76,76,74,76,70,71,66,67,68,65,64,65,69,66,67,65,68,70,72,76,76,79,77,82,77,76,79,74,83,77,77,74,76,78,71,80,76,77,74,78,80,75,77,76,77,75,77,75,76,77,79,77,77,80,77,77,74,76,77,74,77,76,77,77,77,77,75,78,76,75,74,77,78,78,75,80,76,76,77,74,76,76,75,75,75,75,75,76,75,76,75,75,77,77,78,76,76,79,73,76,75,73,75,76,73,77,74,75,75,74,76,78,76,74,74,75</t>
  </si>
  <si>
    <t>IMGLINENC=79,76,76,74,79,77,76,77,75,78,74,76,76,79,76,79,74,77,79,76,77,79,78,81,76,78,78,79,77,83,80,77,78,79,77,80,79,77,80,79,81,78,78,76,79,75,76,80,81,77,78,78,77,81,79,77,78,78,81,79,76,83,77,81,77,76,75,77,77,80,79,78,74,77,76,79,77,76,79,79,80,77,79,76,79,77,75,75,77,77,80,80,74,76,75,73,77,80,76,80,79,78,81,82,78,79,78,79,77,79,80,78,80,80,80,78,81,78,80,80,78,78,81,79,83,81,79,80,80,79,81,79,81,84,88,89,87,73,88,83,109,75,32,15,9,6,6,7,6,9,14,34,106,86,75,68,57,59,67,74,67,70,81,35,12,8,7,6,7,10,20,43,85,107,84,81,83,90,83,80,81,83,87,80,80,80,82,81,83,80,79,84,80,80,80,80,79,80,81,80,78,79,80,78,78,82,84,80,84,82,83,83,81,79,81,80,79,78,80,82,83,80,83,81,81,80,83,80,84,83,78,81,82,78,81,79,83,82,79,90,81,82,85,84,78,79,82,77,80,78,78,82,80,80,83,85,82,82,81,81,80,81,82,80,83,80,82,83,85,83,83,82,84,81,82,85,84,82,82,85,84,82,84,81,83,81,82,83,83,88,81,79,86,82,86,83,83,81,81,82,86,82,83,83,85,84,83,87,86,87,87,82,82,81,79,82,85,89,87,86</t>
  </si>
  <si>
    <t>IMGLINENC=79,76,75,77,76,74,77,79,76,76,75,77,78,79,75,79,76,83,79,77,72,78,76,77,76,77,77,77,75,77,76,78,75,78,79,79,78,77,77,80,77,77,79,78,77,79,79,78,76,78,78,81,79,78,76,80,79,79,80,78,79,79,75,75,78,79,78,80,80,77,79,78,79,78,78,76,80,76,83,78,80,79,80,77,79,80,78,81,77,79,78,77,76,74,76,77,80,76,79,80,76,79,81,81,79,80,82,82,79,79,77,79,80,81,75,81,77,82,78,78,75,78,81,82,81,79,82,75,78,80,78,80,83,85,87,94,83,75,89,77,106,74,36,16,9,7,6,6,8,9,13,36,104,85,75,65,59,60,67,75,69,64,81,35,12,8,7,7,8,10,21,45,85,112,81,83,81,91,83,83,83,85,84,84,83,81,82,81,81,79,82,79,80,80,82,82,77,81,81,81,84,82,80,80,81,82,80,84,81,80,83,82,83,83,79,78,85,84,83,84,79,82,80,85,85,80,83,84,82,85,83,81,83,83,79,81,81,80,81,82,82,83,82,83,85,81,84,81,79,82,85,84,82,85,83,85,80,83,84,83,86,80,80,82,83,88,84,85,81,84,81,84,82,89,81,83,84,84,78,86,84,83,83,83,82,85,84,83,82,86,85,83,81,83,83,85,83,86,86,84,84,88,88,85,84,85,88,86,84,83,82,85,84,84,84,87,88,91,89,84</t>
  </si>
  <si>
    <t>ZL=-6508.1|ZR=-6538.2|ZSWP=0.0</t>
  </si>
  <si>
    <t>IMGLINENC=82,78,79,79,81,82,80,74,78,78,76,79,79,84,77,76,77,81,80,77,77,81,78,79,79,79,81,77,78,78,76,83,78,78,78,79,77,80,80,78,83,80,81,77,79,74,80,79,81,78,79,77,79,77,77,78,82,82,77,77,81,78,79,77,75,76,78,78,80,76,78,81,78,76,77,78,78,79,77,80,74,78,78,78,82,75,77,78,78,75,79,77,75,77,78,78,73,78,75,75,76,74,76,75,77,75,74,77,79,73,75,79,78,76,78,78,76,80,75,77,75,77,74,78,75,79,80,77,76,79,77,72,79,76,83,78,91,24,9,6,6,6,6,7,7,7,9,9,15,66,236,248,130,98,31,10,7,7,6,6,8,6,6,8,9,19,85,82,96,90,75,76,81,78,77,79,79,77,76,75,81,78,75,77,80,75,80,77,77,76,77,80,82,76,74,78,75,76,78,77,75,76,77,76,77,80,79,79,73,73,72,72,69,67,66,67,67,67,68,71,73,71,77,75,75,77,76,78,82,79,77,76,76,74,76,76,78,77,76,81,75,76,77,77,78,76,79,78,76,77,78,77,75,76,77,75,79,78,75,75,73,74,77,77,79,75,77,76,73,74,78,76,77,75,75,73,73,76,73,73,74,75,76,77,72,75,75,74,77,78,75,76,72,76,81,74,78,75,76,76,77,77,75,74,78,73,73,76,74,76,75,75,73,76,73,78,74,77,77,74</t>
  </si>
  <si>
    <t>IMGLINENC=81,80,80,80,83,76,79,80,79,78,78,82,82,76,78,81,82,81,80,78,78,81,77,81,77,81,78,81,79,75,79,75,85,80,79,80,79,79,80,78,79,81,80,80,78,82,77,79,83,78,83,77,77,78,78,78,78,77,78,80,77,79,78,80,76,79,81,78,77,78,80,75,75,79,79,80,78,78,78,78,76,80,78,77,75,76,78,80,75,75,78,78,73,79,78,80,75,79,74,75,78,74,76,77,76,74,80,78,80,76,73,75,72,76,76,76,77,78,78,77,77,80,77,75,80,78,79,78,76,77,78,77,80,75,77,70,102,25,8,6,7,6,5,6,6,7,8,8,15,63,244,248,128,92,29,10,7,5,6,6,8,7,6,7,8,24,97,77,94,87,83,77,77,79,77,78,78,80,77,76,80,77,82,79,80,80,78,78,77,76,77,75,75,74,76,75,73,75,79,80,77,75,77,74,75,76,75,74,73,71,68,68,67,64,64,69,67,65,67,66,66,72,72,77,72,77,79,76,78,78,79,83,80,75,74,73,74,78,74,79,77,74,75,77,78,78,76,75,78,72,74,75,74,79,79,78,80,76,77,77,77,74,77,75,77,75,80,74,79,77,74,76,76,75,73,76,77,75,74,74,76,76,77,76,76,75,75,77,74,78,73,72,75,76,76,76,77,74,75,78,73,78,77,76,75,73,74,80,73,73,77,74,76,77,75,79,76,74,78,73</t>
  </si>
  <si>
    <t>IMGLINENC=78,75,78,77,79,78,77,75,79,80,76,79,80,80,78,78,76,78,80,78,80,77,76,77,79,76,77,77,77,76,78,79,77,76,76,83,79,78,76,81,80,79,77,78,76,80,80,81,80,81,77,79,80,79,79,80,79,80,77,77,79,80,80,79,78,77,76,80,75,78,78,79,76,78,77,79,77,77,77,78,75,79,79,76,75,76,75,76,76,74,75,78,76,79,77,75,78,78,79,79,79,83,80,80,79,80,77,80,79,78,82,80,78,80,77,79,77,79,78,80,80,78,80,82,82,83,82,81,78,78,81,79,77,78,78,72,86,91,76,95,99,53,22,11,8,6,6,6,6,9,14,31,98,98,86,68,61,63,71,81,71,78,82,30,10,7,7,6,7,8,14,31,68,104,97,72,93,77,78,84,82,83,80,82,82,81,82,80,84,80,81,82,78,81,81,80,82,81,82,79,80,79,83,77,80,81,81,80,80,83,81,79,81,82,80,80,79,80,80,82,84,81,81,80,81,77,81,77,81,83,82,82,79,80,82,85,83,81,84,86,82,81,83,83,81,81,77,78,77,82,81,79,81,80,82,82,84,79,82,81,81,84,80,82,81,84,83,84,84,80,85,84,81,85,83,84,84,85,81,83,86,84,85,83,84,82,83,83,84,84,79,84,86,84,85,82,83,82,81,82,84,83,80,86,86,84,84,81,84,84,86,79,84,85,83,84,90,91,88,88</t>
  </si>
  <si>
    <t>IMGLINENC=75,79,78,76,74,78,77,78,75,78,75,76,80,75,77,76,79,78,75,77,78,78,76,80,77,79,77,78,79,78,77,78,74,77,80,80,78,76,77,75,76,81,81,76,76,78,79,77,76,77,75,80,81,81,79,77,78,83,81,74,74,76,77,77,75,75,81,78,78,80,78,77,76,79,81,78,78,74,76,78,78,76,79,78,77,80,79,77,74,78,79,78,75,82,77,76,76,79,77,78,81,81,82,79,81,77,82,79,81,78,81,82,81,81,79,83,83,80,78,82,79,77,84,83,81,81,78,80,78,82,81,82,79,80,78,78,91,82,79,93,101,57,25,11,8,6,6,7,7,8,12,32,100,101,82,75,62,64,70,77,71,77,85,28,10,8,8,7,7,8,14,34,70,105,91,71,95,80,76,83,84,84,80,82,84,84,81,82,84,81,83,81,80,82,81,82,83,85,80,82,84,84,81,81,80,84,83,79,82,83,83,81,83,84,81,77,81,84,81,80,81,82,83,84,82,82,82,81,81,79,83,75,78,83,80,78,81,82,80,80,81,80,84,82,81,82,80,80,81,82,84,81,85,84,83,82,82,83,84,81,86,87,81,83,83,84,84,82,86,81,83,82,82,86,85,81,87,82,83,85,83,81,81,81,86,83,81,83,85,82,84,85,83,84,84,85,82,83,85,84,81,81,84,86,81,83,85,86,86,85,84,83,87,85,85,86,91,85,87,84</t>
  </si>
  <si>
    <t>ZL=-6317.4|ZR=-6728.8|ZSWP=0.0</t>
  </si>
  <si>
    <t>IMGLINENC=79,78,83,81,81,77,77,78,79,79,80,74,76,81,79,77,82,79,78,80,80,80,76,80,79,79,81,79,80,78,79,81,77,80,80,78,75,79,79,78,79,79,78,79,81,80,80,80,82,79,82,80,77,78,78,77,81,78,79,77,76,80,80,79,81,76,81,74,79,74,82,81,79,77,79,79,77,79,79,81,77,78,80,80,79,73,76,76,77,77,81,76,77,77,76,75,80,75,74,78,76,76,78,76,77,75,76,78,77,76,77,76,72,79,78,81,76,79,76,78,75,80,75,76,78,78,78,77,77,77,78,77,77,81,96,111,59,13,7,6,6,6,6,6,7,7,9,8,20,87,228,248,120,105,37,11,7,6,5,6,8,7,6,6,9,14,57,110,77,82,84,75,78,78,78,77,77,75,74,75,78,78,77,77,75,77,75,76,75,76,78,77,76,78,76,75,76,76,80,80,80,78,76,77,77,80,78,76,75,73,73,70,70,71,67,70,69,69,71,69,73,74,75,75,74,75,79,79,77,79,78,78,80,74,77,77,77,79,78,77,76,71,76,78,77,76,74,78,75,75,77,78,73,79,77,75,74,74,76,77,78,78,76,73,76,79,76,74,76,78,77,71,76,76,75,79,77,76,77,72,77,74,75,77,76,71,73,74,79,79,74,74,75,76,77,74,77,78,74,76,76,77,74,74,75,76,77,78,77,76,76,76,75,74,78,71,76,76,75,72</t>
  </si>
  <si>
    <t>IMGLINENC=80,79,78,79,82,78,82,80,81,80,81,79,80,76,81,81,78,80,80,78,79,81,75,79,81,77,80,82,78,75,81,81,78,76,83,78,78,81,78,80,79,82,77,78,80,80,78,78,81,79,82,82,79,82,77,80,81,81,80,76,80,76,77,76,79,76,80,79,78,79,81,78,79,77,79,78,77,80,77,80,78,80,78,80,76,79,78,77,76,80,74,77,79,77,76,76,79,78,76,76,79,76,79,78,76,77,79,78,78,80,78,76,79,78,73,75,76,77,77,79,76,81,78,76,79,78,79,81,77,75,78,78,77,81,96,110,63,13,7,6,6,5,6,5,6,7,10,8,19,82,232,248,127,99,36,11,8,6,6,5,9,7,7,7,7,15,62,110,84,84,83,79,79,81,77,75,76,79,78,79,78,76,79,79,79,78,76,78,77,75,75,76,78,76,77,76,74,75,78,79,81,78,78,74,77,75,73,72,72,68,69,67,65,68,65,66,67,67,64,67,67,72,72,76,74,75,75,74,81,75,81,80,80,75,75,74,75,81,77,78,78,77,77,77,78,76,76,80,77,75,77,76,77,78,79,75,79,74,79,78,73,76,78,76,78,77,75,75,76,76,75,77,72,76,76,80,76,75,75,74,74,75,76,75,76,74,72,70,77,76,74,77,76,76,72,76,75,78,76,78,77,76,78,74,75,74,75,75,74,75,76,74,76,76,75,75,72,75,73,76</t>
  </si>
  <si>
    <t>IMGLINENC=80,76,78,76,78,77,75,76,77,80,78,77,75,78,77,80,77,76,79,76,77,76,79,77,79,77,80,77,82,76,77,80,80,72,80,80,81,76,79,81,77,79,76,80,76,77,78,79,78,77,74,80,78,80,83,77,79,77,80,78,78,81,82,77,79,77,78,79,78,76,79,79,76,82,76,79,79,74,79,78,78,77,75,77,77,77,82,77,77,76,76,80,77,79,78,74,76,76,79,78,76,80,81,80,80,80,80,82,80,82,78,80,82,81,78,79,77,79,79,81,79,79,79,78,81,79,79,82,81,77,79,80,81,84,84,76,80,92,77,101,90,44,19,10,7,6,7,6,7,8,13,29,94,113,87,74,61,64,73,86,76,85,81,24,10,6,6,6,6,7,12,24,55,97,103,69,89,74,86,94,85,84,85,82,82,80,79,83,80,77,80,82,79,81,81,81,79,82,82,82,78,81,84,80,79,82,81,81,82,78,78,79,77,79,81,79,79,80,82,81,86,80,82,80,80,81,82,84,78,79,82,83,78,81,82,83,82,85,81,83,79,82,82,83,81,82,82,82,81,80,84,79,80,81,79,82,81,80,82,78,84,82,82,80,83,83,84,83,85,82,84,87,83,84,81,88,88,82,83,84,85,86,86,84,81,87,84,82,82,85,84,84,84,83,80,83,84,82,84,82,82,84,80,82,82,85,83,83,84,85,86,82,81,83,83,83,87,89,88,87</t>
  </si>
  <si>
    <t>IMGLINENC=75,76,77,75,76,78,75,78,78,79,77,77,73,77,76,76,79,78,78,77,78,74,76,74,73,77,75,79,75,80,77,79,76,74,79,78,76,76,76,75,79,79,79,73,78,80,82,79,79,78,79,78,79,78,77,77,80,83,79,77,77,78,79,79,77,77,78,77,79,76,77,79,78,78,80,77,76,79,79,80,81,79,75,79,77,78,78,75,79,82,75,75,78,77,77,79,76,77,76,75,79,79,81,80,77,80,83,80,80,79,80,82,79,82,81,79,80,81,80,81,80,80,82,80,80,83,77,79,80,82,79,81,83,80,79,77,84,89,72,99,93,47,21,10,7,6,5,6,7,8,13,26,94,106,84,75,62,68,68,80,72,81,81,27,10,8,7,6,7,7,12,26,55,98,105,71,91,74,83,88,90,87,85,87,82,81,81,80,81,83,84,79,82,79,81,79,79,81,83,83,79,82,79,82,81,81,80,77,81,82,79,81,80,82,83,82,83,83,80,83,79,83,82,83,80,80,79,80,83,84,80,79,81,84,81,82,80,82,79,83,78,83,80,82,85,82,79,82,82,83,83,82,81,84,81,83,87,84,80,83,87,80,82,81,85,82,85,83,83,80,83,85,86,84,83,81,86,81,81,83,83,86,83,82,85,84,86,82,82,83,82,87,84,84,83,84,82,86,82,85,86,86,83,87,82,85,84,86,86,84,83,82,88,84,84,86,85,88,86,84</t>
  </si>
  <si>
    <t>ZL=-6123.5|ZR=-6922.6|ZSWP=0.0</t>
  </si>
  <si>
    <t>IMGLINENC=78,78,81,83,80,76,78,77,80,77,79,76,80,78,78,79,77,79,78,80,80,78,77,76,78,79,77,79,78,80,77,80,79,79,75,74,82,80,82,78,78,81,79,80,79,78,78,80,79,78,79,84,80,78,80,80,78,80,78,79,79,78,77,77,77,78,76,79,79,76,80,82,80,76,77,79,79,79,80,78,77,77,77,77,77,80,77,76,78,77,75,75,78,76,76,79,75,78,75,78,75,76,78,78,77,76,76,76,79,77,76,78,77,78,76,80,78,80,75,79,75,78,78,77,79,78,78,75,76,79,79,76,81,79,72,115,38,10,7,5,5,6,5,6,6,7,9,10,22,100,212,248,118,111,41,12,7,6,4,6,8,6,6,6,8,11,40,115,64,70,78,78,79,79,76,76,79,78,78,79,77,77,78,76,79,77,75,77,77,75,79,75,80,77,77,74,77,78,80,76,76,77,74,76,77,80,76,78,74,72,70,70,69,70,68,66,70,69,69,72,71,74,76,78,78,73,75,80,79,80,78,81,78,74,75,75,80,80,77,80,77,75,76,76,81,76,75,80,74,76,75,77,76,77,75,77,73,77,74,77,76,77,76,81,75,78,75,76,75,75,81,77,81,72,75,78,75,77,74,74,79,76,76,75,74,74,76,73,78,78,75,76,72,78,75,74,77,75,76,75,77,79,76,76,76,75,75,74,76,71,76,73,76,76,78,77,75,75,73,74</t>
  </si>
  <si>
    <t>IMGLINENC=79,80,80,80,82,80,79,83,78,81,79,79,80,77,80,80,79,80,80,80,78,76,77,81,79,81,77,78,78,75,79,80,75,81,80,79,77,77,78,80,77,82,81,78,78,80,79,77,78,80,79,80,80,77,79,80,80,78,78,77,79,76,80,78,77,76,79,78,79,78,81,80,82,79,79,77,77,78,80,80,77,79,80,77,75,80,80,77,79,78,73,76,77,78,74,78,75,80,80,75,78,77,76,76,78,77,79,76,79,79,78,78,77,77,76,75,79,76,78,77,79,76,76,77,78,77,78,78,77,81,82,76,79,77,73,114,43,11,6,6,6,6,7,6,7,8,9,9,22,100,232,248,122,105,37,11,8,6,6,5,9,6,6,7,9,12,43,114,66,68,82,76,81,78,79,78,75,78,77,79,76,75,79,80,77,77,77,78,77,75,77,76,77,75,73,74,75,75,78,78,79,77,72,73,77,77,72,74,72,72,70,68,66,66,66,67,68,66,66,65,70,69,74,74,72,78,77,79,79,80,79,80,81,77,75,74,76,79,78,79,75,79,78,77,75,74,79,73,77,74,74,73,80,76,79,77,77,76,74,78,76,74,76,77,73,75,75,76,76,78,76,74,75,76,75,77,75,75,77,74,77,73,76,77,77,78,74,75,74,76,72,73,74,76,74,75,75,77,77,76,73,78,75,76,77,76,74,77,77,74,76,75,77,75,75,79,75,77,74,77</t>
  </si>
  <si>
    <t>IMGLINENC=77,78,78,74,77,78,74,77,79,79,80,73,79,76,76,77,75,76,78,76,76,76,78,79,75,77,81,76,75,77,80,79,75,78,81,80,78,76,78,79,79,78,78,81,79,77,82,80,80,79,75,74,76,78,80,77,77,79,82,78,79,78,78,83,76,75,78,77,79,79,79,80,76,79,79,80,79,75,77,80,76,78,81,79,78,76,76,77,77,78,77,80,75,79,81,77,78,79,78,80,82,80,78,80,80,79,77,82,79,79,80,77,80,79,79,81,80,81,77,81,79,81,78,84,80,83,82,78,80,79,82,81,86,87,87,82,76,91,76,103,80,36,14,9,9,5,5,6,7,8,11,22,82,128,91,82,67,65,77,86,78,91,74,22,10,8,8,5,6,6,10,19,41,80,106,85,75,86,93,82,80,81,82,84,81,81,83,85,81,77,77,84,82,79,79,85,80,80,80,79,80,79,82,81,78,82,81,83,81,80,80,81,79,81,80,76,80,84,82,83,81,80,81,82,84,80,80,80,85,80,83,84,81,82,80,84,83,81,83,84,84,80,83,80,84,82,79,82,81,79,85,79,84,82,79,80,80,82,86,80,78,81,83,82,85,82,83,85,81,81,83,82,83,83,83,84,83,80,79,83,84,81,83,86,83,82,84,82,82,85,83,81,79,86,84,86,82,81,85,80,83,84,79,87,83,85,84,83,84,88,86,83,83,83,83,85,85,95,85,87</t>
  </si>
  <si>
    <t>IMGLINENC=78,77,76,73,78,79,77,76,77,75,75,77,78,76,78,77,79,74,79,77,80,78,79,76,79,78,75,79,75,77,77,80,73,79,79,78,78,81,76,78,75,79,81,78,77,79,80,75,77,80,77,78,78,76,79,79,78,77,81,79,76,81,80,77,78,79,77,76,78,78,79,79,77,82,80,77,76,77,77,79,75,78,76,77,77,75,78,77,78,79,76,74,81,77,78,74,78,80,80,78,78,80,79,80,79,82,78,79,80,80,82,78,79,78,78,81,83,80,79,79,80,79,81,80,81,78,84,83,78,84,82,81,86,87,91,88,75,89,79,106,80,35,17,10,8,7,7,6,7,8,12,23,79,121,86,82,68,66,73,86,81,91,77,22,9,7,6,6,6,7,9,19,40,82,108,83,79,81,93,83,81,82,81,83,83,83,81,85,84,81,83,83,77,80,81,84,80,85,84,84,81,83,84,81,80,82,81,80,81,82,82,83,79,82,80,80,81,84,80,80,81,87,83,82,80,82,80,79,83,84,81,82,81,84,80,82,85,81,83,80,84,83,85,83,82,81,82,81,80,78,83,85,80,84,82,83,80,83,81,81,81,84,80,82,82,81,83,85,83,85,82,83,84,83,80,83,85,83,80,83,81,85,82,82,82,83,86,85,85,84,84,86,83,83,84,84,83,86,86,82,88,84,86,88,82,84,85,87,84,86,85,86,84,82,87,86,89,87,87,85</t>
  </si>
  <si>
    <t>ZL=-5929.8|ZR=-7116.4|ZSWP=0.0</t>
  </si>
  <si>
    <t>IMGLINENC=77,77,83,79,80,78,76,78,80,79,80,81,80,80,79,75,79,81,75,76,78,79,79,77,78,78,80,76,80,79,77,82,79,80,80,78,81,78,78,79,81,82,79,80,80,78,83,80,78,83,77,82,80,77,79,78,81,77,77,76,78,79,80,78,81,78,79,77,78,80,78,80,79,77,77,77,79,78,76,81,80,78,77,78,78,77,77,76,79,77,77,76,78,78,78,76,75,77,78,75,79,76,76,75,76,77,75,76,78,79,78,78,75,78,80,76,76,79,78,77,74,79,77,78,75,77,78,76,74,76,76,79,77,85,84,88,21,8,6,7,6,6,6,7,6,8,9,10,30,126,196,248,126,108,47,15,7,6,5,6,7,7,7,6,8,8,23,92,75,93,82,79,77,77,79,80,80,77,76,75,75,76,75,75,79,79,77,80,77,78,79,78,77,81,75,75,76,75,75,78,79,81,77,78,76,79,81,78,77,71,71,72,71,69,68,68,66,69,70,70,73,74,77,77,76,80,79,78,74,78,78,78,78,77,75,76,76,79,76,79,78,75,77,77,76,77,79,78,73,76,76,73,73,76,76,76,74,73,76,75,75,75,78,77,76,76,78,76,74,80,78,77,77,76,75,76,75,74,76,76,75,75,75,79,79,72,71,76,76,75,74,77,78,76,75,75,74,76,72,76,76,75,74,77,76,78,76,73,73,74,76,76,72,76,74,77,77,77,73,73</t>
  </si>
  <si>
    <t>IMGLINENC=79,78,82,78,80,82,79,81,80,80,79,82,78,79,78,76,79,76,81,79,80,81,80,79,78,75,75,80,74,80,79,80,79,78,80,80,76,77,77,77,78,80,79,80,78,80,81,80,78,80,82,80,77,78,82,79,81,80,77,80,76,78,80,80,77,77,80,78,78,80,79,78,78,78,73,77,79,82,76,81,76,78,75,76,78,81,77,78,77,79,76,75,76,79,73,78,73,77,78,75,80,78,80,75,76,76,79,77,76,77,78,78,77,77,76,77,78,77,75,77,77,78,81,76,80,77,79,77,79,75,75,82,76,83,82,94,22,8,6,6,6,6,6,6,5,7,10,11,29,124,200,248,123,111,44,12,7,6,5,5,8,6,6,5,7,9,27,101,74,93,75,80,77,78,77,79,79,79,77,80,77,76,76,79,78,80,77,79,78,78,76,78,78,73,75,71,73,78,78,79,82,78,75,75,77,76,73,72,71,70,70,67,66,63,66,67,67,67,68,65,72,69,72,78,77,73,78,73,77,76,79,80,82,79,75,74,77,80,76,77,79,77,76,75,80,74,78,76,76,75,76,75,74,76,79,78,74,74,78,77,75,80,76,76,76,75,78,77,74,77,75,75,77,76,79,78,74,78,76,76,76,77,75,78,77,78,76,75,74,76,76,76,77,75,76,75,78,72,74,78,78,75,76,76,76,75,74,74,77,76,76,75,76,73,76,78,77,75,75,74</t>
  </si>
  <si>
    <t>IMGLINENC=77,79,78,76,79,74,76,77,78,80,76,77,79,77,77,77,76,77,75,79,76,78,78,76,77,78,82,81,76,77,82,76,78,76,76,82,80,76,79,78,76,78,78,81,79,80,82,81,80,80,79,75,81,81,78,82,79,78,80,78,80,79,79,76,81,79,78,80,77,78,78,77,76,79,76,78,77,79,80,77,78,79,77,76,79,78,79,77,81,80,80,80,76,78,77,76,79,76,78,78,79,83,80,78,82,77,79,80,83,79,83,79,77,79,77,80,81,77,78,82,78,80,81,80,80,80,81,80,80,79,80,80,76,77,80,87,83,78,96,98,58,24,12,8,6,6,6,6,7,8,11,20,69,139,92,82,69,70,79,91,82,100,66,17,10,7,7,6,6,6,8,13,28,63,103,100,72,96,76,82,81,86,88,86,81,82,81,81,79,81,79,82,78,78,79,80,81,82,81,81,80,79,84,77,79,78,84,82,82,79,79,78,78,81,81,79,85,81,80,81,84,81,81,80,84,79,77,82,82,83,81,79,78,80,82,82,85,81,83,84,80,83,82,80,80,83,81,83,81,80,81,84,83,82,78,82,86,79,81,81,82,82,82,86,86,84,81,83,86,84,82,84,83,81,84,84,87,83,81,87,85,83,86,83,82,83,83,83,82,80,83,81,85,85,83,86,81,79,82,81,85,82,79,84,85,80,83,83,85,85,84,83,81,81,82,84,90,89,85,87</t>
  </si>
  <si>
    <t>IMGLINENC=80,76,76,74,77,75,77,78,79,79,75,78,78,79,76,77,83,76,76,79,75,80,76,77,76,78,79,77,75,78,80,77,78,79,77,77,76,79,79,76,82,77,78,79,79,75,78,75,76,81,81,78,77,78,75,79,81,78,80,77,77,76,79,79,78,76,79,79,82,77,81,77,78,79,81,76,79,79,80,79,78,81,80,81,82,79,77,77,77,79,73,78,77,78,75,78,78,78,81,80,80,80,81,79,78,77,80,82,79,83,81,80,78,79,79,80,80,79,79,77,79,81,81,82,78,79,78,75,81,80,80,83,78,77,78,90,86,81,89,100,58,25,12,8,5,6,5,6,7,8,11,19,71,131,91,84,72,70,78,90,79,100,71,18,10,7,6,5,6,7,8,14,31,63,103,97,70,88,74,78,86,88,85,82,84,82,81,82,80,82,85,83,83,81,82,80,83,82,81,81,82,83,81,81,80,82,84,79,82,79,81,81,80,79,81,79,80,83,81,84,80,80,80,80,82,80,83,80,81,83,81,81,85,80,81,81,79,81,79,80,82,82,84,83,82,80,84,81,82,80,82,83,79,86,83,86,85,81,85,81,85,83,81,84,82,85,83,86,81,83,81,83,79,86,83,82,83,82,78,84,84,82,83,83,83,82,83,88,83,86,84,83,83,87,85,83,84,87,86,85,87,85,85,84,83,86,85,87,84,85,81,83,85,82,85,84,90,84,88,84</t>
  </si>
  <si>
    <t>ZL=-5735.9|ZR=-7310.3|ZSWP=0.0</t>
  </si>
  <si>
    <t>IMGLINENC=79,78,81,81,82,77,77,76,81,79,80,77,77,79,79,80,75,82,79,77,81,78,78,80,80,80,81,77,78,78,77,79,79,83,80,83,78,79,78,77,82,79,78,80,80,81,78,78,78,78,79,80,78,80,78,80,77,80,76,77,79,77,80,81,79,78,77,77,81,76,78,77,79,78,78,79,77,77,77,78,79,76,81,78,76,76,80,75,79,78,77,74,78,77,77,78,77,76,76,77,77,77,74,76,74,76,79,78,77,74,76,77,73,76,79,79,77,79,79,74,78,74,75,78,78,78,76,76,74,79,75,77,84,87,116,50,12,7,6,6,5,6,5,6,7,8,10,14,45,150,201,243,128,114,57,17,7,6,6,6,6,10,7,7,8,9,14,61,107,84,86,83,76,75,76,82,76,78,80,77,77,76,75,76,78,74,77,79,76,74,76,76,74,76,74,77,79,78,79,78,78,79,76,76,76,79,79,78,76,73,73,70,68,69,66,69,68,69,69,71,73,74,74,78,77,78,75,75,76,79,76,77,77,75,75,73,77,78,77,77,78,77,77,75,75,76,76,78,75,74,76,77,76,75,76,74,73,77,76,75,75,79,77,77,78,75,77,78,75,74,76,78,77,77,75,75,78,75,78,74,75,77,75,77,76,75,76,72,73,76,74,76,75,76,73,73,76,74,73,76,76,77,75,79,79,74,75,78,75,75,75,75,77,73,75,79,75,76,74,76</t>
  </si>
  <si>
    <t>IMGLINENC=79,79,79,81,78,79,80,79,81,79,80,80,79,77,79,80,79,76,77,77,82,79,80,79,78,76,79,77,79,81,81,81,78,79,82,80,79,84,79,77,76,82,82,80,78,79,82,79,81,81,78,76,77,81,79,82,79,79,79,81,82,76,78,77,79,79,78,81,78,78,79,78,78,79,82,81,78,80,77,78,79,80,80,77,78,76,81,77,76,79,75,76,77,79,73,77,76,80,78,76,79,79,77,78,78,79,77,74,78,76,77,80,76,78,74,76,75,79,77,76,75,79,78,77,77,79,76,80,77,78,79,75,82,92,115,53,12,7,6,6,5,6,6,6,7,8,9,12,40,153,193,248,125,111,52,15,8,5,5,6,7,9,6,6,7,7,17,70,105,90,93,78,78,75,77,79,78,79,75,76,80,75,76,79,77,77,74,79,77,77,77,75,75,77,74,72,76,75,76,75,79,80,74,75,72,74,73,76,66,71,68,68,66,66,68,68,65,65,67,69,69,68,71,77,70,78,76,79,76,79,76,77,77,77,71,72,75,79,78,79,78,78,75,77,74,76,77,74,73,76,77,76,78,77,78,78,77,75,75,76,77,78,78,73,78,76,76,76,76,75,74,73,76,74,73,76,78,74,75,76,79,75,76,76,78,75,75,74,75,77,74,74,76,76,75,77,76,77,76,76,73,76,77,75,78,76,72,76,76,75,76,77,77,76,78,77,78,76,74,76</t>
  </si>
  <si>
    <t>IMGLINENC=77,77,78,77,77,80,78,76,74,79,75,76,78,78,74,78,78,77,77,78,74,76,81,79,77,78,78,81,78,80,77,78,78,79,76,80,80,79,79,81,80,80,76,77,77,75,82,79,77,76,77,80,79,79,79,78,80,78,79,77,76,78,80,80,77,77,77,81,76,79,75,76,75,78,77,77,77,78,79,81,77,78,80,78,78,80,74,79,77,80,78,78,74,78,79,78,76,75,79,78,79,82,79,80,81,79,79,80,76,78,82,78,78,77,78,80,82,80,81,81,79,81,81,82,83,80,80,81,81,82,80,83,87,88,78,76,92,73,105,83,42,16,9,7,7,6,6,7,7,7,10,15,55,145,101,86,72,77,82,96,84,108,60,15,9,6,6,7,5,6,7,10,19,43,83,106,80,82,85,91,84,80,83,85,84,83,83,86,81,82,81,83,80,79,79,81,80,81,80,79,83,79,80,79,81,80,85,82,83,81,82,80,83,81,83,80,82,81,81,79,84,81,78,85,82,83,83,80,85,84,87,85,82,81,82,85,83,81,85,83,82,85,84,83,79,80,83,82,80,82,81,78,81,82,82,83,81,80,81,81,78,85,83,85,82,85,84,82,85,82,83,84,83,83,82,86,83,82,83,83,84,83,85,86,82,86,85,84,86,82,82,86,87,83,83,83,83,80,82,84,81,86,82,84,86,84,82,82,89,87,85,83,82,83,83,83,85,87,88,86</t>
  </si>
  <si>
    <t>IMGLINENC=78,78,78,75,77,77,76,78,75,77,77,80,77,78,76,75,78,74,76,78,79,75,78,76,78,82,75,77,81,79,79,78,80,75,83,76,79,78,75,78,75,76,79,81,79,80,78,77,76,80,77,79,79,76,77,78,78,79,79,77,77,78,79,78,76,80,78,78,78,77,81,79,78,80,80,79,77,79,78,78,79,79,82,79,78,77,73,78,78,76,77,80,79,78,75,79,78,77,80,81,79,81,78,79,77,81,78,81,82,78,77,78,84,81,76,83,80,77,81,80,77,80,77,81,79,81,78,79,80,81,80,82,82,83,76,82,94,72,103,91,46,18,10,7,6,6,6,6,7,8,9,17,54,144,101,90,75,73,85,96,85,109,66,17,10,6,7,5,5,6,7,9,19,43,82,109,80,83,79,90,86,81,83,87,86,83,82,82,81,79,81,80,82,81,80,82,79,83,79,81,80,81,83,83,84,82,84,82,81,80,79,82,78,82,82,81,80,83,80,80,79,82,80,82,83,82,82,82,82,83,80,82,81,84,82,80,80,78,81,81,83,82,81,83,86,81,80,82,79,87,81,81,81,84,86,84,80,84,80,84,85,85,82,84,81,82,83,83,78,83,84,82,81,82,83,83,82,81,81,80,82,84,86,83,85,82,83,87,82,83,85,83,81,83,85,87,82,84,86,81,84,86,84,88,82,84,85,84,85,85,84,84,84,81,89,87,87,86,84,81</t>
  </si>
  <si>
    <t>ZL=-5542.2|ZR=-7504.0|ZSWP=0.0</t>
  </si>
  <si>
    <t>IMGLINENC=80,81,77,81,77,79,78,77,80,80,77,79,80,81,77,77,78,76,79,80,79,78,81,78,80,81,78,78,80,80,76,80,81,79,80,79,78,77,76,80,83,79,79,81,80,80,80,79,77,78,78,79,80,79,78,81,82,79,78,79,79,80,77,78,77,78,78,79,79,81,77,79,81,76,80,78,77,80,80,76,79,76,79,76,79,78,77,77,77,78,79,76,79,77,79,78,76,75,79,78,77,76,76,75,78,74,78,76,76,75,78,75,75,75,78,78,77,81,76,78,76,76,73,77,80,78,76,77,75,74,78,73,85,83,86,21,8,6,6,6,6,6,6,7,6,8,10,19,73,161,215,222,132,112,63,20,9,6,5,6,6,10,7,6,7,7,10,33,117,62,75,74,80,80,74,80,79,77,76,78,80,77,75,79,76,74,78,79,80,77,76,76,77,79,75,72,73,77,77,80,80,81,78,77,76,80,79,76,73,73,73,69,67,69,68,64,68,70,67,70,74,71,73,77,75,78,76,77,78,83,78,78,76,73,72,73,75,77,77,78,77,75,77,77,76,78,74,76,77,76,75,78,76,77,76,74,75,74,72,77,74,75,75,75,77,72,78,74,75,74,76,75,77,76,78,76,76,74,75,72,76,72,74,77,73,75,75,74,77,74,75,74,73,76,78,73,75,75,77,75,77,77,79,76,77,78,76,75,76,73,74,73,76,77,76,74,76,75,78,77</t>
  </si>
  <si>
    <t>IMGLINENC=80,79,81,77,80,81,81,83,78,82,83,80,78,77,82,79,78,80,79,79,80,75,76,77,75,79,80,77,80,79,79,80,81,79,78,78,83,79,81,78,78,81,78,78,80,79,82,81,81,81,80,80,79,77,79,79,77,80,79,80,76,76,77,79,78,77,82,78,80,79,80,80,78,79,76,76,77,78,76,77,78,77,77,79,76,77,76,79,78,79,77,76,77,77,78,79,77,76,77,75,75,78,78,76,79,76,79,75,83,78,78,78,75,75,75,73,76,75,75,76,77,78,79,75,80,79,78,75,77,74,79,78,78,79,94,24,8,6,6,5,6,6,7,6,7,7,9,17,66,164,218,225,127,119,61,17,9,6,6,6,6,9,7,6,8,7,10,41,115,62,70,76,77,78,75,77,75,80,75,77,76,76,80,78,77,77,79,73,79,74,76,77,76,73,73,73,75,78,75,79,78,76,77,76,73,76,73,73,69,71,68,67,67,64,65,65,68,66,67,65,67,69,74,77,75,80,76,76,76,77,80,76,79,78,77,76,74,78,75,78,76,73,76,77,75,77,78,74,76,74,77,73,78,78,78,75,75,77,76,79,77,77,78,76,76,77,74,75,77,76,75,75,75,76,76,77,74,75,75,77,79,74,76,76,78,77,75,73,75,75,75,74,77,73,74,76,76,74,76,77,76,79,79,76,76,75,74,76,75,77,78,75,75,77,75,78,74,75,73,74</t>
  </si>
  <si>
    <t>IMGLINENC=77,79,76,75,74,78,76,76,78,79,75,76,77,76,76,77,76,77,75,79,78,78,77,78,79,78,78,78,79,75,77,80,80,78,78,80,78,80,78,78,77,78,76,80,80,75,78,80,80,78,76,76,79,80,79,76,80,77,80,80,77,81,78,79,77,80,77,77,75,78,80,75,78,75,77,78,78,77,76,77,78,80,77,78,80,76,75,77,80,79,74,78,77,77,74,73,77,75,80,80,78,80,79,80,78,80,78,79,78,79,76,78,80,80,78,80,82,79,77,79,80,82,82,80,83,82,79,84,81,81,83,82,81,84,89,74,86,82,108,68,31,14,8,7,6,5,6,6,6,8,10,15,41,139,117,101,82,79,88,100,87,121,54,13,9,7,6,6,5,5,8,9,14,31,64,103,97,71,98,78,77,84,82,84,84,78,84,83,81,75,79,82,81,81,81,87,81,79,82,79,77,78,81,79,83,81,82,82,80,81,82,82,83,80,76,82,81,79,80,80,80,84,80,78,83,80,79,81,81,86,83,83,80,78,84,82,86,80,81,83,83,83,85,80,79,79,78,80,79,83,80,80,81,84,80,84,85,79,83,79,81,85,83,83,81,84,85,84,85,86,84,82,83,81,81,86,84,85,82,85,85,84,89,86,84,84,83,84,83,86,77,85,83,83,86,85,83,83,82,84,85,84,84,81,80,86,85,79,86,85,87,82,83,82,85,85,86,91,89,88</t>
  </si>
  <si>
    <t>IMGLINENC=75,75,77,75,77,76,77,74,79,79,73,79,75,81,75,79,77,78,77,79,80,76,73,81,75,80,77,77,78,76,78,75,78,77,81,78,79,77,77,75,79,77,78,81,77,79,79,79,79,81,74,79,81,77,74,79,82,81,75,77,79,75,80,76,77,77,78,78,74,77,77,81,78,75,80,79,77,79,82,80,81,82,79,77,78,77,77,75,78,79,75,79,77,79,77,79,80,75,80,78,78,77,78,79,78,82,79,81,82,79,79,81,80,81,78,82,82,80,80,76,80,81,80,78,81,78,80,79,82,82,82,83,84,87,88,78,88,80,108,71,33,15,7,7,6,6,6,5,7,7,9,14,41,137,114,100,79,78,88,100,88,113,52,13,9,7,7,6,5,6,6,7,13,31,67,101,98,71,96,78,75,82,84,84,81,86,81,81,84,84,81,83,79,81,81,81,81,80,78,83,84,82,79,86,80,79,83,81,83,79,82,82,80,81,82,83,83,84,80,78,82,81,82,84,81,81,83,80,82,85,82,80,83,82,85,82,78,79,80,84,86,83,85,84,81,84,85,81,82,85,80,83,83,79,83,85,85,83,81,81,84,79,84,82,85,86,85,83,83,81,84,81,83,81,82,84,83,83,77,80,84,81,87,82,86,82,85,84,86,85,87,85,83,84,83,83,85,86,85,85,83,89,87,84,85,86,85,87,85,83,83,83,86,82,84,89,87,86,86,81</t>
  </si>
  <si>
    <t>ZL=-5348.6|ZR=-7697.6|ZSWP=0.0</t>
  </si>
  <si>
    <t>IMGLINENC=77,82,78,82,79,77,81,79,81,80,78,81,75,82,77,78,75,84,77,78,81,78,80,80,77,81,79,78,77,79,79,79,80,80,79,79,77,79,82,81,78,81,80,79,78,78,79,80,78,79,80,80,79,77,78,81,80,83,78,77,78,78,79,79,78,75,77,77,75,74,77,78,78,81,77,77,78,81,76,79,76,76,76,78,79,74,76,76,80,77,76,77,75,77,77,76,75,78,79,78,76,76,78,78,77,77,75,78,77,76,79,78,78,78,79,78,79,75,76,79,78,79,76,76,78,79,77,73,78,74,76,84,87,114,50,12,7,6,6,6,5,6,6,7,7,9,10,24,95,154,215,203,122,106,67,22,8,6,5,5,5,9,7,7,7,7,9,23,97,73,96,79,80,78,78,82,75,76,75,75,75,74,78,77,78,79,77,77,79,76,78,77,78,77,76,76,78,76,78,82,76,77,78,75,78,79,79,78,75,74,71,71,68,67,66,70,70,66,70,72,73,74,75,79,78,74,78,78,75,80,75,79,77,74,78,76,79,78,76,76,76,73,75,75,76,76,79,75,77,75,77,78,75,74,78,74,75,77,74,78,73,73,77,79,75,76,75,78,75,75,75,78,77,78,75,78,78,78,75,73,76,77,76,74,74,76,73,75,76,75,74,73,76,75,77,74,76,74,79,72,76,79,76,75,73,76,74,74,74,74,78,76,77,77,75,76,76,77,77,75</t>
  </si>
  <si>
    <t>IMGLINENC=77,77,79,78,77,80,79,81,81,81,76,85,83,79,74,78,76,81,80,80,79,81,80,80,76,76,79,79,81,79,78,78,79,80,82,77,80,77,78,77,80,82,79,78,81,79,78,75,80,81,82,81,78,80,79,85,80,81,78,80,81,75,79,79,78,77,77,79,79,79,78,78,81,76,80,80,75,78,79,77,81,80,79,75,75,79,76,80,77,82,77,74,75,78,75,81,77,74,79,75,74,77,79,76,77,75,78,75,79,78,78,76,75,79,76,74,76,76,76,78,76,78,79,77,78,79,78,74,76,76,76,86,91,111,55,12,6,5,5,5,5,6,7,6,6,9,10,25,94,159,213,196,118,112,61,19,8,5,6,6,5,9,7,6,6,7,9,26,102,69,92,77,80,78,77,77,81,79,75,78,77,79,76,80,79,77,76,76,72,76,78,77,73,75,73,73,76,75,76,79,79,79,74,74,77,72,75,72,68,70,68,69,66,66,70,67,68,67,68,65,69,68,71,78,77,78,74,75,74,76,80,81,79,80,74,74,79,78,75,79,76,79,74,78,78,71,79,75,75,76,73,74,75,76,79,76,80,76,76,77,79,78,77,78,77,76,74,79,76,78,77,78,74,77,75,75,76,76,76,75,77,77,75,77,77,74,75,75,74,76,74,77,80,76,76,73,80,78,75,75,76,74,80,76,75,74,74,77,75,75,77,76,76,76,75,77,75,73,75,77</t>
  </si>
  <si>
    <t>IMGLINENC=76,76,77,79,75,78,77,76,76,80,75,78,78,79,76,80,75,78,76,74,79,78,77,79,78,78,79,78,79,78,80,78,78,78,75,79,76,76,77,77,78,76,81,79,79,76,78,77,79,78,77,77,80,76,75,77,80,77,79,77,76,79,75,76,78,79,79,78,76,76,79,74,77,76,77,82,74,77,78,77,80,77,79,75,77,75,76,77,78,76,74,80,77,77,78,75,78,77,80,77,77,80,80,80,83,79,78,80,79,82,80,80,76,79,81,82,78,79,80,80,81,79,80,79,79,82,78,80,81,79,82,78,75,81,92,80,77,87,104,63,29,13,8,6,6,5,6,6,6,7,7,13,31,131,140,108,82,79,87,103,96,120,52,11,9,6,6,6,6,5,6,7,11,23,51,91,105,73,90,76,88,88,87,82,84,82,82,85,80,79,83,82,79,78,80,84,77,80,82,78,80,82,80,81,80,83,82,81,81,85,81,82,78,81,77,80,83,81,81,83,83,80,84,80,82,81,79,83,84,83,82,80,83,81,82,84,81,83,81,82,84,81,83,82,80,82,80,80,80,80,81,81,82,80,81,82,80,83,82,80,86,81,80,84,82,83,80,84,84,81,80,82,83,83,84,84,85,85,83,85,83,86,86,85,84,84,80,83,80,81,78,82,86,85,82,84,84,80,82,82,81,81,83,83,82,87,81,85,88,89,84,85,82,82,84,83,86,87,84,84</t>
  </si>
  <si>
    <t>IMGLINENC=76,77,78,75,73,78,82,80,78,79,76,78,78,77,78,76,77,77,80,79,73,78,77,77,78,76,77,80,77,80,77,78,78,76,80,80,76,77,78,77,74,76,77,79,75,78,78,77,78,77,82,79,79,77,81,80,79,78,77,75,78,77,75,77,75,78,79,78,76,77,79,81,78,79,78,80,78,76,78,79,80,80,75,77,78,75,79,78,81,79,80,77,74,78,76,77,75,79,77,81,78,81,79,80,75,79,79,83,80,78,77,78,77,82,80,77,78,79,81,77,80,80,83,77,77,80,79,81,79,82,81,83,80,86,89,78,86,84,104,67,30,13,8,6,7,5,6,6,6,8,8,12,30,128,139,104,84,78,90,101,92,122,55,13,10,7,7,7,6,6,5,8,10,24,53,92,105,73,91,74,87,88,88,85,87,82,82,83,84,81,84,79,81,79,79,82,82,81,79,78,82,83,80,83,81,82,80,81,81,81,84,78,79,83,82,82,80,81,81,79,82,83,82,84,80,83,80,82,81,82,80,81,81,80,81,82,82,81,81,82,81,83,85,83,83,83,83,81,82,80,87,86,82,83,83,84,81,80,82,85,83,83,82,87,84,83,81,82,83,81,84,82,83,84,84,82,86,80,82,85,84,83,85,82,85,84,87,88,83,80,85,83,84,81,81,82,86,87,85,84,81,89,88,84,85,84,84,84,85,84,82,81,83,81,87,87,83,89,90,81</t>
  </si>
  <si>
    <t>ZL=-5154.9|ZR=-7891.3|ZSWP=0.0</t>
  </si>
  <si>
    <t>IMGLINENC=79,78,81,80,79,78,82,78,77,79,82,81,79,77,78,79,80,78,77,80,83,78,82,78,80,80,81,76,79,80,76,79,79,79,79,78,76,82,81,78,81,82,81,83,79,77,75,82,79,77,78,80,77,82,81,80,77,77,78,79,75,81,79,78,80,76,78,77,77,78,81,81,81,80,81,80,77,79,75,79,78,80,76,76,79,79,80,75,79,77,78,76,74,76,76,78,77,76,78,78,77,78,77,77,78,77,76,74,78,75,77,78,75,81,77,78,79,78,79,76,77,77,76,76,78,77,74,78,74,76,81,71,64,111,33,9,6,6,5,6,5,6,6,6,8,10,10,31,108,149,193,203,128,105,71,23,8,6,6,6,5,8,7,6,7,7,7,16,74,98,98,96,74,82,76,78,81,77,78,78,77,77,78,76,78,76,77,75,79,75,79,77,76,77,77,76,77,75,78,79,76,74,78,76,76,78,79,79,77,73,74,71,67,68,68,70,70,69,70,71,71,74,79,77,81,75,78,78,77,83,78,77,77,76,76,75,75,80,82,76,76,76,77,79,74,72,76,75,78,74,77,77,80,75,74,77,72,76,76,79,76,77,78,76,76,76,77,76,77,75,77,75,76,76,77,81,76,76,77,75,74,76,75,78,77,75,76,76,76,74,74,73,74,73,77,76,77,79,76,76,76,78,75,78,73,74,76,75,76,75,77,73,79,76,74,76,73,76,75,75</t>
  </si>
  <si>
    <t>IMGLINENC=78,79,75,78,78,81,82,81,77,81,81,81,78,78,81,82,82,80,78,79,80,78,81,81,79,79,80,80,80,79,81,78,76,79,82,78,79,80,78,82,80,77,82,78,77,82,80,80,80,80,81,79,79,79,82,79,80,76,78,77,85,77,77,81,81,79,81,75,81,79,77,81,79,76,78,81,77,77,79,80,79,81,77,77,76,78,77,80,75,78,77,76,76,79,76,81,75,81,77,79,76,74,74,75,78,80,77,80,80,79,77,79,76,77,76,76,77,77,76,74,75,79,78,76,78,80,74,74,76,71,82,77,67,111,34,9,7,6,6,6,6,7,7,7,7,8,11,29,109,154,197,201,126,111,66,22,9,6,7,6,6,9,6,7,7,7,7,19,80,92,97,97,74,82,79,77,78,75,79,76,78,77,80,80,78,78,78,78,77,79,74,73,79,77,72,73,74,77,75,80,76,77,77,74,73,74,72,74,70,68,67,67,65,68,65,66,64,67,63,63,68,68,76,78,75,75,76,79,77,80,78,79,79,76,76,75,79,75,76,78,77,76,76,76,75,75,75,77,77,71,75,74,76,76,81,73,77,77,75,75,76,78,77,77,75,75,75,76,76,72,77,76,77,77,76,79,79,73,79,74,79,74,76,76,76,76,75,77,74,74,77,74,77,74,74,75,79,77,77,76,79,75,80,76,76,76,76,76,75,73,76,75,76,74,75,76,75,73,75,78</t>
  </si>
  <si>
    <t>IMGLINENC=81,77,73,76,78,74,74,78,79,76,78,77,78,76,75,75,77,77,77,79,78,77,79,80,73,77,78,78,76,79,76,76,78,79,77,76,81,77,79,77,78,78,79,81,77,78,79,79,78,79,77,78,78,77,80,78,78,79,81,78,78,78,79,78,81,75,77,78,75,80,79,77,79,80,78,79,77,80,76,77,76,79,79,76,77,78,79,75,78,77,75,79,81,79,77,75,79,78,79,80,80,80,78,79,80,79,76,83,77,79,84,77,80,78,80,77,77,80,81,78,81,78,80,81,80,79,80,81,79,80,81,82,82,79,76,96,71,104,87,43,18,10,7,7,6,5,6,5,6,7,8,11,25,110,163,115,91,83,97,108,106,120,39,11,9,6,5,7,5,6,5,6,8,16,35,72,104,92,73,94,88,78,81,81,81,82,86,81,82,78,81,83,81,82,80,83,80,81,82,83,79,78,80,80,83,81,83,80,81,77,82,81,83,80,81,82,82,82,83,80,81,83,82,84,80,79,81,82,83,82,81,84,79,79,82,82,81,79,85,81,82,85,86,83,78,79,79,81,81,83,83,82,83,83,81,84,84,82,83,80,80,85,84,80,85,86,78,82,85,84,85,83,80,81,87,83,87,85,82,85,84,87,82,85,84,83,84,83,80,84,81,83,81,80,85,84,87,79,81,80,83,82,83,81,84,80,84,87,82,86,82,83,84,84,86,84,87,88,85,87</t>
  </si>
  <si>
    <t>IMGLINENC=78,72,77,78,77,79,79,80,75,75,75,78,76,80,76,77,75,76,75,78,75,76,75,76,77,76,77,76,76,79,77,77,78,77,80,79,79,75,74,76,78,79,80,78,78,78,80,80,78,80,80,81,80,77,78,77,79,78,78,78,75,77,77,77,78,78,79,77,77,79,81,78,80,80,78,77,80,80,78,78,82,76,80,74,79,78,77,77,80,78,79,79,81,76,74,78,79,79,80,78,80,78,80,78,80,80,83,82,79,81,82,80,80,83,78,80,80,81,82,80,78,77,84,80,76,77,80,83,77,78,82,81,80,74,82,93,75,104,89,48,19,10,7,6,6,5,6,5,7,7,9,12,24,109,157,112,87,84,96,106,98,120,44,10,8,6,5,6,6,6,6,7,10,16,39,76,103,84,75,86,89,79,82,80,81,83,83,85,83,80,83,79,78,82,83,80,82,81,81,80,82,84,84,81,81,81,84,78,82,81,83,83,83,84,83,80,82,80,80,82,81,82,82,84,81,82,81,81,83,83,79,82,84,81,80,82,82,77,82,83,85,84,83,80,82,79,82,81,80,85,84,85,79,84,83,87,81,83,81,82,84,81,82,85,81,85,83,83,84,78,83,84,83,83,82,83,85,81,82,83,82,82,85,82,84,86,82,84,85,82,87,84,82,82,86,84,82,84,86,85,85,84,86,84,80,83,84,86,81,84,82,84,87,83,83,86,87,87,85,86</t>
  </si>
  <si>
    <t>ZL=-4961.1|ZR=-8085.1|ZSWP=0.0</t>
  </si>
  <si>
    <t>IMGLINENC=77,81,81,80,78,77,78,76,80,79,80,79,79,79,78,77,76,80,78,82,77,78,80,81,80,81,79,77,78,80,78,79,80,78,77,76,78,78,80,77,81,80,78,79,80,79,81,79,79,78,79,78,77,79,80,78,79,80,79,77,77,77,79,78,77,78,78,75,77,74,77,74,80,77,78,78,79,79,80,77,79,78,77,76,80,76,79,79,79,77,78,78,78,74,77,79,78,74,77,76,78,77,75,75,75,75,75,77,79,74,77,78,76,79,76,77,79,78,80,76,76,75,77,79,78,77,76,77,79,74,83,98,111,63,14,7,6,5,5,5,6,6,5,7,7,10,14,51,131,145,181,190,133,101,83,28,10,7,5,6,6,5,9,8,6,8,8,9,40,115,62,67,81,79,79,75,76,76,76,80,76,77,77,80,74,74,75,77,75,73,77,78,82,80,75,80,72,77,76,78,79,80,75,75,78,81,79,80,76,75,74,70,72,68,68,69,69,65,69,72,70,73,79,74,78,75,77,78,77,80,78,76,77,78,77,75,74,80,74,80,74,75,76,80,80,79,76,76,76,74,77,73,75,75,76,75,75,77,74,76,76,77,75,75,77,74,77,75,75,76,78,73,75,78,75,79,75,76,75,73,76,76,76,77,73,74,76,77,77,74,72,77,73,77,77,75,77,76,75,76,79,74,74,75,73,77,75,76,73,76,73,73,76,74,75,73,76,74,72,75</t>
  </si>
  <si>
    <t>IMGLINENC=78,80,81,81,79,78,79,77,78,82,78,79,82,79,79,82,75,77,77,79,74,79,78,79,80,79,78,77,77,81,79,80,76,80,80,82,81,82,81,81,81,81,80,81,81,79,78,78,81,79,81,79,78,80,78,81,78,81,78,79,79,77,81,78,80,77,80,79,77,79,81,78,80,80,80,79,80,80,77,78,79,77,78,78,78,77,77,78,77,80,78,78,78,77,75,76,76,77,78,75,78,76,75,77,78,78,77,77,79,79,78,79,76,77,75,75,80,77,76,77,81,76,79,78,79,78,77,76,80,76,80,101,102,68,15,7,6,6,6,6,5,5,6,7,7,10,15,45,132,147,178,192,133,104,79,28,10,6,6,5,5,7,7,7,6,7,7,12,45,121,66,68,86,78,76,79,77,78,78,78,79,78,77,78,80,76,78,77,79,73,77,77,77,80,73,73,72,75,78,80,77,79,77,77,76,74,71,73,73,71,69,67,67,65,65,66,70,66,63,66,69,68,74,74,75,76,75,79,79,80,81,76,76,79,77,74,77,78,78,79,77,76,76,80,78,75,77,74,73,75,74,76,73,78,76,76,75,77,76,78,74,78,81,77,78,74,77,79,74,76,71,75,75,77,78,75,78,75,77,78,75,74,74,76,77,73,75,74,75,77,76,76,76,77,75,76,79,74,75,76,79,78,77,75,74,79,73,76,73,76,78,77,76,74,75,78,76,75,76,76</t>
  </si>
  <si>
    <t>IMGLINENC=76,78,79,75,79,78,78,72,79,77,77,76,76,78,75,77,74,79,78,76,75,78,75,78,78,76,77,78,79,78,79,75,77,79,78,79,77,77,80,78,80,78,76,79,80,76,78,77,78,79,77,77,79,80,78,79,78,79,81,78,80,76,75,80,77,77,78,79,76,79,81,77,78,79,74,75,75,75,82,80,75,82,78,77,78,77,76,80,80,75,79,79,73,79,78,73,75,79,76,79,79,80,79,77,79,77,76,81,79,81,80,83,78,80,79,79,82,80,80,82,77,82,80,78,79,77,83,77,81,84,83,83,89,93,73,87,78,108,71,31,14,9,7,6,6,6,5,6,7,7,9,11,19,88,186,121,100,90,104,116,114,118,35,11,8,6,6,6,5,5,6,6,8,13,23,51,95,106,74,90,71,87,88,87,85,82,86,87,81,77,80,81,81,80,82,78,80,82,79,81,82,81,79,81,80,82,82,81,83,79,84,82,79,79,79,80,78,81,80,82,84,81,80,80,84,80,82,77,83,83,82,82,79,82,80,81,84,81,79,85,83,81,82,82,80,78,79,80,79,80,82,82,81,81,84,87,81,82,84,80,83,82,83,85,84,80,82,80,86,85,81,81,85,83,83,80,83,82,82,83,83,79,85,85,82,81,85,84,79,84,79,83,83,85,83,85,86,81,82,85,85,81,84,84,84,83,86,82,85,84,87,83,81,82,83,82,86,89,89,86</t>
  </si>
  <si>
    <t>IMGLINENC=76,73,79,76,75,78,79,76,77,81,77,75,75,80,76,79,76,77,77,78,74,77,79,76,75,78,82,76,77,77,79,79,75,75,79,80,77,80,79,76,78,77,77,75,78,78,80,78,79,79,79,78,78,77,80,80,81,77,77,80,78,76,77,77,74,79,79,78,77,78,77,76,77,80,79,76,76,75,78,79,77,79,77,75,75,77,78,77,77,77,79,79,77,79,76,79,77,78,79,77,80,80,81,80,77,79,82,79,80,80,80,80,81,78,79,82,78,81,80,80,78,78,81,80,77,82,79,81,80,83,85,82,91,85,73,94,78,108,72,33,15,9,7,6,6,6,7,6,6,8,8,11,18,85,187,116,96,90,105,117,111,124,37,11,9,7,6,6,6,5,6,6,7,11,22,51,94,104,72,88,74,85,88,86,83,89,84,82,84,79,81,79,83,78,82,83,79,82,83,82,80,74,80,80,80,84,82,82,82,81,79,81,83,84,77,78,80,85,78,82,80,80,83,81,82,77,79,81,86,83,80,84,81,85,80,77,80,81,83,81,87,84,84,85,82,81,83,82,83,85,85,84,82,83,84,84,82,84,84,81,82,84,80,83,82,85,83,84,82,87,85,81,81,82,81,81,85,82,84,82,82,85,84,80,82,86,83,86,83,85,84,85,84,85,84,83,82,85,85,86,84,87,84,84,85,85,85,85,85,82,87,80,82,85,86,86,90,86,88,81</t>
  </si>
  <si>
    <t>ZL=-4760.7|ZR=-8285.5|ZSWP=0.0</t>
  </si>
  <si>
    <t>IMGLINENC=77,78,80,83,81,80,76,81,77,83,76,80,78,80,80,81,80,83,78,80,80,78,77,78,77,77,78,77,82,81,76,78,78,79,79,76,75,80,81,78,80,81,83,78,77,78,81,81,76,78,78,80,78,80,76,77,81,81,76,79,80,81,79,77,77,77,76,78,78,79,79,80,78,74,80,79,79,79,79,75,78,79,78,79,78,73,75,75,77,76,77,78,76,77,76,75,78,78,75,78,78,80,79,75,77,77,76,75,80,76,78,76,78,80,73,78,76,77,78,78,77,79,80,82,78,76,81,77,74,78,79,70,111,35,9,6,5,6,5,6,6,7,7,7,8,10,17,61,137,159,180,186,141,94,87,32,11,7,6,6,6,6,10,8,7,7,7,9,21,95,78,100,85,81,76,80,79,75,77,78,77,75,75,76,75,77,77,73,77,77,76,77,79,77,77,77,75,78,78,78,78,79,78,76,79,79,78,76,74,70,73,69,70,66,71,66,68,69,67,71,73,72,74,77,76,80,74,78,77,82,78,80,80,77,76,79,76,80,76,77,77,78,76,78,76,77,75,79,74,73,77,72,78,79,75,77,74,75,81,75,78,74,79,78,75,77,76,76,73,74,78,77,79,76,78,76,76,79,75,75,76,74,76,75,76,75,76,75,75,75,78,76,75,77,76,77,74,75,75,75,76,78,77,77,75,75,76,77,73,74,75,74,75,78,78,74,77,74,74,76</t>
  </si>
  <si>
    <t>IMGLINENC=79,79,78,80,80,82,79,79,78,80,77,77,81,78,78,83,80,77,77,77,81,80,79,79,80,77,81,81,78,79,78,80,79,79,78,83,79,80,81,78,78,82,80,79,78,80,79,79,80,81,82,80,78,81,80,80,78,77,77,77,80,80,80,80,77,80,78,79,79,77,80,79,78,80,80,80,75,81,78,81,77,82,78,79,74,78,81,78,75,78,78,76,78,75,75,79,74,75,74,72,79,78,74,73,75,78,77,78,77,80,77,79,79,76,76,77,74,76,80,75,76,79,78,79,79,77,78,80,77,76,79,70,112,34,10,6,6,6,5,6,6,7,6,7,7,10,17,57,141,155,184,183,139,97,82,32,11,7,7,7,5,5,11,7,6,8,6,8,24,97,76,93,80,81,77,80,76,78,77,76,77,77,77,81,77,78,75,81,77,79,77,76,75,78,74,73,74,76,79,79,77,76,74,76,74,74,73,72,69,71,65,65,70,68,65,69,67,66,61,67,69,70,72,77,72,77,74,76,79,78,79,82,79,78,76,74,74,78,78,77,76,78,77,78,76,77,78,76,76,75,74,73,77,78,77,80,77,78,79,76,75,75,80,77,81,76,77,75,76,76,76,78,74,77,80,75,75,78,74,73,77,76,75,72,78,73,72,77,77,79,74,73,76,75,76,75,76,77,80,77,77,74,75,75,75,75,73,75,74,79,74,78,76,75,74,79,76,75,73,73</t>
  </si>
  <si>
    <t>IMGLINENC=76,79,76,78,76,73,77,75,78,79,76,79,78,76,76,78,77,77,78,77,78,78,78,78,74,77,80,81,75,79,80,79,77,80,81,80,80,76,77,75,79,79,77,78,78,75,80,77,80,77,79,78,78,83,81,79,76,80,79,78,77,80,78,79,78,76,77,77,76,77,81,77,78,78,80,77,76,75,82,79,77,78,77,78,76,77,78,76,76,75,74,83,79,76,76,73,78,80,80,80,78,82,78,80,82,78,79,76,78,80,80,81,77,80,79,79,81,80,78,81,84,82,79,78,82,78,83,85,81,80,76,79,82,90,82,78,91,102,60,24,12,8,6,6,5,6,6,5,6,7,8,11,20,84,191,119,101,90,107,120,123,109,29,10,8,7,5,6,6,6,5,6,7,10,19,45,86,111,83,82,77,94,86,86,83,85,84,82,83,82,81,79,80,84,81,81,81,82,82,81,80,80,81,79,76,80,81,83,82,79,81,81,82,79,81,79,82,82,81,77,83,82,87,81,81,81,78,82,82,84,82,80,79,80,81,83,87,82,82,82,82,82,85,81,80,82,82,79,78,80,84,81,80,82,80,83,82,80,82,80,82,85,86,82,82,81,83,83,83,85,86,86,85,83,82,82,87,85,80,83,84,83,85,82,81,87,83,85,85,83,80,85,84,79,84,82,82,81,81,82,81,83,79,83,83,85,85,82,86,86,88,83,80,83,84,84,89,89,87,84</t>
  </si>
  <si>
    <t>IMGLINENC=78,78,76,75,77,71,80,80,79,75,77,76,78,77,76,74,79,77,76,76,77,76,78,77,76,78,74,76,79,79,76,78,78,76,78,78,78,80,76,77,75,80,79,78,80,80,80,80,80,80,81,79,80,78,78,80,79,81,79,76,78,77,78,79,74,79,78,78,76,76,80,78,77,81,79,79,81,79,79,81,78,80,82,74,76,78,75,76,77,78,78,78,79,80,79,80,75,78,80,79,78,79,81,78,80,80,82,82,80,83,79,80,82,81,79,78,81,84,79,80,80,82,81,82,79,79,83,78,79,81,77,81,84,87,80,83,89,104,63,27,12,8,7,6,5,6,6,6,6,6,8,9,18,77,194,123,102,91,105,121,120,114,33,10,8,7,7,6,5,6,6,6,8,11,19,47,86,105,80,85,77,94,87,82,83,87,85,84,85,82,81,81,84,81,84,80,80,80,80,80,82,82,81,82,80,81,79,80,79,83,81,84,78,81,84,81,81,82,81,85,81,83,82,79,81,81,83,82,85,82,82,80,87,81,79,80,79,81,78,83,82,79,82,81,81,81,80,81,83,79,81,84,80,84,84,86,84,82,81,83,85,84,82,85,83,86,85,80,77,79,79,81,84,86,83,84,84,84,81,80,83,83,79,84,85,84,83,86,85,83,83,87,83,83,85,84,83,83,85,87,85,84,84,86,87,83,83,87,85,85,84,87,87,87,87,87,84,88,86,83</t>
  </si>
  <si>
    <t>ZL=-4565.7|ZR=-8480.4|ZSWP=0.0</t>
  </si>
  <si>
    <t>IMGLINENC=83,79,77,81,79,78,77,80,76,80,78,78,79,79,79,78,76,80,76,79,79,81,80,77,79,79,83,75,79,79,77,82,76,77,78,80,77,78,79,82,79,76,79,80,80,80,76,81,79,79,80,80,79,81,80,81,77,80,80,80,77,77,79,77,77,77,77,78,79,75,82,76,78,77,79,79,78,78,77,78,80,78,78,77,79,80,77,77,76,78,77,76,78,81,76,74,76,76,78,79,76,76,78,79,75,73,75,76,77,78,77,77,78,77,80,76,78,76,76,78,78,73,77,78,77,75,79,77,79,78,82,80,92,21,7,6,6,5,6,6,6,6,6,7,8,10,21,75,137,173,176,176,138,86,92,35,12,7,5,6,5,6,10,6,6,8,6,8,16,74,99,96,98,73,78,78,77,78,78,79,79,75,75,78,75,74,78,79,75,76,77,81,81,76,76,75,74,77,80,79,81,78,78,75,75,79,78,80,74,74,69,70,68,70,68,69,69,68,70,68,72,73,79,76,77,78,76,78,80,80,78,76,79,81,76,73,78,77,80,79,76,76,77,73,77,75,76,76,76,78,77,78,74,73,74,73,73,74,75,79,76,76,76,76,72,75,79,79,75,74,76,74,77,75,78,76,74,76,75,76,75,75,76,76,78,76,78,75,76,77,75,74,74,76,77,74,77,75,74,78,77,77,75,78,76,78,74,77,77,74,75,74,75,76,73,74,76,77,72,74</t>
  </si>
  <si>
    <t>IMGLINENC=82,78,79,80,81,78,82,81,81,79,79,75,78,76,79,75,80,78,80,81,81,78,78,79,79,78,79,79,78,82,79,78,78,80,81,79,80,81,79,78,81,81,79,81,78,78,78,80,79,81,83,82,77,78,79,80,79,79,77,77,79,78,79,78,80,79,82,78,79,78,79,77,79,75,77,79,79,80,81,80,78,80,79,76,77,79,79,79,76,75,76,76,76,80,76,78,74,77,77,76,79,74,77,75,76,77,77,78,79,78,77,79,75,79,73,79,77,78,81,76,73,79,77,77,80,80,80,77,77,74,76,79,95,23,7,6,6,6,6,6,5,6,6,7,7,9,20,69,145,169,180,171,135,94,86,34,12,7,5,5,6,5,11,7,6,7,6,7,17,80,94,104,95,74,79,78,78,77,76,78,78,75,76,78,76,79,78,79,75,79,78,76,75,74,74,72,72,76,76,77,77,76,72,76,78,77,77,74,70,70,66,67,65,65,66,68,67,67,65,61,69,70,73,77,71,77,75,81,77,78,77,79,79,78,76,74,77,79,77,78,79,79,76,77,75,75,75,76,79,75,73,75,74,74,78,75,80,77,83,76,75,78,77,76,77,77,79,75,77,78,78,76,73,76,76,77,76,80,72,76,78,75,77,74,79,76,75,75,74,75,76,74,76,75,76,75,78,80,79,77,74,76,78,77,79,75,74,75,76,76,77,77,76,75,77,75,76,74,75,74</t>
  </si>
  <si>
    <t>IMGLINENC=78,77,76,76,81,76,73,78,77,79,76,78,75,79,74,79,76,77,80,78,79,76,77,77,73,75,80,78,77,80,79,79,78,77,77,77,80,79,79,81,80,79,77,79,79,74,78,80,78,78,74,80,80,80,76,77,80,79,82,77,81,81,78,80,81,80,80,80,78,78,79,77,78,78,79,78,76,76,80,79,81,80,78,78,82,79,76,80,78,77,77,76,78,80,74,75,81,79,81,77,79,81,81,81,79,77,78,83,81,78,79,80,80,77,79,80,78,81,77,81,80,79,81,82,82,82,81,82,82,81,86,86,76,78,89,70,105,88,45,18,10,7,6,6,6,5,7,6,6,7,8,8,17,62,204,137,106,100,117,133,145,103,24,9,8,6,6,7,5,5,5,5,6,8,14,30,64,105,100,71,93,77,77,81,85,84,84,88,83,82,81,84,80,79,79,81,83,79,82,80,81,83,80,81,83,82,81,81,79,81,77,83,80,78,80,81,80,77,83,82,81,81,83,80,81,81,81,82,84,81,83,84,81,84,80,83,80,82,85,82,84,81,84,83,82,84,79,80,83,80,80,81,81,83,78,82,84,80,85,81,84,79,84,83,81,82,84,84,84,84,83,82,83,83,80,84,83,81,82,83,84,83,87,85,84,83,83,85,82,86,80,81,83,85,85,85,84,83,81,85,87,84,77,86,84,83,85,85,86,87,88,84,83,81,84,85,86,88,87,85</t>
  </si>
  <si>
    <t>IMGLINENC=75,79,77,77,77,74,78,76,76,79,75,77,79,79,73,74,77,77,79,75,77,77,79,78,76,80,79,75,78,78,77,77,77,78,80,81,78,80,78,79,78,79,81,75,78,80,78,79,78,81,79,79,84,78,77,78,81,78,78,78,79,78,79,80,79,78,77,80,79,77,79,77,78,83,78,79,77,79,79,78,80,81,81,75,76,78,74,78,79,79,77,80,80,80,76,77,78,80,78,78,81,80,80,78,79,80,79,80,77,81,79,79,81,80,80,80,80,79,81,77,80,81,79,79,80,82,80,82,81,82,81,79,76,80,90,74,101,93,47,20,8,6,6,6,5,6,6,6,7,7,8,9,15,55,193,136,108,94,109,129,135,109,24,9,8,7,6,6,5,6,5,6,6,7,14,30,66,109,95,70,96,79,78,81,84,83,84,84,82,82,82,81,80,83,80,80,80,84,82,82,80,79,80,84,81,80,86,80,83,79,80,82,79,82,83,82,80,82,81,83,80,83,82,82,85,84,82,81,83,81,81,81,81,82,81,81,80,78,87,83,82,82,85,80,80,82,83,83,82,82,85,84,79,83,80,85,84,83,83,90,81,83,84,84,86,82,83,84,84,84,82,85,84,85,81,84,84,82,80,85,82,83,84,83,82,85,82,82,81,82,85,87,82,87,86,83,81,84,83,87,85,87,84,85,84,84,81,87,82,84,82,84,82,83,86,88,90,89,89,81</t>
  </si>
  <si>
    <t>ZL=-4373.1|ZR=-8673.1|ZSWP=0.0</t>
  </si>
  <si>
    <t>IMGLINENC=78,79,84,82,82,77,77,77,79,78,80,77,79,79,76,79,76,78,77,81,81,82,76,79,76,80,81,78,78,80,77,78,77,79,78,80,77,77,81,78,78,81,80,78,79,78,79,81,78,78,79,79,78,77,80,80,81,79,79,79,77,76,79,80,77,76,78,78,79,75,79,79,75,77,78,80,77,76,78,77,75,77,77,78,79,78,79,78,76,76,79,78,76,76,77,75,78,77,78,78,78,76,76,76,80,75,76,77,75,76,78,76,75,80,75,79,79,79,77,80,74,75,74,78,77,78,76,74,77,83,87,115,51,11,7,6,6,5,5,6,6,6,6,7,8,11,30,100,124,188,179,171,137,86,98,42,13,7,6,6,5,5,7,8,6,9,6,6,12,43,117,63,68,83,76,78,76,75,81,78,77,80,78,77,77,76,79,79,78,80,78,77,80,79,72,72,78,77,79,78,77,74,76,76,75,76,79,79,76,73,69,73,70,72,66,66,68,71,70,70,72,72,75,75,78,72,80,79,76,79,78,77,79,74,74,77,78,79,78,75,72,75,75,76,75,75,77,77,80,77,76,72,77,76,75,78,77,78,74,74,77,76,75,77,75,79,75,77,75,75,76,75,78,77,74,76,76,75,73,76,76,75,76,74,76,73,78,74,74,74,72,76,70,74,75,72,79,76,75,79,73,76,75,78,76,77,76,75,74,75,72,73,76,74,73,76,77,76,73,74</t>
  </si>
  <si>
    <t>IMGLINENC=79,77,78,80,78,81,79,80,81,80,80,81,80,77,80,78,77,78,80,81,81,80,75,80,80,78,82,77,77,80,78,80,77,81,80,82,78,82,76,77,80,80,75,80,80,82,78,80,81,79,81,81,79,81,76,79,78,80,81,78,77,73,81,78,79,79,82,79,81,76,80,78,78,81,79,80,79,81,80,77,76,83,76,79,76,78,75,80,79,78,78,79,74,76,74,79,76,76,76,75,78,77,77,82,77,76,79,76,82,76,78,79,77,77,75,75,78,77,75,75,77,78,81,79,80,75,80,76,76,86,93,113,55,11,8,6,5,5,6,6,6,5,7,7,8,11,28,97,134,185,176,167,136,89,95,40,14,7,7,5,5,5,8,7,6,9,5,7,12,48,119,71,74,86,76,77,81,75,76,78,81,78,77,79,79,75,75,81,79,74,76,77,78,78,71,72,76,77,76,76,81,76,74,73,74,73,73,74,70,71,66,66,69,63,68,65,67,65,69,64,68,69,71,78,76,77,76,77,74,78,80,80,77,76,70,76,79,78,77,78,76,77,76,73,76,76,76,76,75,75,78,76,75,75,77,76,75,75,78,78,77,77,78,77,77,74,78,78,73,75,76,74,74,77,75,76,76,76,74,79,78,76,75,75,78,75,76,72,76,75,77,74,77,76,77,76,77,80,78,75,74,78,77,77,75,74,74,75,77,75,73,75,77,77,74,77,76,75,74,76</t>
  </si>
  <si>
    <t>IMGLINENC=79,79,78,79,79,79,77,75,76,80,77,76,77,76,78,76,75,76,79,74,76,78,78,77,79,80,77,78,80,79,81,77,78,77,77,76,78,77,78,81,80,79,80,76,78,78,80,79,76,75,74,81,78,78,77,81,80,78,81,80,77,83,78,79,78,76,75,78,74,77,78,77,77,76,76,78,77,75,76,77,77,76,80,80,77,75,78,78,78,77,76,76,77,78,78,78,80,78,80,79,82,81,76,77,82,77,76,78,77,79,82,80,79,80,77,80,80,82,80,82,80,81,83,79,82,82,79,78,84,84,86,89,88,76,84,80,104,73,31,13,9,7,6,5,6,6,6,6,6,7,8,9,16,44,184,162,118,103,123,140,155,94,21,9,6,6,5,6,6,5,5,5,6,7,9,19,46,86,105,80,84,79,92,89,85,81,85,89,83,80,81,80,77,80,81,85,78,80,81,80,81,81,83,83,81,81,84,82,79,82,80,83,81,75,80,79,77,79,80,80,80,83,81,82,82,79,81,80,82,81,81,84,83,82,81,82,86,83,81,82,81,84,80,80,78,80,79,81,82,78,83,78,80,81,80,82,80,79,81,82,77,82,81,82,85,78,84,85,83,84,84,83,83,82,83,88,87,82,82,84,81,83,86,88,85,83,84,84,85,87,78,82,82,84,81,85,82,83,83,83,86,87,78,85,84,84,83,87,85,87,87,84,80,82,83,81,86,87,89,87</t>
  </si>
  <si>
    <t>IMGLINENC=78,75,77,72,76,81,78,78,78,74,77,75,79,79,78,79,74,75,78,77,74,76,75,77,76,74,78,79,76,75,75,74,75,78,82,78,77,80,76,78,77,77,78,75,77,78,77,81,78,79,79,78,81,78,77,78,82,80,79,79,76,81,79,79,76,79,77,78,78,80,81,77,79,76,76,79,78,76,81,78,78,79,79,76,76,77,77,78,77,79,80,77,80,77,78,78,78,76,82,79,79,80,81,81,75,80,81,80,79,79,82,78,78,80,80,81,81,77,79,81,80,82,82,79,80,78,80,81,85,82,84,89,83,74,91,79,108,78,34,13,8,8,6,6,6,6,6,5,6,6,9,9,14,44,185,158,115,105,118,142,154,98,21,10,7,6,6,5,6,5,4,6,6,6,10,21,47,90,108,76,89,72,91,92,89,85,83,87,83,82,81,87,81,84,80,84,83,83,81,82,78,81,81,80,82,82,83,80,83,81,83,84,81,84,82,79,83,83,81,80,80,79,78,83,82,79,83,82,85,83,79,81,83,84,83,83,79,79,80,81,82,82,83,80,82,84,82,82,82,82,85,84,81,80,84,84,86,83,82,82,84,84,79,87,86,83,84,83,83,81,81,84,84,84,86,81,85,83,81,83,83,83,85,80,85,82,80,82,84,84,87,85,81,85,87,83,84,81,84,81,82,87,86,84,83,85,83,82,84,83,83,84,83,83,87,85,86,86,85,85</t>
  </si>
  <si>
    <t>ZL=-4179.9|ZR=-8866.3|ZSWP=0.0</t>
  </si>
  <si>
    <t>IMGLINENC=76,80,83,79,78,77,78,79,78,80,77,79,77,81,76,76,78,79,80,77,82,78,79,81,76,78,78,81,81,79,80,80,76,79,77,80,81,81,81,77,80,81,77,80,79,80,79,78,78,79,80,82,77,78,80,77,79,80,76,79,78,78,84,79,81,79,77,76,79,79,80,78,82,79,77,80,78,80,75,77,77,76,78,80,81,77,79,76,80,76,77,77,75,74,76,76,77,76,79,77,76,76,78,76,74,76,76,75,76,75,77,78,76,77,79,77,78,76,77,77,78,76,75,74,78,76,76,79,76,77,69,103,26,9,5,6,5,6,6,7,6,6,7,7,8,12,40,117,110,170,165,164,129,80,101,45,14,7,6,5,5,6,6,10,7,7,7,6,8,24,102,72,92,76,76,78,80,77,77,75,76,77,76,80,75,77,78,75,79,75,75,77,78,77,74,73,74,76,83,78,78,79,76,77,75,79,80,77,77,72,72,70,69,66,67,70,69,68,69,72,75,73,75,74,75,76,77,79,75,81,80,79,76,76,76,77,79,78,77,74,76,77,77,74,79,78,78,77,73,75,76,75,78,76,74,77,77,76,74,74,76,76,77,78,71,80,74,74,78,74,73,77,77,73,76,78,78,76,77,75,73,74,76,76,74,74,75,72,74,76,73,75,75,75,77,73,76,76,77,71,76,78,75,76,76,74,77,77,75,77,75,78,77,78,75,76,75,74,74,74</t>
  </si>
  <si>
    <t>IMGLINENC=79,80,78,77,80,79,82,77,79,81,79,77,80,79,78,79,77,80,77,80,80,76,79,79,74,79,79,80,78,79,77,77,75,81,84,79,79,82,78,81,78,77,80,81,79,79,79,79,78,78,82,77,78,78,77,82,79,76,80,76,79,79,74,76,77,78,83,77,81,79,80,76,80,78,76,77,78,76,78,79,76,79,74,76,75,77,79,78,77,78,77,75,75,74,74,77,78,80,78,74,77,78,76,76,77,76,78,77,77,80,75,78,76,77,75,75,78,77,80,77,81,78,77,76,79,76,77,76,82,75,68,108,28,8,6,5,5,5,6,5,6,6,5,7,9,12,36,111,121,177,158,169,133,81,101,48,16,7,6,5,5,6,6,10,7,7,7,6,8,28,107,66,88,73,82,73,78,80,78,77,76,77,75,81,79,77,76,80,76,77,79,76,79,75,74,72,74,72,73,77,78,75,74,73,75,76,71,75,71,71,69,66,65,64,68,65,64,65,67,65,68,69,71,74,75,76,78,77,74,77,81,78,76,77,72,74,78,80,79,79,74,75,75,79,76,74,76,76,74,75,75,76,74,77,77,76,76,77,75,75,77,76,78,76,75,77,78,78,76,77,76,79,76,77,78,74,77,75,75,75,78,76,75,79,73,73,77,74,72,74,78,75,77,77,74,73,77,74,76,79,73,76,70,77,77,74,74,75,76,76,76,73,76,78,75,76,77,77,73,75</t>
  </si>
  <si>
    <t>IMGLINENC=79,77,76,77,79,78,78,75,80,78,75,76,77,78,76,76,79,76,76,78,76,74,77,79,78,79,79,80,79,78,76,78,77,78,78,80,78,76,75,80,75,76,77,79,77,79,83,77,79,75,78,80,78,78,80,76,78,81,76,80,82,83,77,79,77,77,79,79,77,77,76,81,76,74,79,79,79,79,79,75,77,80,75,78,79,79,76,76,78,76,78,80,76,79,75,77,78,79,74,83,77,80,76,79,80,79,80,81,78,80,78,80,80,78,77,81,81,77,80,81,81,80,82,81,80,81,83,80,80,79,77,76,90,84,81,89,100,56,24,12,7,6,6,6,6,5,5,6,6,6,7,9,12,34,160,195,127,110,125,150,173,82,15,8,7,7,6,5,6,5,6,5,5,6,9,14,33,71,108,94,69,94,85,75,78,82,82,83,84,79,82,83,80,80,80,79,79,80,81,79,78,81,82,81,78,80,81,80,79,81,82,80,80,80,79,80,81,79,80,84,83,81,81,80,79,84,78,79,85,82,79,78,79,82,80,84,84,80,81,82,80,83,85,82,78,85,78,79,83,80,81,83,81,79,83,81,80,78,80,80,79,83,84,85,83,84,81,81,84,80,80,82,85,82,80,86,86,85,81,82,84,82,87,82,84,86,85,82,81,85,80,83,85,84,84,82,84,83,83,82,83,82,81,85,81,85,85,86,84,86,86,81,83,83,82,82,88,90,82,83</t>
  </si>
  <si>
    <t>IMGLINENC=78,80,76,78,79,78,77,78,78,77,78,75,78,79,76,77,78,79,75,76,79,78,79,76,78,76,76,75,77,78,79,78,78,79,79,77,79,79,76,77,77,79,78,80,78,78,80,79,78,79,81,80,75,78,77,76,79,80,78,77,79,78,79,78,78,77,78,78,74,75,80,78,78,77,80,80,77,78,81,79,78,81,79,75,76,81,77,78,78,79,77,77,80,79,77,79,79,79,77,79,79,77,78,76,80,78,79,84,76,77,78,80,82,81,79,83,81,81,82,80,81,80,82,81,79,81,83,80,80,77,78,83,92,79,80,89,105,60,24,13,8,6,6,5,5,6,7,6,6,7,8,8,13,33,164,195,130,107,127,145,167,84,17,9,7,6,6,5,6,5,6,6,5,6,9,16,34,72,106,88,73,90,85,78,81,84,81,88,87,85,83,81,80,78,81,85,81,78,80,83,84,81,83,83,81,81,80,77,77,81,75,83,82,83,84,77,82,83,85,84,82,82,83,81,80,81,83,83,85,81,82,81,83,79,80,81,80,82,80,78,82,83,88,85,83,83,81,80,76,83,83,81,81,83,85,79,88,84,85,83,83,79,83,83,83,87,85,85,85,84,80,82,80,79,80,87,81,80,80,84,86,85,83,83,83,83,86,86,83,83,82,85,85,86,84,85,83,82,85,84,84,88,85,84,84,84,81,85,88,83,83,85,86,83,84,83,86,87,86,83</t>
  </si>
  <si>
    <t>ZL=-3986.1|ZR=-9060.1|ZSWP=0.0</t>
  </si>
  <si>
    <t>IMGLINENC=78,81,80,84,78,79,77,79,81,80,80,80,80,80,81,78,78,82,76,79,79,75,78,78,77,80,78,78,75,77,78,80,78,81,78,81,78,80,82,80,80,80,78,78,81,78,78,81,80,78,79,81,79,80,80,78,79,80,78,81,75,77,81,78,80,78,78,80,78,77,78,78,79,81,77,78,76,78,75,81,79,77,79,77,75,78,82,81,79,77,76,75,77,73,77,76,72,76,76,73,76,76,78,74,76,77,77,77,75,76,79,81,77,76,79,77,80,77,78,74,77,75,76,81,77,75,78,74,84,101,111,60,14,7,5,5,5,5,5,7,5,6,6,7,10,18,53,129,111,149,166,151,131,77,106,50,15,8,6,5,6,5,5,10,8,8,8,6,8,16,73,100,98,95,77,80,74,75,78,78,78,78,79,79,77,74,78,74,74,74,77,78,79,77,79,77,78,77,75,79,79,77,76,76,76,79,82,79,74,72,74,69,66,69,67,68,70,70,67,71,77,73,77,75,78,78,75,80,77,80,81,79,77,80,73,77,76,81,74,77,75,76,78,75,75,77,76,80,75,77,78,79,75,79,78,76,78,76,75,75,77,75,74,77,75,73,75,73,74,77,77,77,79,77,77,72,76,74,77,75,76,75,74,75,72,75,71,76,76,75,75,73,76,75,76,74,78,75,77,78,78,76,77,77,76,74,77,77,73,75,77,75,78,74,76,73,76,75,74,76</t>
  </si>
  <si>
    <t>IMGLINENC=79,76,79,81,76,84,80,80,77,81,76,81,78,75,78,79,80,81,82,83,79,75,79,77,81,80,77,79,76,80,80,80,79,83,79,79,82,81,79,81,78,81,79,79,79,79,79,78,79,79,81,76,78,80,76,80,76,80,80,77,80,78,78,79,80,78,82,78,84,76,81,78,76,78,77,78,81,79,80,78,80,81,76,78,78,80,79,80,79,77,80,77,77,79,74,77,75,76,78,76,75,78,76,77,75,79,77,76,75,77,79,79,75,75,79,77,76,77,76,76,77,80,77,77,78,76,79,77,80,100,112,67,15,7,6,5,5,6,5,6,7,7,7,8,10,16,51,128,109,160,161,153,131,84,104,50,17,9,6,6,5,6,5,11,8,8,6,6,9,18,82,94,101,97,74,81,79,80,76,81,77,81,77,76,79,77,78,76,74,76,77,74,75,75,75,75,76,76,79,80,77,74,73,72,73,77,72,72,73,69,71,68,66,64,64,65,67,66,67,68,67,69,74,81,76,75,75,78,77,78,80,83,79,76,77,74,77,78,77,79,76,76,77,77,79,76,77,76,77,74,78,75,77,74,78,74,80,75,76,77,77,78,76,76,77,76,74,77,75,76,73,76,76,76,75,76,80,76,77,76,76,77,76,78,75,74,74,75,77,77,79,75,77,75,75,76,79,73,76,75,71,74,77,76,78,74,76,75,78,76,76,78,77,76,75,78,76,74,73,74</t>
  </si>
  <si>
    <t>IMGLINENC=78,76,77,76,76,77,73,72,80,83,73,76,76,74,73,74,71,76,81,77,76,79,80,78,76,80,78,77,77,75,77,78,79,79,79,80,77,82,78,82,78,81,80,80,79,78,78,80,78,80,78,79,78,81,78,79,78,83,79,77,78,79,78,82,80,77,78,78,75,78,76,77,77,79,80,79,76,77,79,79,77,81,79,78,80,76,74,78,78,79,76,80,77,79,73,77,77,79,77,78,78,78,79,78,81,75,80,80,79,78,80,78,79,78,79,80,79,80,79,79,80,78,78,81,80,85,79,82,82,86,85,76,80,92,74,100,85,42,18,10,7,5,6,6,5,5,6,5,6,6,7,8,11,25,140,236,142,118,136,155,182,70,14,9,7,7,6,6,5,5,6,5,5,5,8,12,25,55,93,105,71,91,72,85,87,85,87,86,81,81,84,84,79,80,80,83,80,79,78,81,81,81,83,80,79,79,85,81,80,80,80,81,80,82,78,79,81,82,81,81,81,79,81,81,85,81,81,80,83,80,80,84,80,80,82,81,83,80,81,83,82,80,81,82,80,83,78,81,81,79,83,82,83,81,80,84,83,83,82,80,80,83,82,81,83,80,85,86,88,85,86,82,83,86,81,87,84,83,80,85,85,86,85,84,81,85,83,85,83,81,81,79,83,84,84,85,79,81,81,82,84,79,84,82,82,84,83,84,87,89,88,81,82,79,86,84,86,88,91,85</t>
  </si>
  <si>
    <t>IMGLINENC=79,78,76,78,76,77,76,80,76,76,74,79,75,79,77,74,77,76,76,78,77,79,77,77,75,78,74,79,78,76,78,75,77,78,78,78,76,80,75,77,80,80,80,77,81,79,80,80,80,78,78,79,78,78,78,80,77,78,78,76,79,77,78,77,77,79,77,78,77,77,82,75,77,79,78,77,76,78,78,77,77,77,81,77,76,76,78,79,76,80,79,77,76,79,75,80,78,75,81,79,78,77,80,79,76,79,80,81,76,79,80,77,80,82,79,80,81,79,78,80,81,81,81,79,82,79,80,78,82,81,85,74,80,89,72,103,91,47,20,10,6,6,5,5,5,6,6,5,6,6,8,8,12,25,134,236,144,118,133,156,185,77,15,11,7,6,6,6,5,6,5,6,5,6,7,12,25,53,97,104,71,94,73,84,88,88,85,87,85,79,82,82,83,79,78,81,78,83,79,81,82,81,81,83,78,80,84,75,84,81,81,80,81,81,81,80,79,82,81,82,81,81,81,85,81,81,82,81,82,84,79,84,81,83,81,81,84,80,83,83,83,82,85,86,82,81,81,80,80,81,83,83,79,83,84,84,84,85,82,87,84,82,84,84,81,84,85,85,81,83,82,80,81,85,82,84,86,83,80,82,84,84,82,84,85,85,83,86,85,83,83,84,83,84,84,83,81,83,86,88,84,87,83,85,84,85,83,88,85,84,78,85,83,81,86,89,89,90,86,84</t>
  </si>
  <si>
    <t>ZL=-3792.4|ZR=-9253.8|ZSWP=0.0</t>
  </si>
  <si>
    <t>IMGLINENC=76,79,80,82,78,79,80,78,78,80,80,77,79,79,76,80,81,77,77,75,80,75,79,78,77,82,81,82,80,79,79,81,80,83,79,79,77,84,80,81,81,80,82,81,80,77,78,79,77,76,80,78,78,79,80,77,76,79,78,76,79,79,79,78,80,80,79,75,76,76,77,75,77,81,79,79,75,81,79,75,75,78,79,75,79,79,78,75,79,78,77,79,76,74,78,75,76,74,74,79,75,77,76,77,77,74,77,76,77,77,76,78,75,79,77,75,76,78,75,78,75,78,78,80,80,77,78,78,73,68,108,31,9,6,6,5,6,6,6,5,5,7,7,7,10,23,76,133,127,140,170,145,127,78,100,56,18,9,7,6,5,5,5,10,8,7,8,5,8,11,47,118,71,70,85,79,80,80,77,77,78,76,78,78,75,77,78,78,77,75,75,76,79,75,78,75,77,78,77,78,77,79,80,76,77,78,77,78,75,72,71,72,71,69,68,69,70,68,71,72,73,74,78,75,76,74,78,80,75,79,78,79,76,75,80,77,78,77,74,78,78,74,73,75,80,77,75,75,76,76,78,75,73,80,78,76,77,74,74,76,73,75,78,78,76,74,77,78,74,74,77,79,80,76,75,77,76,75,77,77,75,78,75,76,72,72,79,76,75,77,74,75,74,76,75,76,78,75,74,77,78,74,79,77,76,75,76,76,78,75,72,76,75,73,73,76,75,75,72,75</t>
  </si>
  <si>
    <t>IMGLINENC=82,79,80,80,81,79,78,82,80,79,80,78,79,78,79,78,77,81,81,78,80,80,81,79,82,79,81,81,82,78,78,78,78,78,80,79,80,81,79,81,82,80,79,84,81,80,79,80,81,82,81,78,78,80,78,78,79,79,79,76,82,79,78,80,80,80,82,80,78,80,77,79,82,78,81,76,80,79,77,78,77,78,78,78,79,78,79,79,75,79,77,78,75,77,80,78,75,78,76,76,77,77,77,76,79,73,77,75,78,77,77,79,74,78,81,76,77,76,78,76,76,75,77,74,81,80,78,79,77,67,112,33,9,6,6,5,5,5,6,6,6,6,8,8,11,20,66,132,122,147,165,150,127,80,104,57,19,9,6,6,4,6,5,11,9,7,7,5,8,11,52,110,72,75,87,77,80,77,77,79,78,79,77,78,78,75,76,76,77,76,74,75,79,75,74,75,74,77,76,78,80,79,77,76,73,76,73,71,70,70,71,66,65,66,68,66,69,66,64,65,68,68,76,76,75,77,78,78,77,77,78,78,80,78,76,72,75,79,79,77,78,78,75,75,79,72,76,76,77,74,73,77,76,77,79,78,77,75,76,78,74,77,77,75,77,75,77,78,75,77,73,77,74,72,72,76,77,78,72,76,77,74,75,76,77,75,74,75,77,76,79,75,75,76,76,75,76,73,75,75,75,76,78,75,74,77,74,78,76,78,77,75,75,77,75,76,76,74,75,75</t>
  </si>
  <si>
    <t>IMGLINENC=78,75,77,76,77,76,77,75,78,77,77,75,78,74,76,78,79,77,79,77,76,77,77,79,78,75,79,77,77,79,77,81,77,77,79,77,76,79,76,78,80,78,75,81,82,74,78,79,78,79,78,82,77,80,79,80,80,79,80,79,78,77,78,81,80,76,80,77,80,77,80,77,76,78,79,78,78,77,79,77,75,77,75,75,76,77,77,76,78,81,76,81,76,75,75,76,78,79,78,80,80,79,77,80,82,76,80,81,77,78,80,81,78,81,79,81,79,80,80,78,80,77,83,82,80,81,81,84,84,82,90,90,76,84,84,104,68,29,12,8,7,6,5,5,6,5,6,6,5,6,7,8,11,19,108,248,151,128,150,166,193,56,11,8,5,7,6,5,5,5,5,5,5,5,7,9,17,37,76,113,89,74,86,85,78,78,79,80,86,82,83,80,80,80,83,82,81,79,82,82,80,80,78,81,79,78,80,84,84,84,84,81,82,82,77,80,81,77,80,80,84,83,80,81,83,79,81,85,84,82,81,85,81,80,82,82,80,82,84,84,84,83,85,83,79,82,80,80,81,83,80,80,81,83,77,81,83,80,83,81,83,84,80,80,85,87,82,84,86,81,84,87,82,81,84,84,88,83,81,85,85,82,83,86,80,83,85,83,84,82,79,83,80,79,84,86,84,83,82,85,82,80,85,84,83,80,84,86,83,85,86,86,80,86,84,87,89,90,88,86</t>
  </si>
  <si>
    <t>IMGLINENC=77,76,78,79,79,80,75,80,76,77,76,77,76,79,77,78,78,77,79,77,79,76,76,81,78,78,76,79,78,79,76,77,78,79,78,79,78,76,80,74,80,79,78,78,80,78,77,76,79,80,78,78,78,79,78,80,78,79,78,77,77,77,77,79,77,80,78,77,80,79,77,80,78,80,79,78,75,79,78,76,77,78,80,79,78,78,75,77,79,77,78,78,76,79,74,79,78,81,79,75,79,81,76,80,80,81,80,79,78,81,78,80,81,75,81,82,77,80,79,78,81,79,80,79,79,79,81,84,82,85,91,89,75,91,76,110,73,32,12,8,6,6,6,6,5,5,5,6,7,7,7,9,11,18,110,248,149,124,143,167,197,61,13,9,6,6,6,5,5,6,5,6,5,6,6,10,16,38,76,109,92,74,89,90,79,78,81,85,85,83,83,79,83,81,84,81,83,83,79,83,85,84,84,82,83,84,81,82,82,82,80,84,81,83,82,76,82,82,81,81,79,83,81,84,81,82,79,78,83,82,81,82,81,85,82,80,80,83,79,79,79,80,85,82,82,82,84,81,83,79,83,81,82,86,83,82,84,85,78,81,83,83,82,82,84,83,84,85,82,84,84,82,85,86,83,84,85,81,79,83,83,82,83,83,87,85,86,84,82,87,83,84,83,83,82,83,84,85,89,84,82,90,83,84,82,84,85,84,85,83,83,87,88,83,87,83,89,87,89,78</t>
  </si>
  <si>
    <t>ZL=-3598.6|ZR=-9447.6|ZSWP=0.0</t>
  </si>
  <si>
    <t>IMGLINENC=79,79,79,84,77,79,77,80,77,79,76,78,77,80,75,79,79,80,76,78,77,78,80,81,80,82,78,77,80,81,78,81,82,77,80,81,78,79,79,79,78,80,79,82,81,77,80,79,82,81,79,78,79,79,79,78,82,83,76,76,78,78,79,76,82,75,81,79,77,75,76,76,75,78,78,79,77,78,77,78,78,77,78,78,81,76,77,77,79,78,76,77,74,77,78,77,75,77,76,79,75,76,75,75,73,77,76,75,75,75,75,79,77,78,77,79,77,78,78,78,73,75,81,77,78,79,72,79,100,108,66,15,6,7,6,5,6,5,6,6,6,6,8,9,12,29,92,114,158,150,164,142,120,77,103,60,22,10,7,6,6,6,5,8,8,7,8,5,6,8,23,101,73,94,74,84,80,76,76,79,80,79,78,83,76,75,73,80,76,74,76,75,77,76,79,76,75,75,76,81,78,76,76,77,81,75,78,75,74,71,67,71,70,71,67,67,69,68,68,68,74,70,77,77,76,76,78,76,81,79,81,82,76,73,77,77,77,77,74,78,74,75,78,75,79,77,76,77,75,77,75,78,77,77,75,76,75,75,74,73,77,76,75,80,74,77,75,74,77,77,75,76,76,77,74,75,77,75,79,75,76,76,74,76,77,74,75,80,77,75,75,76,72,73,75,77,78,77,75,76,76,75,74,75,75,76,76,74,77,72,75,73,74,77,73,77,74,73,76,78</t>
  </si>
  <si>
    <t>IMGLINENC=79,81,82,80,81,81,80,80,80,83,79,81,82,80,79,80,78,78,77,80,79,79,78,77,78,79,81,81,78,80,81,81,77,81,79,80,81,77,77,79,78,82,81,80,82,82,80,83,82,77,78,78,81,79,78,79,82,79,78,78,81,77,80,76,78,79,79,77,80,76,78,78,79,79,78,80,78,76,79,77,82,78,76,79,79,77,81,77,75,76,74,77,74,81,76,79,76,79,73,73,79,77,77,76,75,78,80,77,78,75,78,77,77,77,76,74,76,77,76,76,78,78,79,76,80,83,77,78,103,107,71,14,7,6,5,6,6,6,6,6,6,7,8,8,11,29,91,118,151,148,163,145,122,78,104,66,19,9,7,5,5,5,5,8,9,7,9,5,7,9,29,104,66,87,72,84,78,79,83,78,76,77,76,78,80,77,76,76,77,80,76,78,74,77,76,73,74,74,76,78,77,76,77,74,77,74,72,72,72,70,68,67,66,66,68,66,68,62,68,66,68,71,71,77,73,79,77,77,76,78,79,82,79,76,75,75,77,81,77,77,78,76,77,74,80,75,74,77,74,73,75,75,76,77,77,77,76,82,75,76,73,77,75,73,78,76,76,75,79,79,79,77,76,73,76,75,77,73,76,78,78,77,74,78,75,75,76,74,76,74,76,75,76,74,75,76,77,77,77,77,75,77,78,77,75,76,77,75,75,73,75,80,74,72,76,77,75,77,75,73</t>
  </si>
  <si>
    <t>IMGLINENC=78,78,78,76,77,77,77,74,75,81,74,78,79,78,74,78,76,74,78,77,76,76,79,78,78,78,77,77,77,79,78,80,79,78,77,82,78,79,78,80,80,77,73,79,79,76,80,79,79,77,77,78,78,80,77,77,77,81,80,80,77,80,80,77,81,71,79,76,77,80,78,77,75,77,79,74,76,76,78,78,80,77,78,74,77,75,76,78,78,78,76,79,76,80,77,77,75,78,76,81,81,80,79,78,78,77,80,79,77,78,79,77,80,78,77,79,80,76,75,80,82,78,81,79,83,83,83,82,83,83,88,86,76,90,80,109,75,34,14,8,7,5,5,7,5,6,6,6,6,7,7,8,11,19,114,248,152,126,141,166,192,63,11,10,6,7,6,6,6,6,6,5,5,5,7,9,17,41,78,109,85,80,88,89,79,78,84,86,83,82,81,77,83,80,79,82,82,80,80,82,81,83,82,81,80,83,83,79,81,78,80,83,82,79,80,84,81,80,80,83,85,81,82,82,83,80,83,80,78,81,83,83,81,82,83,87,79,80,84,82,81,78,82,81,82,82,81,81,80,81,84,80,84,81,81,79,82,83,83,82,80,85,83,82,85,81,82,85,84,86,86,83,83,84,84,83,84,85,84,84,84,85,86,86,83,86,84,83,80,82,81,82,85,80,81,84,83,79,80,85,83,82,82,83,81,83,84,83,88,85,86,84,80,84,84,83,87,88,86,83</t>
  </si>
  <si>
    <t>IMGLINENC=75,77,75,78,75,79,75,78,78,75,77,76,76,81,77,76,78,77,77,78,75,77,80,79,77,79,73,78,76,76,79,78,74,75,80,80,78,79,79,80,77,78,76,80,78,79,79,82,76,80,79,77,76,76,78,79,79,81,80,78,77,80,79,75,75,76,76,81,77,76,78,77,81,81,78,75,78,76,80,77,76,79,76,77,77,78,75,78,77,80,78,79,77,78,79,78,81,79,79,78,78,76,80,79,80,80,82,79,80,83,80,78,81,77,78,78,80,77,82,78,81,80,82,81,81,78,82,79,86,84,88,87,76,87,80,109,73,31,13,9,7,6,5,5,6,7,6,6,6,6,8,8,11,18,104,248,156,130,139,167,189,64,13,8,6,6,6,5,5,5,5,6,5,5,6,10,16,36,72,108,89,73,91,90,80,79,88,89,88,86,85,82,80,82,82,81,79,81,82,83,80,83,81,77,77,86,84,80,81,81,81,83,79,80,84,80,80,83,79,81,79,82,83,84,82,81,82,77,83,83,81,81,82,80,80,81,79,81,78,80,81,81,84,85,84,83,84,82,84,84,84,82,81,81,83,83,82,83,82,82,83,85,83,82,82,84,84,83,84,84,80,82,81,85,84,81,85,81,79,80,82,83,85,82,83,83,82,85,81,85,86,83,84,85,89,82,85,84,84,86,83,87,88,86,86,82,84,86,86,84,84,86,80,82,85,90,88,87,86,85</t>
  </si>
  <si>
    <t>ZL=-3400.4|ZR=-9645.8|ZSWP=0.0</t>
  </si>
  <si>
    <t>IMGLINENC=80,81,80,78,81,79,80,82,80,78,82,76,79,79,82,78,78,79,78,77,81,78,77,79,77,80,78,79,79,80,80,81,78,78,79,79,77,81,80,79,79,78,80,80,80,79,80,80,76,80,81,82,81,79,79,78,78,79,76,76,77,78,76,78,79,75,76,76,80,82,81,79,80,81,79,73,76,78,76,77,76,75,76,77,77,79,77,76,78,76,78,74,80,76,77,75,76,79,76,81,77,75,77,78,75,77,77,75,79,75,76,75,76,78,80,77,77,75,74,77,76,76,77,75,79,79,80,76,99,101,72,15,8,6,7,5,6,6,6,5,7,7,8,9,11,31,93,117,160,150,169,145,133,80,97,52,17,8,6,5,6,5,5,10,8,6,7,6,7,10,40,120,65,71,84,77,79,77,76,79,78,79,78,78,77,78,77,74,78,76,76,79,77,78,74,76,74,77,78,81,79,76,76,77,78,77,79,77,74,73,71,72,71,66,69,70,67,68,67,69,72,74,76,76,75,72,75,77,76,80,79,77,79,74,71,76,76,80,79,80,79,76,75,76,78,80,75,77,73,72,77,76,75,74,75,76,77,77,76,76,73,76,75,77,74,77,74,76,76,75,75,77,78,77,76,76,75,78,76,75,74,77,73,78,78,76,73,75,75,77,74,77,76,76,75,73,78,75,74,77,77,79,77,78,75,75,74,75,76,73,76,76,78,77,77,74,77,72,72,75</t>
  </si>
  <si>
    <t>IMGLINENC=80,81,82,80,81,79,79,80,80,78,78,79,79,78,79,82,79,79,79,81,81,77,79,80,80,79,79,83,75,81,82,81,80,77,80,78,80,81,78,80,80,80,81,77,78,77,77,78,80,80,81,80,77,76,76,79,79,79,85,79,80,78,80,78,79,77,81,80,79,77,78,80,78,79,78,78,78,76,77,80,79,79,80,78,76,79,76,79,77,77,77,78,75,77,77,76,77,75,77,77,76,78,76,78,76,78,79,77,75,78,79,79,77,77,75,78,77,77,79,77,80,80,80,75,78,82,76,80,102,106,65,14,8,5,5,4,6,5,5,6,6,6,7,8,13,30,97,118,159,149,164,138,129,73,104,52,17,8,7,6,5,5,5,9,9,7,8,5,7,10,36,117,59,66,80,80,81,78,78,81,78,81,78,77,78,80,77,79,78,76,77,75,76,75,75,73,73,76,81,80,75,78,75,74,74,72,69,76,71,69,67,65,65,67,68,67,68,64,66,64,68,68,77,75,75,78,74,77,78,76,80,78,79,76,74,75,75,78,77,77,78,79,77,80,78,75,78,74,74,74,76,77,75,73,77,78,74,76,76,75,76,76,80,76,76,77,77,74,76,77,75,79,73,75,76,75,79,78,76,73,77,74,77,76,78,75,76,73,75,77,77,79,74,78,76,77,78,76,74,73,77,75,75,76,74,78,76,77,76,75,76,74,74,76,73,76,78,78,73,75</t>
  </si>
  <si>
    <t>IMGLINENC=79,77,77,75,74,77,76,81,80,79,78,76,75,79,76,78,78,74,77,75,75,78,79,77,79,79,76,76,82,78,78,78,77,78,76,79,79,78,75,79,78,76,77,80,78,78,78,79,80,78,74,76,80,79,79,80,75,79,76,77,77,78,77,79,78,76,78,79,75,77,80,78,78,77,75,76,77,75,77,79,79,77,79,76,78,74,79,78,80,77,75,79,78,78,75,76,76,80,77,81,77,82,78,80,82,80,76,78,79,78,81,79,82,77,78,80,81,76,78,80,80,78,81,81,84,81,80,82,85,88,89,83,77,91,73,105,81,33,14,9,7,6,6,6,6,5,5,7,6,6,7,9,11,19,109,248,152,127,144,169,193,64,13,8,7,7,6,6,6,5,5,5,6,6,7,8,18,41,79,110,83,78,83,92,82,84,84,85,83,79,85,84,81,83,80,82,82,83,81,81,81,80,82,81,82,82,82,81,80,81,79,79,81,79,78,82,84,78,83,82,81,81,83,79,81,82,83,79,81,80,84,86,81,82,82,81,85,83,86,82,82,84,81,84,81,82,80,79,82,77,81,79,79,84,80,82,83,79,83,79,82,82,81,88,84,83,83,84,82,83,84,85,86,84,86,85,86,86,80,85,83,82,82,86,82,84,85,82,85,85,81,80,84,84,85,88,84,81,81,82,85,83,83,82,84,87,85,83,84,86,81,83,84,79,82,85,86,94,85,85</t>
  </si>
  <si>
    <t>IMGLINENC=75,77,82,75,76,79,76,76,76,75,79,73,76,79,76,75,79,78,78,80,76,76,74,76,79,79,74,77,76,76,75,76,78,77,78,78,77,80,77,80,78,77,78,76,76,77,77,79,79,78,79,81,80,76,79,79,80,82,79,76,79,80,75,77,75,78,78,79,77,80,78,78,79,77,80,80,78,78,78,76,77,79,78,76,81,74,80,78,77,79,76,76,80,78,77,78,79,78,81,83,79,77,82,83,78,77,79,82,79,81,79,83,82,79,79,80,78,76,79,80,77,81,84,82,85,76,79,82,85,85,90,80,77,95,75,112,78,35,16,8,6,6,5,5,6,5,6,5,6,7,7,8,10,17,102,248,152,126,139,168,192,68,14,9,6,6,7,5,5,5,5,6,5,6,7,9,17,43,80,110,83,78,83,93,83,80,85,82,89,80,82,80,82,82,82,79,79,83,81,83,80,83,80,82,81,83,83,82,82,82,81,80,80,78,85,80,80,83,82,81,77,80,80,83,81,80,83,81,82,80,78,82,84,83,81,82,80,80,79,82,84,85,85,82,81,82,83,81,81,78,82,83,83,83,81,82,84,84,83,87,81,83,81,85,82,82,83,82,83,81,83,82,79,85,84,84,86,85,84,84,82,83,83,84,82,85,84,85,84,84,87,89,82,84,83,83,83,82,88,82,81,88,82,84,83,81,85,85,86,87,81,84,85,83,86,87,88,91,81,81</t>
  </si>
  <si>
    <t>ZL=-3204.8|ZR=-9841.4|ZSWP=0.0</t>
  </si>
  <si>
    <t>IMGLINENC=74,78,81,84,81,76,78,77,79,78,79,80,78,76,80,77,76,79,78,79,83,79,81,78,78,79,80,77,80,80,74,79,82,78,80,76,76,82,81,80,77,79,81,78,82,82,79,78,79,80,78,81,80,77,80,78,83,80,79,76,79,78,79,79,79,76,80,79,78,79,79,77,78,75,79,78,80,77,79,76,74,77,78,77,78,78,77,76,79,76,76,77,78,79,78,78,75,76,79,78,77,73,77,77,73,77,77,79,77,75,77,79,74,76,76,77,78,75,79,78,74,75,80,79,76,77,78,78,91,95,76,16,7,6,6,5,6,5,6,7,6,7,8,8,11,28,87,119,156,147,168,145,126,79,101,54,19,9,6,6,5,5,5,10,8,6,7,5,8,11,44,117,67,71,85,74,79,77,77,79,78,80,75,77,78,77,78,77,78,76,75,75,80,76,79,75,75,77,76,80,80,78,78,75,78,78,80,76,76,73,72,71,68,68,69,66,67,67,69,69,76,73,76,76,77,79,78,77,82,78,78,81,78,77,76,77,77,80,77,75,77,75,75,74,78,78,77,77,74,76,76,71,76,76,77,74,76,71,77,76,78,73,76,78,80,76,73,78,79,79,79,78,76,73,77,77,73,76,77,73,75,72,77,77,75,76,77,77,76,76,76,72,75,75,75,75,76,77,74,75,72,80,74,82,74,75,76,76,77,74,73,71,79,78,76,76,76,76,73,77</t>
  </si>
  <si>
    <t>IMGLINENC=79,76,80,81,82,79,80,79,82,81,78,79,78,78,78,78,78,79,81,80,82,81,76,76,79,79,80,81,80,76,80,77,79,81,84,80,79,77,81,77,77,81,78,78,80,79,79,80,83,81,77,80,82,80,76,80,79,77,79,80,77,79,78,77,78,77,79,77,81,78,78,77,78,78,79,80,76,78,78,80,79,79,79,76,75,78,78,77,78,78,78,78,76,79,78,80,77,77,78,78,75,77,78,78,80,75,80,74,77,79,75,80,78,77,74,75,78,80,78,79,78,79,80,78,78,82,80,76,95,96,79,16,8,5,6,5,6,5,6,6,6,7,7,9,11,29,91,118,157,158,167,137,126,77,102,52,16,8,6,6,5,5,5,11,8,6,8,6,8,11,44,121,67,73,84,74,82,77,76,81,78,78,77,81,75,72,78,76,73,77,76,78,78,73,75,78,74,76,76,78,74,77,73,76,77,77,70,72,72,69,67,67,67,65,66,68,66,68,66,67,65,67,77,76,76,73,73,77,79,78,79,79,81,77,74,74,78,81,79,79,79,78,74,79,78,78,79,75,74,77,76,75,76,76,79,74,77,77,76,79,73,77,77,76,75,77,75,77,73,75,76,75,73,75,77,76,75,76,73,76,78,75,77,76,77,77,75,78,78,75,78,78,76,77,73,75,78,76,75,79,77,75,76,74,77,78,76,77,77,74,77,75,77,77,70,78,74,77,75,72</t>
  </si>
  <si>
    <t>IMGLINENC=76,79,76,78,79,78,76,77,79,76,75,76,75,77,76,79,78,78,79,79,78,79,79,79,77,74,81,78,78,77,79,80,78,78,77,83,78,77,81,78,76,79,76,81,75,77,80,79,75,80,76,79,80,74,76,78,78,78,78,75,80,82,77,79,81,78,76,79,78,79,79,75,73,78,77,74,79,74,81,76,76,79,79,77,79,80,76,76,82,77,76,77,76,77,78,76,75,79,79,76,77,79,80,83,79,79,79,79,81,80,78,81,80,78,81,79,78,77,79,81,82,83,83,78,83,81,81,81,87,86,92,83,74,90,71,107,82,35,15,8,6,6,6,6,5,5,6,6,6,6,7,8,10,19,110,248,146,126,142,161,185,68,13,8,6,6,6,5,5,5,5,5,6,5,6,10,18,42,80,110,80,80,87,90,82,82,81,87,89,83,81,78,78,81,80,81,79,79,82,80,83,78,81,80,84,78,83,82,82,83,80,80,81,76,79,81,80,78,80,78,82,82,79,81,81,82,80,82,84,82,82,83,80,80,86,83,86,83,82,86,83,83,86,83,82,82,79,76,82,80,81,82,80,84,79,83,80,79,84,80,81,85,86,85,86,84,84,84,84,82,84,83,82,84,83,83,84,85,81,87,84,80,83,83,83,84,80,82,83,86,81,86,84,86,85,86,86,81,83,83,86,83,81,82,82,84,83,81,84,86,87,80,81,84,80,85,89,89,85,86</t>
  </si>
  <si>
    <t>IMGLINENC=79,77,77,78,74,80,80,78,72,78,74,77,76,78,77,76,75,77,75,76,77,77,78,78,78,77,76,79,78,78,76,78,78,79,79,78,77,79,78,77,78,77,82,74,77,80,80,79,79,80,80,80,81,75,78,80,80,77,78,78,78,76,80,81,78,81,78,80,76,77,80,77,78,80,79,80,79,78,82,79,76,76,75,75,80,80,80,78,76,80,80,79,77,81,77,76,82,75,81,80,78,80,81,81,78,83,81,84,82,80,78,81,80,80,79,77,80,77,78,81,77,81,80,82,82,80,78,80,81,87,86,81,73,92,72,110,81,36,14,9,7,5,6,5,5,5,7,6,6,7,7,8,10,19,103,248,150,126,141,168,187,70,12,9,6,6,5,5,6,6,5,5,5,5,6,10,18,40,82,109,82,81,81,95,82,81,81,85,88,83,85,83,80,85,81,84,79,82,82,83,86,78,79,84,81,82,81,80,84,78,79,79,81,81,82,80,83,84,83,77,80,80,84,81,81,81,81,79,81,84,80,81,82,82,79,80,79,79,82,82,80,81,82,80,82,82,79,83,85,79,84,84,80,84,85,85,81,85,84,83,81,85,81,83,83,84,83,84,84,85,83,84,83,87,81,81,83,83,82,86,84,83,83,81,85,81,85,82,84,87,85,88,84,84,87,82,85,83,83,85,83,85,86,83,83,86,85,86,87,81,82,84,84,83,85,87,88,88,87,85</t>
  </si>
  <si>
    <t>ZL=-3011.0|ZR=-10035.2|ZSWP=0.0</t>
  </si>
  <si>
    <t>IMGLINENC=77,79,80,82,79,80,78,78,75,77,77,80,76,78,77,76,79,82,76,75,79,77,78,79,79,78,80,78,81,79,78,80,78,80,80,80,80,80,83,79,79,81,79,78,81,79,81,82,80,78,79,75,79,79,81,75,82,79,79,84,79,78,77,78,77,77,78,79,79,76,81,79,79,78,79,78,80,75,75,75,76,76,77,78,78,78,74,75,78,75,78,75,79,77,74,80,75,75,76,78,74,74,79,78,74,75,74,76,77,74,75,79,80,77,77,77,80,77,74,79,77,75,76,80,78,79,71,74,90,91,83,18,7,6,6,5,6,5,6,7,7,7,7,8,11,27,88,119,167,147,161,143,131,76,103,55,18,9,6,5,6,5,5,10,7,7,7,5,7,10,42,117,67,72,81,76,79,76,78,76,77,77,77,75,76,77,79,77,76,76,73,76,77,81,77,74,75,78,76,80,77,77,76,75,78,77,79,79,72,75,75,71,69,69,68,67,68,70,70,70,74,75,74,76,77,77,79,76,77,77,77,77,76,74,74,77,76,77,77,80,76,76,76,74,77,79,77,76,74,77,74,78,77,78,75,76,76,76,75,79,76,74,76,74,75,77,77,77,77,75,77,75,74,75,77,76,78,78,77,73,77,74,75,75,76,73,74,77,75,75,77,76,73,74,77,77,74,75,74,75,76,78,78,78,76,77,74,76,73,75,75,73,78,75,76,76,75,74,72,78</t>
  </si>
  <si>
    <t>IMGLINENC=78,80,79,76,81,81,81,83,74,83,78,80,82,76,78,81,79,79,81,79,79,80,77,77,79,77,80,80,78,78,79,80,77,79,80,80,79,81,81,79,79,80,81,79,80,80,78,82,83,80,84,78,83,80,77,82,79,81,79,79,79,80,79,79,81,79,82,79,76,79,81,78,79,79,80,77,76,81,77,80,77,78,81,77,77,74,78,78,77,80,76,77,76,76,75,79,76,78,80,76,78,75,77,78,77,78,79,76,75,77,77,79,76,81,74,77,75,77,76,76,77,77,79,78,79,79,78,74,94,96,79,18,6,6,6,6,6,6,6,6,6,7,8,8,12,29,88,119,157,152,167,143,126,73,104,52,16,7,5,5,5,5,5,10,7,6,8,5,6,11,45,120,67,69,84,75,81,78,78,76,80,79,76,81,78,80,77,77,76,77,76,76,80,76,76,78,74,75,77,77,80,76,72,74,74,74,74,73,73,75,67,67,68,67,68,64,69,67,66,66,68,69,73,77,75,80,79,81,77,78,80,81,81,80,77,73,74,79,74,75,75,74,77,79,82,75,80,73,77,75,77,74,75,77,77,77,78,78,76,77,78,77,76,78,78,77,74,75,78,78,77,78,75,76,76,78,73,76,75,80,77,75,78,76,74,76,74,73,76,78,73,77,77,74,77,73,74,75,74,77,77,76,73,76,78,75,75,74,76,74,78,77,78,75,75,77,78,77,76,75</t>
  </si>
  <si>
    <t>IMGLINENC=77,80,79,78,73,78,75,78,76,77,74,77,78,81,78,78,80,78,79,79,76,77,81,78,77,76,78,80,76,78,82,77,79,75,78,80,79,78,75,79,78,79,75,77,80,78,81,79,78,80,79,78,77,80,80,77,77,80,82,76,74,80,75,84,80,78,79,81,78,82,81,76,77,77,79,77,78,77,78,76,79,81,78,77,77,78,78,73,73,78,77,77,76,78,78,75,78,80,79,81,77,80,81,82,81,79,80,80,80,76,79,82,81,77,79,79,79,80,79,79,81,80,80,82,80,81,79,83,83,86,89,82,76,88,73,105,78,37,17,9,6,7,6,6,5,5,6,5,6,6,7,8,10,18,107,248,149,120,143,167,195,72,13,9,7,7,6,5,6,5,5,5,6,5,7,10,18,41,82,112,83,78,85,88,82,79,83,87,89,79,81,81,83,81,79,79,83,80,79,80,77,78,81,82,82,81,82,81,83,82,84,81,80,79,80,79,81,80,79,78,83,84,81,85,83,82,79,82,83,83,80,81,82,80,81,84,84,83,84,84,84,81,84,82,79,81,80,81,78,79,81,80,80,84,78,82,81,81,84,82,82,84,81,81,85,84,79,84,85,84,86,82,84,81,81,84,84,87,82,82,84,84,85,87,84,82,83,79,84,82,83,79,82,82,79,86,83,83,85,86,85,81,80,83,85,84,83,84,85,86,85,84,80,83,84,84,86,91,88,86</t>
  </si>
  <si>
    <t>IMGLINENC=76,77,79,75,80,78,78,76,74,75,74,78,76,75,76,78,76,78,75,76,75,77,75,79,77,77,75,77,77,75,78,78,76,78,79,80,75,77,76,79,78,83,79,80,78,81,80,77,79,79,76,80,79,78,76,79,75,78,78,80,75,79,76,79,75,78,78,79,80,78,81,79,80,80,78,77,81,78,79,80,78,82,78,78,77,77,80,76,74,78,80,78,79,81,77,78,78,76,77,77,78,83,80,78,80,80,82,80,77,80,77,80,81,80,77,79,80,80,79,78,80,77,79,80,81,79,77,80,84,84,87,78,75,92,73,108,83,39,16,9,7,5,5,6,5,5,6,6,7,6,7,9,11,18,97,248,156,123,136,164,188,74,13,9,7,6,7,5,5,5,5,6,5,7,6,10,17,41,78,105,83,80,83,94,83,81,81,87,87,82,85,84,79,80,82,78,81,85,80,82,83,82,80,84,81,81,82,79,82,83,83,79,81,79,83,80,80,83,83,80,77,78,81,83,83,82,82,78,80,81,80,85,84,83,81,81,83,78,82,78,80,81,84,81,84,81,80,83,82,83,83,82,83,83,84,80,83,86,82,83,85,81,80,82,83,87,86,82,83,84,81,80,83,84,84,82,84,82,80,82,84,84,82,84,83,86,82,86,85,84,86,84,82,82,86,85,83,86,86,83,86,85,86,82,84,87,82,88,84,83,81,84,87,85,87,85,89,90,88,80</t>
  </si>
  <si>
    <t>ZL=-2817.4|ZR=-10228.8|ZSWP=0.0</t>
  </si>
  <si>
    <t>IMGLINENC=79,77,82,84,80,77,77,77,80,79,79,78,76,80,76,79,80,78,75,80,80,80,80,76,78,78,81,78,81,79,78,81,76,82,80,76,80,81,81,78,81,80,82,81,81,80,77,79,79,78,83,82,82,79,78,78,79,80,79,79,77,81,81,78,81,75,77,73,76,78,78,77,78,78,78,78,76,78,77,79,79,77,77,80,80,80,76,79,79,74,79,78,76,74,77,76,75,77,77,79,76,77,78,76,77,77,76,79,79,76,77,76,81,75,79,73,77,77,78,78,77,76,75,81,74,77,79,75,88,90,85,18,7,6,6,5,6,6,6,5,6,6,7,7,10,27,85,119,153,148,164,144,125,75,100,55,19,8,7,6,7,5,5,11,7,7,8,5,7,11,42,118,63,69,84,74,81,79,78,77,74,79,77,80,77,76,76,79,75,76,78,79,76,79,78,77,77,78,76,81,78,77,78,78,78,79,79,80,76,74,70,71,71,68,67,66,68,69,67,70,73,77,73,76,73,75,75,78,77,82,78,77,77,77,77,77,75,78,75,77,78,76,76,76,79,76,77,79,76,75,76,74,75,79,74,75,77,76,76,76,77,75,78,75,77,77,78,77,76,77,77,76,80,76,77,78,72,73,78,74,75,72,76,74,74,75,78,79,72,75,76,75,75,75,75,75,76,77,79,77,76,81,77,80,74,75,78,73,76,74,75,73,74,73,76,77,79,74,77,74</t>
  </si>
  <si>
    <t>IMGLINENC=78,79,78,77,81,82,78,82,79,82,75,80,76,79,78,80,79,80,78,79,81,78,78,79,79,77,82,79,80,83,79,79,76,81,78,78,83,83,80,78,80,81,79,81,80,78,80,80,81,80,83,84,77,80,81,81,79,80,78,79,78,77,79,79,76,79,83,79,78,79,77,76,77,79,77,77,79,79,77,79,80,80,77,77,77,82,73,76,77,80,76,75,74,79,77,77,77,79,77,75,79,78,78,76,76,77,78,78,76,75,80,81,76,79,75,76,76,77,75,75,78,79,77,78,80,77,76,76,91,90,85,18,7,5,5,5,5,5,5,7,6,6,8,8,11,29,91,121,149,156,168,140,125,75,104,56,16,9,6,6,5,5,6,9,7,7,8,5,8,12,44,117,66,70,85,76,79,79,76,75,79,76,78,82,76,75,76,79,77,78,76,76,78,77,77,76,73,74,77,80,76,77,73,75,72,76,74,72,71,70,69,66,65,65,66,67,66,64,66,67,68,71,70,76,76,74,75,79,79,80,81,78,80,78,78,71,77,79,76,75,75,75,76,75,77,73,76,75,74,74,76,76,80,76,81,76,77,75,77,78,76,78,77,72,79,73,80,78,76,80,78,75,75,75,79,77,76,78,77,79,80,73,74,72,75,74,76,72,76,77,76,75,77,79,76,78,77,74,79,79,77,74,79,73,73,73,73,77,77,78,74,75,74,74,75,77,77,76,74,77</t>
  </si>
  <si>
    <t>IMGLINENC=79,78,78,77,76,77,74,77,75,79,79,77,78,78,76,74,78,78,77,75,79,75,77,79,76,78,78,79,76,79,79,78,76,77,78,77,81,78,78,76,78,81,76,79,75,76,82,81,78,78,75,75,80,81,80,77,80,79,80,76,78,79,78,78,76,78,77,82,78,77,79,75,76,77,75,78,75,78,76,76,79,80,79,76,75,75,78,76,77,77,79,78,77,80,75,75,77,77,80,77,77,79,80,80,82,79,77,81,81,80,80,81,83,79,78,79,80,79,79,80,80,79,79,82,82,80,79,78,83,86,88,79,78,92,75,105,86,41,16,9,7,5,6,5,5,5,6,5,6,7,7,8,10,18,96,248,149,121,133,165,189,76,15,9,7,8,6,5,5,5,6,5,5,6,6,9,17,39,77,111,84,78,86,92,78,76,85,87,86,80,79,81,80,80,77,82,78,83,79,83,80,78,81,82,78,81,82,78,81,83,81,80,81,81,80,84,82,81,82,79,83,80,83,83,83,86,84,82,83,81,81,83,82,81,85,81,82,85,83,80,84,83,83,85,79,80,82,81,81,82,80,83,84,80,78,82,79,81,82,79,83,82,84,83,81,83,85,84,86,86,84,82,82,83,86,82,82,85,82,82,83,83,84,86,83,82,84,83,83,86,82,84,85,83,82,82,86,81,82,82,87,82,83,84,83,84,85,83,86,84,85,80,82,85,83,82,87,89,84,84</t>
  </si>
  <si>
    <t>IMGLINENC=76,76,77,78,79,75,78,78,74,77,76,75,74,78,77,75,78,78,79,80,76,78,73,79,75,79,79,77,73,81,77,75,76,79,80,80,77,76,78,78,81,78,82,76,78,79,77,79,78,81,79,82,76,80,79,81,83,75,80,75,78,80,79,79,79,78,80,79,78,76,79,76,77,77,79,78,78,77,83,77,77,81,78,76,76,78,77,80,76,78,77,81,76,75,78,77,77,77,77,79,78,81,82,77,77,82,82,80,79,81,78,81,78,86,78,80,82,78,81,80,81,80,80,82,84,80,79,83,83,88,84,77,79,90,72,112,87,40,17,9,7,6,6,5,6,5,6,6,5,6,7,9,11,18,93,248,148,125,134,168,186,78,15,9,6,6,6,6,6,5,5,6,5,6,7,9,18,38,79,107,85,78,87,93,85,80,81,84,85,84,85,80,83,85,82,83,78,83,80,81,82,81,80,83,80,81,80,80,82,80,83,84,79,81,82,82,84,84,80,82,78,80,85,83,80,83,82,81,85,83,83,84,81,86,79,80,83,81,81,83,82,81,85,82,84,84,80,83,83,81,86,81,80,82,85,84,83,86,84,84,85,82,82,82,83,86,86,87,86,81,84,83,80,84,80,83,84,83,79,83,86,83,80,82,84,83,87,84,85,83,85,83,83,85,84,84,84,84,87,84,85,88,84,83,85,82,87,85,86,86,81,83,84,82,85,86,90,91,88,82</t>
  </si>
  <si>
    <t>ZL=-2623.5|ZR=-10422.6|ZSWP=0.0</t>
  </si>
  <si>
    <t>IMGLINENC=78,82,82,81,80,78,78,79,80,75,77,81,77,78,80,75,78,81,79,76,81,77,75,80,78,78,80,80,83,79,78,82,79,76,78,80,79,77,81,83,80,77,76,79,78,80,80,75,79,77,79,81,78,81,78,79,78,78,78,77,78,79,79,80,81,76,74,77,80,76,80,80,80,78,79,78,75,78,78,79,76,75,77,79,78,76,78,77,77,78,77,77,77,75,76,75,77,74,79,80,76,74,77,74,75,78,74,77,77,75,77,79,76,79,79,79,76,78,74,75,76,77,73,78,78,78,76,77,89,87,86,18,7,6,6,5,5,5,5,6,6,6,8,9,11,29,86,118,151,145,166,145,125,78,102,59,18,9,6,6,5,5,5,9,7,7,7,5,6,10,40,121,66,69,83,78,80,79,79,80,79,78,74,76,74,74,78,78,81,76,75,75,76,77,77,76,77,78,77,79,80,79,75,78,76,78,79,75,75,74,69,71,72,69,64,69,70,69,69,68,72,75,76,79,76,75,76,76,77,79,78,76,78,79,76,76,78,77,76,75,77,77,76,76,79,74,76,78,73,75,75,75,75,75,77,77,76,74,73,73,75,76,77,77,75,72,77,76,77,75,72,75,78,77,79,75,76,76,75,76,76,73,75,75,76,78,75,78,73,75,72,75,76,73,75,74,77,76,79,76,78,77,76,76,74,75,75,78,75,78,76,74,79,80,77,76,76,74,74,75</t>
  </si>
  <si>
    <t>IMGLINENC=79,81,82,79,77,82,79,80,78,81,80,77,79,79,81,79,80,80,80,80,78,81,80,82,80,79,81,79,79,80,79,82,79,75,81,77,83,80,76,83,79,80,80,78,78,79,79,79,81,75,82,83,78,80,79,83,81,79,76,79,77,80,79,78,78,77,79,77,80,76,77,79,78,76,80,77,76,77,77,82,76,76,75,74,77,77,77,78,79,76,77,76,76,79,76,76,75,75,80,76,79,78,76,79,79,77,81,77,80,80,78,77,75,76,74,74,77,77,75,79,78,76,79,72,78,74,81,72,91,91,86,18,8,5,6,6,5,5,6,6,6,5,7,8,11,28,91,121,150,154,169,142,124,76,100,56,18,8,7,5,5,5,5,9,8,7,7,6,7,12,40,119,65,67,86,78,81,79,76,77,75,76,79,77,78,77,76,75,74,78,79,74,78,76,73,73,75,72,75,78,77,79,77,78,74,75,73,73,70,69,68,70,68,65,64,64,63,65,66,65,65,68,71,75,73,77,75,79,71,77,81,77,79,76,78,72,76,79,78,82,77,75,77,77,77,76,75,75,77,77,73,76,77,78,75,78,77,73,77,76,77,78,76,76,75,75,78,76,78,77,74,75,74,73,75,73,74,80,77,78,80,77,78,75,78,76,74,72,74,74,79,78,76,76,75,78,78,80,78,78,76,76,77,78,77,75,75,79,73,72,78,74,76,74,76,77,77,77,76,74</t>
  </si>
  <si>
    <t>IMGLINENC=77,77,75,75,81,80,75,76,80,79,79,77,76,78,78,73,80,79,74,80,78,78,77,77,78,79,78,78,77,75,78,77,81,77,78,77,77,81,78,78,79,78,80,78,81,79,81,83,83,76,79,78,80,80,78,78,80,76,78,78,78,78,78,78,79,77,80,80,76,79,78,76,76,77,77,78,77,77,78,79,77,77,79,78,77,75,77,77,79,79,78,78,77,78,78,79,76,78,76,79,79,79,78,79,80,79,77,80,79,79,81,79,78,77,79,82,82,78,80,80,76,77,81,80,80,81,81,85,82,85,85,78,81,90,72,104,86,42,18,9,6,6,5,5,5,5,5,6,7,5,7,9,9,17,89,248,151,124,133,165,186,85,16,9,6,6,6,5,6,4,5,5,6,6,6,9,15,36,74,109,85,78,90,87,83,78,80,86,84,79,81,79,81,79,80,87,83,79,80,81,82,81,81,84,81,80,84,79,84,81,84,79,80,81,76,78,78,77,82,82,82,81,85,78,84,79,83,82,80,81,81,83,80,82,83,83,87,83,84,83,83,82,85,82,84,81,81,78,80,79,82,80,84,81,80,81,84,79,82,80,84,82,79,84,83,84,82,84,82,83,82,84,84,82,84,85,81,84,82,81,83,83,86,84,84,83,85,84,85,86,79,84,84,83,80,84,82,85,83,83,84,81,80,80,83,83,83,84,85,87,84,82,80,81,84,85,87,87,84,84</t>
  </si>
  <si>
    <t>IMGLINENC=79,76,80,76,76,76,82,78,78,75,76,76,78,79,73,78,81,80,78,79,79,79,75,79,77,78,77,78,76,79,77,81,77,75,77,73,78,75,75,77,80,77,78,77,80,78,80,78,75,78,79,75,80,79,74,80,79,80,79,78,76,78,76,76,78,79,77,76,77,79,80,78,79,78,78,82,79,79,78,78,76,78,78,77,78,76,77,81,81,82,78,80,75,76,75,78,78,77,75,79,76,80,79,79,78,84,80,78,77,83,81,78,80,79,79,80,81,77,79,82,79,83,82,78,83,79,79,82,82,83,85,79,80,90,73,107,87,41,18,10,7,6,5,6,6,5,5,6,6,6,7,8,8,18,84,248,150,126,133,166,190,87,16,9,7,6,6,5,6,5,6,5,4,5,7,9,16,37,78,109,87,77,89,89,78,80,84,83,87,85,81,82,81,78,81,82,79,79,81,81,83,84,81,85,80,80,82,78,80,81,81,79,80,80,83,82,83,80,80,82,80,82,81,83,83,82,80,85,84,85,81,82,85,83,79,82,80,84,81,82,81,83,83,82,83,80,81,81,82,82,85,82,83,83,81,86,83,85,82,83,84,85,82,84,83,84,85,86,81,81,87,82,83,84,82,83,83,83,79,88,83,83,82,81,82,83,85,81,86,84,89,87,84,85,82,83,82,84,83,83,86,86,84,86,83,82,83,83,83,87,82,82,86,79,85,85,89,88,83,82</t>
  </si>
  <si>
    <t>ZL=-2429.6|ZR=-10616.5|ZSWP=0.0</t>
  </si>
  <si>
    <t>IMGLINENC=80,80,79,80,82,80,82,78,80,78,80,77,80,82,76,78,80,80,79,81,79,78,77,81,78,79,78,78,81,78,79,79,77,79,77,79,76,76,78,77,78,82,81,80,82,79,77,80,80,81,77,80,78,80,82,77,80,79,79,78,79,79,77,79,76,75,77,79,77,78,74,77,77,76,81,76,77,80,78,81,79,76,77,79,77,78,79,77,77,79,78,75,80,78,77,74,78,76,77,77,76,79,76,76,77,75,75,76,77,75,77,76,79,79,77,75,76,76,75,77,77,78,76,77,80,77,76,74,80,80,90,19,7,5,6,5,6,5,6,5,7,6,6,8,11,25,81,119,142,148,166,141,120,78,103,60,19,8,6,5,6,6,5,9,7,7,7,5,7,11,35,116,63,70,77,76,79,76,78,78,81,78,75,77,77,78,77,78,78,74,80,77,75,79,74,78,76,77,77,80,78,81,74,76,76,79,76,76,75,77,68,71,70,69,67,67,68,67,70,70,74,74,77,75,78,77,76,76,80,79,80,79,77,73,77,74,75,80,74,78,74,75,77,80,81,78,75,78,75,78,76,74,78,79,78,76,75,74,76,79,76,75,80,78,76,76,76,75,75,77,76,75,78,77,74,77,76,77,74,74,74,72,78,78,77,73,74,75,77,78,73,77,77,78,75,74,77,76,78,74,77,74,76,73,73,76,74,76,74,77,75,75,78,74,76,73,76,77,74,76</t>
  </si>
  <si>
    <t>IMGLINENC=75,79,81,78,79,81,80,77,79,79,79,80,79,79,76,79,77,78,80,79,79,79,79,78,79,76,81,78,79,78,81,82,77,80,78,80,79,78,83,79,76,82,81,77,78,82,81,79,77,81,82,76,79,79,81,78,79,81,78,79,81,77,80,75,79,78,80,77,80,78,77,78,79,79,77,80,77,80,76,78,81,81,78,78,77,79,78,79,75,76,80,75,78,77,77,78,79,78,77,74,77,75,75,77,74,76,78,76,79,78,78,81,77,79,75,77,77,77,79,78,78,78,78,77,79,82,77,76,83,80,88,20,8,6,6,5,6,6,6,6,7,7,7,9,10,26,80,123,143,147,171,139,125,80,107,56,21,8,7,5,5,6,5,9,7,7,9,6,7,10,37,114,63,70,79,77,79,80,77,79,76,78,79,79,80,76,76,77,77,78,77,73,79,74,75,74,74,75,74,77,77,79,74,77,76,74,72,73,71,66,67,66,66,66,68,69,68,64,68,69,66,69,73,74,75,77,77,77,79,77,80,77,75,78,74,73,77,80,75,78,73,75,76,77,76,79,77,79,76,72,76,74,78,77,78,78,80,75,76,80,76,75,78,74,78,73,81,76,76,74,77,75,73,76,76,76,79,78,76,77,79,75,77,75,78,75,79,74,76,77,77,75,78,78,75,74,74,76,75,79,75,77,77,79,78,77,76,79,77,74,74,76,74,78,78,74,76,78,73,73</t>
  </si>
  <si>
    <t>IMGLINENC=81,77,75,76,77,78,77,77,77,80,76,77,78,78,78,79,80,80,77,77,76,79,77,75,77,79,82,81,80,78,79,80,75,76,77,81,80,77,77,81,78,81,80,79,78,78,81,81,79,78,78,81,81,79,77,78,81,80,79,79,78,79,76,78,79,76,77,75,80,79,79,77,78,78,77,81,77,78,78,79,78,77,77,80,79,74,75,77,78,78,76,80,76,78,73,77,76,76,77,78,78,80,78,82,78,80,79,79,83,78,81,81,81,79,79,79,81,78,80,83,80,80,81,80,84,82,82,79,83,85,83,78,81,91,74,102,84,41,17,10,7,6,5,6,5,5,5,6,6,6,7,9,11,18,100,248,152,123,132,163,185,88,16,9,7,6,6,5,6,6,6,5,5,6,7,9,16,38,77,110,84,78,86,88,83,77,84,84,82,79,83,81,82,80,83,78,80,83,81,81,82,79,78,80,82,79,83,81,84,81,81,80,80,79,76,82,81,83,80,81,84,81,80,83,83,81,79,80,82,83,80,85,80,81,81,83,86,81,82,83,83,79,82,83,82,82,83,84,79,80,81,78,82,82,80,84,84,82,84,80,81,84,84,84,85,84,82,82,86,82,81,84,81,85,83,84,85,82,85,81,82,83,84,87,80,84,82,83,84,86,80,82,85,79,86,85,84,82,84,83,86,81,81,85,86,80,83,85,80,86,85,84,83,86,81,85,91,90,89,86</t>
  </si>
  <si>
    <t>IMGLINENC=79,74,76,75,77,77,76,76,75,78,77,78,78,79,77,75,77,78,78,77,77,76,77,77,78,78,78,74,77,77,77,78,77,75,80,79,79,80,78,80,81,81,78,78,79,80,77,77,81,76,81,78,82,79,75,82,80,79,79,80,79,80,78,77,77,80,77,77,75,80,79,79,76,78,77,77,80,81,78,79,80,76,79,76,78,77,77,77,81,79,75,78,77,77,76,76,80,78,79,78,80,81,83,77,80,80,80,80,81,80,80,76,78,80,76,80,78,77,80,79,80,80,80,80,78,79,81,81,83,88,88,81,80,91,74,107,87,41,17,10,8,7,6,5,6,6,6,5,6,7,7,8,10,18,90,248,152,124,132,164,188,82,16,9,7,6,6,5,6,5,6,6,5,6,6,10,16,40,83,108,86,78,89,94,84,79,82,87,87,83,83,83,82,83,81,79,79,80,81,81,81,82,83,83,80,81,80,78,83,84,80,82,80,82,84,79,81,82,79,82,80,80,82,80,82,82,83,81,81,81,78,81,82,81,79,82,84,83,78,83,86,83,84,83,82,78,83,81,80,83,85,83,82,81,84,84,83,79,82,85,80,84,81,83,84,84,84,84,83,84,82,84,83,87,82,84,85,82,82,83,85,83,87,82,86,86,82,84,84,84,82,85,81,85,86,83,83,86,84,85,84,86,83,84,82,84,83,87,80,85,82,86,85,85,84,84,88,87,84,84</t>
  </si>
  <si>
    <t>ZL=-2288.5|ZR=-10759.7|ZSWP=0.0</t>
  </si>
  <si>
    <t>&amp;MTRARC|ZL,-7736.0,0.80|ZR,7736.0,0.80</t>
  </si>
  <si>
    <t>ZL=-2427.3</t>
  </si>
  <si>
    <t>ZL=-2728.6</t>
  </si>
  <si>
    <t>ZL=-3029.0</t>
  </si>
  <si>
    <t>ZL=-3328.6</t>
  </si>
  <si>
    <t>ZL=-3628.9</t>
  </si>
  <si>
    <t>ZL=-3928.6</t>
  </si>
  <si>
    <t>ZL=-4229.5</t>
  </si>
  <si>
    <t>ZL=-4529.3</t>
  </si>
  <si>
    <t>ZL=-4828.9</t>
  </si>
  <si>
    <t>ZL=-5129.1</t>
  </si>
  <si>
    <t>ZL=-5428.9</t>
  </si>
  <si>
    <t>ZL=-5728.9</t>
  </si>
  <si>
    <t>ZL=-6028.6</t>
  </si>
  <si>
    <t>ZL=-6328.8</t>
  </si>
  <si>
    <t>ZL=-6629.5</t>
  </si>
  <si>
    <t>ZL=-6928.8</t>
  </si>
  <si>
    <t>ZL=-7229.1</t>
  </si>
  <si>
    <t>ZL=-7528.6</t>
  </si>
  <si>
    <t>ZL=-7829.1</t>
  </si>
  <si>
    <t>ZL=-8128.9</t>
  </si>
  <si>
    <t>ZL=-8428.9</t>
  </si>
  <si>
    <t>ZL=-8741.7</t>
  </si>
  <si>
    <t>ZL=-9041.3</t>
  </si>
  <si>
    <t>ZL=-9353.9</t>
  </si>
  <si>
    <t>ZL=-9654.0</t>
  </si>
  <si>
    <t>ZL=-9953.6</t>
  </si>
  <si>
    <t>ZL=-10024.0</t>
  </si>
  <si>
    <t>ZL=-10024.0|ZR=-3024.0|ZSWP=0.0</t>
  </si>
  <si>
    <t>ZL=-10158.9</t>
  </si>
  <si>
    <t>ZL=-10451.1</t>
  </si>
  <si>
    <t>ZL=-10690.0</t>
  </si>
  <si>
    <t>V=2536|H=1902</t>
  </si>
  <si>
    <t>V=2524|H=1893</t>
  </si>
  <si>
    <t>ZL=-10690.0|ZR=-2358.0|ZSWP=0.0</t>
  </si>
  <si>
    <t>IMGLINENC=72,76,74,74,75,74,72,73,73,72,75,70,73,74,75,75,76,75,75,74,75,71,75,75,74,72,77,79,74,75,74,75,75,76,77,76,76,75,77,76,74,75,76,78,77,76,77,76,77,78,77,75,77,75,77,77,75,76,75,75,78,73,78,77,80,77,77,76,77,78,73,76,74,80,76,78,77,76,77,75,77,75,76,76,79,79,76,77,72,75,76,75,76,76,81,74,77,79,75,78,76,75,77,77,79,74,76,74,75,77,79,77,76,79,76,78,77,75,80,78,77,78,77,79,80,79,80,79,83,79,79,82,83,81,83,79,83,80,80,76,81,82,80,74,77,74,78,78,78,76,77,79,90,6,7,8,15,20,21,27,20,9,6,5,5,37,82,78,72,76,76,74,74,77,74,72,73,75,76,78,76,78,74,78,78,76,79,74,76,75,73,76,79,76,75,74,77,74,79,75,76,72,76,73,73,75,75,72,74,75,74,76,75,76,76,72,74,75,73,70,76,73,73,75,71,72,74,73,75,74,75,71,74,73,73,73,72,72,72,70,72,73,75,72,74,74,71,73,70,74,67,72,73,73,71,74,72,72,73,70,73,74,72,73,72,77,74,72,72,75,73,76,72,74,71,75,72,77,75,72,76,76,74,73,75,74,72,78,78,74,73,75,72,74,73,74,71,75,76,77,72,73,73,75,74,76,74,75,75,75,73,76,74,76,73,76,73,75,72,73</t>
  </si>
  <si>
    <t>IMGLINENC=74,75,77,75,74,72,73,76,74,76,74,73,77,75,72,76,77,75,74,73,75,75,74,76,75,73,71,77,75,76,75,74,77,74,77,75,77,74,77,74,76,76,75,76,76,75,74,77,78,78,77,74,76,77,78,77,76,77,78,75,78,73,78,73,75,72,79,78,76,78,78,79,73,77,77,77,76,75,80,78,77,77,77,76,75,77,73,78,76,76,76,79,78,77,75,79,78,80,78,77,76,77,71,78,74,78,80,76,79,77,79,76,76,79,75,73,77,80,75,79,79,77,77,76,77,77,78,75,77,78,78,80,78,77,81,78,78,76,76,78,77,79,75,76,77,78,76,79,76,82,72,63,5,7,10,19,32,30,136,56,19,20,15,8,8,5,21,82,77,76,73,75,77,77,76,74,73,75,76,75,77,75,75,78,76,78,72,73,76,74,72,78,75,77,74,77,78,73,75,74,75,76,75,70,76,75,73,74,72,73,74,73,71,72,69,71,72,70,70,72,71,69,70,73,71,74,71,72,70,69,74,69,69,69,70,71,71,73,72,70,75,70,71,68,70,72,72,72,71,72,68,70,71,71,72,70,72,70,70,72,69,73,73,67,68,69,72,70,72,75,69,74,70,71,72,71,72,72,75,72,76,73,75,74,76,73,76,75,76,75,75,78,76,75,73,75,73,73,74,74,76,76,71,75,74,73,72,73,73,77,76,73,74,74,71,74,68,74,75,75</t>
  </si>
  <si>
    <t>IMGLINENC=67,68,67,70,68,66,67,70,68,70,68,70,70,68,66,71,66,69,65,68,68,70,69,71,67,65,71,70,70,69,71,74,74,71,73,71,72,72,72,72,71,72,70,73,70,72,71,73,70,69,70,72,74,74,71,73,74,73,74,72,72,71,72,74,73,72,74,75,72,76,73,74,73,73,72,73,73,74,73,75,73,75,76,72,74,75,78,73,75,74,78,75,76,74,74,73,74,78,73,74,75,74,74,77,76,75,76,72,78,74,75,79,75,76,75,78,74,75,78,75,77,75,74,75,78,75,77,76,76,79,76,77,77,83,77,76,81,74,76,75,75,79,76,75,78,74,78,75,76,77,77,80,80,81,76,79,49,12,14,29,27,14,12,65,79,81,79,83,80,79,79,79,78,78,79,75,81,79,75,80,79,81,77,81,75,78,79,82,78,79,80,80,80,80,80,79,81,80,81,79,79,78,80,81,79,81,79,80,81,84,82,81,81,81,82,83,83,83,81,81,79,83,82,82,82,83,85,83,81,82,85,81,84,84,80,81,80,80,81,83,80,84,84,82,81,80,79,83,81,83,80,84,81,83,80,82,83,84,82,81,84,85,84,83,83,80,82,82,83,84,85,84,81,84,83,83,78,83,83,81,87,84,83,81,81,84,81,82,83,84,81,85,84,83,81,83,84,81,83,80,83,80,83,81,79,81,79,81,82,81,83,80,80,79,81,79,82,82,86,82</t>
  </si>
  <si>
    <t>IMGLINENC=67,66,66,67,64,69,66,67,68,70,69,69,71,71,71,69,69,69,68,68,69,69,70,72,73,68,70,72,72,72,71,71,67,75,71,74,76,73,74,75,76,71,70,73,72,71,72,74,71,72,73,72,69,74,73,74,71,72,74,75,75,73,76,76,73,74,72,75,74,74,76,72,73,72,76,74,74,72,72,74,76,75,73,74,76,76,75,74,71,77,73,74,74,75,76,73,75,73,73,72,77,76,79,76,74,76,79,76,75,77,75,78,75,79,76,77,77,75,77,77,77,78,78,77,77,78,73,79,80,77,76,76,79,77,75,79,77,77,76,79,77,78,79,79,78,79,79,80,76,79,78,80,78,79,82,98,24,10,15,30,27,15,10,37,85,79,85,79,80,79,78,77,80,83,81,78,77,79,79,75,79,80,80,78,81,79,78,80,77,81,77,84,81,80,82,80,81,81,78,80,82,83,83,79,79,82,79,78,81,84,83,80,81,83,81,83,82,82,81,80,83,80,82,81,82,82,80,79,81,85,84,82,83,84,83,83,83,82,83,83,84,81,84,86,79,81,84,83,81,79,83,83,83,84,81,80,81,82,81,80,83,81,81,86,84,77,79,79,82,85,84,81,83,82,80,82,84,79,84,78,82,79,83,82,78,82,83,81,81,83,82,82,84,81,82,82,80,81,83,81,81,81,82,82,82,82,80,81,82,81,78,84,81,81,82,78,80,81,81,79</t>
  </si>
  <si>
    <t>ZL=-10666.2|ZR=-2382.0|ZSWP=0.0</t>
  </si>
  <si>
    <t>ZL=-10609.9|ZR=-2438.2|ZSWP=0.0</t>
  </si>
  <si>
    <t>IMGLINENC=73,73,74,73,73,75,72,74,73,73,74,75,74,73,75,74,75,75,75,73,73,73,74,77,75,74,75,74,73,76,76,71,76,77,76,75,73,77,77,79,77,75,76,78,79,78,71,78,78,75,77,76,79,76,76,76,76,78,75,76,76,74,76,74,77,73,77,77,77,78,77,74,77,76,78,76,76,77,73,76,81,76,77,76,76,78,76,74,79,78,77,76,76,76,78,75,75,79,77,76,76,78,80,78,75,82,79,78,80,75,82,78,75,78,77,78,75,76,80,76,78,79,81,78,80,77,78,80,84,79,82,86,83,82,81,82,83,82,80,78,79,80,76,75,79,74,75,78,78,76,77,78,79,81,7,8,12,20,19,19,14,13,7,6,18,81,76,79,77,77,76,76,76,74,76,77,77,76,75,76,76,77,75,76,77,76,78,73,78,78,77,74,74,74,75,75,75,76,75,75,75,76,75,73,78,74,74,75,76,75,78,77,72,72,78,75,75,76,77,76,78,76,73,75,73,75,73,77,74,71,76,75,73,77,73,70,70,75,71,73,75,74,75,73,74,74,71,73,70,74,70,71,74,72,71,74,71,71,71,74,75,71,74,74,75,76,70,75,75,75,75,74,69,76,73,74,76,74,73,73,76,75,72,77,73,76,72,78,74,76,75,74,74,75,73,73,73,73,74,75,72,73,72,72,74,76,74,73,74,73,76,73,73,70,77,77,74,74,72,73</t>
  </si>
  <si>
    <t>IMGLINENC=73,74,77,73,75,72,77,74,74,74,72,73,74,78,76,71,73,72,74,76,75,73,77,76,76,74,75,76,76,74,76,77,76,75,75,77,76,76,79,75,75,76,76,76,76,77,74,79,77,77,78,74,80,78,78,76,74,78,78,77,80,76,79,80,77,78,74,77,80,79,78,75,78,77,81,75,79,78,79,80,77,76,76,80,73,79,79,79,78,75,78,78,76,77,77,79,78,76,77,77,78,75,72,74,76,76,75,76,79,77,75,77,74,78,78,76,77,75,74,76,80,76,74,77,76,73,79,76,78,80,75,76,78,77,79,78,78,77,78,80,77,77,78,76,79,74,76,77,75,73,76,90,8,5,7,11,32,45,78,95,46,20,7,5,4,6,82,74,70,77,75,76,76,77,72,78,76,75,75,75,73,75,74,74,77,75,79,77,75,74,75,75,77,76,74,76,72,76,73,77,70,75,73,74,74,75,74,74,72,76,75,72,72,72,72,71,71,71,70,71,71,75,72,71,71,70,71,69,71,70,71,68,72,71,71,68,72,74,72,73,71,70,69,71,70,70,70,68,70,70,69,69,68,72,72,69,69,70,69,71,73,72,71,69,70,70,69,76,71,72,71,73,72,69,71,72,75,73,75,72,70,75,76,72,78,72,74,74,76,74,74,75,74,73,75,76,72,74,74,71,74,72,75,74,75,78,74,74,77,75,75,73,75,73,74,71,76,73,74,72</t>
  </si>
  <si>
    <t>IMGLINENC=68,65,67,67,67,70,68,64,66,71,68,67,71,70,69,68,69,68,68,69,65,71,68,68,71,71,68,69,72,72,73,71,73,72,70,72,72,74,70,70,74,74,70,74,71,71,69,73,69,71,73,76,71,71,69,73,72,69,74,76,74,71,75,72,71,73,71,73,72,72,75,73,74,77,71,70,74,76,73,75,71,78,75,74,73,75,73,75,74,76,76,75,75,75,77,77,74,76,76,75,76,77,74,75,74,77,75,75,76,75,81,77,77,76,78,78,77,78,76,76,76,74,75,76,77,78,76,75,75,78,75,77,79,78,75,77,74,76,77,77,78,76,76,77,81,78,76,77,79,77,79,79,81,83,78,83,50,12,15,28,25,15,12,71,77,82,81,79,77,80,77,76,79,79,76,77,78,78,81,77,80,80,79,77,74,78,78,79,78,78,78,78,80,80,81,85,81,79,81,82,81,81,79,77,80,79,75,80,82,81,81,81,81,80,83,82,82,80,83,84,84,85,82,80,81,83,81,84,82,83,82,79,80,84,80,81,85,79,82,80,82,83,83,81,80,80,83,79,83,83,84,82,80,83,83,81,81,80,83,82,78,81,83,82,81,85,82,82,82,83,84,82,85,85,83,81,85,83,83,83,84,82,84,83,80,83,82,86,85,80,80,82,81,81,82,84,84,82,79,81,83,80,81,83,81,80,82,81,80,80,78,83,81,80,85,79,86,80,82,81</t>
  </si>
  <si>
    <t>IMGLINENC=66,66,66,68,68,64,66,68,65,68,71,68,72,70,71,68,69,66,70,70,70,67,71,72,71,68,69,70,71,72,71,72,67,70,70,73,72,74,72,72,74,73,75,69,71,74,71,72,71,71,75,72,73,70,72,75,72,69,71,72,72,73,71,73,73,75,68,72,72,74,76,76,74,70,72,72,75,79,71,75,75,72,75,74,74,74,76,77,74,74,73,72,75,76,75,75,73,75,73,74,75,77,75,78,74,75,77,74,75,74,75,74,80,78,79,75,78,78,76,79,77,77,78,78,77,75,76,75,76,74,79,75,79,79,75,78,78,76,80,79,78,76,77,74,79,76,79,78,78,77,77,80,76,79,78,90,35,11,13,29,25,14,12,57,79,81,79,81,80,81,78,76,78,81,74,77,77,75,78,78,78,80,82,77,76,79,78,81,81,81,76,80,82,79,79,79,83,80,80,80,82,79,81,80,82,82,78,79,84,78,79,83,78,79,82,81,82,83,83,86,82,81,82,82,84,78,79,82,83,80,81,82,85,82,83,83,80,83,80,89,84,83,81,80,83,81,81,84,81,79,84,80,83,82,84,82,84,83,77,82,84,83,83,80,81,85,78,82,82,84,83,83,84,82,81,82,86,83,81,79,81,79,84,81,84,81,84,82,78,81,82,82,82,81,80,82,80,79,83,81,77,81,80,79,79,83,81,80,83,78,79,80,80,80,81,77,81,80,79,83</t>
  </si>
  <si>
    <t>ZL=-10428.5|ZR=-2619.6|ZSWP=0.0</t>
  </si>
  <si>
    <t>IMGLINENC=73,73,73,73,77,74,74,73,72,72,76,72,73,77,73,73,73,76,73,74,75,75,75,73,77,74,75,75,77,76,76,74,78,77,73,78,75,77,76,78,77,73,73,74,76,73,77,75,78,78,78,76,75,77,77,77,78,78,76,74,75,78,76,77,75,75,77,77,78,79,76,74,77,78,77,78,78,82,74,76,77,76,76,77,79,78,75,78,78,76,75,75,80,76,76,75,76,77,76,76,76,77,77,78,75,78,79,77,77,76,76,79,77,76,78,75,77,79,79,77,80,78,78,76,79,79,78,79,81,81,80,81,83,80,84,80,83,82,80,80,79,73,84,77,80,77,81,78,78,75,76,77,77,76,86,97,11,12,24,25,11,12,34,87,78,81,75,77,75,74,76,76,74,77,77,76,74,76,71,77,76,75,76,76,80,71,78,76,74,76,74,76,76,75,75,76,78,77,73,77,75,77,74,74,74,70,74,75,74,73,78,74,73,80,75,75,76,73,73,76,75,73,74,75,75,73,72,74,73,71,70,70,71,74,73,72,72,73,71,74,75,72,75,72,73,73,73,73,75,72,73,72,71,72,75,70,75,73,72,75,74,74,74,77,75,76,70,73,74,73,75,73,73,73,73,76,75,74,76,75,75,74,72,73,74,72,74,77,76,76,74,75,72,72,75,73,73,75,73,76,74,72,73,72,73,72,74,75,75,74,75,75,73,73,74,74,71,74,75,73</t>
  </si>
  <si>
    <t>IMGLINENC=74,74,76,73,74,74,77,71,72,73,73,75,74,74,77,74,75,72,75,74,75,78,75,74,75,75,74,76,73,78,76,77,79,75,75,74,75,76,75,75,74,78,76,76,78,75,74,79,75,78,78,73,76,74,75,75,76,76,78,75,77,78,77,76,77,76,75,75,77,77,77,80,76,77,80,79,78,80,81,76,76,78,76,74,78,74,79,77,75,76,75,78,77,78,77,74,75,76,79,80,78,78,74,79,76,74,75,77,75,75,79,80,75,77,76,76,79,76,79,78,79,78,76,77,78,78,78,79,78,79,79,76,79,78,77,80,76,81,79,77,77,78,77,77,78,76,75,76,74,75,78,77,78,76,70,42,10,15,24,32,13,9,11,70,80,79,74,72,77,75,72,77,76,75,73,76,78,75,77,77,73,75,73,76,76,76,74,76,77,74,77,76,74,77,76,77,77,74,77,73,76,74,76,73,75,75,76,73,72,74,73,72,75,73,70,70,70,73,70,72,71,71,71,72,73,69,70,70,70,73,71,69,71,68,72,72,70,72,69,70,71,70,71,72,72,73,72,68,69,71,69,69,71,72,71,69,68,69,70,69,70,68,70,70,71,74,71,72,73,75,73,72,75,72,70,72,73,71,74,72,77,71,76,72,74,72,75,72,72,74,75,75,78,78,76,71,74,71,76,75,74,75,74,71,73,76,75,76,73,77,74,73,70,75,72,77,73,75,73,74</t>
  </si>
  <si>
    <t>IMGLINENC=67,64,65,65,67,67,67,67,67,66,66,68,67,67,69,69,69,70,67,71,68,71,67,66,69,70,72,71,70,71,71,71,69,69,72,73,71,71,75,75,73,71,73,70,70,73,70,70,71,71,72,71,70,73,71,75,73,71,73,71,71,74,71,74,74,68,68,73,73,73,71,74,73,71,71,72,72,71,72,72,71,72,75,76,72,71,74,73,78,76,76,75,75,74,74,77,76,73,74,74,76,75,75,72,74,78,73,75,78,72,78,74,77,74,76,73,75,74,77,75,75,74,75,76,77,79,79,81,73,78,80,77,74,78,73,78,73,75,78,78,74,76,76,79,78,73,76,75,78,76,80,81,80,83,84,76,65,11,14,24,26,15,14,77,79,86,80,81,78,80,79,80,81,79,79,78,78,77,79,79,81,80,78,78,81,80,81,79,83,79,81,79,79,77,81,79,80,79,82,79,80,80,80,78,83,81,81,79,84,82,84,83,81,79,80,82,81,81,82,81,83,83,80,82,80,81,79,83,84,80,83,82,81,81,79,86,82,81,79,84,82,82,83,82,85,84,80,84,84,82,82,78,79,82,83,84,81,85,82,84,80,83,84,83,85,82,82,81,84,81,87,85,82,82,80,84,83,82,82,85,84,82,81,84,81,80,82,83,82,87,81,82,80,80,80,79,81,79,81,84,82,83,81,81,83,81,81,81,84,81,82,80,84,79,82,83,82,82,82,80</t>
  </si>
  <si>
    <t>IMGLINENC=68,66,66,63,65,69,70,69,70,69,73,68,72,73,71,69,68,69,68,68,70,69,74,69,69,70,73,73,75,73,72,71,71,72,71,74,73,71,71,73,72,73,73,71,73,70,72,73,73,71,73,73,76,74,71,73,71,73,74,74,75,71,72,71,74,74,74,70,71,71,77,71,71,71,74,72,75,72,75,72,76,74,75,72,76,76,75,76,75,76,75,77,73,75,75,74,75,75,74,77,73,75,75,77,79,78,79,80,76,77,75,76,76,78,76,77,77,77,78,76,77,79,80,77,77,79,76,80,80,76,78,77,77,81,78,78,76,76,75,74,77,77,79,77,81,81,78,80,77,74,75,79,77,82,79,76,63,12,14,25,30,14,13,77,77,83,83,83,81,81,77,80,81,80,77,77,78,78,83,77,78,80,79,80,81,80,77,80,77,80,78,82,82,84,78,80,80,81,79,78,80,81,80,82,79,79,78,79,78,82,80,82,78,81,82,81,83,81,84,81,81,80,82,82,82,78,80,82,85,83,80,82,85,84,81,81,82,84,82,85,82,82,83,84,80,82,81,80,83,81,80,81,81,83,82,80,83,81,83,79,84,82,83,83,80,84,80,82,78,80,82,84,81,81,82,85,83,82,82,79,84,84,79,81,85,83,84,78,82,81,82,83,82,84,78,81,81,81,80,80,79,80,81,78,80,80,82,82,84,79,81,82,83,80,81,82,81,82,81,81</t>
  </si>
  <si>
    <t>ZL=-10247.4|ZR=-2800.8|ZSWP=0.0</t>
  </si>
  <si>
    <t>IMGLINENC=75,72,74,75,72,76,71,74,73,73,73,74,74,74,74,71,73,73,74,74,74,73,73,76,75,77,74,75,76,75,77,78,77,76,77,77,76,76,75,76,77,77,73,76,74,73,76,78,76,77,76,74,76,73,75,75,75,76,75,76,76,79,77,76,77,75,78,76,79,78,75,77,78,78,76,79,78,78,77,77,74,75,77,75,73,77,76,77,75,77,77,75,74,76,74,77,71,78,76,77,76,78,78,77,79,78,77,77,76,76,75,78,77,74,75,78,78,78,78,78,81,80,82,79,82,81,78,78,80,81,83,83,85,78,83,81,81,84,81,79,80,77,76,78,82,78,80,80,76,77,76,77,76,75,78,94,10,11,23,25,10,11,67,77,79,77,75,77,74,75,76,75,76,75,74,72,72,72,76,77,76,74,74,76,77,74,76,75,78,76,77,78,76,73,75,75,74,76,77,75,74,76,76,71,73,77,76,74,74,73,75,76,76,74,75,74,75,73,73,74,75,74,71,73,74,75,74,75,77,76,74,74,73,74,74,73,72,73,70,68,70,74,73,74,74,74,72,70,73,72,72,72,73,72,71,71,77,75,74,74,75,74,74,73,75,75,73,72,72,74,75,72,71,72,71,75,75,73,72,72,74,74,71,77,76,74,72,77,73,75,74,75,76,74,73,75,71,74,73,77,71,73,76,71,74,74,75,75,75,72,73,75,73,73,73,75,75,74,74,78</t>
  </si>
  <si>
    <t>IMGLINENC=76,75,74,75,74,73,77,73,72,73,74,74,70,72,74,75,73,74,75,74,79,74,76,77,78,72,74,73,76,76,75,76,77,75,74,75,75,77,74,76,77,76,79,75,77,79,77,75,77,77,75,78,77,78,79,77,74,76,77,77,78,79,75,74,76,77,78,77,75,75,76,77,77,76,78,79,77,75,79,78,76,76,74,77,75,79,80,77,76,74,76,81,75,77,79,73,78,77,75,79,74,74,73,81,76,77,79,80,77,76,75,78,77,79,76,78,76,77,79,75,75,76,79,76,79,78,75,79,77,78,80,77,79,79,76,77,74,75,77,77,77,81,80,78,80,76,75,75,74,76,76,75,76,75,82,92,10,12,26,24,11,11,61,78,75,77,77,78,75,75,75,78,76,75,75,79,75,75,78,73,76,74,75,77,74,80,73,74,76,76,77,76,76,75,77,77,74,74,73,75,73,76,75,75,73,77,72,75,74,74,75,69,72,75,70,71,69,71,71,70,72,68,73,72,72,73,71,72,68,69,71,71,69,71,68,70,71,70,71,71,74,70,67,70,71,73,71,73,71,69,70,71,72,69,68,67,71,73,70,71,66,69,71,68,71,72,69,71,69,74,72,72,70,75,75,71,72,74,74,72,73,73,75,73,78,73,75,74,75,73,76,77,76,74,74,75,72,78,73,76,73,74,77,74,76,74,75,73,73,77,76,73,75,75,72,70,75,72,72,74</t>
  </si>
  <si>
    <t>IMGLINENC=64,67,70,67,68,69,65,68,64,70,70,69,70,68,67,68,67,71,70,67,68,70,69,69,67,72,69,67,70,67,73,71,71,69,73,72,73,74,76,74,72,71,70,72,73,75,71,74,70,71,73,78,72,70,74,74,74,73,73,74,73,76,72,70,73,73,73,75,74,72,71,75,73,73,72,73,73,70,72,74,74,75,76,76,74,73,78,73,75,74,76,77,73,76,73,74,73,73,77,73,74,77,76,74,73,79,75,77,75,75,76,74,76,77,74,75,75,77,75,77,75,75,79,75,75,77,78,79,76,77,76,77,76,78,77,80,75,77,78,79,78,78,77,77,77,74,76,79,80,79,79,79,76,80,86,76,65,13,13,24,27,14,13,81,75,87,81,78,81,81,77,76,82,77,82,78,76,79,79,80,79,79,80,80,78,81,81,82,77,81,80,78,81,82,82,77,79,80,80,83,80,78,81,80,81,79,78,80,82,84,82,81,84,83,79,81,82,82,83,81,83,79,83,85,86,84,83,85,81,83,80,81,80,81,80,81,81,83,82,82,81,79,82,82,82,83,84,80,84,81,83,79,82,81,85,81,81,85,82,84,81,82,84,82,84,83,82,85,81,81,82,81,84,84,85,82,85,83,82,81,81,82,79,82,82,82,83,83,84,81,83,84,83,82,83,83,81,82,80,80,83,85,81,81,80,81,81,80,81,82,82,83,80,83,80,81,82,82,84,80</t>
  </si>
  <si>
    <t>IMGLINENC=69,67,68,70,65,68,69,68,67,71,71,69,71,68,70,66,65,67,69,68,72,67,73,67,71,69,71,72,71,74,72,72,73,70,74,72,71,72,73,75,73,74,71,74,69,69,74,72,72,72,73,70,73,72,73,70,71,73,74,74,72,73,74,73,74,72,74,74,75,74,73,72,74,72,73,74,73,74,73,74,73,74,75,75,71,77,77,77,74,73,73,75,75,78,78,73,77,76,73,76,76,78,76,75,76,77,73,74,79,77,76,72,78,75,81,77,79,75,76,76,79,78,77,78,80,77,77,75,75,77,77,76,78,75,76,77,74,80,77,79,80,79,76,79,75,75,78,76,77,81,79,80,77,80,82,78,70,13,14,24,30,14,13,80,77,88,81,81,77,81,79,80,80,80,79,80,79,77,80,80,76,77,79,79,78,80,81,81,82,77,78,83,77,80,79,81,83,83,82,83,82,83,81,81,80,85,79,81,83,84,82,79,81,80,80,82,80,80,83,80,81,79,82,82,84,80,81,82,84,81,80,86,83,84,79,82,82,81,85,81,81,81,86,81,82,83,81,82,84,83,83,82,83,82,81,82,84,82,81,80,80,83,81,82,82,82,81,80,83,81,83,81,83,83,83,81,83,84,81,79,81,81,84,82,82,83,83,81,77,87,82,82,84,82,81,83,80,80,82,81,80,84,81,79,78,84,82,80,82,80,80,82,81,81,79,81,82,78,78,83</t>
  </si>
  <si>
    <t>ZL=-10066.1|ZR=-2982.1|ZSWP=0.0</t>
  </si>
  <si>
    <t>IMGLINENC=74,72,72,75,72,75,72,74,73,72,75,71,72,74,75,73,72,75,76,74,76,72,77,77,74,73,76,75,78,76,74,75,75,78,74,77,77,76,76,76,77,72,74,72,77,75,77,74,74,77,77,75,78,76,76,77,78,74,79,74,76,76,77,74,77,77,75,77,80,75,79,75,77,76,74,78,78,80,76,79,77,73,79,78,77,76,76,76,74,77,78,75,78,75,79,74,79,76,77,77,79,76,78,77,76,78,74,79,74,79,77,79,75,77,77,76,80,76,78,76,79,80,81,79,80,79,80,79,83,81,81,80,79,80,81,80,84,84,79,79,77,76,79,77,78,76,77,74,78,77,77,76,75,76,81,92,12,12,22,24,11,11,70,73,74,75,76,73,74,77,73,73,73,77,78,76,75,74,76,77,75,79,75,76,77,77,74,77,79,73,78,76,77,74,76,75,76,77,75,74,77,76,73,74,73,75,77,76,74,74,73,71,73,74,76,75,76,72,73,75,72,75,74,75,74,72,75,73,74,72,73,72,75,74,72,73,73,71,76,72,70,71,70,70,72,72,71,71,71,68,69,73,72,72,75,71,73,72,74,73,74,72,72,72,76,74,73,75,74,73,73,74,74,75,71,73,75,75,71,72,75,72,76,77,78,74,75,78,77,73,74,74,73,72,76,73,74,74,75,74,72,72,73,73,73,76,70,74,73,76,75,77,74,72,70,72,75,73,74,76</t>
  </si>
  <si>
    <t>IMGLINENC=74,75,76,76,72,73,75,73,77,73,74,73,74,75,77,77,76,74,73,77,75,73,75,76,74,74,75,75,73,79,78,79,76,76,77,74,79,76,73,74,78,77,78,76,76,79,77,80,75,78,78,73,77,77,77,75,74,77,77,76,76,80,76,78,76,78,79,74,76,77,79,75,78,75,79,76,78,76,78,78,80,77,78,78,76,77,74,75,78,76,75,78,75,76,75,78,79,76,76,75,75,75,79,78,79,77,78,77,76,76,81,75,76,77,78,75,75,79,77,78,77,78,77,77,77,78,79,74,77,80,79,76,77,76,80,77,79,80,77,79,78,77,75,77,77,78,78,75,74,77,76,81,77,74,83,93,11,13,23,25,11,11,72,76,75,74,74,77,75,78,73,72,77,72,75,74,73,76,77,74,74,75,77,78,74,75,78,77,74,74,75,77,76,76,75,79,77,74,75,73,76,76,78,76,74,74,74,73,72,74,73,71,74,71,70,71,71,70,70,73,71,72,75,72,73,73,73,71,74,68,70,70,71,71,68,69,70,74,73,68,71,70,72,70,70,71,68,71,73,71,70,70,71,74,67,72,69,68,72,69,69,71,74,68,70,71,76,71,72,73,74,71,70,73,71,71,74,72,76,70,75,72,74,77,74,76,76,76,75,77,76,78,75,77,77,74,72,72,76,73,75,73,76,75,78,73,76,76,74,74,74,73,75,75,73,74,72,72,75,74</t>
  </si>
  <si>
    <t>IMGLINENC=67,67,67,67,65,65,68,65,67,68,68,66,69,69,67,68,66,68,70,68,69,68,68,67,68,66,71,68,71,71,72,69,71,71,67,71,71,75,72,73,70,73,70,69,71,71,73,73,68,72,76,72,73,71,75,74,74,72,72,75,73,71,74,71,72,73,71,72,73,72,73,76,74,72,73,69,73,74,72,74,75,74,75,74,73,72,73,70,77,73,75,72,74,74,75,77,72,76,74,74,75,74,77,76,75,76,74,75,75,75,75,74,78,77,76,77,77,77,76,76,78,75,76,76,77,77,78,78,76,77,73,76,77,75,75,77,78,74,75,77,76,77,80,78,76,75,80,79,78,77,77,79,79,82,84,80,69,12,13,26,27,15,14,73,83,83,80,81,80,79,80,77,79,80,79,78,77,81,79,79,77,79,81,79,79,81,76,79,78,75,80,79,79,82,80,80,81,80,79,78,80,78,77,77,78,77,74,80,81,82,76,85,83,81,82,79,81,82,81,81,83,82,82,85,80,82,80,83,83,80,81,80,81,81,82,82,84,81,81,82,83,81,83,80,85,84,85,80,84,80,82,84,82,86,82,84,80,81,80,84,82,83,85,82,84,82,82,84,82,82,84,85,82,79,83,83,82,81,83,80,84,86,84,86,81,82,83,83,82,85,81,80,80,78,84,81,80,84,81,83,85,82,83,82,82,79,80,79,84,88,79,80,78,81,81,79,79,81,78,82</t>
  </si>
  <si>
    <t>IMGLINENC=64,67,67,66,63,69,68,68,69,71,70,69,70,71,69,69,70,68,70,69,66,67,73,74,71,68,68,72,70,69,73,72,72,71,73,70,73,72,73,74,74,70,74,72,71,72,72,68,73,70,72,71,73,73,75,75,67,71,72,74,74,74,74,77,75,73,76,74,69,74,76,73,75,73,72,75,74,72,73,72,76,76,75,73,78,76,76,76,77,74,74,77,75,72,73,75,72,75,76,78,77,76,78,77,75,75,76,76,76,77,76,78,76,77,76,80,83,78,74,77,75,80,75,78,79,78,80,79,80,78,74,75,77,77,75,77,77,78,79,80,82,79,77,76,79,79,79,76,77,78,77,79,77,78,85,76,70,12,13,25,30,15,13,74,75,87,78,80,82,81,73,80,79,77,78,79,76,80,83,79,77,79,80,80,81,82,79,79,79,81,81,83,80,82,80,81,82,82,81,80,82,79,82,80,80,80,79,79,85,82,80,81,77,83,80,80,79,79,82,80,85,82,81,85,84,82,83,77,81,83,81,83,84,84,82,81,81,82,81,83,84,81,84,83,81,82,84,82,83,84,83,80,83,82,80,83,86,81,81,80,80,81,79,82,81,82,83,80,81,81,83,86,83,82,81,83,82,84,84,80,83,83,81,81,80,83,82,80,81,82,82,83,82,83,81,81,82,81,81,82,82,82,78,78,82,79,80,78,81,81,80,81,81,83,79,77,81,83,79,83</t>
  </si>
  <si>
    <t>ZL=-9887.9|ZR=-3160.3|ZSWP=0.0</t>
  </si>
  <si>
    <t>IMGLINENC=74,73,71,72,74,75,75,74,75,73,74,74,74,73,75,78,75,74,75,75,76,74,78,73,74,74,74,76,74,74,77,74,73,73,78,76,75,74,74,73,75,78,74,77,75,74,77,77,76,77,75,78,76,77,76,72,77,77,78,77,78,74,80,76,77,77,76,77,80,77,76,78,74,74,78,77,76,79,77,74,77,73,75,75,78,78,75,80,74,77,76,75,75,79,74,76,79,77,78,77,76,77,78,75,78,78,77,75,76,75,77,79,76,79,73,77,77,78,78,78,79,78,82,79,81,80,82,83,80,81,82,82,82,81,79,84,82,84,82,81,79,79,79,77,77,77,78,76,79,79,80,77,77,76,78,91,12,13,24,24,11,10,71,74,70,77,78,78,74,74,75,74,75,76,75,73,74,75,78,75,77,76,74,78,76,75,75,76,74,75,72,76,76,76,77,75,76,77,75,76,76,73,75,72,75,75,76,73,74,77,73,77,75,72,73,74,76,76,72,77,72,75,73,76,75,73,75,74,72,71,73,73,74,75,74,72,73,76,74,70,71,74,74,75,73,71,73,72,70,74,69,73,73,73,72,69,73,75,71,72,72,74,75,73,74,74,71,75,74,74,74,74,71,74,73,75,73,73,72,72,75,75,74,75,74,73,73,75,76,77,75,74,74,74,73,74,71,75,74,75,76,72,73,72,73,75,73,72,77,73,75,75,74,74,70,74,76,75,76,74</t>
  </si>
  <si>
    <t>IMGLINENC=72,71,74,75,73,73,70,73,73,77,75,74,76,76,72,76,74,75,76,77,74,77,76,73,73,74,77,75,76,75,76,77,75,76,75,76,80,75,76,76,79,76,78,74,80,78,74,77,74,80,73,75,78,80,78,75,77,76,77,76,78,76,78,79,78,77,75,75,76,78,76,76,76,76,76,78,76,75,76,78,78,75,78,77,75,77,75,75,72,78,80,76,75,77,72,76,78,78,76,76,75,79,72,75,75,77,79,77,75,80,78,75,78,75,77,77,79,77,77,78,79,81,78,78,78,74,77,78,79,79,79,80,76,76,79,78,77,79,77,77,79,77,74,80,77,75,77,76,75,75,75,76,74,74,79,95,11,12,26,26,11,10,76,74,76,75,73,75,76,74,73,73,76,74,74,76,75,76,75,75,75,77,75,75,73,77,73,72,76,79,78,76,79,74,76,75,78,73,75,74,72,78,73,75,72,77,73,76,74,75,74,73,70,73,70,71,69,69,71,67,68,70,70,73,73,71,67,70,71,68,71,71,71,70,71,72,68,71,70,71,71,74,72,69,72,73,71,71,71,69,70,72,70,70,68,67,70,71,68,71,71,71,73,71,69,70,71,73,71,74,74,70,73,74,71,72,70,72,72,76,76,72,72,75,75,74,74,75,74,77,75,75,75,73,76,75,71,74,75,74,74,73,73,75,75,77,77,76,76,74,73,73,75,76,75,75,71,76,74,69</t>
  </si>
  <si>
    <t>IMGLINENC=66,68,68,69,65,68,66,69,66,71,68,69,71,69,68,66,69,72,68,70,68,69,67,70,69,67,72,71,69,69,70,71,75,71,76,71,72,73,74,72,73,70,72,69,71,73,69,71,74,69,72,72,71,70,71,72,73,72,71,75,70,73,73,72,71,75,70,73,72,73,70,71,71,76,72,74,69,72,70,74,75,74,74,75,75,73,75,76,75,69,76,77,76,77,75,75,76,78,76,74,74,79,73,75,77,75,74,77,75,75,77,75,75,78,80,75,78,75,75,76,79,76,77,77,78,77,77,78,78,79,74,78,75,82,78,76,78,76,78,78,77,78,78,79,78,73,74,75,74,76,78,78,81,80,83,81,59,11,13,24,30,15,14,64,76,79,82,78,83,80,77,79,74,78,80,77,77,78,78,77,77,76,81,80,80,79,82,80,81,81,80,81,79,77,81,81,82,81,81,80,80,80,78,83,80,78,81,79,79,79,80,81,85,83,82,81,82,81,79,81,84,86,83,84,83,81,80,80,80,83,82,83,82,84,80,82,82,82,81,84,81,80,82,82,82,82,81,80,80,78,82,86,82,83,83,80,81,83,80,80,82,82,86,83,82,80,82,86,83,83,84,83,82,82,81,82,81,83,81,80,85,84,83,82,82,79,81,85,86,82,83,81,81,80,85,81,82,83,81,81,82,82,78,80,82,82,80,84,83,79,81,81,82,78,81,81,81,81,79,83</t>
  </si>
  <si>
    <t>IMGLINENC=68,64,66,69,67,67,69,69,70,69,69,72,68,69,69,68,69,69,68,70,67,67,72,72,68,70,68,70,70,73,73,72,70,73,72,71,73,72,77,72,71,73,70,70,73,73,73,72,72,72,73,70,71,74,72,73,73,71,74,73,77,76,71,74,74,71,74,70,73,72,75,75,70,72,73,72,74,72,74,75,75,74,77,74,77,74,75,73,77,74,76,77,78,72,72,73,73,73,77,76,74,77,78,75,77,75,81,77,76,77,77,78,78,78,77,75,76,78,77,76,75,78,79,81,77,79,80,77,78,79,78,75,78,77,75,77,76,78,81,77,79,79,75,78,79,76,76,79,76,79,76,77,76,77,85,75,63,13,14,24,29,15,13,70,75,84,82,81,78,84,74,78,81,79,77,80,76,80,81,78,78,78,78,80,79,81,78,80,80,80,81,81,81,81,79,80,81,82,79,81,81,84,79,78,83,82,79,80,83,83,81,83,81,84,81,84,82,79,82,81,78,81,80,82,83,82,81,85,83,83,81,84,82,83,80,84,84,81,80,83,85,83,82,84,81,81,85,83,81,83,82,81,82,82,85,80,79,79,81,83,84,79,81,85,78,87,82,81,79,81,84,86,78,81,83,81,85,82,81,82,86,78,80,83,84,82,83,82,80,81,82,82,81,80,83,85,83,81,80,81,81,85,80,81,78,81,82,82,80,80,80,81,80,82,82,81,81,85,82,84</t>
  </si>
  <si>
    <t>ZL=-9706.7|ZR=-3341.4|ZSWP=0.0</t>
  </si>
  <si>
    <t>IMGLINENC=71,76,73,75,75,77,72,68,72,71,75,74,75,74,73,76,75,77,75,71,73,75,77,75,74,73,76,71,78,74,77,77,74,77,74,76,74,72,72,78,81,74,75,72,76,77,78,74,76,77,77,75,76,77,73,75,75,76,77,74,78,78,76,76,78,75,78,77,78,78,78,79,75,75,75,79,75,75,76,76,77,75,77,77,74,77,75,76,76,75,76,75,79,78,75,76,78,78,76,77,73,77,75,75,77,75,79,77,78,74,77,76,75,81,80,77,78,76,78,78,81,81,78,79,82,80,81,78,80,78,82,81,81,80,82,78,80,80,82,78,77,77,79,75,78,78,79,76,74,74,79,75,75,74,83,95,11,12,28,26,11,11,65,75,76,75,75,77,72,73,77,74,79,77,76,77,76,74,76,79,74,78,76,76,77,72,80,77,75,77,79,75,75,74,75,72,75,75,74,72,78,74,77,74,75,77,75,75,72,75,77,74,73,75,74,75,78,75,72,76,74,72,75,74,72,71,74,72,73,71,71,73,72,74,74,73,71,73,74,71,72,74,72,75,72,70,70,76,76,73,72,71,72,72,74,70,74,72,72,75,74,73,73,76,73,71,75,72,75,70,76,76,74,70,77,73,75,75,74,74,72,74,73,74,77,74,73,76,76,76,78,75,72,75,75,72,75,74,71,76,71,73,74,73,77,77,74,76,73,75,72,72,73,74,77,71,71,76,70,74</t>
  </si>
  <si>
    <t>IMGLINENC=72,73,77,73,71,73,76,72,71,74,75,76,75,73,73,74,73,74,72,73,77,76,73,77,75,75,72,76,77,76,75,77,76,75,77,75,77,75,79,77,78,76,75,72,79,77,74,79,74,75,77,73,76,76,76,76,75,77,78,80,77,75,76,74,79,74,75,78,76,76,76,78,75,78,77,77,80,76,79,79,78,77,78,72,74,76,74,76,76,73,76,76,73,77,77,78,79,77,80,77,76,76,74,75,77,75,75,76,75,75,80,78,76,79,79,76,76,77,78,76,80,79,79,80,78,79,75,76,78,77,78,80,77,76,74,78,80,78,79,81,78,76,77,75,76,79,78,75,76,79,78,77,77,74,86,93,10,11,28,22,11,11,75,76,76,77,75,76,76,76,74,76,76,76,74,75,77,73,76,73,75,79,74,79,77,76,78,76,74,77,77,77,76,77,75,75,78,74,74,75,75,79,75,72,74,75,73,73,70,71,72,75,74,71,71,71,69,73,72,71,70,73,72,71,71,72,68,70,71,69,70,69,71,70,70,69,71,72,72,72,69,70,70,71,69,68,69,69,69,71,72,71,68,68,71,69,71,71,67,71,70,70,72,69,70,70,71,73,68,72,70,71,73,71,76,73,75,73,74,75,75,71,77,76,74,74,75,74,74,77,73,75,76,74,74,75,74,74,73,75,76,72,73,74,76,76,73,73,75,73,80,75,75,74,75,74,72,74,76,72</t>
  </si>
  <si>
    <t>IMGLINENC=66,65,67,68,69,68,64,66,66,71,68,67,69,68,70,71,70,69,66,68,68,68,70,69,67,69,69,68,72,68,70,76,73,72,70,71,72,70,73,73,73,71,71,67,69,73,72,73,72,71,72,72,74,71,71,71,74,71,74,74,69,77,75,73,74,72,70,73,73,71,71,71,73,72,73,74,74,73,73,74,74,76,76,78,73,74,75,77,74,74,76,72,75,75,78,76,72,75,76,71,76,78,78,73,74,77,76,76,79,78,74,77,77,76,76,77,76,77,79,77,74,76,78,77,77,76,78,79,72,81,77,78,79,74,76,76,76,74,75,77,76,77,77,78,79,76,78,80,75,75,77,79,82,81,80,82,47,11,15,25,31,16,11,48,84,75,85,80,80,79,77,79,77,76,79,80,82,78,80,77,81,80,78,82,80,79,79,81,80,78,79,81,80,76,82,79,82,82,78,77,82,80,78,78,81,81,80,82,80,82,81,85,80,82,78,83,83,85,81,80,83,85,82,81,83,82,83,83,83,81,79,81,82,82,81,79,81,82,79,82,81,84,81,83,83,81,82,82,83,81,81,83,80,83,80,80,83,83,85,82,80,80,82,81,80,80,83,84,84,81,85,83,82,81,81,84,82,82,79,84,83,83,84,81,84,83,81,83,82,81,83,82,82,78,82,81,82,82,81,81,83,83,82,79,81,80,81,82,84,80,81,82,79,81,78,82,81,82,85,83</t>
  </si>
  <si>
    <t>IMGLINENC=70,67,69,66,68,68,70,69,68,68,68,69,67,70,69,70,70,71,68,72,70,71,71,68,69,67,71,70,70,73,71,72,72,71,72,72,76,73,69,75,77,73,72,71,71,74,75,74,73,73,71,70,71,73,73,71,75,74,73,73,72,74,71,75,75,74,73,73,77,70,75,73,71,72,75,74,73,74,72,74,74,73,74,76,74,77,80,77,75,80,77,73,76,73,76,75,76,73,73,77,77,75,76,76,75,76,76,76,74,80,78,75,74,76,79,81,78,76,80,78,75,75,79,79,78,79,79,75,77,74,75,78,73,77,79,76,78,77,78,74,78,76,79,79,78,78,78,77,78,79,80,79,78,82,80,75,54,11,14,24,34,14,12,55,81,75,81,84,80,80,76,82,78,81,76,82,77,79,79,77,80,77,84,82,82,81,79,81,80,80,81,81,79,80,82,78,83,78,80,81,80,80,83,81,83,79,79,81,81,82,80,80,81,80,81,83,82,80,81,83,81,80,82,83,83,80,85,82,84,80,80,82,85,82,80,79,79,83,79,84,84,81,84,83,79,78,82,82,82,83,84,82,82,80,81,81,81,81,80,80,83,83,82,83,83,80,80,78,80,81,81,84,81,85,79,79,79,81,83,80,85,84,84,84,82,85,81,76,80,83,82,80,82,79,82,84,81,83,78,81,81,81,79,79,81,81,81,80,82,80,80,81,83,80,82,82,82,82,81,81</t>
  </si>
  <si>
    <t>ZL=-9528.6|ZR=-3519.6|ZSWP=0.0</t>
  </si>
  <si>
    <t>IMGLINENC=74,76,71,72,73,74,73,77,74,75,74,72,74,75,76,75,73,75,72,72,75,74,75,73,73,77,72,75,76,76,75,76,77,78,78,75,77,77,73,73,75,73,76,72,76,77,74,74,76,75,76,77,76,79,78,74,75,76,76,73,75,77,78,76,74,78,78,75,76,75,78,75,76,77,74,74,76,77,74,74,76,77,74,76,73,77,74,77,76,76,76,76,76,77,75,77,75,80,77,79,75,77,80,74,77,75,77,77,74,77,79,76,75,80,76,75,77,75,80,77,79,81,79,75,80,77,81,78,82,84,81,83,80,81,84,81,81,79,80,76,77,77,78,79,79,75,79,74,78,78,77,75,76,78,84,96,10,12,27,28,12,12,47,84,81,74,76,76,72,72,73,74,72,75,75,76,73,71,77,74,74,76,75,73,74,76,76,74,76,76,77,77,73,76,78,77,74,77,76,76,77,72,71,73,75,76,75,75,77,75,75,74,73,72,71,74,76,75,71,74,76,71,73,72,77,75,73,73,76,70,72,75,73,75,72,75,75,74,74,70,72,72,73,73,73,74,72,74,71,71,71,72,72,74,73,72,71,73,72,75,74,71,73,72,75,71,73,74,75,70,75,74,73,73,73,74,76,71,73,72,75,75,76,75,78,77,74,77,76,74,76,73,73,73,75,76,74,72,74,77,75,75,76,75,73,75,76,74,74,73,75,76,75,70,74,76,73,72,72,76</t>
  </si>
  <si>
    <t>IMGLINENC=74,76,73,76,74,76,74,75,73,76,75,76,73,77,76,77,76,75,74,75,76,75,78,73,77,74,79,74,78,76,77,76,78,75,76,75,73,78,74,76,75,74,75,75,76,78,74,76,73,78,75,76,75,75,76,77,76,77,76,77,78,77,76,77,78,78,78,77,80,74,76,75,74,76,77,77,75,78,77,76,78,79,81,79,76,76,79,76,76,75,77,75,75,74,78,73,76,77,73,78,77,77,76,78,77,79,78,77,76,77,77,77,77,77,74,78,77,77,76,77,80,76,75,78,79,75,76,78,78,80,77,77,81,75,81,77,76,79,80,77,82,80,78,78,78,77,75,75,76,77,76,77,78,75,85,94,10,12,29,25,10,10,58,76,81,79,77,78,74,73,76,76,75,75,74,79,76,77,76,80,76,74,74,76,75,80,77,74,77,75,77,76,76,73,76,76,76,76,72,73,75,77,76,75,72,73,72,75,73,76,75,71,73,74,70,70,75,73,70,72,70,71,71,72,70,70,69,73,70,69,71,70,73,69,67,66,70,73,72,72,72,68,70,70,70,71,68,71,69,72,68,70,69,71,69,72,72,70,66,71,72,70,71,71,69,68,71,73,72,75,72,74,70,73,74,73,69,72,74,77,71,75,76,76,74,75,76,73,75,77,79,76,75,79,74,74,70,72,74,74,75,74,77,72,76,75,76,73,74,73,73,74,72,74,73,75,74,71,75,76</t>
  </si>
  <si>
    <t>IMGLINENC=66,66,67,67,69,65,69,67,68,67,65,68,72,67,69,71,70,68,68,68,70,70,70,67,71,69,71,69,70,71,68,72,74,70,71,75,72,71,73,74,71,71,70,71,68,72,71,74,71,68,71,73,76,70,71,75,72,72,74,73,71,74,69,74,75,75,71,74,74,73,72,70,75,74,72,72,75,74,70,72,72,74,74,75,73,73,71,74,76,75,78,76,74,77,73,74,73,76,74,77,76,76,74,74,77,77,77,75,75,75,76,79,74,74,75,75,77,75,78,73,72,77,75,78,80,77,79,77,77,77,78,77,77,81,79,75,78,76,78,79,76,77,76,77,80,72,78,76,78,75,77,76,80,79,80,90,37,11,16,28,30,15,12,35,90,79,86,79,78,79,77,81,78,76,79,78,81,78,79,79,80,77,79,78,77,78,80,80,77,79,80,81,83,84,77,77,77,79,79,83,81,80,80,80,79,80,79,79,77,79,83,81,83,79,81,82,79,84,83,82,83,83,80,82,82,82,81,84,83,85,83,81,80,82,82,84,83,81,81,82,84,81,83,82,80,82,83,81,83,81,82,82,84,86,82,83,81,85,82,81,81,81,81,83,86,82,82,83,85,81,85,81,82,84,80,82,83,84,82,84,81,80,84,84,83,83,84,84,85,82,83,81,79,82,84,83,80,81,79,83,81,81,81,83,82,80,81,82,83,81,85,86,79,80,80,81,80,80,79,81</t>
  </si>
  <si>
    <t>IMGLINENC=68,65,65,69,67,68,69,69,67,69,69,70,71,74,71,69,69,71,72,69,68,68,69,70,69,68,71,71,74,72,69,74,71,71,70,71,76,71,69,74,75,74,73,73,71,72,72,73,72,71,74,73,71,75,72,72,72,74,72,75,76,74,73,78,72,72,75,73,73,74,74,76,76,72,73,73,73,71,74,75,75,76,74,74,75,76,77,74,76,74,72,77,73,75,73,74,74,76,75,78,73,76,74,77,78,76,76,79,77,76,74,77,80,76,80,77,79,75,80,77,76,77,81,79,78,79,78,72,77,79,76,77,75,75,74,78,77,77,76,79,79,77,77,78,77,77,76,78,75,77,79,76,76,82,76,87,39,10,14,25,31,15,11,39,89,78,86,83,82,78,80,80,79,76,80,79,79,83,80,81,78,82,80,80,79,79,79,78,81,82,79,81,78,81,83,83,80,79,82,77,79,81,84,81,79,80,79,81,78,82,78,83,79,82,79,82,81,82,81,79,80,80,82,84,81,83,83,82,83,83,79,82,86,82,84,85,82,82,80,86,82,83,80,86,82,80,79,81,84,78,82,82,82,82,79,80,79,79,81,84,81,81,82,83,81,80,82,79,80,84,82,82,78,82,84,83,85,81,80,78,82,82,80,82,85,83,80,82,78,84,85,82,83,83,80,84,80,80,84,81,79,84,81,82,78,85,79,81,80,85,78,79,77,83,83,78,78,82,82,81</t>
  </si>
  <si>
    <t>ZL=-9347.4|ZR=-3700.8|ZSWP=0.0</t>
  </si>
  <si>
    <t>IMGLINENC=74,77,71,74,74,73,72,74,71,75,72,75,72,74,77,74,74,73,72,77,75,76,75,74,72,74,73,76,72,75,76,74,74,78,77,76,75,75,78,73,78,74,75,74,75,76,80,77,75,78,77,75,77,76,79,75,77,75,78,74,76,74,78,74,77,78,75,76,73,76,77,78,75,75,77,77,78,75,77,80,76,78,75,76,74,77,76,76,77,76,74,75,79,76,77,76,75,78,74,78,77,81,77,76,74,76,78,74,75,80,78,76,76,77,79,79,76,76,77,79,75,82,79,80,78,80,81,81,82,82,78,79,82,82,81,80,78,81,79,79,80,79,80,75,77,75,74,76,77,77,74,77,78,82,77,80,10,13,32,31,13,11,30,86,79,77,77,71,74,76,75,76,77,74,75,73,75,74,75,73,73,76,78,75,77,75,78,72,77,79,74,76,74,74,76,73,76,75,79,76,76,73,73,71,76,74,74,72,76,75,77,78,75,73,78,75,75,76,72,73,71,73,73,77,73,74,74,73,73,70,73,73,72,75,72,72,75,72,75,72,69,72,72,73,72,72,73,70,73,72,72,74,75,76,71,72,70,73,70,74,74,75,74,74,74,78,75,74,71,75,72,75,73,72,72,71,71,73,73,74,72,75,74,75,75,74,73,74,76,73,74,74,72,76,75,72,73,75,70,76,72,72,73,71,72,76,72,73,75,74,75,76,71,72,73,74,74,74,72,76</t>
  </si>
  <si>
    <t>IMGLINENC=74,73,71,75,73,75,77,74,73,72,76,76,77,72,72,76,75,76,76,73,76,75,75,74,75,76,74,74,77,76,79,75,78,77,74,77,76,78,75,75,77,77,77,76,77,75,72,77,78,79,77,75,80,78,77,77,77,78,77,76,76,75,76,77,75,75,78,78,76,81,78,75,76,74,78,76,77,77,80,76,81,79,77,76,74,76,78,76,75,77,76,73,76,78,76,76,80,80,79,77,79,76,73,74,77,77,78,80,76,81,79,78,75,80,76,79,77,76,79,76,77,76,77,80,80,76,76,81,76,76,80,79,78,77,80,76,80,77,79,80,79,76,76,80,80,79,75,77,77,79,75,76,77,77,83,85,9,12,33,28,12,11,40,84,78,78,72,78,73,73,73,77,76,75,75,72,72,77,73,75,74,76,76,77,77,74,75,75,75,75,76,74,76,76,73,79,76,74,76,73,77,77,75,74,74,73,75,74,75,76,71,73,73,73,71,70,70,70,70,68,69,72,71,72,69,72,68,70,69,72,69,69,71,72,67,70,71,72,71,70,72,72,72,70,69,72,72,66,71,72,68,70,69,68,70,69,71,70,68,72,70,69,72,69,70,73,72,72,70,72,69,73,72,72,73,72,75,70,71,73,71,74,73,72,75,74,77,74,75,73,76,76,76,75,74,73,73,77,73,75,76,73,75,74,74,76,71,75,76,73,75,72,73,75,76,75,73,74,75,75</t>
  </si>
  <si>
    <t>IMGLINENC=68,68,66,68,69,70,67,66,67,68,66,67,67,67,65,71,71,69,70,67,68,69,69,71,69,70,71,70,70,72,73,71,69,70,71,73,70,71,71,71,70,72,73,74,67,68,74,69,70,66,71,71,73,74,74,73,74,71,75,71,70,73,72,74,72,72,74,74,73,71,73,72,72,73,72,76,70,75,72,76,76,75,75,75,73,73,73,76,73,73,75,76,77,78,76,72,75,76,78,74,77,77,74,75,74,74,74,76,79,75,74,76,74,75,77,78,75,78,76,76,78,73,76,74,78,73,78,81,79,77,76,77,81,78,75,76,76,75,77,76,75,78,79,81,78,77,75,79,79,79,77,77,79,78,83,97,27,12,15,28,36,16,11,24,101,90,81,80,81,77,79,82,84,80,80,79,82,73,79,80,76,75,78,81,80,83,79,79,80,80,81,81,79,76,79,83,80,81,80,80,80,79,76,80,82,79,81,79,83,80,82,80,81,79,78,78,81,82,80,79,84,84,84,80,84,83,81,83,81,85,80,82,81,80,82,81,83,83,81,79,78,83,83,80,83,80,86,79,85,81,84,84,81,81,84,79,79,86,82,81,77,83,84,81,80,81,82,81,83,83,83,83,82,84,83,81,83,80,84,83,81,82,84,81,84,82,84,82,82,81,83,82,82,82,82,84,83,82,82,80,81,81,82,83,80,81,82,78,80,80,80,82,80,83,81,80,82,83,81,84</t>
  </si>
  <si>
    <t>IMGLINENC=67,68,67,67,68,68,70,69,70,71,68,68,70,72,71,68,68,71,66,69,70,72,69,71,72,71,72,69,69,71,71,69,70,70,68,72,74,72,71,72,73,73,71,70,74,70,73,72,73,75,73,72,70,73,70,72,72,72,72,75,73,75,76,70,75,71,76,76,72,72,72,75,73,70,75,72,74,73,71,71,73,75,74,71,73,74,77,74,74,76,76,77,77,77,75,73,74,75,72,73,75,77,75,76,76,81,75,76,75,78,79,76,76,78,78,79,76,79,79,74,74,80,78,77,77,79,79,76,79,77,76,75,78,75,78,78,76,77,78,79,77,77,79,76,77,81,79,82,79,81,79,76,76,83,79,93,31,10,14,26,35,17,11,25,100,84,81,82,77,79,77,84,78,79,80,78,79,80,80,80,81,78,81,82,80,82,81,79,80,79,77,83,80,78,79,81,82,82,79,81,80,79,81,83,82,82,79,76,78,81,80,81,81,80,79,82,78,80,79,81,84,81,79,83,84,81,80,83,82,84,79,83,80,82,82,82,83,82,83,83,80,83,84,83,81,79,81,81,81,81,81,81,83,80,80,81,82,85,78,81,85,82,79,82,84,86,81,83,81,85,82,83,80,81,81,82,84,82,81,79,83,79,81,83,82,84,85,81,80,83,82,82,81,81,83,80,79,81,84,80,83,83,83,82,81,80,81,81,80,82,79,77,80,81,82,83,83,81,81,81</t>
  </si>
  <si>
    <t>ZL=-9166.1|ZR=-3882.1|ZSWP=0.0</t>
  </si>
  <si>
    <t>IMGLINENC=75,74,73,73,74,76,73,74,73,74,75,74,74,74,74,72,75,74,73,77,73,73,76,74,75,72,73,75,78,74,77,76,76,76,77,81,74,72,76,78,73,74,75,77,73,77,78,79,76,77,77,75,75,78,73,75,77,74,80,76,79,77,76,71,76,74,76,75,79,75,76,79,77,77,79,76,79,76,74,75,75,75,77,75,77,76,74,76,73,75,76,77,79,78,78,78,75,76,77,78,77,77,78,76,75,77,76,78,76,79,80,77,78,78,78,75,76,76,76,79,80,78,77,77,79,79,82,80,79,84,82,82,80,81,83,80,80,82,82,79,80,76,82,75,78,74,77,79,77,79,76,75,75,81,72,60,10,13,36,34,11,10,19,78,76,75,78,77,73,78,75,73,77,76,75,77,77,77,77,76,77,78,75,75,80,75,76,74,73,78,77,78,77,75,75,77,76,73,79,75,76,76,76,76,76,74,76,75,71,73,75,71,72,75,73,74,77,75,78,74,76,72,72,75,74,76,72,75,72,73,75,72,72,71,74,74,75,73,75,75,72,73,69,74,73,71,72,72,75,70,74,73,74,74,73,71,71,73,73,73,72,72,73,74,78,73,71,75,75,77,74,74,72,75,72,72,72,73,72,73,78,74,73,73,72,73,75,75,73,74,75,73,73,75,76,73,75,80,73,75,73,74,73,72,75,75,74,78,74,74,73,74,76,73,72,73,72,72,74,75</t>
  </si>
  <si>
    <t>IMGLINENC=75,77,73,72,76,71,74,75,72,75,75,75,75,74,74,72,73,74,77,74,79,73,75,75,75,74,75,74,76,75,73,75,76,76,76,77,75,79,76,76,77,76,77,75,76,73,75,75,73,78,75,75,76,78,78,76,75,77,76,80,79,78,78,77,73,75,79,78,77,77,74,74,76,77,79,78,76,77,78,78,77,76,80,79,78,75,77,76,77,75,78,75,77,77,77,78,78,74,77,75,75,76,73,78,78,80,77,76,78,78,76,76,77,73,78,78,75,78,78,77,77,78,76,75,76,76,77,83,79,82,77,79,77,77,77,80,77,82,78,80,77,79,78,75,76,77,77,77,74,77,80,77,78,78,74,65,11,13,36,31,12,10,25,85,79,77,75,76,75,74,74,75,70,71,76,76,77,75,76,78,75,77,76,76,77,77,75,73,73,73,74,79,78,75,77,76,78,76,74,74,72,74,76,76,74,75,74,73,72,73,74,70,73,73,72,70,69,71,72,69,72,71,74,71,72,73,70,72,69,71,70,71,71,71,71,67,68,73,71,72,71,72,70,71,69,69,74,70,71,72,69,71,70,71,73,69,70,71,71,69,71,72,73,68,74,71,72,73,72,72,69,73,72,74,73,70,75,74,74,71,75,73,74,76,72,74,76,72,75,78,76,76,74,74,72,75,74,73,76,75,75,76,74,72,77,71,74,73,78,74,74,74,76,74,76,71,76,73,73,73</t>
  </si>
  <si>
    <t>IMGLINENC=64,66,67,70,68,67,69,67,65,68,71,67,71,67,66,67,70,68,68,70,70,68,68,67,67,71,71,72,71,69,71,71,71,70,74,71,72,75,71,71,70,71,73,70,71,72,72,71,72,70,73,74,73,73,71,74,70,72,74,71,68,74,74,74,72,72,74,71,73,73,71,72,74,75,72,75,74,73,74,73,74,73,75,77,76,72,75,75,75,74,75,74,75,76,75,75,77,77,79,75,76,75,74,75,75,75,75,74,75,73,76,74,77,77,77,75,74,75,73,74,75,77,80,75,80,76,78,79,80,80,75,77,77,78,78,76,77,77,79,77,76,77,77,78,75,77,80,80,76,77,75,82,78,78,90,99,21,11,15,28,36,17,11,19,100,91,77,82,81,79,82,79,78,80,79,80,80,79,80,78,78,80,80,81,78,80,75,81,80,80,76,81,81,78,79,77,81,81,81,78,83,81,81,80,84,80,78,78,82,76,82,77,81,82,81,81,83,80,79,81,82,83,82,82,82,82,80,80,83,84,82,77,82,83,84,84,83,79,83,80,82,79,80,83,82,80,82,82,83,81,81,81,84,83,80,81,82,82,83,82,84,81,80,83,84,84,86,83,83,79,87,81,82,83,83,84,84,81,81,82,82,82,83,84,81,81,83,86,84,81,81,81,81,80,84,80,82,81,83,85,83,78,82,81,79,83,83,84,80,78,82,81,83,85,83,82,80,80,82,82</t>
  </si>
  <si>
    <t>IMGLINENC=66,67,69,67,69,67,71,65,71,69,67,68,71,69,70,69,68,69,70,70,68,69,69,70,67,69,68,70,73,70,70,72,70,71,69,71,72,72,74,77,70,72,74,72,73,71,73,70,72,70,72,70,70,74,75,71,70,72,75,76,76,71,72,75,76,72,74,69,72,70,75,73,71,68,73,72,76,73,71,71,75,74,74,71,76,77,77,73,76,74,73,74,76,77,76,77,72,75,77,78,73,74,76,76,77,77,78,75,77,77,72,76,79,80,75,76,78,77,74,76,78,76,75,78,78,76,75,75,78,77,73,75,78,76,77,79,78,77,79,78,78,76,79,80,81,79,79,79,77,79,81,80,79,76,83,98,23,12,16,26,38,15,11,20,104,91,81,84,80,80,77,78,78,81,80,80,78,78,76,76,77,80,79,76,77,81,79,78,81,78,79,82,80,79,78,80,84,81,81,79,79,82,83,82,82,82,82,82,81,80,81,84,81,81,82,81,82,79,79,87,82,79,81,83,82,83,80,83,80,81,81,81,82,83,81,81,82,82,85,85,85,80,86,79,81,82,86,80,83,83,82,81,83,80,81,83,84,81,76,81,80,83,84,84,82,80,80,83,80,83,81,85,83,82,84,80,83,85,84,79,81,81,80,84,83,86,83,82,83,83,82,80,84,83,81,82,84,83,78,81,79,83,80,78,81,84,82,84,81,82,83,82,80,80,81,80,81,82,81,82</t>
  </si>
  <si>
    <t>ZL=-8988.1|ZR=-4060.2|ZSWP=0.0</t>
  </si>
  <si>
    <t>IMGLINENC=74,73,72,75,70,74,73,72,71,72,77,69,72,74,71,73,72,74,75,76,74,75,74,77,75,75,75,73,73,75,77,75,76,75,76,76,76,75,74,77,75,76,74,76,75,75,75,76,77,78,75,74,78,75,73,76,75,76,76,75,76,74,77,76,76,78,77,76,80,76,74,75,77,81,77,76,78,77,75,77,78,77,74,76,77,77,75,77,73,73,76,77,79,75,75,80,74,77,81,77,76,77,77,75,78,78,73,78,79,76,79,76,77,79,78,78,76,78,78,77,78,80,80,78,77,79,78,80,80,79,81,83,85,82,83,82,82,83,80,78,82,80,81,78,77,77,79,75,79,76,77,73,75,79,73,32,10,13,41,36,12,10,14,71,72,74,76,76,75,74,76,73,77,75,76,76,75,74,73,76,75,77,74,77,77,78,78,75,73,76,77,77,77,75,77,75,75,78,78,78,75,74,77,73,77,74,78,72,76,75,75,74,74,74,74,75,76,74,71,75,74,74,74,75,73,73,74,72,75,72,74,74,71,73,73,74,74,74,74,73,73,76,76,72,70,73,72,70,73,69,73,72,72,74,73,71,74,72,72,74,71,73,71,75,74,77,75,73,75,76,73,75,70,75,74,70,75,74,75,72,76,74,70,72,75,73,75,79,73,76,73,74,76,74,75,72,75,77,73,74,75,77,77,71,75,77,72,73,71,74,76,74,72,76,75,76,77,75,77,72</t>
  </si>
  <si>
    <t>IMGLINENC=73,73,77,75,75,76,72,72,76,78,74,73,76,74,72,76,75,74,78,78,75,73,74,76,74,76,76,71,75,76,73,78,79,78,77,77,77,78,75,80,78,76,75,75,74,75,76,76,73,76,74,76,77,75,77,75,78,77,78,75,79,75,73,74,75,75,82,76,78,77,78,76,77,75,76,77,76,76,80,78,76,73,78,76,76,77,75,79,76,75,77,78,77,75,78,75,79,75,78,73,78,74,76,77,72,75,75,76,79,77,77,77,77,76,78,76,77,77,78,78,77,78,77,81,76,79,80,77,78,78,80,80,77,76,80,74,81,78,76,81,78,76,80,77,75,76,75,74,76,75,77,79,78,74,75,40,10,13,40,33,11,10,17,77,76,79,77,77,75,74,74,75,73,76,76,76,75,77,76,71,77,73,73,76,73,76,78,77,76,76,74,75,78,77,74,77,75,75,78,75,71,74,74,77,74,75,73,72,71,73,72,72,73,71,69,72,69,72,71,69,67,71,71,72,72,70,71,70,72,68,70,70,68,71,72,71,68,70,74,73,71,74,69,72,72,70,73,71,70,72,72,71,70,70,70,71,70,67,70,70,72,69,72,67,71,71,72,72,74,73,74,71,71,70,72,73,76,73,71,71,75,73,74,74,74,73,77,75,75,76,78,75,75,75,76,74,74,74,74,78,75,74,76,74,76,74,73,72,74,73,76,74,74,73,75,73,72,72,77,73</t>
  </si>
  <si>
    <t>IMGLINENC=69,67,68,66,68,70,69,70,66,69,68,71,71,69,67,70,70,70,68,71,68,65,71,69,67,72,67,70,74,67,70,72,72,69,70,72,72,73,72,74,77,72,72,71,69,73,72,74,75,76,75,73,74,71,74,74,72,75,75,73,70,72,72,72,74,72,72,70,72,75,69,75,72,73,72,72,74,73,76,73,71,75,75,73,70,74,73,72,77,76,76,74,75,75,76,77,74,74,76,73,78,77,76,80,76,74,76,78,75,74,78,75,75,76,77,75,75,75,77,80,76,77,79,74,80,76,81,77,74,75,76,76,77,80,77,78,75,75,81,78,79,77,81,77,76,76,78,76,77,77,75,78,79,83,87,96,18,12,16,26,38,19,11,15,93,84,85,82,77,76,79,80,80,75,79,80,76,79,79,79,76,76,77,79,76,81,78,81,83,80,80,82,80,80,80,76,77,83,78,78,81,80,80,79,81,81,80,81,81,81,80,82,83,80,82,82,79,83,81,80,84,84,83,83,81,85,83,82,81,81,80,80,84,85,84,82,84,82,83,79,83,81,80,82,80,83,83,80,83,84,81,86,84,80,83,78,81,81,82,82,82,82,82,85,84,81,79,82,83,82,83,80,81,82,81,83,84,80,81,84,82,79,85,84,80,84,82,80,80,83,82,84,83,82,84,80,78,83,82,80,83,84,81,80,83,77,81,81,80,80,83,84,82,81,83,85,83,80,78,80</t>
  </si>
  <si>
    <t>IMGLINENC=66,66,68,66,65,67,68,65,69,68,68,69,71,70,70,72,71,69,69,71,70,69,69,70,70,69,69,72,76,72,72,70,68,70,74,73,70,76,71,74,73,75,72,72,71,71,73,73,73,72,76,73,71,72,74,72,74,71,76,73,70,72,73,74,74,77,72,71,74,74,73,71,72,72,74,71,76,73,73,73,77,74,75,76,73,77,75,71,74,74,77,77,74,75,73,76,76,74,75,77,76,75,75,78,75,75,74,74,76,78,77,78,77,78,80,76,78,77,72,76,76,74,77,79,76,81,80,76,79,75,76,78,77,78,75,77,77,77,78,74,76,77,78,77,77,74,78,76,80,75,84,78,79,78,87,97,17,11,15,24,39,17,11,16,99,84,85,84,79,77,75,80,78,76,78,81,76,79,79,78,81,78,80,80,83,80,83,81,81,82,82,82,79,81,78,78,85,80,79,74,78,80,80,80,82,77,78,79,85,80,81,80,79,83,83,79,80,80,82,84,82,85,78,83,80,81,84,81,82,81,81,82,80,84,83,81,82,77,82,83,79,82,82,80,79,80,81,84,80,79,82,81,80,84,82,79,84,82,84,81,82,83,80,84,82,83,84,84,80,83,82,82,79,85,81,83,86,81,83,83,82,79,83,82,81,82,83,79,83,81,80,81,81,85,84,81,82,80,80,81,79,80,81,79,82,81,83,80,83,81,80,79,84,82,80,82,82,79,79,82</t>
  </si>
  <si>
    <t>ZL=-8806.5|ZR=-4241.7|ZSWP=0.0</t>
  </si>
  <si>
    <t>IMGLINENC=74,73,76,73,73,75,75,73,71,71,77,74,76,73,72,72,73,74,74,72,75,71,76,76,77,73,74,75,78,74,74,75,74,76,75,74,76,75,77,75,80,76,75,77,79,73,78,74,72,78,75,75,75,75,74,75,76,75,78,76,79,75,77,73,78,74,78,79,76,76,80,78,78,77,77,77,79,77,74,77,74,77,75,79,78,79,75,76,75,74,77,77,78,76,79,76,75,74,77,75,80,73,76,78,76,75,74,76,78,75,77,78,75,76,76,77,80,79,75,78,79,82,77,76,78,79,78,81,82,77,78,80,79,81,82,80,80,80,81,75,80,77,79,79,81,77,77,76,77,78,77,74,78,73,79,18,10,13,45,37,13,9,14,72,81,77,74,73,74,74,75,76,75,75,71,76,78,75,74,78,75,72,75,77,77,75,74,73,75,75,77,79,79,75,74,75,74,80,75,77,74,74,74,74,75,76,75,73,73,72,75,74,75,74,71,72,77,75,75,75,74,74,78,73,76,73,71,76,73,74,70,72,72,75,75,74,74,72,71,74,71,72,73,73,72,74,70,70,72,74,71,73,73,77,75,73,74,74,73,72,72,70,73,76,73,73,72,72,72,73,75,74,72,69,70,75,73,72,76,74,75,75,73,74,74,75,73,73,74,77,74,73,74,75,73,75,69,76,72,74,71,77,75,72,72,72,79,76,74,73,74,79,74,78,70,71,76,74,75,74</t>
  </si>
  <si>
    <t>IMGLINENC=75,73,75,72,75,74,74,75,75,72,74,74,72,75,74,74,78,72,73,74,74,75,74,77,77,73,77,78,76,74,75,74,77,75,74,75,77,77,77,74,77,76,78,74,75,78,72,74,75,76,76,73,77,76,79,76,77,72,78,79,77,74,76,79,78,76,77,78,78,80,78,73,74,78,78,77,79,77,80,79,76,78,80,79,74,76,74,80,76,79,73,78,74,72,77,79,78,75,74,75,76,74,78,78,76,74,78,75,75,77,80,73,73,78,76,74,78,78,78,77,78,76,75,77,76,79,77,79,78,77,78,79,80,79,80,79,79,74,76,80,78,77,79,79,78,77,75,76,76,78,77,76,80,72,80,20,10,13,47,36,13,10,14,69,79,76,77,76,72,73,75,75,77,74,72,74,76,74,76,72,76,74,73,80,75,79,76,72,75,75,74,76,72,76,77,75,75,73,79,75,75,77,75,76,77,74,74,74,75,73,72,75,73,73,72,71,71,71,70,70,69,73,73,71,73,74,72,71,68,72,69,70,72,70,71,69,72,73,69,70,72,69,69,70,69,70,69,71,73,68,68,70,70,71,68,69,70,71,68,74,70,71,72,70,72,71,73,71,70,74,73,72,72,74,73,74,74,73,74,72,75,71,73,74,76,78,72,72,76,74,77,75,76,74,76,73,73,74,78,72,73,74,75,75,75,75,72,74,76,73,74,77,75,72,78,73,75,71,75,76</t>
  </si>
  <si>
    <t>IMGLINENC=68,67,67,66,69,69,69,68,66,70,70,68,71,67,72,69,65,69,67,69,68,69,69,70,66,70,70,70,73,70,72,70,73,75,71,72,69,73,72,68,70,71,70,70,70,73,70,72,72,70,72,71,72,75,72,72,74,70,75,75,72,73,76,73,72,74,71,76,73,77,72,77,74,73,70,73,71,73,72,71,75,74,78,74,74,72,74,74,77,75,73,75,78,75,73,75,73,77,71,75,74,75,74,74,72,77,74,78,76,74,74,75,74,76,76,79,77,77,76,74,75,77,75,76,78,75,79,78,76,77,78,76,76,77,77,81,74,78,77,75,77,77,80,75,78,75,80,76,77,80,72,79,78,84,84,91,15,12,17,28,40,18,11,12,79,78,87,78,83,77,80,80,77,81,81,77,76,80,80,78,79,79,80,80,78,79,81,80,82,81,78,80,80,81,77,80,81,81,82,78,80,81,75,81,83,81,80,76,82,81,79,80,79,81,81,81,82,77,81,84,80,79,79,84,83,82,85,82,80,82,83,81,83,79,82,80,85,81,81,83,80,82,82,81,81,82,79,81,85,86,82,79,82,82,81,79,81,81,84,84,82,80,81,80,84,81,82,82,82,82,84,85,82,84,84,82,83,83,84,80,83,79,82,84,78,86,83,83,86,82,83,82,83,83,82,79,80,84,82,81,84,83,85,84,82,76,83,83,82,80,81,81,83,80,81,79,81,82,83,82</t>
  </si>
  <si>
    <t>IMGLINENC=66,70,70,69,67,67,72,68,68,70,70,70,70,66,69,70,72,70,71,69,68,69,69,68,71,70,70,70,72,72,69,71,72,71,72,73,76,72,73,73,70,76,74,73,70,70,72,70,70,71,71,71,72,75,72,72,72,70,72,75,75,74,71,75,77,73,71,72,73,73,75,71,73,72,74,70,73,73,72,72,73,74,77,77,76,75,74,77,72,75,74,77,74,76,73,73,74,74,75,76,73,75,76,71,73,74,78,73,76,79,77,77,76,75,74,80,79,77,76,77,76,78,77,81,76,75,78,75,76,73,77,77,76,75,77,80,74,78,77,76,78,75,76,77,80,77,77,80,77,76,77,78,81,83,87,92,16,11,16,26,42,18,12,13,81,82,87,81,82,78,76,78,81,79,77,78,77,80,78,78,78,81,79,80,80,79,82,82,81,81,80,79,78,84,78,79,83,82,79,80,76,81,80,80,81,82,81,79,83,81,82,80,80,80,80,85,80,81,79,82,80,81,82,81,84,81,81,83,82,82,79,84,82,85,84,81,80,81,84,81,83,83,82,84,81,81,79,84,81,81,83,82,81,83,82,84,83,79,80,82,82,82,79,81,83,81,81,81,79,80,84,83,81,85,83,85,88,83,83,79,83,83,84,84,81,84,84,80,84,80,83,79,78,78,81,80,80,80,81,82,82,83,81,79,78,81,79,81,81,80,81,80,83,82,81,77,83,84,81,83</t>
  </si>
  <si>
    <t>ZL=-8625.4|ZR=-4422.8|ZSWP=0.0</t>
  </si>
  <si>
    <t>IMGLINENC=73,74,72,74,73,73,69,73,71,74,73,76,75,73,74,74,74,73,73,74,72,73,76,73,76,74,77,75,76,74,74,75,76,76,74,72,74,77,79,79,76,74,76,75,75,74,78,76,75,78,75,77,77,77,76,76,75,74,79,77,75,76,79,76,74,75,78,76,78,75,74,75,78,80,78,76,78,74,78,77,77,75,73,76,75,76,75,77,75,76,74,74,79,77,77,76,74,77,77,74,78,76,76,75,76,79,76,77,77,75,78,76,76,78,75,79,75,78,79,77,77,77,79,75,78,76,78,76,83,80,84,81,81,83,81,82,83,83,83,82,78,80,78,74,77,75,75,74,79,76,74,75,74,75,89,13,11,13,49,40,11,9,12,80,79,78,76,75,74,73,74,74,76,76,74,74,77,74,72,75,74,75,75,75,77,73,75,77,78,73,75,75,77,74,74,77,72,75,77,78,78,76,76,74,75,75,73,75,77,75,73,77,72,75,74,74,77,73,76,74,74,74,75,73,74,74,71,76,74,74,73,72,71,73,74,72,71,74,72,69,71,73,72,70,69,71,72,72,73,73,72,72,73,74,70,70,72,72,74,72,71,74,76,73,74,75,73,76,76,74,75,72,74,75,71,73,70,71,76,71,77,76,76,75,73,76,74,75,75,75,73,74,72,74,74,74,73,74,71,75,75,74,73,71,77,77,76,74,73,74,74,76,75,74,75,77,71,77,71,72</t>
  </si>
  <si>
    <t>IMGLINENC=74,71,74,73,74,77,73,75,73,74,76,72,72,75,73,75,76,76,77,76,75,75,74,77,76,73,74,75,76,73,79,75,78,73,75,76,75,75,74,74,74,78,75,75,78,76,76,77,74,77,75,73,79,75,75,75,78,75,77,81,77,79,79,78,77,79,76,77,75,80,75,78,75,77,79,74,79,77,76,80,74,75,79,78,74,77,75,76,76,75,76,78,78,76,78,76,79,74,75,75,77,76,75,75,74,77,74,77,77,74,77,76,77,78,78,76,77,79,77,76,77,78,80,75,75,78,74,79,79,82,80,80,78,79,78,78,80,79,78,79,79,80,77,78,75,74,78,77,80,77,78,78,78,73,91,14,11,14,48,36,13,9,11,76,81,77,76,76,76,77,73,75,75,73,74,76,75,75,75,75,76,72,76,75,75,77,79,77,77,77,76,75,77,75,75,74,76,77,73,73,77,73,75,74,74,77,73,75,74,74,69,71,70,70,72,73,70,72,70,69,72,70,71,73,69,71,72,71,71,69,71,69,73,69,70,71,72,69,75,71,72,70,66,69,71,67,70,69,71,73,72,69,69,70,68,72,70,68,68,72,70,71,72,68,71,70,69,73,69,73,72,74,71,75,76,74,76,74,73,75,74,73,74,72,75,74,70,78,75,75,75,77,76,76,70,74,73,74,74,74,76,77,73,75,77,74,73,72,75,75,72,72,76,78,76,74,74,74,75,73</t>
  </si>
  <si>
    <t>IMGLINENC=68,64,65,68,65,68,67,67,67,70,67,70,69,69,71,68,68,70,67,69,70,69,66,68,70,70,69,69,72,69,72,68,76,70,67,72,73,71,72,73,74,73,69,71,70,72,68,72,73,71,71,75,71,70,72,74,73,70,72,72,71,75,72,73,72,73,75,71,74,74,71,74,73,77,73,74,73,73,73,77,75,71,75,75,73,76,76,72,74,76,78,74,74,75,75,79,71,75,77,75,74,73,74,76,78,78,75,74,74,73,77,75,81,77,79,77,73,73,75,79,80,76,76,77,79,76,79,77,76,79,75,81,78,77,77,74,78,78,76,78,77,79,77,72,80,75,75,76,77,76,80,78,79,83,77,73,13,12,17,30,39,19,11,13,65,78,82,78,80,79,79,79,78,83,79,78,76,79,80,79,82,79,80,79,81,80,77,82,80,78,80,79,82,78,82,79,81,83,81,77,78,79,80,79,79,78,81,81,82,80,82,78,84,81,81,80,81,84,84,83,84,81,81,83,81,85,84,83,81,78,83,83,85,85,80,83,82,81,78,80,82,87,82,82,86,82,79,80,85,80,82,83,81,85,81,83,82,81,81,79,83,82,85,83,84,82,81,83,81,81,82,82,84,83,85,81,82,84,80,80,82,78,84,85,82,82,83,82,82,82,82,81,82,80,83,84,83,83,80,83,81,82,81,82,81,83,80,81,81,78,80,83,82,80,79,82,78,80,77,80</t>
  </si>
  <si>
    <t>IMGLINENC=68,65,67,67,65,67,71,69,69,70,69,66,70,72,71,70,68,71,71,69,67,67,67,71,71,71,73,71,69,72,72,75,71,73,72,73,74,74,71,75,77,74,71,71,69,71,71,73,70,73,74,73,71,73,73,74,73,71,77,76,74,71,74,76,74,73,73,72,74,73,72,75,71,74,75,73,72,76,73,74,73,74,74,73,77,75,77,75,75,77,76,78,75,75,73,73,77,74,76,75,74,76,78,76,77,78,76,76,76,79,77,78,76,76,77,79,82,75,75,79,76,77,78,74,76,79,79,79,79,77,76,75,78,74,75,80,77,77,74,76,76,79,79,76,78,75,79,75,76,75,79,79,77,88,83,84,13,11,16,27,45,18,12,14,73,77,87,81,79,81,78,77,79,79,74,76,76,77,78,79,80,79,79,80,77,82,80,78,80,82,78,81,81,83,82,81,83,81,84,77,78,84,81,81,81,82,81,78,81,82,81,78,81,83,81,82,83,81,84,82,83,82,83,83,83,80,84,85,83,87,82,82,84,85,81,84,82,79,81,81,83,84,83,81,82,79,85,82,82,80,81,81,86,82,81,80,83,82,78,80,84,84,82,84,80,81,79,80,80,83,82,85,81,83,80,81,83,83,82,82,83,80,81,81,82,83,81,82,84,82,81,83,79,80,82,82,83,80,79,82,83,82,82,81,81,81,83,81,82,84,78,82,79,81,81,80,79,79,80,82</t>
  </si>
  <si>
    <t>ZL=-8447.3|ZR=-4600.9|ZSWP=0.0</t>
  </si>
  <si>
    <t>IMGLINENC=73,74,73,75,73,76,71,75,70,72,74,73,74,75,73,73,76,73,74,72,76,73,75,74,72,72,73,75,74,75,76,76,77,75,78,76,76,77,76,74,81,75,74,76,74,75,77,73,76,76,75,79,75,75,76,77,78,79,76,72,76,77,76,74,75,79,76,77,78,77,75,77,75,76,77,75,75,75,77,77,79,78,73,75,78,76,76,76,75,75,75,75,79,78,78,76,72,76,76,77,74,79,73,77,74,80,75,76,75,76,81,78,76,77,73,76,74,79,76,79,77,78,80,79,77,81,82,83,82,81,81,81,84,81,83,84,85,83,81,79,78,76,78,75,79,77,77,72,74,77,75,78,75,80,97,11,11,14,53,41,13,10,13,87,76,78,80,76,75,77,76,78,74,77,77,72,74,74,74,73,76,75,73,76,75,75,81,75,77,76,76,75,76,76,77,75,74,78,78,75,75,73,71,74,73,74,75,74,75,76,77,75,76,74,75,76,75,72,76,73,74,73,74,76,71,74,73,75,74,72,70,70,75,73,72,72,70,72,76,71,71,74,71,74,73,72,73,72,73,75,71,73,72,75,72,74,73,72,72,73,76,72,76,74,74,71,73,72,77,73,74,72,72,75,76,74,72,74,72,74,74,77,72,73,73,76,72,75,75,76,75,73,74,74,74,73,75,77,72,75,72,73,71,73,74,72,72,75,74,74,73,75,76,76,74,71,75,74,75,71</t>
  </si>
  <si>
    <t>IMGLINENC=71,74,73,72,71,72,72,74,74,75,75,73,75,77,75,75,73,74,72,74,73,74,75,75,74,74,75,71,75,77,75,76,76,77,72,77,76,78,77,76,76,74,79,76,77,75,75,73,75,77,75,75,78,75,76,74,78,75,79,77,76,80,77,77,76,77,82,76,77,74,77,77,76,78,79,77,79,78,76,79,78,75,79,76,75,74,76,80,78,76,76,78,74,75,76,78,80,76,76,78,77,78,76,75,76,75,78,78,74,77,78,74,79,79,73,75,76,76,78,75,76,79,78,79,77,79,74,79,78,81,81,78,75,78,78,77,79,81,76,79,81,78,78,77,79,79,77,78,78,77,77,76,77,78,98,11,10,13,53,37,11,10,12,84,79,76,77,76,75,74,74,75,74,76,73,75,73,76,78,74,76,73,76,76,77,76,76,75,76,77,76,75,77,78,74,73,74,73,74,72,76,76,74,75,76,71,74,73,73,74,73,73,70,70,69,73,71,70,71,72,72,72,71,70,73,74,70,71,71,67,74,69,72,69,69,68,67,72,72,70,72,72,69,71,73,70,69,72,70,70,70,68,71,72,69,70,70,69,71,73,68,73,70,70,72,69,69,71,69,75,73,75,72,72,76,71,71,75,73,75,74,73,75,76,73,74,75,76,75,76,76,76,74,73,75,75,72,79,75,74,74,73,76,75,76,76,72,74,74,72,75,77,75,74,75,71,73,73,75,73</t>
  </si>
  <si>
    <t>IMGLINENC=67,68,67,70,69,69,67,65,67,68,67,67,69,66,70,65,66,70,68,71,70,69,69,68,72,69,70,72,72,73,70,72,73,72,71,70,72,70,70,71,73,72,73,70,69,72,74,72,71,74,73,77,75,73,76,72,73,73,74,74,69,74,72,73,76,72,74,73,72,75,73,71,73,71,73,73,76,72,71,72,72,74,77,75,74,71,73,73,76,75,74,78,76,76,74,73,74,76,73,72,75,78,79,74,74,75,74,76,77,75,76,72,75,77,76,74,75,80,75,75,78,75,76,74,80,79,78,80,76,75,74,77,77,74,77,78,76,76,75,78,76,77,81,75,75,78,79,77,76,76,81,79,82,82,77,63,12,13,17,29,43,21,11,12,48,83,81,84,82,80,79,78,82,80,79,76,78,82,78,78,79,79,80,81,82,77,79,80,82,79,78,77,81,79,78,80,80,78,77,82,81,81,79,79,80,82,81,80,83,81,79,80,83,84,80,79,82,82,79,83,79,79,81,83,79,82,82,83,82,82,77,80,81,83,81,84,81,81,80,83,84,80,81,81,87,81,82,83,83,81,83,83,79,80,82,80,81,84,79,83,83,80,81,81,82,80,83,82,82,80,82,80,80,82,85,81,86,81,83,83,86,84,83,82,79,83,80,85,85,84,82,81,82,83,85,82,82,81,82,80,82,84,84,80,81,81,80,81,81,81,82,83,81,77,81,81,79,80,83,82</t>
  </si>
  <si>
    <t>IMGLINENC=71,65,65,67,68,70,67,70,67,69,68,71,69,70,70,69,66,70,69,68,69,68,69,69,71,68,68,71,74,73,70,73,71,72,71,73,72,73,74,72,74,70,74,71,71,74,72,73,71,74,71,70,72,73,72,75,72,73,74,71,71,73,73,73,77,71,73,74,73,73,73,75,73,70,75,72,74,73,69,71,73,77,76,77,76,77,75,75,76,76,77,76,72,74,76,74,73,76,72,78,73,76,77,77,77,75,75,75,76,78,77,78,78,77,76,76,78,77,76,75,76,75,77,78,76,78,75,74,73,78,76,77,78,80,76,75,74,80,77,75,76,73,75,77,81,76,79,81,79,74,77,78,79,81,75,72,12,13,16,27,47,18,13,11,54,82,83,82,82,80,78,80,79,80,77,72,78,81,78,79,80,80,83,77,79,82,78,80,80,80,78,79,82,80,81,80,82,82,80,77,83,82,78,79,82,79,79,80,82,81,80,81,82,83,81,81,83,81,83,82,82,82,83,84,80,77,79,81,80,81,82,81,83,80,82,79,83,80,82,82,82,84,83,81,81,78,82,83,82,78,84,83,83,81,83,81,84,83,81,84,82,82,79,82,82,84,83,82,81,82,84,84,84,80,81,80,87,83,83,80,82,80,83,83,83,81,81,81,82,81,80,81,82,79,83,81,81,77,80,80,83,83,82,80,78,83,81,81,80,83,81,80,79,84,81,80,78,79,82,81</t>
  </si>
  <si>
    <t>ZL=-8266.1|ZR=-4782.1|ZSWP=0.0</t>
  </si>
  <si>
    <t>IMGLINENC=75,75,75,73,75,75,74,73,73,72,72,77,75,74,73,75,72,72,73,74,74,72,72,73,73,75,74,74,74,74,73,74,75,77,75,74,76,74,72,76,76,75,77,78,75,71,78,76,76,77,76,78,76,75,74,75,77,74,78,78,74,76,81,75,76,73,75,77,77,78,77,79,74,77,76,74,79,81,78,76,76,77,76,76,76,75,76,78,72,77,79,76,78,76,76,79,76,76,74,75,76,76,76,76,77,74,79,77,78,77,77,74,74,77,79,78,75,77,79,78,74,79,78,78,79,78,82,78,82,84,81,83,85,83,80,83,81,81,82,81,78,81,79,77,77,77,78,75,76,78,79,79,76,83,93,11,9,14,59,42,13,10,11,74,72,78,73,77,72,76,75,72,76,74,76,77,73,72,75,77,79,77,76,76,77,74,80,75,79,72,77,77,75,75,76,76,74,76,75,75,76,74,77,73,73,74,79,74,79,76,72,73,72,74,76,74,75,73,75,77,74,74,73,74,71,76,74,76,75,74,75,73,73,73,74,73,73,73,73,72,72,75,71,71,71,73,73,74,73,74,70,73,75,74,70,72,70,74,73,72,73,73,74,74,72,74,74,75,73,74,75,75,71,72,71,73,72,74,74,73,74,74,74,77,76,75,74,78,78,75,76,73,69,73,73,74,76,75,74,74,72,75,73,71,72,75,73,74,74,77,74,70,75,75,74,72,75,74,73,76</t>
  </si>
  <si>
    <t>IMGLINENC=74,73,73,75,72,74,74,73,73,75,74,72,77,74,73,74,73,77,75,75,76,74,76,74,76,72,77,76,78,76,74,75,74,76,76,76,75,75,73,75,80,78,76,76,76,73,77,78,76,77,76,76,77,77,79,75,77,77,76,74,78,76,77,73,78,78,75,77,77,79,75,78,75,81,77,77,77,77,80,77,75,77,78,78,75,78,78,75,76,75,77,75,74,74,76,74,78,79,78,75,77,74,79,74,75,78,77,76,77,78,81,75,75,74,80,77,76,77,79,75,80,77,76,76,76,77,78,79,80,78,76,76,80,79,76,77,80,80,79,77,79,82,76,74,75,77,77,75,74,77,76,77,73,78,101,11,10,14,55,37,12,10,12,85,75,74,77,74,73,73,73,75,73,75,75,76,77,74,78,73,76,76,76,74,76,76,74,74,75,75,73,78,76,75,77,79,75,74,77,75,75,77,74,74,72,74,75,76,74,73,71,71,74,71,71,70,70,73,71,73,71,73,71,70,70,72,72,70,70,66,67,71,69,72,70,70,73,73,71,69,75,69,71,72,69,73,71,71,71,71,71,73,73,72,69,71,69,70,69,68,69,70,74,70,72,70,73,70,74,72,71,71,71,71,73,72,70,71,72,73,75,71,76,73,74,74,75,77,72,73,77,76,77,78,74,71,71,76,72,75,74,71,75,77,75,75,73,73,79,74,74,75,74,75,74,73,72,73,73,73</t>
  </si>
  <si>
    <t>IMGLINENC=66,69,68,66,67,66,67,68,67,70,65,69,68,66,69,69,68,72,69,69,69,71,70,67,72,69,71,71,71,72,69,71,72,73,69,73,75,69,70,72,74,74,72,70,72,70,69,76,70,69,72,72,71,74,72,77,72,72,71,75,73,73,72,72,74,73,72,73,73,72,73,73,75,75,71,73,73,73,70,72,71,77,75,75,73,72,73,76,74,78,75,75,75,75,72,75,75,70,75,75,77,74,77,74,76,75,73,75,78,75,77,76,75,77,74,79,74,77,77,76,77,74,75,77,76,76,77,77,79,77,79,77,75,79,77,77,79,80,77,74,75,79,78,77,74,77,79,80,76,77,80,79,77,78,80,48,12,13,17,31,47,19,13,11,35,93,82,83,80,81,80,80,80,78,80,79,82,77,79,77,78,77,78,79,80,79,79,80,80,79,80,81,81,79,82,79,80,79,78,81,82,79,80,81,81,80,80,78,78,79,82,79,80,84,81,83,81,81,83,83,81,82,83,82,82,85,83,83,85,80,82,83,83,80,84,83,81,82,81,81,83,82,81,83,79,82,84,83,81,87,79,79,80,83,77,80,81,84,84,81,79,82,82,82,86,81,83,83,83,81,85,83,84,82,85,83,82,85,82,79,83,82,82,80,82,81,83,80,83,80,86,82,81,81,80,80,81,81,81,80,79,78,84,81,85,77,80,80,80,82,82,82,83,81,80,80,82,80,81,84</t>
  </si>
  <si>
    <t>IMGLINENC=64,65,68,70,66,67,67,70,68,69,70,67,69,69,71,71,68,69,71,69,68,66,75,72,72,70,69,69,73,71,69,72,69,74,69,74,72,74,73,73,71,73,71,71,71,74,71,71,74,71,75,68,73,75,71,74,72,73,73,73,72,74,70,73,73,73,73,71,70,73,74,74,74,71,72,75,74,75,72,72,74,72,76,76,73,74,74,76,75,77,78,75,76,71,75,77,75,72,74,78,77,76,77,78,78,73,76,78,77,79,75,76,79,78,77,80,79,80,77,75,78,77,77,77,77,75,79,79,75,76,78,78,78,75,73,77,78,76,76,76,78,78,76,79,78,78,76,78,79,82,80,78,79,80,79,59,11,12,18,27,46,19,13,11,40,89,78,84,81,82,77,76,78,78,77,78,76,78,79,77,80,78,79,78,81,80,78,82,81,79,79,76,81,81,79,78,82,81,80,80,82,81,82,82,80,81,81,80,81,82,81,80,80,83,78,79,83,79,80,81,80,82,80,84,79,85,80,79,82,83,81,79,82,84,83,82,84,80,81,83,81,82,84,80,81,81,81,82,83,81,82,80,83,84,81,80,82,80,80,78,86,84,82,85,81,83,78,80,82,85,82,83,83,79,84,80,85,83,81,81,82,83,83,81,83,85,83,80,80,84,79,79,80,80,81,80,80,84,81,79,81,84,82,82,80,79,78,80,82,77,83,82,79,82,82,81,80,79,75,85</t>
  </si>
  <si>
    <t>ZL=-8080.2|ZR=-4968.0|ZSWP=0.0</t>
  </si>
  <si>
    <t>IMGLINENC=73,75,74,75,72,73,73,73,73,75,72,72,73,73,77,71,76,74,73,74,76,75,76,74,75,74,76,75,76,75,78,73,75,72,77,78,75,78,77,75,77,73,76,74,74,77,78,75,75,74,76,73,73,77,78,74,78,76,74,74,77,73,75,75,77,73,76,77,77,77,76,78,76,75,77,76,75,78,79,76,77,75,76,75,75,75,77,76,75,73,78,76,76,77,74,76,74,77,77,74,75,74,74,77,75,77,76,76,75,76,75,79,74,77,76,80,79,75,77,76,78,80,82,78,80,79,81,81,79,80,81,81,85,80,80,81,78,84,79,79,81,82,79,77,80,75,76,76,79,77,75,73,79,81,83,11,10,15,64,41,13,9,10,57,79,79,75,74,75,73,74,76,73,76,72,76,73,73,75,75,76,76,74,78,76,75,75,74,76,74,73,76,79,76,75,76,72,78,74,77,75,72,73,77,71,71,73,77,74,76,75,72,75,75,73,75,76,74,75,74,75,75,73,73,74,74,74,76,74,74,73,73,73,74,75,71,73,73,73,73,73,75,72,73,71,71,71,75,72,71,73,73,71,72,72,72,73,70,71,71,77,71,71,72,73,75,74,72,74,75,74,74,71,71,71,76,72,76,71,71,75,77,73,72,76,75,72,75,78,75,76,73,73,74,75,74,75,76,71,74,70,76,78,73,75,75,74,76,72,74,73,74,73,73,71,74,73,71,73,74</t>
  </si>
  <si>
    <t>IMGLINENC=74,78,74,73,75,73,73,75,72,71,74,73,74,73,72,74,74,75,75,75,78,76,77,76,75,74,74,74,78,73,73,77,75,77,77,75,76,77,78,76,78,76,76,74,76,76,77,79,75,76,78,78,72,79,75,76,76,79,77,81,77,77,75,75,73,75,77,76,76,79,74,79,76,76,79,78,78,77,74,78,79,79,77,78,74,77,76,79,79,74,79,77,80,78,76,76,75,74,77,76,77,79,71,76,75,76,81,79,73,78,78,77,74,76,76,75,78,75,73,76,79,80,80,78,78,76,78,77,77,79,76,76,80,76,78,79,77,79,78,79,78,77,77,77,74,76,74,74,75,78,76,77,78,80,83,10,10,16,63,34,12,9,11,70,76,77,75,74,74,74,77,74,76,78,70,77,75,75,75,75,75,75,76,75,73,76,77,75,75,76,75,74,78,76,75,77,77,73,76,75,73,73,74,74,74,74,75,74,70,72,72,74,70,73,71,70,72,73,71,68,68,70,72,71,72,74,70,70,71,70,72,71,71,68,72,67,70,74,69,65,69,70,71,71,71,70,69,70,70,70,72,71,71,70,71,67,69,70,68,72,70,72,70,69,71,71,68,72,72,72,76,70,71,72,74,71,71,72,71,72,73,71,72,73,73,73,75,72,77,75,75,74,75,76,73,73,71,75,74,75,75,72,73,77,72,74,73,73,76,76,78,74,72,74,74,74,71,72,76,71</t>
  </si>
  <si>
    <t>IMGLINENC=66,66,67,66,68,67,65,67,70,68,68,69,69,68,70,69,69,70,67,70,67,66,67,70,68,70,68,66,74,70,73,69,73,70,71,70,74,73,73,72,72,72,71,70,72,69,73,73,72,74,71,72,74,71,71,70,73,72,77,74,70,72,71,75,74,71,71,73,69,72,73,71,72,71,73,74,73,74,70,75,75,75,75,74,76,75,73,73,72,76,72,77,72,75,76,77,75,77,77,75,76,73,74,79,73,77,74,77,78,73,77,73,74,73,76,75,74,78,76,76,76,80,75,78,78,76,76,75,74,79,81,76,76,78,77,76,77,75,78,76,79,76,79,78,76,76,79,74,77,79,76,81,80,78,88,36,11,14,19,29,50,21,13,11,24,98,89,77,80,82,77,77,83,81,80,78,81,81,81,76,82,77,81,81,76,78,79,83,79,76,80,79,80,80,78,80,80,78,78,82,82,82,80,82,80,79,79,77,79,80,85,81,82,79,79,82,83,81,78,82,82,86,84,79,82,82,85,83,83,82,82,82,82,79,80,82,82,82,81,80,81,81,82,84,83,82,80,82,84,80,82,81,82,80,89,82,83,82,80,83,84,83,82,80,83,81,82,78,83,84,84,82,82,80,83,84,84,83,80,82,80,80,81,81,81,80,80,80,85,82,83,78,81,80,86,79,83,80,80,80,79,80,85,82,82,79,82,81,83,82,78,80,82,78,83,81,84,81,80,81</t>
  </si>
  <si>
    <t>IMGLINENC=66,66,67,63,65,67,69,69,67,68,67,69,68,69,70,71,69,69,72,71,70,67,69,72,72,70,68,72,70,72,73,72,71,73,70,73,73,75,73,73,73,73,71,72,71,72,73,71,73,74,73,72,71,71,71,73,72,73,72,77,72,73,73,72,73,71,75,71,71,72,73,77,75,74,71,69,74,73,72,73,77,77,76,74,73,73,74,76,75,78,74,75,73,72,72,75,76,72,78,72,77,77,76,78,77,78,78,77,77,77,77,79,76,76,79,75,76,80,75,78,78,80,75,76,78,79,76,76,78,75,76,78,75,74,78,77,80,80,80,78,77,79,79,77,79,78,77,80,77,78,79,76,80,76,84,44,11,13,18,30,52,20,11,11,23,97,87,81,81,81,76,78,77,81,76,77,78,82,78,78,77,81,81,80,83,82,78,79,79,82,82,84,80,79,75,77,81,79,80,80,79,80,83,81,79,76,77,80,82,83,79,81,80,83,81,83,80,79,83,82,83,82,81,85,81,81,80,80,86,82,80,80,83,83,80,80,82,82,85,83,82,83,81,82,82,82,79,83,81,81,84,82,84,82,81,83,85,82,81,82,81,80,84,80,81,81,82,82,79,82,84,80,80,79,83,84,84,80,86,81,81,83,80,84,81,84,85,78,81,84,83,81,84,81,82,84,83,78,82,80,80,83,82,80,84,81,85,78,83,78,79,78,80,84,81,79,81,79,77,84</t>
  </si>
  <si>
    <t>ZL=-7900.3|ZR=-5147.9|ZSWP=0.0</t>
  </si>
  <si>
    <t>IMGLINENC=73,71,72,71,77,76,74,73,73,74,74,73,73,75,74,72,71,76,71,78,75,76,75,74,72,77,75,76,77,76,77,77,73,76,75,79,73,76,77,74,75,73,75,75,75,77,75,78,72,76,74,75,76,75,75,75,75,79,77,74,80,76,75,80,75,76,78,78,77,77,76,79,78,80,79,76,77,78,76,74,76,74,75,75,76,78,78,78,73,75,74,79,74,76,75,78,76,78,73,78,76,74,80,76,76,79,76,78,77,76,77,77,74,76,76,78,77,78,76,74,79,77,78,77,79,81,78,78,80,82,77,82,83,83,82,82,82,82,79,78,80,77,78,76,78,77,78,76,79,77,76,75,79,68,58,10,10,14,69,38,13,9,11,31,82,78,77,79,76,76,76,75,75,76,79,73,73,74,76,77,76,77,75,76,78,76,75,76,74,76,76,77,76,72,77,76,75,78,76,76,76,78,78,73,76,75,74,74,75,75,76,78,76,76,78,76,74,73,73,75,74,72,73,72,75,73,75,73,75,71,73,70,72,72,73,69,72,75,70,72,74,73,73,74,74,71,72,73,74,71,72,73,73,72,73,73,74,72,73,71,75,76,75,76,74,74,73,77,74,76,74,72,72,73,73,74,72,72,74,75,75,75,76,76,74,72,76,76,76,75,75,72,73,74,76,73,72,74,73,73,73,73,76,71,73,74,74,75,73,74,70,72,72,74,75,74,72,77,76,74</t>
  </si>
  <si>
    <t>IMGLINENC=71,75,73,74,72,76,75,76,74,76,72,72,74,74,74,76,75,77,74,76,74,72,75,75,72,74,77,75,75,77,74,75,76,75,76,75,78,76,74,76,77,77,74,75,77,78,76,76,74,74,75,77,73,75,79,75,77,79,76,75,77,80,75,76,76,76,77,76,75,76,74,76,80,79,82,76,76,76,82,76,76,75,78,77,76,76,78,78,77,75,75,78,76,77,76,76,77,79,79,78,74,76,73,79,78,78,78,78,77,75,79,79,75,75,75,76,77,80,75,79,78,74,78,78,80,79,76,78,76,78,78,79,77,75,79,76,79,77,78,79,79,78,77,77,80,76,74,76,76,79,76,74,80,73,62,10,11,15,67,34,13,10,12,46,85,79,77,77,75,75,76,74,77,77,74,76,77,75,78,77,74,74,75,76,77,76,74,72,77,79,74,76,76,75,75,77,74,75,75,78,74,73,75,75,74,75,73,75,73,76,71,75,74,71,70,71,69,71,72,68,70,69,69,73,72,67,71,71,70,68,72,70,71,71,74,72,70,73,72,70,68,70,72,69,72,71,72,70,71,71,69,71,69,69,71,70,69,72,69,70,70,72,73,73,70,70,71,72,71,72,73,72,73,74,73,71,75,72,72,75,74,73,77,76,77,77,77,73,75,75,74,74,73,74,74,73,71,73,76,74,74,74,73,75,76,75,72,75,75,75,74,73,77,73,76,71,72,73,71,74</t>
  </si>
  <si>
    <t>IMGLINENC=65,67,65,69,68,68,66,68,67,66,69,67,66,71,69,67,67,69,65,69,69,69,67,70,67,70,70,70,69,69,73,73,71,70,72,70,77,74,72,77,70,70,71,73,70,70,72,74,66,69,71,73,74,72,72,72,74,73,76,72,72,75,72,75,72,74,71,74,71,71,74,76,73,70,70,75,75,75,75,72,73,73,75,74,73,73,72,75,72,74,74,74,73,76,75,77,75,76,73,75,75,77,74,72,77,75,73,78,77,77,75,74,74,75,78,75,74,76,76,78,75,77,77,78,78,77,77,81,76,76,74,76,77,79,73,75,77,77,77,78,77,75,79,79,78,76,75,77,76,77,78,76,78,82,98,27,12,13,19,31,54,21,14,11,16,103,90,83,83,80,78,77,78,82,76,79,79,82,80,77,79,78,80,78,77,79,78,83,79,77,78,79,82,83,79,79,80,80,81,81,81,79,77,78,77,81,77,84,79,80,82,81,81,81,84,81,80,80,82,80,81,82,80,82,84,85,82,82,83,81,79,82,81,83,80,83,79,84,82,82,80,82,82,82,82,82,82,82,82,81,82,83,79,79,83,79,84,82,80,84,85,83,82,84,83,81,80,82,79,83,82,85,85,83,84,80,84,83,80,81,83,84,82,85,83,80,83,85,82,85,84,83,78,81,87,82,84,81,82,83,83,82,79,83,82,81,78,85,82,80,82,80,81,81,80,81,80,83,80,83</t>
  </si>
  <si>
    <t>IMGLINENC=66,68,67,67,65,71,69,69,70,70,69,66,73,72,70,69,68,69,72,68,70,69,71,71,69,70,72,70,73,74,74,73,72,71,72,72,72,72,76,72,75,72,74,74,71,72,75,73,73,72,73,70,69,74,72,74,72,71,71,73,73,75,72,73,75,77,72,72,73,75,73,74,73,76,76,72,75,74,70,72,75,75,73,74,75,75,74,79,77,77,75,73,75,75,75,72,75,73,76,77,74,76,78,78,76,74,77,78,74,74,77,77,81,76,78,79,77,81,77,77,77,78,75,78,76,78,79,79,75,75,77,81,80,80,79,79,77,78,81,78,78,76,78,81,78,78,75,81,78,78,78,78,79,76,89,33,12,14,17,29,57,21,13,12,19,101,91,82,82,79,78,81,78,79,78,77,78,84,79,76,77,76,82,77,83,82,81,81,77,77,83,81,79,82,79,83,85,81,80,80,80,80,78,79,81,81,79,80,81,79,82,82,82,81,80,81,82,79,81,82,80,81,82,84,81,80,79,86,84,82,82,84,84,84,82,80,83,83,79,82,84,82,82,83,83,83,81,80,79,85,81,81,80,81,79,85,83,81,80,82,83,81,80,84,81,83,82,84,84,81,82,83,82,83,80,81,82,81,81,81,81,82,82,83,82,84,84,81,81,81,82,81,82,82,80,81,82,79,82,81,83,81,82,80,83,82,79,83,81,83,81,85,82,81,82,81,80,81,82,83</t>
  </si>
  <si>
    <t>ZL=-7719.1|ZR=-5329.1|ZSWP=0.0</t>
  </si>
  <si>
    <t>IMGLINENC=76,77,73,74,74,78,73,74,74,73,72,74,70,74,73,74,71,74,74,75,74,73,72,75,73,74,77,74,73,76,75,74,75,76,75,76,77,73,75,77,75,81,76,75,77,75,78,77,75,75,75,76,76,78,73,75,76,77,75,76,78,76,78,75,74,76,72,76,82,75,74,76,76,75,78,78,74,79,77,80,78,76,77,76,79,75,75,78,78,77,76,75,76,78,74,79,74,75,79,75,75,77,78,78,77,75,74,74,76,75,77,79,78,78,75,77,79,78,77,79,77,80,79,76,80,76,81,82,82,80,81,81,82,80,82,83,79,80,81,77,79,79,79,78,79,76,77,74,79,79,77,75,77,70,34,10,11,16,76,35,11,9,10,17,76,74,80,77,74,74,77,73,76,74,75,77,75,73,75,75,77,76,75,74,78,74,74,76,74,76,75,78,75,75,76,76,74,77,78,74,77,73,77,74,78,74,74,74,72,74,75,76,72,76,78,73,73,74,79,73,75,75,74,76,74,74,75,73,72,71,77,70,72,71,75,74,72,75,74,70,67,72,76,74,72,71,74,73,70,72,70,72,72,73,73,70,73,72,69,73,73,70,75,74,70,76,72,73,75,77,71,74,71,71,70,73,73,70,73,76,75,74,73,75,77,75,75,77,76,74,73,71,73,76,75,73,72,75,73,74,74,71,72,73,73,75,73,74,72,73,73,74,75,74,71,75,73,75,73,74</t>
  </si>
  <si>
    <t>IMGLINENC=73,74,75,74,75,71,76,74,74,73,75,73,74,76,76,78,75,75,77,73,78,74,75,74,77,76,73,75,72,75,76,74,78,74,76,75,76,73,72,75,77,76,78,75,77,76,72,73,74,77,79,73,77,77,76,76,74,77,76,75,75,77,77,75,76,77,79,76,77,79,77,77,78,78,76,77,78,79,77,80,76,77,74,75,73,73,76,75,76,72,77,77,75,76,74,79,75,76,81,76,78,74,73,79,75,78,76,78,75,79,78,77,78,77,74,77,75,80,78,77,77,78,79,80,76,80,78,77,79,79,78,82,80,75,76,75,77,78,77,78,77,78,77,79,73,75,75,80,77,77,76,75,78,67,41,10,11,14,73,34,11,9,12,24,83,80,77,80,76,75,73,73,73,75,72,74,74,76,76,74,75,75,74,73,74,79,78,76,76,76,78,79,78,79,76,77,76,74,72,76,72,76,79,74,76,73,73,76,75,73,72,74,73,74,71,72,70,73,69,69,68,69,70,72,70,71,71,70,69,70,69,70,70,68,70,68,71,71,73,70,70,69,69,71,72,72,70,68,70,71,72,72,70,70,70,70,71,71,70,70,71,70,67,69,70,72,70,72,70,76,72,71,72,74,73,72,74,74,70,73,74,73,74,75,76,73,73,75,77,74,77,76,73,75,75,76,72,73,75,78,73,73,75,73,77,74,74,78,73,72,72,76,76,76,72,71,74,71,75,75</t>
  </si>
  <si>
    <t>IMGLINENC=70,68,68,66,66,65,69,68,66,69,71,70,70,67,70,68,64,70,72,69,68,66,68,68,70,68,67,70,71,72,73,70,73,70,71,73,72,73,73,72,71,73,73,70,71,72,73,76,72,72,71,70,71,72,70,72,72,74,72,71,73,74,72,71,74,72,73,71,75,73,69,72,72,72,71,72,72,70,73,69,74,75,77,74,76,72,74,73,73,75,75,74,72,76,75,75,75,75,75,75,74,78,73,75,76,76,74,76,76,76,75,73,75,79,78,78,73,78,76,78,74,76,79,74,77,77,78,78,83,77,78,78,72,78,76,74,75,80,77,75,78,77,77,76,74,75,77,79,78,78,77,77,76,85,99,19,11,12,19,32,55,21,12,12,13,88,81,88,79,81,77,84,79,79,77,77,80,78,77,76,77,77,80,78,78,79,81,84,81,78,81,79,77,77,79,78,84,79,77,78,80,78,79,78,81,80,80,78,79,78,77,80,80,82,80,79,83,79,81,81,81,82,85,81,79,78,80,84,82,84,81,79,80,80,80,81,85,84,81,81,81,82,83,81,80,82,84,81,84,82,82,80,84,82,80,80,82,85,83,83,84,78,85,82,83,81,81,84,82,84,87,80,82,85,83,78,82,81,85,80,82,80,86,84,83,82,81,84,82,81,82,82,79,81,81,81,83,80,84,82,83,79,81,81,80,84,80,79,81,83,80,79,82,84,82,84,81,81,85,81</t>
  </si>
  <si>
    <t>IMGLINENC=66,66,64,69,66,69,68,68,69,68,69,70,68,70,66,68,68,72,69,70,68,67,71,72,71,69,70,73,71,73,72,73,72,70,74,71,75,72,71,75,73,70,70,72,69,72,71,75,71,70,72,70,73,72,73,77,71,74,72,74,72,74,72,74,73,74,73,69,73,70,75,73,73,72,73,72,74,72,73,72,74,73,75,76,75,78,77,74,72,77,78,75,73,76,76,72,73,72,75,74,75,74,74,78,78,75,77,78,76,75,75,76,77,77,77,79,81,76,77,74,74,79,76,79,75,77,78,78,80,76,78,79,77,77,77,76,76,80,77,75,79,78,73,77,79,77,76,80,75,76,80,78,74,81,98,24,11,14,18,29,59,19,14,12,14,95,83,85,78,77,76,78,80,81,79,75,79,77,79,77,77,75,82,78,82,81,79,79,81,79,79,80,78,78,80,79,84,80,80,79,80,80,81,79,81,81,79,81,81,81,79,81,81,76,82,82,81,78,80,81,82,80,81,80,80,78,82,84,84,82,80,83,82,82,82,82,83,82,81,84,81,83,81,80,78,81,83,79,85,80,82,85,84,81,82,82,84,80,79,79,85,84,83,84,85,80,81,78,81,83,83,85,82,82,84,80,86,83,80,81,86,84,82,83,85,84,83,81,84,81,82,82,81,83,82,81,81,78,79,82,80,84,83,80,82,82,79,77,78,77,79,80,80,84,80,82,80,83,82,82</t>
  </si>
  <si>
    <t>ZL=-7537.8|ZR=-5510.4|ZSWP=0.0</t>
  </si>
  <si>
    <t>IMGLINENC=75,76,74,74,75,75,71,73,69,72,77,74,74,74,75,74,73,74,72,73,75,73,74,76,75,73,74,77,75,74,77,76,73,77,77,75,75,78,75,75,77,73,73,75,78,75,78,78,73,79,76,76,78,74,76,73,77,75,75,77,76,79,77,75,77,77,77,80,79,78,76,75,76,77,76,80,79,79,77,79,75,74,78,77,77,77,75,75,77,77,78,79,78,78,73,77,72,76,76,77,76,74,75,77,79,78,78,78,77,78,77,75,75,77,74,79,76,75,80,78,78,80,78,78,80,77,80,79,81,78,79,80,78,82,83,80,81,83,76,78,80,78,78,77,75,76,77,75,79,78,75,79,73,82,15,11,11,16,85,35,13,9,12,13,69,74,73,74,74,73,73,76,76,79,75,75,77,76,72,77,76,72,74,76,77,78,79,76,75,77,77,77,77,75,76,76,75,79,78,76,77,74,72,72,76,75,74,74,75,72,73,75,72,74,75,76,78,75,74,75,74,72,75,73,75,73,75,75,74,77,74,72,72,73,74,74,75,73,72,73,72,73,71,73,70,70,73,73,72,71,75,74,71,72,73,74,75,74,70,74,74,73,74,74,73,76,74,75,77,72,76,71,72,74,75,72,74,72,75,75,75,74,72,73,73,73,73,77,76,76,74,73,76,77,74,70,72,76,72,75,76,75,76,73,75,76,73,77,77,74,76,76,74,73,73,74,75,75,76,72</t>
  </si>
  <si>
    <t>IMGLINENC=76,74,74,74,72,72,75,69,74,76,70,74,75,76,76,75,78,74,75,75,80,74,74,71,72,75,74,75,76,74,79,73,79,77,74,77,73,78,73,76,76,77,73,74,77,77,78,77,76,76,77,75,77,77,75,75,74,77,79,75,77,75,78,77,77,77,75,74,77,80,76,76,76,75,75,76,79,77,79,76,76,78,77,79,77,76,77,77,78,73,73,75,77,76,78,77,74,77,78,79,77,73,74,75,78,76,77,76,76,78,80,77,76,77,76,73,78,77,79,78,78,77,75,78,79,79,75,78,79,80,76,77,78,78,79,80,75,75,82,79,77,80,76,78,76,74,76,73,76,77,75,84,74,74,20,11,11,17,82,29,12,9,12,16,74,71,74,77,75,76,72,76,78,76,73,74,78,76,77,76,72,75,77,75,78,77,76,74,77,77,77,73,79,78,74,76,76,77,76,75,75,74,74,76,74,75,74,72,72,74,74,71,76,72,67,70,72,70,73,71,71,69,71,68,73,73,72,72,69,69,73,69,68,70,72,69,71,72,72,69,74,68,73,72,72,71,71,68,69,72,70,73,71,68,72,69,70,72,71,69,73,72,72,70,70,70,68,74,70,73,71,72,75,72,71,70,71,71,72,74,74,70,74,75,74,74,76,76,75,74,75,79,75,78,76,71,74,71,72,74,74,78,75,73,77,75,73,75,72,72,73,75,73,75,72,75,72,73,77,76</t>
  </si>
  <si>
    <t>IMGLINENC=69,66,69,66,67,65,66,67,66,72,69,67,72,70,68,68,70,69,70,71,70,69,68,71,71,70,70,71,69,68,72,71,73,71,73,72,70,71,73,71,72,75,72,72,71,72,73,71,68,71,72,75,74,74,71,73,75,72,72,72,72,77,71,72,74,71,72,70,75,76,73,74,71,73,72,72,72,69,73,74,73,74,79,75,75,72,74,75,73,75,75,73,74,75,71,75,75,74,75,77,74,73,75,72,77,77,75,76,76,77,75,74,79,78,74,74,73,75,77,78,76,76,73,77,77,77,78,76,77,78,78,81,79,77,76,76,79,75,78,77,79,80,78,76,76,74,78,78,77,79,77,75,83,83,92,17,11,14,20,32,58,21,14,13,13,72,78,83,78,79,78,79,80,78,79,80,79,79,81,79,79,77,80,79,77,77,78,81,81,79,78,81,80,79,80,81,80,79,80,77,81,77,79,77,81,80,82,78,79,83,80,79,82,83,81,81,81,81,81,83,81,83,79,80,83,81,83,81,82,85,81,80,82,80,81,82,81,87,80,83,81,83,83,83,83,81,82,79,85,83,83,81,83,82,83,82,83,80,81,81,82,81,86,84,84,82,82,83,84,81,82,84,82,84,85,79,83,81,82,82,85,79,81,81,83,84,83,82,83,86,82,84,79,82,81,81,82,83,83,83,83,80,81,81,76,83,79,81,85,83,81,82,84,80,79,81,82,81,81,82</t>
  </si>
  <si>
    <t>IMGLINENC=66,65,66,68,67,68,71,70,70,71,69,71,74,71,69,66,66,67,71,68,69,71,71,70,70,69,71,72,70,76,72,70,72,75,72,76,72,71,69,72,73,75,75,71,71,69,71,72,72,73,73,73,74,70,72,73,74,72,71,76,74,73,72,72,73,74,72,74,74,71,73,73,71,72,73,74,73,71,73,73,75,74,76,76,75,77,75,75,76,74,74,77,75,74,76,74,72,71,74,76,74,75,76,79,78,73,75,76,78,78,74,77,79,79,77,78,79,79,78,75,74,75,77,80,77,77,79,78,78,75,77,76,76,76,78,80,80,77,78,78,80,77,77,78,79,80,80,75,76,79,80,80,77,85,99,17,12,14,17,31,63,21,14,13,13,80,77,85,80,79,79,82,78,78,79,78,76,80,77,77,77,78,82,77,83,81,78,80,78,79,82,83,81,84,77,79,83,82,82,79,80,80,81,80,81,77,81,78,82,82,82,79,79,77,79,80,80,83,82,82,83,83,82,82,80,80,82,80,84,85,80,81,83,82,82,83,80,82,82,84,82,83,84,83,81,80,83,82,79,85,81,82,81,79,78,83,85,82,80,81,83,85,83,83,85,82,83,77,82,81,85,84,79,83,82,81,85,83,81,85,85,79,83,80,82,88,85,81,84,86,82,83,83,82,80,82,81,82,80,80,80,83,83,81,81,81,80,79,82,83,78,79,80,81,82,80,77,81,81,83</t>
  </si>
  <si>
    <t>ZL=-7359.8|ZR=-5688.4|ZSWP=0.0</t>
  </si>
  <si>
    <t>IMGLINENC=73,74,73,74,72,76,73,75,72,75,72,73,76,72,71,71,73,72,76,74,74,74,75,74,73,72,74,76,79,77,77,79,76,78,78,77,78,75,77,75,78,77,75,76,73,76,76,76,80,75,77,75,71,75,77,77,78,76,79,75,74,78,75,78,77,74,78,76,78,77,75,76,76,76,78,76,75,75,76,74,77,77,75,77,80,76,73,76,78,72,75,76,76,78,79,75,75,78,81,78,79,78,79,74,76,76,75,78,74,77,78,74,78,74,77,77,79,77,80,80,78,79,77,80,76,77,80,77,83,81,83,79,82,80,82,79,80,81,80,79,84,78,79,78,77,78,76,73,76,77,80,74,75,92,11,11,12,16,88,32,12,11,12,12,73,79,80,77,72,74,76,71,78,80,73,77,76,74,75,78,76,77,77,76,75,73,76,73,73,74,75,78,78,75,76,76,76,78,79,76,78,76,75,75,76,72,78,73,77,72,77,77,76,72,75,70,75,74,73,75,74,71,77,74,73,73,74,77,73,72,73,72,76,75,71,73,73,72,72,73,73,69,72,71,70,72,73,72,72,72,71,69,71,71,72,73,74,68,72,74,73,71,75,73,76,74,74,75,74,75,75,74,69,75,73,73,75,73,75,76,76,74,76,76,76,74,73,75,73,76,74,75,74,76,73,73,73,73,75,73,74,71,72,71,73,77,73,76,72,77,74,73,72,73,74,74,73,74,72,74</t>
  </si>
  <si>
    <t>IMGLINENC=73,75,73,75,73,72,73,71,73,72,74,73,75,73,72,76,75,76,75,74,71,75,74,75,74,73,72,74,75,73,77,75,76,78,73,74,75,76,74,74,77,75,77,74,77,74,75,76,76,78,75,72,77,77,79,75,75,77,79,75,76,77,75,79,79,76,77,77,78,79,74,78,77,80,74,76,74,74,79,77,80,80,78,76,77,79,80,82,74,76,76,77,77,79,75,76,78,76,79,77,80,79,74,76,75,75,78,78,76,80,75,79,76,80,76,79,77,77,75,77,80,78,75,81,78,77,77,77,78,76,79,79,78,78,77,75,77,78,80,80,77,77,78,80,76,77,78,75,76,78,78,78,78,92,13,12,12,17,88,28,13,9,12,12,69,77,79,75,73,74,72,78,73,75,76,75,75,76,76,77,76,76,72,75,76,78,77,76,76,76,75,77,76,81,77,75,75,75,76,73,74,74,71,75,72,73,73,72,72,72,71,72,72,69,70,69,74,71,72,72,70,73,74,70,75,70,71,72,70,69,75,73,68,70,70,70,71,71,71,73,70,71,70,71,70,70,70,68,71,73,71,71,69,70,69,67,71,70,70,73,72,73,70,70,70,71,71,70,72,69,72,70,71,71,73,71,74,73,74,73,75,74,74,74,77,75,72,74,74,77,75,75,76,77,73,75,73,72,74,76,73,74,73,74,74,75,74,75,75,75,70,75,75,72,73,72,74,76,74,73</t>
  </si>
  <si>
    <t>IMGLINENC=69,65,65,67,65,70,69,65,69,68,68,69,68,69,70,70,71,70,67,70,68,70,70,72,70,68,71,69,71,75,72,70,74,71,72,70,72,74,69,73,70,69,67,71,73,71,73,73,72,70,68,73,73,74,73,74,75,71,74,75,72,71,71,73,75,70,71,74,72,75,73,76,74,74,73,74,72,75,71,73,75,75,74,78,72,74,73,72,73,76,75,73,77,76,75,72,75,75,76,74,74,75,74,74,75,76,74,76,74,77,76,75,76,77,76,76,75,79,77,73,75,76,76,80,80,77,78,79,77,77,79,76,77,78,76,78,77,79,76,79,79,78,80,79,76,76,78,78,77,79,78,78,82,81,86,14,11,15,20,31,63,22,14,12,12,57,81,79,81,79,81,82,79,80,77,77,80,80,77,78,79,78,79,78,77,84,78,83,79,80,84,78,80,79,80,82,83,84,79,81,80,78,76,80,79,81,80,77,82,79,79,80,80,82,79,83,84,83,81,83,85,80,83,83,78,81,84,83,82,83,84,78,82,79,83,83,82,81,84,82,81,85,81,81,86,85,80,81,87,81,80,82,81,84,82,80,85,80,82,83,81,80,86,84,81,80,86,80,83,81,81,80,84,83,80,82,81,83,81,86,82,81,84,81,83,84,84,82,83,81,83,85,81,82,81,81,82,84,80,84,86,84,77,82,85,83,81,79,84,82,84,80,80,81,84,81,79,83,84,78</t>
  </si>
  <si>
    <t>IMGLINENC=68,67,69,70,67,69,66,68,71,68,70,71,70,70,68,69,71,70,69,67,66,71,70,73,73,69,71,70,71,70,69,72,72,72,72,74,71,73,73,74,72,71,76,72,73,72,74,72,74,74,73,73,71,73,73,70,74,74,73,74,72,72,72,72,76,73,73,75,73,73,73,75,74,73,79,72,72,73,71,73,73,73,77,75,75,75,75,77,78,73,72,73,77,73,77,73,73,75,77,77,76,75,79,75,75,76,76,75,74,74,78,77,76,78,75,78,79,76,78,76,77,77,80,78,78,79,76,78,78,78,78,76,76,76,75,75,76,79,79,76,76,77,77,79,79,77,80,78,76,79,76,77,77,82,90,17,10,15,18,29,70,20,16,12,12,62,79,80,81,79,79,83,77,80,81,73,78,79,78,77,76,82,84,82,79,80,79,83,78,80,81,84,82,82,78,79,82,80,82,79,81,81,85,79,83,82,77,86,81,85,83,80,80,79,79,82,79,82,83,82,81,83,81,81,81,82,82,80,80,83,76,82,85,81,80,80,81,84,84,85,82,79,80,82,80,82,85,84,82,82,80,83,83,79,84,83,80,82,83,84,82,84,85,83,82,82,83,79,80,80,84,86,81,80,82,83,85,83,79,79,82,81,81,82,82,85,85,80,80,83,81,85,78,86,83,81,79,81,80,80,82,82,81,80,80,80,84,81,82,81,82,81,82,82,81,82,82,80,82,81</t>
  </si>
  <si>
    <t>ZL=-7178.6|ZR=-5869.5|ZSWP=0.0</t>
  </si>
  <si>
    <t>IMGLINENC=72,74,71,74,76,74,74,76,70,78,75,72,75,73,72,74,72,75,75,73,75,74,73,75,76,74,76,75,74,77,75,75,73,78,77,74,77,76,74,75,77,79,73,75,75,79,79,77,75,78,75,77,78,77,74,77,80,74,77,73,79,76,76,73,76,75,74,73,77,78,76,76,73,78,77,76,79,78,77,78,76,75,75,75,76,77,76,74,76,78,74,74,77,73,78,77,76,76,80,78,76,75,77,75,78,77,77,76,73,79,79,78,76,77,76,76,76,79,78,79,79,77,78,78,78,81,80,79,78,83,77,82,83,82,80,81,79,81,83,78,81,77,80,76,74,77,80,74,77,80,78,75,78,97,9,11,12,16,93,35,14,11,13,9,82,77,79,77,74,76,75,77,75,76,78,77,74,75,76,77,73,74,76,76,76,74,76,77,72,78,75,74,75,72,74,77,74,77,75,77,75,73,73,75,75,77,76,71,76,72,75,75,75,74,74,74,73,74,74,77,78,73,72,75,76,73,71,73,73,73,73,70,73,76,72,75,73,74,72,73,75,72,75,75,74,74,70,73,72,72,74,74,73,75,71,73,70,74,72,72,74,74,74,74,72,75,73,71,73,73,75,75,70,72,72,73,72,74,76,74,71,74,73,74,74,75,75,79,75,76,75,71,74,77,73,76,73,76,72,72,74,73,73,72,75,72,75,72,76,73,74,73,73,72,74,72,71,73,76,76</t>
  </si>
  <si>
    <t>IMGLINENC=73,74,76,75,74,74,75,75,73,75,74,75,72,74,76,75,74,76,72,75,77,76,74,76,72,73,74,73,75,75,76,78,78,77,78,78,72,76,74,76,76,73,71,76,73,76,78,78,73,78,77,76,77,78,75,72,73,76,73,77,75,76,77,78,76,73,77,75,76,75,77,77,78,80,78,77,76,77,78,77,76,76,75,75,74,77,77,76,78,74,75,80,75,74,74,76,77,76,78,76,75,76,72,75,75,75,78,78,77,75,81,79,75,76,76,76,78,78,76,76,77,78,79,80,76,75,78,77,77,80,79,77,76,79,80,80,78,80,80,78,75,77,79,77,77,82,77,76,74,76,77,76,81,93,10,11,11,16,93,32,13,11,13,11,82,81,77,74,72,75,75,78,76,78,74,77,75,76,75,72,76,75,77,74,75,76,79,74,78,75,73,76,77,75,74,76,74,74,76,75,75,76,73,76,73,75,77,74,74,73,71,73,74,73,71,74,72,73,72,68,71,71,76,72,74,70,70,71,73,67,69,70,73,70,72,69,72,72,71,70,74,71,72,71,73,72,69,66,72,72,71,68,72,71,74,70,69,71,69,70,72,68,68,70,68,69,68,71,67,73,72,73,72,72,73,71,75,72,73,72,72,74,77,75,76,72,77,75,73,75,76,75,75,71,75,72,74,72,71,74,75,76,72,73,77,74,73,72,75,75,77,72,72,72,73,74,77,72,75,73</t>
  </si>
  <si>
    <t>IMGLINENC=65,68,63,68,66,67,68,67,69,68,68,66,68,70,69,69,69,68,66,67,68,67,69,65,70,69,69,71,69,72,71,67,75,70,70,71,73,73,75,71,74,75,70,71,72,72,70,72,71,72,73,71,72,71,71,72,74,71,73,71,70,73,75,76,70,71,71,76,73,73,72,71,73,72,72,70,74,74,70,73,75,73,74,77,75,72,76,72,73,74,78,76,75,76,73,76,75,74,75,73,78,75,77,76,78,77,72,77,76,72,78,75,75,76,75,75,77,80,76,77,77,76,77,77,78,76,74,77,80,77,77,77,77,80,75,78,77,75,75,80,78,78,77,76,76,76,79,79,77,78,77,77,79,77,74,13,11,16,19,31,66,22,13,12,10,42,88,76,85,76,77,80,81,84,82,80,79,80,82,79,78,79,76,80,79,79,79,82,81,79,80,78,82,81,76,80,79,82,80,84,81,80,80,80,81,81,77,80,81,82,83,79,81,79,78,81,82,79,83,83,84,82,81,82,82,81,84,83,82,84,84,81,82,82,85,83,84,81,82,81,86,81,80,80,83,81,81,81,84,81,85,82,84,81,81,84,81,83,82,82,83,82,84,80,87,82,82,82,83,83,82,83,83,86,84,86,84,84,82,85,83,80,84,83,82,82,85,81,81,85,80,82,80,82,84,82,84,80,77,82,81,82,82,81,83,81,81,82,84,80,82,82,81,81,78,80,83,82,84,80</t>
  </si>
  <si>
    <t>IMGLINENC=66,69,65,68,64,67,69,68,68,72,68,69,69,68,74,69,69,70,69,72,68,67,66,70,71,71,71,71,71,72,71,72,71,70,73,71,73,75,74,73,71,74,74,74,72,73,73,73,72,73,73,72,72,73,72,72,72,69,74,70,74,75,72,73,76,73,74,75,73,73,73,72,75,72,76,72,72,73,74,72,76,74,76,74,74,72,74,76,75,76,75,75,77,76,75,74,74,74,77,78,74,74,77,78,76,74,74,79,75,77,75,78,76,75,78,78,82,78,78,78,77,77,78,75,81,81,76,77,77,76,79,78,75,79,75,78,77,76,78,78,77,80,79,78,82,80,78,78,81,77,78,75,83,77,81,14,10,15,18,32,69,21,14,11,11,47,84,79,81,81,77,73,77,79,79,81,77,76,79,78,80,77,81,78,81,79,79,81,81,79,79,81,80,80,80,78,84,78,83,81,79,82,81,76,81,80,80,82,82,82,83,78,81,82,82,82,80,78,80,82,81,83,79,81,80,78,82,83,83,82,79,82,83,84,80,81,80,82,82,81,83,82,81,80,81,81,85,83,80,82,84,85,86,79,80,82,84,82,79,78,81,79,82,82,83,84,82,79,79,84,82,86,82,84,81,80,85,83,81,79,86,84,84,83,80,84,86,80,84,82,82,78,80,82,84,80,82,79,80,79,82,79,79,81,81,86,79,78,82,83,80,81,83,83,82,82,81,81,82,82</t>
  </si>
  <si>
    <t>ZL=-6997.3|ZR=-6050.9|ZSWP=0.0</t>
  </si>
  <si>
    <t>IMGLINENC=74,72,75,69,71,71,71,73,74,73,74,71,76,75,75,70,72,75,76,73,73,69,77,75,76,74,75,75,76,75,76,73,76,74,75,75,75,74,76,78,77,74,75,75,76,75,79,78,78,75,74,74,77,75,78,74,74,73,75,73,77,74,76,78,76,75,75,80,79,80,75,75,79,78,75,78,78,79,77,78,77,80,75,76,78,75,76,77,76,75,75,75,73,76,77,77,73,82,76,78,75,76,76,77,77,77,76,74,75,77,79,76,74,77,77,78,79,77,78,77,78,80,79,77,79,78,77,80,80,80,80,85,84,82,80,81,79,82,80,81,78,79,79,77,80,77,79,75,76,76,78,75,84,92,11,11,12,17,103,33,13,12,13,9,80,75,76,76,74,74,76,73,74,73,76,74,77,74,74,73,73,76,73,78,73,78,78,76,76,73,77,73,74,70,75,75,76,77,74,75,77,75,74,72,74,77,74,76,75,77,74,77,72,76,75,74,73,70,73,74,77,75,73,73,72,74,73,72,75,74,74,72,72,73,72,72,73,74,73,74,71,74,72,71,71,73,73,70,73,72,70,72,73,73,72,72,72,73,73,74,74,71,74,77,75,77,78,71,75,73,74,74,72,72,73,73,75,73,76,73,74,76,72,78,75,77,72,76,77,75,75,73,71,77,76,74,76,74,76,78,75,75,74,73,74,73,76,75,73,75,77,75,74,73,75,76,71,76,73,75</t>
  </si>
  <si>
    <t>IMGLINENC=74,75,77,76,73,74,74,76,73,76,73,74,76,77,74,74,73,74,75,75,73,74,75,76,76,75,76,72,78,77,78,77,77,77,75,75,74,76,75,77,77,77,77,75,76,77,78,73,74,77,77,75,78,77,77,76,76,74,76,74,76,79,77,77,79,74,80,74,75,77,76,77,74,78,79,75,80,80,78,77,80,75,77,78,76,79,81,78,78,79,76,78,75,78,78,76,78,77,79,77,74,74,75,78,75,79,77,76,73,77,78,76,76,76,77,76,75,79,77,77,77,79,77,80,75,78,77,79,81,77,78,80,79,80,78,79,78,77,75,78,79,79,76,77,79,79,74,78,75,72,80,75,82,94,9,10,12,17,102,29,13,10,13,9,80,77,77,74,77,72,77,76,78,76,77,76,75,76,74,74,79,77,74,75,80,76,76,78,73,77,76,82,77,73,76,75,76,76,75,74,74,75,72,75,72,75,76,71,73,71,70,74,71,72,72,74,69,71,69,72,70,72,73,68,71,71,71,70,70,69,72,70,68,72,70,69,70,71,70,70,73,69,72,68,73,70,70,69,70,69,71,71,70,72,70,72,71,70,70,69,67,66,70,70,70,69,71,70,72,73,71,71,74,73,72,74,74,74,72,74,76,73,76,75,75,75,76,74,73,75,74,74,73,79,73,74,70,73,77,74,78,73,79,76,77,75,76,75,75,72,75,75,74,73,73,74,76,71,73,72</t>
  </si>
  <si>
    <t>IMGLINENC=67,64,68,70,63,67,67,69,69,66,70,67,68,68,69,67,68,66,68,72,69,68,67,69,69,71,69,72,72,71,72,73,72,75,73,71,74,77,74,73,73,73,69,72,70,73,70,75,69,72,72,70,74,71,71,74,73,69,74,72,75,76,73,74,74,72,72,73,71,74,73,73,74,74,73,71,74,70,73,71,74,76,74,76,74,73,78,75,76,74,79,75,77,77,72,76,73,72,77,73,73,74,75,73,74,73,76,78,75,72,75,79,75,77,78,78,75,77,77,77,74,77,77,76,78,77,78,78,79,79,75,78,78,78,77,78,78,77,77,77,76,76,77,76,78,76,77,77,80,78,78,82,79,75,62,13,11,15,19,33,68,25,15,13,10,29,96,87,80,76,79,81,77,80,82,79,78,78,79,78,77,79,80,82,76,77,77,81,80,80,82,79,80,78,81,81,78,80,80,82,80,78,79,79,81,80,79,79,83,78,83,80,81,81,78,80,83,82,81,83,83,83,80,83,82,81,84,85,81,83,80,80,84,83,79,83,84,81,84,80,81,81,83,84,83,81,82,83,80,79,81,83,84,82,83,84,83,82,81,80,83,81,82,82,82,84,81,83,82,79,83,81,80,83,83,84,82,84,78,81,86,86,83,82,81,81,84,84,81,83,85,81,84,83,84,83,81,82,79,82,80,83,79,80,84,78,82,82,83,81,81,80,81,80,82,81,79,79,82,82</t>
  </si>
  <si>
    <t>IMGLINENC=66,68,66,69,66,69,70,69,68,66,72,71,72,71,70,67,67,70,72,67,70,66,70,69,72,68,70,72,72,72,74,71,71,73,71,74,74,70,72,74,74,77,74,72,73,73,76,73,73,72,72,71,73,70,72,71,71,73,76,72,71,74,70,73,73,72,72,71,73,73,73,77,72,71,71,72,74,71,75,75,76,73,76,76,74,74,79,75,74,76,76,76,75,73,70,74,74,73,73,73,78,78,73,76,75,74,75,74,76,77,78,75,78,81,75,77,79,78,79,75,76,77,74,78,78,79,77,78,79,75,77,77,78,72,78,75,74,76,76,77,78,76,78,77,79,80,76,79,75,78,79,78,83,75,72,12,11,15,18,31,74,24,14,12,12,33,97,80,82,79,77,81,78,79,78,80,79,81,80,81,79,81,83,79,77,81,79,79,80,80,79,78,80,81,76,80,82,81,79,79,80,81,81,79,81,81,81,81,81,82,80,78,78,81,83,84,81,84,80,82,82,83,82,85,79,81,79,81,81,83,82,77,82,79,79,81,81,84,83,83,84,81,82,82,79,81,83,84,80,79,84,84,82,81,79,83,83,82,80,83,86,82,80,84,85,82,84,81,80,85,86,87,80,80,81,82,83,81,84,80,82,82,84,82,82,83,83,82,81,82,81,85,80,81,84,84,81,79,80,80,84,82,84,77,84,80,80,80,82,80,79,83,84,81,83,82,78,81,80,79</t>
  </si>
  <si>
    <t>ZL=-6819.3|ZR=-6228.9|ZSWP=0.0</t>
  </si>
  <si>
    <t>IMGLINENC=74,75,74,74,76,73,73,74,75,75,75,76,75,73,74,70,72,73,75,73,75,74,72,73,77,73,77,76,76,73,76,74,75,79,78,75,79,76,74,76,79,74,75,73,77,73,76,78,80,79,76,75,77,77,75,75,78,74,75,75,77,74,79,76,73,76,76,76,74,78,75,75,76,78,77,79,76,78,76,78,77,80,76,76,76,79,75,79,76,76,76,77,78,76,80,75,74,77,80,79,75,75,76,76,72,76,75,78,78,79,80,76,77,76,76,77,77,79,79,77,79,79,78,79,78,79,78,77,80,81,81,82,83,81,84,83,82,76,81,79,80,79,78,77,76,76,77,76,77,76,76,78,78,78,8,12,12,18,107,32,12,11,13,8,63,76,76,72,73,75,75,75,74,74,74,76,77,76,78,74,75,76,74,76,76,72,75,73,76,75,75,78,75,73,74,75,78,76,75,75,77,79,75,75,75,76,75,77,74,75,73,76,76,74,77,73,71,72,76,73,76,76,75,73,76,74,73,74,74,72,74,73,72,73,74,71,73,73,74,72,70,73,73,71,72,74,72,74,75,71,70,75,72,78,75,72,72,75,73,75,75,73,74,76,74,73,73,75,72,75,74,77,74,74,74,74,73,74,73,76,75,76,72,78,78,74,74,76,75,77,75,75,75,72,76,73,72,73,73,72,72,74,71,72,73,71,72,76,75,75,73,72,74,76,76,73,73,75,75,75</t>
  </si>
  <si>
    <t>IMGLINENC=74,72,73,72,72,78,74,76,74,76,76,74,73,76,74,74,75,74,76,74,75,75,74,79,73,77,77,73,77,73,75,75,78,75,76,79,75,79,75,74,77,76,76,74,74,75,74,77,76,74,77,75,75,79,80,77,73,75,76,76,80,78,74,79,80,77,76,76,75,77,75,77,73,79,78,76,77,75,77,76,77,77,77,73,79,75,78,76,77,80,79,75,75,74,77,78,77,74,79,78,74,78,77,75,77,77,77,77,77,78,79,76,78,80,79,79,76,79,79,77,79,78,79,79,78,81,73,77,77,80,77,80,78,78,77,79,76,78,81,81,80,78,76,76,77,75,74,74,79,78,75,77,79,84,9,11,13,18,103,29,15,10,12,9,77,71,76,74,76,76,75,76,75,74,76,75,76,75,74,77,75,75,76,77,75,77,77,76,78,76,76,76,75,75,74,74,77,71,78,75,75,73,74,75,73,75,74,75,72,74,73,71,72,71,70,71,70,73,71,70,73,72,71,72,74,69,73,72,70,68,70,71,72,68,69,69,73,72,73,71,72,70,72,72,71,72,70,73,68,73,69,71,68,69,69,71,71,69,68,72,71,68,71,69,72,69,71,70,71,75,73,73,70,71,72,74,73,71,73,72,73,75,73,73,77,76,77,73,75,75,77,76,75,77,74,75,74,72,73,76,73,75,78,70,75,74,70,73,75,74,76,73,77,76,73,74,73,74,77,71</t>
  </si>
  <si>
    <t>IMGLINENC=70,65,66,69,67,65,64,66,69,68,67,67,72,68,67,71,68,70,72,70,69,70,68,70,69,68,71,70,72,71,71,71,72,73,71,73,74,75,72,73,73,73,70,72,70,72,72,71,73,72,72,76,75,70,70,76,75,69,70,72,71,74,71,74,74,74,70,74,74,74,72,75,74,76,73,72,72,74,73,73,74,75,74,75,74,74,75,72,74,74,75,75,75,76,75,73,73,75,75,74,78,78,76,76,79,77,76,77,77,75,75,78,78,77,75,78,77,74,74,77,80,79,75,76,76,80,82,76,78,79,76,75,76,76,76,75,76,78,79,77,77,77,78,78,76,78,78,80,76,75,79,81,73,83,46,12,12,16,19,32,74,25,14,11,10,20,104,85,81,80,79,78,80,79,80,78,80,78,78,79,79,79,79,81,79,81,79,80,80,77,78,79,82,78,79,78,85,77,84,82,78,81,78,82,81,83,81,77,79,80,82,75,83,80,83,80,80,81,82,80,78,79,81,85,83,85,81,82,84,82,82,80,85,79,80,80,79,80,81,81,79,84,82,82,83,79,82,84,84,83,81,79,80,79,81,80,83,82,83,81,81,79,82,83,82,83,81,80,83,85,82,84,85,82,83,81,80,79,85,84,78,84,83,83,81,83,82,84,80,82,83,82,79,82,82,81,80,84,80,84,81,83,82,80,84,78,80,78,85,80,82,82,80,80,78,83,83,82,83,84</t>
  </si>
  <si>
    <t>IMGLINENC=67,64,68,69,66,69,67,69,68,72,71,70,70,70,72,67,70,65,69,71,69,69,70,71,70,72,72,73,67,73,70,74,72,72,73,73,73,68,71,71,71,72,72,72,70,73,72,71,71,69,74,74,73,74,75,72,72,73,74,72,73,75,73,73,73,70,71,69,68,72,76,74,73,72,75,71,76,75,72,73,74,73,75,76,78,76,76,75,73,72,75,75,74,74,75,76,75,72,76,75,76,78,77,75,74,74,77,75,76,77,78,77,76,76,77,78,78,79,77,79,79,79,76,77,77,78,78,78,77,76,75,79,76,76,80,77,75,77,79,76,79,78,79,76,83,78,78,77,74,79,81,77,74,77,52,12,11,15,19,32,79,23,15,13,11,23,104,89,78,81,79,81,79,75,80,80,80,82,81,81,82,81,79,76,78,79,77,85,82,83,77,79,79,83,78,80,84,83,81,81,78,82,78,82,79,82,78,80,80,82,80,83,80,79,82,82,82,78,82,84,83,79,78,84,81,83,84,84,85,80,80,83,87,82,79,80,82,82,82,83,84,82,84,84,79,83,79,83,80,85,82,84,84,83,84,81,85,85,80,82,85,84,82,83,85,85,81,78,81,87,82,84,79,83,83,81,82,82,79,80,84,84,84,86,83,84,81,83,82,83,80,82,80,81,82,82,80,78,80,83,81,80,81,77,79,80,80,82,80,80,81,83,80,80,78,82,81,83,81,84</t>
  </si>
  <si>
    <t>ZL=-6637.8|ZR=-6410.4|ZSWP=0.0</t>
  </si>
  <si>
    <t>IMGLINENC=71,74,73,73,74,76,74,72,72,74,71,74,75,73,75,73,72,74,75,75,76,76,73,74,75,72,76,74,74,74,77,75,74,78,76,75,76,76,75,74,77,75,75,76,77,74,75,75,79,78,77,75,75,75,76,75,75,74,77,75,76,78,77,76,74,76,78,77,78,77,78,78,75,76,73,76,80,78,76,77,78,75,78,77,74,77,78,78,76,76,76,77,78,78,76,78,78,77,80,77,73,76,76,77,76,77,75,75,76,77,75,75,73,79,74,74,77,78,79,76,77,77,78,75,79,78,82,79,82,80,80,82,83,77,82,82,81,84,80,80,80,79,81,76,77,73,79,76,76,76,78,76,69,57,8,12,12,16,117,32,13,10,10,9,38,83,79,78,74,74,76,74,74,76,75,75,77,74,76,75,76,74,76,75,73,77,77,75,77,77,76,75,75,74,75,77,75,78,73,72,78,73,74,73,77,76,76,73,72,75,75,74,74,74,71,70,76,73,73,75,74,76,76,77,74,75,72,73,73,73,73,75,72,72,71,73,73,74,71,70,71,75,70,72,73,69,71,75,73,71,74,71,75,70,72,73,75,75,72,70,73,72,73,75,75,75,74,73,74,72,71,74,71,75,70,72,75,75,76,72,73,74,74,74,74,73,76,74,74,74,75,75,74,73,72,73,70,73,74,76,70,75,77,74,72,72,74,75,73,74,72,73,71,72,72,74,74,74,75,75</t>
  </si>
  <si>
    <t>IMGLINENC=75,74,76,76,72,73,74,76,71,76,74,75,74,73,72,73,75,77,75,72,79,72,78,74,77,78,77,75,76,78,75,76,77,76,77,75,75,80,75,76,75,77,76,76,75,74,77,76,76,76,77,75,79,79,79,76,78,74,77,77,76,82,79,77,75,75,79,76,76,79,74,79,74,78,77,77,81,77,77,77,74,76,80,74,73,76,76,80,77,77,76,75,76,77,76,75,76,74,77,78,76,75,79,78,74,78,78,78,73,78,79,74,78,75,78,74,78,78,79,76,77,78,80,78,75,79,75,77,77,80,79,78,77,79,77,77,76,78,78,76,77,76,76,74,79,76,77,75,73,74,75,80,69,59,9,11,11,18,114,29,12,11,11,9,56,74,76,78,77,74,76,74,76,76,76,74,72,78,75,77,73,72,76,77,76,77,77,75,77,75,76,74,76,75,75,78,77,74,74,78,75,73,78,73,79,74,72,72,74,70,74,74,73,73,70,71,71,72,69,71,70,69,69,71,72,69,69,72,70,70,71,69,73,69,71,68,70,70,72,70,69,70,69,70,71,71,71,70,74,70,71,69,71,69,69,67,71,69,72,72,71,74,69,69,69,70,71,70,70,73,75,69,71,70,73,73,74,70,72,74,77,72,75,74,75,74,74,75,77,74,73,73,78,75,74,74,72,73,71,74,73,76,74,72,75,72,72,76,76,74,73,71,76,74,73,75,71,70,75,73</t>
  </si>
  <si>
    <t>IMGLINENC=68,67,68,68,67,66,68,67,71,73,68,67,71,67,70,69,66,70,68,72,68,69,69,70,68,70,72,69,68,70,71,72,70,74,72,74,73,75,70,72,71,72,73,70,73,70,70,71,69,73,70,72,73,73,72,74,71,72,72,73,72,71,71,72,72,73,74,73,76,72,73,73,72,73,73,70,73,73,76,72,75,75,75,72,71,74,72,74,75,75,77,73,76,76,78,77,74,74,77,74,77,77,75,76,72,74,73,73,76,74,76,75,76,78,76,77,77,77,75,76,76,76,75,77,79,78,80,79,78,79,78,79,79,80,77,74,77,77,78,77,78,77,80,74,77,76,81,77,75,76,76,79,77,90,32,11,12,16,21,34,78,25,14,13,10,16,96,82,87,79,76,78,82,75,81,76,76,77,78,80,79,76,76,77,82,79,83,80,82,79,76,76,77,75,80,77,81,80,78,80,79,82,82,79,77,81,81,77,78,81,79,84,81,81,82,81,85,82,82,80,79,82,84,83,81,80,83,81,82,84,79,78,80,78,81,82,79,82,81,85,83,86,80,81,80,86,83,76,81,83,82,82,83,80,83,82,80,79,80,81,84,81,83,84,82,83,79,81,80,80,85,83,81,85,87,82,83,83,83,84,83,81,82,80,80,87,84,83,81,82,78,84,84,80,82,79,81,78,81,82,85,80,80,79,82,84,81,80,82,80,81,80,80,81,81,79,82,81,82,82</t>
  </si>
  <si>
    <t>IMGLINENC=66,68,68,68,68,68,69,69,70,72,69,70,67,72,68,70,69,71,66,69,69,71,73,71,69,72,68,73,67,73,73,73,72,74,71,70,73,73,71,73,74,72,74,72,72,70,70,73,75,73,70,74,71,72,72,75,74,72,73,73,73,70,71,73,75,72,74,76,72,74,74,74,72,74,72,73,75,74,73,75,75,72,75,75,72,79,73,78,75,73,75,78,76,75,76,74,77,74,77,75,75,78,73,76,76,75,74,75,77,78,76,78,78,77,77,76,78,83,76,78,76,76,76,79,74,78,78,76,80,74,76,76,77,79,76,80,78,75,80,77,76,75,75,75,78,77,77,78,77,79,80,81,76,83,37,13,12,14,19,32,86,24,15,14,10,16,99,84,84,80,75,76,82,79,76,77,77,79,81,82,81,78,80,79,79,83,79,81,80,80,81,80,80,80,80,81,80,80,78,77,83,81,80,81,82,79,79,80,83,81,78,80,80,83,81,82,81,83,84,82,81,81,80,80,84,81,80,82,85,85,82,82,86,85,83,80,82,84,84,83,81,82,88,82,78,82,83,83,81,81,80,83,82,84,81,80,82,80,83,81,82,83,82,85,83,84,80,80,83,83,81,81,83,82,80,84,81,84,83,79,86,80,82,84,83,81,83,81,79,82,81,79,84,80,83,82,79,79,80,83,84,80,80,82,81,81,81,80,86,82,75,82,81,84,78,82,79,82,82,82</t>
  </si>
  <si>
    <t>ZL=-6456.6|ZR=-6591.6|ZSWP=0.0</t>
  </si>
  <si>
    <t>IMGLINENC=73,73,73,73,73,74,71,73,73,71,74,76,75,73,75,76,73,75,75,71,76,73,75,74,75,74,75,74,75,75,76,76,77,77,75,76,78,76,75,78,74,76,72,74,77,77,77,77,75,78,75,74,75,77,78,75,76,76,74,74,77,77,78,79,74,77,77,78,80,79,76,76,77,76,76,78,74,78,75,75,74,76,76,77,77,76,76,78,76,74,77,77,80,75,75,77,76,74,79,76,75,76,78,77,79,76,76,76,77,73,79,76,76,80,79,81,78,78,78,78,79,77,78,77,78,81,78,77,85,82,81,82,85,81,81,82,83,80,80,79,80,79,79,76,79,76,78,75,75,76,78,71,69,26,8,11,13,17,128,32,14,12,10,7,18,80,74,78,76,76,78,74,75,76,75,76,75,74,76,77,74,77,74,75,76,79,77,74,75,75,78,76,75,76,76,74,76,76,74,77,78,77,74,70,78,72,77,74,75,75,76,76,75,77,74,72,74,71,76,77,73,76,74,76,73,75,72,72,73,72,74,72,71,76,74,73,73,76,71,70,75,73,73,74,73,69,71,72,72,74,73,71,74,72,69,72,73,73,73,74,75,75,74,74,73,71,74,76,72,71,74,71,75,75,75,76,72,73,73,74,75,73,74,75,72,74,75,76,76,75,72,74,74,76,77,72,72,74,74,72,72,72,74,72,73,73,72,72,73,70,77,73,73,75,74,73,74,76,75,74</t>
  </si>
  <si>
    <t>IMGLINENC=76,73,75,75,75,72,73,72,75,76,76,72,73,76,76,74,75,75,77,74,79,74,75,75,76,75,75,75,76,77,77,74,77,74,74,76,72,77,77,75,75,74,73,74,73,75,77,78,77,76,80,76,79,75,78,76,77,78,80,78,80,78,78,78,78,78,80,76,79,76,76,77,80,75,79,77,78,76,77,79,77,77,79,77,73,76,77,76,78,75,76,77,75,73,75,77,77,77,77,77,73,76,77,78,77,76,77,77,75,74,73,76,77,79,75,76,78,75,79,75,77,77,77,76,78,81,79,78,75,81,77,75,78,77,78,78,79,78,81,77,77,78,79,78,76,76,74,74,78,77,74,78,70,32,8,12,13,20,119,29,14,12,10,8,30,84,79,77,73,74,73,77,76,74,74,73,73,76,80,74,76,77,75,77,76,73,76,76,75,75,76,76,75,77,76,75,73,71,76,74,75,74,72,76,74,72,71,73,73,72,74,74,70,71,69,68,73,73,71,76,66,72,73,73,71,70,69,72,71,72,72,67,71,68,71,69,68,71,71,69,71,70,68,73,68,68,73,69,70,72,71,73,72,69,69,70,69,70,70,70,69,71,68,71,71,71,68,71,72,72,70,74,72,71,72,74,73,73,72,74,73,74,74,77,74,76,77,72,72,75,71,76,76,75,75,76,73,73,73,74,75,72,73,75,78,76,75,77,72,73,73,74,76,73,72,74,74,73,73,75</t>
  </si>
  <si>
    <t>IMGLINENC=67,65,66,64,70,68,67,69,67,70,66,70,70,68,68,70,70,68,68,69,70,70,69,69,70,69,72,70,67,70,75,71,72,69,73,73,71,71,73,73,71,70,72,71,69,70,69,73,70,71,72,72,72,73,72,72,72,73,73,73,69,74,73,73,74,70,72,75,74,72,72,73,72,72,73,72,73,73,72,70,74,76,75,74,72,72,74,77,75,76,75,72,76,73,74,77,74,76,75,75,76,76,77,73,76,77,77,75,77,72,77,75,77,76,77,79,77,75,77,77,80,71,74,76,80,76,78,81,79,77,75,75,76,81,75,77,77,78,76,79,77,79,80,77,77,71,80,76,75,77,80,74,79,94,27,11,12,15,18,33,83,24,14,14,11,14,86,77,86,81,77,82,80,81,79,74,78,77,76,79,80,78,80,78,78,79,79,82,82,77,78,78,79,81,77,82,75,79,81,79,82,79,80,80,79,81,80,81,80,81,83,82,83,79,82,81,82,82,80,82,84,82,81,79,82,85,83,84,78,81,80,81,81,81,83,83,83,82,83,83,81,82,82,78,82,79,79,82,84,81,81,82,79,84,80,82,78,81,81,82,83,80,83,83,83,84,83,82,84,80,82,85,82,82,82,84,80,82,82,82,83,81,81,82,79,79,83,82,83,79,85,83,81,81,83,80,82,80,81,82,82,80,79,81,80,83,79,82,82,82,79,82,83,79,83,82,80,84,78,80</t>
  </si>
  <si>
    <t>IMGLINENC=69,67,65,68,65,69,67,71,69,68,68,69,69,68,71,69,68,71,71,69,68,70,70,73,73,71,72,71,71,75,68,70,69,72,67,73,74,71,72,75,75,72,75,72,71,72,71,71,74,73,72,74,73,71,77,71,71,70,75,74,71,72,70,73,74,73,72,75,72,73,73,74,73,70,72,73,73,74,72,75,74,77,72,74,75,75,78,75,72,74,77,79,77,74,72,73,72,75,75,73,75,76,75,77,75,75,75,77,76,78,78,79,76,73,76,77,75,78,77,77,77,77,75,77,77,80,78,75,76,79,77,75,76,76,77,78,82,76,77,79,81,76,75,80,78,76,80,80,76,77,80,79,77,90,32,11,11,16,19,32,94,26,15,13,10,17,90,78,85,77,78,79,82,80,80,76,79,78,77,81,79,78,80,77,81,78,76,83,79,80,79,82,81,82,80,84,80,81,79,78,81,80,78,81,82,82,79,79,82,80,80,80,80,81,82,79,84,81,81,84,81,82,79,84,82,77,81,83,81,83,83,80,83,84,77,80,82,84,86,84,78,84,83,84,83,80,84,83,83,82,84,79,82,81,80,78,79,82,79,82,83,78,83,84,81,82,84,80,80,83,84,83,83,82,79,80,84,80,82,81,85,79,80,81,81,84,81,80,83,81,81,80,83,79,80,79,81,81,80,80,83,84,78,81,80,82,79,83,85,81,84,79,82,83,80,80,80,83,79,82</t>
  </si>
  <si>
    <t>ZL=-6278.4|ZR=-6769.7|ZSWP=0.0</t>
  </si>
  <si>
    <t>IMGLINENC=72,75,74,74,72,74,75,70,73,72,74,73,73,73,75,74,74,74,75,72,76,74,72,75,76,75,76,75,74,76,79,77,76,75,73,74,77,77,77,73,77,76,75,78,76,76,78,76,76,78,77,74,75,77,75,80,79,77,76,75,79,77,74,75,76,79,79,77,79,76,77,78,77,75,77,73,81,75,75,75,77,76,75,77,76,74,74,78,76,77,75,77,81,77,79,78,75,77,77,74,77,77,78,78,77,77,76,76,77,75,78,78,75,74,75,79,75,81,78,78,78,77,80,82,81,80,76,79,81,82,80,83,80,82,82,80,80,77,79,77,78,78,77,76,78,74,78,76,77,76,80,72,78,16,9,11,12,20,128,31,13,13,10,9,14,72,73,75,76,73,75,75,77,77,77,77,74,76,75,78,75,76,77,77,76,78,75,72,77,75,73,75,73,74,77,75,78,75,73,75,75,75,74,75,75,77,74,78,73,76,72,78,72,73,74,71,74,75,73,75,74,74,78,76,75,76,75,75,70,71,73,71,73,71,72,72,75,73,74,71,71,72,72,72,70,72,69,73,70,71,74,74,74,72,70,72,74,75,74,70,71,71,74,72,73,75,71,74,71,75,74,73,72,73,73,73,73,75,75,72,75,74,74,72,74,75,76,76,76,77,73,75,76,73,72,73,73,74,76,75,70,73,72,72,75,72,75,76,74,75,73,71,74,71,73,71,72,75,75,73</t>
  </si>
  <si>
    <t>IMGLINENC=72,73,73,71,74,78,72,75,75,75,76,74,71,75,72,74,77,74,73,76,77,75,78,75,75,76,75,74,79,77,74,76,79,77,73,74,78,76,77,75,76,76,75,75,76,78,74,77,77,74,76,76,74,77,77,73,76,76,77,77,74,79,75,76,77,76,79,75,73,75,77,76,75,77,76,77,77,77,78,77,74,77,79,77,77,78,77,81,76,75,73,76,74,77,75,76,79,75,74,80,77,75,75,75,75,76,78,78,73,79,76,78,78,76,77,75,76,76,75,76,79,78,76,76,77,75,77,78,74,78,79,80,78,79,80,80,78,79,78,77,79,79,78,77,76,75,78,79,78,77,79,71,78,17,8,12,14,19,124,31,13,11,11,8,17,74,70,76,73,76,78,74,74,75,76,78,75,76,74,76,73,77,77,78,73,78,75,78,76,75,77,77,75,76,74,74,76,75,75,73,73,74,73,72,77,75,71,75,73,76,74,72,73,71,72,71,73,71,70,72,71,72,70,70,73,71,69,68,71,72,72,70,70,69,70,68,71,74,71,67,71,74,70,69,70,70,70,71,69,70,70,72,68,73,69,71,71,71,70,71,70,69,72,69,70,72,74,70,70,73,70,73,70,69,74,71,72,73,74,73,75,73,73,76,77,73,74,78,75,75,73,74,72,76,73,74,71,72,73,73,76,75,75,74,79,77,76,71,73,72,73,73,72,73,73,72,74,75,74,72</t>
  </si>
  <si>
    <t>IMGLINENC=67,66,67,68,67,67,64,66,68,65,64,69,69,70,69,71,68,69,70,71,69,68,68,67,69,68,70,68,75,69,71,70,70,71,69,73,72,71,73,71,71,72,71,71,70,74,72,74,71,71,74,73,77,75,70,75,74,69,76,73,71,74,73,72,75,71,74,74,74,74,73,71,69,69,72,74,72,71,74,72,75,73,74,73,74,72,73,73,75,76,75,75,76,73,75,77,75,78,76,71,77,75,74,76,76,73,77,79,77,77,76,77,76,75,79,77,72,75,75,75,77,75,79,77,79,78,79,79,73,76,78,76,79,79,75,76,80,78,81,79,77,78,76,77,75,76,77,75,78,78,80,78,85,96,19,10,11,16,18,33,92,24,13,13,10,13,66,75,82,77,80,80,80,81,78,79,79,79,77,80,78,79,77,77,80,76,83,78,80,77,80,80,82,81,79,81,77,80,79,76,79,79,78,78,83,81,80,81,83,82,81,80,84,83,80,81,81,80,80,83,80,82,79,82,82,84,80,84,81,81,85,81,84,82,82,83,84,84,82,82,79,80,83,81,81,81,80,84,83,83,83,82,80,82,83,81,80,82,83,85,80,82,82,82,79,81,83,81,82,80,84,79,81,85,81,83,86,82,84,81,81,83,87,83,80,82,83,81,83,86,82,81,83,83,81,82,85,84,79,80,81,78,82,78,82,81,78,82,81,79,82,82,82,79,83,79,86,81,79,84</t>
  </si>
  <si>
    <t>IMGLINENC=65,64,69,66,66,69,67,71,70,69,69,69,69,71,67,71,70,68,69,70,69,69,67,71,69,67,70,72,73,73,66,73,69,71,70,74,74,70,69,76,73,74,75,73,73,73,72,73,74,76,72,73,73,72,74,72,72,75,71,70,73,76,71,76,75,74,72,70,72,74,72,74,75,72,74,72,76,73,74,75,74,76,71,75,76,74,75,75,74,74,72,77,75,73,75,74,74,72,73,77,78,74,75,77,74,78,80,75,72,78,75,79,76,75,76,77,80,76,78,74,77,78,78,76,76,78,79,78,79,77,78,74,78,77,77,78,75,77,77,79,76,79,76,80,75,76,79,82,79,79,79,75,82,93,23,11,14,16,18,32,99,25,15,13,11,14,75,77,84,80,76,79,79,81,78,82,77,79,79,79,81,79,78,80,80,82,78,79,80,81,83,84,81,81,82,82,85,78,81,80,78,79,79,84,81,81,80,80,84,83,78,80,79,81,81,81,80,76,81,84,80,81,84,82,79,82,84,83,83,83,78,82,82,83,81,82,79,78,81,82,81,80,84,78,80,82,87,84,83,82,83,84,85,80,82,83,82,83,82,80,85,82,79,83,82,82,83,81,83,80,81,85,81,83,80,81,85,84,84,80,85,84,81,83,81,83,84,81,83,82,83,83,79,82,83,79,81,79,84,80,83,82,83,81,81,82,80,81,87,80,80,79,80,82,82,80,80,81,78,81</t>
  </si>
  <si>
    <t>ZL=-6097.2|ZR=-6951.0|ZSWP=0.0</t>
  </si>
  <si>
    <t>IMGLINENC=71,76,72,74,76,75,72,74,72,69,72,73,77,73,74,72,74,74,73,74,73,72,76,74,73,75,73,76,74,77,77,76,78,76,73,73,75,76,75,76,77,76,76,77,71,78,76,75,77,76,76,75,74,78,74,77,74,74,76,74,79,73,76,77,77,76,77,79,80,75,79,76,80,77,76,77,78,81,73,77,77,78,78,74,75,76,76,77,74,77,73,74,77,75,74,73,75,76,78,76,77,78,77,75,75,77,73,76,75,73,75,78,73,77,76,76,76,78,79,76,76,77,77,80,77,78,81,79,82,82,81,79,82,79,79,82,83,80,81,80,76,78,77,75,80,76,81,77,78,74,80,75,88,10,9,11,13,19,136,33,15,12,10,7,12,68,77,74,75,76,75,74,76,76,74,76,73,77,76,74,76,78,73,77,73,78,76,77,75,75,78,78,75,71,74,74,75,78,77,76,76,75,75,76,74,75,72,74,76,73,77,74,73,75,73,74,74,75,73,75,74,75,76,73,75,74,73,73,74,72,72,73,73,71,73,75,73,73,72,70,74,73,74,76,73,73,71,73,72,71,74,74,71,73,73,73,72,73,72,73,75,75,75,72,74,75,73,71,72,73,72,75,71,73,74,74,74,75,74,75,76,78,74,77,75,75,74,76,76,76,75,71,76,75,73,73,73,74,77,75,73,72,76,69,74,75,78,76,74,74,75,73,74,74,71,75,74,71,74,72</t>
  </si>
  <si>
    <t>IMGLINENC=75,75,75,75,75,78,77,75,71,74,74,73,78,74,77,75,77,73,74,74,73,74,76,77,73,75,75,74,74,75,78,78,74,74,75,76,74,78,75,76,78,76,74,72,74,74,75,77,76,77,79,77,77,73,75,76,74,76,79,77,75,76,77,76,76,76,75,74,73,79,77,75,76,80,79,78,75,77,77,76,78,77,77,77,76,79,78,79,77,77,77,77,76,75,77,76,75,76,76,79,75,78,73,78,76,76,75,80,77,76,74,78,76,79,78,75,75,77,77,78,75,77,75,79,77,79,77,78,77,80,81,79,78,77,82,79,76,79,82,77,77,76,74,77,79,72,76,77,77,75,77,75,86,12,8,11,13,18,126,30,13,13,11,8,13,70,71,74,76,77,74,75,76,76,76,74,74,76,72,74,75,74,73,75,76,76,77,74,73,78,75,77,76,77,76,76,77,80,73,76,75,76,75,75,74,73,77,73,74,72,71,76,75,73,72,72,72,72,70,69,72,71,71,68,74,70,73,71,69,71,72,71,73,72,70,69,70,70,71,69,71,72,70,70,70,71,69,70,70,70,69,71,71,68,67,69,68,68,70,70,71,72,72,70,71,69,70,73,75,72,73,73,71,71,74,70,72,71,72,74,75,73,74,73,74,73,72,75,72,76,76,76,75,74,76,75,74,76,77,73,75,72,75,74,73,76,72,72,74,75,73,73,74,74,76,74,73,70,78,75</t>
  </si>
  <si>
    <t>IMGLINENC=68,64,67,65,70,66,66,67,67,67,67,70,70,68,69,70,68,70,69,69,67,71,67,70,68,70,70,69,74,70,74,68,75,69,72,72,75,72,73,74,68,71,68,71,73,72,71,73,72,71,73,69,73,73,71,74,73,74,75,74,71,69,76,74,75,73,72,72,74,73,72,74,77,76,70,71,71,71,73,73,71,77,74,73,73,71,73,74,75,76,78,73,75,76,77,74,75,74,74,75,75,73,73,77,76,75,74,75,73,75,75,77,74,75,75,75,73,75,77,78,74,76,74,76,77,77,78,79,78,74,77,76,76,77,78,76,78,77,76,77,78,77,75,74,78,76,77,76,75,81,78,78,83,94,15,11,11,15,19,32,102,24,15,13,10,13,49,81,76,81,80,77,78,81,78,79,79,77,77,81,78,81,79,81,76,79,80,78,78,78,79,80,81,78,79,78,79,80,81,79,80,80,78,80,84,80,77,80,84,81,82,80,82,82,86,79,80,83,81,85,84,80,81,83,83,81,79,82,83,78,81,80,80,80,84,82,83,82,83,81,83,84,82,84,82,81,82,81,81,80,81,83,81,81,83,82,84,82,84,81,77,80,83,83,87,80,85,82,81,81,84,84,82,81,86,80,84,83,84,81,80,80,82,82,81,79,84,83,85,86,80,86,81,82,83,79,83,82,84,82,81,82,80,82,81,79,84,83,81,84,83,81,79,81,83,81,82,80,85,82</t>
  </si>
  <si>
    <t>IMGLINENC=65,68,66,68,64,69,70,69,68,68,71,69,69,73,71,67,69,71,71,71,67,68,69,71,72,72,71,70,70,73,69,75,74,70,71,73,75,70,73,68,76,73,72,69,71,71,72,74,77,74,73,73,75,73,75,71,71,74,76,73,72,74,75,73,73,74,73,71,71,71,76,72,75,74,76,71,74,72,73,71,74,74,75,75,73,76,75,78,72,79,73,75,76,76,73,74,75,75,73,72,75,74,76,75,76,75,72,75,73,79,73,79,75,76,77,79,77,80,75,76,79,77,76,77,73,76,77,76,75,78,77,75,78,75,76,76,73,76,79,76,79,77,79,81,78,78,80,81,77,77,77,77,83,96,19,12,11,16,19,33,110,25,14,13,10,13,54,80,78,80,80,81,81,78,75,78,79,79,79,80,77,79,78,77,81,82,81,80,79,82,80,83,82,82,78,78,84,82,82,81,80,82,80,81,78,81,78,82,79,78,82,81,83,77,82,79,79,79,83,81,81,83,83,83,81,82,82,84,81,85,83,80,84,84,82,83,83,83,79,84,83,80,84,81,80,83,82,83,87,84,78,82,84,81,81,83,80,79,80,81,81,80,79,87,83,85,83,80,81,84,82,80,82,81,79,84,82,82,83,80,83,84,81,81,83,83,86,81,80,82,82,81,83,82,84,81,81,83,82,79,81,85,80,82,83,83,81,82,84,80,80,77,82,81,81,79,79,79,81,83</t>
  </si>
  <si>
    <t>ZL=-5916.0|ZR=-7132.2|ZSWP=0.0</t>
  </si>
  <si>
    <t>IMGLINENC=75,76,72,75,73,72,73,73,71,76,74,75,75,74,74,74,76,75,74,75,76,76,74,72,75,74,75,73,75,73,76,77,75,75,75,77,77,73,75,76,78,74,73,77,74,77,75,79,79,77,75,78,77,75,78,77,76,76,77,73,75,77,79,73,76,75,80,78,77,75,75,77,74,75,77,76,77,77,79,74,80,78,77,76,77,77,75,79,76,75,76,76,78,75,75,77,74,78,77,75,75,73,79,77,77,80,78,76,77,78,81,75,74,78,70,76,78,78,80,78,77,78,80,75,79,80,80,80,80,81,79,81,84,81,80,83,80,84,79,80,77,76,79,74,79,75,77,76,78,77,74,82,95,8,10,11,13,19,136,35,13,13,11,8,9,71,82,78,73,75,74,74,74,76,76,74,75,75,76,78,74,78,72,75,75,75,78,75,74,75,78,77,77,76,74,73,75,77,77,75,75,72,75,74,76,72,74,76,74,79,71,75,73,74,73,76,76,74,74,73,76,72,78,76,76,74,70,75,72,73,72,73,72,73,71,71,73,76,74,71,75,76,74,73,76,75,73,73,73,73,71,75,72,74,72,73,69,71,73,74,73,71,72,73,74,72,71,73,73,73,72,73,74,77,73,75,75,73,75,75,74,74,72,75,77,75,73,77,76,76,74,76,74,73,75,73,73,75,70,71,69,73,73,73,74,75,72,72,77,72,75,73,72,74,79,72,73,74,79,75</t>
  </si>
  <si>
    <t>IMGLINENC=73,73,73,73,72,76,72,74,75,78,72,72,74,73,73,76,75,77,75,74,76,73,76,73,75,73,77,72,75,76,79,80,75,75,75,78,79,74,75,77,77,74,75,75,75,77,76,75,77,78,78,74,77,76,78,76,77,76,75,76,75,76,77,78,75,77,76,75,76,77,77,78,72,77,79,80,79,76,77,79,80,74,75,78,74,77,77,78,74,75,77,78,77,75,78,76,74,77,73,74,75,77,76,78,75,81,75,79,74,77,76,78,77,76,77,76,73,78,78,77,79,79,78,79,77,76,76,78,79,80,79,81,78,80,78,78,76,79,78,79,75,77,76,77,80,77,75,78,77,76,74,82,93,8,9,12,14,19,135,30,13,13,10,8,12,68,78,74,73,75,77,77,76,79,73,76,75,76,74,76,76,75,75,74,80,74,76,76,77,74,80,74,76,74,76,79,75,74,73,74,75,72,76,73,74,73,75,70,72,75,74,72,73,73,71,72,75,74,74,71,72,74,71,72,73,73,69,72,72,70,71,71,70,71,69,70,69,71,71,72,70,73,69,71,70,70,71,71,67,72,70,70,69,70,71,73,66,75,68,72,70,69,70,70,72,72,70,71,71,73,74,72,70,71,73,73,74,72,72,75,73,72,76,74,75,77,73,76,77,74,76,75,73,76,71,74,72,73,76,76,73,72,75,74,73,77,75,76,75,72,74,74,73,73,73,74,72,74,78,75</t>
  </si>
  <si>
    <t>IMGLINENC=66,68,65,69,69,66,67,69,65,68,66,66,67,71,68,70,68,68,69,67,69,69,69,70,72,68,70,70,69,70,72,73,73,70,66,70,71,71,73,70,72,72,72,72,73,73,71,69,70,70,74,74,76,70,69,75,75,71,75,72,69,72,72,75,74,71,72,74,76,71,71,74,72,74,71,75,73,73,73,72,72,74,77,70,76,76,73,72,74,77,77,73,73,74,75,72,75,75,75,74,74,72,74,77,73,74,74,75,77,73,76,77,75,77,78,77,74,76,75,79,77,77,77,75,76,78,79,79,76,80,77,77,78,78,76,77,76,75,76,76,78,76,78,80,79,78,79,78,78,75,77,84,78,82,12,11,12,16,20,33,106,26,16,14,10,13,31,92,81,80,80,80,81,78,78,80,77,78,79,79,76,79,77,79,76,78,80,81,79,79,81,83,82,81,82,80,79,80,82,79,79,80,79,80,78,80,79,78,82,83,80,78,82,84,79,83,83,80,83,82,83,79,80,82,82,82,81,80,84,80,82,80,80,83,82,80,78,82,78,85,81,83,80,83,80,80,78,80,84,84,81,84,79,82,80,82,77,83,85,80,81,84,84,80,82,83,82,83,83,82,85,83,80,82,82,79,83,82,81,85,83,80,81,81,83,81,81,80,80,82,82,84,82,83,79,86,82,82,80,82,81,81,78,82,82,80,80,82,80,79,79,80,82,80,80,81,81,81,82,81</t>
  </si>
  <si>
    <t>IMGLINENC=69,65,66,67,66,67,68,70,69,72,69,70,69,71,69,66,68,69,70,69,71,70,69,70,71,71,74,70,71,71,75,72,71,75,71,76,72,72,73,72,73,75,72,73,74,70,71,72,71,72,76,71,71,72,73,72,74,70,75,74,72,72,73,70,73,77,76,73,72,72,74,76,74,73,71,73,70,73,73,72,77,77,75,76,76,72,75,76,78,72,75,73,76,73,73,73,77,71,78,77,73,78,77,77,75,78,74,75,77,78,78,78,76,78,76,77,78,77,76,80,77,78,73,78,77,79,77,79,78,73,78,76,78,77,77,79,78,74,78,75,74,81,81,74,80,79,79,76,79,77,78,78,81,89,14,11,12,14,20,33,112,26,15,15,11,13,38,86,76,84,80,79,81,80,77,76,77,79,79,78,80,79,79,80,79,78,78,82,81,81,83,79,82,79,82,82,83,83,77,80,80,78,81,80,81,78,81,81,79,81,81,82,80,79,79,82,81,81,84,83,81,80,82,82,82,84,81,78,81,80,80,81,83,82,81,83,84,82,79,83,82,80,87,80,78,81,81,86,80,78,81,82,82,81,81,79,86,80,79,82,81,81,79,84,80,82,84,82,81,84,79,84,78,81,81,81,87,79,81,80,82,84,84,81,82,83,82,80,82,83,83,83,77,80,82,85,77,77,77,80,80,80,79,82,82,79,79,80,82,85,78,79,81,81,78,83,79,84,77,82</t>
  </si>
  <si>
    <t>ZL=-5737.9|ZR=-7310.3|ZSWP=0.0</t>
  </si>
  <si>
    <t>IMGLINENC=74,73,72,75,73,74,72,73,73,72,75,72,72,76,73,74,74,77,71,74,74,71,76,76,72,75,73,74,75,73,77,74,74,78,74,76,76,76,77,78,79,74,75,76,77,75,75,76,77,77,72,75,77,74,81,75,77,76,77,73,79,81,76,75,77,74,76,78,74,78,76,78,76,77,79,77,78,77,77,79,80,75,77,76,73,77,75,78,76,76,75,78,79,77,73,76,76,78,77,79,77,76,77,79,77,76,74,80,77,76,77,76,75,76,77,79,78,76,84,77,76,80,79,76,82,76,77,81,81,82,79,83,80,79,82,80,83,82,80,78,80,79,81,78,79,74,73,73,80,79,78,81,88,7,9,11,13,19,153,36,13,13,11,8,7,84,81,75,76,72,79,76,77,79,76,75,79,75,77,75,71,76,75,74,76,75,75,73,74,75,77,80,78,76,75,75,77,76,76,74,76,75,78,74,77,74,76,73,74,75,75,75,75,71,75,75,74,74,75,75,75,73,72,74,76,72,73,73,74,73,73,70,74,74,70,71,75,73,73,71,71,74,73,72,74,71,74,74,73,74,68,71,74,74,71,69,74,73,71,73,76,76,72,74,74,73,77,71,71,73,73,77,71,71,74,72,69,74,75,69,73,77,72,76,76,75,75,76,76,77,72,75,76,77,71,74,73,74,72,74,74,74,73,75,72,74,73,73,75,71,74,68,73,74,71,77,73,74,76,74</t>
  </si>
  <si>
    <t>IMGLINENC=76,75,74,75,75,74,76,75,74,72,74,73,77,75,73,72,74,73,76,74,77,75,80,71,76,74,76,76,80,79,76,75,78,74,76,76,79,74,73,74,74,75,76,78,74,78,77,77,75,76,77,78,76,76,75,74,76,77,76,77,78,77,73,77,79,73,80,75,77,74,77,77,73,81,78,77,76,76,81,81,79,79,79,76,76,78,74,78,74,74,75,77,77,78,76,74,77,74,75,76,77,77,74,75,77,78,76,79,77,76,76,76,78,76,75,77,76,75,81,76,76,73,78,78,76,79,75,80,78,79,79,78,76,75,78,79,76,77,79,77,78,76,78,79,76,77,77,77,74,76,77,82,90,6,8,11,13,20,142,32,11,12,9,8,8,79,81,79,71,72,74,75,77,76,73,75,76,77,78,73,77,75,76,74,76,77,74,78,73,76,77,76,75,74,75,75,75,75,78,72,74,76,73,76,74,74,76,72,73,71,70,73,71,71,71,73,72,72,71,70,71,69,73,75,74,69,71,71,70,69,70,74,71,72,71,71,70,73,69,71,70,71,71,70,71,71,71,70,69,69,72,70,73,71,72,70,70,70,70,69,71,71,67,70,72,71,72,72,71,72,73,72,70,74,72,74,72,74,73,74,73,74,73,75,75,74,70,74,74,77,74,76,76,74,73,74,70,76,74,75,74,74,73,74,75,73,71,75,71,76,76,71,75,74,74,74,73,75,77,74</t>
  </si>
  <si>
    <t>IMGLINENC=67,67,66,68,67,67,66,69,69,67,67,68,69,69,67,69,67,69,70,69,71,69,71,69,70,69,69,70,69,72,71,70,71,70,71,74,72,72,70,69,70,74,71,73,71,72,73,73,71,69,71,73,74,74,71,73,73,74,72,71,69,71,73,72,73,71,71,73,74,73,71,72,75,72,69,74,75,72,73,71,75,76,78,73,73,73,72,74,74,75,78,73,74,75,75,74,76,75,76,77,77,75,77,75,75,74,76,74,75,72,77,75,77,78,78,76,76,75,78,74,78,75,75,77,79,77,80,79,76,78,78,75,75,80,76,78,75,81,76,78,77,76,81,74,78,76,77,79,75,78,74,78,74,64,10,11,12,16,20,34,113,26,16,14,10,13,23,102,89,78,77,80,81,81,83,79,76,78,76,79,81,80,78,78,77,80,82,81,76,76,81,80,77,80,80,82,79,80,80,80,81,82,77,80,80,82,80,80,81,83,78,82,78,82,79,82,81,84,81,83,84,85,79,77,78,84,82,82,83,82,80,81,80,81,81,81,81,82,81,78,80,80,81,80,80,80,84,80,83,79,85,85,80,82,82,81,82,84,82,81,80,80,82,82,86,81,83,82,83,82,84,85,83,82,83,81,83,82,80,83,81,81,83,84,83,81,82,82,83,81,77,82,79,81,84,81,83,82,80,81,81,82,83,81,80,82,85,82,86,81,82,82,81,79,83,79,79,82,80,81</t>
  </si>
  <si>
    <t>IMGLINENC=67,64,65,69,70,66,67,68,66,68,69,71,69,72,70,67,68,70,67,69,68,66,73,71,70,66,70,70,71,71,71,76,72,74,70,76,76,75,73,73,73,73,73,71,70,73,69,71,74,74,75,70,72,72,72,75,70,74,75,72,75,73,74,76,75,75,75,72,74,74,73,72,74,71,72,72,77,70,73,75,74,72,72,76,73,75,75,75,73,73,77,74,76,74,71,74,76,77,74,74,76,76,78,77,71,75,75,76,79,76,72,78,79,79,77,76,77,76,79,78,74,76,77,76,78,77,79,81,76,78,77,79,79,75,76,79,76,74,81,76,80,77,76,79,80,78,79,78,78,77,80,82,76,77,11,12,12,16,19,33,118,27,16,15,10,11,25,102,87,79,79,81,81,81,79,78,78,79,79,78,80,82,82,76,80,81,79,80,80,81,79,82,80,80,83,82,80,79,80,81,80,82,81,81,80,81,80,80,81,81,81,82,84,82,81,80,83,82,84,80,83,80,84,84,84,81,82,81,84,84,82,84,82,82,81,82,84,83,80,83,84,79,84,81,78,80,83,82,82,85,80,80,84,81,81,82,80,82,83,80,83,80,81,81,84,82,84,81,82,82,82,83,81,86,78,84,86,83,83,81,83,81,82,80,80,82,83,85,80,81,84,82,82,80,84,80,83,82,81,83,78,81,85,81,81,81,78,81,84,83,80,80,81,82,79,82,80,82,77,83</t>
  </si>
  <si>
    <t>ZL=-5550.5|ZR=-7497.6|ZSWP=0.0</t>
  </si>
  <si>
    <t>IMGLINENC=73,75,72,76,72,74,71,75,74,74,72,73,73,70,72,74,76,73,74,72,71,71,74,74,75,76,75,75,74,75,73,72,75,75,77,76,74,75,77,79,76,75,73,74,75,76,78,75,76,76,74,76,76,75,76,74,73,75,80,75,75,76,77,76,77,75,76,77,76,77,75,76,76,75,79,74,81,79,75,77,77,74,77,73,78,79,75,76,77,74,74,75,77,77,75,77,76,75,78,78,77,77,76,75,78,76,78,77,78,75,76,79,75,77,77,78,78,80,76,77,79,78,78,78,78,80,79,78,78,80,80,82,82,81,81,79,84,79,79,80,77,81,81,77,75,75,77,78,79,74,78,71,62,7,9,12,15,20,149,39,12,14,9,9,6,79,74,74,76,74,71,74,72,76,77,75,72,76,75,77,74,77,72,77,74,74,78,75,75,75,75,75,76,74,77,72,74,76,74,76,76,74,74,71,77,74,75,74,73,73,74,76,75,75,75,72,76,75,75,76,77,75,71,74,71,72,72,73,74,73,75,74,74,73,72,73,74,78,70,74,71,72,73,73,71,71,72,72,72,74,74,73,74,70,72,70,73,72,72,74,71,74,75,74,74,70,76,73,77,73,74,70,74,67,72,74,74,73,71,72,75,74,74,78,73,74,74,75,73,75,77,74,76,73,75,73,73,74,73,77,70,68,76,71,71,75,76,73,75,73,74,74,76,73,74,74,74,71,76,74</t>
  </si>
  <si>
    <t>IMGLINENC=78,72,73,74,75,76,75,74,71,75,73,73,76,74,73,75,74,77,73,73,73,75,75,77,74,72,75,74,74,74,74,73,77,72,76,76,74,76,73,77,74,74,76,75,76,77,77,77,79,73,77,75,77,78,80,76,71,78,81,77,75,78,76,75,75,77,78,76,73,77,75,77,75,76,77,77,80,78,80,77,75,78,78,75,76,77,79,76,75,74,77,77,75,75,76,78,76,75,78,76,77,77,72,78,77,79,78,76,76,76,79,76,78,76,76,77,77,74,78,76,80,76,76,80,77,77,76,79,78,75,77,81,76,79,77,78,78,78,80,78,78,77,77,79,77,76,74,77,76,74,77,71,71,6,10,12,14,21,146,35,12,14,10,8,8,84,71,74,77,76,75,76,77,76,74,77,75,76,76,75,78,75,77,73,75,78,77,74,75,76,79,76,74,76,76,77,76,75,71,74,74,76,75,76,74,74,74,73,74,74,75,70,72,75,71,69,71,72,73,73,71,74,72,69,70,69,71,70,71,70,71,68,69,70,70,68,69,71,72,68,67,72,73,71,71,70,68,70,72,72,66,69,71,70,71,70,72,69,68,72,70,69,69,72,71,70,70,72,72,75,69,74,72,71,74,75,73,73,73,76,74,76,74,74,73,75,75,75,73,73,75,76,78,77,73,75,72,75,72,74,74,73,76,75,76,72,72,73,73,74,73,75,73,74,74,75,73,73,73,74</t>
  </si>
  <si>
    <t>IMGLINENC=68,67,66,67,67,68,71,67,69,71,67,71,67,67,70,68,68,68,69,70,67,67,70,70,69,70,68,69,72,72,68,70,72,71,70,69,71,74,75,73,72,72,71,73,69,71,74,73,70,71,72,72,75,69,72,72,70,69,73,71,70,72,72,71,73,72,75,76,72,72,72,72,76,73,73,74,76,74,72,71,72,77,75,74,77,72,73,73,74,73,79,78,78,76,74,77,77,76,79,75,74,78,72,75,77,76,74,77,78,75,75,73,76,75,76,75,74,76,78,77,77,77,77,75,81,78,76,80,79,77,77,78,79,79,77,76,76,75,79,78,77,78,78,78,77,74,76,79,77,78,81,79,76,57,11,12,13,14,20,34,129,29,17,15,10,13,17,97,86,79,79,79,81,82,83,78,80,81,78,79,80,78,78,79,75,80,77,82,80,83,84,83,81,83,79,79,78,81,81,79,82,82,80,80,80,78,82,78,80,79,78,82,81,81,77,82,83,83,81,80,81,80,81,81,84,84,82,83,83,81,84,81,82,80,81,83,80,81,81,84,84,82,83,86,79,82,84,80,84,83,82,82,83,80,81,82,82,84,82,83,83,83,85,83,81,84,81,81,83,85,83,80,84,83,86,83,81,81,81,82,83,80,81,83,84,83,84,82,84,83,82,78,82,82,82,82,81,83,83,78,82,78,81,78,78,80,82,85,81,84,79,83,82,82,84,80,85,86,82,80</t>
  </si>
  <si>
    <t>IMGLINENC=68,66,67,70,67,69,66,68,69,71,71,69,70,70,70,69,68,69,69,72,68,68,71,71,70,70,68,72,74,72,70,74,70,72,71,73,73,75,70,75,74,76,71,73,76,71,72,71,75,70,73,76,75,71,73,72,73,72,71,73,72,73,72,74,74,73,73,74,70,70,72,76,75,74,72,74,72,72,76,75,74,73,74,74,75,76,76,74,72,74,74,77,76,75,73,75,75,72,73,76,74,76,75,75,76,76,77,79,79,78,74,78,75,75,77,77,81,78,77,76,75,79,78,80,80,79,75,77,77,78,76,76,77,76,78,78,76,77,79,78,76,80,78,78,79,76,76,78,79,78,78,78,70,64,10,12,12,14,19,35,130,27,17,15,11,14,18,102,86,80,79,79,79,79,79,77,79,80,82,80,82,83,79,76,82,80,78,81,80,81,81,83,82,82,81,78,80,82,81,83,82,81,82,83,84,81,76,80,83,82,80,82,81,81,80,83,83,80,82,80,81,81,80,81,84,80,82,82,83,83,81,82,79,84,82,80,83,82,81,80,81,84,81,85,81,80,81,82,82,84,82,82,81,84,81,81,81,82,83,82,84,82,85,81,81,81,79,82,84,85,79,85,80,79,82,82,85,82,80,80,82,82,82,84,85,84,85,79,81,80,82,80,80,80,80,83,80,79,81,82,80,80,80,82,80,78,82,80,81,80,78,78,79,83,81,82,79,84,79,83</t>
  </si>
  <si>
    <t>ZL=-5369.2|ZR=-7679.0|ZSWP=0.0</t>
  </si>
  <si>
    <t>IMGLINENC=71,74,73,74,75,75,70,71,74,74,73,73,73,76,77,74,78,76,74,74,74,73,73,73,73,75,75,77,73,76,77,72,77,76,76,75,79,74,77,79,77,74,75,76,76,76,76,77,78,75,75,73,78,78,75,74,75,77,74,76,78,77,78,74,77,75,77,78,78,77,77,74,78,75,78,77,77,77,77,77,78,74,73,74,75,77,78,75,75,75,75,77,79,75,74,77,76,76,76,78,76,76,79,77,77,74,75,75,74,75,78,78,78,78,75,76,76,76,76,76,77,76,78,77,79,75,81,78,84,84,82,84,82,77,79,81,79,82,85,78,82,77,79,77,77,79,76,76,78,80,77,68,38,7,10,12,16,22,150,37,13,14,10,10,6,62,76,79,71,75,76,72,78,74,73,78,74,76,72,74,72,76,73,76,78,75,78,75,76,74,74,77,77,77,75,76,73,76,75,76,74,77,72,76,72,75,74,73,76,74,74,73,74,72,77,73,74,74,76,74,73,75,70,70,72,73,75,76,74,73,74,71,72,73,74,70,72,75,75,74,72,72,73,73,71,72,73,72,70,74,72,71,72,76,74,74,73,73,75,75,74,73,73,76,74,75,74,71,72,73,71,71,73,71,73,76,73,72,73,74,77,73,75,74,74,74,75,74,75,74,76,73,75,74,73,72,72,73,74,74,74,73,75,73,71,71,74,75,73,76,72,73,73,75,73,75,75,73,73,77</t>
  </si>
  <si>
    <t>IMGLINENC=69,76,74,76,76,73,74,73,75,75,74,73,75,74,72,74,79,76,74,72,73,74,77,78,74,76,76,73,76,75,78,79,77,76,75,75,76,75,76,76,77,76,78,75,74,77,74,75,78,77,77,77,78,76,74,73,76,77,75,77,76,77,78,79,77,73,79,78,77,77,77,74,77,77,77,77,75,77,78,79,77,77,76,75,77,76,77,78,75,73,77,77,77,76,76,76,75,74,74,76,76,79,72,78,78,77,77,78,76,78,77,75,76,77,75,74,78,77,77,77,76,80,75,76,75,78,77,78,75,78,78,80,76,78,79,78,76,77,80,79,79,78,78,79,77,74,77,78,78,78,81,68,42,6,9,13,14,21,142,35,12,12,10,9,6,72,72,71,76,75,72,75,74,73,75,75,73,79,74,76,74,73,71,76,74,76,73,75,76,72,75,76,77,76,75,76,73,76,73,74,75,74,74,77,75,76,74,74,74,72,76,72,72,71,74,71,70,71,68,70,70,71,73,68,72,69,70,70,68,73,70,70,73,69,70,66,72,69,73,71,71,73,71,72,73,70,71,71,69,68,68,71,72,71,72,70,69,71,67,73,68,70,72,72,71,74,70,71,70,72,71,73,75,72,70,70,73,71,72,75,71,72,74,77,74,75,78,76,74,75,75,74,73,74,75,74,71,72,74,72,75,74,73,73,76,76,74,77,74,75,75,73,73,75,74,73,74,73,72,73</t>
  </si>
  <si>
    <t>IMGLINENC=67,68,68,68,68,69,67,68,68,67,66,70,69,69,69,68,69,69,69,69,65,69,68,68,70,68,72,69,71,70,68,72,71,71,72,72,72,71,73,72,72,73,73,71,70,70,73,70,71,72,73,72,73,72,72,72,73,71,67,72,75,73,73,74,72,72,73,76,70,75,72,75,73,73,74,72,73,71,74,74,73,76,74,77,74,77,73,76,72,74,77,76,76,76,76,74,74,74,78,73,75,76,75,75,75,76,74,74,76,75,78,76,76,76,76,73,75,73,77,76,80,75,73,76,76,76,78,76,75,80,74,79,79,82,78,78,77,79,76,76,75,80,79,78,80,77,78,77,78,77,83,76,79,44,8,11,13,15,20,34,126,27,17,15,10,13,14,96,82,84,77,79,76,80,83,77,79,79,82,79,80,80,79,79,78,81,78,80,84,76,78,79,80,81,81,82,81,78,82,79,79,77,80,81,81,81,84,77,81,78,81,80,80,79,79,79,84,80,80,81,85,82,85,81,82,83,84,79,82,83,81,79,82,84,84,83,79,81,80,81,83,84,82,80,85,81,81,85,81,81,81,82,83,79,80,80,82,86,82,80,83,82,83,81,83,81,85,83,83,80,82,84,83,83,85,82,82,82,83,81,80,81,86,85,82,82,82,82,85,83,82,83,81,81,81,81,81,84,79,80,82,82,82,80,83,83,82,81,81,78,85,81,80,80,82,81,81,81,78,83</t>
  </si>
  <si>
    <t>IMGLINENC=68,67,67,67,64,67,69,72,67,69,70,66,69,70,70,70,72,68,70,73,67,69,68,69,69,72,70,70,69,70,74,72,73,73,72,71,72,70,73,73,74,73,72,73,70,71,71,71,72,69,76,73,73,72,72,71,72,68,73,74,75,72,74,75,76,72,76,73,74,74,72,77,73,73,75,74,75,74,71,73,73,75,74,78,75,73,75,77,75,74,75,77,78,70,74,73,73,74,73,75,78,76,75,75,76,76,77,77,75,76,77,78,76,78,81,78,79,79,76,81,78,77,79,79,74,76,78,76,74,76,76,75,77,76,79,79,79,77,79,77,78,79,77,79,78,79,79,76,76,77,82,76,71,56,9,12,12,16,19,34,138,28,16,14,10,13,16,101,85,80,76,78,79,77,80,81,77,80,81,82,78,79,79,79,80,81,80,79,83,82,79,83,79,79,78,81,78,79,84,79,79,81,81,83,79,79,83,82,80,79,81,79,82,80,82,84,79,80,81,81,80,80,80,80,81,83,83,83,84,83,81,83,87,81,82,80,81,80,82,83,80,82,82,80,79,83,82,84,84,80,81,80,82,84,83,82,84,83,80,80,83,82,79,80,84,86,85,80,81,82,83,85,81,80,81,82,84,83,82,83,82,83,82,84,84,86,83,82,82,83,83,81,80,77,80,83,83,82,82,85,86,85,81,83,80,82,78,80,83,80,78,81,80,82,85,81,78,82,81,81</t>
  </si>
  <si>
    <t>ZL=-5187.9|ZR=-7860.3|ZSWP=0.0</t>
  </si>
  <si>
    <t>IMGLINENC=74,70,72,74,74,75,74,74,76,72,74,71,75,71,73,73,75,76,70,75,74,76,75,75,75,75,71,76,75,72,76,73,78,76,76,72,74,74,74,77,80,77,74,74,74,73,75,79,74,77,75,75,75,75,76,80,74,77,78,76,78,77,76,79,77,78,76,74,77,75,74,77,78,78,78,77,79,75,74,79,77,76,76,79,77,78,75,77,75,75,80,77,80,79,73,76,75,79,76,79,79,78,81,75,78,76,78,76,76,78,82,78,74,75,76,81,77,77,79,76,80,77,79,77,77,79,77,78,80,82,81,81,83,79,79,81,80,85,81,78,80,78,79,74,75,77,77,78,77,81,73,72,23,7,10,12,15,23,142,37,14,14,9,10,6,49,78,79,76,75,75,74,74,76,73,74,72,75,79,78,74,75,74,76,73,75,75,79,77,76,78,77,75,78,76,78,78,78,75,75,75,73,73,75,75,74,75,73,76,76,76,76,73,74,75,76,77,76,74,77,74,72,74,75,72,71,74,74,75,73,75,72,74,71,74,73,72,73,75,71,71,76,73,73,72,71,74,72,70,73,71,72,73,73,74,73,72,71,72,70,73,73,74,73,76,72,73,75,75,75,75,76,75,76,75,73,74,73,75,74,77,74,72,75,76,73,75,76,77,75,74,72,71,74,72,76,72,76,76,74,71,70,75,74,74,71,73,71,73,74,71,76,72,74,71,74,75,73,76,77</t>
  </si>
  <si>
    <t>IMGLINENC=76,74,75,73,72,72,77,74,78,75,77,75,75,73,72,75,75,77,73,74,75,77,75,76,75,75,74,76,80,75,75,77,77,78,73,75,78,74,74,78,78,76,74,78,77,74,74,75,75,77,74,76,77,74,77,76,74,74,77,76,76,79,77,77,77,75,75,76,77,76,78,76,75,78,77,77,76,79,75,78,78,73,79,78,73,75,77,74,78,75,79,79,74,77,76,74,76,76,76,79,76,74,75,75,75,79,77,75,77,79,75,74,80,78,78,77,82,74,78,77,77,78,78,76,76,80,77,80,75,81,76,77,77,77,78,77,79,80,80,77,81,76,76,76,74,79,76,77,74,74,71,74,28,6,10,12,15,21,144,34,12,12,10,9,7,62,74,75,77,76,74,75,77,77,72,71,71,73,77,75,74,75,76,77,74,77,76,75,76,75,76,75,75,78,74,79,79,74,72,73,72,76,72,74,72,75,73,77,73,74,70,75,72,74,68,72,70,69,71,71,71,70,69,72,71,72,70,72,69,73,70,68,72,70,70,71,69,73,70,69,69,71,71,71,69,69,71,70,71,68,70,69,70,74,71,68,68,70,70,71,69,69,70,70,70,71,72,72,74,74,71,72,71,72,73,71,73,70,73,73,72,72,76,76,74,72,75,78,74,74,75,76,78,74,74,74,73,73,74,74,73,74,75,76,72,74,72,75,72,74,77,76,74,74,74,74,74,74,76,74</t>
  </si>
  <si>
    <t>IMGLINENC=70,65,68,71,67,66,68,67,67,65,67,68,67,68,69,69,68,68,68,70,66,69,65,69,70,67,70,70,73,70,71,71,69,74,70,68,72,76,72,70,72,76,71,73,72,73,72,73,72,72,73,71,74,75,75,72,73,72,71,72,73,75,72,72,72,73,74,74,72,72,73,72,73,73,71,73,73,73,74,74,74,78,73,75,75,73,72,74,77,77,75,75,77,72,76,77,77,74,79,72,77,73,76,73,73,75,71,75,76,76,73,76,79,77,77,77,77,77,81,75,77,75,74,78,77,77,77,76,73,80,74,78,76,78,76,75,78,76,78,75,75,76,79,73,77,76,77,76,75,81,78,77,88,31,9,11,14,15,20,38,140,31,17,15,11,14,11,71,75,79,76,80,80,77,79,80,80,80,78,82,77,79,79,81,77,80,79,79,78,79,77,79,79,79,80,79,77,79,79,82,83,78,78,80,81,79,78,79,78,85,81,79,83,81,81,84,82,79,80,81,80,83,78,82,83,83,82,82,83,82,80,83,81,84,84,85,82,83,80,83,81,84,83,81,83,79,83,81,83,81,83,81,79,82,81,81,80,81,84,79,79,82,80,82,81,85,84,85,84,85,84,84,82,84,85,84,81,84,83,85,84,82,84,83,80,85,80,81,85,82,82,80,82,84,82,83,83,82,82,83,84,81,82,80,80,81,87,81,79,80,77,80,79,82,79,82,82,82,83,81</t>
  </si>
  <si>
    <t>IMGLINENC=69,67,66,67,68,67,72,70,68,71,72,72,70,70,68,70,68,67,68,72,70,70,70,69,67,67,71,69,72,71,73,71,71,72,75,73,74,72,71,73,73,74,71,72,70,71,75,72,70,69,71,73,73,73,76,73,75,71,75,70,73,74,71,73,75,73,73,72,72,71,74,73,76,70,70,73,71,74,73,74,75,76,73,74,75,76,73,78,75,75,77,77,76,78,76,76,74,77,74,75,76,74,75,74,77,76,74,77,76,76,75,79,76,78,75,82,77,78,76,76,76,75,79,79,80,77,78,78,79,74,77,78,77,76,76,77,76,75,79,78,79,77,78,78,79,79,78,80,76,74,81,70,81,39,8,11,13,16,20,34,146,27,15,15,10,15,12,83,75,89,78,77,79,78,77,78,78,81,81,78,77,78,80,80,79,82,78,77,85,78,80,82,78,83,83,77,81,81,83,76,84,81,81,83,80,79,83,81,79,79,78,77,80,82,82,83,81,80,83,83,80,81,81,84,82,83,82,82,82,86,83,82,82,82,82,81,84,86,85,84,79,84,83,82,80,81,81,82,85,80,80,81,84,83,82,83,81,81,79,84,83,82,79,83,81,85,85,80,82,81,86,81,82,83,83,84,87,81,83,80,82,82,85,82,81,86,84,80,82,82,81,80,80,82,83,81,79,80,80,82,82,82,81,81,81,79,77,83,81,79,80,81,81,82,79,83,82,80,82,81</t>
  </si>
  <si>
    <t>ZL=-5009.8|ZR=-8038.4|ZSWP=0.0</t>
  </si>
  <si>
    <t>IMGLINENC=74,72,74,76,73,77,69,74,71,74,75,74,73,71,74,72,74,73,75,72,78,74,76,74,75,74,76,76,77,75,72,75,77,76,78,74,75,74,74,76,79,73,76,79,76,71,75,75,78,76,78,76,77,77,79,73,74,78,75,74,77,76,74,74,79,73,78,76,78,73,75,76,77,76,76,75,75,79,76,74,76,74,74,73,75,76,77,76,74,75,79,75,78,75,74,76,76,78,74,75,77,78,75,78,76,79,78,75,78,74,80,74,75,76,76,79,73,78,79,77,79,78,79,79,79,79,81,81,80,79,82,81,81,79,83,82,82,84,81,78,77,78,80,77,79,79,77,74,79,75,69,87,10,5,9,11,14,24,139,35,14,14,10,10,6,23,82,80,75,74,73,73,80,76,73,78,76,75,73,79,74,75,73,73,75,74,75,76,77,77,77,74,80,78,73,75,74,76,75,77,76,74,77,74,78,74,76,76,73,75,74,74,74,75,74,74,74,75,75,74,71,74,72,72,74,73,70,75,73,71,78,70,76,72,71,74,75,73,74,71,74,72,74,72,75,74,73,72,74,71,72,71,74,70,72,73,72,73,76,75,73,73,72,75,72,73,73,73,72,72,73,71,72,74,73,75,73,72,72,75,73,73,74,75,77,75,76,75,78,74,75,74,73,76,74,71,74,75,73,73,71,73,74,71,72,74,75,74,71,74,74,73,75,77,75,75,74,73,76,76</t>
  </si>
  <si>
    <t>IMGLINENC=74,75,73,75,73,74,74,75,74,76,76,74,74,77,74,74,71,74,74,76,76,77,77,77,74,74,78,72,76,76,75,73,75,76,78,75,75,75,75,76,75,77,76,75,70,78,74,77,75,75,73,76,74,76,75,75,77,75,80,78,77,74,78,77,77,77,76,75,72,81,75,76,76,76,77,78,76,74,77,78,77,79,78,76,74,78,76,74,78,78,74,76,77,76,79,76,75,74,74,77,76,76,78,78,75,77,79,77,76,77,79,76,78,77,76,75,77,77,78,76,77,80,77,78,77,77,77,77,78,75,78,78,77,75,75,79,78,79,79,79,77,77,77,76,77,78,78,77,73,77,74,80,13,6,9,13,15,23,140,31,14,14,10,10,6,39,83,79,75,75,75,74,76,77,74,75,75,74,74,76,75,75,75,75,76,76,78,74,74,75,76,76,78,75,76,74,74,74,75,74,74,75,73,73,74,73,75,75,71,72,71,72,71,73,72,70,69,69,71,72,69,69,73,71,73,71,70,71,70,70,70,73,69,71,69,70,69,70,70,70,70,71,71,71,71,69,70,66,69,68,70,72,72,72,68,70,66,71,70,70,68,67,72,66,72,72,70,70,75,72,73,72,73,72,72,71,74,73,72,71,76,72,75,76,77,74,73,78,75,71,74,74,75,74,70,72,73,74,77,76,72,75,75,74,75,74,71,75,76,75,75,71,74,73,71,75,76,72,75,73</t>
  </si>
  <si>
    <t>IMGLINENC=66,68,65,65,67,68,65,68,66,69,70,69,68,66,68,69,70,69,68,68,68,72,68,68,69,71,65,66,70,69,72,70,71,71,72,70,73,74,75,73,73,74,73,70,71,72,67,71,72,70,72,70,73,69,72,71,72,74,77,72,73,74,71,74,71,70,72,74,73,75,71,73,75,74,73,72,75,76,73,76,73,74,74,76,72,70,76,74,74,76,75,72,75,76,76,76,74,78,73,73,74,77,73,75,80,78,73,76,76,74,75,73,76,76,74,76,77,74,78,76,76,75,76,74,76,79,76,76,77,78,76,78,79,80,75,79,76,74,77,77,77,75,82,75,77,73,77,78,77,79,75,81,93,23,9,12,13,16,19,36,151,28,16,16,10,13,11,50,79,73,79,79,82,83,80,78,77,76,80,78,78,78,78,80,78,78,79,81,79,77,80,80,82,81,79,80,81,82,79,81,78,78,78,79,82,77,80,78,82,82,81,80,84,82,83,82,83,84,82,83,83,82,80,82,83,84,82,80,82,84,84,80,80,81,82,82,82,79,80,87,82,86,80,83,84,82,81,84,80,81,82,86,81,82,84,80,80,81,83,81,84,81,84,80,85,84,86,83,81,83,84,83,82,83,84,80,85,84,81,83,79,81,80,82,78,81,81,88,81,83,81,82,80,84,81,82,82,84,81,83,83,80,79,83,81,78,79,83,85,82,81,81,84,82,80,83,83,80,83,81</t>
  </si>
  <si>
    <t>IMGLINENC=68,67,65,67,64,68,67,67,70,70,74,68,71,70,71,69,68,72,66,69,68,65,71,70,69,71,70,69,71,71,74,72,74,71,73,73,72,72,74,75,72,71,72,71,72,70,74,71,74,71,73,74,70,70,73,72,72,73,73,73,75,73,73,75,77,76,73,73,72,73,74,73,72,73,74,77,73,73,72,73,77,76,74,76,76,75,76,76,73,73,73,75,75,77,75,72,73,75,77,74,75,72,75,78,78,74,76,77,76,79,79,76,79,75,75,77,77,76,79,76,81,76,78,76,76,77,78,78,79,76,75,76,77,77,74,75,77,78,80,78,78,75,78,78,80,80,78,79,79,79,77,79,89,27,8,12,14,17,21,35,161,28,16,14,10,13,12,57,72,79,77,81,79,80,78,79,78,80,79,79,80,79,81,80,79,79,80,81,80,79,79,80,79,81,81,77,84,82,81,78,82,80,80,81,77,78,80,79,85,82,80,82,82,85,82,80,78,81,81,81,81,83,79,83,81,82,83,80,80,85,82,79,82,82,81,81,83,82,83,83,84,82,80,79,83,81,80,81,82,84,80,81,83,81,84,81,81,82,83,80,83,82,80,81,82,82,82,79,81,84,80,87,81,81,83,83,85,85,83,80,82,84,80,82,84,81,85,82,82,83,84,82,84,80,83,81,79,79,82,79,81,81,82,78,80,81,78,81,85,79,79,80,80,85,79,80,77,82,79,84</t>
  </si>
  <si>
    <t>ZL=-4828.4|ZR=-8219.7|ZSWP=0.0</t>
  </si>
  <si>
    <t>IMGLINENC=73,74,72,74,75,74,71,76,75,72,73,75,73,74,74,78,73,75,74,73,75,74,73,71,75,74,75,75,74,76,76,73,76,78,76,73,76,76,78,75,78,77,73,77,75,74,76,77,81,78,77,78,74,76,76,75,73,74,73,72,79,77,77,75,75,73,76,75,79,79,79,77,76,77,75,76,76,78,73,77,77,76,79,77,79,76,77,78,75,73,76,75,80,77,76,75,76,77,79,78,80,77,78,78,78,78,75,77,76,79,77,79,77,78,77,77,79,78,78,75,78,79,77,78,82,80,78,83,82,81,80,82,84,81,77,80,80,84,83,80,77,76,80,77,76,75,78,74,77,73,80,93,7,6,8,12,16,24,140,33,13,13,10,9,6,15,72,77,72,75,75,75,75,74,76,74,75,71,74,76,74,75,73,77,75,77,75,74,74,75,79,75,76,75,76,77,73,79,72,73,75,76,73,75,76,75,75,74,74,76,75,75,74,75,75,73,75,72,75,73,75,74,76,74,74,74,76,72,76,73,75,73,75,75,76,73,73,70,72,73,73,72,72,70,72,74,71,72,72,74,74,76,75,74,72,68,75,73,70,75,75,75,75,72,71,76,73,76,74,72,73,73,71,72,72,76,75,74,71,74,75,76,72,75,76,72,71,76,76,73,76,74,75,75,73,73,73,77,73,73,72,74,76,74,73,74,70,77,72,75,74,77,75,72,72,76,73,75,76,74</t>
  </si>
  <si>
    <t>IMGLINENC=72,74,75,74,73,75,74,76,75,76,75,72,75,75,73,72,76,75,76,75,76,75,75,75,75,77,76,75,75,75,76,78,79,74,75,76,74,75,74,77,79,75,78,75,76,79,75,74,75,76,75,76,75,81,80,77,77,73,81,74,76,77,75,76,77,74,76,74,75,77,75,78,76,80,81,77,76,78,78,75,79,77,79,74,76,77,75,75,78,74,76,76,76,76,75,78,79,74,79,77,78,77,76,76,77,77,75,78,76,75,78,75,76,74,76,77,79,77,77,79,76,77,78,78,79,75,78,73,81,76,73,79,78,80,80,79,78,76,79,75,76,77,78,76,77,76,74,75,77,74,80,93,7,6,9,12,15,25,138,30,14,13,10,10,6,17,77,74,78,74,74,75,75,76,76,73,76,75,78,72,80,76,73,75,74,74,75,73,77,76,77,75,76,73,75,77,76,76,74,73,75,74,75,74,75,73,73,75,73,70,74,72,72,73,68,68,69,71,69,72,71,70,75,72,70,72,71,71,72,70,71,71,71,71,67,70,70,72,74,72,71,72,70,70,68,68,70,69,71,73,69,70,71,71,70,69,69,73,69,73,70,73,73,70,72,71,72,74,72,71,72,71,71,70,72,73,72,72,72,73,73,70,72,74,74,73,73,76,78,74,74,76,75,75,75,77,72,72,73,74,77,72,76,77,75,76,73,77,78,75,75,75,72,73,74,74,75,72,72,71</t>
  </si>
  <si>
    <t>IMGLINENC=68,65,66,70,64,67,69,66,67,69,70,69,67,70,70,70,69,71,67,69,69,70,70,67,70,68,68,73,69,70,71,73,70,72,71,70,76,73,76,72,72,71,68,72,74,71,72,70,71,74,73,71,71,71,73,74,75,70,73,74,75,74,70,74,71,71,74,73,74,74,74,73,74,77,70,71,72,72,73,73,75,74,80,74,76,73,73,75,74,74,77,76,77,78,76,75,74,76,76,73,76,74,78,75,76,79,74,78,75,76,76,76,79,76,78,76,76,75,74,77,78,79,77,77,82,75,77,77,77,79,75,77,79,76,79,77,73,80,76,78,75,79,80,78,78,75,75,78,78,78,75,83,97,17,8,12,14,15,21,37,155,28,16,15,10,11,10,39,84,74,83,80,78,78,79,81,78,78,80,81,81,79,78,77,75,78,81,80,80,81,78,79,78,79,80,78,80,83,82,79,79,81,84,80,84,78,76,79,82,82,80,78,81,80,80,84,82,82,84,80,84,83,86,84,84,83,82,83,82,82,82,81,81,86,79,83,81,85,81,82,80,83,84,82,83,83,82,85,84,83,85,83,83,81,82,79,83,82,81,83,82,81,86,80,86,81,82,84,84,83,82,86,82,83,85,85,78,81,80,83,81,82,81,80,83,80,82,83,83,83,81,81,85,79,83,79,82,79,81,86,84,80,81,82,79,79,80,81,80,80,82,80,80,80,81,82,83,82,83,81</t>
  </si>
  <si>
    <t>IMGLINENC=66,67,67,68,66,68,69,70,69,67,70,66,71,70,68,69,68,71,72,70,67,66,69,71,72,71,73,72,75,70,73,74,71,71,70,73,76,72,71,75,73,71,71,73,73,76,74,71,71,74,74,74,75,75,77,70,71,70,76,74,74,71,76,73,74,74,75,73,73,74,74,75,74,71,74,72,72,75,75,74,76,74,74,73,73,74,75,76,77,75,74,74,75,75,77,73,77,72,75,76,78,77,76,74,75,74,74,74,77,78,73,76,80,78,79,77,75,79,76,77,79,78,76,79,76,81,79,78,76,77,76,76,79,71,74,80,75,77,79,75,77,78,78,79,79,75,78,76,78,81,73,79,94,22,8,11,13,16,20,36,158,27,16,18,11,12,9,47,77,79,82,83,82,79,75,81,76,80,79,81,79,82,82,82,82,81,81,79,81,77,80,81,80,80,78,77,79,78,80,81,81,81,82,81,79,81,81,80,83,80,81,81,78,84,79,81,80,80,79,82,81,82,80,83,81,81,83,81,82,80,79,83,83,84,78,80,81,83,81,80,83,86,81,82,78,82,84,84,80,81,83,83,83,83,80,81,82,81,77,80,87,83,82,83,80,84,84,86,82,85,79,83,81,83,79,79,85,84,84,76,85,81,79,84,82,83,86,80,82,84,82,79,82,81,81,82,81,80,82,82,82,80,79,81,82,83,84,81,82,79,80,81,84,83,83,80,82,82,79,82</t>
  </si>
  <si>
    <t>ZL=-4647.3|ZR=-8400.9|ZSWP=0.0</t>
  </si>
  <si>
    <t>IMGLINENC=74,74,74,73,76,75,73,73,74,74,74,74,75,75,74,76,74,75,74,76,73,73,74,74,74,76,74,73,74,74,76,77,74,76,73,78,73,74,77,76,75,73,72,75,74,75,74,76,77,76,75,73,78,78,76,73,79,75,74,76,76,77,77,77,75,75,79,75,78,78,76,75,75,73,76,72,79,76,75,76,76,75,77,74,77,74,76,78,73,77,76,77,78,76,76,76,77,77,78,79,78,77,79,75,78,75,81,76,74,78,78,75,78,74,75,76,75,78,78,78,80,82,79,75,80,80,79,83,82,79,79,82,80,79,82,83,83,83,83,78,85,78,79,79,79,75,80,74,78,72,85,93,6,6,9,12,14,24,127,33,15,13,9,8,6,10,66,73,71,75,75,73,76,79,76,75,73,77,75,73,75,77,73,79,76,74,76,75,76,73,74,80,74,73,79,77,77,75,77,77,75,76,76,74,78,75,75,76,76,77,76,77,74,73,75,73,75,74,72,72,74,74,71,76,77,75,72,72,71,75,74,72,73,72,71,71,76,73,70,71,71,73,72,72,71,75,71,70,72,74,73,69,72,75,73,71,73,73,73,73,77,72,72,75,72,74,73,74,72,76,73,75,72,72,71,73,73,74,75,74,74,77,71,75,75,76,76,77,74,74,76,75,73,77,74,75,72,72,71,75,71,70,74,73,75,72,74,74,74,74,74,72,75,74,71,77,73,76,76,74</t>
  </si>
  <si>
    <t>IMGLINENC=73,77,74,75,74,72,73,75,73,76,74,74,74,73,75,75,78,77,75,73,76,75,74,77,73,72,72,73,74,73,74,76,74,77,79,77,78,75,78,74,77,75,76,78,78,77,74,76,72,77,75,73,78,78,78,75,77,74,77,77,76,77,78,78,78,77,76,78,75,77,75,77,74,75,79,77,77,77,78,80,78,77,78,76,75,76,78,77,78,76,77,73,77,76,78,76,79,75,76,74,75,73,76,78,76,74,77,78,77,75,79,73,77,77,80,75,77,75,79,77,77,76,76,76,78,80,78,76,76,80,77,78,77,75,79,77,79,75,78,78,82,78,76,79,79,76,76,77,77,76,83,93,7,6,10,12,16,26,137,28,12,12,10,8,6,12,72,73,74,77,76,75,72,75,77,76,75,73,75,77,76,73,74,77,77,76,77,73,77,72,78,77,75,75,77,78,76,73,77,74,74,76,75,75,73,75,72,74,75,72,75,72,70,71,72,71,71,71,74,70,73,71,73,72,71,72,72,71,70,68,70,71,69,71,69,69,70,70,73,70,73,70,72,70,70,70,69,72,70,69,69,70,70,72,70,69,70,70,69,70,71,69,71,68,73,73,72,69,69,72,73,72,71,71,74,73,73,70,74,76,76,74,73,73,74,75,77,73,75,74,74,75,74,75,78,74,74,73,73,74,75,75,75,74,74,75,70,76,74,75,72,74,72,72,73,73,75,74,75,74</t>
  </si>
  <si>
    <t>IMGLINENC=69,67,67,64,70,66,68,69,65,71,66,70,69,68,70,69,67,68,68,67,71,72,68,67,70,69,69,71,69,71,73,71,70,71,70,71,72,71,72,71,70,71,72,72,72,72,74,74,72,74,76,74,74,75,72,72,72,69,73,72,71,71,73,72,72,69,69,72,74,73,70,75,73,73,73,73,71,74,73,71,72,75,75,77,74,73,76,75,74,72,73,75,73,74,73,74,76,71,75,72,74,75,75,75,75,76,73,75,76,76,77,77,76,78,75,77,76,73,72,76,79,72,77,77,76,72,78,80,77,79,73,76,78,78,78,75,78,76,76,75,76,78,77,75,77,77,80,81,78,77,78,82,92,12,8,11,13,14,20,35,164,31,16,17,10,13,10,26,95,81,78,78,78,77,82,79,78,75,79,79,78,80,79,80,78,80,80,80,79,77,79,79,81,77,80,79,83,80,79,80,79,78,80,80,81,82,75,79,83,81,81,78,80,82,81,81,82,80,86,82,81,83,79,84,84,80,82,81,79,80,82,82,80,81,84,81,83,84,83,81,80,84,85,79,84,84,82,82,83,80,80,84,80,80,81,84,82,83,82,82,79,83,80,78,82,81,81,81,82,81,80,83,82,81,86,80,83,80,84,82,86,81,86,86,83,83,81,83,88,82,84,83,83,81,81,81,83,80,82,80,81,77,79,80,81,79,80,82,78,83,83,85,83,76,81,83,78,84,81,77</t>
  </si>
  <si>
    <t>IMGLINENC=67,67,66,68,66,65,65,71,67,70,68,69,70,70,68,70,69,68,69,69,68,71,72,71,65,73,72,72,71,70,70,71,73,71,72,72,73,70,70,74,77,74,74,72,69,74,74,72,74,75,74,71,72,75,75,74,73,73,76,75,74,72,74,72,77,71,72,71,75,73,73,71,76,73,73,71,74,71,73,75,74,72,75,72,74,78,75,78,75,71,74,74,74,70,75,74,75,74,76,78,74,74,75,77,76,78,78,75,75,77,77,79,76,75,80,77,76,77,78,75,73,76,79,81,77,76,78,79,77,79,76,74,76,77,77,79,75,76,77,75,81,80,77,76,76,77,79,78,77,79,76,82,95,16,8,11,14,15,21,36,172,30,17,16,11,13,10,31,91,82,81,78,81,81,80,78,77,84,79,79,78,78,79,78,82,78,79,79,83,80,80,80,78,83,79,78,79,82,80,82,80,83,77,82,78,81,83,83,82,80,81,82,80,80,83,82,82,79,84,80,80,81,81,82,80,82,80,81,83,83,82,79,81,82,80,86,80,80,77,84,87,83,85,82,80,81,87,83,83,80,84,79,82,84,83,82,84,80,80,85,82,82,82,81,81,80,86,80,80,83,80,80,82,83,82,81,83,84,81,83,83,83,82,83,84,86,84,83,83,84,82,82,82,86,80,83,81,80,84,79,81,81,79,81,82,80,82,81,83,81,77,80,80,80,84,81,83,83,80,82</t>
  </si>
  <si>
    <t>ZL=-4469.1|ZR=-8579.1|ZSWP=0.0</t>
  </si>
  <si>
    <t>IMGLINENC=72,73,71,72,74,78,75,73,73,77,75,73,74,74,75,76,75,74,74,71,74,71,76,75,72,73,71,75,77,76,74,73,73,75,79,78,76,74,77,76,76,75,75,75,75,74,75,76,77,79,75,73,80,73,76,76,78,73,77,76,75,76,75,75,79,75,77,80,79,75,77,76,77,75,77,74,79,79,77,75,79,74,75,79,77,75,74,77,73,75,77,74,77,75,75,78,76,77,77,74,76,77,80,79,77,77,76,78,77,78,78,75,76,76,75,77,78,81,77,76,80,81,78,75,77,77,79,76,85,83,81,80,80,79,83,82,83,82,81,82,80,79,79,75,79,79,79,76,80,81,79,81,5,7,9,13,17,27,128,30,14,13,9,8,5,9,65,80,75,74,74,72,76,76,73,76,74,78,72,76,74,77,75,77,79,74,75,78,75,78,77,77,76,76,75,73,74,77,78,74,76,78,75,76,74,72,76,74,73,71,77,74,72,74,74,72,77,72,72,78,76,72,73,74,77,75,74,72,70,70,73,72,72,73,75,72,71,73,76,73,75,71,72,74,74,73,75,74,71,73,76,72,73,75,70,74,72,71,72,75,75,71,71,74,73,73,75,72,74,75,73,76,71,73,72,73,74,73,75,70,72,74,73,75,73,75,73,75,76,73,75,78,73,72,71,73,73,74,74,75,76,71,75,74,74,74,73,76,73,73,73,75,75,73,69,75,73,72,77,76</t>
  </si>
  <si>
    <t>IMGLINENC=74,69,74,75,73,76,76,74,72,72,72,74,73,74,74,72,73,77,73,76,76,76,78,75,76,73,76,75,79,76,79,75,76,79,74,77,74,74,78,79,79,76,75,76,73,76,76,76,75,76,74,75,75,76,79,76,74,76,79,75,76,79,75,76,81,78,77,78,76,78,77,74,76,77,78,79,78,75,78,75,79,76,79,75,74,79,78,77,75,77,75,79,77,78,75,72,75,77,75,76,75,77,79,75,76,77,74,76,75,79,74,78,79,75,78,78,77,79,78,76,77,78,79,78,77,81,77,78,77,77,75,78,79,77,79,81,77,79,78,78,75,75,78,76,77,75,77,77,75,78,78,88,5,6,9,13,14,29,139,27,12,13,10,8,6,11,68,76,73,74,79,75,76,75,74,74,77,75,75,72,75,73,78,76,73,76,77,74,74,75,77,77,76,75,74,76,74,76,75,73,75,73,75,74,72,75,75,75,76,73,71,70,72,74,70,73,70,70,72,72,71,71,72,69,72,69,71,71,69,72,72,72,73,67,71,72,70,74,71,73,71,73,67,69,70,70,71,71,67,68,71,72,71,69,70,73,70,67,70,72,70,74,71,69,73,69,71,70,71,72,71,69,73,70,73,72,72,73,72,73,74,73,74,74,77,74,75,74,73,77,75,72,75,75,75,76,74,71,75,75,74,73,77,73,76,76,71,72,74,76,74,74,73,73,73,73,76,73,75,72</t>
  </si>
  <si>
    <t>IMGLINENC=68,67,65,66,70,71,64,66,67,67,69,72,66,70,68,67,66,69,70,71,68,68,70,67,67,69,70,72,71,68,72,72,71,72,73,72,72,72,71,67,74,69,72,68,70,72,72,70,69,69,72,75,74,69,74,73,71,71,73,73,72,76,72,73,73,73,73,73,74,74,75,74,69,74,72,76,74,74,73,74,72,74,74,74,72,74,72,76,72,75,74,75,75,74,74,77,77,76,76,76,76,78,74,77,74,75,75,76,75,72,77,74,78,77,75,75,75,77,75,78,78,76,77,74,75,76,79,77,76,74,78,75,77,78,74,76,77,78,79,79,76,77,78,76,78,79,79,77,79,75,82,78,84,9,8,11,13,15,22,36,176,29,18,15,11,13,10,17,104,88,73,80,80,81,83,76,79,79,78,78,81,77,80,79,76,80,81,81,80,81,81,80,77,80,80,80,79,82,80,81,81,78,82,79,83,82,79,76,81,82,80,79,80,81,80,83,85,80,83,83,83,82,80,86,83,81,78,82,81,81,80,82,81,82,81,80,81,85,79,83,81,78,85,80,85,81,82,83,83,83,82,82,81,80,82,81,79,83,83,80,79,81,84,79,84,83,83,82,81,84,83,82,84,83,83,82,84,82,81,83,83,82,82,83,80,84,83,84,83,80,82,80,81,84,80,80,82,81,82,84,78,80,80,83,80,82,81,79,81,80,79,81,80,83,82,82,81,82,83,82</t>
  </si>
  <si>
    <t>IMGLINENC=70,63,65,67,67,67,68,66,69,69,70,70,72,69,70,71,67,70,71,71,70,69,69,70,68,69,70,68,70,72,71,67,71,73,71,73,73,69,71,72,72,72,72,70,68,72,72,71,73,76,72,72,74,73,79,71,71,72,74,75,72,74,72,76,75,74,73,71,74,72,75,73,72,74,71,72,75,75,75,76,76,74,77,73,74,72,74,77,76,77,75,76,77,79,74,73,74,74,73,79,76,75,78,78,74,76,76,77,77,78,76,78,76,77,76,80,78,78,77,76,77,77,79,78,77,74,80,79,79,78,76,78,75,79,76,76,80,80,80,77,77,78,80,79,78,78,76,81,77,76,81,81,87,11,7,10,13,15,19,34,180,30,17,16,10,14,10,20,100,91,73,78,79,79,78,78,80,80,80,79,79,81,79,76,81,81,80,78,79,79,80,83,79,80,81,82,83,79,78,79,79,80,82,83,81,82,76,78,84,80,80,81,78,79,82,85,82,80,83,83,81,80,79,83,81,79,80,81,81,82,78,86,83,85,80,82,81,82,82,84,87,84,82,82,82,80,80,86,80,85,80,84,84,82,81,82,80,83,80,81,85,85,82,82,81,86,80,79,80,80,84,88,81,81,83,82,83,82,79,79,85,81,81,81,82,85,82,79,81,81,80,85,80,83,81,80,80,80,82,83,81,80,80,78,81,81,82,85,83,82,84,78,81,83,80,82,77,82,77,82</t>
  </si>
  <si>
    <t>ZL=-4286.9|ZR=-8761.3|ZSWP=0.0</t>
  </si>
  <si>
    <t>IMGLINENC=74,75,73,73,75,72,75,74,72,72,77,76,76,73,75,73,77,76,73,73,73,72,73,76,74,75,72,75,76,77,76,75,74,76,78,77,76,78,75,75,76,76,74,74,73,77,76,79,77,76,75,74,76,74,74,72,77,78,77,73,79,76,79,75,77,76,75,76,77,79,77,77,78,77,79,75,80,75,77,77,77,78,77,75,76,76,76,77,76,75,77,78,78,76,76,74,74,75,76,76,76,75,75,75,75,77,78,78,78,77,79,78,73,79,75,75,76,80,79,78,79,77,77,78,79,79,77,79,80,80,82,80,81,80,82,83,80,81,81,81,77,79,78,81,79,77,78,77,77,80,70,56,6,7,9,12,15,29,124,29,15,13,9,7,6,7,81,78,76,77,75,74,73,75,75,74,73,76,72,77,76,74,73,76,74,78,78,73,79,73,76,76,75,70,78,75,72,77,75,75,74,76,75,75,73,76,75,74,76,73,77,76,71,74,75,72,74,72,76,74,75,74,73,75,76,72,75,70,70,75,75,73,73,72,76,72,71,76,70,70,73,72,72,74,76,71,70,73,74,70,74,71,72,75,72,67,74,71,71,74,75,73,78,75,72,75,75,71,74,76,72,74,72,76,73,75,71,72,75,71,76,74,75,75,73,73,74,73,78,75,70,73,75,78,72,73,72,73,72,73,74,73,76,73,74,76,74,74,74,75,76,72,73,73,72,74,71,76,74,72</t>
  </si>
  <si>
    <t>IMGLINENC=77,73,73,74,74,73,74,75,75,75,76,74,75,74,76,74,76,73,74,74,73,77,74,75,72,74,70,76,75,77,78,73,75,75,76,78,76,77,77,76,75,74,73,73,77,78,73,75,76,76,79,76,77,79,82,76,73,76,76,77,76,75,78,75,75,79,78,77,77,79,75,76,78,79,76,77,76,79,80,78,78,76,81,75,74,76,76,76,76,75,79,79,76,75,80,77,75,76,75,79,77,75,75,73,75,78,79,78,75,75,76,76,78,79,77,76,78,77,77,75,77,75,76,75,78,82,76,76,79,77,76,80,77,77,77,79,77,78,82,80,81,77,79,78,78,73,76,77,77,78,71,62,6,6,9,15,16,30,128,27,13,14,9,8,7,8,72,78,79,72,72,74,74,77,76,73,72,77,77,77,78,76,75,76,74,78,76,75,75,77,77,78,75,75,77,76,76,74,76,75,77,76,76,73,76,76,73,74,74,73,70,73,75,75,73,71,71,68,73,72,69,71,71,74,68,71,71,74,69,67,70,72,72,71,70,70,70,72,70,71,71,70,70,69,70,68,70,69,72,71,71,69,71,69,72,68,68,71,70,72,71,68,71,73,71,70,70,72,73,74,72,70,69,69,73,72,72,72,73,74,74,74,76,73,76,73,75,73,73,76,77,77,71,76,71,74,73,73,77,74,75,72,73,74,76,77,76,73,74,77,75,72,74,76,73,76,74,71,74,72</t>
  </si>
  <si>
    <t>IMGLINENC=68,66,69,68,67,65,68,67,70,68,68,68,68,69,66,65,68,72,69,69,67,69,69,69,69,68,71,72,71,70,69,69,75,72,73,70,72,75,72,71,70,73,69,69,71,72,74,73,71,71,74,75,72,71,72,73,73,73,70,75,73,72,71,74,72,70,71,73,75,74,71,74,74,70,70,71,72,74,73,75,75,74,74,75,73,74,76,74,74,75,75,77,75,75,76,75,76,74,76,74,75,75,77,76,73,74,75,78,79,74,74,78,76,79,75,76,76,75,76,74,77,78,76,77,76,75,80,75,76,76,75,76,76,79,77,78,76,75,79,77,77,80,77,77,78,77,79,77,78,78,82,75,69,7,7,11,14,14,21,38,182,32,17,16,11,14,10,14,94,81,81,82,80,80,78,80,80,78,79,79,78,78,79,81,76,78,79,81,82,78,77,77,82,77,79,78,81,81,80,82,81,80,77,79,81,83,80,79,80,82,82,83,82,80,78,82,80,81,82,82,80,80,83,83,83,78,81,82,81,82,81,83,83,83,81,82,85,81,83,82,81,80,83,82,83,81,85,80,83,79,82,83,83,83,80,79,82,80,83,80,81,79,85,81,83,83,84,83,83,83,85,82,85,81,84,85,81,85,82,83,85,81,81,82,80,83,85,81,80,82,80,80,83,82,82,83,81,82,79,82,80,83,83,85,82,82,82,82,79,81,82,85,77,82,81,82,83,78,83,82</t>
  </si>
  <si>
    <t>IMGLINENC=69,67,67,66,66,66,66,68,67,70,69,70,71,70,67,71,69,70,71,69,70,70,70,70,71,69,73,70,74,72,74,72,71,72,74,74,71,73,72,72,72,75,73,72,73,70,72,70,74,75,74,72,70,73,76,70,72,73,75,76,73,75,74,73,74,76,72,73,72,73,73,71,73,73,73,72,74,75,73,76,75,73,75,78,75,76,73,77,75,72,76,76,73,73,75,72,75,74,77,79,74,74,78,77,78,76,75,78,75,78,79,78,80,76,78,76,79,79,76,77,78,77,79,78,77,79,78,79,78,77,78,76,77,75,78,81,80,77,78,78,79,78,78,79,77,79,76,77,76,78,82,78,83,10,7,10,14,15,21,36,192,31,17,15,11,15,9,14,101,88,75,79,78,78,78,81,78,78,79,79,81,81,79,77,78,80,80,81,79,79,82,79,81,79,80,80,80,80,83,80,80,82,83,82,81,78,80,80,83,83,81,81,80,82,81,84,81,80,82,82,81,79,82,83,81,83,84,79,82,82,80,86,85,85,83,81,82,84,82,84,79,82,81,84,80,81,83,84,84,82,79,83,80,81,78,83,84,82,77,83,84,82,84,83,81,84,80,80,79,83,81,85,81,81,82,80,84,82,80,79,82,80,83,84,83,83,84,78,83,82,83,84,79,82,80,81,80,82,81,82,82,83,80,81,80,83,82,81,83,81,82,82,82,84,81,80,80,83,79,84</t>
  </si>
  <si>
    <t>ZL=-4106.8|ZR=-8941.5|ZSWP=0.0</t>
  </si>
  <si>
    <t>IMGLINENC=76,78,72,76,74,72,71,75,70,72,74,74,73,71,73,73,77,75,73,77,73,73,73,75,72,75,76,77,76,75,74,75,76,75,77,74,74,76,77,73,77,76,74,76,77,75,73,76,78,74,77,75,77,74,74,77,78,78,75,76,79,76,75,76,77,74,78,73,82,78,76,79,76,78,77,73,78,78,75,76,75,76,75,77,74,77,74,77,76,74,76,75,78,79,76,77,79,76,75,76,77,74,77,78,79,78,77,76,76,77,75,78,76,77,77,77,77,76,75,77,78,81,78,77,80,76,80,80,82,80,80,84,82,82,82,80,79,82,82,76,80,77,79,77,78,76,78,78,80,77,72,31,5,7,9,13,16,33,120,28,15,14,10,7,7,7,83,78,73,76,78,77,74,79,73,78,77,73,78,73,77,72,74,75,77,75,77,76,77,73,76,76,76,77,73,77,73,76,77,77,79,76,74,75,74,76,78,69,74,74,80,75,73,76,77,75,76,74,74,74,74,73,71,75,74,76,76,71,74,70,72,73,68,73,75,72,73,74,71,71,70,72,70,72,71,71,71,73,73,72,70,72,72,76,69,73,71,74,73,76,72,75,75,74,73,73,72,75,74,75,73,74,72,73,71,76,71,74,76,74,74,77,72,73,72,78,72,79,73,72,73,76,73,77,73,74,75,77,73,78,72,75,75,71,71,74,72,78,72,74,75,76,73,75,73,73,73,72,72,75</t>
  </si>
  <si>
    <t>IMGLINENC=73,74,74,75,74,74,74,79,72,72,74,75,77,77,75,75,76,75,74,75,73,74,77,78,78,71,74,76,74,76,78,78,79,73,74,75,77,74,73,76,76,77,73,77,78,75,76,75,73,74,78,75,78,75,76,79,75,78,76,78,76,76,77,78,77,76,77,74,73,80,77,78,76,77,74,77,77,77,78,77,78,77,78,75,74,79,78,77,76,76,75,80,74,74,75,76,77,74,79,76,75,74,74,77,76,75,75,78,77,77,79,77,77,80,73,77,78,77,76,77,77,77,78,78,76,76,73,76,77,80,77,74,77,79,80,76,77,78,77,79,78,78,77,76,77,73,78,77,78,74,68,38,5,6,9,12,15,33,126,31,14,13,9,7,6,7,82,78,78,74,76,79,76,77,70,73,75,74,75,75,74,73,75,73,74,75,74,75,78,77,73,73,75,79,75,76,74,73,74,74,75,75,77,76,75,74,74,76,75,71,70,69,73,71,73,72,70,71,72,71,72,71,73,72,72,71,70,74,71,71,70,70,70,67,71,73,73,75,72,70,73,70,70,66,68,70,70,69,67,69,68,74,68,69,70,67,66,69,68,69,71,66,69,71,69,70,70,69,70,71,70,74,72,70,71,73,72,74,69,70,73,72,74,75,75,74,75,74,75,78,76,77,76,76,72,73,73,70,74,76,73,77,73,72,73,74,75,77,73,76,75,75,76,72,74,74,72,74,74,75</t>
  </si>
  <si>
    <t>IMGLINENC=66,66,67,68,67,69,67,66,69,69,67,69,69,69,67,68,69,70,72,68,70,66,69,69,68,69,68,67,71,70,72,69,68,70,71,69,74,71,70,70,72,72,72,69,71,69,70,73,68,72,74,74,78,76,72,70,73,69,73,74,69,72,73,75,76,71,73,70,74,73,70,76,73,73,73,71,73,73,72,71,73,75,72,73,74,75,73,74,76,73,77,73,75,74,75,74,74,79,77,76,74,79,75,78,77,77,74,79,75,75,76,72,77,79,77,74,73,73,75,77,76,76,73,76,78,76,79,80,78,76,77,77,74,78,75,79,78,76,80,76,80,77,75,79,78,77,75,78,73,82,79,73,62,8,8,11,14,14,22,37,195,30,18,16,11,13,9,9,85,76,84,76,78,79,81,78,77,81,80,79,80,79,80,77,75,79,80,79,78,79,80,79,81,80,78,80,79,80,81,81,81,80,78,79,80,81,81,84,81,82,85,82,85,76,81,83,82,81,81,81,83,83,81,82,86,84,81,84,83,82,84,78,82,81,80,83,85,81,83,83,84,81,82,82,81,82,84,84,84,84,85,81,80,83,81,83,86,81,81,84,83,85,86,81,81,81,82,85,82,82,85,82,82,87,84,77,82,82,82,84,82,80,83,80,81,83,81,83,81,83,80,80,81,80,82,83,82,80,80,81,85,85,83,80,81,78,79,80,81,83,84,82,82,78,82,86,83,82,82,80</t>
  </si>
  <si>
    <t>IMGLINENC=69,69,68,69,64,68,69,69,68,69,66,68,74,71,70,72,68,70,68,68,70,70,70,71,68,67,69,72,75,74,70,73,71,74,71,71,71,74,71,72,75,74,71,71,71,72,72,72,70,69,73,71,75,73,74,71,73,71,72,71,73,73,70,74,75,76,74,74,70,73,74,73,71,69,73,74,74,73,74,73,74,75,73,74,74,76,79,74,71,73,74,76,72,74,75,76,74,74,75,75,76,76,76,79,71,77,75,74,78,78,75,76,76,78,77,79,78,79,75,78,77,76,77,76,77,78,79,77,78,77,76,78,78,75,79,79,79,75,77,77,77,79,75,78,80,79,79,80,80,76,83,74,70,8,7,11,15,14,21,37,203,31,17,17,11,13,10,10,88,79,81,78,80,81,80,78,76,80,81,77,81,80,83,77,79,80,75,77,80,80,81,80,78,80,79,79,83,83,81,79,76,80,81,81,80,80,78,80,80,78,80,77,83,81,81,80,80,76,82,80,80,83,83,86,83,82,82,80,80,81,80,79,83,84,82,84,84,81,79,82,82,84,84,81,83,80,85,85,82,81,83,88,83,82,80,83,81,81,79,78,83,82,81,83,81,81,81,81,82,83,83,84,80,81,81,84,84,82,83,80,83,84,83,80,83,80,83,81,81,81,84,82,80,83,83,80,80,83,82,81,83,79,82,83,83,83,82,77,83,82,79,82,79,80,83,81,83,81,80,81</t>
  </si>
  <si>
    <t>ZL=-3922.1|ZR=-9126.1|ZSWP=0.0</t>
  </si>
  <si>
    <t>IMGLINENC=71,75,71,72,74,77,76,72,75,73,75,72,73,71,74,75,69,74,75,74,72,71,76,74,76,73,75,74,75,72,75,73,75,76,75,75,79,74,79,78,76,78,72,76,76,77,76,78,74,76,74,75,77,75,75,75,77,74,76,76,77,75,77,76,78,75,80,80,78,79,76,76,76,74,77,76,78,75,73,75,75,75,76,76,76,73,77,78,77,75,79,75,76,76,77,77,74,79,79,77,76,76,77,76,79,80,77,78,75,79,77,76,75,79,76,78,78,75,76,77,79,78,80,78,82,81,80,79,83,82,83,81,83,80,79,83,82,80,77,80,80,79,79,80,77,76,75,74,81,73,80,14,6,7,9,12,15,35,113,33,16,12,10,6,7,6,72,72,76,73,76,74,76,75,74,76,75,74,75,77,76,75,77,77,76,75,80,76,74,75,78,77,76,74,75,74,75,77,77,77,74,75,75,75,76,73,74,73,75,78,76,78,74,74,75,75,77,74,73,75,72,72,72,71,72,72,74,72,73,74,72,73,73,73,74,72,73,73,71,69,71,74,72,73,71,74,72,73,71,70,73,73,70,71,74,73,72,71,73,75,73,70,72,75,73,72,74,74,75,72,75,77,71,73,74,72,74,73,78,73,76,74,75,76,76,73,74,78,75,76,74,74,74,75,75,77,75,74,71,73,71,76,73,72,72,71,73,73,72,74,74,73,72,74,73,72,76,77,74,72</t>
  </si>
  <si>
    <t>IMGLINENC=75,73,73,74,76,76,73,73,73,76,74,73,76,74,76,76,75,74,75,74,81,75,73,75,73,73,75,75,79,74,75,78,77,77,76,75,76,75,74,78,76,76,75,76,76,76,77,77,77,76,74,74,76,78,79,77,77,74,76,75,75,78,78,73,77,76,79,75,78,77,79,75,75,79,78,80,77,77,79,79,79,78,76,74,76,78,76,76,77,75,77,77,77,76,77,73,78,71,77,79,78,76,75,78,76,76,77,78,73,75,79,76,75,79,77,78,79,76,79,76,75,75,79,79,75,81,74,78,80,77,77,76,77,79,77,79,80,79,79,77,77,77,77,76,78,78,77,76,77,72,80,17,5,8,9,13,15,36,123,31,15,14,8,7,6,7,82,71,75,73,76,74,76,77,78,73,76,75,74,77,73,75,72,75,78,77,76,75,76,73,74,78,78,75,77,76,78,73,78,73,75,74,73,75,73,74,73,76,73,74,75,71,75,70,68,71,70,75,71,72,67,70,72,72,71,71,70,74,72,70,71,69,71,70,71,68,70,73,67,72,73,70,70,69,70,70,71,69,72,68,71,69,68,70,72,68,70,70,68,71,73,73,71,71,74,71,71,73,74,72,76,73,69,72,70,73,73,72,75,75,75,73,74,76,75,75,76,74,79,77,74,76,75,75,73,74,74,73,76,75,76,73,75,71,76,77,75,75,75,74,75,77,76,75,70,73,73,71,77,74</t>
  </si>
  <si>
    <t>IMGLINENC=69,64,67,67,68,71,66,68,67,67,70,67,69,68,68,68,69,70,73,67,70,69,67,67,69,71,69,71,71,69,68,71,74,71,73,69,71,71,72,75,74,71,73,71,71,71,69,70,72,72,75,72,72,71,74,72,72,72,71,70,69,72,72,72,74,72,70,72,76,76,71,72,75,72,72,74,74,74,70,76,73,76,78,75,75,70,73,73,76,76,75,76,74,74,78,78,74,74,76,71,77,73,73,72,75,78,74,79,75,73,77,75,77,79,77,77,72,74,78,74,76,76,76,77,78,77,79,76,74,73,79,79,74,79,76,75,77,77,76,77,78,79,75,73,76,74,78,77,78,82,74,79,44,6,7,10,14,14,21,39,204,31,18,17,12,14,10,8,62,73,75,78,81,79,78,82,76,78,80,77,79,83,79,76,79,79,81,79,80,79,80,81,81,80,82,79,80,80,81,81,82,78,79,80,82,82,78,83,80,80,79,78,82,79,83,80,82,80,83,83,81,81,82,83,81,83,81,84,81,80,83,79,80,80,83,84,83,82,84,81,82,87,85,82,80,85,84,80,81,81,82,84,84,80,83,82,81,80,80,82,80,82,83,82,80,83,81,82,84,81,86,83,84,81,82,84,81,81,80,81,81,81,82,83,84,81,86,82,81,83,84,83,81,81,85,83,84,82,84,79,81,81,83,83,84,80,80,82,80,82,82,83,77,81,79,84,80,80,79,83</t>
  </si>
  <si>
    <t>IMGLINENC=69,69,65,67,67,68,70,71,67,69,70,68,70,68,68,67,69,69,72,70,69,68,69,73,71,70,72,70,70,72,72,74,73,75,71,72,74,74,75,73,72,72,74,75,69,69,74,71,73,73,75,75,72,75,72,71,73,71,72,73,71,75,74,74,74,71,73,74,73,74,72,71,70,75,74,74,75,71,74,75,72,73,76,73,76,76,76,75,75,75,73,75,75,72,77,73,76,76,76,76,77,75,76,76,79,74,74,77,74,78,74,78,78,78,79,78,76,78,78,75,78,75,78,77,76,76,80,74,78,77,78,79,74,78,78,78,79,76,76,77,78,77,77,78,78,76,79,76,74,78,75,75,53,6,8,11,15,14,21,37,208,32,17,17,13,13,8,9,71,71,81,75,78,81,78,79,79,78,80,77,79,78,80,79,81,84,77,81,80,79,82,83,80,82,83,80,79,78,82,79,79,81,80,80,81,81,83,79,83,82,85,81,82,83,81,82,78,80,80,79,78,82,79,80,80,81,80,80,82,84,79,80,86,84,85,79,82,81,83,83,82,84,83,78,79,82,81,82,81,81,80,81,83,83,82,81,83,83,82,81,81,82,86,83,83,81,85,81,81,81,83,87,80,84,84,83,82,83,80,80,80,82,83,81,81,81,83,82,80,79,83,81,80,82,78,82,82,81,77,82,82,85,79,80,82,83,81,82,82,80,80,83,83,82,80,81,78,85,78,80</t>
  </si>
  <si>
    <t>ZL=-3740.9|ZR=-9307.2|ZSWP=0.0</t>
  </si>
  <si>
    <t>IMGLINENC=74,76,73,70,73,72,71,75,76,75,74,75,72,73,72,72,73,74,73,73,72,76,72,73,74,74,73,73,77,73,78,75,74,76,78,75,75,74,76,75,75,74,74,75,78,75,78,78,77,77,73,75,76,78,80,75,74,73,76,77,75,77,75,76,78,76,78,75,80,76,76,78,79,78,76,76,78,77,74,79,78,73,73,78,78,76,76,76,74,75,72,76,79,77,78,75,79,74,81,80,76,75,75,79,75,76,74,77,77,76,77,79,78,77,76,82,77,77,78,78,77,81,78,77,75,78,77,80,80,83,79,82,82,79,83,81,84,82,77,79,80,78,80,75,77,77,77,76,73,75,94,8,6,7,8,13,16,40,104,31,15,13,9,7,5,6,52,81,78,74,75,76,76,75,74,77,76,72,77,76,72,75,72,79,75,77,75,75,75,78,79,75,74,74,75,73,74,76,77,75,76,74,73,71,74,73,72,77,72,75,74,78,72,74,74,74,76,75,77,74,74,75,73,75,73,75,73,72,71,71,72,72,76,71,71,71,77,72,74,71,72,70,73,71,74,73,69,70,72,70,71,72,71,70,73,71,75,72,73,74,73,73,74,73,74,74,76,71,72,73,75,74,67,75,74,72,76,74,73,69,72,75,73,76,76,76,74,77,76,74,71,75,75,73,74,76,75,75,73,74,75,73,75,71,74,75,71,75,73,71,74,77,75,75,74,76,72,73,74,72</t>
  </si>
  <si>
    <t>IMGLINENC=71,74,75,75,71,74,74,72,73,75,73,73,73,73,74,73,75,77,71,76,76,76,75,75,77,77,77,75,77,80,76,76,78,74,76,76,73,77,76,76,78,76,75,75,76,72,75,75,75,79,76,79,78,78,76,79,77,78,77,76,74,79,76,77,78,80,76,74,76,76,75,77,76,76,78,76,78,74,77,76,78,77,78,74,73,75,76,78,76,76,74,78,77,72,78,75,76,74,76,78,77,74,75,73,78,80,79,77,75,79,78,73,77,80,77,78,78,78,75,78,75,78,77,80,78,78,80,76,79,80,79,77,80,78,78,79,82,79,78,78,76,78,73,77,78,77,77,76,77,75,89,9,4,8,8,13,15,42,117,30,14,14,8,6,6,6,67,69,74,75,78,75,75,75,76,73,75,76,74,74,74,74,75,77,76,76,78,74,77,74,77,75,73,76,74,79,77,72,73,74,78,74,73,73,75,75,72,76,73,74,72,71,70,68,70,73,71,73,73,72,70,70,71,72,73,72,69,68,70,70,69,69,68,71,69,70,73,70,71,71,73,71,71,72,68,71,67,68,69,69,70,70,70,73,70,71,69,71,71,71,66,69,70,69,74,73,72,72,72,70,69,69,72,75,74,71,76,75,72,73,72,71,73,75,75,77,77,73,76,75,74,72,76,76,71,72,76,72,73,72,74,75,72,74,76,74,75,74,75,75,72,73,72,77,70,73,71,72,78,72</t>
  </si>
  <si>
    <t>IMGLINENC=67,66,65,66,66,69,71,67,68,69,67,68,67,69,68,70,69,68,68,68,68,70,70,68,70,68,68,70,72,72,71,70,69,71,70,72,73,71,76,71,74,71,70,71,71,70,74,72,72,72,72,73,73,72,69,73,72,68,70,72,69,72,73,73,73,73,74,73,70,71,72,74,69,75,69,75,72,75,72,75,75,71,80,73,73,75,74,75,75,76,76,76,76,73,76,76,74,78,76,73,75,73,76,76,74,75,73,78,72,72,80,77,75,78,75,77,74,76,77,77,75,77,72,76,77,79,78,78,78,74,76,76,75,81,75,75,76,77,79,78,74,79,76,75,76,74,81,75,77,81,72,81,41,7,7,12,13,15,20,37,219,31,16,17,13,12,9,8,58,75,77,78,77,81,80,82,82,78,78,78,78,78,81,79,75,83,78,79,80,80,80,81,82,81,80,81,81,80,79,82,80,79,81,80,77,78,84,81,79,79,82,80,81,79,83,79,81,84,82,80,85,81,80,82,80,81,82,80,81,83,80,80,78,80,81,84,83,81,82,84,80,83,80,81,82,83,79,79,83,80,86,85,84,84,82,85,81,80,82,83,86,82,83,82,82,84,82,80,83,81,82,84,85,82,84,82,80,82,81,84,83,84,82,80,83,81,83,83,82,82,80,80,80,82,85,82,84,79,80,82,81,82,80,83,80,79,83,83,80,79,83,80,81,84,84,84,81,79,82,81</t>
  </si>
  <si>
    <t>IMGLINENC=68,63,67,67,68,70,69,68,67,71,69,69,71,72,70,69,66,71,70,70,69,67,71,67,68,68,73,73,73,72,71,74,72,73,70,74,73,73,69,74,74,74,72,72,72,72,70,72,75,72,74,72,71,74,73,71,73,72,75,73,73,72,74,72,71,72,73,72,72,74,75,72,72,70,73,76,76,71,69,70,76,74,74,73,74,75,78,76,76,77,75,75,78,79,74,73,72,74,73,77,75,75,77,77,77,75,76,77,78,77,74,77,78,76,79,79,76,77,76,76,77,77,76,80,78,76,77,77,81,80,76,77,78,80,78,78,77,76,73,78,78,76,78,75,77,77,79,78,74,82,73,78,39,7,8,10,14,15,22,38,236,34,18,18,12,12,8,8,52,77,69,79,82,79,77,77,80,83,81,80,79,80,80,79,79,79,78,80,81,79,76,81,79,81,80,79,80,82,81,80,81,77,81,77,79,79,82,80,82,81,80,80,81,78,80,84,82,81,79,82,83,79,82,82,85,81,82,80,81,82,85,84,81,84,80,83,81,81,86,81,81,81,82,82,81,82,82,83,81,83,84,82,84,80,81,79,80,82,81,80,82,84,83,81,79,79,85,80,82,81,83,82,82,82,83,83,86,81,82,84,84,83,84,81,83,83,84,83,82,81,85,84,81,80,79,82,81,81,79,80,82,80,80,77,83,84,79,79,82,82,78,78,82,83,85,82,79,81,81,83</t>
  </si>
  <si>
    <t>ZL=-3559.8|ZR=-9488.4|ZSWP=0.0</t>
  </si>
  <si>
    <t>IMGLINENC=75,74,71,70,74,75,74,74,69,73,74,74,71,76,74,71,74,76,78,72,75,73,74,72,74,75,74,75,75,76,75,74,78,76,77,76,73,75,72,77,74,76,77,75,75,75,77,79,78,75,77,78,75,75,75,75,75,75,75,75,76,76,78,75,76,78,78,77,78,78,75,77,75,76,78,77,78,79,76,76,77,77,76,75,75,74,75,76,76,76,74,77,77,74,73,74,74,78,79,81,74,76,77,77,75,79,76,77,77,77,76,76,75,79,78,77,79,78,80,78,77,76,81,79,79,78,81,80,81,82,80,82,81,82,82,80,82,83,80,78,78,80,77,77,77,76,75,76,75,83,97,7,5,7,8,14,17,45,105,30,16,12,8,7,6,6,35,81,81,76,76,76,76,77,76,77,72,74,76,76,75,76,74,77,74,76,78,78,75,74,77,74,77,76,75,77,76,79,75,73,75,73,74,74,74,72,74,75,76,77,75,75,73,71,76,71,74,74,73,75,75,74,72,73,75,74,74,72,75,74,75,70,70,73,73,70,76,75,72,71,73,71,73,70,73,73,73,70,73,70,76,74,74,77,73,71,72,71,74,71,72,72,77,75,75,72,75,72,71,73,72,74,74,75,75,76,75,76,75,75,75,73,75,76,77,74,73,78,73,74,76,75,72,76,75,73,74,77,73,76,71,71,75,71,78,74,72,77,71,73,76,73,74,74,73,74,73,75,72,73</t>
  </si>
  <si>
    <t>IMGLINENC=69,74,74,73,73,75,75,73,74,73,75,73,76,74,74,76,76,74,74,75,75,77,75,76,73,77,78,74,76,75,78,77,75,75,76,78,75,78,75,75,75,76,75,78,78,75,73,76,76,77,75,79,74,78,76,77,74,76,79,76,76,79,78,77,76,78,78,78,75,77,76,77,76,74,76,76,79,78,80,80,75,78,79,75,74,74,77,72,75,75,77,79,71,76,79,74,77,76,78,77,77,74,76,76,77,76,78,79,77,76,75,77,75,76,78,77,76,77,77,75,79,79,80,77,79,77,77,77,79,78,79,79,74,78,79,77,79,74,79,80,78,79,77,79,76,76,76,77,74,83,92,6,5,7,9,14,16,45,110,30,16,13,9,6,6,6,41,81,79,77,76,76,74,76,75,77,76,78,75,75,75,76,73,76,78,73,78,76,78,76,76,74,78,77,74,74,76,75,74,72,74,71,74,74,72,75,74,72,72,70,73,69,72,72,72,70,68,74,74,72,70,71,71,71,69,71,69,71,72,69,70,72,69,69,69,69,72,74,68,69,70,72,73,69,69,72,71,69,73,70,72,68,68,71,69,70,69,71,69,69,69,71,71,71,70,68,71,69,70,74,70,73,71,72,70,71,72,74,72,73,74,73,74,74,76,75,74,73,76,73,74,77,75,78,76,73,74,72,73,75,75,75,77,70,76,77,74,73,74,74,73,73,76,72,73,76,71,69,76,74</t>
  </si>
  <si>
    <t>IMGLINENC=70,65,66,65,66,67,69,65,67,68,69,69,67,68,69,67,69,68,70,69,71,70,71,67,67,71,67,69,70,71,69,70,72,69,71,72,72,72,71,74,73,73,68,73,71,72,70,77,69,71,72,72,73,71,73,77,71,73,73,73,71,75,74,73,74,71,75,75,73,73,72,71,73,75,72,70,72,75,73,73,75,74,72,74,74,76,72,78,76,73,77,74,74,77,75,74,74,72,73,76,74,78,75,75,75,73,75,77,71,78,75,73,79,75,75,75,76,75,79,76,75,78,74,78,77,76,80,81,78,78,76,75,77,81,74,76,81,77,77,77,75,76,77,76,79,74,80,78,75,81,75,79,47,7,7,11,13,14,22,38,214,31,17,16,12,13,9,8,69,72,78,77,79,80,76,80,78,81,80,79,79,80,78,79,77,77,79,81,80,79,79,78,83,76,77,81,82,81,78,83,79,78,78,80,82,77,80,78,81,82,78,80,81,78,80,81,81,82,79,82,81,81,81,85,82,82,83,83,83,83,81,79,81,82,79,83,83,85,80,80,83,82,82,82,82,82,81,81,83,83,79,81,81,82,84,84,83,84,81,81,82,84,85,82,83,79,84,82,85,85,83,80,86,81,82,81,84,83,83,80,81,84,82,85,80,81,84,82,84,82,82,81,83,80,85,84,81,82,81,79,81,82,83,81,80,81,80,80,83,83,80,78,82,81,83,82,83,82,80,80</t>
  </si>
  <si>
    <t>IMGLINENC=68,68,67,68,65,67,69,67,68,69,69,70,71,71,70,68,67,66,65,69,70,69,71,72,69,70,70,70,72,71,73,71,71,73,72,72,70,70,72,74,72,75,74,72,73,75,73,73,73,74,74,71,70,72,72,71,72,74,71,71,78,73,73,74,75,75,72,70,71,72,75,75,74,74,73,71,72,77,70,72,72,76,78,76,75,75,75,73,71,75,76,74,73,73,76,75,71,73,76,72,73,79,76,75,76,74,77,73,80,75,75,74,73,79,76,80,78,76,76,77,77,78,76,78,76,77,77,76,78,77,76,74,77,77,76,79,75,76,78,74,77,76,78,75,78,76,81,79,74,82,77,76,48,7,8,10,13,14,21,35,228,29,17,16,12,12,8,8,64,70,80,78,83,81,77,79,76,81,80,81,79,79,77,83,82,81,81,79,81,81,78,82,80,78,77,82,81,83,79,78,79,85,77,77,79,82,77,83,84,79,79,80,80,81,82,80,80,78,82,80,80,80,79,82,83,81,80,81,83,85,80,84,85,84,82,82,82,83,85,82,79,86,85,83,79,80,81,86,82,77,82,80,85,82,83,81,83,82,82,84,82,80,80,86,82,82,81,77,79,82,82,83,82,84,84,82,79,84,78,79,82,82,82,80,80,86,81,79,82,85,83,81,84,79,80,82,83,81,83,78,82,82,81,77,79,81,84,81,80,80,80,81,82,78,81,81,83,80,77,83</t>
  </si>
  <si>
    <t>ZL=-3381.6|ZR=-9666.6|ZSWP=0.0</t>
  </si>
  <si>
    <t>IMGLINENC=76,74,74,75,72,76,74,73,74,69,75,72,72,73,74,76,75,72,72,76,76,72,77,76,77,73,77,72,76,74,78,76,74,77,72,76,73,78,78,75,76,75,75,74,79,74,74,74,78,77,74,75,75,77,77,77,76,78,74,75,75,79,76,71,77,75,76,80,76,77,77,75,78,78,77,76,78,78,77,77,74,75,76,80,77,76,72,77,75,74,76,74,80,75,76,74,76,74,77,76,77,75,78,76,78,73,74,77,76,77,78,73,72,79,77,76,74,75,81,75,76,78,80,77,79,79,81,80,80,79,82,80,81,82,78,80,81,83,78,78,77,76,81,76,79,76,80,77,75,83,96,7,5,7,9,14,16,45,110,28,16,12,8,7,5,6,56,73,73,72,75,79,73,75,74,76,75,75,76,74,73,74,77,80,74,76,74,75,76,76,77,77,72,75,76,76,74,78,75,77,76,74,75,71,75,75,75,74,74,73,76,73,77,73,75,72,77,73,71,73,75,72,74,75,73,75,74,73,73,72,71,71,72,70,72,70,73,72,76,73,72,72,72,70,74,73,70,73,69,71,73,73,73,76,68,68,73,71,74,76,75,74,74,75,75,76,72,75,72,72,74,75,73,74,72,76,72,74,71,71,72,74,76,77,75,78,73,75,75,78,74,73,73,74,76,73,72,76,72,73,71,74,74,72,71,73,71,75,72,74,74,74,72,75,75,71,74,75,75,75</t>
  </si>
  <si>
    <t>IMGLINENC=74,73,77,74,72,72,73,75,72,75,76,74,75,73,73,73,76,74,76,75,75,75,74,75,74,76,75,75,77,76,78,76,76,74,79,74,74,77,76,77,77,77,78,74,80,75,76,74,74,77,76,76,77,79,75,77,75,76,78,77,76,77,77,80,76,76,76,77,77,77,76,76,76,79,77,81,76,79,78,77,77,77,77,77,74,79,75,76,77,75,74,78,76,77,75,77,77,76,76,79,76,77,74,76,77,75,75,77,76,73,77,74,78,76,77,75,79,76,78,76,79,79,76,77,76,78,75,78,78,78,76,78,78,77,80,79,79,79,79,80,76,76,78,78,78,76,75,79,74,85,95,6,5,6,9,16,17,44,128,26,15,12,8,6,6,6,50,75,76,71,77,76,77,74,73,75,75,78,77,74,77,73,79,77,77,77,77,73,76,74,74,76,77,73,76,80,75,75,72,72,75,76,74,76,74,75,70,75,73,74,75,74,70,74,73,73,71,71,69,73,70,71,72,70,73,69,69,73,70,67,72,70,72,71,73,71,66,70,71,72,73,72,69,67,71,72,69,69,69,72,67,71,67,72,69,71,72,68,69,69,71,72,73,71,71,71,70,72,70,71,70,72,73,70,71,72,74,72,69,75,73,76,74,74,72,76,75,76,73,77,76,74,76,76,74,69,74,76,71,73,74,73,72,73,77,73,76,73,77,75,73,73,74,76,74,72,73,67,74,75</t>
  </si>
  <si>
    <t>IMGLINENC=66,68,69,67,66,66,67,67,66,70,69,66,70,67,72,71,68,70,67,69,66,70,69,66,71,70,68,70,69,65,72,73,70,69,72,69,72,74,73,69,70,73,72,72,70,70,74,70,70,73,73,70,73,70,71,71,75,74,73,73,70,72,76,74,71,74,71,74,75,74,72,72,74,76,72,73,74,75,73,74,75,73,73,75,72,72,74,74,75,72,74,74,76,75,74,75,76,78,78,73,76,76,75,75,73,76,77,75,80,76,76,77,77,78,75,78,75,78,77,78,75,74,75,78,78,76,81,76,79,77,76,77,77,78,77,77,77,74,76,78,73,82,79,75,75,74,77,76,77,80,77,75,48,6,7,10,14,14,22,38,214,30,18,16,11,12,9,9,68,74,84,73,80,81,81,76,76,81,78,80,81,77,79,78,79,80,78,78,78,78,82,78,79,83,80,78,81,80,82,81,82,79,77,78,79,79,78,82,84,80,81,82,83,80,80,82,83,81,82,85,84,82,81,81,85,84,81,82,84,83,83,79,85,77,82,82,83,81,84,83,81,83,81,82,84,81,81,83,84,81,81,83,82,86,82,82,81,85,84,82,84,80,84,81,81,81,85,83,81,82,85,82,82,81,82,86,80,82,85,82,81,80,80,80,80,81,84,83,81,81,84,82,80,83,84,81,80,78,81,79,84,82,84,81,85,82,81,80,86,82,81,81,81,81,82,80,86,81,80,82</t>
  </si>
  <si>
    <t>IMGLINENC=70,66,68,66,65,70,71,68,69,70,70,67,66,69,69,69,70,69,70,68,64,70,71,69,71,70,72,71,72,70,73,71,72,70,71,70,71,71,70,73,73,73,72,72,72,72,70,71,74,72,75,71,73,73,75,71,74,74,72,71,73,75,74,71,74,73,74,77,72,73,79,75,74,73,73,75,72,73,73,75,72,76,79,73,77,74,77,75,76,74,76,73,75,75,76,74,72,73,75,76,73,75,75,78,74,79,76,78,75,79,75,74,77,75,75,75,76,78,78,75,78,77,78,78,76,80,77,76,77,79,78,78,78,78,77,77,77,75,81,78,79,76,78,76,78,75,78,82,75,81,77,77,50,6,7,11,13,14,21,39,222,31,16,17,12,13,10,8,64,73,80,77,80,82,78,80,80,80,80,81,77,78,76,82,82,80,77,79,80,79,81,82,82,82,80,77,83,82,80,78,82,82,80,79,82,79,79,81,80,81,80,80,80,85,82,80,80,79,83,81,78,80,80,79,80,80,83,80,83,85,78,81,85,84,82,83,82,81,79,82,81,84,85,79,78,78,81,82,82,83,80,84,86,82,81,81,82,86,81,80,82,81,83,83,82,82,80,80,80,82,82,81,81,82,81,83,80,83,83,83,83,81,81,84,83,84,84,82,81,83,84,79,81,81,80,81,82,80,80,81,83,82,81,81,81,82,81,84,83,81,82,81,82,79,81,80,80,83,80,80</t>
  </si>
  <si>
    <t>ZL=-3200.4|ZR=-9847.8|ZSWP=0.0</t>
  </si>
  <si>
    <t>IMGLINENC=73,75,75,76,73,73,71,73,70,73,77,73,74,73,75,73,73,74,72,71,76,73,78,75,73,72,76,75,76,76,74,74,72,78,72,74,76,75,75,78,78,75,72,77,73,73,77,75,77,76,76,76,74,77,78,75,77,77,78,75,75,75,75,76,79,78,77,76,80,78,76,78,76,78,74,78,78,77,76,76,78,78,75,78,77,76,75,77,80,75,76,74,79,74,78,77,76,78,78,74,79,78,76,74,78,74,77,77,74,76,78,77,75,78,73,75,75,79,80,74,79,76,81,78,76,78,80,77,80,81,80,80,81,82,80,80,84,82,77,80,76,83,81,78,77,78,77,77,75,80,97,7,5,7,9,14,16,45,109,26,15,11,8,7,6,6,59,75,71,75,78,75,75,75,75,77,74,76,73,77,75,78,70,76,79,75,79,78,78,76,76,75,78,78,76,74,76,76,75,77,74,76,75,77,74,76,75,75,76,73,74,76,74,74,73,71,73,73,75,75,72,75,72,75,75,74,74,71,72,71,74,72,75,69,72,76,74,72,73,71,71,73,78,76,75,71,70,72,73,72,72,73,75,74,73,76,71,75,71,74,75,74,73,74,73,73,75,72,73,71,73,73,75,71,77,72,71,72,73,75,75,75,74,76,74,75,75,76,75,74,72,74,71,74,73,76,72,76,73,71,73,74,77,74,74,73,70,74,73,72,74,74,74,72,74,76,73,75,76,72</t>
  </si>
  <si>
    <t>IMGLINENC=72,74,74,73,73,75,75,73,71,73,75,71,77,72,73,73,73,74,75,74,75,74,76,77,77,75,73,75,75,75,78,77,78,76,74,75,74,80,77,74,76,72,73,76,78,75,77,76,74,77,75,72,77,77,75,78,76,75,77,76,78,76,76,80,74,78,74,78,75,76,77,75,74,76,82,77,78,77,77,77,76,77,77,74,74,74,74,72,77,74,78,79,80,77,76,76,77,75,75,77,77,75,77,77,77,75,78,78,76,75,77,77,75,78,73,78,78,73,76,79,77,80,78,77,78,76,79,78,79,78,79,76,78,79,80,79,78,76,78,77,79,78,74,77,75,75,75,77,75,82,95,6,5,7,9,14,17,45,123,26,16,13,9,6,6,7,63,73,73,73,74,75,76,74,73,76,76,79,76,74,76,75,72,77,79,78,78,78,75,77,77,74,74,74,79,78,75,74,76,77,74,75,74,74,77,73,72,75,73,68,72,74,72,74,70,71,72,70,69,70,69,74,73,74,70,69,71,70,72,71,71,68,70,71,71,69,69,71,70,71,70,72,70,71,72,74,68,69,72,69,70,71,72,71,72,74,69,71,69,73,71,73,73,69,72,70,70,70,70,74,71,71,71,71,72,73,75,75,72,75,72,72,73,76,74,73,75,77,76,74,71,75,75,77,74,76,71,72,71,72,75,74,74,75,75,74,73,74,74,75,78,75,77,72,76,74,73,71,76,72</t>
  </si>
  <si>
    <t>IMGLINENC=68,64,66,66,65,67,67,69,66,68,68,69,68,67,70,68,69,70,68,71,70,72,69,69,70,68,70,70,73,68,72,72,72,70,69,75,69,73,72,72,70,74,72,73,71,71,71,71,73,73,73,71,74,75,73,75,71,72,72,74,72,73,74,72,74,71,72,69,73,71,73,73,72,73,71,73,71,74,72,71,76,75,77,75,72,75,74,75,75,76,75,74,79,74,77,79,73,75,80,76,78,78,75,73,78,74,77,74,75,74,75,76,74,76,77,76,75,76,76,78,72,75,73,75,78,77,76,76,78,78,79,75,79,78,75,80,77,76,76,75,78,76,79,76,78,77,78,79,78,82,72,76,52,7,6,10,12,15,23,39,208,33,17,17,11,12,9,9,63,71,80,80,84,77,78,79,80,78,77,80,79,75,79,77,78,77,80,83,82,75,81,78,82,79,81,81,80,78,80,80,81,81,80,77,83,81,81,78,82,79,80,80,82,84,78,85,82,81,78,78,83,85,81,78,80,81,86,82,81,83,83,80,78,80,81,81,84,83,81,84,81,83,87,84,81,82,82,81,84,82,83,81,80,84,83,79,82,85,80,82,81,80,81,80,85,81,84,81,82,84,86,81,83,87,83,83,82,78,83,81,83,81,85,85,80,84,83,82,84,80,82,81,81,84,84,82,79,84,81,86,83,83,82,82,78,85,80,81,81,80,79,81,80,80,81,84,80,81,83,78</t>
  </si>
  <si>
    <t>IMGLINENC=67,65,67,68,67,67,71,69,68,69,73,68,67,66,70,69,66,70,72,73,68,70,70,69,70,69,71,74,72,75,72,75,71,72,73,71,73,71,73,72,72,72,71,71,72,73,72,68,72,72,71,73,74,75,72,73,70,73,70,72,73,74,76,73,71,75,73,69,69,73,75,73,69,73,75,71,72,74,72,72,72,77,76,76,72,76,80,74,71,76,75,74,76,76,76,73,75,73,76,77,76,78,75,78,77,75,77,78,79,79,77,76,78,76,78,77,77,78,73,75,79,76,77,78,76,76,81,75,76,77,77,77,78,78,81,78,77,77,79,78,83,79,76,79,75,77,77,81,74,80,77,72,54,7,6,10,14,13,20,38,220,30,17,15,12,12,9,8,63,76,80,80,81,79,83,78,78,80,81,79,79,78,78,78,78,80,77,79,79,81,82,81,80,79,79,80,81,81,82,80,79,80,82,80,81,81,80,80,83,81,75,82,80,85,82,80,84,79,81,82,83,80,81,81,83,84,85,83,84,81,79,80,82,83,82,85,83,85,82,86,80,83,82,80,82,82,82,81,82,82,83,83,85,84,80,83,83,82,81,82,80,81,80,84,82,84,84,80,80,83,83,82,83,82,81,82,87,80,80,80,81,81,81,85,83,83,85,81,80,83,83,82,81,83,84,84,81,81,81,82,81,84,85,81,79,85,80,79,82,81,84,82,83,86,83,78,83,83,81,84</t>
  </si>
  <si>
    <t>ZL=-3019.1|ZR=-10029.1|ZSWP=0.0</t>
  </si>
  <si>
    <t>IMGLINENC=71,75,74,72,74,72,70,77,75,73,74,76,73,70,74,75,74,74,75,73,76,75,72,73,73,75,75,76,75,75,74,75,77,79,76,75,75,76,75,73,76,78,77,77,75,76,77,80,76,76,73,73,73,79,75,75,76,72,77,76,82,77,78,74,77,74,78,77,79,76,74,78,76,78,79,82,75,77,77,79,76,75,75,75,75,76,73,76,75,78,74,77,79,77,75,75,78,81,73,75,74,79,78,79,77,76,76,78,78,79,78,80,75,77,76,76,75,80,75,76,76,80,80,78,81,76,78,81,85,82,78,82,83,84,80,81,82,80,82,78,78,76,80,73,75,76,76,77,74,82,96,6,5,8,8,14,17,45,112,28,16,12,8,6,6,6,58,76,74,74,78,75,77,76,75,75,76,77,79,73,73,76,77,77,78,75,78,74,77,74,77,76,76,74,77,76,73,78,79,78,76,76,78,74,74,78,77,76,75,77,73,77,74,74,73,76,75,75,72,76,75,72,73,73,72,75,75,76,74,73,72,74,71,74,76,71,73,78,75,71,72,72,76,72,73,74,71,73,72,74,71,75,70,74,73,69,76,70,72,72,76,71,75,75,74,73,75,72,73,72,76,76,75,70,73,73,76,76,73,74,72,75,75,73,74,74,71,75,75,76,72,75,71,73,74,73,77,75,75,73,74,74,75,71,73,74,75,75,74,75,74,76,73,74,77,74,74,75,75,72</t>
  </si>
  <si>
    <t>IMGLINENC=78,75,75,73,76,76,76,72,73,79,75,73,75,76,74,75,76,77,74,77,79,76,75,75,75,74,75,73,77,75,72,78,74,77,75,76,74,76,73,76,75,78,77,75,77,76,78,76,74,77,77,75,78,76,77,76,75,77,77,78,77,78,78,78,77,76,78,75,78,78,78,76,76,77,79,78,77,79,76,76,74,74,77,76,76,77,75,76,77,76,74,77,75,77,78,79,78,79,76,78,76,73,76,80,77,77,77,78,75,76,78,76,75,75,74,78,76,75,76,74,80,78,77,75,76,77,78,79,78,79,79,80,79,79,78,80,77,77,78,76,77,77,76,75,74,76,76,76,72,79,92,6,5,7,9,14,17,47,122,24,15,12,8,6,6,6,62,72,76,75,77,72,76,79,74,76,76,76,73,73,78,74,73,76,77,77,77,75,80,71,74,76,78,76,75,75,74,72,75,74,74,72,75,75,73,72,76,72,72,71,74,74,73,74,74,68,71,69,70,72,70,70,71,70,72,67,70,70,71,71,73,69,72,69,70,69,70,71,72,71,70,69,73,73,72,72,68,71,73,72,70,70,68,72,69,70,71,71,68,70,70,70,71,70,70,73,73,70,70,73,71,72,71,70,73,74,74,72,74,73,77,73,74,72,75,75,77,71,76,73,74,77,74,76,76,74,74,69,74,75,76,75,73,71,76,78,76,75,74,73,74,74,74,72,71,74,73,73,73,74</t>
  </si>
  <si>
    <t>IMGLINENC=66,68,66,67,67,68,66,68,68,68,66,66,68,68,70,69,71,69,70,72,66,71,67,68,68,67,71,72,66,70,71,73,71,71,72,70,70,71,74,74,69,71,72,72,71,75,71,71,74,70,72,70,73,73,71,74,74,72,74,72,71,73,77,75,73,71,72,72,75,74,72,76,70,71,73,75,73,74,73,74,75,74,77,74,73,73,76,76,75,74,76,74,77,76,76,76,74,76,75,75,74,75,74,73,70,73,74,78,78,74,78,74,74,78,78,79,76,74,75,78,76,74,79,77,78,77,78,78,79,79,75,78,79,77,77,76,78,76,79,78,76,77,75,75,80,78,79,79,76,79,72,75,52,7,7,10,14,14,20,39,212,32,18,15,11,13,10,9,64,73,80,76,79,82,79,77,78,80,77,77,78,80,77,79,79,80,80,83,80,79,80,79,78,78,80,79,81,79,82,78,81,78,80,84,80,80,79,82,82,80,81,80,83,79,83,81,80,79,82,81,83,81,81,82,82,83,83,80,83,84,82,79,80,80,81,85,81,82,82,81,84,81,82,80,82,83,85,82,84,79,81,82,81,79,80,84,83,83,82,80,81,79,82,82,82,83,82,82,82,80,85,82,83,83,84,82,85,85,79,81,82,82,84,84,80,80,84,83,83,83,84,83,84,80,82,84,82,81,80,83,82,82,83,79,80,80,79,82,82,83,85,83,81,79,80,82,78,82,79,80</t>
  </si>
  <si>
    <t>IMGLINENC=66,66,68,70,66,68,71,70,64,69,75,71,69,69,68,69,69,67,72,68,70,69,67,69,67,69,70,70,70,75,72,73,71,73,71,73,71,70,73,72,74,71,74,73,72,74,72,75,73,76,74,74,74,73,73,72,72,75,73,72,76,69,72,75,75,72,72,73,74,72,76,73,74,73,72,72,72,72,74,74,75,73,77,74,73,76,73,77,74,78,74,77,77,73,76,73,74,77,73,76,72,75,76,78,76,78,75,77,75,74,75,76,74,79,72,77,77,78,75,76,74,74,76,81,78,81,78,81,76,74,76,78,78,80,75,79,79,77,78,78,80,74,77,80,77,77,78,75,76,78,77,74,52,8,7,10,14,14,22,34,222,31,17,15,11,14,9,8,65,71,77,77,83,85,76,75,79,83,81,79,77,80,80,80,81,80,80,80,83,81,82,80,79,81,80,82,82,80,79,78,79,82,85,80,80,79,82,81,81,82,81,80,82,82,83,81,80,80,79,82,83,80,80,79,82,81,83,83,86,84,81,81,83,82,81,85,86,82,85,82,83,82,80,83,80,79,83,83,82,81,83,78,84,81,81,81,82,84,81,82,84,81,84,83,82,84,84,82,81,82,81,86,80,84,80,86,84,79,82,81,86,79,86,80,83,81,84,79,81,80,85,84,81,80,86,84,81,80,81,80,81,81,82,82,80,81,78,82,82,82,82,80,82,80,80,82,81,82,78,80</t>
  </si>
  <si>
    <t>ZL=-2841.0|ZR=-10207.3|ZSWP=0.0</t>
  </si>
  <si>
    <t>IMGLINENC=74,74,75,72,69,73,72,74,75,75,73,74,72,74,73,73,75,73,71,74,75,75,75,74,75,73,74,74,78,76,77,75,75,73,76,76,74,72,75,77,76,74,75,76,78,76,77,72,79,75,75,75,75,76,74,76,77,74,76,76,78,74,78,73,77,75,78,77,77,78,75,78,77,77,75,79,79,77,76,74,78,79,75,74,75,77,77,76,72,77,76,74,77,74,76,77,74,77,74,78,78,75,77,78,75,77,77,76,77,81,78,78,73,77,75,77,78,76,81,77,77,78,80,79,79,80,81,81,78,81,80,83,80,83,81,83,82,79,80,78,76,77,78,76,76,78,75,75,74,83,94,8,6,7,10,14,16,44,110,30,15,14,9,7,7,7,54,78,76,75,77,75,78,74,73,78,75,77,74,76,76,77,75,73,77,76,77,76,76,74,78,78,74,76,72,76,74,76,79,76,76,75,73,75,70,76,77,75,75,74,74,76,74,75,76,75,75,76,74,72,74,74,73,75,77,73,75,74,73,73,71,71,75,70,73,74,73,76,74,71,75,74,72,72,74,73,72,72,74,73,70,75,71,73,72,72,71,74,72,73,76,76,73,75,74,73,75,73,71,73,72,70,72,74,72,72,74,72,72,73,76,74,74,73,76,74,75,77,76,75,74,73,75,74,73,74,74,74,72,72,73,75,74,71,72,73,75,74,71,74,76,72,74,74,74,74,70,73,72,73</t>
  </si>
  <si>
    <t>IMGLINENC=73,74,75,74,73,75,75,74,73,77,73,75,75,75,75,71,75,76,76,74,77,73,75,74,75,75,77,76,74,77,75,75,78,75,77,74,77,77,75,74,77,76,78,76,74,74,75,74,77,76,77,76,79,76,77,76,77,77,76,77,76,78,77,75,76,74,78,75,76,77,74,76,77,75,77,77,79,76,76,76,76,78,79,80,74,76,78,75,79,75,78,77,75,76,79,75,76,77,78,74,77,73,75,76,77,78,77,80,79,79,78,76,80,78,78,76,77,77,77,76,75,77,78,79,78,78,74,79,78,79,78,79,76,77,80,76,81,79,78,74,82,77,76,75,76,78,75,77,70,81,96,7,4,6,9,14,16,43,124,28,15,13,8,6,6,6,60,75,75,73,76,78,75,77,74,76,76,76,77,76,77,71,74,76,76,75,75,78,75,78,73,75,77,77,75,78,74,74,73,73,75,75,75,75,72,76,76,73,71,72,71,73,71,75,72,71,69,73,72,68,69,68,72,70,71,70,73,71,69,70,67,67,69,69,71,69,72,71,71,73,70,67,71,70,71,71,71,71,69,72,70,69,69,69,72,68,70,69,69,68,69,69,72,71,72,69,73,71,72,72,73,70,72,71,72,72,71,70,72,73,75,77,75,76,75,75,76,74,72,77,74,75,72,75,74,75,72,73,73,74,75,74,75,71,75,74,71,74,73,79,73,75,77,74,74,73,74,72,72,74</t>
  </si>
  <si>
    <t>IMGLINENC=68,66,66,67,64,69,68,67,67,70,68,69,69,67,70,72,69,70,67,68,68,70,69,72,66,70,70,72,68,72,71,74,70,75,71,73,75,72,72,71,75,72,68,69,70,72,72,73,72,71,72,74,72,74,71,75,71,73,72,73,73,73,74,69,74,74,71,72,75,70,73,73,71,73,72,74,72,71,73,74,75,74,76,76,73,74,73,75,76,74,75,74,74,75,73,74,75,71,75,73,72,77,76,72,74,73,78,77,76,72,78,75,75,76,78,75,75,74,75,75,75,79,76,76,80,80,76,79,80,75,76,76,78,78,77,77,77,77,74,76,80,75,79,80,78,75,78,77,76,81,79,75,55,6,7,11,14,15,21,37,211,33,17,17,11,12,10,9,60,73,79,79,80,80,78,80,78,79,82,79,78,78,76,80,76,80,80,81,81,80,79,79,79,81,79,79,78,82,80,81,79,79,77,80,80,78,78,77,77,80,80,80,83,84,82,80,84,81,85,83,81,82,80,83,80,82,82,83,85,83,81,82,80,83,79,83,80,85,78,82,85,86,82,80,79,80,85,81,84,80,85,80,81,83,81,83,81,83,81,86,82,84,82,83,81,84,84,85,81,79,85,83,86,80,86,84,82,82,82,83,85,82,84,81,79,81,79,84,84,80,82,82,80,83,80,83,82,82,80,83,83,83,82,80,82,79,82,83,83,79,80,80,79,78,81,82,82,81,80,80</t>
  </si>
  <si>
    <t>IMGLINENC=67,66,66,65,67,65,69,67,69,66,71,68,70,71,70,67,69,70,66,70,69,72,70,71,73,68,71,76,73,72,70,75,75,74,70,72,73,71,72,74,75,74,72,74,72,74,73,73,74,70,77,71,73,74,75,71,74,72,73,75,73,72,70,74,71,74,74,74,72,72,74,78,73,70,74,72,75,75,72,73,74,73,74,76,77,76,74,75,76,74,71,78,79,74,75,75,75,75,73,75,74,75,77,75,79,78,75,76,78,76,77,78,78,77,78,77,76,78,77,77,76,78,74,76,77,76,79,75,78,76,78,76,79,78,75,74,79,76,77,76,79,77,77,78,75,78,79,78,77,79,78,72,57,8,8,10,14,14,20,34,219,33,18,16,12,13,10,8,59,76,74,78,81,81,77,78,79,81,80,81,79,79,80,79,79,80,76,81,81,82,81,80,77,79,78,82,79,80,78,80,80,83,80,82,84,79,81,82,85,82,78,81,80,85,80,80,84,82,83,86,80,81,81,81,79,81,86,84,81,83,82,83,83,80,81,82,83,82,82,80,83,83,83,82,80,82,81,83,81,83,82,82,83,84,81,83,86,82,79,79,83,80,85,84,79,85,84,83,83,84,82,87,82,81,83,83,85,79,82,82,83,80,86,80,85,86,80,83,79,81,85,79,81,81,80,77,80,82,86,83,79,81,79,82,79,83,81,83,81,82,82,81,79,79,82,80,82,82,80,82</t>
  </si>
  <si>
    <t>ZL=-2659.8|ZR=-10388.4|ZSWP=0.0</t>
  </si>
  <si>
    <t>IMGLINENC=73,74,73,74,72,73,72,75,74,75,77,73,74,70,73,74,72,75,76,73,75,75,76,77,74,74,74,71,74,77,76,74,75,75,73,76,74,76,78,75,75,76,74,75,74,73,76,74,75,78,79,74,75,76,76,74,76,73,77,74,75,77,73,75,75,76,76,78,78,77,76,75,77,75,77,78,78,76,76,78,76,75,76,76,77,78,77,81,76,76,75,73,74,77,79,76,72,76,79,76,75,77,78,75,75,78,79,81,78,76,76,76,77,77,76,79,75,76,78,76,78,79,78,80,79,83,80,79,83,83,78,79,84,80,80,79,81,82,85,79,79,78,78,75,81,76,77,72,73,80,94,7,6,7,8,14,17,44,111,30,16,13,8,6,6,6,58,75,74,74,76,74,75,74,76,76,75,74,75,75,75,73,78,78,76,76,79,74,78,75,75,77,74,77,77,75,76,76,75,76,76,77,77,73,75,74,77,74,73,72,75,74,74,75,74,77,75,76,74,71,75,75,77,74,73,74,75,75,72,73,71,71,72,74,74,72,71,74,74,74,69,71,72,72,74,72,72,74,72,71,72,71,72,75,71,72,74,71,71,73,74,72,74,71,74,75,78,72,73,73,74,74,71,72,71,73,73,74,76,74,78,72,72,73,76,76,75,73,76,73,74,74,75,72,72,74,74,77,75,73,73,72,74,73,71,75,71,75,75,73,75,75,74,72,72,76,74,79,75,73</t>
  </si>
  <si>
    <t>IMGLINENC=74,74,71,74,72,77,75,72,72,74,74,74,75,73,73,74,77,74,77,76,80,73,76,78,74,75,74,77,75,73,76,78,80,76,75,77,72,77,74,77,75,73,75,75,75,78,78,77,77,79,78,77,76,78,78,74,77,77,77,78,77,72,78,77,76,76,80,76,76,78,77,76,77,79,78,76,79,79,79,72,76,77,78,78,73,78,76,77,75,79,80,76,76,74,78,77,81,76,75,78,75,77,74,78,74,75,75,78,77,76,76,79,75,76,77,77,80,77,79,77,78,77,77,77,77,78,79,76,76,83,77,80,76,76,79,76,79,79,75,81,77,80,76,77,75,75,77,78,75,79,95,7,5,7,9,14,15,45,118,29,16,12,7,6,6,6,59,74,76,74,75,76,76,73,74,75,75,74,76,76,73,74,75,73,73,76,76,75,78,78,77,76,76,77,77,73,73,77,73,76,74,75,74,75,74,75,75,73,76,73,74,73,71,74,71,71,73,72,69,72,71,73,72,72,71,74,70,71,69,71,72,70,72,71,71,69,68,74,71,71,71,71,69,72,70,70,70,68,69,70,68,72,71,70,72,71,71,68,69,69,71,71,73,70,70,70,70,70,71,72,71,72,73,74,71,74,73,71,72,72,73,74,78,76,73,76,72,75,73,74,75,74,76,76,77,75,72,75,74,74,76,73,73,73,74,77,71,75,76,72,75,74,75,73,73,72,72,74,75,73</t>
  </si>
  <si>
    <t>IMGLINENC=68,65,67,67,67,65,69,66,68,70,69,68,71,70,68,68,69,69,66,68,69,72,67,69,70,70,69,71,70,71,72,71,73,73,71,71,74,71,72,67,72,69,70,69,69,72,71,71,73,71,74,73,74,72,71,73,74,73,76,76,70,73,71,75,74,73,70,72,72,75,72,76,73,72,71,74,72,73,70,74,73,77,78,77,75,75,74,75,73,77,75,72,78,76,74,79,75,74,75,75,77,77,75,76,77,77,73,74,75,75,75,72,76,77,75,73,74,77,76,75,76,80,80,80,78,75,80,77,77,77,77,77,79,78,80,77,77,78,77,76,75,76,79,78,72,77,81,78,77,80,80,75,58,7,6,10,15,13,20,37,207,33,18,16,11,14,10,8,56,76,79,81,78,80,80,82,77,76,77,76,78,79,81,75,79,83,78,79,79,82,79,79,80,79,80,82,78,78,78,82,83,79,77,80,83,78,80,81,82,82,83,79,82,81,84,81,82,81,79,81,82,83,81,84,78,86,84,83,82,85,79,80,83,83,83,83,79,82,81,80,81,84,81,82,82,86,81,82,83,81,81,82,79,81,83,80,83,86,81,84,85,81,82,83,83,82,81,81,82,81,84,85,85,81,83,82,83,85,80,83,82,82,82,83,80,82,82,83,84,85,83,82,84,83,84,81,80,80,84,82,83,85,80,83,81,81,83,83,81,82,84,83,80,82,81,82,82,81,83,82</t>
  </si>
  <si>
    <t>IMGLINENC=69,67,66,70,66,67,69,70,69,70,70,70,71,70,69,70,71,69,72,70,69,73,71,69,69,68,70,72,74,73,72,71,69,72,69,75,73,74,69,74,72,76,75,72,68,72,73,73,76,71,75,73,72,73,71,71,71,75,72,74,72,77,74,75,74,73,73,77,73,71,71,75,76,75,74,72,74,72,73,74,75,75,76,74,75,77,73,77,74,77,73,76,75,72,75,73,73,71,76,76,73,75,75,74,75,74,75,75,76,76,75,77,79,78,76,77,77,76,79,78,74,78,76,78,77,76,76,77,78,78,77,76,76,76,79,79,75,75,77,76,75,76,79,78,77,79,78,78,78,79,79,74,63,8,7,11,14,15,20,35,216,33,17,16,12,13,10,8,56,73,74,79,82,80,79,80,75,78,82,78,78,78,82,78,82,83,82,80,80,81,80,78,81,80,77,82,84,78,81,79,82,84,81,84,81,78,80,82,84,81,84,81,79,80,82,79,82,82,80,81,84,79,83,84,82,83,84,81,86,82,80,83,85,82,81,83,80,85,84,84,80,82,82,85,79,82,79,82,78,80,83,77,82,82,83,81,83,82,81,82,83,82,82,79,80,82,82,82,81,80,83,84,79,82,82,78,86,82,83,80,82,80,82,86,86,86,86,81,79,80,80,81,84,84,81,81,78,80,81,80,81,81,81,80,81,78,79,78,83,81,80,80,78,83,80,81,79,82,81,81</t>
  </si>
  <si>
    <t>ZL=-2478.3|ZR=-10569.8|ZSWP=0.0</t>
  </si>
  <si>
    <t>IMGLINENC=74,73,75,72,73,76,73,73,71,71,75,74,76,74,74,76,71,74,73,76,76,74,74,71,73,75,75,77,75,75,76,75,76,76,78,76,76,77,75,76,75,74,77,74,76,74,77,77,76,76,75,76,75,77,78,76,77,77,75,71,75,74,78,74,79,76,77,74,79,80,76,76,77,76,75,75,79,75,74,76,77,77,77,76,74,75,76,77,76,77,73,79,78,77,75,78,72,76,76,75,76,78,75,72,77,75,76,73,73,75,77,77,74,78,76,79,78,79,78,75,78,80,77,75,80,77,81,81,81,84,82,82,80,85,77,81,81,81,83,80,78,77,80,78,78,75,77,78,77,80,96,8,5,7,11,13,17,45,110,30,15,12,8,6,6,6,56,75,76,75,78,73,76,74,74,74,77,75,73,78,74,79,76,75,78,76,75,75,75,75,73,76,78,75,74,76,74,77,75,78,72,75,76,73,77,75,73,74,78,75,75,74,73,73,76,75,77,74,77,74,77,75,70,74,74,73,72,76,74,73,74,70,73,75,75,72,74,71,73,72,73,73,72,69,72,72,70,72,73,71,75,74,72,74,74,72,71,70,76,73,75,73,73,75,73,73,72,71,77,72,74,74,73,71,75,76,75,74,75,74,79,74,74,78,74,75,75,77,72,72,77,74,74,72,72,75,75,74,75,72,74,71,73,72,74,73,75,76,76,75,77,75,74,73,73,76,73,74,74,75</t>
  </si>
  <si>
    <t>IMGLINENC=73,75,70,73,74,75,73,75,72,75,76,75,72,77,75,78,75,75,74,75,76,76,75,75,75,76,75,77,74,75,76,78,76,78,72,78,77,76,75,74,77,75,75,75,76,76,76,74,78,75,75,73,75,77,77,73,73,74,77,76,76,79,78,79,76,74,76,73,78,75,77,75,77,77,78,78,81,78,75,80,76,77,79,74,73,77,76,76,76,76,75,78,77,76,76,77,78,72,75,79,76,77,78,77,78,75,76,77,76,79,77,78,78,76,79,77,76,78,76,76,78,75,77,80,78,79,78,78,78,82,77,76,75,75,78,77,77,75,78,77,81,78,78,78,75,78,77,79,76,77,94,7,5,7,10,15,16,43,118,27,15,12,9,7,5,6,58,75,74,76,73,78,74,75,74,78,76,76,78,74,75,70,78,76,75,75,73,75,75,77,75,76,74,76,75,74,76,76,73,73,74,75,75,73,72,76,75,75,72,73,72,72,72,72,71,71,70,72,71,70,71,70,71,74,73,71,69,70,70,69,71,72,71,70,70,68,70,74,68,72,72,71,70,73,71,72,68,69,68,71,70,71,71,70,69,69,70,72,69,72,69,72,70,71,74,72,67,72,72,72,70,73,74,73,71,74,71,74,75,73,72,72,75,76,74,75,74,72,73,76,75,72,77,78,76,77,72,71,74,73,75,73,76,74,77,74,74,73,74,71,75,73,73,77,75,71,74,73,76,72</t>
  </si>
  <si>
    <t>IMGLINENC=67,68,63,66,67,68,68,69,68,70,72,69,72,70,68,69,70,66,67,71,70,70,66,67,66,70,71,70,70,67,69,72,73,70,72,71,70,73,72,69,72,72,69,69,69,70,72,73,75,72,73,71,75,71,73,73,74,73,72,74,71,74,72,74,73,71,70,75,73,71,72,71,72,72,73,75,72,73,76,74,75,72,75,73,75,74,72,76,71,77,74,74,77,74,74,78,78,76,78,76,77,74,73,76,76,75,74,75,78,77,77,72,76,73,77,78,74,79,77,76,76,76,74,77,77,79,78,78,79,79,78,78,78,80,78,74,78,79,77,77,76,77,79,76,78,78,79,78,80,78,77,74,58,7,7,11,13,15,20,37,204,34,18,16,11,14,10,9,58,76,75,82,80,79,82,78,80,78,79,79,77,80,80,79,79,80,82,76,79,79,85,82,82,76,79,83,78,79,79,78,84,78,81,80,79,80,77,78,79,79,79,82,84,78,84,79,80,85,82,83,82,84,79,82,80,85,83,80,83,85,83,83,81,84,81,82,81,85,82,83,85,83,81,82,83,84,80,83,82,84,84,81,81,81,83,85,82,84,83,82,81,80,82,84,81,84,84,82,83,84,84,81,84,82,84,80,83,83,77,81,80,82,82,82,84,83,81,83,81,80,84,78,79,83,86,79,80,81,79,79,84,81,81,82,82,82,81,82,79,80,80,78,80,83,80,80,82,83,80,82</t>
  </si>
  <si>
    <t>IMGLINENC=66,67,67,67,66,68,67,68,65,72,70,66,69,68,67,68,69,70,70,68,68,68,71,68,69,70,73,70,71,72,71,72,72,71,71,73,72,70,69,72,76,75,74,70,69,74,73,71,70,71,74,73,76,73,74,68,74,72,69,72,74,72,71,75,73,73,71,74,75,75,73,73,75,73,71,74,72,75,74,74,72,75,75,73,76,74,73,76,76,75,78,76,76,76,73,74,75,73,74,78,76,75,76,77,75,74,78,79,77,74,77,78,73,77,75,76,78,80,73,79,77,75,77,77,77,78,77,76,76,77,75,77,79,75,74,74,72,77,75,76,78,76,78,78,83,75,77,79,76,78,78,74,61,7,6,11,13,14,22,37,208,32,17,17,12,13,10,8,56,76,75,79,83,80,80,78,76,79,78,79,81,80,80,79,81,79,81,81,79,78,79,81,80,80,78,78,84,81,82,80,81,81,80,80,77,80,77,81,83,81,81,83,79,79,80,82,79,81,81,80,80,83,80,80,80,80,83,80,80,83,82,84,84,81,82,82,82,83,80,85,79,85,81,84,81,81,81,83,85,83,81,84,79,85,82,83,84,81,80,80,83,79,82,85,83,81,83,81,82,82,83,85,81,85,81,85,85,84,84,80,83,82,83,83,82,84,80,81,76,82,82,82,81,82,82,80,80,81,82,78,83,83,79,80,79,77,82,79,83,80,79,82,82,80,83,81,79,81,79,82</t>
  </si>
  <si>
    <t>ZL=-2349.6|ZR=-10700.6|ZSWP=0.0</t>
  </si>
  <si>
    <t>TL=0.0|TR=0.0</t>
  </si>
  <si>
    <t>&amp;MTRARC|TR,3600.0,0.05|TL,3600.0,0.05</t>
  </si>
  <si>
    <t>TL=493.8|TR=495.3</t>
  </si>
  <si>
    <t>TL=525.9|TR=527.4</t>
  </si>
  <si>
    <t>TL=874.4|TR=876.0</t>
  </si>
  <si>
    <t>TL=905.4|TR=906.9</t>
  </si>
  <si>
    <t>TL=1253.9|TR=1255.4</t>
  </si>
  <si>
    <t>TL=1284.6|TR=1286.2</t>
  </si>
  <si>
    <t>TL=1390.6|TR=1391.2</t>
  </si>
  <si>
    <t>&amp;MTRARC|TR,0,0.01|TL,0,0.01</t>
  </si>
  <si>
    <t>&amp;MTRARC|TR,50.0,0.05|TL,50.0,0.05</t>
  </si>
  <si>
    <t>=MTR|TR</t>
  </si>
  <si>
    <t>TR=1402.4</t>
  </si>
  <si>
    <t>TR=1427.2</t>
  </si>
  <si>
    <t>TR=1441.1</t>
  </si>
  <si>
    <t>=MTR|TL</t>
  </si>
  <si>
    <t>TL=1484.5</t>
  </si>
  <si>
    <t>TL=1484.5|TR=1441.1</t>
  </si>
  <si>
    <t>&amp;MTRARC|TR,-1.1,0.05|TL,-1.1,0.05</t>
  </si>
  <si>
    <t>TR=1440.0</t>
  </si>
  <si>
    <t>TL=1483.4</t>
  </si>
  <si>
    <t>TL=1483.4|TR=1440.0</t>
  </si>
  <si>
    <t>TL=477.7|TR=479.2</t>
  </si>
  <si>
    <t>TL=508.3|TR=509.8</t>
  </si>
  <si>
    <t>TL=856.9|TR=858.4</t>
  </si>
  <si>
    <t>TL=888.8|TR=890.1</t>
  </si>
  <si>
    <t>TL=1236.7|TR=1238.2</t>
  </si>
  <si>
    <t>TL=1268.5|TR=1270.0</t>
  </si>
  <si>
    <t>TL=1615.6|TR=1617.0</t>
  </si>
  <si>
    <t>TL=1646.1|TR=1647.5</t>
  </si>
  <si>
    <t>TL=1993.5|TR=1995.0</t>
  </si>
  <si>
    <t>TL=2025.3|TR=2026.8</t>
  </si>
  <si>
    <t>TL=2374.0|TR=2375.5</t>
  </si>
  <si>
    <t>TL=2404.8|TR=2406.3</t>
  </si>
  <si>
    <t>TL=2753.3|TR=2754.8</t>
  </si>
  <si>
    <t>TL=2785.2|TR=2786.5</t>
  </si>
  <si>
    <t>TL=3133.9|TR=3135.4</t>
  </si>
  <si>
    <t>TL=3164.5|TR=3166.0</t>
  </si>
  <si>
    <t>TL=3513.3|TR=3514.7</t>
  </si>
  <si>
    <t>TL=3545.2|TR=3546.6</t>
  </si>
  <si>
    <t>TL=3599.9|TR=3599.9</t>
  </si>
  <si>
    <t>TR=3614.7</t>
  </si>
  <si>
    <t>TR=3639.7</t>
  </si>
  <si>
    <t>TR=3649.8</t>
  </si>
  <si>
    <t>TL=3649.8</t>
  </si>
  <si>
    <t>TL=3649.8|TR=3649.8</t>
  </si>
  <si>
    <t>&amp;MTRARC|TR,-49.8,0.05|TL,-49.8,0.05</t>
  </si>
  <si>
    <t>TR=3644.0</t>
  </si>
  <si>
    <t>TR=3619.0</t>
  </si>
  <si>
    <t>TR=3600.1</t>
  </si>
  <si>
    <t>TL=3600.1</t>
  </si>
  <si>
    <t>TL=3600.1|TR=3600.1</t>
  </si>
  <si>
    <t>$RESET</t>
  </si>
  <si>
    <t>&amp;MTRARC|TR,3600.0,0.15|TL,3600.0,0.15</t>
  </si>
  <si>
    <t>TL=801.5|TR=803.2</t>
  </si>
  <si>
    <t>TL=895.8|TR=897.4</t>
  </si>
  <si>
    <t>TL=958.6|TR=957.9</t>
  </si>
  <si>
    <t>&amp;MTRARC|TR,3600.0,0.10|TL,3600.0,0.10</t>
  </si>
  <si>
    <t>TL=1196.5|TR=1196.1</t>
  </si>
  <si>
    <t>TL=1288.8|TR=1288.2</t>
  </si>
  <si>
    <t>TL=1348.2|TR=1345.4</t>
  </si>
  <si>
    <t>TL=1463.1|TR=1460.3</t>
  </si>
  <si>
    <t>TL=1494.8|TR=1492.0</t>
  </si>
  <si>
    <t>TL=1514.1|TR=1510.5</t>
  </si>
  <si>
    <t>TR=1525.3</t>
  </si>
  <si>
    <t>TR=1549.3</t>
  </si>
  <si>
    <t>TR=1560.4</t>
  </si>
  <si>
    <t>TL=1564.0</t>
  </si>
  <si>
    <t>TL=1564.0|TR=1560.4</t>
  </si>
  <si>
    <t>&amp;MTRARC|TR,-120.4,0.05|TL,-120.4,0.05</t>
  </si>
  <si>
    <t>TR=1554.7</t>
  </si>
  <si>
    <t>TR=1530.6</t>
  </si>
  <si>
    <t>TR=1506.1</t>
  </si>
  <si>
    <t>TR=1481.5</t>
  </si>
  <si>
    <t>TR=1456.7</t>
  </si>
  <si>
    <t>TL=1443.7</t>
  </si>
  <si>
    <t>TL=1443.7|TR=1440.0</t>
  </si>
  <si>
    <t>&amp;MTRARC|TR,46800.0,0.05|TL,46800.0,0.05</t>
  </si>
  <si>
    <t>TL=476.4|TR=477.8</t>
  </si>
  <si>
    <t>TL=508.5|TR=509.9</t>
  </si>
  <si>
    <t>TL=857.5|TR=858.8</t>
  </si>
  <si>
    <t>TL=888.2|TR=889.5</t>
  </si>
  <si>
    <t>TL=1236.5|TR=1238.0</t>
  </si>
  <si>
    <t>TL=1267.3|TR=1268.7</t>
  </si>
  <si>
    <t>TL=1616.5|TR=1617.9</t>
  </si>
  <si>
    <t>TL=1647.9|TR=1649.4</t>
  </si>
  <si>
    <t>TL=1996.3|TR=1997.7</t>
  </si>
  <si>
    <t>TL=2027.1|TR=2028.6</t>
  </si>
  <si>
    <t>TL=2375.6|TR=2377.1</t>
  </si>
  <si>
    <t>TL=2407.4|TR=2408.9</t>
  </si>
  <si>
    <t>TL=2757.2|TR=2758.6</t>
  </si>
  <si>
    <t>TL=2787.8|TR=2789.2</t>
  </si>
  <si>
    <t>TL=3135.4|TR=3136.9</t>
  </si>
  <si>
    <t>TL=3167.3|TR=3168.7</t>
  </si>
  <si>
    <t>TL=3515.8|TR=3517.3</t>
  </si>
  <si>
    <t>TL=3546.7|TR=3548.2</t>
  </si>
  <si>
    <t>TL=3895.2|TR=3896.6</t>
  </si>
  <si>
    <t>TL=3926.0|TR=3927.3</t>
  </si>
  <si>
    <t>TL=4274.7|TR=4276.1</t>
  </si>
  <si>
    <t>TL=4306.4|TR=4307.8</t>
  </si>
  <si>
    <t>TL=4654.8|TR=4656.3</t>
  </si>
  <si>
    <t>TL=4694.2|TR=4695.7</t>
  </si>
  <si>
    <t>TL=5041.3|TR=5042.8</t>
  </si>
  <si>
    <t>TL=5078.6|TR=5080.0</t>
  </si>
  <si>
    <t>TL=5428.1|TR=5429.6</t>
  </si>
  <si>
    <t>TL=5459.0|TR=5460.4</t>
  </si>
  <si>
    <t>TL=5807.6|TR=5809.0</t>
  </si>
  <si>
    <t>TL=5839.3|TR=5840.7</t>
  </si>
  <si>
    <t>TL=6188.0|TR=6189.4</t>
  </si>
  <si>
    <t>TL=6218.8|TR=6220.2</t>
  </si>
  <si>
    <t>TL=6568.5|TR=6570.0</t>
  </si>
  <si>
    <t>TL=6599.1|TR=6600.5</t>
  </si>
  <si>
    <t>TL=6947.8|TR=6949.1</t>
  </si>
  <si>
    <t>TL=6979.4|TR=6980.9</t>
  </si>
  <si>
    <t>TL=7328.1|TR=7329.6</t>
  </si>
  <si>
    <t>TL=7358.9|TR=7360.4</t>
  </si>
  <si>
    <t>TL=7710.6|TR=7712.0</t>
  </si>
  <si>
    <t>TL=7741.4|TR=7742.8</t>
  </si>
  <si>
    <t>TL=8090.0|TR=8091.5</t>
  </si>
  <si>
    <t>TL=8121.8|TR=8123.2</t>
  </si>
  <si>
    <t>TL=37785.4|TR=37786.9</t>
  </si>
  <si>
    <t>TL=37822.2|TR=37823.7</t>
  </si>
  <si>
    <t>TR=37854.3</t>
  </si>
  <si>
    <t>TR=37878.8</t>
  </si>
  <si>
    <t>TR=37892.7</t>
  </si>
  <si>
    <t>TL=37892.1</t>
  </si>
  <si>
    <t>TL=37892.1|TR=37892.7</t>
  </si>
  <si>
    <t>&amp;MTRARC|TR,-92.7,0.05|TL,-92.7,0.05</t>
  </si>
  <si>
    <t>TR=37886.3</t>
  </si>
  <si>
    <t>TR=37861.5</t>
  </si>
  <si>
    <t>TR=37836.8</t>
  </si>
  <si>
    <t>TR=37812.3</t>
  </si>
  <si>
    <t>TR=37800.0</t>
  </si>
  <si>
    <t>TL=37799.4</t>
  </si>
  <si>
    <t>TL=37799.4|TR=37800.0</t>
  </si>
  <si>
    <t>TR=37806.3</t>
  </si>
  <si>
    <t>TR=37832.1</t>
  </si>
  <si>
    <t>TR=37849.9</t>
  </si>
  <si>
    <t>TL=37849.3|TR=37849.9</t>
  </si>
  <si>
    <t>&amp;MTRARC|TL,-94.3,0.05|TR,-94.3,0.05</t>
  </si>
  <si>
    <t>TL=37844.6</t>
  </si>
  <si>
    <t>TL=37818.8</t>
  </si>
  <si>
    <t>TL=37794.1</t>
  </si>
  <si>
    <t>TL=37769.2</t>
  </si>
  <si>
    <t>TL=37755.1</t>
  </si>
  <si>
    <t>TL=37755.1|TR=37755.7</t>
  </si>
  <si>
    <t>&amp;MTRARC|TL,114.9,0.05</t>
  </si>
  <si>
    <t>TL=37760.1</t>
  </si>
  <si>
    <t>TL=37785.3</t>
  </si>
  <si>
    <t>TL=37809.7</t>
  </si>
  <si>
    <t>TL=37836.1</t>
  </si>
  <si>
    <t>TL=37862.1</t>
  </si>
  <si>
    <t>TL=37870.0</t>
  </si>
  <si>
    <t>TL=37870.0|TR=37755.7</t>
  </si>
  <si>
    <t>TR=37762.1</t>
  </si>
  <si>
    <t>TR=37788.0</t>
  </si>
  <si>
    <t>TR=37805.6</t>
  </si>
  <si>
    <t>TL=37919.9</t>
  </si>
  <si>
    <t>TL=37919.9|TR=37805.6</t>
  </si>
  <si>
    <t>&amp;MTRARC|TR,-5.6,0.05|TL,-119.9,0.05</t>
  </si>
  <si>
    <t>TR=37800.1</t>
  </si>
  <si>
    <t>TL=37884.1</t>
  </si>
  <si>
    <t>TL=37862.8</t>
  </si>
  <si>
    <t>TL=37841.3</t>
  </si>
  <si>
    <t>TL=37819.7</t>
  </si>
  <si>
    <t>TL=37800.1</t>
  </si>
  <si>
    <t>TL=37800.1|TR=37800.1</t>
  </si>
  <si>
    <t>TR=37806.9</t>
  </si>
  <si>
    <t>TR=37831.6</t>
  </si>
  <si>
    <t>TR=37850.0</t>
  </si>
  <si>
    <t>TL=37850.0</t>
  </si>
  <si>
    <t>TL=37850.0|TR=37850.0</t>
  </si>
  <si>
    <t>&amp;MTRARC|TR,-50.0,0.05|TL,-50.0,0.05</t>
  </si>
  <si>
    <t>TR=37843.7</t>
  </si>
  <si>
    <t>TR=37818.5</t>
  </si>
  <si>
    <t>TR=37810.3</t>
  </si>
  <si>
    <t>TR=37836.5</t>
  </si>
  <si>
    <t>TR=37843.2</t>
  </si>
  <si>
    <t>TR=37817.6</t>
  </si>
  <si>
    <t>ZL=0.0|ZR=0.0|ZSWP=0.0</t>
  </si>
  <si>
    <t>TR=37807.5</t>
  </si>
  <si>
    <t>TR=37833.6</t>
  </si>
  <si>
    <t>TR=37842.9</t>
  </si>
  <si>
    <t>&amp;MTRARC|ZL,-2500,0.80</t>
  </si>
  <si>
    <t>&amp;MTRARC|ZR,-10750,0.80</t>
  </si>
  <si>
    <t>ZL=-376.2</t>
  </si>
  <si>
    <t>ZL=-690.6</t>
  </si>
  <si>
    <t>ZL=-1003.9</t>
  </si>
  <si>
    <t>ZL=-1315.3</t>
  </si>
  <si>
    <t>ZL=-1629.8</t>
  </si>
  <si>
    <t>ZL=-1948.2</t>
  </si>
  <si>
    <t>ZL=-2261.3</t>
  </si>
  <si>
    <t>ZL=-2500.0</t>
  </si>
  <si>
    <t>=MTR|ZR</t>
  </si>
  <si>
    <t>ZR=-2942.3</t>
  </si>
  <si>
    <t>ZR=-3262.8</t>
  </si>
  <si>
    <t>ZR=-3579.0</t>
  </si>
  <si>
    <t>ZR=-3887.8</t>
  </si>
  <si>
    <t>ZR=-4200.7</t>
  </si>
  <si>
    <t>ZR=-4513.9</t>
  </si>
  <si>
    <t>ZR=-4832.9</t>
  </si>
  <si>
    <t>ZR=-5150.3</t>
  </si>
  <si>
    <t>ZR=-5465.9</t>
  </si>
  <si>
    <t>ZR=-5777.1</t>
  </si>
  <si>
    <t>ZR=-6088.1</t>
  </si>
  <si>
    <t>ZR=-6400.1</t>
  </si>
  <si>
    <t>ZR=-6715.3</t>
  </si>
  <si>
    <t>ZR=-7036.5</t>
  </si>
  <si>
    <t>ZR=-7353.8</t>
  </si>
  <si>
    <t>ZR=-7662.8</t>
  </si>
  <si>
    <t>ZR=-7975.1</t>
  </si>
  <si>
    <t>ZR=-8287.8</t>
  </si>
  <si>
    <t>ZR=-8600.4</t>
  </si>
  <si>
    <t>ZR=-8931.6</t>
  </si>
  <si>
    <t>ZR=-9250.6</t>
  </si>
  <si>
    <t>ZR=-9563.9</t>
  </si>
  <si>
    <t>ZR=-9875.1</t>
  </si>
  <si>
    <t>ZR=-10189.8</t>
  </si>
  <si>
    <t>ZR=-10504.4</t>
  </si>
  <si>
    <t>ZR=-10750.0</t>
  </si>
  <si>
    <t>&amp;MTRARC|ZR,50,0.10</t>
  </si>
  <si>
    <t>ZL=-2500.0|ZR=-10700.0|ZSWP=0.0</t>
  </si>
  <si>
    <t>TR=37807.4</t>
  </si>
  <si>
    <t>TR=37833.3</t>
  </si>
  <si>
    <t>TR=37843.1</t>
  </si>
  <si>
    <t>TR=37817.8</t>
  </si>
  <si>
    <t>ZR=-10700.0</t>
  </si>
  <si>
    <t>TR=37807.2</t>
  </si>
  <si>
    <t>TR=37832.6</t>
  </si>
  <si>
    <t>TR=37817.7</t>
  </si>
  <si>
    <t>MODELNAME=FSM-100P</t>
  </si>
  <si>
    <t xml:space="preserve">SERNUM=00008   </t>
  </si>
  <si>
    <t>FSM-100P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</si>
</sst>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8">
    <numFmt numFmtId="43" formatCode="_(* #,##0.00_);_(* \(#,##0.00\);_(* &quot;-&quot;??_);_(@_)"/>
    <numFmt numFmtId="164" formatCode="&quot;L2=&quot;\ 0.00&quot;mm&quot;"/>
    <numFmt numFmtId="165" formatCode="&quot;L1=&quot;\ 0.00&quot;mm&quot;"/>
    <numFmt numFmtId="166" formatCode="&quot;D1=&quot;\ 0.000&quot;mm&quot;"/>
    <numFmt numFmtId="167" formatCode="&quot;L3=&quot;\ 0.00&quot;mm&quot;"/>
    <numFmt numFmtId="168" formatCode="&quot;D2=&quot;\ 0.000&quot;mm&quot;"/>
    <numFmt numFmtId="169" formatCode="0.0"/>
    <numFmt numFmtId="170" formatCode="0.000"/>
    <numFmt numFmtId="171" formatCode="0.0000"/>
    <numFmt numFmtId="172" formatCode="0.00000"/>
    <numFmt numFmtId="173" formatCode="0.00000000"/>
    <numFmt numFmtId="174" formatCode="0.000000"/>
    <numFmt numFmtId="175" formatCode="0.0000000000"/>
    <numFmt numFmtId="176" formatCode="_(* #,##0_);_(* \(#,##0\);_(* &quot;-&quot;??_);_(@_)"/>
    <numFmt numFmtId="177" formatCode="_(* #,##0.0000000_);_(* \(#,##0.0000000\);_(* &quot;-&quot;??_);_(@_)"/>
    <numFmt numFmtId="178" formatCode="&quot;Left=&quot;\ 0.000&quot;deg&quot;"/>
    <numFmt numFmtId="179" formatCode="&quot;Right=&quot;\ 0.000&quot;deg&quot;"/>
    <numFmt numFmtId="180" formatCode="0.00&quot;mm&quot;"/>
    <numFmt numFmtId="181" formatCode="0.0&quot;mm&quot;"/>
    <numFmt numFmtId="182" formatCode="0.0&quot; sec&quot;"/>
    <numFmt numFmtId="183" formatCode="0.00&quot; sec&quot;"/>
    <numFmt numFmtId="185" formatCode="0.0&quot;deg&quot;"/>
    <numFmt numFmtId="186" formatCode="0.0&quot; deg/sec&quot;"/>
    <numFmt numFmtId="190" formatCode="m/d/yy\ h:mm:ss"/>
    <numFmt numFmtId="192" formatCode="0&quot; bit&quot;"/>
    <numFmt numFmtId="194" formatCode="hh:mm:ss"/>
    <numFmt numFmtId="195" formatCode="0&quot; deg/sec&quot;"/>
    <numFmt numFmtId="198" formatCode="0&quot; turns&quot;"/>
  </numFmts>
  <fonts count="49">
    <font>
      <sz val="10"/>
      <name val="Arial"/>
    </font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name val="ＭＳ Ｐゴシック"/>
      <family val="3"/>
      <charset val="128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6"/>
      <name val="ＭＳ Ｐゴシック"/>
      <family val="3"/>
      <charset val="128"/>
    </font>
    <font>
      <sz val="11"/>
      <name val="Arial"/>
      <family val="2"/>
    </font>
    <font>
      <b/>
      <sz val="11"/>
      <name val="Arial"/>
      <family val="2"/>
    </font>
    <font>
      <b/>
      <sz val="11"/>
      <color indexed="10"/>
      <name val="Arial"/>
      <family val="2"/>
    </font>
    <font>
      <b/>
      <sz val="20"/>
      <name val="Arial"/>
      <family val="2"/>
    </font>
    <font>
      <b/>
      <sz val="24"/>
      <name val="Arial"/>
      <family val="2"/>
    </font>
    <font>
      <b/>
      <sz val="14"/>
      <name val="Arial"/>
      <family val="2"/>
    </font>
    <font>
      <b/>
      <sz val="10"/>
      <color indexed="10"/>
      <name val="Arial"/>
      <family val="2"/>
    </font>
    <font>
      <sz val="8"/>
      <name val="Tahoma"/>
      <family val="2"/>
    </font>
    <font>
      <b/>
      <sz val="12"/>
      <color indexed="12"/>
      <name val="Arial"/>
      <family val="2"/>
    </font>
    <font>
      <b/>
      <sz val="22"/>
      <color indexed="16"/>
      <name val="Arial"/>
      <family val="2"/>
    </font>
    <font>
      <sz val="10"/>
      <color indexed="22"/>
      <name val="Arial"/>
      <family val="2"/>
    </font>
    <font>
      <b/>
      <sz val="10"/>
      <color indexed="12"/>
      <name val="Arial"/>
      <family val="2"/>
    </font>
    <font>
      <sz val="10"/>
      <name val="Arial Narrow"/>
      <family val="2"/>
    </font>
    <font>
      <b/>
      <sz val="18"/>
      <name val="Arial"/>
      <family val="2"/>
    </font>
    <font>
      <b/>
      <sz val="10"/>
      <color indexed="2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8"/>
      <color indexed="16"/>
      <name val="Arial"/>
      <family val="2"/>
    </font>
    <font>
      <sz val="10"/>
      <name val="Arial"/>
      <family val="2"/>
    </font>
    <font>
      <b/>
      <sz val="12"/>
      <color indexed="10"/>
      <name val="Arial"/>
      <family val="2"/>
    </font>
    <font>
      <sz val="11"/>
      <color indexed="9"/>
      <name val="Arial"/>
      <family val="2"/>
    </font>
    <font>
      <b/>
      <sz val="8"/>
      <name val="Arial"/>
      <family val="2"/>
    </font>
    <font>
      <sz val="10"/>
      <color theme="0" tint="-0.249977111117893"/>
      <name val="Arial"/>
      <family val="2"/>
    </font>
    <font>
      <sz val="10"/>
      <color theme="2" tint="-0.249977111117893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</fills>
  <borders count="5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uble">
        <color indexed="64"/>
      </bottom>
      <diagonal/>
    </border>
    <border>
      <left/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double">
        <color indexed="64"/>
      </top>
      <bottom/>
      <diagonal/>
    </border>
  </borders>
  <cellStyleXfs count="46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5" borderId="0" applyNumberFormat="0" applyBorder="0" applyAlignment="0" applyProtection="0"/>
    <xf numFmtId="0" fontId="6" fillId="8" borderId="0" applyNumberFormat="0" applyBorder="0" applyAlignment="0" applyProtection="0"/>
    <xf numFmtId="0" fontId="6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9" borderId="0" applyNumberFormat="0" applyBorder="0" applyAlignment="0" applyProtection="0"/>
    <xf numFmtId="0" fontId="8" fillId="3" borderId="0" applyNumberFormat="0" applyBorder="0" applyAlignment="0" applyProtection="0"/>
    <xf numFmtId="0" fontId="9" fillId="20" borderId="1" applyNumberFormat="0" applyAlignment="0" applyProtection="0"/>
    <xf numFmtId="0" fontId="10" fillId="21" borderId="2" applyNumberFormat="0" applyAlignment="0" applyProtection="0"/>
    <xf numFmtId="43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4" borderId="0" applyNumberFormat="0" applyBorder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6" fillId="0" borderId="0" applyNumberFormat="0" applyFill="0" applyBorder="0" applyAlignment="0" applyProtection="0"/>
    <xf numFmtId="0" fontId="17" fillId="7" borderId="1" applyNumberFormat="0" applyAlignment="0" applyProtection="0"/>
    <xf numFmtId="0" fontId="18" fillId="0" borderId="6" applyNumberFormat="0" applyFill="0" applyAlignment="0" applyProtection="0"/>
    <xf numFmtId="0" fontId="19" fillId="22" borderId="0" applyNumberFormat="0" applyBorder="0" applyAlignment="0" applyProtection="0"/>
    <xf numFmtId="0" fontId="1" fillId="0" borderId="0"/>
    <xf numFmtId="0" fontId="11" fillId="0" borderId="0">
      <alignment vertical="center"/>
    </xf>
    <xf numFmtId="0" fontId="11" fillId="23" borderId="7" applyNumberFormat="0" applyFont="0" applyAlignment="0" applyProtection="0"/>
    <xf numFmtId="0" fontId="20" fillId="20" borderId="8" applyNumberFormat="0" applyAlignment="0" applyProtection="0"/>
    <xf numFmtId="9" fontId="1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9" applyNumberFormat="0" applyFill="0" applyAlignment="0" applyProtection="0"/>
    <xf numFmtId="0" fontId="23" fillId="0" borderId="0" applyNumberFormat="0" applyFill="0" applyBorder="0" applyAlignment="0" applyProtection="0"/>
  </cellStyleXfs>
  <cellXfs count="31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173" fontId="0" fillId="0" borderId="0" xfId="0" applyNumberFormat="1"/>
    <xf numFmtId="170" fontId="0" fillId="0" borderId="0" xfId="0" applyNumberFormat="1"/>
    <xf numFmtId="0" fontId="1" fillId="0" borderId="0" xfId="38" applyFill="1" applyBorder="1"/>
    <xf numFmtId="0" fontId="0" fillId="0" borderId="0" xfId="0" quotePrefix="1"/>
    <xf numFmtId="0" fontId="4" fillId="0" borderId="0" xfId="0" applyFont="1"/>
    <xf numFmtId="0" fontId="5" fillId="0" borderId="0" xfId="0" applyFont="1"/>
    <xf numFmtId="2" fontId="0" fillId="0" borderId="0" xfId="0" applyNumberFormat="1"/>
    <xf numFmtId="0" fontId="5" fillId="0" borderId="10" xfId="0" applyFont="1" applyBorder="1" applyAlignment="1">
      <alignment horizontal="right"/>
    </xf>
    <xf numFmtId="170" fontId="0" fillId="0" borderId="11" xfId="0" applyNumberFormat="1" applyBorder="1" applyAlignment="1">
      <alignment horizontal="left"/>
    </xf>
    <xf numFmtId="0" fontId="0" fillId="0" borderId="12" xfId="0" applyBorder="1" applyAlignment="1">
      <alignment horizontal="right"/>
    </xf>
    <xf numFmtId="0" fontId="0" fillId="0" borderId="13" xfId="0" applyBorder="1" applyAlignment="1">
      <alignment horizontal="left"/>
    </xf>
    <xf numFmtId="2" fontId="0" fillId="0" borderId="13" xfId="0" applyNumberFormat="1" applyBorder="1" applyAlignment="1">
      <alignment horizontal="left"/>
    </xf>
    <xf numFmtId="170" fontId="0" fillId="0" borderId="13" xfId="0" applyNumberFormat="1" applyBorder="1" applyAlignment="1">
      <alignment horizontal="left"/>
    </xf>
    <xf numFmtId="171" fontId="0" fillId="0" borderId="0" xfId="0" applyNumberFormat="1"/>
    <xf numFmtId="171" fontId="0" fillId="0" borderId="0" xfId="0" applyNumberFormat="1" applyAlignment="1">
      <alignment horizontal="center"/>
    </xf>
    <xf numFmtId="0" fontId="25" fillId="0" borderId="0" xfId="39" applyFont="1" applyFill="1" applyAlignment="1">
      <alignment horizontal="center" vertical="center"/>
    </xf>
    <xf numFmtId="0" fontId="25" fillId="0" borderId="0" xfId="39" applyFont="1" applyFill="1">
      <alignment vertical="center"/>
    </xf>
    <xf numFmtId="0" fontId="28" fillId="0" borderId="0" xfId="39" applyFont="1" applyFill="1" applyAlignment="1">
      <alignment horizontal="left" vertical="center"/>
    </xf>
    <xf numFmtId="0" fontId="25" fillId="0" borderId="0" xfId="39" applyFont="1" applyFill="1" applyAlignment="1">
      <alignment horizontal="center" vertical="center" wrapText="1"/>
    </xf>
    <xf numFmtId="0" fontId="25" fillId="0" borderId="0" xfId="39" applyFont="1" applyFill="1" applyAlignment="1">
      <alignment vertical="center" wrapText="1"/>
    </xf>
    <xf numFmtId="0" fontId="25" fillId="0" borderId="14" xfId="39" applyFont="1" applyFill="1" applyBorder="1" applyAlignment="1">
      <alignment horizontal="center" vertical="center"/>
    </xf>
    <xf numFmtId="0" fontId="25" fillId="0" borderId="15" xfId="39" applyFont="1" applyFill="1" applyBorder="1" applyAlignment="1">
      <alignment horizontal="center" vertical="center"/>
    </xf>
    <xf numFmtId="0" fontId="25" fillId="0" borderId="16" xfId="39" applyFont="1" applyFill="1" applyBorder="1" applyAlignment="1">
      <alignment horizontal="center" vertical="center"/>
    </xf>
    <xf numFmtId="0" fontId="25" fillId="0" borderId="17" xfId="39" applyFont="1" applyFill="1" applyBorder="1" applyAlignment="1">
      <alignment horizontal="center" vertical="center"/>
    </xf>
    <xf numFmtId="49" fontId="25" fillId="0" borderId="17" xfId="39" applyNumberFormat="1" applyFont="1" applyFill="1" applyBorder="1" applyAlignment="1">
      <alignment horizontal="center" vertical="center"/>
    </xf>
    <xf numFmtId="49" fontId="25" fillId="0" borderId="16" xfId="39" applyNumberFormat="1" applyFont="1" applyFill="1" applyBorder="1" applyAlignment="1">
      <alignment horizontal="center" vertical="center"/>
    </xf>
    <xf numFmtId="0" fontId="25" fillId="0" borderId="18" xfId="39" applyFont="1" applyFill="1" applyBorder="1" applyAlignment="1">
      <alignment horizontal="center" vertical="center"/>
    </xf>
    <xf numFmtId="0" fontId="25" fillId="0" borderId="19" xfId="39" applyFont="1" applyFill="1" applyBorder="1" applyAlignment="1">
      <alignment horizontal="center" vertical="center"/>
    </xf>
    <xf numFmtId="49" fontId="25" fillId="0" borderId="19" xfId="39" applyNumberFormat="1" applyFont="1" applyFill="1" applyBorder="1" applyAlignment="1">
      <alignment horizontal="center" vertical="center"/>
    </xf>
    <xf numFmtId="49" fontId="25" fillId="0" borderId="18" xfId="39" applyNumberFormat="1" applyFont="1" applyFill="1" applyBorder="1" applyAlignment="1">
      <alignment horizontal="center" vertical="center"/>
    </xf>
    <xf numFmtId="0" fontId="25" fillId="0" borderId="19" xfId="39" applyFont="1" applyFill="1" applyBorder="1" applyAlignment="1">
      <alignment horizontal="center" vertical="center" wrapText="1"/>
    </xf>
    <xf numFmtId="0" fontId="25" fillId="0" borderId="20" xfId="39" applyFont="1" applyFill="1" applyBorder="1" applyAlignment="1">
      <alignment horizontal="center" vertical="center"/>
    </xf>
    <xf numFmtId="0" fontId="25" fillId="0" borderId="21" xfId="39" applyFont="1" applyFill="1" applyBorder="1" applyAlignment="1">
      <alignment horizontal="center" vertical="center"/>
    </xf>
    <xf numFmtId="49" fontId="25" fillId="0" borderId="21" xfId="39" applyNumberFormat="1" applyFont="1" applyFill="1" applyBorder="1" applyAlignment="1">
      <alignment horizontal="center" vertical="center"/>
    </xf>
    <xf numFmtId="49" fontId="25" fillId="0" borderId="20" xfId="39" applyNumberFormat="1" applyFont="1" applyFill="1" applyBorder="1" applyAlignment="1">
      <alignment horizontal="center" vertical="center"/>
    </xf>
    <xf numFmtId="173" fontId="25" fillId="0" borderId="18" xfId="39" applyNumberFormat="1" applyFont="1" applyFill="1" applyBorder="1" applyAlignment="1">
      <alignment horizontal="center" vertical="center"/>
    </xf>
    <xf numFmtId="0" fontId="25" fillId="0" borderId="22" xfId="39" applyFont="1" applyFill="1" applyBorder="1" applyAlignment="1">
      <alignment horizontal="center" vertical="center"/>
    </xf>
    <xf numFmtId="49" fontId="25" fillId="0" borderId="23" xfId="39" applyNumberFormat="1" applyFont="1" applyFill="1" applyBorder="1" applyAlignment="1">
      <alignment horizontal="center" vertical="center"/>
    </xf>
    <xf numFmtId="49" fontId="25" fillId="0" borderId="24" xfId="39" applyNumberFormat="1" applyFont="1" applyFill="1" applyBorder="1" applyAlignment="1">
      <alignment horizontal="center" vertical="center"/>
    </xf>
    <xf numFmtId="49" fontId="25" fillId="0" borderId="25" xfId="39" applyNumberFormat="1" applyFont="1" applyFill="1" applyBorder="1" applyAlignment="1">
      <alignment horizontal="center" vertical="center"/>
    </xf>
    <xf numFmtId="0" fontId="25" fillId="0" borderId="0" xfId="39" applyFont="1" applyFill="1" applyBorder="1" applyAlignment="1">
      <alignment horizontal="center" vertical="center"/>
    </xf>
    <xf numFmtId="0" fontId="25" fillId="0" borderId="0" xfId="39" applyFont="1" applyFill="1" applyBorder="1">
      <alignment vertical="center"/>
    </xf>
    <xf numFmtId="0" fontId="25" fillId="0" borderId="0" xfId="39" applyFont="1" applyFill="1" applyBorder="1" applyAlignment="1">
      <alignment horizontal="center" vertical="center" wrapText="1"/>
    </xf>
    <xf numFmtId="0" fontId="25" fillId="0" borderId="0" xfId="39" applyFont="1" applyFill="1" applyBorder="1" applyAlignment="1">
      <alignment vertical="center" wrapText="1"/>
    </xf>
    <xf numFmtId="49" fontId="25" fillId="0" borderId="0" xfId="39" applyNumberFormat="1" applyFont="1" applyFill="1" applyBorder="1" applyAlignment="1">
      <alignment horizontal="center" vertical="center"/>
    </xf>
    <xf numFmtId="0" fontId="25" fillId="0" borderId="26" xfId="39" applyFont="1" applyFill="1" applyBorder="1" applyAlignment="1">
      <alignment horizontal="center" vertical="center"/>
    </xf>
    <xf numFmtId="49" fontId="25" fillId="0" borderId="26" xfId="39" applyNumberFormat="1" applyFont="1" applyFill="1" applyBorder="1" applyAlignment="1">
      <alignment horizontal="center" vertical="center"/>
    </xf>
    <xf numFmtId="0" fontId="25" fillId="0" borderId="26" xfId="39" applyFont="1" applyFill="1" applyBorder="1">
      <alignment vertical="center"/>
    </xf>
    <xf numFmtId="49" fontId="25" fillId="0" borderId="0" xfId="39" applyNumberFormat="1" applyFont="1" applyFill="1" applyBorder="1" applyAlignment="1">
      <alignment horizontal="left" vertical="center"/>
    </xf>
    <xf numFmtId="0" fontId="29" fillId="0" borderId="27" xfId="39" applyFont="1" applyFill="1" applyBorder="1" applyAlignment="1">
      <alignment horizontal="center" vertical="center" wrapText="1"/>
    </xf>
    <xf numFmtId="0" fontId="26" fillId="0" borderId="0" xfId="39" applyFont="1" applyFill="1" applyAlignment="1">
      <alignment horizontal="center" vertical="center" wrapText="1"/>
    </xf>
    <xf numFmtId="0" fontId="25" fillId="0" borderId="28" xfId="39" applyFont="1" applyFill="1" applyBorder="1" applyAlignment="1">
      <alignment horizontal="center" vertical="center" wrapText="1"/>
    </xf>
    <xf numFmtId="0" fontId="25" fillId="0" borderId="29" xfId="39" applyFont="1" applyFill="1" applyBorder="1" applyAlignment="1">
      <alignment horizontal="center" vertical="center" wrapText="1"/>
    </xf>
    <xf numFmtId="0" fontId="30" fillId="0" borderId="26" xfId="39" applyFont="1" applyFill="1" applyBorder="1" applyAlignment="1">
      <alignment horizontal="center" vertical="center" wrapText="1"/>
    </xf>
    <xf numFmtId="0" fontId="25" fillId="0" borderId="0" xfId="39" applyFont="1" applyFill="1" applyBorder="1" applyAlignment="1">
      <alignment horizontal="right" vertical="center"/>
    </xf>
    <xf numFmtId="49" fontId="25" fillId="0" borderId="0" xfId="39" applyNumberFormat="1" applyFont="1" applyFill="1" applyBorder="1" applyAlignment="1">
      <alignment horizontal="right" vertical="center"/>
    </xf>
    <xf numFmtId="0" fontId="1" fillId="0" borderId="0" xfId="38" applyFill="1" applyBorder="1" applyAlignment="1">
      <alignment horizontal="left"/>
    </xf>
    <xf numFmtId="49" fontId="25" fillId="0" borderId="0" xfId="39" applyNumberFormat="1" applyFont="1" applyFill="1" applyBorder="1" applyAlignment="1">
      <alignment horizontal="left" vertical="center" wrapText="1"/>
    </xf>
    <xf numFmtId="0" fontId="25" fillId="0" borderId="0" xfId="39" applyFont="1" applyFill="1" applyBorder="1" applyAlignment="1">
      <alignment horizontal="left" vertical="center"/>
    </xf>
    <xf numFmtId="22" fontId="25" fillId="0" borderId="0" xfId="39" applyNumberFormat="1" applyFont="1" applyFill="1" applyBorder="1" applyAlignment="1">
      <alignment horizontal="right" vertical="center"/>
    </xf>
    <xf numFmtId="169" fontId="1" fillId="0" borderId="0" xfId="38" applyNumberFormat="1" applyFill="1" applyAlignment="1">
      <alignment horizontal="center"/>
    </xf>
    <xf numFmtId="0" fontId="1" fillId="0" borderId="0" xfId="38" applyFont="1" applyFill="1" applyAlignment="1">
      <alignment vertical="center"/>
    </xf>
    <xf numFmtId="49" fontId="3" fillId="0" borderId="0" xfId="0" applyNumberFormat="1" applyFont="1" applyAlignment="1">
      <alignment vertical="center"/>
    </xf>
    <xf numFmtId="169" fontId="1" fillId="24" borderId="0" xfId="38" applyNumberFormat="1" applyFill="1" applyAlignment="1">
      <alignment horizontal="center"/>
    </xf>
    <xf numFmtId="169" fontId="1" fillId="25" borderId="0" xfId="38" applyNumberFormat="1" applyFill="1" applyAlignment="1">
      <alignment horizontal="center"/>
    </xf>
    <xf numFmtId="169" fontId="1" fillId="24" borderId="30" xfId="38" applyNumberFormat="1" applyFill="1" applyBorder="1" applyAlignment="1">
      <alignment horizontal="center"/>
    </xf>
    <xf numFmtId="1" fontId="1" fillId="0" borderId="0" xfId="38" applyNumberFormat="1" applyFill="1" applyAlignment="1">
      <alignment horizontal="center"/>
    </xf>
    <xf numFmtId="169" fontId="25" fillId="0" borderId="0" xfId="39" applyNumberFormat="1" applyFont="1" applyFill="1" applyBorder="1" applyAlignment="1">
      <alignment horizontal="center" vertical="center"/>
    </xf>
    <xf numFmtId="0" fontId="1" fillId="0" borderId="0" xfId="38" applyFont="1" applyFill="1" applyBorder="1" applyAlignment="1">
      <alignment vertical="center" wrapText="1"/>
    </xf>
    <xf numFmtId="2" fontId="26" fillId="0" borderId="0" xfId="39" applyNumberFormat="1" applyFont="1" applyFill="1" applyBorder="1" applyAlignment="1">
      <alignment horizontal="center" vertical="center"/>
    </xf>
    <xf numFmtId="49" fontId="25" fillId="26" borderId="18" xfId="0" applyNumberFormat="1" applyFont="1" applyFill="1" applyBorder="1" applyAlignment="1">
      <alignment horizontal="center" vertical="center"/>
    </xf>
    <xf numFmtId="49" fontId="25" fillId="26" borderId="20" xfId="0" applyNumberFormat="1" applyFont="1" applyFill="1" applyBorder="1" applyAlignment="1">
      <alignment horizontal="center" vertical="center"/>
    </xf>
    <xf numFmtId="0" fontId="25" fillId="0" borderId="18" xfId="0" applyFont="1" applyFill="1" applyBorder="1" applyAlignment="1">
      <alignment horizontal="center" vertical="center"/>
    </xf>
    <xf numFmtId="0" fontId="1" fillId="0" borderId="0" xfId="38" applyFill="1" applyBorder="1" applyAlignment="1">
      <alignment horizontal="center"/>
    </xf>
    <xf numFmtId="2" fontId="1" fillId="0" borderId="0" xfId="38" applyNumberForma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0" fontId="34" fillId="27" borderId="0" xfId="0" applyFont="1" applyFill="1"/>
    <xf numFmtId="0" fontId="0" fillId="27" borderId="0" xfId="0" applyFill="1"/>
    <xf numFmtId="0" fontId="4" fillId="27" borderId="0" xfId="0" applyFont="1" applyFill="1"/>
    <xf numFmtId="0" fontId="3" fillId="27" borderId="0" xfId="0" applyFont="1" applyFill="1"/>
    <xf numFmtId="14" fontId="3" fillId="27" borderId="0" xfId="0" applyNumberFormat="1" applyFont="1" applyFill="1"/>
    <xf numFmtId="0" fontId="33" fillId="27" borderId="0" xfId="0" applyFont="1" applyFill="1"/>
    <xf numFmtId="0" fontId="33" fillId="27" borderId="0" xfId="0" applyFont="1" applyFill="1" applyAlignment="1">
      <alignment horizontal="center"/>
    </xf>
    <xf numFmtId="0" fontId="4" fillId="27" borderId="0" xfId="0" applyFont="1" applyFill="1" applyAlignment="1">
      <alignment horizontal="center"/>
    </xf>
    <xf numFmtId="0" fontId="4" fillId="27" borderId="0" xfId="0" applyFont="1" applyFill="1" applyAlignment="1">
      <alignment horizontal="right"/>
    </xf>
    <xf numFmtId="0" fontId="35" fillId="27" borderId="0" xfId="0" applyFont="1" applyFill="1"/>
    <xf numFmtId="9" fontId="4" fillId="27" borderId="0" xfId="42" applyNumberFormat="1" applyFont="1" applyFill="1" applyAlignment="1">
      <alignment horizontal="left"/>
    </xf>
    <xf numFmtId="177" fontId="1" fillId="0" borderId="0" xfId="28" applyNumberFormat="1" applyFill="1" applyBorder="1" applyAlignment="1">
      <alignment horizontal="left"/>
    </xf>
    <xf numFmtId="170" fontId="1" fillId="0" borderId="0" xfId="38" applyNumberFormat="1" applyFill="1" applyBorder="1" applyAlignment="1">
      <alignment horizontal="center"/>
    </xf>
    <xf numFmtId="1" fontId="1" fillId="0" borderId="0" xfId="38" applyNumberFormat="1" applyFill="1" applyBorder="1" applyAlignment="1">
      <alignment horizontal="center"/>
    </xf>
    <xf numFmtId="171" fontId="1" fillId="0" borderId="0" xfId="38" applyNumberFormat="1" applyFill="1" applyBorder="1" applyAlignment="1">
      <alignment horizontal="center"/>
    </xf>
    <xf numFmtId="0" fontId="26" fillId="0" borderId="0" xfId="39" applyFont="1" applyFill="1" applyBorder="1" applyAlignment="1">
      <alignment horizontal="left" vertical="center"/>
    </xf>
    <xf numFmtId="0" fontId="25" fillId="0" borderId="31" xfId="39" applyFont="1" applyFill="1" applyBorder="1" applyAlignment="1">
      <alignment horizontal="center" vertical="center"/>
    </xf>
    <xf numFmtId="0" fontId="25" fillId="0" borderId="32" xfId="39" applyFont="1" applyFill="1" applyBorder="1" applyAlignment="1">
      <alignment horizontal="center" vertical="center"/>
    </xf>
    <xf numFmtId="49" fontId="25" fillId="0" borderId="33" xfId="39" applyNumberFormat="1" applyFont="1" applyFill="1" applyBorder="1" applyAlignment="1">
      <alignment horizontal="center" vertical="center"/>
    </xf>
    <xf numFmtId="49" fontId="25" fillId="0" borderId="34" xfId="39" applyNumberFormat="1" applyFont="1" applyFill="1" applyBorder="1" applyAlignment="1">
      <alignment horizontal="center" vertical="center"/>
    </xf>
    <xf numFmtId="49" fontId="25" fillId="0" borderId="35" xfId="39" applyNumberFormat="1" applyFont="1" applyFill="1" applyBorder="1" applyAlignment="1">
      <alignment horizontal="center" vertical="center"/>
    </xf>
    <xf numFmtId="0" fontId="25" fillId="0" borderId="31" xfId="39" applyFont="1" applyFill="1" applyBorder="1">
      <alignment vertical="center"/>
    </xf>
    <xf numFmtId="22" fontId="0" fillId="0" borderId="0" xfId="0" applyNumberFormat="1"/>
    <xf numFmtId="0" fontId="25" fillId="0" borderId="36" xfId="39" applyFont="1" applyFill="1" applyBorder="1" applyAlignment="1">
      <alignment horizontal="center" vertical="center"/>
    </xf>
    <xf numFmtId="170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70" fontId="0" fillId="24" borderId="0" xfId="0" applyNumberFormat="1" applyFill="1" applyAlignment="1">
      <alignment horizontal="center"/>
    </xf>
    <xf numFmtId="0" fontId="0" fillId="24" borderId="0" xfId="0" applyFill="1" applyAlignment="1">
      <alignment horizontal="center"/>
    </xf>
    <xf numFmtId="2" fontId="0" fillId="24" borderId="0" xfId="0" applyNumberFormat="1" applyFill="1" applyAlignment="1">
      <alignment horizontal="center"/>
    </xf>
    <xf numFmtId="0" fontId="25" fillId="28" borderId="0" xfId="39" applyFont="1" applyFill="1" applyAlignment="1">
      <alignment horizontal="center" vertical="center"/>
    </xf>
    <xf numFmtId="0" fontId="25" fillId="28" borderId="0" xfId="39" applyFont="1" applyFill="1" applyAlignment="1">
      <alignment horizontal="center" vertical="center" wrapText="1"/>
    </xf>
    <xf numFmtId="0" fontId="25" fillId="28" borderId="15" xfId="39" applyFont="1" applyFill="1" applyBorder="1" applyAlignment="1">
      <alignment horizontal="center" vertical="center"/>
    </xf>
    <xf numFmtId="49" fontId="25" fillId="28" borderId="16" xfId="39" applyNumberFormat="1" applyFont="1" applyFill="1" applyBorder="1" applyAlignment="1">
      <alignment horizontal="center" vertical="center"/>
    </xf>
    <xf numFmtId="49" fontId="25" fillId="28" borderId="18" xfId="39" applyNumberFormat="1" applyFont="1" applyFill="1" applyBorder="1" applyAlignment="1">
      <alignment horizontal="center" vertical="center"/>
    </xf>
    <xf numFmtId="49" fontId="25" fillId="28" borderId="20" xfId="39" applyNumberFormat="1" applyFont="1" applyFill="1" applyBorder="1" applyAlignment="1">
      <alignment horizontal="center" vertical="center"/>
    </xf>
    <xf numFmtId="0" fontId="25" fillId="28" borderId="0" xfId="39" applyFont="1" applyFill="1">
      <alignment vertical="center"/>
    </xf>
    <xf numFmtId="0" fontId="38" fillId="0" borderId="37" xfId="39" applyFont="1" applyFill="1" applyBorder="1" applyAlignment="1">
      <alignment horizontal="center" vertical="center"/>
    </xf>
    <xf numFmtId="0" fontId="0" fillId="29" borderId="0" xfId="0" applyFill="1"/>
    <xf numFmtId="0" fontId="0" fillId="29" borderId="0" xfId="0" quotePrefix="1" applyFill="1"/>
    <xf numFmtId="0" fontId="0" fillId="29" borderId="0" xfId="0" applyFill="1" applyAlignment="1">
      <alignment horizontal="center"/>
    </xf>
    <xf numFmtId="0" fontId="4" fillId="29" borderId="0" xfId="0" applyFont="1" applyFill="1"/>
    <xf numFmtId="0" fontId="0" fillId="29" borderId="0" xfId="0" applyFill="1" applyAlignment="1">
      <alignment horizontal="right"/>
    </xf>
    <xf numFmtId="171" fontId="0" fillId="29" borderId="0" xfId="0" applyNumberFormat="1" applyFill="1"/>
    <xf numFmtId="0" fontId="1" fillId="27" borderId="0" xfId="0" applyFont="1" applyFill="1"/>
    <xf numFmtId="0" fontId="39" fillId="27" borderId="0" xfId="0" applyFont="1" applyFill="1"/>
    <xf numFmtId="0" fontId="2" fillId="27" borderId="0" xfId="0" applyFont="1" applyFill="1"/>
    <xf numFmtId="0" fontId="37" fillId="27" borderId="0" xfId="0" applyFont="1" applyFill="1"/>
    <xf numFmtId="0" fontId="0" fillId="24" borderId="0" xfId="0" applyFill="1"/>
    <xf numFmtId="22" fontId="3" fillId="27" borderId="0" xfId="0" applyNumberFormat="1" applyFont="1" applyFill="1" applyBorder="1" applyAlignment="1">
      <alignment horizontal="center"/>
    </xf>
    <xf numFmtId="0" fontId="25" fillId="30" borderId="0" xfId="39" applyFont="1" applyFill="1" applyAlignment="1">
      <alignment horizontal="center" vertical="center"/>
    </xf>
    <xf numFmtId="0" fontId="27" fillId="30" borderId="0" xfId="39" applyFont="1" applyFill="1" applyAlignment="1">
      <alignment horizontal="center" vertical="center" wrapText="1"/>
    </xf>
    <xf numFmtId="0" fontId="25" fillId="30" borderId="15" xfId="39" applyFont="1" applyFill="1" applyBorder="1" applyAlignment="1">
      <alignment horizontal="center" vertical="center"/>
    </xf>
    <xf numFmtId="49" fontId="25" fillId="30" borderId="16" xfId="39" applyNumberFormat="1" applyFont="1" applyFill="1" applyBorder="1" applyAlignment="1">
      <alignment horizontal="center" vertical="center"/>
    </xf>
    <xf numFmtId="49" fontId="25" fillId="30" borderId="18" xfId="39" applyNumberFormat="1" applyFont="1" applyFill="1" applyBorder="1" applyAlignment="1">
      <alignment horizontal="center" vertical="center"/>
    </xf>
    <xf numFmtId="49" fontId="25" fillId="30" borderId="20" xfId="39" applyNumberFormat="1" applyFont="1" applyFill="1" applyBorder="1" applyAlignment="1">
      <alignment horizontal="center" vertical="center"/>
    </xf>
    <xf numFmtId="0" fontId="25" fillId="30" borderId="0" xfId="39" applyFont="1" applyFill="1">
      <alignment vertical="center"/>
    </xf>
    <xf numFmtId="49" fontId="25" fillId="30" borderId="34" xfId="39" applyNumberFormat="1" applyFont="1" applyFill="1" applyBorder="1" applyAlignment="1">
      <alignment horizontal="center" vertical="center"/>
    </xf>
    <xf numFmtId="169" fontId="25" fillId="30" borderId="0" xfId="39" applyNumberFormat="1" applyFont="1" applyFill="1" applyAlignment="1">
      <alignment horizontal="center" vertical="center"/>
    </xf>
    <xf numFmtId="173" fontId="25" fillId="30" borderId="0" xfId="39" applyNumberFormat="1" applyFont="1" applyFill="1" applyAlignment="1">
      <alignment horizontal="center" vertical="center"/>
    </xf>
    <xf numFmtId="175" fontId="25" fillId="30" borderId="0" xfId="39" applyNumberFormat="1" applyFont="1" applyFill="1" applyAlignment="1">
      <alignment horizontal="center" vertical="center"/>
    </xf>
    <xf numFmtId="0" fontId="0" fillId="27" borderId="0" xfId="0" applyFill="1" applyProtection="1">
      <protection locked="0"/>
    </xf>
    <xf numFmtId="180" fontId="36" fillId="27" borderId="0" xfId="0" applyNumberFormat="1" applyFont="1" applyFill="1" applyProtection="1">
      <protection locked="0"/>
    </xf>
    <xf numFmtId="181" fontId="36" fillId="27" borderId="0" xfId="0" applyNumberFormat="1" applyFont="1" applyFill="1" applyProtection="1">
      <protection locked="0"/>
    </xf>
    <xf numFmtId="180" fontId="36" fillId="27" borderId="0" xfId="0" applyNumberFormat="1" applyFont="1" applyFill="1" applyAlignment="1" applyProtection="1">
      <alignment horizontal="center"/>
      <protection locked="0"/>
    </xf>
    <xf numFmtId="0" fontId="36" fillId="27" borderId="0" xfId="0" applyFont="1" applyFill="1" applyAlignment="1" applyProtection="1">
      <alignment horizontal="center"/>
      <protection locked="0"/>
    </xf>
    <xf numFmtId="0" fontId="35" fillId="27" borderId="0" xfId="0" applyFont="1" applyFill="1" applyProtection="1">
      <protection locked="0"/>
    </xf>
    <xf numFmtId="169" fontId="0" fillId="27" borderId="0" xfId="0" applyNumberFormat="1" applyFill="1" applyProtection="1">
      <protection locked="0"/>
    </xf>
    <xf numFmtId="1" fontId="0" fillId="27" borderId="0" xfId="0" applyNumberFormat="1" applyFill="1" applyAlignment="1" applyProtection="1">
      <alignment horizontal="left"/>
      <protection locked="0"/>
    </xf>
    <xf numFmtId="0" fontId="4" fillId="27" borderId="0" xfId="0" applyFont="1" applyFill="1" applyProtection="1">
      <protection locked="0"/>
    </xf>
    <xf numFmtId="182" fontId="4" fillId="27" borderId="0" xfId="0" applyNumberFormat="1" applyFont="1" applyFill="1" applyAlignment="1" applyProtection="1">
      <alignment horizontal="left"/>
      <protection locked="0"/>
    </xf>
    <xf numFmtId="0" fontId="0" fillId="0" borderId="0" xfId="0" applyBorder="1"/>
    <xf numFmtId="0" fontId="0" fillId="0" borderId="0" xfId="0" quotePrefix="1" applyBorder="1"/>
    <xf numFmtId="169" fontId="1" fillId="0" borderId="0" xfId="38" applyNumberFormat="1" applyFill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172" fontId="35" fillId="27" borderId="0" xfId="0" applyNumberFormat="1" applyFont="1" applyFill="1" applyAlignment="1">
      <alignment horizontal="center"/>
    </xf>
    <xf numFmtId="174" fontId="35" fillId="27" borderId="0" xfId="0" applyNumberFormat="1" applyFont="1" applyFill="1" applyAlignment="1">
      <alignment horizontal="center"/>
    </xf>
    <xf numFmtId="180" fontId="4" fillId="27" borderId="0" xfId="0" applyNumberFormat="1" applyFont="1" applyFill="1" applyAlignment="1" applyProtection="1">
      <alignment horizontal="center"/>
    </xf>
    <xf numFmtId="0" fontId="36" fillId="27" borderId="0" xfId="0" applyFont="1" applyFill="1" applyAlignment="1" applyProtection="1">
      <alignment horizontal="left"/>
      <protection locked="0"/>
    </xf>
    <xf numFmtId="180" fontId="4" fillId="27" borderId="0" xfId="0" applyNumberFormat="1" applyFont="1" applyFill="1" applyAlignment="1">
      <alignment horizontal="left"/>
    </xf>
    <xf numFmtId="0" fontId="4" fillId="27" borderId="0" xfId="0" applyFont="1" applyFill="1" applyAlignment="1">
      <alignment horizontal="left" vertical="center"/>
    </xf>
    <xf numFmtId="0" fontId="3" fillId="27" borderId="0" xfId="0" applyFont="1" applyFill="1" applyAlignment="1">
      <alignment horizontal="center" vertical="center"/>
    </xf>
    <xf numFmtId="2" fontId="4" fillId="27" borderId="0" xfId="0" applyNumberFormat="1" applyFont="1" applyFill="1" applyAlignment="1">
      <alignment horizontal="center" vertical="center"/>
    </xf>
    <xf numFmtId="2" fontId="3" fillId="27" borderId="0" xfId="0" applyNumberFormat="1" applyFont="1" applyFill="1" applyAlignment="1" applyProtection="1">
      <alignment horizontal="center" vertical="center"/>
      <protection locked="0"/>
    </xf>
    <xf numFmtId="0" fontId="4" fillId="0" borderId="0" xfId="0" applyFont="1" applyAlignment="1">
      <alignment horizontal="right"/>
    </xf>
    <xf numFmtId="0" fontId="4" fillId="27" borderId="38" xfId="0" applyFont="1" applyFill="1" applyBorder="1" applyAlignment="1">
      <alignment horizontal="left" vertical="center"/>
    </xf>
    <xf numFmtId="2" fontId="4" fillId="27" borderId="39" xfId="0" applyNumberFormat="1" applyFont="1" applyFill="1" applyBorder="1" applyAlignment="1">
      <alignment horizontal="center" vertical="center"/>
    </xf>
    <xf numFmtId="2" fontId="4" fillId="27" borderId="40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2" fillId="0" borderId="0" xfId="0" applyFont="1"/>
    <xf numFmtId="0" fontId="0" fillId="0" borderId="41" xfId="0" applyBorder="1"/>
    <xf numFmtId="0" fontId="0" fillId="0" borderId="42" xfId="0" applyBorder="1" applyAlignment="1">
      <alignment horizontal="center"/>
    </xf>
    <xf numFmtId="0" fontId="0" fillId="0" borderId="42" xfId="0" applyBorder="1" applyAlignment="1">
      <alignment horizontal="left" wrapText="1"/>
    </xf>
    <xf numFmtId="0" fontId="0" fillId="0" borderId="42" xfId="0" applyBorder="1" applyAlignment="1">
      <alignment horizontal="center" wrapText="1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left"/>
    </xf>
    <xf numFmtId="169" fontId="0" fillId="0" borderId="0" xfId="0" applyNumberFormat="1" applyFill="1" applyAlignment="1">
      <alignment horizontal="center"/>
    </xf>
    <xf numFmtId="1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  <xf numFmtId="3" fontId="0" fillId="0" borderId="0" xfId="0" applyNumberFormat="1" applyFill="1" applyAlignment="1">
      <alignment horizontal="center"/>
    </xf>
    <xf numFmtId="173" fontId="0" fillId="0" borderId="0" xfId="0" applyNumberFormat="1" applyFill="1" applyAlignment="1">
      <alignment horizontal="center"/>
    </xf>
    <xf numFmtId="170" fontId="0" fillId="0" borderId="0" xfId="0" applyNumberFormat="1" applyFill="1" applyAlignment="1">
      <alignment horizontal="center"/>
    </xf>
    <xf numFmtId="1" fontId="0" fillId="0" borderId="0" xfId="0" applyNumberFormat="1" applyFill="1"/>
    <xf numFmtId="0" fontId="0" fillId="0" borderId="0" xfId="0" applyFill="1"/>
    <xf numFmtId="170" fontId="0" fillId="0" borderId="0" xfId="0" applyNumberFormat="1" applyFill="1"/>
    <xf numFmtId="176" fontId="0" fillId="0" borderId="0" xfId="28" applyNumberFormat="1" applyFont="1" applyFill="1" applyAlignment="1">
      <alignment horizontal="center"/>
    </xf>
    <xf numFmtId="173" fontId="0" fillId="0" borderId="0" xfId="0" applyNumberFormat="1" applyFill="1"/>
    <xf numFmtId="0" fontId="0" fillId="29" borderId="42" xfId="0" applyFill="1" applyBorder="1" applyAlignment="1">
      <alignment horizontal="center" wrapText="1"/>
    </xf>
    <xf numFmtId="0" fontId="0" fillId="29" borderId="42" xfId="0" applyFill="1" applyBorder="1" applyAlignment="1">
      <alignment horizontal="left" wrapText="1"/>
    </xf>
    <xf numFmtId="170" fontId="0" fillId="29" borderId="0" xfId="0" applyNumberFormat="1" applyFill="1" applyAlignment="1">
      <alignment horizontal="center"/>
    </xf>
    <xf numFmtId="0" fontId="43" fillId="27" borderId="0" xfId="0" applyFont="1" applyFill="1" applyProtection="1">
      <protection locked="0"/>
    </xf>
    <xf numFmtId="0" fontId="43" fillId="27" borderId="0" xfId="0" applyFont="1" applyFill="1"/>
    <xf numFmtId="170" fontId="43" fillId="27" borderId="0" xfId="0" applyNumberFormat="1" applyFont="1" applyFill="1" applyAlignment="1">
      <alignment horizontal="center"/>
    </xf>
    <xf numFmtId="169" fontId="0" fillId="27" borderId="0" xfId="0" applyNumberFormat="1" applyFill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169" fontId="35" fillId="27" borderId="0" xfId="0" applyNumberFormat="1" applyFont="1" applyFill="1" applyAlignment="1">
      <alignment horizontal="center"/>
    </xf>
    <xf numFmtId="171" fontId="43" fillId="27" borderId="0" xfId="0" applyNumberFormat="1" applyFont="1" applyFill="1" applyAlignment="1">
      <alignment horizontal="center"/>
    </xf>
    <xf numFmtId="183" fontId="36" fillId="27" borderId="0" xfId="0" applyNumberFormat="1" applyFont="1" applyFill="1" applyAlignment="1" applyProtection="1">
      <alignment horizontal="left"/>
      <protection locked="0"/>
    </xf>
    <xf numFmtId="1" fontId="4" fillId="27" borderId="0" xfId="0" applyNumberFormat="1" applyFont="1" applyFill="1" applyAlignment="1">
      <alignment horizontal="center"/>
    </xf>
    <xf numFmtId="0" fontId="4" fillId="27" borderId="0" xfId="0" applyFont="1" applyFill="1" applyAlignment="1" applyProtection="1">
      <alignment horizontal="center"/>
    </xf>
    <xf numFmtId="0" fontId="35" fillId="27" borderId="0" xfId="0" applyFont="1" applyFill="1" applyAlignment="1" applyProtection="1">
      <alignment horizontal="center"/>
      <protection locked="0"/>
    </xf>
    <xf numFmtId="0" fontId="3" fillId="27" borderId="0" xfId="0" applyFont="1" applyFill="1" applyProtection="1">
      <protection locked="0"/>
    </xf>
    <xf numFmtId="0" fontId="0" fillId="25" borderId="42" xfId="0" applyFill="1" applyBorder="1" applyAlignment="1">
      <alignment horizontal="center" wrapText="1"/>
    </xf>
    <xf numFmtId="170" fontId="0" fillId="25" borderId="0" xfId="0" applyNumberFormat="1" applyFill="1" applyAlignment="1">
      <alignment horizontal="center"/>
    </xf>
    <xf numFmtId="178" fontId="4" fillId="27" borderId="0" xfId="0" applyNumberFormat="1" applyFont="1" applyFill="1" applyAlignment="1">
      <alignment horizontal="right"/>
    </xf>
    <xf numFmtId="179" fontId="4" fillId="27" borderId="0" xfId="0" applyNumberFormat="1" applyFont="1" applyFill="1" applyAlignment="1">
      <alignment horizontal="right"/>
    </xf>
    <xf numFmtId="0" fontId="0" fillId="25" borderId="43" xfId="0" applyFill="1" applyBorder="1" applyAlignment="1">
      <alignment horizontal="center" wrapText="1"/>
    </xf>
    <xf numFmtId="0" fontId="0" fillId="27" borderId="0" xfId="0" applyFill="1" applyAlignment="1" applyProtection="1">
      <alignment horizontal="center"/>
      <protection locked="0"/>
    </xf>
    <xf numFmtId="0" fontId="0" fillId="0" borderId="0" xfId="0" applyFill="1" applyAlignment="1">
      <alignment horizontal="right"/>
    </xf>
    <xf numFmtId="0" fontId="0" fillId="27" borderId="12" xfId="0" applyFill="1" applyBorder="1" applyProtection="1">
      <protection locked="0"/>
    </xf>
    <xf numFmtId="0" fontId="0" fillId="27" borderId="0" xfId="0" applyFill="1" applyBorder="1" applyProtection="1">
      <protection locked="0"/>
    </xf>
    <xf numFmtId="0" fontId="0" fillId="27" borderId="13" xfId="0" applyFill="1" applyBorder="1" applyProtection="1">
      <protection locked="0"/>
    </xf>
    <xf numFmtId="170" fontId="0" fillId="27" borderId="12" xfId="0" applyNumberFormat="1" applyFill="1" applyBorder="1" applyAlignment="1" applyProtection="1">
      <alignment horizontal="center"/>
      <protection locked="0"/>
    </xf>
    <xf numFmtId="170" fontId="0" fillId="27" borderId="0" xfId="0" applyNumberFormat="1" applyFill="1" applyBorder="1" applyAlignment="1" applyProtection="1">
      <alignment horizontal="center"/>
      <protection locked="0"/>
    </xf>
    <xf numFmtId="170" fontId="0" fillId="27" borderId="13" xfId="0" applyNumberFormat="1" applyFill="1" applyBorder="1" applyAlignment="1" applyProtection="1">
      <alignment horizontal="center"/>
      <protection locked="0"/>
    </xf>
    <xf numFmtId="170" fontId="0" fillId="27" borderId="44" xfId="0" applyNumberFormat="1" applyFill="1" applyBorder="1" applyAlignment="1" applyProtection="1">
      <alignment horizontal="center"/>
      <protection locked="0"/>
    </xf>
    <xf numFmtId="170" fontId="0" fillId="27" borderId="45" xfId="0" applyNumberFormat="1" applyFill="1" applyBorder="1" applyAlignment="1" applyProtection="1">
      <alignment horizontal="center"/>
      <protection locked="0"/>
    </xf>
    <xf numFmtId="170" fontId="0" fillId="27" borderId="46" xfId="0" applyNumberFormat="1" applyFill="1" applyBorder="1" applyAlignment="1" applyProtection="1">
      <alignment horizontal="center"/>
      <protection locked="0"/>
    </xf>
    <xf numFmtId="172" fontId="35" fillId="27" borderId="0" xfId="0" applyNumberFormat="1" applyFont="1" applyFill="1"/>
    <xf numFmtId="0" fontId="0" fillId="27" borderId="12" xfId="0" applyFill="1" applyBorder="1"/>
    <xf numFmtId="0" fontId="0" fillId="27" borderId="13" xfId="0" applyFill="1" applyBorder="1"/>
    <xf numFmtId="169" fontId="0" fillId="27" borderId="10" xfId="0" applyNumberFormat="1" applyFill="1" applyBorder="1" applyAlignment="1" applyProtection="1">
      <alignment horizontal="center"/>
      <protection locked="0"/>
    </xf>
    <xf numFmtId="169" fontId="0" fillId="27" borderId="12" xfId="0" applyNumberFormat="1" applyFill="1" applyBorder="1" applyAlignment="1" applyProtection="1">
      <alignment horizontal="center"/>
      <protection locked="0"/>
    </xf>
    <xf numFmtId="169" fontId="0" fillId="27" borderId="13" xfId="0" applyNumberFormat="1" applyFill="1" applyBorder="1" applyAlignment="1" applyProtection="1">
      <alignment horizontal="center"/>
      <protection locked="0"/>
    </xf>
    <xf numFmtId="169" fontId="0" fillId="27" borderId="44" xfId="0" applyNumberFormat="1" applyFill="1" applyBorder="1" applyAlignment="1" applyProtection="1">
      <alignment horizontal="center"/>
      <protection locked="0"/>
    </xf>
    <xf numFmtId="169" fontId="0" fillId="27" borderId="46" xfId="0" applyNumberFormat="1" applyFill="1" applyBorder="1" applyAlignment="1" applyProtection="1">
      <alignment horizontal="center"/>
      <protection locked="0"/>
    </xf>
    <xf numFmtId="169" fontId="0" fillId="27" borderId="0" xfId="0" applyNumberFormat="1" applyFill="1" applyAlignment="1" applyProtection="1">
      <alignment horizontal="left"/>
      <protection locked="0"/>
    </xf>
    <xf numFmtId="0" fontId="0" fillId="27" borderId="47" xfId="0" applyFill="1" applyBorder="1"/>
    <xf numFmtId="0" fontId="0" fillId="27" borderId="0" xfId="0" applyFill="1" applyBorder="1"/>
    <xf numFmtId="0" fontId="4" fillId="27" borderId="0" xfId="0" applyFont="1" applyFill="1" applyBorder="1" applyAlignment="1">
      <alignment horizontal="right"/>
    </xf>
    <xf numFmtId="0" fontId="37" fillId="27" borderId="0" xfId="0" applyFont="1" applyFill="1" applyBorder="1"/>
    <xf numFmtId="0" fontId="0" fillId="27" borderId="47" xfId="0" applyFill="1" applyBorder="1" applyAlignment="1">
      <alignment horizontal="right"/>
    </xf>
    <xf numFmtId="0" fontId="3" fillId="27" borderId="0" xfId="0" applyFont="1" applyFill="1" applyAlignment="1" applyProtection="1">
      <alignment horizontal="right"/>
      <protection locked="0"/>
    </xf>
    <xf numFmtId="0" fontId="4" fillId="27" borderId="10" xfId="0" applyFont="1" applyFill="1" applyBorder="1"/>
    <xf numFmtId="186" fontId="36" fillId="27" borderId="13" xfId="0" applyNumberFormat="1" applyFont="1" applyFill="1" applyBorder="1" applyAlignment="1" applyProtection="1">
      <alignment horizontal="left"/>
      <protection locked="0"/>
    </xf>
    <xf numFmtId="185" fontId="4" fillId="27" borderId="13" xfId="0" applyNumberFormat="1" applyFont="1" applyFill="1" applyBorder="1" applyAlignment="1">
      <alignment horizontal="left"/>
    </xf>
    <xf numFmtId="185" fontId="4" fillId="27" borderId="0" xfId="0" applyNumberFormat="1" applyFont="1" applyFill="1" applyBorder="1" applyAlignment="1">
      <alignment horizontal="left"/>
    </xf>
    <xf numFmtId="0" fontId="0" fillId="27" borderId="0" xfId="0" applyFill="1" applyBorder="1" applyAlignment="1" applyProtection="1">
      <alignment horizontal="right"/>
      <protection locked="0"/>
    </xf>
    <xf numFmtId="190" fontId="0" fillId="0" borderId="0" xfId="0" applyNumberFormat="1"/>
    <xf numFmtId="49" fontId="25" fillId="0" borderId="0" xfId="39" quotePrefix="1" applyNumberFormat="1" applyFont="1" applyFill="1" applyBorder="1" applyAlignment="1">
      <alignment horizontal="left" vertical="center"/>
    </xf>
    <xf numFmtId="0" fontId="0" fillId="27" borderId="0" xfId="0" applyFill="1" applyAlignment="1">
      <alignment horizontal="right"/>
    </xf>
    <xf numFmtId="0" fontId="25" fillId="0" borderId="0" xfId="39" quotePrefix="1" applyFont="1" applyFill="1" applyBorder="1" applyAlignment="1">
      <alignment horizontal="center" vertical="center"/>
    </xf>
    <xf numFmtId="0" fontId="25" fillId="0" borderId="0" xfId="39" quotePrefix="1" applyFont="1" applyFill="1" applyBorder="1">
      <alignment vertical="center"/>
    </xf>
    <xf numFmtId="169" fontId="0" fillId="0" borderId="0" xfId="0" applyNumberFormat="1"/>
    <xf numFmtId="0" fontId="0" fillId="27" borderId="0" xfId="0" applyFill="1" applyAlignment="1">
      <alignment horizontal="center"/>
    </xf>
    <xf numFmtId="1" fontId="1" fillId="0" borderId="0" xfId="38" applyNumberFormat="1" applyFont="1" applyFill="1" applyAlignment="1">
      <alignment horizontal="center"/>
    </xf>
    <xf numFmtId="192" fontId="4" fillId="27" borderId="0" xfId="0" applyNumberFormat="1" applyFont="1" applyFill="1" applyAlignment="1" applyProtection="1">
      <alignment horizontal="center"/>
    </xf>
    <xf numFmtId="0" fontId="0" fillId="27" borderId="11" xfId="0" applyFill="1" applyBorder="1"/>
    <xf numFmtId="0" fontId="4" fillId="27" borderId="12" xfId="0" applyFont="1" applyFill="1" applyBorder="1"/>
    <xf numFmtId="0" fontId="0" fillId="27" borderId="0" xfId="0" applyFill="1" applyBorder="1" applyAlignment="1" applyProtection="1">
      <alignment horizontal="left"/>
      <protection locked="0"/>
    </xf>
    <xf numFmtId="0" fontId="4" fillId="27" borderId="12" xfId="0" applyFont="1" applyFill="1" applyBorder="1" applyAlignment="1">
      <alignment horizontal="right"/>
    </xf>
    <xf numFmtId="0" fontId="4" fillId="27" borderId="0" xfId="0" applyFont="1" applyFill="1" applyBorder="1" applyAlignment="1">
      <alignment horizontal="center"/>
    </xf>
    <xf numFmtId="9" fontId="4" fillId="27" borderId="0" xfId="42" applyFont="1" applyFill="1" applyBorder="1" applyAlignment="1">
      <alignment horizontal="left"/>
    </xf>
    <xf numFmtId="0" fontId="4" fillId="27" borderId="0" xfId="0" applyFont="1" applyFill="1" applyBorder="1" applyAlignment="1">
      <alignment horizontal="left"/>
    </xf>
    <xf numFmtId="0" fontId="1" fillId="0" borderId="0" xfId="0" applyFont="1" applyFill="1"/>
    <xf numFmtId="0" fontId="1" fillId="0" borderId="0" xfId="0" applyFont="1" applyFill="1" applyProtection="1">
      <protection locked="0"/>
    </xf>
    <xf numFmtId="169" fontId="4" fillId="27" borderId="13" xfId="0" applyNumberFormat="1" applyFont="1" applyFill="1" applyBorder="1" applyAlignment="1">
      <alignment horizontal="left"/>
    </xf>
    <xf numFmtId="49" fontId="45" fillId="0" borderId="0" xfId="39" applyNumberFormat="1" applyFont="1" applyFill="1" applyBorder="1" applyAlignment="1">
      <alignment horizontal="center" vertical="center" wrapText="1"/>
    </xf>
    <xf numFmtId="0" fontId="4" fillId="27" borderId="10" xfId="0" applyFont="1" applyFill="1" applyBorder="1" applyAlignment="1">
      <alignment vertical="center"/>
    </xf>
    <xf numFmtId="0" fontId="0" fillId="27" borderId="47" xfId="0" applyFill="1" applyBorder="1" applyAlignment="1">
      <alignment vertical="center"/>
    </xf>
    <xf numFmtId="0" fontId="4" fillId="27" borderId="47" xfId="0" applyFont="1" applyFill="1" applyBorder="1" applyAlignment="1">
      <alignment vertical="center"/>
    </xf>
    <xf numFmtId="194" fontId="3" fillId="27" borderId="48" xfId="0" applyNumberFormat="1" applyFont="1" applyFill="1" applyBorder="1" applyAlignment="1" applyProtection="1">
      <alignment horizontal="center"/>
      <protection locked="0"/>
    </xf>
    <xf numFmtId="1" fontId="3" fillId="27" borderId="48" xfId="0" applyNumberFormat="1" applyFont="1" applyFill="1" applyBorder="1" applyAlignment="1" applyProtection="1">
      <alignment horizontal="center"/>
      <protection locked="0"/>
    </xf>
    <xf numFmtId="0" fontId="0" fillId="27" borderId="0" xfId="0" applyFill="1" applyProtection="1"/>
    <xf numFmtId="0" fontId="3" fillId="27" borderId="48" xfId="0" applyFont="1" applyFill="1" applyBorder="1" applyAlignment="1" applyProtection="1">
      <alignment horizontal="center"/>
    </xf>
    <xf numFmtId="0" fontId="37" fillId="27" borderId="48" xfId="0" applyFont="1" applyFill="1" applyBorder="1" applyAlignment="1" applyProtection="1">
      <alignment horizontal="center"/>
    </xf>
    <xf numFmtId="0" fontId="43" fillId="27" borderId="44" xfId="0" applyFont="1" applyFill="1" applyBorder="1" applyProtection="1"/>
    <xf numFmtId="0" fontId="0" fillId="27" borderId="46" xfId="0" applyFill="1" applyBorder="1" applyProtection="1"/>
    <xf numFmtId="0" fontId="43" fillId="27" borderId="45" xfId="0" applyFont="1" applyFill="1" applyBorder="1" applyProtection="1"/>
    <xf numFmtId="0" fontId="43" fillId="27" borderId="45" xfId="0" applyFont="1" applyFill="1" applyBorder="1" applyAlignment="1" applyProtection="1">
      <alignment horizontal="center"/>
    </xf>
    <xf numFmtId="0" fontId="43" fillId="27" borderId="46" xfId="0" applyFont="1" applyFill="1" applyBorder="1" applyProtection="1"/>
    <xf numFmtId="0" fontId="4" fillId="27" borderId="10" xfId="0" applyFont="1" applyFill="1" applyBorder="1" applyProtection="1"/>
    <xf numFmtId="0" fontId="3" fillId="27" borderId="11" xfId="0" applyFont="1" applyFill="1" applyBorder="1" applyProtection="1"/>
    <xf numFmtId="0" fontId="3" fillId="27" borderId="47" xfId="0" applyFont="1" applyFill="1" applyBorder="1" applyProtection="1"/>
    <xf numFmtId="0" fontId="3" fillId="27" borderId="47" xfId="0" applyFont="1" applyFill="1" applyBorder="1" applyAlignment="1" applyProtection="1">
      <alignment horizontal="right"/>
    </xf>
    <xf numFmtId="0" fontId="4" fillId="27" borderId="12" xfId="0" applyFont="1" applyFill="1" applyBorder="1" applyAlignment="1" applyProtection="1">
      <alignment vertical="top"/>
    </xf>
    <xf numFmtId="0" fontId="0" fillId="27" borderId="13" xfId="0" applyFill="1" applyBorder="1" applyProtection="1"/>
    <xf numFmtId="0" fontId="0" fillId="27" borderId="0" xfId="0" applyFill="1" applyBorder="1" applyProtection="1"/>
    <xf numFmtId="170" fontId="0" fillId="27" borderId="0" xfId="0" applyNumberFormat="1" applyFill="1" applyBorder="1" applyAlignment="1" applyProtection="1">
      <alignment horizontal="center"/>
    </xf>
    <xf numFmtId="0" fontId="3" fillId="0" borderId="0" xfId="0" applyFont="1"/>
    <xf numFmtId="195" fontId="4" fillId="27" borderId="11" xfId="0" applyNumberFormat="1" applyFont="1" applyFill="1" applyBorder="1" applyAlignment="1" applyProtection="1">
      <alignment horizontal="left"/>
    </xf>
    <xf numFmtId="170" fontId="0" fillId="27" borderId="0" xfId="0" applyNumberFormat="1" applyFill="1" applyBorder="1" applyAlignment="1" applyProtection="1">
      <alignment horizontal="left"/>
      <protection locked="0"/>
    </xf>
    <xf numFmtId="49" fontId="25" fillId="30" borderId="0" xfId="39" applyNumberFormat="1" applyFont="1" applyFill="1" applyAlignment="1">
      <alignment horizontal="center" vertical="center"/>
    </xf>
    <xf numFmtId="1" fontId="0" fillId="27" borderId="0" xfId="0" applyNumberFormat="1" applyFill="1" applyBorder="1" applyAlignment="1" applyProtection="1">
      <alignment horizontal="left"/>
      <protection locked="0"/>
    </xf>
    <xf numFmtId="169" fontId="0" fillId="27" borderId="13" xfId="0" applyNumberFormat="1" applyFill="1" applyBorder="1" applyAlignment="1" applyProtection="1">
      <alignment horizontal="left"/>
      <protection locked="0"/>
    </xf>
    <xf numFmtId="0" fontId="0" fillId="27" borderId="45" xfId="0" applyFill="1" applyBorder="1"/>
    <xf numFmtId="0" fontId="0" fillId="27" borderId="46" xfId="0" applyFill="1" applyBorder="1"/>
    <xf numFmtId="0" fontId="4" fillId="27" borderId="0" xfId="0" applyFont="1" applyFill="1" applyBorder="1"/>
    <xf numFmtId="0" fontId="4" fillId="27" borderId="13" xfId="0" applyFont="1" applyFill="1" applyBorder="1"/>
    <xf numFmtId="0" fontId="0" fillId="27" borderId="44" xfId="0" applyFill="1" applyBorder="1"/>
    <xf numFmtId="0" fontId="36" fillId="27" borderId="47" xfId="0" applyFont="1" applyFill="1" applyBorder="1" applyAlignment="1" applyProtection="1">
      <alignment horizontal="center"/>
      <protection locked="0"/>
    </xf>
    <xf numFmtId="0" fontId="34" fillId="0" borderId="0" xfId="0" applyFont="1" applyFill="1"/>
    <xf numFmtId="1" fontId="0" fillId="0" borderId="0" xfId="0" applyNumberFormat="1" applyFill="1" applyAlignment="1">
      <alignment horizontal="right"/>
    </xf>
    <xf numFmtId="2" fontId="0" fillId="0" borderId="0" xfId="0" applyNumberFormat="1" applyFill="1" applyAlignment="1">
      <alignment horizontal="left"/>
    </xf>
    <xf numFmtId="0" fontId="31" fillId="24" borderId="0" xfId="0" applyFont="1" applyFill="1"/>
    <xf numFmtId="0" fontId="3" fillId="0" borderId="0" xfId="0" quotePrefix="1" applyFont="1"/>
    <xf numFmtId="169" fontId="43" fillId="27" borderId="0" xfId="0" applyNumberFormat="1" applyFont="1" applyFill="1" applyAlignment="1">
      <alignment horizontal="center"/>
    </xf>
    <xf numFmtId="174" fontId="0" fillId="27" borderId="0" xfId="0" applyNumberFormat="1" applyFill="1" applyAlignment="1">
      <alignment horizontal="center"/>
    </xf>
    <xf numFmtId="0" fontId="35" fillId="27" borderId="44" xfId="0" applyFont="1" applyFill="1" applyBorder="1" applyProtection="1">
      <protection locked="0"/>
    </xf>
    <xf numFmtId="0" fontId="47" fillId="27" borderId="0" xfId="0" applyFont="1" applyFill="1" applyProtection="1">
      <protection locked="0"/>
    </xf>
    <xf numFmtId="176" fontId="47" fillId="27" borderId="0" xfId="28" applyNumberFormat="1" applyFont="1" applyFill="1" applyProtection="1">
      <protection locked="0"/>
    </xf>
    <xf numFmtId="0" fontId="47" fillId="27" borderId="0" xfId="0" applyFont="1" applyFill="1" applyAlignment="1" applyProtection="1">
      <alignment horizontal="left"/>
      <protection locked="0"/>
    </xf>
    <xf numFmtId="0" fontId="47" fillId="27" borderId="0" xfId="0" applyFont="1" applyFill="1" applyAlignment="1" applyProtection="1">
      <alignment horizontal="right"/>
      <protection locked="0"/>
    </xf>
    <xf numFmtId="0" fontId="46" fillId="27" borderId="0" xfId="0" applyFont="1" applyFill="1" applyBorder="1" applyAlignment="1">
      <alignment horizontal="right"/>
    </xf>
    <xf numFmtId="0" fontId="48" fillId="27" borderId="0" xfId="0" applyFont="1" applyFill="1" applyProtection="1">
      <protection locked="0"/>
    </xf>
    <xf numFmtId="170" fontId="3" fillId="0" borderId="0" xfId="0" applyNumberFormat="1" applyFont="1" applyAlignment="1">
      <alignment horizontal="center"/>
    </xf>
    <xf numFmtId="198" fontId="36" fillId="27" borderId="45" xfId="0" applyNumberFormat="1" applyFont="1" applyFill="1" applyBorder="1" applyAlignment="1" applyProtection="1">
      <alignment horizontal="center" vertical="center"/>
      <protection locked="0"/>
    </xf>
    <xf numFmtId="0" fontId="25" fillId="0" borderId="49" xfId="39" applyFont="1" applyFill="1" applyBorder="1" applyAlignment="1">
      <alignment horizontal="center" vertical="center" wrapText="1"/>
    </xf>
    <xf numFmtId="0" fontId="25" fillId="0" borderId="50" xfId="39" applyFont="1" applyFill="1" applyBorder="1" applyAlignment="1">
      <alignment horizontal="center" vertical="center" wrapText="1"/>
    </xf>
    <xf numFmtId="0" fontId="25" fillId="0" borderId="51" xfId="39" applyFont="1" applyFill="1" applyBorder="1" applyAlignment="1">
      <alignment horizontal="center" vertical="center" wrapText="1"/>
    </xf>
    <xf numFmtId="0" fontId="25" fillId="0" borderId="53" xfId="39" applyFont="1" applyFill="1" applyBorder="1" applyAlignment="1">
      <alignment horizontal="center" vertical="center" wrapText="1"/>
    </xf>
    <xf numFmtId="0" fontId="25" fillId="0" borderId="52" xfId="39" applyFont="1" applyFill="1" applyBorder="1" applyAlignment="1">
      <alignment horizontal="center" vertical="center" wrapText="1"/>
    </xf>
  </cellXfs>
  <cellStyles count="46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28" builtinId="3"/>
    <cellStyle name="Explanatory Text" xfId="29" builtinId="53" customBuiltin="1"/>
    <cellStyle name="Good" xfId="30" builtinId="26" customBuiltin="1"/>
    <cellStyle name="Heading 1" xfId="31" builtinId="16" customBuiltin="1"/>
    <cellStyle name="Heading 2" xfId="32" builtinId="17" customBuiltin="1"/>
    <cellStyle name="Heading 3" xfId="33" builtinId="18" customBuiltin="1"/>
    <cellStyle name="Heading 4" xfId="34" builtinId="19" customBuiltin="1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Prework Calculator" xfId="38"/>
    <cellStyle name="Normal_TE SubCom Modes Download Upload 8-2-2011" xfId="39"/>
    <cellStyle name="Note" xfId="40" builtinId="10" customBuiltin="1"/>
    <cellStyle name="Output" xfId="41" builtinId="21" customBuiltin="1"/>
    <cellStyle name="Percent" xfId="42" builtinId="5"/>
    <cellStyle name="Title" xfId="43" builtinId="15" customBuiltin="1"/>
    <cellStyle name="Total" xfId="44" builtinId="25" customBuiltin="1"/>
    <cellStyle name="Warning Text" xfId="45" builtinId="11" customBuiltin="1"/>
  </cellStyles>
  <dxfs count="27"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indexed="53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4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4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560975609756101E-2"/>
          <c:y val="4.2402900016046019E-2"/>
          <c:w val="0.70988446726572529"/>
          <c:h val="0.75618505028615401"/>
        </c:manualLayout>
      </c:layout>
      <c:scatterChart>
        <c:scatterStyle val="lineMarker"/>
        <c:varyColors val="0"/>
        <c:ser>
          <c:idx val="1"/>
          <c:order val="0"/>
          <c:tx>
            <c:v>Designed</c:v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Design!$B$16:$B$380</c:f>
              <c:numCache>
                <c:formatCode>0.000</c:formatCode>
                <c:ptCount val="365"/>
                <c:pt idx="0">
                  <c:v>0</c:v>
                </c:pt>
                <c:pt idx="1">
                  <c:v>0.06</c:v>
                </c:pt>
                <c:pt idx="2">
                  <c:v>0.12</c:v>
                </c:pt>
                <c:pt idx="3">
                  <c:v>0.18</c:v>
                </c:pt>
                <c:pt idx="4">
                  <c:v>0.24</c:v>
                </c:pt>
                <c:pt idx="5">
                  <c:v>0.3</c:v>
                </c:pt>
                <c:pt idx="6">
                  <c:v>0.36</c:v>
                </c:pt>
                <c:pt idx="7">
                  <c:v>0.42</c:v>
                </c:pt>
                <c:pt idx="8">
                  <c:v>0.48</c:v>
                </c:pt>
                <c:pt idx="9">
                  <c:v>0.54</c:v>
                </c:pt>
                <c:pt idx="10">
                  <c:v>0.60000000000000009</c:v>
                </c:pt>
                <c:pt idx="11">
                  <c:v>0.66000000000000014</c:v>
                </c:pt>
                <c:pt idx="12">
                  <c:v>0.7200000000000002</c:v>
                </c:pt>
                <c:pt idx="13">
                  <c:v>0.78000000000000025</c:v>
                </c:pt>
                <c:pt idx="14">
                  <c:v>0.8400000000000003</c:v>
                </c:pt>
                <c:pt idx="15">
                  <c:v>0.90000000000000036</c:v>
                </c:pt>
                <c:pt idx="16">
                  <c:v>0.96000000000000041</c:v>
                </c:pt>
                <c:pt idx="17">
                  <c:v>1.0200000000000005</c:v>
                </c:pt>
                <c:pt idx="18">
                  <c:v>1.0800000000000005</c:v>
                </c:pt>
                <c:pt idx="19">
                  <c:v>1.1400000000000006</c:v>
                </c:pt>
                <c:pt idx="20">
                  <c:v>1.2000000000000006</c:v>
                </c:pt>
                <c:pt idx="21">
                  <c:v>1.2600000000000007</c:v>
                </c:pt>
                <c:pt idx="22">
                  <c:v>1.3200000000000007</c:v>
                </c:pt>
                <c:pt idx="23">
                  <c:v>1.3800000000000008</c:v>
                </c:pt>
                <c:pt idx="24">
                  <c:v>1.4400000000000008</c:v>
                </c:pt>
                <c:pt idx="25">
                  <c:v>1.5000000000000009</c:v>
                </c:pt>
                <c:pt idx="26">
                  <c:v>1.5600000000000009</c:v>
                </c:pt>
                <c:pt idx="27">
                  <c:v>1.620000000000001</c:v>
                </c:pt>
                <c:pt idx="28">
                  <c:v>1.680000000000001</c:v>
                </c:pt>
                <c:pt idx="29">
                  <c:v>1.7400000000000011</c:v>
                </c:pt>
                <c:pt idx="30">
                  <c:v>1.8000000000000012</c:v>
                </c:pt>
                <c:pt idx="31">
                  <c:v>1.8600000000000012</c:v>
                </c:pt>
                <c:pt idx="32">
                  <c:v>1.9200000000000013</c:v>
                </c:pt>
                <c:pt idx="33">
                  <c:v>1.9800000000000013</c:v>
                </c:pt>
                <c:pt idx="34">
                  <c:v>2.0400000000000014</c:v>
                </c:pt>
                <c:pt idx="35">
                  <c:v>2.1000000000000014</c:v>
                </c:pt>
                <c:pt idx="36">
                  <c:v>2.1600000000000015</c:v>
                </c:pt>
                <c:pt idx="37">
                  <c:v>2.2200000000000015</c:v>
                </c:pt>
                <c:pt idx="38">
                  <c:v>2.2800000000000016</c:v>
                </c:pt>
                <c:pt idx="39">
                  <c:v>2.3400000000000016</c:v>
                </c:pt>
                <c:pt idx="40">
                  <c:v>2.4000000000000017</c:v>
                </c:pt>
                <c:pt idx="41">
                  <c:v>2.4600000000000017</c:v>
                </c:pt>
                <c:pt idx="42">
                  <c:v>2.5200000000000018</c:v>
                </c:pt>
                <c:pt idx="43">
                  <c:v>2.5800000000000018</c:v>
                </c:pt>
                <c:pt idx="44">
                  <c:v>2.6400000000000019</c:v>
                </c:pt>
                <c:pt idx="45">
                  <c:v>2.700000000000002</c:v>
                </c:pt>
                <c:pt idx="46">
                  <c:v>2.760000000000002</c:v>
                </c:pt>
                <c:pt idx="47">
                  <c:v>2.8200000000000021</c:v>
                </c:pt>
                <c:pt idx="48">
                  <c:v>2.8800000000000021</c:v>
                </c:pt>
                <c:pt idx="49">
                  <c:v>2.9400000000000022</c:v>
                </c:pt>
                <c:pt idx="50">
                  <c:v>3.0000000000000022</c:v>
                </c:pt>
                <c:pt idx="51">
                  <c:v>3.0600000000000023</c:v>
                </c:pt>
                <c:pt idx="52">
                  <c:v>3.1200000000000023</c:v>
                </c:pt>
                <c:pt idx="53">
                  <c:v>3.1800000000000024</c:v>
                </c:pt>
                <c:pt idx="54">
                  <c:v>3.2400000000000024</c:v>
                </c:pt>
                <c:pt idx="55">
                  <c:v>3.3000000000000025</c:v>
                </c:pt>
                <c:pt idx="56">
                  <c:v>3.3600000000000025</c:v>
                </c:pt>
                <c:pt idx="57">
                  <c:v>3.4200000000000026</c:v>
                </c:pt>
                <c:pt idx="58">
                  <c:v>3.4800000000000026</c:v>
                </c:pt>
                <c:pt idx="59">
                  <c:v>3.5400000000000027</c:v>
                </c:pt>
                <c:pt idx="60">
                  <c:v>3.6000000000000028</c:v>
                </c:pt>
                <c:pt idx="61">
                  <c:v>3.6600000000000028</c:v>
                </c:pt>
                <c:pt idx="62">
                  <c:v>3.7200000000000029</c:v>
                </c:pt>
                <c:pt idx="63">
                  <c:v>3.7800000000000029</c:v>
                </c:pt>
                <c:pt idx="64">
                  <c:v>3.840000000000003</c:v>
                </c:pt>
                <c:pt idx="65">
                  <c:v>3.900000000000003</c:v>
                </c:pt>
                <c:pt idx="66">
                  <c:v>3.9600000000000031</c:v>
                </c:pt>
                <c:pt idx="67">
                  <c:v>4.0200000000000031</c:v>
                </c:pt>
                <c:pt idx="68">
                  <c:v>4.0800000000000027</c:v>
                </c:pt>
                <c:pt idx="69">
                  <c:v>4.1400000000000023</c:v>
                </c:pt>
                <c:pt idx="70">
                  <c:v>4.200000000000002</c:v>
                </c:pt>
                <c:pt idx="71">
                  <c:v>4.2600000000000016</c:v>
                </c:pt>
                <c:pt idx="72">
                  <c:v>4.3200000000000012</c:v>
                </c:pt>
                <c:pt idx="73">
                  <c:v>4.3800000000000008</c:v>
                </c:pt>
                <c:pt idx="74">
                  <c:v>4.4400000000000004</c:v>
                </c:pt>
                <c:pt idx="75">
                  <c:v>4.5</c:v>
                </c:pt>
                <c:pt idx="76">
                  <c:v>4.5599999999999996</c:v>
                </c:pt>
                <c:pt idx="77">
                  <c:v>4.6199999999999992</c:v>
                </c:pt>
                <c:pt idx="78">
                  <c:v>4.6799999999999988</c:v>
                </c:pt>
                <c:pt idx="79">
                  <c:v>4.7399999999999984</c:v>
                </c:pt>
                <c:pt idx="80">
                  <c:v>4.799999999999998</c:v>
                </c:pt>
                <c:pt idx="81">
                  <c:v>4.8599999999999977</c:v>
                </c:pt>
                <c:pt idx="82">
                  <c:v>4.9199999999999973</c:v>
                </c:pt>
                <c:pt idx="83">
                  <c:v>4.9799999999999969</c:v>
                </c:pt>
                <c:pt idx="84">
                  <c:v>5.0399999999999965</c:v>
                </c:pt>
                <c:pt idx="85">
                  <c:v>5.0999999999999961</c:v>
                </c:pt>
                <c:pt idx="86">
                  <c:v>5.1599999999999957</c:v>
                </c:pt>
                <c:pt idx="87">
                  <c:v>5.2199999999999953</c:v>
                </c:pt>
                <c:pt idx="88">
                  <c:v>5.2799999999999949</c:v>
                </c:pt>
                <c:pt idx="89">
                  <c:v>5.3399999999999945</c:v>
                </c:pt>
                <c:pt idx="90">
                  <c:v>5.3999999999999941</c:v>
                </c:pt>
                <c:pt idx="91">
                  <c:v>5.4599999999999937</c:v>
                </c:pt>
                <c:pt idx="92">
                  <c:v>5.5199999999999934</c:v>
                </c:pt>
                <c:pt idx="93">
                  <c:v>5.579999999999993</c:v>
                </c:pt>
                <c:pt idx="94">
                  <c:v>5.6399999999999926</c:v>
                </c:pt>
                <c:pt idx="95">
                  <c:v>5.6999999999999922</c:v>
                </c:pt>
                <c:pt idx="96">
                  <c:v>5.7599999999999918</c:v>
                </c:pt>
                <c:pt idx="97">
                  <c:v>5.8199999999999914</c:v>
                </c:pt>
                <c:pt idx="98">
                  <c:v>5.879999999999991</c:v>
                </c:pt>
                <c:pt idx="99">
                  <c:v>5.9399999999999906</c:v>
                </c:pt>
                <c:pt idx="100">
                  <c:v>5.9999999999999902</c:v>
                </c:pt>
                <c:pt idx="101">
                  <c:v>6.0599999999999898</c:v>
                </c:pt>
                <c:pt idx="102">
                  <c:v>6.1199999999999894</c:v>
                </c:pt>
                <c:pt idx="103">
                  <c:v>6.1799999999999891</c:v>
                </c:pt>
                <c:pt idx="104">
                  <c:v>6.2399999999999887</c:v>
                </c:pt>
                <c:pt idx="105">
                  <c:v>6.2999999999999883</c:v>
                </c:pt>
                <c:pt idx="106">
                  <c:v>6.3599999999999879</c:v>
                </c:pt>
                <c:pt idx="107">
                  <c:v>6.4199999999999875</c:v>
                </c:pt>
                <c:pt idx="108">
                  <c:v>6.4799999999999871</c:v>
                </c:pt>
                <c:pt idx="109">
                  <c:v>6.5399999999999867</c:v>
                </c:pt>
                <c:pt idx="110">
                  <c:v>6.5999999999999863</c:v>
                </c:pt>
                <c:pt idx="111">
                  <c:v>6.6599999999999859</c:v>
                </c:pt>
                <c:pt idx="112">
                  <c:v>6.7199999999999855</c:v>
                </c:pt>
                <c:pt idx="113">
                  <c:v>6.7799999999999851</c:v>
                </c:pt>
                <c:pt idx="114">
                  <c:v>6.8399999999999848</c:v>
                </c:pt>
                <c:pt idx="115">
                  <c:v>6.8999999999999844</c:v>
                </c:pt>
                <c:pt idx="116">
                  <c:v>6.959999999999984</c:v>
                </c:pt>
                <c:pt idx="117">
                  <c:v>7.0199999999999836</c:v>
                </c:pt>
                <c:pt idx="118">
                  <c:v>7.0799999999999832</c:v>
                </c:pt>
                <c:pt idx="119">
                  <c:v>7.1399999999999828</c:v>
                </c:pt>
                <c:pt idx="120">
                  <c:v>7.1999999999999824</c:v>
                </c:pt>
                <c:pt idx="121">
                  <c:v>7.259999999999982</c:v>
                </c:pt>
                <c:pt idx="122">
                  <c:v>7.3199999999999816</c:v>
                </c:pt>
                <c:pt idx="123">
                  <c:v>7.3799999999999812</c:v>
                </c:pt>
                <c:pt idx="124">
                  <c:v>7.4399999999999809</c:v>
                </c:pt>
                <c:pt idx="125">
                  <c:v>7.4999999999999805</c:v>
                </c:pt>
                <c:pt idx="126">
                  <c:v>7.5599999999999801</c:v>
                </c:pt>
                <c:pt idx="127">
                  <c:v>7.6199999999999797</c:v>
                </c:pt>
                <c:pt idx="128">
                  <c:v>7.6799999999999793</c:v>
                </c:pt>
                <c:pt idx="129">
                  <c:v>7.7399999999999789</c:v>
                </c:pt>
                <c:pt idx="130">
                  <c:v>7.7999999999999785</c:v>
                </c:pt>
                <c:pt idx="131">
                  <c:v>7.8599999999999781</c:v>
                </c:pt>
                <c:pt idx="132">
                  <c:v>7.9199999999999777</c:v>
                </c:pt>
                <c:pt idx="133">
                  <c:v>7.9799999999999773</c:v>
                </c:pt>
                <c:pt idx="134">
                  <c:v>8.0399999999999778</c:v>
                </c:pt>
                <c:pt idx="135">
                  <c:v>8.0999999999999783</c:v>
                </c:pt>
                <c:pt idx="136">
                  <c:v>8.1599999999999788</c:v>
                </c:pt>
                <c:pt idx="137">
                  <c:v>8.2199999999999793</c:v>
                </c:pt>
                <c:pt idx="138">
                  <c:v>8.2799999999999798</c:v>
                </c:pt>
                <c:pt idx="139">
                  <c:v>8.3399999999999803</c:v>
                </c:pt>
                <c:pt idx="140">
                  <c:v>8.3999999999999808</c:v>
                </c:pt>
                <c:pt idx="141">
                  <c:v>8.4599999999999813</c:v>
                </c:pt>
                <c:pt idx="142">
                  <c:v>8.5199999999999818</c:v>
                </c:pt>
                <c:pt idx="143">
                  <c:v>8.5799999999999823</c:v>
                </c:pt>
                <c:pt idx="144">
                  <c:v>8.6399999999999828</c:v>
                </c:pt>
                <c:pt idx="145">
                  <c:v>8.6999999999999833</c:v>
                </c:pt>
                <c:pt idx="146">
                  <c:v>8.7599999999999838</c:v>
                </c:pt>
                <c:pt idx="147">
                  <c:v>8.8199999999999843</c:v>
                </c:pt>
                <c:pt idx="148">
                  <c:v>8.8799999999999848</c:v>
                </c:pt>
                <c:pt idx="149">
                  <c:v>8.9399999999999853</c:v>
                </c:pt>
                <c:pt idx="150">
                  <c:v>8.9999999999999858</c:v>
                </c:pt>
                <c:pt idx="151">
                  <c:v>9.0599999999999863</c:v>
                </c:pt>
                <c:pt idx="152">
                  <c:v>9.1199999999999868</c:v>
                </c:pt>
                <c:pt idx="153">
                  <c:v>9.1799999999999873</c:v>
                </c:pt>
                <c:pt idx="154">
                  <c:v>9.2399999999999878</c:v>
                </c:pt>
                <c:pt idx="155">
                  <c:v>9.2999999999999883</c:v>
                </c:pt>
                <c:pt idx="156">
                  <c:v>9.3599999999999888</c:v>
                </c:pt>
                <c:pt idx="157">
                  <c:v>9.4199999999999893</c:v>
                </c:pt>
                <c:pt idx="158">
                  <c:v>9.4799999999999898</c:v>
                </c:pt>
                <c:pt idx="159">
                  <c:v>9.5399999999999903</c:v>
                </c:pt>
                <c:pt idx="160">
                  <c:v>9.5999999999999908</c:v>
                </c:pt>
                <c:pt idx="161">
                  <c:v>9.6599999999999913</c:v>
                </c:pt>
                <c:pt idx="162">
                  <c:v>9.7199999999999918</c:v>
                </c:pt>
                <c:pt idx="163">
                  <c:v>9.7799999999999923</c:v>
                </c:pt>
                <c:pt idx="164">
                  <c:v>9.8399999999999928</c:v>
                </c:pt>
                <c:pt idx="165">
                  <c:v>9.8999999999999932</c:v>
                </c:pt>
                <c:pt idx="166">
                  <c:v>9.9599999999999937</c:v>
                </c:pt>
                <c:pt idx="167">
                  <c:v>10.019999999999994</c:v>
                </c:pt>
                <c:pt idx="168">
                  <c:v>10.079999999999995</c:v>
                </c:pt>
                <c:pt idx="169">
                  <c:v>10.139999999999995</c:v>
                </c:pt>
                <c:pt idx="170">
                  <c:v>10.199999999999996</c:v>
                </c:pt>
                <c:pt idx="171">
                  <c:v>10.259999999999996</c:v>
                </c:pt>
                <c:pt idx="172">
                  <c:v>10.319999999999997</c:v>
                </c:pt>
                <c:pt idx="173">
                  <c:v>10.379999999999997</c:v>
                </c:pt>
                <c:pt idx="174">
                  <c:v>10.439999999999998</c:v>
                </c:pt>
                <c:pt idx="175">
                  <c:v>10.499999999999998</c:v>
                </c:pt>
                <c:pt idx="176">
                  <c:v>10.559999999999999</c:v>
                </c:pt>
                <c:pt idx="177">
                  <c:v>10.62</c:v>
                </c:pt>
                <c:pt idx="178">
                  <c:v>10.68</c:v>
                </c:pt>
                <c:pt idx="179">
                  <c:v>10.74</c:v>
                </c:pt>
                <c:pt idx="180">
                  <c:v>10.8</c:v>
                </c:pt>
                <c:pt idx="181">
                  <c:v>10.860000000000001</c:v>
                </c:pt>
                <c:pt idx="182">
                  <c:v>10.920000000000002</c:v>
                </c:pt>
                <c:pt idx="183">
                  <c:v>10.980000000000002</c:v>
                </c:pt>
                <c:pt idx="184">
                  <c:v>11.040000000000003</c:v>
                </c:pt>
                <c:pt idx="185">
                  <c:v>11.100000000000003</c:v>
                </c:pt>
                <c:pt idx="186">
                  <c:v>11.160000000000004</c:v>
                </c:pt>
                <c:pt idx="187">
                  <c:v>11.220000000000004</c:v>
                </c:pt>
                <c:pt idx="188">
                  <c:v>11.280000000000005</c:v>
                </c:pt>
                <c:pt idx="189">
                  <c:v>11.340000000000005</c:v>
                </c:pt>
                <c:pt idx="190">
                  <c:v>11.400000000000006</c:v>
                </c:pt>
                <c:pt idx="191">
                  <c:v>11.460000000000006</c:v>
                </c:pt>
                <c:pt idx="192">
                  <c:v>11.520000000000007</c:v>
                </c:pt>
                <c:pt idx="193">
                  <c:v>11.580000000000007</c:v>
                </c:pt>
                <c:pt idx="194">
                  <c:v>11.640000000000008</c:v>
                </c:pt>
                <c:pt idx="195">
                  <c:v>11.700000000000008</c:v>
                </c:pt>
                <c:pt idx="196">
                  <c:v>11.760000000000009</c:v>
                </c:pt>
                <c:pt idx="197">
                  <c:v>11.820000000000009</c:v>
                </c:pt>
                <c:pt idx="198">
                  <c:v>11.88000000000001</c:v>
                </c:pt>
                <c:pt idx="199">
                  <c:v>11.94000000000001</c:v>
                </c:pt>
                <c:pt idx="200">
                  <c:v>12.000000000000011</c:v>
                </c:pt>
                <c:pt idx="201">
                  <c:v>12.060000000000011</c:v>
                </c:pt>
                <c:pt idx="202">
                  <c:v>12.120000000000012</c:v>
                </c:pt>
                <c:pt idx="203">
                  <c:v>12.180000000000012</c:v>
                </c:pt>
                <c:pt idx="204">
                  <c:v>12.240000000000013</c:v>
                </c:pt>
                <c:pt idx="205">
                  <c:v>12.300000000000013</c:v>
                </c:pt>
                <c:pt idx="206">
                  <c:v>12.360000000000014</c:v>
                </c:pt>
                <c:pt idx="207">
                  <c:v>12.420000000000014</c:v>
                </c:pt>
                <c:pt idx="208">
                  <c:v>12.480000000000015</c:v>
                </c:pt>
                <c:pt idx="209">
                  <c:v>12.540000000000015</c:v>
                </c:pt>
                <c:pt idx="210">
                  <c:v>12.600000000000016</c:v>
                </c:pt>
                <c:pt idx="211">
                  <c:v>12.660000000000016</c:v>
                </c:pt>
                <c:pt idx="212">
                  <c:v>12.720000000000017</c:v>
                </c:pt>
                <c:pt idx="213">
                  <c:v>12.780000000000017</c:v>
                </c:pt>
                <c:pt idx="214">
                  <c:v>12.840000000000018</c:v>
                </c:pt>
                <c:pt idx="215">
                  <c:v>12.900000000000018</c:v>
                </c:pt>
                <c:pt idx="216">
                  <c:v>12.960000000000019</c:v>
                </c:pt>
                <c:pt idx="217">
                  <c:v>13.020000000000019</c:v>
                </c:pt>
                <c:pt idx="218">
                  <c:v>13.08000000000002</c:v>
                </c:pt>
                <c:pt idx="219">
                  <c:v>13.14000000000002</c:v>
                </c:pt>
                <c:pt idx="220">
                  <c:v>13.200000000000021</c:v>
                </c:pt>
                <c:pt idx="221">
                  <c:v>13.260000000000021</c:v>
                </c:pt>
                <c:pt idx="222">
                  <c:v>13.320000000000022</c:v>
                </c:pt>
                <c:pt idx="223">
                  <c:v>13.380000000000022</c:v>
                </c:pt>
                <c:pt idx="224">
                  <c:v>13.440000000000023</c:v>
                </c:pt>
                <c:pt idx="225">
                  <c:v>13.500000000000023</c:v>
                </c:pt>
                <c:pt idx="226">
                  <c:v>13.560000000000024</c:v>
                </c:pt>
                <c:pt idx="227">
                  <c:v>13.620000000000024</c:v>
                </c:pt>
                <c:pt idx="228">
                  <c:v>13.680000000000025</c:v>
                </c:pt>
                <c:pt idx="229">
                  <c:v>13.740000000000025</c:v>
                </c:pt>
                <c:pt idx="230">
                  <c:v>13.800000000000026</c:v>
                </c:pt>
                <c:pt idx="231">
                  <c:v>13.860000000000026</c:v>
                </c:pt>
                <c:pt idx="232">
                  <c:v>13.920000000000027</c:v>
                </c:pt>
                <c:pt idx="233">
                  <c:v>13.980000000000027</c:v>
                </c:pt>
                <c:pt idx="234">
                  <c:v>14.040000000000028</c:v>
                </c:pt>
                <c:pt idx="235">
                  <c:v>14.100000000000028</c:v>
                </c:pt>
                <c:pt idx="236">
                  <c:v>14.160000000000029</c:v>
                </c:pt>
                <c:pt idx="237">
                  <c:v>14.220000000000029</c:v>
                </c:pt>
                <c:pt idx="238">
                  <c:v>14.28000000000003</c:v>
                </c:pt>
                <c:pt idx="239">
                  <c:v>14.34000000000003</c:v>
                </c:pt>
                <c:pt idx="240">
                  <c:v>14.400000000000031</c:v>
                </c:pt>
                <c:pt idx="241">
                  <c:v>14.460000000000031</c:v>
                </c:pt>
                <c:pt idx="242">
                  <c:v>14.520000000000032</c:v>
                </c:pt>
                <c:pt idx="243">
                  <c:v>14.580000000000032</c:v>
                </c:pt>
                <c:pt idx="244">
                  <c:v>14.640000000000033</c:v>
                </c:pt>
                <c:pt idx="245">
                  <c:v>14.700000000000033</c:v>
                </c:pt>
                <c:pt idx="246">
                  <c:v>14.760000000000034</c:v>
                </c:pt>
                <c:pt idx="247">
                  <c:v>14.820000000000034</c:v>
                </c:pt>
                <c:pt idx="248">
                  <c:v>14.880000000000035</c:v>
                </c:pt>
                <c:pt idx="249">
                  <c:v>14.940000000000035</c:v>
                </c:pt>
                <c:pt idx="250">
                  <c:v>15.000000000000036</c:v>
                </c:pt>
                <c:pt idx="251">
                  <c:v>15.060000000000036</c:v>
                </c:pt>
                <c:pt idx="252">
                  <c:v>15.120000000000037</c:v>
                </c:pt>
                <c:pt idx="253">
                  <c:v>15.180000000000037</c:v>
                </c:pt>
                <c:pt idx="254">
                  <c:v>15.240000000000038</c:v>
                </c:pt>
                <c:pt idx="255">
                  <c:v>15.300000000000038</c:v>
                </c:pt>
                <c:pt idx="256">
                  <c:v>15.360000000000039</c:v>
                </c:pt>
                <c:pt idx="257">
                  <c:v>15.420000000000039</c:v>
                </c:pt>
                <c:pt idx="258">
                  <c:v>15.48000000000004</c:v>
                </c:pt>
                <c:pt idx="259">
                  <c:v>15.54000000000004</c:v>
                </c:pt>
                <c:pt idx="260">
                  <c:v>15.600000000000041</c:v>
                </c:pt>
                <c:pt idx="261">
                  <c:v>15.660000000000041</c:v>
                </c:pt>
                <c:pt idx="262">
                  <c:v>15.720000000000041</c:v>
                </c:pt>
                <c:pt idx="263">
                  <c:v>15.780000000000042</c:v>
                </c:pt>
                <c:pt idx="264">
                  <c:v>15.840000000000042</c:v>
                </c:pt>
                <c:pt idx="265">
                  <c:v>15.900000000000043</c:v>
                </c:pt>
                <c:pt idx="266">
                  <c:v>15.960000000000043</c:v>
                </c:pt>
                <c:pt idx="267">
                  <c:v>16.020000000000042</c:v>
                </c:pt>
                <c:pt idx="268">
                  <c:v>16.080000000000041</c:v>
                </c:pt>
                <c:pt idx="269">
                  <c:v>16.14000000000004</c:v>
                </c:pt>
                <c:pt idx="270">
                  <c:v>16.200000000000038</c:v>
                </c:pt>
                <c:pt idx="271">
                  <c:v>16.260000000000037</c:v>
                </c:pt>
                <c:pt idx="272">
                  <c:v>16.320000000000036</c:v>
                </c:pt>
                <c:pt idx="273">
                  <c:v>16.380000000000035</c:v>
                </c:pt>
                <c:pt idx="274">
                  <c:v>16.440000000000033</c:v>
                </c:pt>
                <c:pt idx="275">
                  <c:v>16.500000000000032</c:v>
                </c:pt>
                <c:pt idx="276">
                  <c:v>16.560000000000031</c:v>
                </c:pt>
                <c:pt idx="277">
                  <c:v>16.620000000000029</c:v>
                </c:pt>
                <c:pt idx="278">
                  <c:v>16.680000000000028</c:v>
                </c:pt>
                <c:pt idx="279">
                  <c:v>16.740000000000027</c:v>
                </c:pt>
                <c:pt idx="280">
                  <c:v>16.800000000000026</c:v>
                </c:pt>
                <c:pt idx="281">
                  <c:v>16.860000000000024</c:v>
                </c:pt>
                <c:pt idx="282">
                  <c:v>16.920000000000023</c:v>
                </c:pt>
                <c:pt idx="283">
                  <c:v>16.980000000000022</c:v>
                </c:pt>
                <c:pt idx="284">
                  <c:v>17.04000000000002</c:v>
                </c:pt>
                <c:pt idx="285">
                  <c:v>17.100000000000019</c:v>
                </c:pt>
                <c:pt idx="286">
                  <c:v>17.160000000000018</c:v>
                </c:pt>
                <c:pt idx="287">
                  <c:v>17.220000000000017</c:v>
                </c:pt>
                <c:pt idx="288">
                  <c:v>17.280000000000015</c:v>
                </c:pt>
                <c:pt idx="289">
                  <c:v>17.340000000000014</c:v>
                </c:pt>
                <c:pt idx="290">
                  <c:v>17.400000000000013</c:v>
                </c:pt>
                <c:pt idx="291">
                  <c:v>17.460000000000012</c:v>
                </c:pt>
                <c:pt idx="292">
                  <c:v>17.52000000000001</c:v>
                </c:pt>
                <c:pt idx="293">
                  <c:v>17.580000000000009</c:v>
                </c:pt>
                <c:pt idx="294">
                  <c:v>17.640000000000008</c:v>
                </c:pt>
                <c:pt idx="295">
                  <c:v>17.700000000000006</c:v>
                </c:pt>
                <c:pt idx="296">
                  <c:v>17.760000000000005</c:v>
                </c:pt>
                <c:pt idx="297">
                  <c:v>17.820000000000004</c:v>
                </c:pt>
                <c:pt idx="298">
                  <c:v>17.880000000000003</c:v>
                </c:pt>
                <c:pt idx="299">
                  <c:v>17.940000000000001</c:v>
                </c:pt>
                <c:pt idx="300">
                  <c:v>18</c:v>
                </c:pt>
              </c:numCache>
            </c:numRef>
          </c:xVal>
          <c:yVal>
            <c:numRef>
              <c:f>Design!$N$16:$N$380</c:f>
              <c:numCache>
                <c:formatCode>0.000</c:formatCode>
                <c:ptCount val="365"/>
                <c:pt idx="0">
                  <c:v>0.125</c:v>
                </c:pt>
                <c:pt idx="1">
                  <c:v>0.12454999999999999</c:v>
                </c:pt>
                <c:pt idx="2">
                  <c:v>0.1241</c:v>
                </c:pt>
                <c:pt idx="3">
                  <c:v>0.12364999999999998</c:v>
                </c:pt>
                <c:pt idx="4">
                  <c:v>0.1232</c:v>
                </c:pt>
                <c:pt idx="5">
                  <c:v>0.12275</c:v>
                </c:pt>
                <c:pt idx="6">
                  <c:v>0.12230000000000001</c:v>
                </c:pt>
                <c:pt idx="7">
                  <c:v>0.12184999999999999</c:v>
                </c:pt>
                <c:pt idx="8">
                  <c:v>0.12139999999999998</c:v>
                </c:pt>
                <c:pt idx="9">
                  <c:v>0.12094999999999999</c:v>
                </c:pt>
                <c:pt idx="10">
                  <c:v>0.1205</c:v>
                </c:pt>
                <c:pt idx="11">
                  <c:v>0.12004999999999999</c:v>
                </c:pt>
                <c:pt idx="12">
                  <c:v>0.11959999999999998</c:v>
                </c:pt>
                <c:pt idx="13">
                  <c:v>0.11914999999999999</c:v>
                </c:pt>
                <c:pt idx="14">
                  <c:v>0.11870000000000001</c:v>
                </c:pt>
                <c:pt idx="15">
                  <c:v>0.11824999999999999</c:v>
                </c:pt>
                <c:pt idx="16">
                  <c:v>0.1178</c:v>
                </c:pt>
                <c:pt idx="17">
                  <c:v>0.11735</c:v>
                </c:pt>
                <c:pt idx="18">
                  <c:v>0.1169</c:v>
                </c:pt>
                <c:pt idx="19">
                  <c:v>0.11645</c:v>
                </c:pt>
                <c:pt idx="20">
                  <c:v>0.11599999999999999</c:v>
                </c:pt>
                <c:pt idx="21">
                  <c:v>0.11555</c:v>
                </c:pt>
                <c:pt idx="22">
                  <c:v>0.11509999999999999</c:v>
                </c:pt>
                <c:pt idx="23">
                  <c:v>0.11465</c:v>
                </c:pt>
                <c:pt idx="24">
                  <c:v>0.11420000000000001</c:v>
                </c:pt>
                <c:pt idx="25">
                  <c:v>0.11374999999999999</c:v>
                </c:pt>
                <c:pt idx="26">
                  <c:v>0.11330000000000001</c:v>
                </c:pt>
                <c:pt idx="27">
                  <c:v>0.11284999999999999</c:v>
                </c:pt>
                <c:pt idx="28">
                  <c:v>0.1124</c:v>
                </c:pt>
                <c:pt idx="29">
                  <c:v>0.11194999999999999</c:v>
                </c:pt>
                <c:pt idx="30">
                  <c:v>0.11149999999999999</c:v>
                </c:pt>
                <c:pt idx="31">
                  <c:v>0.11105</c:v>
                </c:pt>
                <c:pt idx="32">
                  <c:v>0.11059999999999999</c:v>
                </c:pt>
                <c:pt idx="33">
                  <c:v>0.11015</c:v>
                </c:pt>
                <c:pt idx="34">
                  <c:v>0.10969999999999999</c:v>
                </c:pt>
                <c:pt idx="35">
                  <c:v>0.10924999999999999</c:v>
                </c:pt>
                <c:pt idx="36">
                  <c:v>0.10879999999999999</c:v>
                </c:pt>
                <c:pt idx="37">
                  <c:v>0.10834999999999997</c:v>
                </c:pt>
                <c:pt idx="38">
                  <c:v>0.1079</c:v>
                </c:pt>
                <c:pt idx="39">
                  <c:v>0.10744999999999998</c:v>
                </c:pt>
                <c:pt idx="40">
                  <c:v>0.10699999999999997</c:v>
                </c:pt>
                <c:pt idx="41">
                  <c:v>0.10654999999999999</c:v>
                </c:pt>
                <c:pt idx="42">
                  <c:v>0.10609999999999999</c:v>
                </c:pt>
                <c:pt idx="43">
                  <c:v>0.10564999999999999</c:v>
                </c:pt>
                <c:pt idx="44">
                  <c:v>0.10519999999999997</c:v>
                </c:pt>
                <c:pt idx="45">
                  <c:v>0.10474999999999998</c:v>
                </c:pt>
                <c:pt idx="46">
                  <c:v>0.10429999999999999</c:v>
                </c:pt>
                <c:pt idx="47">
                  <c:v>0.10384999999999998</c:v>
                </c:pt>
                <c:pt idx="48">
                  <c:v>0.10339999999999998</c:v>
                </c:pt>
                <c:pt idx="49">
                  <c:v>0.10294999999999999</c:v>
                </c:pt>
                <c:pt idx="50">
                  <c:v>0.10249999999999998</c:v>
                </c:pt>
                <c:pt idx="51">
                  <c:v>0.10204999999999999</c:v>
                </c:pt>
                <c:pt idx="52">
                  <c:v>0.10159999999999998</c:v>
                </c:pt>
                <c:pt idx="53">
                  <c:v>0.10114999999999999</c:v>
                </c:pt>
                <c:pt idx="54">
                  <c:v>0.1007</c:v>
                </c:pt>
                <c:pt idx="55">
                  <c:v>0.10024999999999998</c:v>
                </c:pt>
                <c:pt idx="56">
                  <c:v>9.9799999999999986E-2</c:v>
                </c:pt>
                <c:pt idx="57">
                  <c:v>9.934999999999998E-2</c:v>
                </c:pt>
                <c:pt idx="58">
                  <c:v>9.8899999999999988E-2</c:v>
                </c:pt>
                <c:pt idx="59">
                  <c:v>9.8449999999999982E-2</c:v>
                </c:pt>
                <c:pt idx="60">
                  <c:v>9.7999999999999976E-2</c:v>
                </c:pt>
                <c:pt idx="61">
                  <c:v>9.7549999999999984E-2</c:v>
                </c:pt>
                <c:pt idx="62">
                  <c:v>9.7099999999999978E-2</c:v>
                </c:pt>
                <c:pt idx="63">
                  <c:v>9.6649999999999986E-2</c:v>
                </c:pt>
                <c:pt idx="64">
                  <c:v>9.619999999999998E-2</c:v>
                </c:pt>
                <c:pt idx="65">
                  <c:v>9.5749999999999974E-2</c:v>
                </c:pt>
                <c:pt idx="66">
                  <c:v>9.5299999999999982E-2</c:v>
                </c:pt>
                <c:pt idx="67">
                  <c:v>9.4849999999999976E-2</c:v>
                </c:pt>
                <c:pt idx="68">
                  <c:v>9.4399999999999998E-2</c:v>
                </c:pt>
                <c:pt idx="69">
                  <c:v>9.3949999999999978E-2</c:v>
                </c:pt>
                <c:pt idx="70">
                  <c:v>9.3499999999999986E-2</c:v>
                </c:pt>
                <c:pt idx="71">
                  <c:v>9.3049999999999994E-2</c:v>
                </c:pt>
                <c:pt idx="72">
                  <c:v>9.2599999999999988E-2</c:v>
                </c:pt>
                <c:pt idx="73">
                  <c:v>9.2149999999999996E-2</c:v>
                </c:pt>
                <c:pt idx="74">
                  <c:v>9.1700000000000004E-2</c:v>
                </c:pt>
                <c:pt idx="75">
                  <c:v>9.1249999999999998E-2</c:v>
                </c:pt>
                <c:pt idx="76">
                  <c:v>9.0800000000000006E-2</c:v>
                </c:pt>
                <c:pt idx="77">
                  <c:v>9.0350000000000014E-2</c:v>
                </c:pt>
                <c:pt idx="78">
                  <c:v>8.9900000000000008E-2</c:v>
                </c:pt>
                <c:pt idx="79">
                  <c:v>8.9450000000000002E-2</c:v>
                </c:pt>
                <c:pt idx="80">
                  <c:v>8.9000000000000024E-2</c:v>
                </c:pt>
                <c:pt idx="81">
                  <c:v>8.8550000000000018E-2</c:v>
                </c:pt>
                <c:pt idx="82">
                  <c:v>8.8100000000000012E-2</c:v>
                </c:pt>
                <c:pt idx="83">
                  <c:v>8.7650000000000033E-2</c:v>
                </c:pt>
                <c:pt idx="84">
                  <c:v>8.7200000000000027E-2</c:v>
                </c:pt>
                <c:pt idx="85">
                  <c:v>8.6750000000000008E-2</c:v>
                </c:pt>
                <c:pt idx="86">
                  <c:v>8.6300000000000043E-2</c:v>
                </c:pt>
                <c:pt idx="87">
                  <c:v>8.5850000000000037E-2</c:v>
                </c:pt>
                <c:pt idx="88">
                  <c:v>8.5400000000000031E-2</c:v>
                </c:pt>
                <c:pt idx="89">
                  <c:v>8.4950000000000053E-2</c:v>
                </c:pt>
                <c:pt idx="90">
                  <c:v>8.4500000000000047E-2</c:v>
                </c:pt>
                <c:pt idx="91">
                  <c:v>8.4050000000000041E-2</c:v>
                </c:pt>
                <c:pt idx="92">
                  <c:v>8.3600000000000049E-2</c:v>
                </c:pt>
                <c:pt idx="93">
                  <c:v>8.3150000000000057E-2</c:v>
                </c:pt>
                <c:pt idx="94">
                  <c:v>8.2700000000000051E-2</c:v>
                </c:pt>
                <c:pt idx="95">
                  <c:v>8.2250000000000073E-2</c:v>
                </c:pt>
                <c:pt idx="96">
                  <c:v>8.1800000000000081E-2</c:v>
                </c:pt>
                <c:pt idx="97">
                  <c:v>8.1350000000000061E-2</c:v>
                </c:pt>
                <c:pt idx="98">
                  <c:v>8.0900000000000055E-2</c:v>
                </c:pt>
                <c:pt idx="99">
                  <c:v>8.0450000000000077E-2</c:v>
                </c:pt>
                <c:pt idx="100">
                  <c:v>8.0000000000000071E-2</c:v>
                </c:pt>
                <c:pt idx="101">
                  <c:v>0.08</c:v>
                </c:pt>
                <c:pt idx="102">
                  <c:v>0.08</c:v>
                </c:pt>
                <c:pt idx="103">
                  <c:v>0.08</c:v>
                </c:pt>
                <c:pt idx="104">
                  <c:v>0.08</c:v>
                </c:pt>
                <c:pt idx="105">
                  <c:v>0.08</c:v>
                </c:pt>
                <c:pt idx="106">
                  <c:v>0.08</c:v>
                </c:pt>
                <c:pt idx="107">
                  <c:v>0.08</c:v>
                </c:pt>
                <c:pt idx="108">
                  <c:v>0.08</c:v>
                </c:pt>
                <c:pt idx="109">
                  <c:v>0.08</c:v>
                </c:pt>
                <c:pt idx="110">
                  <c:v>0.08</c:v>
                </c:pt>
                <c:pt idx="111">
                  <c:v>0.08</c:v>
                </c:pt>
                <c:pt idx="112">
                  <c:v>0.08</c:v>
                </c:pt>
                <c:pt idx="113">
                  <c:v>0.08</c:v>
                </c:pt>
                <c:pt idx="114">
                  <c:v>0.08</c:v>
                </c:pt>
                <c:pt idx="115">
                  <c:v>0.08</c:v>
                </c:pt>
                <c:pt idx="116">
                  <c:v>0.08</c:v>
                </c:pt>
                <c:pt idx="117">
                  <c:v>0.08</c:v>
                </c:pt>
                <c:pt idx="118">
                  <c:v>0.08</c:v>
                </c:pt>
                <c:pt idx="119">
                  <c:v>0.08</c:v>
                </c:pt>
                <c:pt idx="120">
                  <c:v>0.08</c:v>
                </c:pt>
                <c:pt idx="121">
                  <c:v>0.08</c:v>
                </c:pt>
                <c:pt idx="122">
                  <c:v>0.08</c:v>
                </c:pt>
                <c:pt idx="123">
                  <c:v>0.08</c:v>
                </c:pt>
                <c:pt idx="124">
                  <c:v>0.08</c:v>
                </c:pt>
                <c:pt idx="125">
                  <c:v>0.08</c:v>
                </c:pt>
                <c:pt idx="126">
                  <c:v>0.08</c:v>
                </c:pt>
                <c:pt idx="127">
                  <c:v>0.08</c:v>
                </c:pt>
                <c:pt idx="128">
                  <c:v>0.08</c:v>
                </c:pt>
                <c:pt idx="129">
                  <c:v>0.08</c:v>
                </c:pt>
                <c:pt idx="130">
                  <c:v>0.08</c:v>
                </c:pt>
                <c:pt idx="131">
                  <c:v>0.08</c:v>
                </c:pt>
                <c:pt idx="132">
                  <c:v>0.08</c:v>
                </c:pt>
                <c:pt idx="133">
                  <c:v>0.08</c:v>
                </c:pt>
                <c:pt idx="134">
                  <c:v>0.08</c:v>
                </c:pt>
                <c:pt idx="135">
                  <c:v>0.08</c:v>
                </c:pt>
                <c:pt idx="136">
                  <c:v>0.08</c:v>
                </c:pt>
                <c:pt idx="137">
                  <c:v>0.08</c:v>
                </c:pt>
                <c:pt idx="138">
                  <c:v>0.08</c:v>
                </c:pt>
                <c:pt idx="139">
                  <c:v>0.08</c:v>
                </c:pt>
                <c:pt idx="140">
                  <c:v>0.08</c:v>
                </c:pt>
                <c:pt idx="141">
                  <c:v>0.08</c:v>
                </c:pt>
                <c:pt idx="142">
                  <c:v>0.08</c:v>
                </c:pt>
                <c:pt idx="143">
                  <c:v>0.08</c:v>
                </c:pt>
                <c:pt idx="144">
                  <c:v>0.08</c:v>
                </c:pt>
                <c:pt idx="145">
                  <c:v>0.08</c:v>
                </c:pt>
                <c:pt idx="146">
                  <c:v>0.08</c:v>
                </c:pt>
                <c:pt idx="147">
                  <c:v>0.08</c:v>
                </c:pt>
                <c:pt idx="148">
                  <c:v>0.08</c:v>
                </c:pt>
                <c:pt idx="149">
                  <c:v>0.08</c:v>
                </c:pt>
                <c:pt idx="150">
                  <c:v>0.08</c:v>
                </c:pt>
                <c:pt idx="151">
                  <c:v>0.08</c:v>
                </c:pt>
                <c:pt idx="152">
                  <c:v>0.08</c:v>
                </c:pt>
                <c:pt idx="153">
                  <c:v>0.08</c:v>
                </c:pt>
                <c:pt idx="154">
                  <c:v>0.08</c:v>
                </c:pt>
                <c:pt idx="155">
                  <c:v>0.08</c:v>
                </c:pt>
                <c:pt idx="156">
                  <c:v>0.08</c:v>
                </c:pt>
                <c:pt idx="157">
                  <c:v>0.08</c:v>
                </c:pt>
                <c:pt idx="158">
                  <c:v>0.08</c:v>
                </c:pt>
                <c:pt idx="159">
                  <c:v>0.08</c:v>
                </c:pt>
                <c:pt idx="160">
                  <c:v>0.08</c:v>
                </c:pt>
                <c:pt idx="161">
                  <c:v>0.08</c:v>
                </c:pt>
                <c:pt idx="162">
                  <c:v>0.08</c:v>
                </c:pt>
                <c:pt idx="163">
                  <c:v>0.08</c:v>
                </c:pt>
                <c:pt idx="164">
                  <c:v>0.08</c:v>
                </c:pt>
                <c:pt idx="165">
                  <c:v>0.08</c:v>
                </c:pt>
                <c:pt idx="166">
                  <c:v>0.08</c:v>
                </c:pt>
                <c:pt idx="167">
                  <c:v>0.08</c:v>
                </c:pt>
                <c:pt idx="168">
                  <c:v>0.08</c:v>
                </c:pt>
                <c:pt idx="169">
                  <c:v>0.08</c:v>
                </c:pt>
                <c:pt idx="170">
                  <c:v>0.08</c:v>
                </c:pt>
                <c:pt idx="171">
                  <c:v>0.08</c:v>
                </c:pt>
                <c:pt idx="172">
                  <c:v>0.08</c:v>
                </c:pt>
                <c:pt idx="173">
                  <c:v>0.08</c:v>
                </c:pt>
                <c:pt idx="174">
                  <c:v>0.08</c:v>
                </c:pt>
                <c:pt idx="175">
                  <c:v>0.08</c:v>
                </c:pt>
                <c:pt idx="176">
                  <c:v>0.08</c:v>
                </c:pt>
                <c:pt idx="177">
                  <c:v>0.08</c:v>
                </c:pt>
                <c:pt idx="178">
                  <c:v>0.08</c:v>
                </c:pt>
                <c:pt idx="179">
                  <c:v>0.08</c:v>
                </c:pt>
                <c:pt idx="180">
                  <c:v>0.08</c:v>
                </c:pt>
                <c:pt idx="181">
                  <c:v>0.08</c:v>
                </c:pt>
                <c:pt idx="182">
                  <c:v>0.08</c:v>
                </c:pt>
                <c:pt idx="183">
                  <c:v>0.08</c:v>
                </c:pt>
                <c:pt idx="184">
                  <c:v>0.08</c:v>
                </c:pt>
                <c:pt idx="185">
                  <c:v>0.08</c:v>
                </c:pt>
                <c:pt idx="186">
                  <c:v>0.08</c:v>
                </c:pt>
                <c:pt idx="187">
                  <c:v>0.08</c:v>
                </c:pt>
                <c:pt idx="188">
                  <c:v>0.08</c:v>
                </c:pt>
                <c:pt idx="189">
                  <c:v>0.08</c:v>
                </c:pt>
                <c:pt idx="190">
                  <c:v>0.08</c:v>
                </c:pt>
                <c:pt idx="191">
                  <c:v>0.08</c:v>
                </c:pt>
                <c:pt idx="192">
                  <c:v>0.08</c:v>
                </c:pt>
                <c:pt idx="193">
                  <c:v>0.08</c:v>
                </c:pt>
                <c:pt idx="194">
                  <c:v>0.08</c:v>
                </c:pt>
                <c:pt idx="195">
                  <c:v>0.08</c:v>
                </c:pt>
                <c:pt idx="196">
                  <c:v>0.08</c:v>
                </c:pt>
                <c:pt idx="197">
                  <c:v>0.08</c:v>
                </c:pt>
                <c:pt idx="198">
                  <c:v>0.08</c:v>
                </c:pt>
                <c:pt idx="199">
                  <c:v>0.08</c:v>
                </c:pt>
                <c:pt idx="200">
                  <c:v>8.0000000000000071E-2</c:v>
                </c:pt>
                <c:pt idx="201">
                  <c:v>8.0450000000000077E-2</c:v>
                </c:pt>
                <c:pt idx="202">
                  <c:v>8.0900000000000083E-2</c:v>
                </c:pt>
                <c:pt idx="203">
                  <c:v>8.1350000000000089E-2</c:v>
                </c:pt>
                <c:pt idx="204">
                  <c:v>8.1800000000000095E-2</c:v>
                </c:pt>
                <c:pt idx="205">
                  <c:v>8.2250000000000101E-2</c:v>
                </c:pt>
                <c:pt idx="206">
                  <c:v>8.2700000000000107E-2</c:v>
                </c:pt>
                <c:pt idx="207">
                  <c:v>8.3150000000000113E-2</c:v>
                </c:pt>
                <c:pt idx="208">
                  <c:v>8.3600000000000119E-2</c:v>
                </c:pt>
                <c:pt idx="209">
                  <c:v>8.4050000000000125E-2</c:v>
                </c:pt>
                <c:pt idx="210">
                  <c:v>8.4500000000000117E-2</c:v>
                </c:pt>
                <c:pt idx="211">
                  <c:v>8.4950000000000123E-2</c:v>
                </c:pt>
                <c:pt idx="212">
                  <c:v>8.5400000000000115E-2</c:v>
                </c:pt>
                <c:pt idx="213">
                  <c:v>8.5850000000000121E-2</c:v>
                </c:pt>
                <c:pt idx="214">
                  <c:v>8.6300000000000127E-2</c:v>
                </c:pt>
                <c:pt idx="215">
                  <c:v>8.6750000000000133E-2</c:v>
                </c:pt>
                <c:pt idx="216">
                  <c:v>8.7200000000000125E-2</c:v>
                </c:pt>
                <c:pt idx="217">
                  <c:v>8.7650000000000144E-2</c:v>
                </c:pt>
                <c:pt idx="218">
                  <c:v>8.810000000000015E-2</c:v>
                </c:pt>
                <c:pt idx="219">
                  <c:v>8.8550000000000156E-2</c:v>
                </c:pt>
                <c:pt idx="220">
                  <c:v>8.9000000000000162E-2</c:v>
                </c:pt>
                <c:pt idx="221">
                  <c:v>8.9450000000000168E-2</c:v>
                </c:pt>
                <c:pt idx="222">
                  <c:v>8.9900000000000174E-2</c:v>
                </c:pt>
                <c:pt idx="223">
                  <c:v>9.0350000000000166E-2</c:v>
                </c:pt>
                <c:pt idx="224">
                  <c:v>9.0800000000000172E-2</c:v>
                </c:pt>
                <c:pt idx="225">
                  <c:v>9.1250000000000164E-2</c:v>
                </c:pt>
                <c:pt idx="226">
                  <c:v>9.1700000000000156E-2</c:v>
                </c:pt>
                <c:pt idx="227">
                  <c:v>9.2150000000000176E-2</c:v>
                </c:pt>
                <c:pt idx="228">
                  <c:v>9.2600000000000182E-2</c:v>
                </c:pt>
                <c:pt idx="229">
                  <c:v>9.3050000000000188E-2</c:v>
                </c:pt>
                <c:pt idx="230">
                  <c:v>9.3500000000000208E-2</c:v>
                </c:pt>
                <c:pt idx="231">
                  <c:v>9.39500000000002E-2</c:v>
                </c:pt>
                <c:pt idx="232">
                  <c:v>9.4400000000000206E-2</c:v>
                </c:pt>
                <c:pt idx="233">
                  <c:v>9.4850000000000198E-2</c:v>
                </c:pt>
                <c:pt idx="234">
                  <c:v>9.5300000000000204E-2</c:v>
                </c:pt>
                <c:pt idx="235">
                  <c:v>9.575000000000021E-2</c:v>
                </c:pt>
                <c:pt idx="236">
                  <c:v>9.6200000000000216E-2</c:v>
                </c:pt>
                <c:pt idx="237">
                  <c:v>9.6650000000000208E-2</c:v>
                </c:pt>
                <c:pt idx="238">
                  <c:v>9.7100000000000228E-2</c:v>
                </c:pt>
                <c:pt idx="239">
                  <c:v>9.755000000000022E-2</c:v>
                </c:pt>
                <c:pt idx="240">
                  <c:v>9.8000000000000226E-2</c:v>
                </c:pt>
                <c:pt idx="241">
                  <c:v>9.8450000000000232E-2</c:v>
                </c:pt>
                <c:pt idx="242">
                  <c:v>9.8900000000000224E-2</c:v>
                </c:pt>
                <c:pt idx="243">
                  <c:v>9.9350000000000244E-2</c:v>
                </c:pt>
                <c:pt idx="244">
                  <c:v>9.9800000000000236E-2</c:v>
                </c:pt>
                <c:pt idx="245">
                  <c:v>0.10025000000000026</c:v>
                </c:pt>
                <c:pt idx="246">
                  <c:v>0.10070000000000025</c:v>
                </c:pt>
                <c:pt idx="247">
                  <c:v>0.10115000000000027</c:v>
                </c:pt>
                <c:pt idx="248">
                  <c:v>0.10160000000000026</c:v>
                </c:pt>
                <c:pt idx="249">
                  <c:v>0.10205000000000028</c:v>
                </c:pt>
                <c:pt idx="250">
                  <c:v>0.10250000000000027</c:v>
                </c:pt>
                <c:pt idx="251">
                  <c:v>0.10295000000000026</c:v>
                </c:pt>
                <c:pt idx="252">
                  <c:v>0.10340000000000027</c:v>
                </c:pt>
                <c:pt idx="253">
                  <c:v>0.10385000000000028</c:v>
                </c:pt>
                <c:pt idx="254">
                  <c:v>0.10430000000000028</c:v>
                </c:pt>
                <c:pt idx="255">
                  <c:v>0.10475000000000027</c:v>
                </c:pt>
                <c:pt idx="256">
                  <c:v>0.10520000000000029</c:v>
                </c:pt>
                <c:pt idx="257">
                  <c:v>0.1056500000000003</c:v>
                </c:pt>
                <c:pt idx="258">
                  <c:v>0.10610000000000029</c:v>
                </c:pt>
                <c:pt idx="259">
                  <c:v>0.1065500000000003</c:v>
                </c:pt>
                <c:pt idx="260">
                  <c:v>0.1070000000000003</c:v>
                </c:pt>
                <c:pt idx="261">
                  <c:v>0.10745000000000031</c:v>
                </c:pt>
                <c:pt idx="262">
                  <c:v>0.10790000000000032</c:v>
                </c:pt>
                <c:pt idx="263">
                  <c:v>0.10835000000000032</c:v>
                </c:pt>
                <c:pt idx="264">
                  <c:v>0.10880000000000031</c:v>
                </c:pt>
                <c:pt idx="265">
                  <c:v>0.10925000000000031</c:v>
                </c:pt>
                <c:pt idx="266">
                  <c:v>0.10970000000000033</c:v>
                </c:pt>
                <c:pt idx="267">
                  <c:v>0.11015000000000032</c:v>
                </c:pt>
                <c:pt idx="268">
                  <c:v>0.11060000000000032</c:v>
                </c:pt>
                <c:pt idx="269">
                  <c:v>0.1110500000000003</c:v>
                </c:pt>
                <c:pt idx="270">
                  <c:v>0.11150000000000029</c:v>
                </c:pt>
                <c:pt idx="271">
                  <c:v>0.11195000000000029</c:v>
                </c:pt>
                <c:pt idx="272">
                  <c:v>0.11240000000000026</c:v>
                </c:pt>
                <c:pt idx="273">
                  <c:v>0.11285000000000026</c:v>
                </c:pt>
                <c:pt idx="274">
                  <c:v>0.11330000000000025</c:v>
                </c:pt>
                <c:pt idx="275">
                  <c:v>0.11375000000000024</c:v>
                </c:pt>
                <c:pt idx="276">
                  <c:v>0.11420000000000023</c:v>
                </c:pt>
                <c:pt idx="277">
                  <c:v>0.11465000000000024</c:v>
                </c:pt>
                <c:pt idx="278">
                  <c:v>0.1151000000000002</c:v>
                </c:pt>
                <c:pt idx="279">
                  <c:v>0.11555000000000021</c:v>
                </c:pt>
                <c:pt idx="280">
                  <c:v>0.11600000000000017</c:v>
                </c:pt>
                <c:pt idx="281">
                  <c:v>0.11645000000000016</c:v>
                </c:pt>
                <c:pt idx="282">
                  <c:v>0.11690000000000016</c:v>
                </c:pt>
                <c:pt idx="283">
                  <c:v>0.11735000000000016</c:v>
                </c:pt>
                <c:pt idx="284">
                  <c:v>0.11780000000000015</c:v>
                </c:pt>
                <c:pt idx="285">
                  <c:v>0.11825000000000015</c:v>
                </c:pt>
                <c:pt idx="286">
                  <c:v>0.11870000000000014</c:v>
                </c:pt>
                <c:pt idx="287">
                  <c:v>0.11915000000000014</c:v>
                </c:pt>
                <c:pt idx="288">
                  <c:v>0.11960000000000012</c:v>
                </c:pt>
                <c:pt idx="289">
                  <c:v>0.1200500000000001</c:v>
                </c:pt>
                <c:pt idx="290">
                  <c:v>0.12050000000000009</c:v>
                </c:pt>
                <c:pt idx="291">
                  <c:v>0.1209500000000001</c:v>
                </c:pt>
                <c:pt idx="292">
                  <c:v>0.12140000000000009</c:v>
                </c:pt>
                <c:pt idx="293">
                  <c:v>0.12185000000000006</c:v>
                </c:pt>
                <c:pt idx="294">
                  <c:v>0.12230000000000006</c:v>
                </c:pt>
                <c:pt idx="295">
                  <c:v>0.12275000000000007</c:v>
                </c:pt>
                <c:pt idx="296">
                  <c:v>0.12320000000000003</c:v>
                </c:pt>
                <c:pt idx="297">
                  <c:v>0.12365000000000001</c:v>
                </c:pt>
                <c:pt idx="298">
                  <c:v>0.12410000000000003</c:v>
                </c:pt>
                <c:pt idx="299">
                  <c:v>0.12455000000000002</c:v>
                </c:pt>
                <c:pt idx="300">
                  <c:v>0.125</c:v>
                </c:pt>
              </c:numCache>
            </c:numRef>
          </c:yVal>
          <c:smooth val="0"/>
        </c:ser>
        <c:ser>
          <c:idx val="6"/>
          <c:order val="1"/>
          <c:tx>
            <c:v>X Diam</c:v>
          </c:tx>
          <c:spPr>
            <a:ln w="254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Control!$S$7:$S$3000</c:f>
              <c:numCache>
                <c:formatCode>0.000</c:formatCode>
                <c:ptCount val="2994"/>
              </c:numCache>
            </c:numRef>
          </c:xVal>
          <c:yVal>
            <c:numRef>
              <c:f>Control!$T$7:$T$3000</c:f>
              <c:numCache>
                <c:formatCode>0.000</c:formatCode>
                <c:ptCount val="2994"/>
              </c:numCache>
            </c:numRef>
          </c:yVal>
          <c:smooth val="0"/>
        </c:ser>
        <c:ser>
          <c:idx val="3"/>
          <c:order val="2"/>
          <c:tx>
            <c:v>Y Diam</c:v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Control!$S$7:$S$3000</c:f>
              <c:numCache>
                <c:formatCode>0.000</c:formatCode>
                <c:ptCount val="2994"/>
              </c:numCache>
            </c:numRef>
          </c:xVal>
          <c:yVal>
            <c:numRef>
              <c:f>Control!$U$7:$U$3000</c:f>
              <c:numCache>
                <c:formatCode>0.000</c:formatCode>
                <c:ptCount val="2994"/>
              </c:numCache>
            </c:numRef>
          </c:yVal>
          <c:smooth val="0"/>
        </c:ser>
        <c:ser>
          <c:idx val="0"/>
          <c:order val="3"/>
          <c:tx>
            <c:strRef>
              <c:f>Control!$L$19</c:f>
              <c:strCache>
                <c:ptCount val="1"/>
                <c:pt idx="0">
                  <c:v>Process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Control!$K$20</c:f>
              <c:numCache>
                <c:formatCode>_(* #,##0_);_(* \(#,##0\);_(* "-"??_);_(@_)</c:formatCode>
                <c:ptCount val="1"/>
                <c:pt idx="0">
                  <c:v>18</c:v>
                </c:pt>
              </c:numCache>
            </c:numRef>
          </c:xVal>
          <c:yVal>
            <c:numRef>
              <c:f>Control!$L$20</c:f>
              <c:numCache>
                <c:formatCode>General</c:formatCode>
                <c:ptCount val="1"/>
                <c:pt idx="0">
                  <c:v>0.125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341696"/>
        <c:axId val="273915904"/>
      </c:scatterChart>
      <c:scatterChart>
        <c:scatterStyle val="lineMarker"/>
        <c:varyColors val="0"/>
        <c:ser>
          <c:idx val="2"/>
          <c:order val="4"/>
          <c:tx>
            <c:strRef>
              <c:f>Control!$R$6</c:f>
              <c:strCache>
                <c:ptCount val="1"/>
                <c:pt idx="0">
                  <c:v>Tension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Control!$Q$7:$Q$300</c:f>
              <c:numCache>
                <c:formatCode>0.0</c:formatCode>
                <c:ptCount val="294"/>
              </c:numCache>
            </c:numRef>
          </c:xVal>
          <c:yVal>
            <c:numRef>
              <c:f>Control!$R$7:$R$300</c:f>
              <c:numCache>
                <c:formatCode>0.0</c:formatCode>
                <c:ptCount val="294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320064"/>
        <c:axId val="140319488"/>
      </c:scatterChart>
      <c:valAx>
        <c:axId val="31934169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Z-Position (mm)</a:t>
                </a:r>
              </a:p>
            </c:rich>
          </c:tx>
          <c:layout>
            <c:manualLayout>
              <c:xMode val="edge"/>
              <c:yMode val="edge"/>
              <c:x val="0.39922978177150192"/>
              <c:y val="0.8798600174978127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3915904"/>
        <c:crossesAt val="0"/>
        <c:crossBetween val="midCat"/>
      </c:valAx>
      <c:valAx>
        <c:axId val="273915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Diameter (mm)</a:t>
                </a:r>
              </a:p>
            </c:rich>
          </c:tx>
          <c:layout>
            <c:manualLayout>
              <c:xMode val="edge"/>
              <c:yMode val="edge"/>
              <c:x val="6.3532559071964529E-3"/>
              <c:y val="0.250896669831164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9341696"/>
        <c:crosses val="autoZero"/>
        <c:crossBetween val="midCat"/>
      </c:valAx>
      <c:valAx>
        <c:axId val="14032006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140319488"/>
        <c:crosses val="autoZero"/>
        <c:crossBetween val="midCat"/>
      </c:valAx>
      <c:valAx>
        <c:axId val="140319488"/>
        <c:scaling>
          <c:orientation val="minMax"/>
          <c:max val="700"/>
        </c:scaling>
        <c:delete val="0"/>
        <c:axPos val="r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Tension</a:t>
                </a:r>
              </a:p>
            </c:rich>
          </c:tx>
          <c:layout>
            <c:manualLayout>
              <c:xMode val="edge"/>
              <c:yMode val="edge"/>
              <c:x val="0.84467265725288831"/>
              <c:y val="0.367492042218126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320064"/>
        <c:crosses val="max"/>
        <c:crossBetween val="midCat"/>
        <c:majorUnit val="100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550955360361726"/>
          <c:y val="1.7731241041678301E-2"/>
          <c:w val="0.11810390196732468"/>
          <c:h val="0.5177483665605628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231030166587485E-2"/>
          <c:y val="7.5364647675320209E-2"/>
          <c:w val="0.67019718314685417"/>
          <c:h val="0.79422744088606678"/>
        </c:manualLayout>
      </c:layout>
      <c:scatterChart>
        <c:scatterStyle val="lineMarker"/>
        <c:varyColors val="0"/>
        <c:ser>
          <c:idx val="0"/>
          <c:order val="0"/>
          <c:tx>
            <c:strRef>
              <c:f>Comm!$CF$6</c:f>
              <c:strCache>
                <c:ptCount val="1"/>
                <c:pt idx="0">
                  <c:v>NC-X-V-030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Comm!$CE$7:$CE$326</c:f>
              <c:numCache>
                <c:formatCode>0</c:formatCode>
                <c:ptCount val="3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</c:numCache>
            </c:numRef>
          </c:xVal>
          <c:yVal>
            <c:numRef>
              <c:f>Comm!$CF$7:$CF$326</c:f>
              <c:numCache>
                <c:formatCode>0.0</c:formatCode>
                <c:ptCount val="320"/>
                <c:pt idx="0">
                  <c:v>76</c:v>
                </c:pt>
                <c:pt idx="1">
                  <c:v>75</c:v>
                </c:pt>
                <c:pt idx="2">
                  <c:v>76</c:v>
                </c:pt>
                <c:pt idx="3">
                  <c:v>78</c:v>
                </c:pt>
                <c:pt idx="4">
                  <c:v>74</c:v>
                </c:pt>
                <c:pt idx="5">
                  <c:v>78</c:v>
                </c:pt>
                <c:pt idx="6">
                  <c:v>79</c:v>
                </c:pt>
                <c:pt idx="7">
                  <c:v>75</c:v>
                </c:pt>
                <c:pt idx="8">
                  <c:v>78</c:v>
                </c:pt>
                <c:pt idx="9">
                  <c:v>77</c:v>
                </c:pt>
                <c:pt idx="10">
                  <c:v>76</c:v>
                </c:pt>
                <c:pt idx="11">
                  <c:v>76</c:v>
                </c:pt>
                <c:pt idx="12">
                  <c:v>75</c:v>
                </c:pt>
                <c:pt idx="13">
                  <c:v>77</c:v>
                </c:pt>
                <c:pt idx="14">
                  <c:v>76</c:v>
                </c:pt>
                <c:pt idx="15">
                  <c:v>76</c:v>
                </c:pt>
                <c:pt idx="16">
                  <c:v>79</c:v>
                </c:pt>
                <c:pt idx="17">
                  <c:v>75</c:v>
                </c:pt>
                <c:pt idx="18">
                  <c:v>78</c:v>
                </c:pt>
                <c:pt idx="19">
                  <c:v>82</c:v>
                </c:pt>
                <c:pt idx="20">
                  <c:v>76</c:v>
                </c:pt>
                <c:pt idx="21">
                  <c:v>73</c:v>
                </c:pt>
                <c:pt idx="22">
                  <c:v>78</c:v>
                </c:pt>
                <c:pt idx="23">
                  <c:v>76</c:v>
                </c:pt>
                <c:pt idx="24">
                  <c:v>78</c:v>
                </c:pt>
                <c:pt idx="25">
                  <c:v>79</c:v>
                </c:pt>
                <c:pt idx="26">
                  <c:v>79</c:v>
                </c:pt>
                <c:pt idx="27">
                  <c:v>76</c:v>
                </c:pt>
                <c:pt idx="28">
                  <c:v>76</c:v>
                </c:pt>
                <c:pt idx="29">
                  <c:v>75</c:v>
                </c:pt>
                <c:pt idx="30">
                  <c:v>80</c:v>
                </c:pt>
                <c:pt idx="31">
                  <c:v>77</c:v>
                </c:pt>
                <c:pt idx="32">
                  <c:v>72</c:v>
                </c:pt>
                <c:pt idx="33">
                  <c:v>78</c:v>
                </c:pt>
                <c:pt idx="34">
                  <c:v>78</c:v>
                </c:pt>
                <c:pt idx="35">
                  <c:v>76</c:v>
                </c:pt>
                <c:pt idx="36">
                  <c:v>83</c:v>
                </c:pt>
                <c:pt idx="37">
                  <c:v>76</c:v>
                </c:pt>
                <c:pt idx="38">
                  <c:v>77</c:v>
                </c:pt>
                <c:pt idx="39">
                  <c:v>76</c:v>
                </c:pt>
                <c:pt idx="40">
                  <c:v>78</c:v>
                </c:pt>
                <c:pt idx="41">
                  <c:v>79</c:v>
                </c:pt>
                <c:pt idx="42">
                  <c:v>79</c:v>
                </c:pt>
                <c:pt idx="43">
                  <c:v>77</c:v>
                </c:pt>
                <c:pt idx="44">
                  <c:v>74</c:v>
                </c:pt>
                <c:pt idx="45">
                  <c:v>78</c:v>
                </c:pt>
                <c:pt idx="46">
                  <c:v>77</c:v>
                </c:pt>
                <c:pt idx="47">
                  <c:v>79</c:v>
                </c:pt>
                <c:pt idx="48">
                  <c:v>76</c:v>
                </c:pt>
                <c:pt idx="49">
                  <c:v>78</c:v>
                </c:pt>
                <c:pt idx="50">
                  <c:v>79</c:v>
                </c:pt>
                <c:pt idx="51">
                  <c:v>79</c:v>
                </c:pt>
                <c:pt idx="52">
                  <c:v>78</c:v>
                </c:pt>
                <c:pt idx="53">
                  <c:v>79</c:v>
                </c:pt>
                <c:pt idx="54">
                  <c:v>76</c:v>
                </c:pt>
                <c:pt idx="55">
                  <c:v>76</c:v>
                </c:pt>
                <c:pt idx="56">
                  <c:v>77</c:v>
                </c:pt>
                <c:pt idx="57">
                  <c:v>76</c:v>
                </c:pt>
                <c:pt idx="58">
                  <c:v>81</c:v>
                </c:pt>
                <c:pt idx="59">
                  <c:v>79</c:v>
                </c:pt>
                <c:pt idx="60">
                  <c:v>77</c:v>
                </c:pt>
                <c:pt idx="61">
                  <c:v>74</c:v>
                </c:pt>
                <c:pt idx="62">
                  <c:v>77</c:v>
                </c:pt>
                <c:pt idx="63">
                  <c:v>76</c:v>
                </c:pt>
                <c:pt idx="64">
                  <c:v>76</c:v>
                </c:pt>
                <c:pt idx="65">
                  <c:v>75</c:v>
                </c:pt>
                <c:pt idx="66">
                  <c:v>74</c:v>
                </c:pt>
                <c:pt idx="67">
                  <c:v>80</c:v>
                </c:pt>
                <c:pt idx="68">
                  <c:v>77</c:v>
                </c:pt>
                <c:pt idx="69">
                  <c:v>78</c:v>
                </c:pt>
                <c:pt idx="70">
                  <c:v>79</c:v>
                </c:pt>
                <c:pt idx="71">
                  <c:v>81</c:v>
                </c:pt>
                <c:pt idx="72">
                  <c:v>79</c:v>
                </c:pt>
                <c:pt idx="73">
                  <c:v>77</c:v>
                </c:pt>
                <c:pt idx="74">
                  <c:v>78</c:v>
                </c:pt>
                <c:pt idx="75">
                  <c:v>81</c:v>
                </c:pt>
                <c:pt idx="76">
                  <c:v>78</c:v>
                </c:pt>
                <c:pt idx="77">
                  <c:v>79</c:v>
                </c:pt>
                <c:pt idx="78">
                  <c:v>74</c:v>
                </c:pt>
                <c:pt idx="79">
                  <c:v>79</c:v>
                </c:pt>
                <c:pt idx="80">
                  <c:v>75</c:v>
                </c:pt>
                <c:pt idx="81">
                  <c:v>76</c:v>
                </c:pt>
                <c:pt idx="82">
                  <c:v>78</c:v>
                </c:pt>
                <c:pt idx="83">
                  <c:v>76</c:v>
                </c:pt>
                <c:pt idx="84">
                  <c:v>75</c:v>
                </c:pt>
                <c:pt idx="85">
                  <c:v>78</c:v>
                </c:pt>
                <c:pt idx="86">
                  <c:v>75</c:v>
                </c:pt>
                <c:pt idx="87">
                  <c:v>78</c:v>
                </c:pt>
                <c:pt idx="88">
                  <c:v>80</c:v>
                </c:pt>
                <c:pt idx="89">
                  <c:v>79</c:v>
                </c:pt>
                <c:pt idx="90">
                  <c:v>76</c:v>
                </c:pt>
                <c:pt idx="91">
                  <c:v>78</c:v>
                </c:pt>
                <c:pt idx="92">
                  <c:v>77</c:v>
                </c:pt>
                <c:pt idx="93">
                  <c:v>78</c:v>
                </c:pt>
                <c:pt idx="94">
                  <c:v>78</c:v>
                </c:pt>
                <c:pt idx="95">
                  <c:v>77</c:v>
                </c:pt>
                <c:pt idx="96">
                  <c:v>76</c:v>
                </c:pt>
                <c:pt idx="97">
                  <c:v>81</c:v>
                </c:pt>
                <c:pt idx="98">
                  <c:v>78</c:v>
                </c:pt>
                <c:pt idx="99">
                  <c:v>77</c:v>
                </c:pt>
                <c:pt idx="100">
                  <c:v>78</c:v>
                </c:pt>
                <c:pt idx="101">
                  <c:v>81</c:v>
                </c:pt>
                <c:pt idx="102">
                  <c:v>78</c:v>
                </c:pt>
                <c:pt idx="103">
                  <c:v>76</c:v>
                </c:pt>
                <c:pt idx="104">
                  <c:v>76</c:v>
                </c:pt>
                <c:pt idx="105">
                  <c:v>80</c:v>
                </c:pt>
                <c:pt idx="106">
                  <c:v>78</c:v>
                </c:pt>
                <c:pt idx="107">
                  <c:v>78</c:v>
                </c:pt>
                <c:pt idx="108">
                  <c:v>79</c:v>
                </c:pt>
                <c:pt idx="109">
                  <c:v>78</c:v>
                </c:pt>
                <c:pt idx="110">
                  <c:v>77</c:v>
                </c:pt>
                <c:pt idx="111">
                  <c:v>80</c:v>
                </c:pt>
                <c:pt idx="112">
                  <c:v>82</c:v>
                </c:pt>
                <c:pt idx="113">
                  <c:v>84</c:v>
                </c:pt>
                <c:pt idx="114">
                  <c:v>39</c:v>
                </c:pt>
                <c:pt idx="115">
                  <c:v>7</c:v>
                </c:pt>
                <c:pt idx="116">
                  <c:v>5</c:v>
                </c:pt>
                <c:pt idx="117">
                  <c:v>7</c:v>
                </c:pt>
                <c:pt idx="118">
                  <c:v>13</c:v>
                </c:pt>
                <c:pt idx="119">
                  <c:v>4</c:v>
                </c:pt>
                <c:pt idx="120">
                  <c:v>5</c:v>
                </c:pt>
                <c:pt idx="121">
                  <c:v>5</c:v>
                </c:pt>
                <c:pt idx="122">
                  <c:v>9</c:v>
                </c:pt>
                <c:pt idx="123">
                  <c:v>37</c:v>
                </c:pt>
                <c:pt idx="124">
                  <c:v>88</c:v>
                </c:pt>
                <c:pt idx="125">
                  <c:v>95</c:v>
                </c:pt>
                <c:pt idx="126">
                  <c:v>104</c:v>
                </c:pt>
                <c:pt idx="127">
                  <c:v>135</c:v>
                </c:pt>
                <c:pt idx="128">
                  <c:v>110</c:v>
                </c:pt>
                <c:pt idx="129">
                  <c:v>107</c:v>
                </c:pt>
                <c:pt idx="130">
                  <c:v>84</c:v>
                </c:pt>
                <c:pt idx="131">
                  <c:v>54</c:v>
                </c:pt>
                <c:pt idx="132">
                  <c:v>11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6</c:v>
                </c:pt>
                <c:pt idx="137">
                  <c:v>4</c:v>
                </c:pt>
                <c:pt idx="138">
                  <c:v>4</c:v>
                </c:pt>
                <c:pt idx="139">
                  <c:v>6</c:v>
                </c:pt>
                <c:pt idx="140">
                  <c:v>31</c:v>
                </c:pt>
                <c:pt idx="141">
                  <c:v>96</c:v>
                </c:pt>
                <c:pt idx="142">
                  <c:v>78</c:v>
                </c:pt>
                <c:pt idx="143">
                  <c:v>82</c:v>
                </c:pt>
                <c:pt idx="144">
                  <c:v>85</c:v>
                </c:pt>
                <c:pt idx="145">
                  <c:v>81</c:v>
                </c:pt>
                <c:pt idx="146">
                  <c:v>80</c:v>
                </c:pt>
                <c:pt idx="147">
                  <c:v>81</c:v>
                </c:pt>
                <c:pt idx="148">
                  <c:v>82</c:v>
                </c:pt>
                <c:pt idx="149">
                  <c:v>80</c:v>
                </c:pt>
                <c:pt idx="150">
                  <c:v>77</c:v>
                </c:pt>
                <c:pt idx="151">
                  <c:v>79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83</c:v>
                </c:pt>
                <c:pt idx="156">
                  <c:v>80</c:v>
                </c:pt>
                <c:pt idx="157">
                  <c:v>81</c:v>
                </c:pt>
                <c:pt idx="158">
                  <c:v>82</c:v>
                </c:pt>
                <c:pt idx="159">
                  <c:v>83</c:v>
                </c:pt>
                <c:pt idx="160">
                  <c:v>80</c:v>
                </c:pt>
                <c:pt idx="161">
                  <c:v>78</c:v>
                </c:pt>
                <c:pt idx="162">
                  <c:v>82</c:v>
                </c:pt>
                <c:pt idx="163">
                  <c:v>81</c:v>
                </c:pt>
                <c:pt idx="164">
                  <c:v>79</c:v>
                </c:pt>
                <c:pt idx="165">
                  <c:v>78</c:v>
                </c:pt>
                <c:pt idx="166">
                  <c:v>79</c:v>
                </c:pt>
                <c:pt idx="167">
                  <c:v>81</c:v>
                </c:pt>
                <c:pt idx="168">
                  <c:v>81</c:v>
                </c:pt>
                <c:pt idx="169">
                  <c:v>80</c:v>
                </c:pt>
                <c:pt idx="170">
                  <c:v>78</c:v>
                </c:pt>
                <c:pt idx="171">
                  <c:v>80</c:v>
                </c:pt>
                <c:pt idx="172">
                  <c:v>79</c:v>
                </c:pt>
                <c:pt idx="173">
                  <c:v>82</c:v>
                </c:pt>
                <c:pt idx="174">
                  <c:v>78</c:v>
                </c:pt>
                <c:pt idx="175">
                  <c:v>81</c:v>
                </c:pt>
                <c:pt idx="176">
                  <c:v>79</c:v>
                </c:pt>
                <c:pt idx="177">
                  <c:v>81</c:v>
                </c:pt>
                <c:pt idx="178">
                  <c:v>76</c:v>
                </c:pt>
                <c:pt idx="179">
                  <c:v>77</c:v>
                </c:pt>
                <c:pt idx="180">
                  <c:v>79</c:v>
                </c:pt>
                <c:pt idx="181">
                  <c:v>80</c:v>
                </c:pt>
                <c:pt idx="182">
                  <c:v>80</c:v>
                </c:pt>
                <c:pt idx="183">
                  <c:v>79</c:v>
                </c:pt>
                <c:pt idx="184">
                  <c:v>81</c:v>
                </c:pt>
                <c:pt idx="185">
                  <c:v>80</c:v>
                </c:pt>
                <c:pt idx="186">
                  <c:v>85</c:v>
                </c:pt>
                <c:pt idx="187">
                  <c:v>78</c:v>
                </c:pt>
                <c:pt idx="188">
                  <c:v>80</c:v>
                </c:pt>
                <c:pt idx="189">
                  <c:v>78</c:v>
                </c:pt>
                <c:pt idx="190">
                  <c:v>80</c:v>
                </c:pt>
                <c:pt idx="191">
                  <c:v>76</c:v>
                </c:pt>
                <c:pt idx="192">
                  <c:v>82</c:v>
                </c:pt>
                <c:pt idx="193">
                  <c:v>78</c:v>
                </c:pt>
                <c:pt idx="194">
                  <c:v>83</c:v>
                </c:pt>
                <c:pt idx="195">
                  <c:v>79</c:v>
                </c:pt>
                <c:pt idx="196">
                  <c:v>80</c:v>
                </c:pt>
                <c:pt idx="197">
                  <c:v>77</c:v>
                </c:pt>
                <c:pt idx="198">
                  <c:v>80</c:v>
                </c:pt>
                <c:pt idx="199">
                  <c:v>82</c:v>
                </c:pt>
                <c:pt idx="200">
                  <c:v>81</c:v>
                </c:pt>
                <c:pt idx="201">
                  <c:v>82</c:v>
                </c:pt>
                <c:pt idx="202">
                  <c:v>81</c:v>
                </c:pt>
                <c:pt idx="203">
                  <c:v>81</c:v>
                </c:pt>
                <c:pt idx="204">
                  <c:v>80</c:v>
                </c:pt>
                <c:pt idx="205">
                  <c:v>79</c:v>
                </c:pt>
                <c:pt idx="206">
                  <c:v>80</c:v>
                </c:pt>
                <c:pt idx="207">
                  <c:v>79</c:v>
                </c:pt>
                <c:pt idx="208">
                  <c:v>84</c:v>
                </c:pt>
                <c:pt idx="209">
                  <c:v>78</c:v>
                </c:pt>
                <c:pt idx="210">
                  <c:v>82</c:v>
                </c:pt>
                <c:pt idx="211">
                  <c:v>78</c:v>
                </c:pt>
                <c:pt idx="212">
                  <c:v>78</c:v>
                </c:pt>
                <c:pt idx="213">
                  <c:v>80</c:v>
                </c:pt>
                <c:pt idx="214">
                  <c:v>84</c:v>
                </c:pt>
                <c:pt idx="215">
                  <c:v>81</c:v>
                </c:pt>
                <c:pt idx="216">
                  <c:v>80</c:v>
                </c:pt>
                <c:pt idx="217">
                  <c:v>81</c:v>
                </c:pt>
                <c:pt idx="218">
                  <c:v>79</c:v>
                </c:pt>
                <c:pt idx="219">
                  <c:v>77</c:v>
                </c:pt>
                <c:pt idx="220">
                  <c:v>82</c:v>
                </c:pt>
                <c:pt idx="221">
                  <c:v>77</c:v>
                </c:pt>
                <c:pt idx="222">
                  <c:v>79</c:v>
                </c:pt>
                <c:pt idx="223">
                  <c:v>81</c:v>
                </c:pt>
                <c:pt idx="224">
                  <c:v>79</c:v>
                </c:pt>
                <c:pt idx="225">
                  <c:v>79</c:v>
                </c:pt>
                <c:pt idx="226">
                  <c:v>79</c:v>
                </c:pt>
                <c:pt idx="227">
                  <c:v>80</c:v>
                </c:pt>
                <c:pt idx="228">
                  <c:v>80</c:v>
                </c:pt>
                <c:pt idx="229">
                  <c:v>81</c:v>
                </c:pt>
                <c:pt idx="230">
                  <c:v>81</c:v>
                </c:pt>
                <c:pt idx="231">
                  <c:v>80</c:v>
                </c:pt>
                <c:pt idx="232">
                  <c:v>81</c:v>
                </c:pt>
                <c:pt idx="233">
                  <c:v>80</c:v>
                </c:pt>
                <c:pt idx="234">
                  <c:v>80</c:v>
                </c:pt>
                <c:pt idx="235">
                  <c:v>79</c:v>
                </c:pt>
                <c:pt idx="236">
                  <c:v>78</c:v>
                </c:pt>
                <c:pt idx="237">
                  <c:v>79</c:v>
                </c:pt>
                <c:pt idx="238">
                  <c:v>84</c:v>
                </c:pt>
                <c:pt idx="239">
                  <c:v>80</c:v>
                </c:pt>
                <c:pt idx="240">
                  <c:v>78</c:v>
                </c:pt>
                <c:pt idx="241">
                  <c:v>81</c:v>
                </c:pt>
                <c:pt idx="242">
                  <c:v>79</c:v>
                </c:pt>
                <c:pt idx="243">
                  <c:v>79</c:v>
                </c:pt>
                <c:pt idx="244">
                  <c:v>79</c:v>
                </c:pt>
                <c:pt idx="245">
                  <c:v>81</c:v>
                </c:pt>
                <c:pt idx="246">
                  <c:v>83</c:v>
                </c:pt>
                <c:pt idx="247">
                  <c:v>82</c:v>
                </c:pt>
                <c:pt idx="248">
                  <c:v>80</c:v>
                </c:pt>
                <c:pt idx="249">
                  <c:v>79</c:v>
                </c:pt>
                <c:pt idx="250">
                  <c:v>81</c:v>
                </c:pt>
                <c:pt idx="251">
                  <c:v>81</c:v>
                </c:pt>
                <c:pt idx="252">
                  <c:v>79</c:v>
                </c:pt>
                <c:pt idx="253">
                  <c:v>81</c:v>
                </c:pt>
                <c:pt idx="254">
                  <c:v>78</c:v>
                </c:pt>
                <c:pt idx="255">
                  <c:v>81</c:v>
                </c:pt>
                <c:pt idx="256">
                  <c:v>79</c:v>
                </c:pt>
                <c:pt idx="257">
                  <c:v>78</c:v>
                </c:pt>
                <c:pt idx="258">
                  <c:v>77</c:v>
                </c:pt>
                <c:pt idx="259">
                  <c:v>81</c:v>
                </c:pt>
                <c:pt idx="260">
                  <c:v>80</c:v>
                </c:pt>
                <c:pt idx="261">
                  <c:v>79</c:v>
                </c:pt>
                <c:pt idx="262">
                  <c:v>83</c:v>
                </c:pt>
                <c:pt idx="263">
                  <c:v>82</c:v>
                </c:pt>
                <c:pt idx="264">
                  <c:v>81</c:v>
                </c:pt>
                <c:pt idx="265">
                  <c:v>79</c:v>
                </c:pt>
                <c:pt idx="266">
                  <c:v>84</c:v>
                </c:pt>
                <c:pt idx="267">
                  <c:v>83</c:v>
                </c:pt>
                <c:pt idx="268">
                  <c:v>78</c:v>
                </c:pt>
                <c:pt idx="269">
                  <c:v>81</c:v>
                </c:pt>
                <c:pt idx="270">
                  <c:v>82</c:v>
                </c:pt>
                <c:pt idx="271">
                  <c:v>78</c:v>
                </c:pt>
                <c:pt idx="272">
                  <c:v>81</c:v>
                </c:pt>
                <c:pt idx="273">
                  <c:v>80</c:v>
                </c:pt>
                <c:pt idx="274">
                  <c:v>78</c:v>
                </c:pt>
                <c:pt idx="275">
                  <c:v>81</c:v>
                </c:pt>
                <c:pt idx="276">
                  <c:v>79</c:v>
                </c:pt>
                <c:pt idx="277">
                  <c:v>80</c:v>
                </c:pt>
                <c:pt idx="278">
                  <c:v>80</c:v>
                </c:pt>
                <c:pt idx="279">
                  <c:v>77</c:v>
                </c:pt>
                <c:pt idx="280">
                  <c:v>80</c:v>
                </c:pt>
                <c:pt idx="281">
                  <c:v>79</c:v>
                </c:pt>
                <c:pt idx="282">
                  <c:v>81</c:v>
                </c:pt>
                <c:pt idx="283">
                  <c:v>81</c:v>
                </c:pt>
                <c:pt idx="284">
                  <c:v>80</c:v>
                </c:pt>
                <c:pt idx="285">
                  <c:v>81</c:v>
                </c:pt>
                <c:pt idx="286">
                  <c:v>78</c:v>
                </c:pt>
                <c:pt idx="287">
                  <c:v>77</c:v>
                </c:pt>
                <c:pt idx="288">
                  <c:v>80</c:v>
                </c:pt>
                <c:pt idx="289">
                  <c:v>80</c:v>
                </c:pt>
                <c:pt idx="290">
                  <c:v>76</c:v>
                </c:pt>
                <c:pt idx="291">
                  <c:v>83</c:v>
                </c:pt>
                <c:pt idx="292">
                  <c:v>79</c:v>
                </c:pt>
                <c:pt idx="293">
                  <c:v>80</c:v>
                </c:pt>
                <c:pt idx="294">
                  <c:v>81</c:v>
                </c:pt>
                <c:pt idx="295">
                  <c:v>77</c:v>
                </c:pt>
                <c:pt idx="296">
                  <c:v>83</c:v>
                </c:pt>
                <c:pt idx="297">
                  <c:v>76</c:v>
                </c:pt>
                <c:pt idx="298">
                  <c:v>81</c:v>
                </c:pt>
                <c:pt idx="299">
                  <c:v>80</c:v>
                </c:pt>
                <c:pt idx="300">
                  <c:v>79</c:v>
                </c:pt>
                <c:pt idx="301">
                  <c:v>80</c:v>
                </c:pt>
                <c:pt idx="302">
                  <c:v>79</c:v>
                </c:pt>
                <c:pt idx="303">
                  <c:v>80</c:v>
                </c:pt>
                <c:pt idx="304">
                  <c:v>79</c:v>
                </c:pt>
                <c:pt idx="305">
                  <c:v>78</c:v>
                </c:pt>
                <c:pt idx="306">
                  <c:v>81</c:v>
                </c:pt>
                <c:pt idx="307">
                  <c:v>78</c:v>
                </c:pt>
                <c:pt idx="308">
                  <c:v>80</c:v>
                </c:pt>
                <c:pt idx="309">
                  <c:v>81</c:v>
                </c:pt>
                <c:pt idx="310">
                  <c:v>83</c:v>
                </c:pt>
                <c:pt idx="311">
                  <c:v>81</c:v>
                </c:pt>
                <c:pt idx="312">
                  <c:v>80</c:v>
                </c:pt>
                <c:pt idx="313">
                  <c:v>79</c:v>
                </c:pt>
                <c:pt idx="314">
                  <c:v>81</c:v>
                </c:pt>
                <c:pt idx="315">
                  <c:v>82</c:v>
                </c:pt>
                <c:pt idx="316">
                  <c:v>81</c:v>
                </c:pt>
                <c:pt idx="317">
                  <c:v>79</c:v>
                </c:pt>
                <c:pt idx="318">
                  <c:v>80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Comm!$CG$6</c:f>
              <c:strCache>
                <c:ptCount val="1"/>
                <c:pt idx="0">
                  <c:v>NC-X-V-040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Comm!$CE$7:$CE$326</c:f>
              <c:numCache>
                <c:formatCode>0</c:formatCode>
                <c:ptCount val="3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</c:numCache>
            </c:numRef>
          </c:xVal>
          <c:yVal>
            <c:numRef>
              <c:f>Comm!$CG$7:$CG$326</c:f>
              <c:numCache>
                <c:formatCode>0.0</c:formatCode>
                <c:ptCount val="320"/>
                <c:pt idx="0">
                  <c:v>79</c:v>
                </c:pt>
                <c:pt idx="1">
                  <c:v>77</c:v>
                </c:pt>
                <c:pt idx="2">
                  <c:v>76</c:v>
                </c:pt>
                <c:pt idx="3">
                  <c:v>75</c:v>
                </c:pt>
                <c:pt idx="4">
                  <c:v>75</c:v>
                </c:pt>
                <c:pt idx="5">
                  <c:v>78</c:v>
                </c:pt>
                <c:pt idx="6">
                  <c:v>76</c:v>
                </c:pt>
                <c:pt idx="7">
                  <c:v>75</c:v>
                </c:pt>
                <c:pt idx="8">
                  <c:v>75</c:v>
                </c:pt>
                <c:pt idx="9">
                  <c:v>80</c:v>
                </c:pt>
                <c:pt idx="10">
                  <c:v>80</c:v>
                </c:pt>
                <c:pt idx="11">
                  <c:v>76</c:v>
                </c:pt>
                <c:pt idx="12">
                  <c:v>75</c:v>
                </c:pt>
                <c:pt idx="13">
                  <c:v>77</c:v>
                </c:pt>
                <c:pt idx="14">
                  <c:v>74</c:v>
                </c:pt>
                <c:pt idx="15">
                  <c:v>75</c:v>
                </c:pt>
                <c:pt idx="16">
                  <c:v>77</c:v>
                </c:pt>
                <c:pt idx="17">
                  <c:v>79</c:v>
                </c:pt>
                <c:pt idx="18">
                  <c:v>79</c:v>
                </c:pt>
                <c:pt idx="19">
                  <c:v>77</c:v>
                </c:pt>
                <c:pt idx="20">
                  <c:v>77</c:v>
                </c:pt>
                <c:pt idx="21">
                  <c:v>80</c:v>
                </c:pt>
                <c:pt idx="22">
                  <c:v>76</c:v>
                </c:pt>
                <c:pt idx="23">
                  <c:v>75</c:v>
                </c:pt>
                <c:pt idx="24">
                  <c:v>79</c:v>
                </c:pt>
                <c:pt idx="25">
                  <c:v>74</c:v>
                </c:pt>
                <c:pt idx="26">
                  <c:v>76</c:v>
                </c:pt>
                <c:pt idx="27">
                  <c:v>75</c:v>
                </c:pt>
                <c:pt idx="28">
                  <c:v>78</c:v>
                </c:pt>
                <c:pt idx="29">
                  <c:v>74</c:v>
                </c:pt>
                <c:pt idx="30">
                  <c:v>74</c:v>
                </c:pt>
                <c:pt idx="31">
                  <c:v>79</c:v>
                </c:pt>
                <c:pt idx="32">
                  <c:v>78</c:v>
                </c:pt>
                <c:pt idx="33">
                  <c:v>76</c:v>
                </c:pt>
                <c:pt idx="34">
                  <c:v>76</c:v>
                </c:pt>
                <c:pt idx="35">
                  <c:v>77</c:v>
                </c:pt>
                <c:pt idx="36">
                  <c:v>79</c:v>
                </c:pt>
                <c:pt idx="37">
                  <c:v>77</c:v>
                </c:pt>
                <c:pt idx="38">
                  <c:v>77</c:v>
                </c:pt>
                <c:pt idx="39">
                  <c:v>79</c:v>
                </c:pt>
                <c:pt idx="40">
                  <c:v>77</c:v>
                </c:pt>
                <c:pt idx="41">
                  <c:v>80</c:v>
                </c:pt>
                <c:pt idx="42">
                  <c:v>73</c:v>
                </c:pt>
                <c:pt idx="43">
                  <c:v>74</c:v>
                </c:pt>
                <c:pt idx="44">
                  <c:v>77</c:v>
                </c:pt>
                <c:pt idx="45">
                  <c:v>75</c:v>
                </c:pt>
                <c:pt idx="46">
                  <c:v>78</c:v>
                </c:pt>
                <c:pt idx="47">
                  <c:v>77</c:v>
                </c:pt>
                <c:pt idx="48">
                  <c:v>78</c:v>
                </c:pt>
                <c:pt idx="49">
                  <c:v>76</c:v>
                </c:pt>
                <c:pt idx="50">
                  <c:v>77</c:v>
                </c:pt>
                <c:pt idx="51">
                  <c:v>77</c:v>
                </c:pt>
                <c:pt idx="52">
                  <c:v>76</c:v>
                </c:pt>
                <c:pt idx="53">
                  <c:v>76</c:v>
                </c:pt>
                <c:pt idx="54">
                  <c:v>73</c:v>
                </c:pt>
                <c:pt idx="55">
                  <c:v>76</c:v>
                </c:pt>
                <c:pt idx="56">
                  <c:v>76</c:v>
                </c:pt>
                <c:pt idx="57">
                  <c:v>78</c:v>
                </c:pt>
                <c:pt idx="58">
                  <c:v>77</c:v>
                </c:pt>
                <c:pt idx="59">
                  <c:v>78</c:v>
                </c:pt>
                <c:pt idx="60">
                  <c:v>79</c:v>
                </c:pt>
                <c:pt idx="61">
                  <c:v>74</c:v>
                </c:pt>
                <c:pt idx="62">
                  <c:v>79</c:v>
                </c:pt>
                <c:pt idx="63">
                  <c:v>78</c:v>
                </c:pt>
                <c:pt idx="64">
                  <c:v>75</c:v>
                </c:pt>
                <c:pt idx="65">
                  <c:v>78</c:v>
                </c:pt>
                <c:pt idx="66">
                  <c:v>79</c:v>
                </c:pt>
                <c:pt idx="67">
                  <c:v>77</c:v>
                </c:pt>
                <c:pt idx="68">
                  <c:v>76</c:v>
                </c:pt>
                <c:pt idx="69">
                  <c:v>77</c:v>
                </c:pt>
                <c:pt idx="70">
                  <c:v>79</c:v>
                </c:pt>
                <c:pt idx="71">
                  <c:v>79</c:v>
                </c:pt>
                <c:pt idx="72">
                  <c:v>79</c:v>
                </c:pt>
                <c:pt idx="73">
                  <c:v>75</c:v>
                </c:pt>
                <c:pt idx="74">
                  <c:v>80</c:v>
                </c:pt>
                <c:pt idx="75">
                  <c:v>78</c:v>
                </c:pt>
                <c:pt idx="76">
                  <c:v>72</c:v>
                </c:pt>
                <c:pt idx="77">
                  <c:v>79</c:v>
                </c:pt>
                <c:pt idx="78">
                  <c:v>79</c:v>
                </c:pt>
                <c:pt idx="79">
                  <c:v>80</c:v>
                </c:pt>
                <c:pt idx="80">
                  <c:v>74</c:v>
                </c:pt>
                <c:pt idx="81">
                  <c:v>78</c:v>
                </c:pt>
                <c:pt idx="82">
                  <c:v>77</c:v>
                </c:pt>
                <c:pt idx="83">
                  <c:v>77</c:v>
                </c:pt>
                <c:pt idx="84">
                  <c:v>75</c:v>
                </c:pt>
                <c:pt idx="85">
                  <c:v>78</c:v>
                </c:pt>
                <c:pt idx="86">
                  <c:v>78</c:v>
                </c:pt>
                <c:pt idx="87">
                  <c:v>82</c:v>
                </c:pt>
                <c:pt idx="88">
                  <c:v>77</c:v>
                </c:pt>
                <c:pt idx="89">
                  <c:v>75</c:v>
                </c:pt>
                <c:pt idx="90">
                  <c:v>78</c:v>
                </c:pt>
                <c:pt idx="91">
                  <c:v>80</c:v>
                </c:pt>
                <c:pt idx="92">
                  <c:v>79</c:v>
                </c:pt>
                <c:pt idx="93">
                  <c:v>78</c:v>
                </c:pt>
                <c:pt idx="94">
                  <c:v>76</c:v>
                </c:pt>
                <c:pt idx="95">
                  <c:v>76</c:v>
                </c:pt>
                <c:pt idx="96">
                  <c:v>78</c:v>
                </c:pt>
                <c:pt idx="97">
                  <c:v>79</c:v>
                </c:pt>
                <c:pt idx="98">
                  <c:v>80</c:v>
                </c:pt>
                <c:pt idx="99">
                  <c:v>79</c:v>
                </c:pt>
                <c:pt idx="100">
                  <c:v>79</c:v>
                </c:pt>
                <c:pt idx="101">
                  <c:v>78</c:v>
                </c:pt>
                <c:pt idx="102">
                  <c:v>76</c:v>
                </c:pt>
                <c:pt idx="103">
                  <c:v>78</c:v>
                </c:pt>
                <c:pt idx="104">
                  <c:v>78</c:v>
                </c:pt>
                <c:pt idx="105">
                  <c:v>80</c:v>
                </c:pt>
                <c:pt idx="106">
                  <c:v>78</c:v>
                </c:pt>
                <c:pt idx="107">
                  <c:v>80</c:v>
                </c:pt>
                <c:pt idx="108">
                  <c:v>78</c:v>
                </c:pt>
                <c:pt idx="109">
                  <c:v>81</c:v>
                </c:pt>
                <c:pt idx="110">
                  <c:v>77</c:v>
                </c:pt>
                <c:pt idx="111">
                  <c:v>80</c:v>
                </c:pt>
                <c:pt idx="112">
                  <c:v>80</c:v>
                </c:pt>
                <c:pt idx="113">
                  <c:v>79</c:v>
                </c:pt>
                <c:pt idx="114">
                  <c:v>47</c:v>
                </c:pt>
                <c:pt idx="115">
                  <c:v>7</c:v>
                </c:pt>
                <c:pt idx="116">
                  <c:v>4</c:v>
                </c:pt>
                <c:pt idx="117">
                  <c:v>6</c:v>
                </c:pt>
                <c:pt idx="118">
                  <c:v>13</c:v>
                </c:pt>
                <c:pt idx="119">
                  <c:v>4</c:v>
                </c:pt>
                <c:pt idx="120">
                  <c:v>5</c:v>
                </c:pt>
                <c:pt idx="121">
                  <c:v>5</c:v>
                </c:pt>
                <c:pt idx="122">
                  <c:v>8</c:v>
                </c:pt>
                <c:pt idx="123">
                  <c:v>38</c:v>
                </c:pt>
                <c:pt idx="124">
                  <c:v>91</c:v>
                </c:pt>
                <c:pt idx="125">
                  <c:v>95</c:v>
                </c:pt>
                <c:pt idx="126">
                  <c:v>104</c:v>
                </c:pt>
                <c:pt idx="127">
                  <c:v>128</c:v>
                </c:pt>
                <c:pt idx="128">
                  <c:v>114</c:v>
                </c:pt>
                <c:pt idx="129">
                  <c:v>105</c:v>
                </c:pt>
                <c:pt idx="130">
                  <c:v>81</c:v>
                </c:pt>
                <c:pt idx="131">
                  <c:v>59</c:v>
                </c:pt>
                <c:pt idx="132">
                  <c:v>11</c:v>
                </c:pt>
                <c:pt idx="133">
                  <c:v>5</c:v>
                </c:pt>
                <c:pt idx="134">
                  <c:v>4</c:v>
                </c:pt>
                <c:pt idx="135">
                  <c:v>4</c:v>
                </c:pt>
                <c:pt idx="136">
                  <c:v>5</c:v>
                </c:pt>
                <c:pt idx="137">
                  <c:v>3</c:v>
                </c:pt>
                <c:pt idx="138">
                  <c:v>3</c:v>
                </c:pt>
                <c:pt idx="139">
                  <c:v>7</c:v>
                </c:pt>
                <c:pt idx="140">
                  <c:v>27</c:v>
                </c:pt>
                <c:pt idx="141">
                  <c:v>106</c:v>
                </c:pt>
                <c:pt idx="142">
                  <c:v>82</c:v>
                </c:pt>
                <c:pt idx="143">
                  <c:v>82</c:v>
                </c:pt>
                <c:pt idx="144">
                  <c:v>79</c:v>
                </c:pt>
                <c:pt idx="145">
                  <c:v>84</c:v>
                </c:pt>
                <c:pt idx="146">
                  <c:v>82</c:v>
                </c:pt>
                <c:pt idx="147">
                  <c:v>79</c:v>
                </c:pt>
                <c:pt idx="148">
                  <c:v>82</c:v>
                </c:pt>
                <c:pt idx="149">
                  <c:v>86</c:v>
                </c:pt>
                <c:pt idx="150">
                  <c:v>82</c:v>
                </c:pt>
                <c:pt idx="151">
                  <c:v>81</c:v>
                </c:pt>
                <c:pt idx="152">
                  <c:v>78</c:v>
                </c:pt>
                <c:pt idx="153">
                  <c:v>80</c:v>
                </c:pt>
                <c:pt idx="154">
                  <c:v>80</c:v>
                </c:pt>
                <c:pt idx="155">
                  <c:v>81</c:v>
                </c:pt>
                <c:pt idx="156">
                  <c:v>81</c:v>
                </c:pt>
                <c:pt idx="157">
                  <c:v>80</c:v>
                </c:pt>
                <c:pt idx="158">
                  <c:v>79</c:v>
                </c:pt>
                <c:pt idx="159">
                  <c:v>79</c:v>
                </c:pt>
                <c:pt idx="160">
                  <c:v>81</c:v>
                </c:pt>
                <c:pt idx="161">
                  <c:v>82</c:v>
                </c:pt>
                <c:pt idx="162">
                  <c:v>82</c:v>
                </c:pt>
                <c:pt idx="163">
                  <c:v>81</c:v>
                </c:pt>
                <c:pt idx="164">
                  <c:v>81</c:v>
                </c:pt>
                <c:pt idx="165">
                  <c:v>83</c:v>
                </c:pt>
                <c:pt idx="166">
                  <c:v>81</c:v>
                </c:pt>
                <c:pt idx="167">
                  <c:v>79</c:v>
                </c:pt>
                <c:pt idx="168">
                  <c:v>79</c:v>
                </c:pt>
                <c:pt idx="169">
                  <c:v>81</c:v>
                </c:pt>
                <c:pt idx="170">
                  <c:v>77</c:v>
                </c:pt>
                <c:pt idx="171">
                  <c:v>79</c:v>
                </c:pt>
                <c:pt idx="172">
                  <c:v>78</c:v>
                </c:pt>
                <c:pt idx="173">
                  <c:v>80</c:v>
                </c:pt>
                <c:pt idx="174">
                  <c:v>80</c:v>
                </c:pt>
                <c:pt idx="175">
                  <c:v>79</c:v>
                </c:pt>
                <c:pt idx="176">
                  <c:v>80</c:v>
                </c:pt>
                <c:pt idx="177">
                  <c:v>80</c:v>
                </c:pt>
                <c:pt idx="178">
                  <c:v>79</c:v>
                </c:pt>
                <c:pt idx="179">
                  <c:v>80</c:v>
                </c:pt>
                <c:pt idx="180">
                  <c:v>78</c:v>
                </c:pt>
                <c:pt idx="181">
                  <c:v>81</c:v>
                </c:pt>
                <c:pt idx="182">
                  <c:v>79</c:v>
                </c:pt>
                <c:pt idx="183">
                  <c:v>80</c:v>
                </c:pt>
                <c:pt idx="184">
                  <c:v>82</c:v>
                </c:pt>
                <c:pt idx="185">
                  <c:v>80</c:v>
                </c:pt>
                <c:pt idx="186">
                  <c:v>84</c:v>
                </c:pt>
                <c:pt idx="187">
                  <c:v>80</c:v>
                </c:pt>
                <c:pt idx="188">
                  <c:v>81</c:v>
                </c:pt>
                <c:pt idx="189">
                  <c:v>82</c:v>
                </c:pt>
                <c:pt idx="190">
                  <c:v>79</c:v>
                </c:pt>
                <c:pt idx="191">
                  <c:v>83</c:v>
                </c:pt>
                <c:pt idx="192">
                  <c:v>81</c:v>
                </c:pt>
                <c:pt idx="193">
                  <c:v>82</c:v>
                </c:pt>
                <c:pt idx="194">
                  <c:v>83</c:v>
                </c:pt>
                <c:pt idx="195">
                  <c:v>79</c:v>
                </c:pt>
                <c:pt idx="196">
                  <c:v>81</c:v>
                </c:pt>
                <c:pt idx="197">
                  <c:v>80</c:v>
                </c:pt>
                <c:pt idx="198">
                  <c:v>81</c:v>
                </c:pt>
                <c:pt idx="199">
                  <c:v>78</c:v>
                </c:pt>
                <c:pt idx="200">
                  <c:v>78</c:v>
                </c:pt>
                <c:pt idx="201">
                  <c:v>80</c:v>
                </c:pt>
                <c:pt idx="202">
                  <c:v>81</c:v>
                </c:pt>
                <c:pt idx="203">
                  <c:v>82</c:v>
                </c:pt>
                <c:pt idx="204">
                  <c:v>81</c:v>
                </c:pt>
                <c:pt idx="205">
                  <c:v>82</c:v>
                </c:pt>
                <c:pt idx="206">
                  <c:v>79</c:v>
                </c:pt>
                <c:pt idx="207">
                  <c:v>85</c:v>
                </c:pt>
                <c:pt idx="208">
                  <c:v>80</c:v>
                </c:pt>
                <c:pt idx="209">
                  <c:v>81</c:v>
                </c:pt>
                <c:pt idx="210">
                  <c:v>79</c:v>
                </c:pt>
                <c:pt idx="211">
                  <c:v>80</c:v>
                </c:pt>
                <c:pt idx="212">
                  <c:v>83</c:v>
                </c:pt>
                <c:pt idx="213">
                  <c:v>80</c:v>
                </c:pt>
                <c:pt idx="214">
                  <c:v>81</c:v>
                </c:pt>
                <c:pt idx="215">
                  <c:v>81</c:v>
                </c:pt>
                <c:pt idx="216">
                  <c:v>80</c:v>
                </c:pt>
                <c:pt idx="217">
                  <c:v>79</c:v>
                </c:pt>
                <c:pt idx="218">
                  <c:v>81</c:v>
                </c:pt>
                <c:pt idx="219">
                  <c:v>79</c:v>
                </c:pt>
                <c:pt idx="220">
                  <c:v>80</c:v>
                </c:pt>
                <c:pt idx="221">
                  <c:v>85</c:v>
                </c:pt>
                <c:pt idx="222">
                  <c:v>82</c:v>
                </c:pt>
                <c:pt idx="223">
                  <c:v>80</c:v>
                </c:pt>
                <c:pt idx="224">
                  <c:v>80</c:v>
                </c:pt>
                <c:pt idx="225">
                  <c:v>77</c:v>
                </c:pt>
                <c:pt idx="226">
                  <c:v>79</c:v>
                </c:pt>
                <c:pt idx="227">
                  <c:v>78</c:v>
                </c:pt>
                <c:pt idx="228">
                  <c:v>82</c:v>
                </c:pt>
                <c:pt idx="229">
                  <c:v>80</c:v>
                </c:pt>
                <c:pt idx="230">
                  <c:v>79</c:v>
                </c:pt>
                <c:pt idx="231">
                  <c:v>79</c:v>
                </c:pt>
                <c:pt idx="232">
                  <c:v>85</c:v>
                </c:pt>
                <c:pt idx="233">
                  <c:v>79</c:v>
                </c:pt>
                <c:pt idx="234">
                  <c:v>77</c:v>
                </c:pt>
                <c:pt idx="235">
                  <c:v>78</c:v>
                </c:pt>
                <c:pt idx="236">
                  <c:v>79</c:v>
                </c:pt>
                <c:pt idx="237">
                  <c:v>80</c:v>
                </c:pt>
                <c:pt idx="238">
                  <c:v>79</c:v>
                </c:pt>
                <c:pt idx="239">
                  <c:v>82</c:v>
                </c:pt>
                <c:pt idx="240">
                  <c:v>78</c:v>
                </c:pt>
                <c:pt idx="241">
                  <c:v>83</c:v>
                </c:pt>
                <c:pt idx="242">
                  <c:v>82</c:v>
                </c:pt>
                <c:pt idx="243">
                  <c:v>84</c:v>
                </c:pt>
                <c:pt idx="244">
                  <c:v>78</c:v>
                </c:pt>
                <c:pt idx="245">
                  <c:v>78</c:v>
                </c:pt>
                <c:pt idx="246">
                  <c:v>82</c:v>
                </c:pt>
                <c:pt idx="247">
                  <c:v>78</c:v>
                </c:pt>
                <c:pt idx="248">
                  <c:v>79</c:v>
                </c:pt>
                <c:pt idx="249">
                  <c:v>80</c:v>
                </c:pt>
                <c:pt idx="250">
                  <c:v>79</c:v>
                </c:pt>
                <c:pt idx="251">
                  <c:v>79</c:v>
                </c:pt>
                <c:pt idx="252">
                  <c:v>78</c:v>
                </c:pt>
                <c:pt idx="253">
                  <c:v>81</c:v>
                </c:pt>
                <c:pt idx="254">
                  <c:v>81</c:v>
                </c:pt>
                <c:pt idx="255">
                  <c:v>80</c:v>
                </c:pt>
                <c:pt idx="256">
                  <c:v>79</c:v>
                </c:pt>
                <c:pt idx="257">
                  <c:v>83</c:v>
                </c:pt>
                <c:pt idx="258">
                  <c:v>79</c:v>
                </c:pt>
                <c:pt idx="259">
                  <c:v>76</c:v>
                </c:pt>
                <c:pt idx="260">
                  <c:v>81</c:v>
                </c:pt>
                <c:pt idx="261">
                  <c:v>80</c:v>
                </c:pt>
                <c:pt idx="262">
                  <c:v>82</c:v>
                </c:pt>
                <c:pt idx="263">
                  <c:v>79</c:v>
                </c:pt>
                <c:pt idx="264">
                  <c:v>79</c:v>
                </c:pt>
                <c:pt idx="265">
                  <c:v>80</c:v>
                </c:pt>
                <c:pt idx="266">
                  <c:v>80</c:v>
                </c:pt>
                <c:pt idx="267">
                  <c:v>83</c:v>
                </c:pt>
                <c:pt idx="268">
                  <c:v>78</c:v>
                </c:pt>
                <c:pt idx="269">
                  <c:v>80</c:v>
                </c:pt>
                <c:pt idx="270">
                  <c:v>81</c:v>
                </c:pt>
                <c:pt idx="271">
                  <c:v>80</c:v>
                </c:pt>
                <c:pt idx="272">
                  <c:v>81</c:v>
                </c:pt>
                <c:pt idx="273">
                  <c:v>81</c:v>
                </c:pt>
                <c:pt idx="274">
                  <c:v>78</c:v>
                </c:pt>
                <c:pt idx="275">
                  <c:v>80</c:v>
                </c:pt>
                <c:pt idx="276">
                  <c:v>78</c:v>
                </c:pt>
                <c:pt idx="277">
                  <c:v>80</c:v>
                </c:pt>
                <c:pt idx="278">
                  <c:v>80</c:v>
                </c:pt>
                <c:pt idx="279">
                  <c:v>80</c:v>
                </c:pt>
                <c:pt idx="280">
                  <c:v>83</c:v>
                </c:pt>
                <c:pt idx="281">
                  <c:v>78</c:v>
                </c:pt>
                <c:pt idx="282">
                  <c:v>81</c:v>
                </c:pt>
                <c:pt idx="283">
                  <c:v>78</c:v>
                </c:pt>
                <c:pt idx="284">
                  <c:v>79</c:v>
                </c:pt>
                <c:pt idx="285">
                  <c:v>84</c:v>
                </c:pt>
                <c:pt idx="286">
                  <c:v>81</c:v>
                </c:pt>
                <c:pt idx="287">
                  <c:v>77</c:v>
                </c:pt>
                <c:pt idx="288">
                  <c:v>81</c:v>
                </c:pt>
                <c:pt idx="289">
                  <c:v>76</c:v>
                </c:pt>
                <c:pt idx="290">
                  <c:v>80</c:v>
                </c:pt>
                <c:pt idx="291">
                  <c:v>79</c:v>
                </c:pt>
                <c:pt idx="292">
                  <c:v>78</c:v>
                </c:pt>
                <c:pt idx="293">
                  <c:v>79</c:v>
                </c:pt>
                <c:pt idx="294">
                  <c:v>80</c:v>
                </c:pt>
                <c:pt idx="295">
                  <c:v>77</c:v>
                </c:pt>
                <c:pt idx="296">
                  <c:v>81</c:v>
                </c:pt>
                <c:pt idx="297">
                  <c:v>80</c:v>
                </c:pt>
                <c:pt idx="298">
                  <c:v>82</c:v>
                </c:pt>
                <c:pt idx="299">
                  <c:v>83</c:v>
                </c:pt>
                <c:pt idx="300">
                  <c:v>83</c:v>
                </c:pt>
                <c:pt idx="301">
                  <c:v>78</c:v>
                </c:pt>
                <c:pt idx="302">
                  <c:v>78</c:v>
                </c:pt>
                <c:pt idx="303">
                  <c:v>77</c:v>
                </c:pt>
                <c:pt idx="304">
                  <c:v>79</c:v>
                </c:pt>
                <c:pt idx="305">
                  <c:v>81</c:v>
                </c:pt>
                <c:pt idx="306">
                  <c:v>80</c:v>
                </c:pt>
                <c:pt idx="307">
                  <c:v>82</c:v>
                </c:pt>
                <c:pt idx="308">
                  <c:v>81</c:v>
                </c:pt>
                <c:pt idx="309">
                  <c:v>80</c:v>
                </c:pt>
                <c:pt idx="310">
                  <c:v>79</c:v>
                </c:pt>
                <c:pt idx="311">
                  <c:v>82</c:v>
                </c:pt>
                <c:pt idx="312">
                  <c:v>77</c:v>
                </c:pt>
                <c:pt idx="313">
                  <c:v>80</c:v>
                </c:pt>
                <c:pt idx="314">
                  <c:v>79</c:v>
                </c:pt>
                <c:pt idx="315">
                  <c:v>81</c:v>
                </c:pt>
                <c:pt idx="316">
                  <c:v>80</c:v>
                </c:pt>
                <c:pt idx="317">
                  <c:v>81</c:v>
                </c:pt>
                <c:pt idx="318">
                  <c:v>78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Comm!$CH$6</c:f>
              <c:strCache>
                <c:ptCount val="1"/>
                <c:pt idx="0">
                  <c:v>NC-Y-V-030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Comm!$CE$7:$CE$326</c:f>
              <c:numCache>
                <c:formatCode>0</c:formatCode>
                <c:ptCount val="3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</c:numCache>
            </c:numRef>
          </c:xVal>
          <c:yVal>
            <c:numRef>
              <c:f>Comm!$CH$7:$CH$326</c:f>
              <c:numCache>
                <c:formatCode>0.0</c:formatCode>
                <c:ptCount val="320"/>
                <c:pt idx="0">
                  <c:v>70</c:v>
                </c:pt>
                <c:pt idx="1">
                  <c:v>76</c:v>
                </c:pt>
                <c:pt idx="2">
                  <c:v>72</c:v>
                </c:pt>
                <c:pt idx="3">
                  <c:v>72</c:v>
                </c:pt>
                <c:pt idx="4">
                  <c:v>73</c:v>
                </c:pt>
                <c:pt idx="5">
                  <c:v>72</c:v>
                </c:pt>
                <c:pt idx="6">
                  <c:v>73</c:v>
                </c:pt>
                <c:pt idx="7">
                  <c:v>74</c:v>
                </c:pt>
                <c:pt idx="8">
                  <c:v>72</c:v>
                </c:pt>
                <c:pt idx="9">
                  <c:v>73</c:v>
                </c:pt>
                <c:pt idx="10">
                  <c:v>71</c:v>
                </c:pt>
                <c:pt idx="11">
                  <c:v>72</c:v>
                </c:pt>
                <c:pt idx="12">
                  <c:v>72</c:v>
                </c:pt>
                <c:pt idx="13">
                  <c:v>74</c:v>
                </c:pt>
                <c:pt idx="14">
                  <c:v>71</c:v>
                </c:pt>
                <c:pt idx="15">
                  <c:v>73</c:v>
                </c:pt>
                <c:pt idx="16">
                  <c:v>73</c:v>
                </c:pt>
                <c:pt idx="17">
                  <c:v>72</c:v>
                </c:pt>
                <c:pt idx="18">
                  <c:v>72</c:v>
                </c:pt>
                <c:pt idx="19">
                  <c:v>74</c:v>
                </c:pt>
                <c:pt idx="20">
                  <c:v>71</c:v>
                </c:pt>
                <c:pt idx="21">
                  <c:v>75</c:v>
                </c:pt>
                <c:pt idx="22">
                  <c:v>77</c:v>
                </c:pt>
                <c:pt idx="23">
                  <c:v>77</c:v>
                </c:pt>
                <c:pt idx="24">
                  <c:v>74</c:v>
                </c:pt>
                <c:pt idx="25">
                  <c:v>72</c:v>
                </c:pt>
                <c:pt idx="26">
                  <c:v>77</c:v>
                </c:pt>
                <c:pt idx="27">
                  <c:v>76</c:v>
                </c:pt>
                <c:pt idx="28">
                  <c:v>76</c:v>
                </c:pt>
                <c:pt idx="29">
                  <c:v>77</c:v>
                </c:pt>
                <c:pt idx="30">
                  <c:v>76</c:v>
                </c:pt>
                <c:pt idx="31">
                  <c:v>77</c:v>
                </c:pt>
                <c:pt idx="32">
                  <c:v>77</c:v>
                </c:pt>
                <c:pt idx="33">
                  <c:v>74</c:v>
                </c:pt>
                <c:pt idx="34">
                  <c:v>75</c:v>
                </c:pt>
                <c:pt idx="35">
                  <c:v>74</c:v>
                </c:pt>
                <c:pt idx="36">
                  <c:v>74</c:v>
                </c:pt>
                <c:pt idx="37">
                  <c:v>73</c:v>
                </c:pt>
                <c:pt idx="38">
                  <c:v>77</c:v>
                </c:pt>
                <c:pt idx="39">
                  <c:v>74</c:v>
                </c:pt>
                <c:pt idx="40">
                  <c:v>75</c:v>
                </c:pt>
                <c:pt idx="41">
                  <c:v>74</c:v>
                </c:pt>
                <c:pt idx="42">
                  <c:v>74</c:v>
                </c:pt>
                <c:pt idx="43">
                  <c:v>73</c:v>
                </c:pt>
                <c:pt idx="44">
                  <c:v>74</c:v>
                </c:pt>
                <c:pt idx="45">
                  <c:v>74</c:v>
                </c:pt>
                <c:pt idx="46">
                  <c:v>76</c:v>
                </c:pt>
                <c:pt idx="47">
                  <c:v>75</c:v>
                </c:pt>
                <c:pt idx="48">
                  <c:v>76</c:v>
                </c:pt>
                <c:pt idx="49">
                  <c:v>77</c:v>
                </c:pt>
                <c:pt idx="50">
                  <c:v>78</c:v>
                </c:pt>
                <c:pt idx="51">
                  <c:v>77</c:v>
                </c:pt>
                <c:pt idx="52">
                  <c:v>75</c:v>
                </c:pt>
                <c:pt idx="53">
                  <c:v>73</c:v>
                </c:pt>
                <c:pt idx="54">
                  <c:v>74</c:v>
                </c:pt>
                <c:pt idx="55">
                  <c:v>77</c:v>
                </c:pt>
                <c:pt idx="56">
                  <c:v>75</c:v>
                </c:pt>
                <c:pt idx="57">
                  <c:v>74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73</c:v>
                </c:pt>
                <c:pt idx="62">
                  <c:v>75</c:v>
                </c:pt>
                <c:pt idx="63">
                  <c:v>78</c:v>
                </c:pt>
                <c:pt idx="64">
                  <c:v>73</c:v>
                </c:pt>
                <c:pt idx="65">
                  <c:v>76</c:v>
                </c:pt>
                <c:pt idx="66">
                  <c:v>75</c:v>
                </c:pt>
                <c:pt idx="67">
                  <c:v>73</c:v>
                </c:pt>
                <c:pt idx="68">
                  <c:v>72</c:v>
                </c:pt>
                <c:pt idx="69">
                  <c:v>77</c:v>
                </c:pt>
                <c:pt idx="70">
                  <c:v>76</c:v>
                </c:pt>
                <c:pt idx="71">
                  <c:v>77</c:v>
                </c:pt>
                <c:pt idx="72">
                  <c:v>75</c:v>
                </c:pt>
                <c:pt idx="73">
                  <c:v>75</c:v>
                </c:pt>
                <c:pt idx="74">
                  <c:v>75</c:v>
                </c:pt>
                <c:pt idx="75">
                  <c:v>75</c:v>
                </c:pt>
                <c:pt idx="76">
                  <c:v>75</c:v>
                </c:pt>
                <c:pt idx="77">
                  <c:v>77</c:v>
                </c:pt>
                <c:pt idx="78">
                  <c:v>79</c:v>
                </c:pt>
                <c:pt idx="79">
                  <c:v>78</c:v>
                </c:pt>
                <c:pt idx="80">
                  <c:v>73</c:v>
                </c:pt>
                <c:pt idx="81">
                  <c:v>76</c:v>
                </c:pt>
                <c:pt idx="82">
                  <c:v>78</c:v>
                </c:pt>
                <c:pt idx="83">
                  <c:v>75</c:v>
                </c:pt>
                <c:pt idx="84">
                  <c:v>78</c:v>
                </c:pt>
                <c:pt idx="85">
                  <c:v>73</c:v>
                </c:pt>
                <c:pt idx="86">
                  <c:v>77</c:v>
                </c:pt>
                <c:pt idx="87">
                  <c:v>75</c:v>
                </c:pt>
                <c:pt idx="88">
                  <c:v>73</c:v>
                </c:pt>
                <c:pt idx="89">
                  <c:v>75</c:v>
                </c:pt>
                <c:pt idx="90">
                  <c:v>73</c:v>
                </c:pt>
                <c:pt idx="91">
                  <c:v>76</c:v>
                </c:pt>
                <c:pt idx="92">
                  <c:v>77</c:v>
                </c:pt>
                <c:pt idx="93">
                  <c:v>76</c:v>
                </c:pt>
                <c:pt idx="94">
                  <c:v>78</c:v>
                </c:pt>
                <c:pt idx="95">
                  <c:v>76</c:v>
                </c:pt>
                <c:pt idx="96">
                  <c:v>78</c:v>
                </c:pt>
                <c:pt idx="97">
                  <c:v>77</c:v>
                </c:pt>
                <c:pt idx="98">
                  <c:v>75</c:v>
                </c:pt>
                <c:pt idx="99">
                  <c:v>82</c:v>
                </c:pt>
                <c:pt idx="100">
                  <c:v>98</c:v>
                </c:pt>
                <c:pt idx="101">
                  <c:v>6</c:v>
                </c:pt>
                <c:pt idx="102">
                  <c:v>3</c:v>
                </c:pt>
                <c:pt idx="103">
                  <c:v>2</c:v>
                </c:pt>
                <c:pt idx="104">
                  <c:v>2</c:v>
                </c:pt>
                <c:pt idx="105">
                  <c:v>3</c:v>
                </c:pt>
                <c:pt idx="106">
                  <c:v>3</c:v>
                </c:pt>
                <c:pt idx="107">
                  <c:v>4</c:v>
                </c:pt>
                <c:pt idx="108">
                  <c:v>6</c:v>
                </c:pt>
                <c:pt idx="109">
                  <c:v>30</c:v>
                </c:pt>
                <c:pt idx="110">
                  <c:v>87</c:v>
                </c:pt>
                <c:pt idx="111">
                  <c:v>85</c:v>
                </c:pt>
                <c:pt idx="112">
                  <c:v>115</c:v>
                </c:pt>
                <c:pt idx="113">
                  <c:v>113</c:v>
                </c:pt>
                <c:pt idx="114">
                  <c:v>110</c:v>
                </c:pt>
                <c:pt idx="115">
                  <c:v>100</c:v>
                </c:pt>
                <c:pt idx="116">
                  <c:v>67</c:v>
                </c:pt>
                <c:pt idx="117">
                  <c:v>87</c:v>
                </c:pt>
                <c:pt idx="118">
                  <c:v>31</c:v>
                </c:pt>
                <c:pt idx="119">
                  <c:v>5</c:v>
                </c:pt>
                <c:pt idx="120">
                  <c:v>3</c:v>
                </c:pt>
                <c:pt idx="121">
                  <c:v>3</c:v>
                </c:pt>
                <c:pt idx="122">
                  <c:v>4</c:v>
                </c:pt>
                <c:pt idx="123">
                  <c:v>10</c:v>
                </c:pt>
                <c:pt idx="124">
                  <c:v>4</c:v>
                </c:pt>
                <c:pt idx="125">
                  <c:v>3</c:v>
                </c:pt>
                <c:pt idx="126">
                  <c:v>8</c:v>
                </c:pt>
                <c:pt idx="127">
                  <c:v>109</c:v>
                </c:pt>
                <c:pt idx="128">
                  <c:v>83</c:v>
                </c:pt>
                <c:pt idx="129">
                  <c:v>75</c:v>
                </c:pt>
                <c:pt idx="130">
                  <c:v>78</c:v>
                </c:pt>
                <c:pt idx="131">
                  <c:v>76</c:v>
                </c:pt>
                <c:pt idx="132">
                  <c:v>79</c:v>
                </c:pt>
                <c:pt idx="133">
                  <c:v>80</c:v>
                </c:pt>
                <c:pt idx="134">
                  <c:v>78</c:v>
                </c:pt>
                <c:pt idx="135">
                  <c:v>75</c:v>
                </c:pt>
                <c:pt idx="136">
                  <c:v>76</c:v>
                </c:pt>
                <c:pt idx="137">
                  <c:v>78</c:v>
                </c:pt>
                <c:pt idx="138">
                  <c:v>77</c:v>
                </c:pt>
                <c:pt idx="139">
                  <c:v>77</c:v>
                </c:pt>
                <c:pt idx="140">
                  <c:v>76</c:v>
                </c:pt>
                <c:pt idx="141">
                  <c:v>74</c:v>
                </c:pt>
                <c:pt idx="142">
                  <c:v>79</c:v>
                </c:pt>
                <c:pt idx="143">
                  <c:v>78</c:v>
                </c:pt>
                <c:pt idx="144">
                  <c:v>77</c:v>
                </c:pt>
                <c:pt idx="145">
                  <c:v>76</c:v>
                </c:pt>
                <c:pt idx="146">
                  <c:v>76</c:v>
                </c:pt>
                <c:pt idx="147">
                  <c:v>75</c:v>
                </c:pt>
                <c:pt idx="148">
                  <c:v>78</c:v>
                </c:pt>
                <c:pt idx="149">
                  <c:v>80</c:v>
                </c:pt>
                <c:pt idx="150">
                  <c:v>76</c:v>
                </c:pt>
                <c:pt idx="151">
                  <c:v>76</c:v>
                </c:pt>
                <c:pt idx="152">
                  <c:v>77</c:v>
                </c:pt>
                <c:pt idx="153">
                  <c:v>77</c:v>
                </c:pt>
                <c:pt idx="154">
                  <c:v>79</c:v>
                </c:pt>
                <c:pt idx="155">
                  <c:v>77</c:v>
                </c:pt>
                <c:pt idx="156">
                  <c:v>78</c:v>
                </c:pt>
                <c:pt idx="157">
                  <c:v>76</c:v>
                </c:pt>
                <c:pt idx="158">
                  <c:v>76</c:v>
                </c:pt>
                <c:pt idx="159">
                  <c:v>75</c:v>
                </c:pt>
                <c:pt idx="160">
                  <c:v>78</c:v>
                </c:pt>
                <c:pt idx="161">
                  <c:v>77</c:v>
                </c:pt>
                <c:pt idx="162">
                  <c:v>77</c:v>
                </c:pt>
                <c:pt idx="163">
                  <c:v>75</c:v>
                </c:pt>
                <c:pt idx="164">
                  <c:v>81</c:v>
                </c:pt>
                <c:pt idx="165">
                  <c:v>76</c:v>
                </c:pt>
                <c:pt idx="166">
                  <c:v>76</c:v>
                </c:pt>
                <c:pt idx="167">
                  <c:v>78</c:v>
                </c:pt>
                <c:pt idx="168">
                  <c:v>74</c:v>
                </c:pt>
                <c:pt idx="169">
                  <c:v>79</c:v>
                </c:pt>
                <c:pt idx="170">
                  <c:v>78</c:v>
                </c:pt>
                <c:pt idx="171">
                  <c:v>75</c:v>
                </c:pt>
                <c:pt idx="172">
                  <c:v>77</c:v>
                </c:pt>
                <c:pt idx="173">
                  <c:v>78</c:v>
                </c:pt>
                <c:pt idx="174">
                  <c:v>77</c:v>
                </c:pt>
                <c:pt idx="175">
                  <c:v>75</c:v>
                </c:pt>
                <c:pt idx="176">
                  <c:v>76</c:v>
                </c:pt>
                <c:pt idx="177">
                  <c:v>77</c:v>
                </c:pt>
                <c:pt idx="178">
                  <c:v>79</c:v>
                </c:pt>
                <c:pt idx="179">
                  <c:v>78</c:v>
                </c:pt>
                <c:pt idx="180">
                  <c:v>76</c:v>
                </c:pt>
                <c:pt idx="181">
                  <c:v>77</c:v>
                </c:pt>
                <c:pt idx="182">
                  <c:v>77</c:v>
                </c:pt>
                <c:pt idx="183">
                  <c:v>80</c:v>
                </c:pt>
                <c:pt idx="184">
                  <c:v>77</c:v>
                </c:pt>
                <c:pt idx="185">
                  <c:v>77</c:v>
                </c:pt>
                <c:pt idx="186">
                  <c:v>76</c:v>
                </c:pt>
                <c:pt idx="187">
                  <c:v>76</c:v>
                </c:pt>
                <c:pt idx="188">
                  <c:v>72</c:v>
                </c:pt>
                <c:pt idx="189">
                  <c:v>77</c:v>
                </c:pt>
                <c:pt idx="190">
                  <c:v>74</c:v>
                </c:pt>
                <c:pt idx="191">
                  <c:v>77</c:v>
                </c:pt>
                <c:pt idx="192">
                  <c:v>75</c:v>
                </c:pt>
                <c:pt idx="193">
                  <c:v>74</c:v>
                </c:pt>
                <c:pt idx="194">
                  <c:v>78</c:v>
                </c:pt>
                <c:pt idx="195">
                  <c:v>76</c:v>
                </c:pt>
                <c:pt idx="196">
                  <c:v>77</c:v>
                </c:pt>
                <c:pt idx="197">
                  <c:v>76</c:v>
                </c:pt>
                <c:pt idx="198">
                  <c:v>78</c:v>
                </c:pt>
                <c:pt idx="199">
                  <c:v>77</c:v>
                </c:pt>
                <c:pt idx="200">
                  <c:v>75</c:v>
                </c:pt>
                <c:pt idx="201">
                  <c:v>78</c:v>
                </c:pt>
                <c:pt idx="202">
                  <c:v>78</c:v>
                </c:pt>
                <c:pt idx="203">
                  <c:v>78</c:v>
                </c:pt>
                <c:pt idx="204">
                  <c:v>77</c:v>
                </c:pt>
                <c:pt idx="205">
                  <c:v>78</c:v>
                </c:pt>
                <c:pt idx="206">
                  <c:v>77</c:v>
                </c:pt>
                <c:pt idx="207">
                  <c:v>78</c:v>
                </c:pt>
                <c:pt idx="208">
                  <c:v>78</c:v>
                </c:pt>
                <c:pt idx="209">
                  <c:v>73</c:v>
                </c:pt>
                <c:pt idx="210">
                  <c:v>76</c:v>
                </c:pt>
                <c:pt idx="211">
                  <c:v>78</c:v>
                </c:pt>
                <c:pt idx="212">
                  <c:v>74</c:v>
                </c:pt>
                <c:pt idx="213">
                  <c:v>76</c:v>
                </c:pt>
                <c:pt idx="214">
                  <c:v>78</c:v>
                </c:pt>
                <c:pt idx="215">
                  <c:v>78</c:v>
                </c:pt>
                <c:pt idx="216">
                  <c:v>75</c:v>
                </c:pt>
                <c:pt idx="217">
                  <c:v>78</c:v>
                </c:pt>
                <c:pt idx="218">
                  <c:v>76</c:v>
                </c:pt>
                <c:pt idx="219">
                  <c:v>75</c:v>
                </c:pt>
                <c:pt idx="220">
                  <c:v>78</c:v>
                </c:pt>
                <c:pt idx="221">
                  <c:v>77</c:v>
                </c:pt>
                <c:pt idx="222">
                  <c:v>78</c:v>
                </c:pt>
                <c:pt idx="223">
                  <c:v>76</c:v>
                </c:pt>
                <c:pt idx="224">
                  <c:v>77</c:v>
                </c:pt>
                <c:pt idx="225">
                  <c:v>78</c:v>
                </c:pt>
                <c:pt idx="226">
                  <c:v>76</c:v>
                </c:pt>
                <c:pt idx="227">
                  <c:v>77</c:v>
                </c:pt>
                <c:pt idx="228">
                  <c:v>76</c:v>
                </c:pt>
                <c:pt idx="229">
                  <c:v>79</c:v>
                </c:pt>
                <c:pt idx="230">
                  <c:v>77</c:v>
                </c:pt>
                <c:pt idx="231">
                  <c:v>77</c:v>
                </c:pt>
                <c:pt idx="232">
                  <c:v>77</c:v>
                </c:pt>
                <c:pt idx="233">
                  <c:v>75</c:v>
                </c:pt>
                <c:pt idx="234">
                  <c:v>74</c:v>
                </c:pt>
                <c:pt idx="235">
                  <c:v>77</c:v>
                </c:pt>
                <c:pt idx="236">
                  <c:v>77</c:v>
                </c:pt>
                <c:pt idx="237">
                  <c:v>74</c:v>
                </c:pt>
                <c:pt idx="238">
                  <c:v>75</c:v>
                </c:pt>
                <c:pt idx="239">
                  <c:v>77</c:v>
                </c:pt>
                <c:pt idx="240">
                  <c:v>78</c:v>
                </c:pt>
                <c:pt idx="241">
                  <c:v>76</c:v>
                </c:pt>
                <c:pt idx="242">
                  <c:v>77</c:v>
                </c:pt>
                <c:pt idx="243">
                  <c:v>78</c:v>
                </c:pt>
                <c:pt idx="244">
                  <c:v>79</c:v>
                </c:pt>
                <c:pt idx="245">
                  <c:v>78</c:v>
                </c:pt>
                <c:pt idx="246">
                  <c:v>78</c:v>
                </c:pt>
                <c:pt idx="247">
                  <c:v>77</c:v>
                </c:pt>
                <c:pt idx="248">
                  <c:v>78</c:v>
                </c:pt>
                <c:pt idx="249">
                  <c:v>79</c:v>
                </c:pt>
                <c:pt idx="250">
                  <c:v>76</c:v>
                </c:pt>
                <c:pt idx="251">
                  <c:v>79</c:v>
                </c:pt>
                <c:pt idx="252">
                  <c:v>76</c:v>
                </c:pt>
                <c:pt idx="253">
                  <c:v>75</c:v>
                </c:pt>
                <c:pt idx="254">
                  <c:v>81</c:v>
                </c:pt>
                <c:pt idx="255">
                  <c:v>77</c:v>
                </c:pt>
                <c:pt idx="256">
                  <c:v>76</c:v>
                </c:pt>
                <c:pt idx="257">
                  <c:v>78</c:v>
                </c:pt>
                <c:pt idx="258">
                  <c:v>74</c:v>
                </c:pt>
                <c:pt idx="259">
                  <c:v>74</c:v>
                </c:pt>
                <c:pt idx="260">
                  <c:v>79</c:v>
                </c:pt>
                <c:pt idx="261">
                  <c:v>79</c:v>
                </c:pt>
                <c:pt idx="262">
                  <c:v>79</c:v>
                </c:pt>
                <c:pt idx="263">
                  <c:v>79</c:v>
                </c:pt>
                <c:pt idx="264">
                  <c:v>77</c:v>
                </c:pt>
                <c:pt idx="265">
                  <c:v>78</c:v>
                </c:pt>
                <c:pt idx="266">
                  <c:v>77</c:v>
                </c:pt>
                <c:pt idx="267">
                  <c:v>79</c:v>
                </c:pt>
                <c:pt idx="268">
                  <c:v>78</c:v>
                </c:pt>
                <c:pt idx="269">
                  <c:v>76</c:v>
                </c:pt>
                <c:pt idx="270">
                  <c:v>81</c:v>
                </c:pt>
                <c:pt idx="271">
                  <c:v>77</c:v>
                </c:pt>
                <c:pt idx="272">
                  <c:v>75</c:v>
                </c:pt>
                <c:pt idx="273">
                  <c:v>79</c:v>
                </c:pt>
                <c:pt idx="274">
                  <c:v>78</c:v>
                </c:pt>
                <c:pt idx="275">
                  <c:v>76</c:v>
                </c:pt>
                <c:pt idx="276">
                  <c:v>78</c:v>
                </c:pt>
                <c:pt idx="277">
                  <c:v>77</c:v>
                </c:pt>
                <c:pt idx="278">
                  <c:v>79</c:v>
                </c:pt>
                <c:pt idx="279">
                  <c:v>74</c:v>
                </c:pt>
                <c:pt idx="280">
                  <c:v>80</c:v>
                </c:pt>
                <c:pt idx="281">
                  <c:v>76</c:v>
                </c:pt>
                <c:pt idx="282">
                  <c:v>76</c:v>
                </c:pt>
                <c:pt idx="283">
                  <c:v>77</c:v>
                </c:pt>
                <c:pt idx="284">
                  <c:v>78</c:v>
                </c:pt>
                <c:pt idx="285">
                  <c:v>75</c:v>
                </c:pt>
                <c:pt idx="286">
                  <c:v>75</c:v>
                </c:pt>
                <c:pt idx="287">
                  <c:v>77</c:v>
                </c:pt>
                <c:pt idx="288">
                  <c:v>77</c:v>
                </c:pt>
                <c:pt idx="289">
                  <c:v>79</c:v>
                </c:pt>
                <c:pt idx="290">
                  <c:v>77</c:v>
                </c:pt>
                <c:pt idx="291">
                  <c:v>73</c:v>
                </c:pt>
                <c:pt idx="292">
                  <c:v>75</c:v>
                </c:pt>
                <c:pt idx="293">
                  <c:v>78</c:v>
                </c:pt>
                <c:pt idx="294">
                  <c:v>78</c:v>
                </c:pt>
                <c:pt idx="295">
                  <c:v>79</c:v>
                </c:pt>
                <c:pt idx="296">
                  <c:v>75</c:v>
                </c:pt>
                <c:pt idx="297">
                  <c:v>77</c:v>
                </c:pt>
                <c:pt idx="298">
                  <c:v>80</c:v>
                </c:pt>
                <c:pt idx="299">
                  <c:v>79</c:v>
                </c:pt>
                <c:pt idx="300">
                  <c:v>76</c:v>
                </c:pt>
                <c:pt idx="301">
                  <c:v>77</c:v>
                </c:pt>
                <c:pt idx="302">
                  <c:v>74</c:v>
                </c:pt>
                <c:pt idx="303">
                  <c:v>77</c:v>
                </c:pt>
                <c:pt idx="304">
                  <c:v>77</c:v>
                </c:pt>
                <c:pt idx="305">
                  <c:v>77</c:v>
                </c:pt>
                <c:pt idx="306">
                  <c:v>74</c:v>
                </c:pt>
                <c:pt idx="307">
                  <c:v>74</c:v>
                </c:pt>
                <c:pt idx="308">
                  <c:v>78</c:v>
                </c:pt>
                <c:pt idx="309">
                  <c:v>80</c:v>
                </c:pt>
                <c:pt idx="310">
                  <c:v>78</c:v>
                </c:pt>
                <c:pt idx="311">
                  <c:v>75</c:v>
                </c:pt>
                <c:pt idx="312">
                  <c:v>76</c:v>
                </c:pt>
                <c:pt idx="313">
                  <c:v>78</c:v>
                </c:pt>
                <c:pt idx="314">
                  <c:v>77</c:v>
                </c:pt>
                <c:pt idx="315">
                  <c:v>78</c:v>
                </c:pt>
                <c:pt idx="316">
                  <c:v>74</c:v>
                </c:pt>
                <c:pt idx="317">
                  <c:v>75</c:v>
                </c:pt>
                <c:pt idx="318">
                  <c:v>79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Comm!$CI$6</c:f>
              <c:strCache>
                <c:ptCount val="1"/>
                <c:pt idx="0">
                  <c:v>NC-Y-V-040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Comm!$CE$7:$CE$326</c:f>
              <c:numCache>
                <c:formatCode>0</c:formatCode>
                <c:ptCount val="3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</c:numCache>
            </c:numRef>
          </c:xVal>
          <c:yVal>
            <c:numRef>
              <c:f>Comm!$CI$7:$CI$326</c:f>
              <c:numCache>
                <c:formatCode>0.0</c:formatCode>
                <c:ptCount val="320"/>
                <c:pt idx="0">
                  <c:v>68</c:v>
                </c:pt>
                <c:pt idx="1">
                  <c:v>72</c:v>
                </c:pt>
                <c:pt idx="2">
                  <c:v>71</c:v>
                </c:pt>
                <c:pt idx="3">
                  <c:v>71</c:v>
                </c:pt>
                <c:pt idx="4">
                  <c:v>69</c:v>
                </c:pt>
                <c:pt idx="5">
                  <c:v>73</c:v>
                </c:pt>
                <c:pt idx="6">
                  <c:v>76</c:v>
                </c:pt>
                <c:pt idx="7">
                  <c:v>72</c:v>
                </c:pt>
                <c:pt idx="8">
                  <c:v>74</c:v>
                </c:pt>
                <c:pt idx="9">
                  <c:v>72</c:v>
                </c:pt>
                <c:pt idx="10">
                  <c:v>72</c:v>
                </c:pt>
                <c:pt idx="11">
                  <c:v>76</c:v>
                </c:pt>
                <c:pt idx="12">
                  <c:v>73</c:v>
                </c:pt>
                <c:pt idx="13">
                  <c:v>71</c:v>
                </c:pt>
                <c:pt idx="14">
                  <c:v>75</c:v>
                </c:pt>
                <c:pt idx="15">
                  <c:v>73</c:v>
                </c:pt>
                <c:pt idx="16">
                  <c:v>74</c:v>
                </c:pt>
                <c:pt idx="17">
                  <c:v>78</c:v>
                </c:pt>
                <c:pt idx="18">
                  <c:v>71</c:v>
                </c:pt>
                <c:pt idx="19">
                  <c:v>71</c:v>
                </c:pt>
                <c:pt idx="20">
                  <c:v>75</c:v>
                </c:pt>
                <c:pt idx="21">
                  <c:v>71</c:v>
                </c:pt>
                <c:pt idx="22">
                  <c:v>72</c:v>
                </c:pt>
                <c:pt idx="23">
                  <c:v>76</c:v>
                </c:pt>
                <c:pt idx="24">
                  <c:v>73</c:v>
                </c:pt>
                <c:pt idx="25">
                  <c:v>72</c:v>
                </c:pt>
                <c:pt idx="26">
                  <c:v>74</c:v>
                </c:pt>
                <c:pt idx="27">
                  <c:v>72</c:v>
                </c:pt>
                <c:pt idx="28">
                  <c:v>76</c:v>
                </c:pt>
                <c:pt idx="29">
                  <c:v>74</c:v>
                </c:pt>
                <c:pt idx="30">
                  <c:v>73</c:v>
                </c:pt>
                <c:pt idx="31">
                  <c:v>78</c:v>
                </c:pt>
                <c:pt idx="32">
                  <c:v>73</c:v>
                </c:pt>
                <c:pt idx="33">
                  <c:v>74</c:v>
                </c:pt>
                <c:pt idx="34">
                  <c:v>74</c:v>
                </c:pt>
                <c:pt idx="35">
                  <c:v>77</c:v>
                </c:pt>
                <c:pt idx="36">
                  <c:v>79</c:v>
                </c:pt>
                <c:pt idx="37">
                  <c:v>75</c:v>
                </c:pt>
                <c:pt idx="38">
                  <c:v>72</c:v>
                </c:pt>
                <c:pt idx="39">
                  <c:v>77</c:v>
                </c:pt>
                <c:pt idx="40">
                  <c:v>78</c:v>
                </c:pt>
                <c:pt idx="41">
                  <c:v>74</c:v>
                </c:pt>
                <c:pt idx="42">
                  <c:v>76</c:v>
                </c:pt>
                <c:pt idx="43">
                  <c:v>78</c:v>
                </c:pt>
                <c:pt idx="44">
                  <c:v>73</c:v>
                </c:pt>
                <c:pt idx="45">
                  <c:v>76</c:v>
                </c:pt>
                <c:pt idx="46">
                  <c:v>74</c:v>
                </c:pt>
                <c:pt idx="47">
                  <c:v>75</c:v>
                </c:pt>
                <c:pt idx="48">
                  <c:v>73</c:v>
                </c:pt>
                <c:pt idx="49">
                  <c:v>74</c:v>
                </c:pt>
                <c:pt idx="50">
                  <c:v>75</c:v>
                </c:pt>
                <c:pt idx="51">
                  <c:v>73</c:v>
                </c:pt>
                <c:pt idx="52">
                  <c:v>78</c:v>
                </c:pt>
                <c:pt idx="53">
                  <c:v>73</c:v>
                </c:pt>
                <c:pt idx="54">
                  <c:v>74</c:v>
                </c:pt>
                <c:pt idx="55">
                  <c:v>76</c:v>
                </c:pt>
                <c:pt idx="56">
                  <c:v>73</c:v>
                </c:pt>
                <c:pt idx="57">
                  <c:v>72</c:v>
                </c:pt>
                <c:pt idx="58">
                  <c:v>76</c:v>
                </c:pt>
                <c:pt idx="59">
                  <c:v>75</c:v>
                </c:pt>
                <c:pt idx="60">
                  <c:v>75</c:v>
                </c:pt>
                <c:pt idx="61">
                  <c:v>74</c:v>
                </c:pt>
                <c:pt idx="62">
                  <c:v>77</c:v>
                </c:pt>
                <c:pt idx="63">
                  <c:v>73</c:v>
                </c:pt>
                <c:pt idx="64">
                  <c:v>76</c:v>
                </c:pt>
                <c:pt idx="65">
                  <c:v>78</c:v>
                </c:pt>
                <c:pt idx="66">
                  <c:v>79</c:v>
                </c:pt>
                <c:pt idx="67">
                  <c:v>72</c:v>
                </c:pt>
                <c:pt idx="68">
                  <c:v>76</c:v>
                </c:pt>
                <c:pt idx="69">
                  <c:v>78</c:v>
                </c:pt>
                <c:pt idx="70">
                  <c:v>76</c:v>
                </c:pt>
                <c:pt idx="71">
                  <c:v>76</c:v>
                </c:pt>
                <c:pt idx="72">
                  <c:v>78</c:v>
                </c:pt>
                <c:pt idx="73">
                  <c:v>72</c:v>
                </c:pt>
                <c:pt idx="74">
                  <c:v>74</c:v>
                </c:pt>
                <c:pt idx="75">
                  <c:v>75</c:v>
                </c:pt>
                <c:pt idx="76">
                  <c:v>79</c:v>
                </c:pt>
                <c:pt idx="77">
                  <c:v>72</c:v>
                </c:pt>
                <c:pt idx="78">
                  <c:v>75</c:v>
                </c:pt>
                <c:pt idx="79">
                  <c:v>77</c:v>
                </c:pt>
                <c:pt idx="80">
                  <c:v>75</c:v>
                </c:pt>
                <c:pt idx="81">
                  <c:v>78</c:v>
                </c:pt>
                <c:pt idx="82">
                  <c:v>76</c:v>
                </c:pt>
                <c:pt idx="83">
                  <c:v>75</c:v>
                </c:pt>
                <c:pt idx="84">
                  <c:v>78</c:v>
                </c:pt>
                <c:pt idx="85">
                  <c:v>78</c:v>
                </c:pt>
                <c:pt idx="86">
                  <c:v>78</c:v>
                </c:pt>
                <c:pt idx="87">
                  <c:v>77</c:v>
                </c:pt>
                <c:pt idx="88">
                  <c:v>75</c:v>
                </c:pt>
                <c:pt idx="89">
                  <c:v>75</c:v>
                </c:pt>
                <c:pt idx="90">
                  <c:v>75</c:v>
                </c:pt>
                <c:pt idx="91">
                  <c:v>78</c:v>
                </c:pt>
                <c:pt idx="92">
                  <c:v>77</c:v>
                </c:pt>
                <c:pt idx="93">
                  <c:v>76</c:v>
                </c:pt>
                <c:pt idx="94">
                  <c:v>76</c:v>
                </c:pt>
                <c:pt idx="95">
                  <c:v>76</c:v>
                </c:pt>
                <c:pt idx="96">
                  <c:v>75</c:v>
                </c:pt>
                <c:pt idx="97">
                  <c:v>75</c:v>
                </c:pt>
                <c:pt idx="98">
                  <c:v>74</c:v>
                </c:pt>
                <c:pt idx="99">
                  <c:v>82</c:v>
                </c:pt>
                <c:pt idx="100">
                  <c:v>102</c:v>
                </c:pt>
                <c:pt idx="101">
                  <c:v>7</c:v>
                </c:pt>
                <c:pt idx="102">
                  <c:v>2</c:v>
                </c:pt>
                <c:pt idx="103">
                  <c:v>3</c:v>
                </c:pt>
                <c:pt idx="104">
                  <c:v>2</c:v>
                </c:pt>
                <c:pt idx="105">
                  <c:v>3</c:v>
                </c:pt>
                <c:pt idx="106">
                  <c:v>2</c:v>
                </c:pt>
                <c:pt idx="107">
                  <c:v>3</c:v>
                </c:pt>
                <c:pt idx="108">
                  <c:v>5</c:v>
                </c:pt>
                <c:pt idx="109">
                  <c:v>32</c:v>
                </c:pt>
                <c:pt idx="110">
                  <c:v>87</c:v>
                </c:pt>
                <c:pt idx="111">
                  <c:v>87</c:v>
                </c:pt>
                <c:pt idx="112">
                  <c:v>116</c:v>
                </c:pt>
                <c:pt idx="113">
                  <c:v>112</c:v>
                </c:pt>
                <c:pt idx="114">
                  <c:v>115</c:v>
                </c:pt>
                <c:pt idx="115">
                  <c:v>101</c:v>
                </c:pt>
                <c:pt idx="116">
                  <c:v>67</c:v>
                </c:pt>
                <c:pt idx="117">
                  <c:v>79</c:v>
                </c:pt>
                <c:pt idx="118">
                  <c:v>32</c:v>
                </c:pt>
                <c:pt idx="119">
                  <c:v>6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10</c:v>
                </c:pt>
                <c:pt idx="124">
                  <c:v>4</c:v>
                </c:pt>
                <c:pt idx="125">
                  <c:v>3</c:v>
                </c:pt>
                <c:pt idx="126">
                  <c:v>9</c:v>
                </c:pt>
                <c:pt idx="127">
                  <c:v>110</c:v>
                </c:pt>
                <c:pt idx="128">
                  <c:v>83</c:v>
                </c:pt>
                <c:pt idx="129">
                  <c:v>81</c:v>
                </c:pt>
                <c:pt idx="130">
                  <c:v>77</c:v>
                </c:pt>
                <c:pt idx="131">
                  <c:v>75</c:v>
                </c:pt>
                <c:pt idx="132">
                  <c:v>77</c:v>
                </c:pt>
                <c:pt idx="133">
                  <c:v>77</c:v>
                </c:pt>
                <c:pt idx="134">
                  <c:v>74</c:v>
                </c:pt>
                <c:pt idx="135">
                  <c:v>78</c:v>
                </c:pt>
                <c:pt idx="136">
                  <c:v>75</c:v>
                </c:pt>
                <c:pt idx="137">
                  <c:v>80</c:v>
                </c:pt>
                <c:pt idx="138">
                  <c:v>77</c:v>
                </c:pt>
                <c:pt idx="139">
                  <c:v>73</c:v>
                </c:pt>
                <c:pt idx="140">
                  <c:v>78</c:v>
                </c:pt>
                <c:pt idx="141">
                  <c:v>75</c:v>
                </c:pt>
                <c:pt idx="142">
                  <c:v>73</c:v>
                </c:pt>
                <c:pt idx="143">
                  <c:v>76</c:v>
                </c:pt>
                <c:pt idx="144">
                  <c:v>76</c:v>
                </c:pt>
                <c:pt idx="145">
                  <c:v>75</c:v>
                </c:pt>
                <c:pt idx="146">
                  <c:v>74</c:v>
                </c:pt>
                <c:pt idx="147">
                  <c:v>76</c:v>
                </c:pt>
                <c:pt idx="148">
                  <c:v>76</c:v>
                </c:pt>
                <c:pt idx="149">
                  <c:v>75</c:v>
                </c:pt>
                <c:pt idx="150">
                  <c:v>77</c:v>
                </c:pt>
                <c:pt idx="151">
                  <c:v>78</c:v>
                </c:pt>
                <c:pt idx="152">
                  <c:v>76</c:v>
                </c:pt>
                <c:pt idx="153">
                  <c:v>78</c:v>
                </c:pt>
                <c:pt idx="154">
                  <c:v>77</c:v>
                </c:pt>
                <c:pt idx="155">
                  <c:v>75</c:v>
                </c:pt>
                <c:pt idx="156">
                  <c:v>78</c:v>
                </c:pt>
                <c:pt idx="157">
                  <c:v>78</c:v>
                </c:pt>
                <c:pt idx="158">
                  <c:v>75</c:v>
                </c:pt>
                <c:pt idx="159">
                  <c:v>78</c:v>
                </c:pt>
                <c:pt idx="160">
                  <c:v>76</c:v>
                </c:pt>
                <c:pt idx="161">
                  <c:v>75</c:v>
                </c:pt>
                <c:pt idx="162">
                  <c:v>73</c:v>
                </c:pt>
                <c:pt idx="163">
                  <c:v>77</c:v>
                </c:pt>
                <c:pt idx="164">
                  <c:v>75</c:v>
                </c:pt>
                <c:pt idx="165">
                  <c:v>77</c:v>
                </c:pt>
                <c:pt idx="166">
                  <c:v>77</c:v>
                </c:pt>
                <c:pt idx="167">
                  <c:v>78</c:v>
                </c:pt>
                <c:pt idx="168">
                  <c:v>76</c:v>
                </c:pt>
                <c:pt idx="169">
                  <c:v>79</c:v>
                </c:pt>
                <c:pt idx="170">
                  <c:v>76</c:v>
                </c:pt>
                <c:pt idx="171">
                  <c:v>74</c:v>
                </c:pt>
                <c:pt idx="172">
                  <c:v>77</c:v>
                </c:pt>
                <c:pt idx="173">
                  <c:v>78</c:v>
                </c:pt>
                <c:pt idx="174">
                  <c:v>77</c:v>
                </c:pt>
                <c:pt idx="175">
                  <c:v>77</c:v>
                </c:pt>
                <c:pt idx="176">
                  <c:v>79</c:v>
                </c:pt>
                <c:pt idx="177">
                  <c:v>78</c:v>
                </c:pt>
                <c:pt idx="178">
                  <c:v>75</c:v>
                </c:pt>
                <c:pt idx="179">
                  <c:v>76</c:v>
                </c:pt>
                <c:pt idx="180">
                  <c:v>71</c:v>
                </c:pt>
                <c:pt idx="181">
                  <c:v>78</c:v>
                </c:pt>
                <c:pt idx="182">
                  <c:v>77</c:v>
                </c:pt>
                <c:pt idx="183">
                  <c:v>77</c:v>
                </c:pt>
                <c:pt idx="184">
                  <c:v>75</c:v>
                </c:pt>
                <c:pt idx="185">
                  <c:v>80</c:v>
                </c:pt>
                <c:pt idx="186">
                  <c:v>74</c:v>
                </c:pt>
                <c:pt idx="187">
                  <c:v>74</c:v>
                </c:pt>
                <c:pt idx="188">
                  <c:v>79</c:v>
                </c:pt>
                <c:pt idx="189">
                  <c:v>81</c:v>
                </c:pt>
                <c:pt idx="190">
                  <c:v>78</c:v>
                </c:pt>
                <c:pt idx="191">
                  <c:v>81</c:v>
                </c:pt>
                <c:pt idx="192">
                  <c:v>75</c:v>
                </c:pt>
                <c:pt idx="193">
                  <c:v>77</c:v>
                </c:pt>
                <c:pt idx="194">
                  <c:v>78</c:v>
                </c:pt>
                <c:pt idx="195">
                  <c:v>77</c:v>
                </c:pt>
                <c:pt idx="196">
                  <c:v>76</c:v>
                </c:pt>
                <c:pt idx="197">
                  <c:v>79</c:v>
                </c:pt>
                <c:pt idx="198">
                  <c:v>77</c:v>
                </c:pt>
                <c:pt idx="199">
                  <c:v>74</c:v>
                </c:pt>
                <c:pt idx="200">
                  <c:v>74</c:v>
                </c:pt>
                <c:pt idx="201">
                  <c:v>78</c:v>
                </c:pt>
                <c:pt idx="202">
                  <c:v>80</c:v>
                </c:pt>
                <c:pt idx="203">
                  <c:v>76</c:v>
                </c:pt>
                <c:pt idx="204">
                  <c:v>81</c:v>
                </c:pt>
                <c:pt idx="205">
                  <c:v>76</c:v>
                </c:pt>
                <c:pt idx="206">
                  <c:v>75</c:v>
                </c:pt>
                <c:pt idx="207">
                  <c:v>77</c:v>
                </c:pt>
                <c:pt idx="208">
                  <c:v>76</c:v>
                </c:pt>
                <c:pt idx="209">
                  <c:v>76</c:v>
                </c:pt>
                <c:pt idx="210">
                  <c:v>77</c:v>
                </c:pt>
                <c:pt idx="211">
                  <c:v>76</c:v>
                </c:pt>
                <c:pt idx="212">
                  <c:v>77</c:v>
                </c:pt>
                <c:pt idx="213">
                  <c:v>77</c:v>
                </c:pt>
                <c:pt idx="214">
                  <c:v>79</c:v>
                </c:pt>
                <c:pt idx="215">
                  <c:v>74</c:v>
                </c:pt>
                <c:pt idx="216">
                  <c:v>74</c:v>
                </c:pt>
                <c:pt idx="217">
                  <c:v>77</c:v>
                </c:pt>
                <c:pt idx="218">
                  <c:v>79</c:v>
                </c:pt>
                <c:pt idx="219">
                  <c:v>75</c:v>
                </c:pt>
                <c:pt idx="220">
                  <c:v>74</c:v>
                </c:pt>
                <c:pt idx="221">
                  <c:v>78</c:v>
                </c:pt>
                <c:pt idx="222">
                  <c:v>79</c:v>
                </c:pt>
                <c:pt idx="223">
                  <c:v>76</c:v>
                </c:pt>
                <c:pt idx="224">
                  <c:v>75</c:v>
                </c:pt>
                <c:pt idx="225">
                  <c:v>79</c:v>
                </c:pt>
                <c:pt idx="226">
                  <c:v>79</c:v>
                </c:pt>
                <c:pt idx="227">
                  <c:v>74</c:v>
                </c:pt>
                <c:pt idx="228">
                  <c:v>75</c:v>
                </c:pt>
                <c:pt idx="229">
                  <c:v>78</c:v>
                </c:pt>
                <c:pt idx="230">
                  <c:v>73</c:v>
                </c:pt>
                <c:pt idx="231">
                  <c:v>75</c:v>
                </c:pt>
                <c:pt idx="232">
                  <c:v>75</c:v>
                </c:pt>
                <c:pt idx="233">
                  <c:v>76</c:v>
                </c:pt>
                <c:pt idx="234">
                  <c:v>78</c:v>
                </c:pt>
                <c:pt idx="235">
                  <c:v>79</c:v>
                </c:pt>
                <c:pt idx="236">
                  <c:v>74</c:v>
                </c:pt>
                <c:pt idx="237">
                  <c:v>77</c:v>
                </c:pt>
                <c:pt idx="238">
                  <c:v>77</c:v>
                </c:pt>
                <c:pt idx="239">
                  <c:v>76</c:v>
                </c:pt>
                <c:pt idx="240">
                  <c:v>77</c:v>
                </c:pt>
                <c:pt idx="241">
                  <c:v>73</c:v>
                </c:pt>
                <c:pt idx="242">
                  <c:v>79</c:v>
                </c:pt>
                <c:pt idx="243">
                  <c:v>79</c:v>
                </c:pt>
                <c:pt idx="244">
                  <c:v>77</c:v>
                </c:pt>
                <c:pt idx="245">
                  <c:v>77</c:v>
                </c:pt>
                <c:pt idx="246">
                  <c:v>76</c:v>
                </c:pt>
                <c:pt idx="247">
                  <c:v>75</c:v>
                </c:pt>
                <c:pt idx="248">
                  <c:v>78</c:v>
                </c:pt>
                <c:pt idx="249">
                  <c:v>77</c:v>
                </c:pt>
                <c:pt idx="250">
                  <c:v>75</c:v>
                </c:pt>
                <c:pt idx="251">
                  <c:v>80</c:v>
                </c:pt>
                <c:pt idx="252">
                  <c:v>78</c:v>
                </c:pt>
                <c:pt idx="253">
                  <c:v>77</c:v>
                </c:pt>
                <c:pt idx="254">
                  <c:v>76</c:v>
                </c:pt>
                <c:pt idx="255">
                  <c:v>75</c:v>
                </c:pt>
                <c:pt idx="256">
                  <c:v>77</c:v>
                </c:pt>
                <c:pt idx="257">
                  <c:v>77</c:v>
                </c:pt>
                <c:pt idx="258">
                  <c:v>76</c:v>
                </c:pt>
                <c:pt idx="259">
                  <c:v>77</c:v>
                </c:pt>
                <c:pt idx="260">
                  <c:v>74</c:v>
                </c:pt>
                <c:pt idx="261">
                  <c:v>78</c:v>
                </c:pt>
                <c:pt idx="262">
                  <c:v>76</c:v>
                </c:pt>
                <c:pt idx="263">
                  <c:v>75</c:v>
                </c:pt>
                <c:pt idx="264">
                  <c:v>78</c:v>
                </c:pt>
                <c:pt idx="265">
                  <c:v>80</c:v>
                </c:pt>
                <c:pt idx="266">
                  <c:v>75</c:v>
                </c:pt>
                <c:pt idx="267">
                  <c:v>78</c:v>
                </c:pt>
                <c:pt idx="268">
                  <c:v>78</c:v>
                </c:pt>
                <c:pt idx="269">
                  <c:v>77</c:v>
                </c:pt>
                <c:pt idx="270">
                  <c:v>79</c:v>
                </c:pt>
                <c:pt idx="271">
                  <c:v>78</c:v>
                </c:pt>
                <c:pt idx="272">
                  <c:v>81</c:v>
                </c:pt>
                <c:pt idx="273">
                  <c:v>79</c:v>
                </c:pt>
                <c:pt idx="274">
                  <c:v>73</c:v>
                </c:pt>
                <c:pt idx="275">
                  <c:v>80</c:v>
                </c:pt>
                <c:pt idx="276">
                  <c:v>79</c:v>
                </c:pt>
                <c:pt idx="277">
                  <c:v>75</c:v>
                </c:pt>
                <c:pt idx="278">
                  <c:v>78</c:v>
                </c:pt>
                <c:pt idx="279">
                  <c:v>77</c:v>
                </c:pt>
                <c:pt idx="280">
                  <c:v>77</c:v>
                </c:pt>
                <c:pt idx="281">
                  <c:v>81</c:v>
                </c:pt>
                <c:pt idx="282">
                  <c:v>77</c:v>
                </c:pt>
                <c:pt idx="283">
                  <c:v>78</c:v>
                </c:pt>
                <c:pt idx="284">
                  <c:v>78</c:v>
                </c:pt>
                <c:pt idx="285">
                  <c:v>77</c:v>
                </c:pt>
                <c:pt idx="286">
                  <c:v>77</c:v>
                </c:pt>
                <c:pt idx="287">
                  <c:v>76</c:v>
                </c:pt>
                <c:pt idx="288">
                  <c:v>79</c:v>
                </c:pt>
                <c:pt idx="289">
                  <c:v>79</c:v>
                </c:pt>
                <c:pt idx="290">
                  <c:v>75</c:v>
                </c:pt>
                <c:pt idx="291">
                  <c:v>79</c:v>
                </c:pt>
                <c:pt idx="292">
                  <c:v>77</c:v>
                </c:pt>
                <c:pt idx="293">
                  <c:v>76</c:v>
                </c:pt>
                <c:pt idx="294">
                  <c:v>77</c:v>
                </c:pt>
                <c:pt idx="295">
                  <c:v>76</c:v>
                </c:pt>
                <c:pt idx="296">
                  <c:v>78</c:v>
                </c:pt>
                <c:pt idx="297">
                  <c:v>77</c:v>
                </c:pt>
                <c:pt idx="298">
                  <c:v>79</c:v>
                </c:pt>
                <c:pt idx="299">
                  <c:v>78</c:v>
                </c:pt>
                <c:pt idx="300">
                  <c:v>76</c:v>
                </c:pt>
                <c:pt idx="301">
                  <c:v>76</c:v>
                </c:pt>
                <c:pt idx="302">
                  <c:v>75</c:v>
                </c:pt>
                <c:pt idx="303">
                  <c:v>77</c:v>
                </c:pt>
                <c:pt idx="304">
                  <c:v>76</c:v>
                </c:pt>
                <c:pt idx="305">
                  <c:v>78</c:v>
                </c:pt>
                <c:pt idx="306">
                  <c:v>75</c:v>
                </c:pt>
                <c:pt idx="307">
                  <c:v>77</c:v>
                </c:pt>
                <c:pt idx="308">
                  <c:v>76</c:v>
                </c:pt>
                <c:pt idx="309">
                  <c:v>78</c:v>
                </c:pt>
                <c:pt idx="310">
                  <c:v>76</c:v>
                </c:pt>
                <c:pt idx="311">
                  <c:v>77</c:v>
                </c:pt>
                <c:pt idx="312">
                  <c:v>77</c:v>
                </c:pt>
                <c:pt idx="313">
                  <c:v>75</c:v>
                </c:pt>
                <c:pt idx="314">
                  <c:v>78</c:v>
                </c:pt>
                <c:pt idx="315">
                  <c:v>77</c:v>
                </c:pt>
                <c:pt idx="316">
                  <c:v>79</c:v>
                </c:pt>
                <c:pt idx="317">
                  <c:v>77</c:v>
                </c:pt>
                <c:pt idx="318">
                  <c:v>77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Comm!$CJ$6</c:f>
              <c:strCache>
                <c:ptCount val="1"/>
                <c:pt idx="0">
                  <c:v>NC-Y-V-120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Comm!$CE$7:$CE$326</c:f>
              <c:numCache>
                <c:formatCode>0</c:formatCode>
                <c:ptCount val="3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</c:numCache>
            </c:numRef>
          </c:xVal>
          <c:yVal>
            <c:numRef>
              <c:f>Comm!$CJ$7:$CJ$326</c:f>
              <c:numCache>
                <c:formatCode>0.0</c:formatCode>
                <c:ptCount val="3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0</c:v>
                </c:pt>
                <c:pt idx="44">
                  <c:v>1</c:v>
                </c:pt>
                <c:pt idx="45">
                  <c:v>0</c:v>
                </c:pt>
                <c:pt idx="46">
                  <c:v>1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1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0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0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0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0</c:v>
                </c:pt>
                <c:pt idx="97">
                  <c:v>1</c:v>
                </c:pt>
                <c:pt idx="98">
                  <c:v>0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0</c:v>
                </c:pt>
                <c:pt idx="106">
                  <c:v>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0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0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3</c:v>
                </c:pt>
                <c:pt idx="147">
                  <c:v>3</c:v>
                </c:pt>
                <c:pt idx="148">
                  <c:v>4</c:v>
                </c:pt>
                <c:pt idx="149">
                  <c:v>5</c:v>
                </c:pt>
                <c:pt idx="150">
                  <c:v>7</c:v>
                </c:pt>
                <c:pt idx="151">
                  <c:v>8</c:v>
                </c:pt>
                <c:pt idx="152">
                  <c:v>9</c:v>
                </c:pt>
                <c:pt idx="153">
                  <c:v>9</c:v>
                </c:pt>
                <c:pt idx="154">
                  <c:v>10</c:v>
                </c:pt>
                <c:pt idx="155">
                  <c:v>10</c:v>
                </c:pt>
                <c:pt idx="156">
                  <c:v>11</c:v>
                </c:pt>
                <c:pt idx="157">
                  <c:v>11</c:v>
                </c:pt>
                <c:pt idx="158">
                  <c:v>10</c:v>
                </c:pt>
                <c:pt idx="159">
                  <c:v>11</c:v>
                </c:pt>
                <c:pt idx="160">
                  <c:v>12</c:v>
                </c:pt>
                <c:pt idx="161">
                  <c:v>12</c:v>
                </c:pt>
                <c:pt idx="162">
                  <c:v>12</c:v>
                </c:pt>
                <c:pt idx="163">
                  <c:v>14</c:v>
                </c:pt>
                <c:pt idx="164">
                  <c:v>13</c:v>
                </c:pt>
                <c:pt idx="165">
                  <c:v>14</c:v>
                </c:pt>
                <c:pt idx="166">
                  <c:v>14</c:v>
                </c:pt>
                <c:pt idx="167">
                  <c:v>12</c:v>
                </c:pt>
                <c:pt idx="168">
                  <c:v>11</c:v>
                </c:pt>
                <c:pt idx="169">
                  <c:v>12</c:v>
                </c:pt>
                <c:pt idx="170">
                  <c:v>10</c:v>
                </c:pt>
                <c:pt idx="171">
                  <c:v>10</c:v>
                </c:pt>
                <c:pt idx="172">
                  <c:v>11</c:v>
                </c:pt>
                <c:pt idx="173">
                  <c:v>10</c:v>
                </c:pt>
                <c:pt idx="174">
                  <c:v>9</c:v>
                </c:pt>
                <c:pt idx="175">
                  <c:v>9</c:v>
                </c:pt>
                <c:pt idx="176">
                  <c:v>8</c:v>
                </c:pt>
                <c:pt idx="177">
                  <c:v>8</c:v>
                </c:pt>
                <c:pt idx="178">
                  <c:v>7</c:v>
                </c:pt>
                <c:pt idx="179">
                  <c:v>5</c:v>
                </c:pt>
                <c:pt idx="180">
                  <c:v>3</c:v>
                </c:pt>
                <c:pt idx="181">
                  <c:v>3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0</c:v>
                </c:pt>
                <c:pt idx="195">
                  <c:v>0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0</c:v>
                </c:pt>
                <c:pt idx="201">
                  <c:v>0</c:v>
                </c:pt>
                <c:pt idx="202">
                  <c:v>1</c:v>
                </c:pt>
                <c:pt idx="203">
                  <c:v>0</c:v>
                </c:pt>
                <c:pt idx="204">
                  <c:v>0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1</c:v>
                </c:pt>
                <c:pt idx="243">
                  <c:v>1</c:v>
                </c:pt>
                <c:pt idx="244">
                  <c:v>0</c:v>
                </c:pt>
                <c:pt idx="245">
                  <c:v>1</c:v>
                </c:pt>
                <c:pt idx="246">
                  <c:v>0</c:v>
                </c:pt>
                <c:pt idx="247">
                  <c:v>1</c:v>
                </c:pt>
                <c:pt idx="248">
                  <c:v>1</c:v>
                </c:pt>
                <c:pt idx="249">
                  <c:v>0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0</c:v>
                </c:pt>
                <c:pt idx="261">
                  <c:v>1</c:v>
                </c:pt>
                <c:pt idx="262">
                  <c:v>0</c:v>
                </c:pt>
                <c:pt idx="263">
                  <c:v>1</c:v>
                </c:pt>
                <c:pt idx="264">
                  <c:v>1</c:v>
                </c:pt>
                <c:pt idx="265">
                  <c:v>0</c:v>
                </c:pt>
                <c:pt idx="266">
                  <c:v>0</c:v>
                </c:pt>
                <c:pt idx="267">
                  <c:v>1</c:v>
                </c:pt>
                <c:pt idx="268">
                  <c:v>1</c:v>
                </c:pt>
                <c:pt idx="269">
                  <c:v>0</c:v>
                </c:pt>
                <c:pt idx="270">
                  <c:v>1</c:v>
                </c:pt>
                <c:pt idx="271">
                  <c:v>0</c:v>
                </c:pt>
                <c:pt idx="272">
                  <c:v>1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0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0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0</c:v>
                </c:pt>
                <c:pt idx="298">
                  <c:v>0</c:v>
                </c:pt>
                <c:pt idx="299">
                  <c:v>1</c:v>
                </c:pt>
                <c:pt idx="300">
                  <c:v>1</c:v>
                </c:pt>
                <c:pt idx="301">
                  <c:v>0</c:v>
                </c:pt>
                <c:pt idx="302">
                  <c:v>0</c:v>
                </c:pt>
                <c:pt idx="303">
                  <c:v>1</c:v>
                </c:pt>
                <c:pt idx="304">
                  <c:v>0</c:v>
                </c:pt>
                <c:pt idx="305">
                  <c:v>0</c:v>
                </c:pt>
                <c:pt idx="306">
                  <c:v>1</c:v>
                </c:pt>
                <c:pt idx="307">
                  <c:v>1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1</c:v>
                </c:pt>
                <c:pt idx="312">
                  <c:v>0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Comm!$CK$6</c:f>
              <c:strCache>
                <c:ptCount val="1"/>
                <c:pt idx="0">
                  <c:v>NC-Y-V-220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Comm!$CE$7:$CE$326</c:f>
              <c:numCache>
                <c:formatCode>0</c:formatCode>
                <c:ptCount val="3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</c:numCache>
            </c:numRef>
          </c:xVal>
          <c:yVal>
            <c:numRef>
              <c:f>Comm!$CK$7:$CK$326</c:f>
              <c:numCache>
                <c:formatCode>0.0</c:formatCode>
                <c:ptCount val="3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0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0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0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1</c:v>
                </c:pt>
                <c:pt idx="98">
                  <c:v>1</c:v>
                </c:pt>
                <c:pt idx="99">
                  <c:v>0</c:v>
                </c:pt>
                <c:pt idx="100">
                  <c:v>1</c:v>
                </c:pt>
                <c:pt idx="101">
                  <c:v>0</c:v>
                </c:pt>
                <c:pt idx="102">
                  <c:v>1</c:v>
                </c:pt>
                <c:pt idx="103">
                  <c:v>0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1</c:v>
                </c:pt>
                <c:pt idx="108">
                  <c:v>1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0</c:v>
                </c:pt>
                <c:pt idx="118">
                  <c:v>1</c:v>
                </c:pt>
                <c:pt idx="119">
                  <c:v>0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0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0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2</c:v>
                </c:pt>
                <c:pt idx="149">
                  <c:v>2</c:v>
                </c:pt>
                <c:pt idx="150">
                  <c:v>3</c:v>
                </c:pt>
                <c:pt idx="151">
                  <c:v>3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2</c:v>
                </c:pt>
                <c:pt idx="159">
                  <c:v>2</c:v>
                </c:pt>
                <c:pt idx="160">
                  <c:v>3</c:v>
                </c:pt>
                <c:pt idx="161">
                  <c:v>2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3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3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0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1</c:v>
                </c:pt>
                <c:pt idx="217">
                  <c:v>1</c:v>
                </c:pt>
                <c:pt idx="218">
                  <c:v>0</c:v>
                </c:pt>
                <c:pt idx="219">
                  <c:v>1</c:v>
                </c:pt>
                <c:pt idx="220">
                  <c:v>0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0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0</c:v>
                </c:pt>
                <c:pt idx="232">
                  <c:v>0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0</c:v>
                </c:pt>
                <c:pt idx="240">
                  <c:v>0</c:v>
                </c:pt>
                <c:pt idx="241">
                  <c:v>1</c:v>
                </c:pt>
                <c:pt idx="242">
                  <c:v>1</c:v>
                </c:pt>
                <c:pt idx="243">
                  <c:v>0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0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0</c:v>
                </c:pt>
                <c:pt idx="252">
                  <c:v>1</c:v>
                </c:pt>
                <c:pt idx="253">
                  <c:v>0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0</c:v>
                </c:pt>
                <c:pt idx="278">
                  <c:v>1</c:v>
                </c:pt>
                <c:pt idx="279">
                  <c:v>1</c:v>
                </c:pt>
                <c:pt idx="280">
                  <c:v>0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0</c:v>
                </c:pt>
                <c:pt idx="287">
                  <c:v>1</c:v>
                </c:pt>
                <c:pt idx="288">
                  <c:v>1</c:v>
                </c:pt>
                <c:pt idx="289">
                  <c:v>0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0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0</c:v>
                </c:pt>
                <c:pt idx="318">
                  <c:v>1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Comm!$CL$6</c:f>
              <c:strCache>
                <c:ptCount val="1"/>
                <c:pt idx="0">
                  <c:v>NC-Y-V-070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Comm!$CE$7:$CE$326</c:f>
              <c:numCache>
                <c:formatCode>0</c:formatCode>
                <c:ptCount val="3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</c:numCache>
            </c:numRef>
          </c:xVal>
          <c:yVal>
            <c:numRef>
              <c:f>Comm!$CL$7:$CL$326</c:f>
              <c:numCache>
                <c:formatCode>0.0</c:formatCode>
                <c:ptCount val="320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1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1</c:v>
                </c:pt>
                <c:pt idx="76">
                  <c:v>0</c:v>
                </c:pt>
                <c:pt idx="77">
                  <c:v>0</c:v>
                </c:pt>
                <c:pt idx="78">
                  <c:v>1</c:v>
                </c:pt>
                <c:pt idx="79">
                  <c:v>0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1</c:v>
                </c:pt>
                <c:pt idx="86">
                  <c:v>0</c:v>
                </c:pt>
                <c:pt idx="87">
                  <c:v>1</c:v>
                </c:pt>
                <c:pt idx="88">
                  <c:v>0</c:v>
                </c:pt>
                <c:pt idx="89">
                  <c:v>1</c:v>
                </c:pt>
                <c:pt idx="90">
                  <c:v>0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1</c:v>
                </c:pt>
                <c:pt idx="97">
                  <c:v>0</c:v>
                </c:pt>
                <c:pt idx="98">
                  <c:v>0</c:v>
                </c:pt>
                <c:pt idx="99">
                  <c:v>1</c:v>
                </c:pt>
                <c:pt idx="100">
                  <c:v>1</c:v>
                </c:pt>
                <c:pt idx="101">
                  <c:v>0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1</c:v>
                </c:pt>
                <c:pt idx="112">
                  <c:v>1</c:v>
                </c:pt>
                <c:pt idx="113">
                  <c:v>0</c:v>
                </c:pt>
                <c:pt idx="114">
                  <c:v>1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0</c:v>
                </c:pt>
                <c:pt idx="126">
                  <c:v>1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</c:v>
                </c:pt>
                <c:pt idx="133">
                  <c:v>0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5</c:v>
                </c:pt>
                <c:pt idx="149">
                  <c:v>7</c:v>
                </c:pt>
                <c:pt idx="150">
                  <c:v>9</c:v>
                </c:pt>
                <c:pt idx="151">
                  <c:v>10</c:v>
                </c:pt>
                <c:pt idx="152">
                  <c:v>11</c:v>
                </c:pt>
                <c:pt idx="153">
                  <c:v>9</c:v>
                </c:pt>
                <c:pt idx="154">
                  <c:v>11</c:v>
                </c:pt>
                <c:pt idx="155">
                  <c:v>12</c:v>
                </c:pt>
                <c:pt idx="156">
                  <c:v>11</c:v>
                </c:pt>
                <c:pt idx="157">
                  <c:v>12</c:v>
                </c:pt>
                <c:pt idx="158">
                  <c:v>12</c:v>
                </c:pt>
                <c:pt idx="159">
                  <c:v>14</c:v>
                </c:pt>
                <c:pt idx="160">
                  <c:v>14</c:v>
                </c:pt>
                <c:pt idx="161">
                  <c:v>13</c:v>
                </c:pt>
                <c:pt idx="162">
                  <c:v>14</c:v>
                </c:pt>
                <c:pt idx="163">
                  <c:v>15</c:v>
                </c:pt>
                <c:pt idx="164">
                  <c:v>15</c:v>
                </c:pt>
                <c:pt idx="165">
                  <c:v>15</c:v>
                </c:pt>
                <c:pt idx="166">
                  <c:v>14</c:v>
                </c:pt>
                <c:pt idx="167">
                  <c:v>12</c:v>
                </c:pt>
                <c:pt idx="168">
                  <c:v>12</c:v>
                </c:pt>
                <c:pt idx="169">
                  <c:v>12</c:v>
                </c:pt>
                <c:pt idx="170">
                  <c:v>12</c:v>
                </c:pt>
                <c:pt idx="171">
                  <c:v>11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7</c:v>
                </c:pt>
                <c:pt idx="178">
                  <c:v>7</c:v>
                </c:pt>
                <c:pt idx="179">
                  <c:v>5</c:v>
                </c:pt>
                <c:pt idx="180">
                  <c:v>4</c:v>
                </c:pt>
                <c:pt idx="181">
                  <c:v>3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0</c:v>
                </c:pt>
                <c:pt idx="197">
                  <c:v>1</c:v>
                </c:pt>
                <c:pt idx="198">
                  <c:v>0</c:v>
                </c:pt>
                <c:pt idx="199">
                  <c:v>1</c:v>
                </c:pt>
                <c:pt idx="200">
                  <c:v>1</c:v>
                </c:pt>
                <c:pt idx="201">
                  <c:v>0</c:v>
                </c:pt>
                <c:pt idx="202">
                  <c:v>1</c:v>
                </c:pt>
                <c:pt idx="203">
                  <c:v>1</c:v>
                </c:pt>
                <c:pt idx="204">
                  <c:v>0</c:v>
                </c:pt>
                <c:pt idx="205">
                  <c:v>1</c:v>
                </c:pt>
                <c:pt idx="206">
                  <c:v>0</c:v>
                </c:pt>
                <c:pt idx="207">
                  <c:v>1</c:v>
                </c:pt>
                <c:pt idx="208">
                  <c:v>0</c:v>
                </c:pt>
                <c:pt idx="209">
                  <c:v>0</c:v>
                </c:pt>
                <c:pt idx="210">
                  <c:v>1</c:v>
                </c:pt>
                <c:pt idx="211">
                  <c:v>1</c:v>
                </c:pt>
                <c:pt idx="212">
                  <c:v>0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0</c:v>
                </c:pt>
                <c:pt idx="218">
                  <c:v>1</c:v>
                </c:pt>
                <c:pt idx="219">
                  <c:v>0</c:v>
                </c:pt>
                <c:pt idx="220">
                  <c:v>0</c:v>
                </c:pt>
                <c:pt idx="221">
                  <c:v>1</c:v>
                </c:pt>
                <c:pt idx="222">
                  <c:v>1</c:v>
                </c:pt>
                <c:pt idx="223">
                  <c:v>0</c:v>
                </c:pt>
                <c:pt idx="224">
                  <c:v>1</c:v>
                </c:pt>
                <c:pt idx="225">
                  <c:v>1</c:v>
                </c:pt>
                <c:pt idx="226">
                  <c:v>0</c:v>
                </c:pt>
                <c:pt idx="227">
                  <c:v>1</c:v>
                </c:pt>
                <c:pt idx="228">
                  <c:v>1</c:v>
                </c:pt>
                <c:pt idx="229">
                  <c:v>0</c:v>
                </c:pt>
                <c:pt idx="230">
                  <c:v>1</c:v>
                </c:pt>
                <c:pt idx="231">
                  <c:v>0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0</c:v>
                </c:pt>
                <c:pt idx="238">
                  <c:v>0</c:v>
                </c:pt>
                <c:pt idx="239">
                  <c:v>1</c:v>
                </c:pt>
                <c:pt idx="240">
                  <c:v>0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0</c:v>
                </c:pt>
                <c:pt idx="249">
                  <c:v>1</c:v>
                </c:pt>
                <c:pt idx="250">
                  <c:v>0</c:v>
                </c:pt>
                <c:pt idx="251">
                  <c:v>1</c:v>
                </c:pt>
                <c:pt idx="252">
                  <c:v>0</c:v>
                </c:pt>
                <c:pt idx="253">
                  <c:v>1</c:v>
                </c:pt>
                <c:pt idx="254">
                  <c:v>0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0</c:v>
                </c:pt>
                <c:pt idx="260">
                  <c:v>1</c:v>
                </c:pt>
                <c:pt idx="261">
                  <c:v>1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</c:v>
                </c:pt>
                <c:pt idx="266">
                  <c:v>1</c:v>
                </c:pt>
                <c:pt idx="267">
                  <c:v>0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0</c:v>
                </c:pt>
                <c:pt idx="272">
                  <c:v>0</c:v>
                </c:pt>
                <c:pt idx="273">
                  <c:v>1</c:v>
                </c:pt>
                <c:pt idx="274">
                  <c:v>0</c:v>
                </c:pt>
                <c:pt idx="275">
                  <c:v>1</c:v>
                </c:pt>
                <c:pt idx="276">
                  <c:v>0</c:v>
                </c:pt>
                <c:pt idx="277">
                  <c:v>0</c:v>
                </c:pt>
                <c:pt idx="278">
                  <c:v>1</c:v>
                </c:pt>
                <c:pt idx="279">
                  <c:v>0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0</c:v>
                </c:pt>
                <c:pt idx="285">
                  <c:v>0</c:v>
                </c:pt>
                <c:pt idx="286">
                  <c:v>1</c:v>
                </c:pt>
                <c:pt idx="287">
                  <c:v>1</c:v>
                </c:pt>
                <c:pt idx="288">
                  <c:v>0</c:v>
                </c:pt>
                <c:pt idx="289">
                  <c:v>0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0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1</c:v>
                </c:pt>
                <c:pt idx="302">
                  <c:v>0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0</c:v>
                </c:pt>
                <c:pt idx="310">
                  <c:v>1</c:v>
                </c:pt>
                <c:pt idx="311">
                  <c:v>1</c:v>
                </c:pt>
                <c:pt idx="312">
                  <c:v>0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0</c:v>
                </c:pt>
                <c:pt idx="318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864128"/>
        <c:axId val="307864704"/>
      </c:scatterChart>
      <c:valAx>
        <c:axId val="30786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7864704"/>
        <c:crosses val="autoZero"/>
        <c:crossBetween val="midCat"/>
      </c:valAx>
      <c:valAx>
        <c:axId val="3078647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78641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0528931252014557"/>
          <c:y val="0.25508037582258736"/>
          <c:w val="0.98950573283602716"/>
          <c:h val="0.6840792726996081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508565416961844E-2"/>
          <c:y val="7.4288097971893632E-2"/>
          <c:w val="0.65357822216705264"/>
          <c:h val="0.80002567046654682"/>
        </c:manualLayout>
      </c:layout>
      <c:scatterChart>
        <c:scatterStyle val="lineMarker"/>
        <c:varyColors val="0"/>
        <c:ser>
          <c:idx val="0"/>
          <c:order val="0"/>
          <c:tx>
            <c:strRef>
              <c:f>Comm!$CM$6</c:f>
              <c:strCache>
                <c:ptCount val="1"/>
                <c:pt idx="0">
                  <c:v>NC-Y-H-155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Comm!$CE$7:$CE$326</c:f>
              <c:numCache>
                <c:formatCode>0</c:formatCode>
                <c:ptCount val="3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</c:numCache>
            </c:numRef>
          </c:xVal>
          <c:yVal>
            <c:numRef>
              <c:f>Comm!$CM$7:$CM$326</c:f>
              <c:numCache>
                <c:formatCode>0.0</c:formatCode>
                <c:ptCount val="3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7</c:v>
                </c:pt>
                <c:pt idx="14">
                  <c:v>7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8</c:v>
                </c:pt>
                <c:pt idx="19">
                  <c:v>7</c:v>
                </c:pt>
                <c:pt idx="20">
                  <c:v>8</c:v>
                </c:pt>
                <c:pt idx="21">
                  <c:v>7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8</c:v>
                </c:pt>
                <c:pt idx="27">
                  <c:v>8</c:v>
                </c:pt>
                <c:pt idx="28">
                  <c:v>10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8</c:v>
                </c:pt>
                <c:pt idx="34">
                  <c:v>10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10</c:v>
                </c:pt>
                <c:pt idx="41">
                  <c:v>9</c:v>
                </c:pt>
                <c:pt idx="42">
                  <c:v>10</c:v>
                </c:pt>
                <c:pt idx="43">
                  <c:v>10</c:v>
                </c:pt>
                <c:pt idx="44">
                  <c:v>9</c:v>
                </c:pt>
                <c:pt idx="45">
                  <c:v>10</c:v>
                </c:pt>
                <c:pt idx="46">
                  <c:v>9</c:v>
                </c:pt>
                <c:pt idx="47">
                  <c:v>10</c:v>
                </c:pt>
                <c:pt idx="48">
                  <c:v>10</c:v>
                </c:pt>
                <c:pt idx="49">
                  <c:v>9</c:v>
                </c:pt>
                <c:pt idx="50">
                  <c:v>11</c:v>
                </c:pt>
                <c:pt idx="51">
                  <c:v>9</c:v>
                </c:pt>
                <c:pt idx="52">
                  <c:v>11</c:v>
                </c:pt>
                <c:pt idx="53">
                  <c:v>11</c:v>
                </c:pt>
                <c:pt idx="54">
                  <c:v>10</c:v>
                </c:pt>
                <c:pt idx="55">
                  <c:v>11</c:v>
                </c:pt>
                <c:pt idx="56">
                  <c:v>11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12</c:v>
                </c:pt>
                <c:pt idx="62">
                  <c:v>11</c:v>
                </c:pt>
                <c:pt idx="63">
                  <c:v>11</c:v>
                </c:pt>
                <c:pt idx="64">
                  <c:v>11</c:v>
                </c:pt>
                <c:pt idx="65">
                  <c:v>11</c:v>
                </c:pt>
                <c:pt idx="66">
                  <c:v>11</c:v>
                </c:pt>
                <c:pt idx="67">
                  <c:v>11</c:v>
                </c:pt>
                <c:pt idx="68">
                  <c:v>11</c:v>
                </c:pt>
                <c:pt idx="69">
                  <c:v>11</c:v>
                </c:pt>
                <c:pt idx="70">
                  <c:v>12</c:v>
                </c:pt>
                <c:pt idx="71">
                  <c:v>12</c:v>
                </c:pt>
                <c:pt idx="72">
                  <c:v>11</c:v>
                </c:pt>
                <c:pt idx="73">
                  <c:v>12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11</c:v>
                </c:pt>
                <c:pt idx="78">
                  <c:v>11</c:v>
                </c:pt>
                <c:pt idx="79">
                  <c:v>11</c:v>
                </c:pt>
                <c:pt idx="80">
                  <c:v>11</c:v>
                </c:pt>
                <c:pt idx="81">
                  <c:v>11</c:v>
                </c:pt>
                <c:pt idx="82">
                  <c:v>12</c:v>
                </c:pt>
                <c:pt idx="83">
                  <c:v>10</c:v>
                </c:pt>
                <c:pt idx="84">
                  <c:v>12</c:v>
                </c:pt>
                <c:pt idx="85">
                  <c:v>11</c:v>
                </c:pt>
                <c:pt idx="86">
                  <c:v>11</c:v>
                </c:pt>
                <c:pt idx="87">
                  <c:v>11</c:v>
                </c:pt>
                <c:pt idx="88">
                  <c:v>10</c:v>
                </c:pt>
                <c:pt idx="89">
                  <c:v>12</c:v>
                </c:pt>
                <c:pt idx="90">
                  <c:v>11</c:v>
                </c:pt>
                <c:pt idx="91">
                  <c:v>12</c:v>
                </c:pt>
                <c:pt idx="92">
                  <c:v>11</c:v>
                </c:pt>
                <c:pt idx="93">
                  <c:v>10</c:v>
                </c:pt>
                <c:pt idx="94">
                  <c:v>11</c:v>
                </c:pt>
                <c:pt idx="95">
                  <c:v>11</c:v>
                </c:pt>
                <c:pt idx="96">
                  <c:v>11</c:v>
                </c:pt>
                <c:pt idx="97">
                  <c:v>11</c:v>
                </c:pt>
                <c:pt idx="98">
                  <c:v>11</c:v>
                </c:pt>
                <c:pt idx="99">
                  <c:v>11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12</c:v>
                </c:pt>
                <c:pt idx="104">
                  <c:v>11</c:v>
                </c:pt>
                <c:pt idx="105">
                  <c:v>10</c:v>
                </c:pt>
                <c:pt idx="106">
                  <c:v>11</c:v>
                </c:pt>
                <c:pt idx="107">
                  <c:v>10</c:v>
                </c:pt>
                <c:pt idx="108">
                  <c:v>11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11</c:v>
                </c:pt>
                <c:pt idx="116">
                  <c:v>11</c:v>
                </c:pt>
                <c:pt idx="117">
                  <c:v>11</c:v>
                </c:pt>
                <c:pt idx="118">
                  <c:v>11</c:v>
                </c:pt>
                <c:pt idx="119">
                  <c:v>11</c:v>
                </c:pt>
                <c:pt idx="120">
                  <c:v>10</c:v>
                </c:pt>
                <c:pt idx="121">
                  <c:v>10</c:v>
                </c:pt>
                <c:pt idx="122">
                  <c:v>11</c:v>
                </c:pt>
                <c:pt idx="123">
                  <c:v>10</c:v>
                </c:pt>
                <c:pt idx="124">
                  <c:v>10</c:v>
                </c:pt>
                <c:pt idx="125">
                  <c:v>10</c:v>
                </c:pt>
                <c:pt idx="126">
                  <c:v>10</c:v>
                </c:pt>
                <c:pt idx="127">
                  <c:v>8</c:v>
                </c:pt>
                <c:pt idx="128">
                  <c:v>9</c:v>
                </c:pt>
                <c:pt idx="129">
                  <c:v>9</c:v>
                </c:pt>
                <c:pt idx="130">
                  <c:v>9</c:v>
                </c:pt>
                <c:pt idx="131">
                  <c:v>10</c:v>
                </c:pt>
                <c:pt idx="132">
                  <c:v>10</c:v>
                </c:pt>
                <c:pt idx="133">
                  <c:v>9</c:v>
                </c:pt>
                <c:pt idx="134">
                  <c:v>9</c:v>
                </c:pt>
                <c:pt idx="135">
                  <c:v>9</c:v>
                </c:pt>
                <c:pt idx="136">
                  <c:v>9</c:v>
                </c:pt>
                <c:pt idx="137">
                  <c:v>9</c:v>
                </c:pt>
                <c:pt idx="138">
                  <c:v>9</c:v>
                </c:pt>
                <c:pt idx="139">
                  <c:v>8</c:v>
                </c:pt>
                <c:pt idx="140">
                  <c:v>9</c:v>
                </c:pt>
                <c:pt idx="141">
                  <c:v>8</c:v>
                </c:pt>
                <c:pt idx="142">
                  <c:v>9</c:v>
                </c:pt>
                <c:pt idx="143">
                  <c:v>8</c:v>
                </c:pt>
                <c:pt idx="144">
                  <c:v>7</c:v>
                </c:pt>
                <c:pt idx="145">
                  <c:v>8</c:v>
                </c:pt>
                <c:pt idx="146">
                  <c:v>8</c:v>
                </c:pt>
                <c:pt idx="147">
                  <c:v>8</c:v>
                </c:pt>
                <c:pt idx="148">
                  <c:v>7</c:v>
                </c:pt>
                <c:pt idx="149">
                  <c:v>7</c:v>
                </c:pt>
                <c:pt idx="150">
                  <c:v>9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6</c:v>
                </c:pt>
                <c:pt idx="157">
                  <c:v>8</c:v>
                </c:pt>
                <c:pt idx="158">
                  <c:v>7</c:v>
                </c:pt>
                <c:pt idx="159">
                  <c:v>7</c:v>
                </c:pt>
                <c:pt idx="160">
                  <c:v>6</c:v>
                </c:pt>
                <c:pt idx="161">
                  <c:v>7</c:v>
                </c:pt>
                <c:pt idx="162">
                  <c:v>6</c:v>
                </c:pt>
                <c:pt idx="163">
                  <c:v>7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5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5</c:v>
                </c:pt>
                <c:pt idx="174">
                  <c:v>5</c:v>
                </c:pt>
                <c:pt idx="175">
                  <c:v>6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4</c:v>
                </c:pt>
                <c:pt idx="180">
                  <c:v>5</c:v>
                </c:pt>
                <c:pt idx="181">
                  <c:v>4</c:v>
                </c:pt>
                <c:pt idx="182">
                  <c:v>4</c:v>
                </c:pt>
                <c:pt idx="183">
                  <c:v>5</c:v>
                </c:pt>
                <c:pt idx="184">
                  <c:v>4</c:v>
                </c:pt>
                <c:pt idx="185">
                  <c:v>5</c:v>
                </c:pt>
                <c:pt idx="186">
                  <c:v>4</c:v>
                </c:pt>
                <c:pt idx="187">
                  <c:v>5</c:v>
                </c:pt>
                <c:pt idx="188">
                  <c:v>5</c:v>
                </c:pt>
                <c:pt idx="189">
                  <c:v>4</c:v>
                </c:pt>
                <c:pt idx="190">
                  <c:v>4</c:v>
                </c:pt>
                <c:pt idx="191">
                  <c:v>4</c:v>
                </c:pt>
                <c:pt idx="192">
                  <c:v>3</c:v>
                </c:pt>
                <c:pt idx="193">
                  <c:v>4</c:v>
                </c:pt>
                <c:pt idx="194">
                  <c:v>4</c:v>
                </c:pt>
                <c:pt idx="195">
                  <c:v>4</c:v>
                </c:pt>
                <c:pt idx="196">
                  <c:v>4</c:v>
                </c:pt>
                <c:pt idx="197">
                  <c:v>3</c:v>
                </c:pt>
                <c:pt idx="198">
                  <c:v>4</c:v>
                </c:pt>
                <c:pt idx="199">
                  <c:v>4</c:v>
                </c:pt>
                <c:pt idx="200">
                  <c:v>3</c:v>
                </c:pt>
                <c:pt idx="201">
                  <c:v>3</c:v>
                </c:pt>
                <c:pt idx="202">
                  <c:v>4</c:v>
                </c:pt>
                <c:pt idx="203">
                  <c:v>3</c:v>
                </c:pt>
                <c:pt idx="204">
                  <c:v>4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4</c:v>
                </c:pt>
                <c:pt idx="209">
                  <c:v>2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3</c:v>
                </c:pt>
                <c:pt idx="221">
                  <c:v>2</c:v>
                </c:pt>
                <c:pt idx="222">
                  <c:v>3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Comm!$CN$6</c:f>
              <c:strCache>
                <c:ptCount val="1"/>
                <c:pt idx="0">
                  <c:v>NC-Y-H-174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Comm!$CE$7:$CE$326</c:f>
              <c:numCache>
                <c:formatCode>0</c:formatCode>
                <c:ptCount val="3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</c:numCache>
            </c:numRef>
          </c:xVal>
          <c:yVal>
            <c:numRef>
              <c:f>Comm!$CN$7:$CN$326</c:f>
              <c:numCache>
                <c:formatCode>General</c:formatCode>
                <c:ptCount val="32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9</c:v>
                </c:pt>
                <c:pt idx="4">
                  <c:v>12</c:v>
                </c:pt>
                <c:pt idx="5">
                  <c:v>14</c:v>
                </c:pt>
                <c:pt idx="6">
                  <c:v>18</c:v>
                </c:pt>
                <c:pt idx="7">
                  <c:v>20</c:v>
                </c:pt>
                <c:pt idx="8">
                  <c:v>23</c:v>
                </c:pt>
                <c:pt idx="9">
                  <c:v>26</c:v>
                </c:pt>
                <c:pt idx="10">
                  <c:v>28</c:v>
                </c:pt>
                <c:pt idx="11">
                  <c:v>31</c:v>
                </c:pt>
                <c:pt idx="12">
                  <c:v>32</c:v>
                </c:pt>
                <c:pt idx="13">
                  <c:v>6</c:v>
                </c:pt>
                <c:pt idx="14">
                  <c:v>7</c:v>
                </c:pt>
                <c:pt idx="15">
                  <c:v>6</c:v>
                </c:pt>
                <c:pt idx="16">
                  <c:v>7</c:v>
                </c:pt>
                <c:pt idx="17">
                  <c:v>7</c:v>
                </c:pt>
                <c:pt idx="18">
                  <c:v>6</c:v>
                </c:pt>
                <c:pt idx="19">
                  <c:v>6</c:v>
                </c:pt>
                <c:pt idx="20">
                  <c:v>7</c:v>
                </c:pt>
                <c:pt idx="21">
                  <c:v>6</c:v>
                </c:pt>
                <c:pt idx="22">
                  <c:v>7</c:v>
                </c:pt>
                <c:pt idx="23">
                  <c:v>6</c:v>
                </c:pt>
                <c:pt idx="24">
                  <c:v>7</c:v>
                </c:pt>
                <c:pt idx="25">
                  <c:v>7</c:v>
                </c:pt>
                <c:pt idx="26">
                  <c:v>8</c:v>
                </c:pt>
                <c:pt idx="27">
                  <c:v>8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7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7</c:v>
                </c:pt>
                <c:pt idx="42">
                  <c:v>8</c:v>
                </c:pt>
                <c:pt idx="43">
                  <c:v>9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9</c:v>
                </c:pt>
                <c:pt idx="49">
                  <c:v>9</c:v>
                </c:pt>
                <c:pt idx="50">
                  <c:v>10</c:v>
                </c:pt>
                <c:pt idx="51">
                  <c:v>9</c:v>
                </c:pt>
                <c:pt idx="52">
                  <c:v>9</c:v>
                </c:pt>
                <c:pt idx="53">
                  <c:v>10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11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11</c:v>
                </c:pt>
                <c:pt idx="67">
                  <c:v>9</c:v>
                </c:pt>
                <c:pt idx="68">
                  <c:v>10</c:v>
                </c:pt>
                <c:pt idx="69">
                  <c:v>9</c:v>
                </c:pt>
                <c:pt idx="70">
                  <c:v>10</c:v>
                </c:pt>
                <c:pt idx="71">
                  <c:v>9</c:v>
                </c:pt>
                <c:pt idx="72">
                  <c:v>9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9</c:v>
                </c:pt>
                <c:pt idx="77">
                  <c:v>9</c:v>
                </c:pt>
                <c:pt idx="78">
                  <c:v>10</c:v>
                </c:pt>
                <c:pt idx="79">
                  <c:v>11</c:v>
                </c:pt>
                <c:pt idx="80">
                  <c:v>9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11</c:v>
                </c:pt>
                <c:pt idx="85">
                  <c:v>10</c:v>
                </c:pt>
                <c:pt idx="86">
                  <c:v>10</c:v>
                </c:pt>
                <c:pt idx="87">
                  <c:v>11</c:v>
                </c:pt>
                <c:pt idx="88">
                  <c:v>9</c:v>
                </c:pt>
                <c:pt idx="89">
                  <c:v>10</c:v>
                </c:pt>
                <c:pt idx="90">
                  <c:v>11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9</c:v>
                </c:pt>
                <c:pt idx="96">
                  <c:v>11</c:v>
                </c:pt>
                <c:pt idx="97">
                  <c:v>9</c:v>
                </c:pt>
                <c:pt idx="98">
                  <c:v>10</c:v>
                </c:pt>
                <c:pt idx="99">
                  <c:v>9</c:v>
                </c:pt>
                <c:pt idx="100">
                  <c:v>10</c:v>
                </c:pt>
                <c:pt idx="101">
                  <c:v>10</c:v>
                </c:pt>
                <c:pt idx="102">
                  <c:v>9</c:v>
                </c:pt>
                <c:pt idx="103">
                  <c:v>12</c:v>
                </c:pt>
                <c:pt idx="104">
                  <c:v>9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9</c:v>
                </c:pt>
                <c:pt idx="111">
                  <c:v>9</c:v>
                </c:pt>
                <c:pt idx="112">
                  <c:v>9</c:v>
                </c:pt>
                <c:pt idx="113">
                  <c:v>9</c:v>
                </c:pt>
                <c:pt idx="114">
                  <c:v>9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9</c:v>
                </c:pt>
                <c:pt idx="119">
                  <c:v>10</c:v>
                </c:pt>
                <c:pt idx="120">
                  <c:v>9</c:v>
                </c:pt>
                <c:pt idx="121">
                  <c:v>9</c:v>
                </c:pt>
                <c:pt idx="122">
                  <c:v>9</c:v>
                </c:pt>
                <c:pt idx="123">
                  <c:v>9</c:v>
                </c:pt>
                <c:pt idx="124">
                  <c:v>8</c:v>
                </c:pt>
                <c:pt idx="125">
                  <c:v>9</c:v>
                </c:pt>
                <c:pt idx="126">
                  <c:v>9</c:v>
                </c:pt>
                <c:pt idx="127">
                  <c:v>8</c:v>
                </c:pt>
                <c:pt idx="128">
                  <c:v>9</c:v>
                </c:pt>
                <c:pt idx="129">
                  <c:v>9</c:v>
                </c:pt>
                <c:pt idx="130">
                  <c:v>8</c:v>
                </c:pt>
                <c:pt idx="131">
                  <c:v>8</c:v>
                </c:pt>
                <c:pt idx="132">
                  <c:v>7</c:v>
                </c:pt>
                <c:pt idx="133">
                  <c:v>9</c:v>
                </c:pt>
                <c:pt idx="134">
                  <c:v>8</c:v>
                </c:pt>
                <c:pt idx="135">
                  <c:v>8</c:v>
                </c:pt>
                <c:pt idx="136">
                  <c:v>8</c:v>
                </c:pt>
                <c:pt idx="137">
                  <c:v>8</c:v>
                </c:pt>
                <c:pt idx="138">
                  <c:v>8</c:v>
                </c:pt>
                <c:pt idx="139">
                  <c:v>8</c:v>
                </c:pt>
                <c:pt idx="140">
                  <c:v>7</c:v>
                </c:pt>
                <c:pt idx="141">
                  <c:v>8</c:v>
                </c:pt>
                <c:pt idx="142">
                  <c:v>7</c:v>
                </c:pt>
                <c:pt idx="143">
                  <c:v>8</c:v>
                </c:pt>
                <c:pt idx="144">
                  <c:v>7</c:v>
                </c:pt>
                <c:pt idx="145">
                  <c:v>8</c:v>
                </c:pt>
                <c:pt idx="146">
                  <c:v>8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7</c:v>
                </c:pt>
                <c:pt idx="153">
                  <c:v>8</c:v>
                </c:pt>
                <c:pt idx="154">
                  <c:v>6</c:v>
                </c:pt>
                <c:pt idx="155">
                  <c:v>7</c:v>
                </c:pt>
                <c:pt idx="156">
                  <c:v>6</c:v>
                </c:pt>
                <c:pt idx="157">
                  <c:v>6</c:v>
                </c:pt>
                <c:pt idx="158">
                  <c:v>6</c:v>
                </c:pt>
                <c:pt idx="159">
                  <c:v>7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5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5</c:v>
                </c:pt>
                <c:pt idx="172">
                  <c:v>6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4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5</c:v>
                </c:pt>
                <c:pt idx="190">
                  <c:v>4</c:v>
                </c:pt>
                <c:pt idx="191">
                  <c:v>4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4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2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2</c:v>
                </c:pt>
                <c:pt idx="211">
                  <c:v>3</c:v>
                </c:pt>
                <c:pt idx="212">
                  <c:v>3</c:v>
                </c:pt>
                <c:pt idx="213">
                  <c:v>2</c:v>
                </c:pt>
                <c:pt idx="214">
                  <c:v>3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1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1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1</c:v>
                </c:pt>
                <c:pt idx="238">
                  <c:v>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Comm!$CO$6</c:f>
              <c:strCache>
                <c:ptCount val="1"/>
                <c:pt idx="0">
                  <c:v>NC-Y-H-165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Comm!$CE$7:$CE$326</c:f>
              <c:numCache>
                <c:formatCode>0</c:formatCode>
                <c:ptCount val="3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</c:numCache>
            </c:numRef>
          </c:xVal>
          <c:yVal>
            <c:numRef>
              <c:f>Comm!$CO$7:$CO$326</c:f>
              <c:numCache>
                <c:formatCode>General</c:formatCode>
                <c:ptCount val="32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7</c:v>
                </c:pt>
                <c:pt idx="4">
                  <c:v>7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9</c:v>
                </c:pt>
                <c:pt idx="14">
                  <c:v>8</c:v>
                </c:pt>
                <c:pt idx="15">
                  <c:v>8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10</c:v>
                </c:pt>
                <c:pt idx="20">
                  <c:v>9</c:v>
                </c:pt>
                <c:pt idx="21">
                  <c:v>10</c:v>
                </c:pt>
                <c:pt idx="22">
                  <c:v>10</c:v>
                </c:pt>
                <c:pt idx="23">
                  <c:v>8</c:v>
                </c:pt>
                <c:pt idx="24">
                  <c:v>8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11</c:v>
                </c:pt>
                <c:pt idx="36">
                  <c:v>10</c:v>
                </c:pt>
                <c:pt idx="37">
                  <c:v>11</c:v>
                </c:pt>
                <c:pt idx="38">
                  <c:v>11</c:v>
                </c:pt>
                <c:pt idx="39">
                  <c:v>11</c:v>
                </c:pt>
                <c:pt idx="40">
                  <c:v>11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13</c:v>
                </c:pt>
                <c:pt idx="45">
                  <c:v>13</c:v>
                </c:pt>
                <c:pt idx="46">
                  <c:v>12</c:v>
                </c:pt>
                <c:pt idx="47">
                  <c:v>13</c:v>
                </c:pt>
                <c:pt idx="48">
                  <c:v>13</c:v>
                </c:pt>
                <c:pt idx="49">
                  <c:v>12</c:v>
                </c:pt>
                <c:pt idx="50">
                  <c:v>13</c:v>
                </c:pt>
                <c:pt idx="51">
                  <c:v>11</c:v>
                </c:pt>
                <c:pt idx="52">
                  <c:v>11</c:v>
                </c:pt>
                <c:pt idx="53">
                  <c:v>13</c:v>
                </c:pt>
                <c:pt idx="54">
                  <c:v>12</c:v>
                </c:pt>
                <c:pt idx="55">
                  <c:v>13</c:v>
                </c:pt>
                <c:pt idx="56">
                  <c:v>13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13</c:v>
                </c:pt>
                <c:pt idx="61">
                  <c:v>14</c:v>
                </c:pt>
                <c:pt idx="62">
                  <c:v>13</c:v>
                </c:pt>
                <c:pt idx="63">
                  <c:v>14</c:v>
                </c:pt>
                <c:pt idx="64">
                  <c:v>12</c:v>
                </c:pt>
                <c:pt idx="65">
                  <c:v>13</c:v>
                </c:pt>
                <c:pt idx="66">
                  <c:v>13</c:v>
                </c:pt>
                <c:pt idx="67">
                  <c:v>14</c:v>
                </c:pt>
                <c:pt idx="68">
                  <c:v>13</c:v>
                </c:pt>
                <c:pt idx="69">
                  <c:v>13</c:v>
                </c:pt>
                <c:pt idx="70">
                  <c:v>15</c:v>
                </c:pt>
                <c:pt idx="71">
                  <c:v>12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14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13</c:v>
                </c:pt>
                <c:pt idx="80">
                  <c:v>15</c:v>
                </c:pt>
                <c:pt idx="81">
                  <c:v>14</c:v>
                </c:pt>
                <c:pt idx="82">
                  <c:v>15</c:v>
                </c:pt>
                <c:pt idx="83">
                  <c:v>13</c:v>
                </c:pt>
                <c:pt idx="84">
                  <c:v>15</c:v>
                </c:pt>
                <c:pt idx="85">
                  <c:v>14</c:v>
                </c:pt>
                <c:pt idx="86">
                  <c:v>14</c:v>
                </c:pt>
                <c:pt idx="87">
                  <c:v>13</c:v>
                </c:pt>
                <c:pt idx="88">
                  <c:v>13</c:v>
                </c:pt>
                <c:pt idx="89">
                  <c:v>14</c:v>
                </c:pt>
                <c:pt idx="90">
                  <c:v>14</c:v>
                </c:pt>
                <c:pt idx="91">
                  <c:v>14</c:v>
                </c:pt>
                <c:pt idx="92">
                  <c:v>13</c:v>
                </c:pt>
                <c:pt idx="93">
                  <c:v>14</c:v>
                </c:pt>
                <c:pt idx="94">
                  <c:v>14</c:v>
                </c:pt>
                <c:pt idx="95">
                  <c:v>15</c:v>
                </c:pt>
                <c:pt idx="96">
                  <c:v>14</c:v>
                </c:pt>
                <c:pt idx="97">
                  <c:v>15</c:v>
                </c:pt>
                <c:pt idx="98">
                  <c:v>15</c:v>
                </c:pt>
                <c:pt idx="99">
                  <c:v>13</c:v>
                </c:pt>
                <c:pt idx="100">
                  <c:v>13</c:v>
                </c:pt>
                <c:pt idx="101">
                  <c:v>14</c:v>
                </c:pt>
                <c:pt idx="102">
                  <c:v>13</c:v>
                </c:pt>
                <c:pt idx="103">
                  <c:v>13</c:v>
                </c:pt>
                <c:pt idx="104">
                  <c:v>14</c:v>
                </c:pt>
                <c:pt idx="105">
                  <c:v>13</c:v>
                </c:pt>
                <c:pt idx="106">
                  <c:v>15</c:v>
                </c:pt>
                <c:pt idx="107">
                  <c:v>14</c:v>
                </c:pt>
                <c:pt idx="108">
                  <c:v>14</c:v>
                </c:pt>
                <c:pt idx="109">
                  <c:v>14</c:v>
                </c:pt>
                <c:pt idx="110">
                  <c:v>14</c:v>
                </c:pt>
                <c:pt idx="111">
                  <c:v>14</c:v>
                </c:pt>
                <c:pt idx="112">
                  <c:v>13</c:v>
                </c:pt>
                <c:pt idx="113">
                  <c:v>13</c:v>
                </c:pt>
                <c:pt idx="114">
                  <c:v>13</c:v>
                </c:pt>
                <c:pt idx="115">
                  <c:v>13</c:v>
                </c:pt>
                <c:pt idx="116">
                  <c:v>12</c:v>
                </c:pt>
                <c:pt idx="117">
                  <c:v>14</c:v>
                </c:pt>
                <c:pt idx="118">
                  <c:v>13</c:v>
                </c:pt>
                <c:pt idx="119">
                  <c:v>12</c:v>
                </c:pt>
                <c:pt idx="120">
                  <c:v>14</c:v>
                </c:pt>
                <c:pt idx="121">
                  <c:v>13</c:v>
                </c:pt>
                <c:pt idx="122">
                  <c:v>14</c:v>
                </c:pt>
                <c:pt idx="123">
                  <c:v>12</c:v>
                </c:pt>
                <c:pt idx="124">
                  <c:v>13</c:v>
                </c:pt>
                <c:pt idx="125">
                  <c:v>13</c:v>
                </c:pt>
                <c:pt idx="126">
                  <c:v>13</c:v>
                </c:pt>
                <c:pt idx="127">
                  <c:v>13</c:v>
                </c:pt>
                <c:pt idx="128">
                  <c:v>12</c:v>
                </c:pt>
                <c:pt idx="129">
                  <c:v>12</c:v>
                </c:pt>
                <c:pt idx="130">
                  <c:v>12</c:v>
                </c:pt>
                <c:pt idx="131">
                  <c:v>12</c:v>
                </c:pt>
                <c:pt idx="132">
                  <c:v>12</c:v>
                </c:pt>
                <c:pt idx="133">
                  <c:v>12</c:v>
                </c:pt>
                <c:pt idx="134">
                  <c:v>13</c:v>
                </c:pt>
                <c:pt idx="135">
                  <c:v>12</c:v>
                </c:pt>
                <c:pt idx="136">
                  <c:v>12</c:v>
                </c:pt>
                <c:pt idx="137">
                  <c:v>11</c:v>
                </c:pt>
                <c:pt idx="138">
                  <c:v>12</c:v>
                </c:pt>
                <c:pt idx="139">
                  <c:v>11</c:v>
                </c:pt>
                <c:pt idx="140">
                  <c:v>11</c:v>
                </c:pt>
                <c:pt idx="141">
                  <c:v>10</c:v>
                </c:pt>
                <c:pt idx="142">
                  <c:v>12</c:v>
                </c:pt>
                <c:pt idx="143">
                  <c:v>11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10</c:v>
                </c:pt>
                <c:pt idx="148">
                  <c:v>11</c:v>
                </c:pt>
                <c:pt idx="149">
                  <c:v>10</c:v>
                </c:pt>
                <c:pt idx="150">
                  <c:v>10</c:v>
                </c:pt>
                <c:pt idx="151">
                  <c:v>9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9</c:v>
                </c:pt>
                <c:pt idx="157">
                  <c:v>9</c:v>
                </c:pt>
                <c:pt idx="158">
                  <c:v>8</c:v>
                </c:pt>
                <c:pt idx="159">
                  <c:v>7</c:v>
                </c:pt>
                <c:pt idx="160">
                  <c:v>9</c:v>
                </c:pt>
                <c:pt idx="161">
                  <c:v>8</c:v>
                </c:pt>
                <c:pt idx="162">
                  <c:v>9</c:v>
                </c:pt>
                <c:pt idx="163">
                  <c:v>8</c:v>
                </c:pt>
                <c:pt idx="164">
                  <c:v>9</c:v>
                </c:pt>
                <c:pt idx="165">
                  <c:v>8</c:v>
                </c:pt>
                <c:pt idx="166">
                  <c:v>7</c:v>
                </c:pt>
                <c:pt idx="167">
                  <c:v>8</c:v>
                </c:pt>
                <c:pt idx="168">
                  <c:v>7</c:v>
                </c:pt>
                <c:pt idx="169">
                  <c:v>7</c:v>
                </c:pt>
                <c:pt idx="170">
                  <c:v>8</c:v>
                </c:pt>
                <c:pt idx="171">
                  <c:v>7</c:v>
                </c:pt>
                <c:pt idx="172">
                  <c:v>7</c:v>
                </c:pt>
                <c:pt idx="173">
                  <c:v>7</c:v>
                </c:pt>
                <c:pt idx="174">
                  <c:v>7</c:v>
                </c:pt>
                <c:pt idx="175">
                  <c:v>7</c:v>
                </c:pt>
                <c:pt idx="176">
                  <c:v>6</c:v>
                </c:pt>
                <c:pt idx="177">
                  <c:v>7</c:v>
                </c:pt>
                <c:pt idx="178">
                  <c:v>7</c:v>
                </c:pt>
                <c:pt idx="179">
                  <c:v>7</c:v>
                </c:pt>
                <c:pt idx="180">
                  <c:v>6</c:v>
                </c:pt>
                <c:pt idx="181">
                  <c:v>6</c:v>
                </c:pt>
                <c:pt idx="182">
                  <c:v>7</c:v>
                </c:pt>
                <c:pt idx="183">
                  <c:v>6</c:v>
                </c:pt>
                <c:pt idx="184">
                  <c:v>5</c:v>
                </c:pt>
                <c:pt idx="185">
                  <c:v>5</c:v>
                </c:pt>
                <c:pt idx="186">
                  <c:v>6</c:v>
                </c:pt>
                <c:pt idx="187">
                  <c:v>5</c:v>
                </c:pt>
                <c:pt idx="188">
                  <c:v>7</c:v>
                </c:pt>
                <c:pt idx="189">
                  <c:v>6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4</c:v>
                </c:pt>
                <c:pt idx="194">
                  <c:v>4</c:v>
                </c:pt>
                <c:pt idx="195">
                  <c:v>5</c:v>
                </c:pt>
                <c:pt idx="196">
                  <c:v>4</c:v>
                </c:pt>
                <c:pt idx="197">
                  <c:v>4</c:v>
                </c:pt>
                <c:pt idx="198">
                  <c:v>5</c:v>
                </c:pt>
                <c:pt idx="199">
                  <c:v>4</c:v>
                </c:pt>
                <c:pt idx="200">
                  <c:v>4</c:v>
                </c:pt>
                <c:pt idx="201">
                  <c:v>5</c:v>
                </c:pt>
                <c:pt idx="202">
                  <c:v>3</c:v>
                </c:pt>
                <c:pt idx="203">
                  <c:v>4</c:v>
                </c:pt>
                <c:pt idx="204">
                  <c:v>4</c:v>
                </c:pt>
                <c:pt idx="205">
                  <c:v>4</c:v>
                </c:pt>
                <c:pt idx="206">
                  <c:v>4</c:v>
                </c:pt>
                <c:pt idx="207">
                  <c:v>4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2</c:v>
                </c:pt>
                <c:pt idx="223">
                  <c:v>3</c:v>
                </c:pt>
                <c:pt idx="224">
                  <c:v>2</c:v>
                </c:pt>
                <c:pt idx="225">
                  <c:v>2</c:v>
                </c:pt>
                <c:pt idx="226">
                  <c:v>3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3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867008"/>
        <c:axId val="307867584"/>
      </c:scatterChart>
      <c:valAx>
        <c:axId val="3078670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7867584"/>
        <c:crosses val="autoZero"/>
        <c:crossBetween val="midCat"/>
      </c:valAx>
      <c:valAx>
        <c:axId val="3078675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78670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79215921043577409"/>
          <c:y val="0.38572658417697786"/>
          <c:w val="0.98504900370599735"/>
          <c:h val="0.5600179977502811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545920871240053"/>
          <c:y val="8.5495161532869901E-2"/>
          <c:w val="0.76972164610311944"/>
          <c:h val="0.72541349179404768"/>
        </c:manualLayout>
      </c:layout>
      <c:scatterChart>
        <c:scatterStyle val="lineMarker"/>
        <c:varyColors val="0"/>
        <c:ser>
          <c:idx val="0"/>
          <c:order val="0"/>
          <c:tx>
            <c:strRef>
              <c:f>Comm!$CQ$6</c:f>
              <c:strCache>
                <c:ptCount val="1"/>
                <c:pt idx="0">
                  <c:v>X-view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Comm!$CP$7:$CP$1650</c:f>
              <c:numCache>
                <c:formatCode>General</c:formatCode>
                <c:ptCount val="1644"/>
              </c:numCache>
            </c:numRef>
          </c:xVal>
          <c:yVal>
            <c:numRef>
              <c:f>Comm!$CQ$7:$CQ$1650</c:f>
              <c:numCache>
                <c:formatCode>0.0</c:formatCode>
                <c:ptCount val="1644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869888"/>
        <c:axId val="307870464"/>
      </c:scatterChart>
      <c:scatterChart>
        <c:scatterStyle val="lineMarker"/>
        <c:varyColors val="0"/>
        <c:ser>
          <c:idx val="1"/>
          <c:order val="1"/>
          <c:tx>
            <c:strRef>
              <c:f>Comm!$CR$6</c:f>
              <c:strCache>
                <c:ptCount val="1"/>
                <c:pt idx="0">
                  <c:v>Power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Comm!$CP$7:$CP$1650</c:f>
              <c:numCache>
                <c:formatCode>General</c:formatCode>
                <c:ptCount val="1644"/>
              </c:numCache>
            </c:numRef>
          </c:xVal>
          <c:yVal>
            <c:numRef>
              <c:f>Comm!$CR$7:$CR$1650</c:f>
              <c:numCache>
                <c:formatCode>0.0</c:formatCode>
                <c:ptCount val="1644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871040"/>
        <c:axId val="319012864"/>
      </c:scatterChart>
      <c:valAx>
        <c:axId val="307869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Time (s)</a:t>
                </a:r>
              </a:p>
            </c:rich>
          </c:tx>
          <c:layout>
            <c:manualLayout>
              <c:xMode val="edge"/>
              <c:yMode val="edge"/>
              <c:x val="0.47072220811108284"/>
              <c:y val="0.893813234585986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7870464"/>
        <c:crosses val="autoZero"/>
        <c:crossBetween val="midCat"/>
      </c:valAx>
      <c:valAx>
        <c:axId val="307870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Fiber brightness (bit)</a:t>
                </a:r>
              </a:p>
            </c:rich>
          </c:tx>
          <c:layout>
            <c:manualLayout>
              <c:xMode val="edge"/>
              <c:yMode val="edge"/>
              <c:x val="3.2324316315299299E-2"/>
              <c:y val="0.2513041296194564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7869888"/>
        <c:crosses val="autoZero"/>
        <c:crossBetween val="midCat"/>
      </c:valAx>
      <c:valAx>
        <c:axId val="307871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19012864"/>
        <c:crosses val="autoZero"/>
        <c:crossBetween val="midCat"/>
      </c:valAx>
      <c:valAx>
        <c:axId val="3190128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Lase power (bit)</a:t>
                </a:r>
              </a:p>
            </c:rich>
          </c:tx>
          <c:layout>
            <c:manualLayout>
              <c:xMode val="edge"/>
              <c:yMode val="edge"/>
              <c:x val="0.94346477859622391"/>
              <c:y val="0.2979378352899685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7871040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8347345694691392"/>
          <c:y val="0.10336269981756158"/>
          <c:w val="0.33468779104224877"/>
          <c:h val="0.209309378963288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048189619033358E-2"/>
          <c:y val="7.3748609786490935E-2"/>
          <c:w val="0.66668743382623152"/>
          <c:h val="0.74043604225636894"/>
        </c:manualLayout>
      </c:layout>
      <c:scatterChart>
        <c:scatterStyle val="lineMarker"/>
        <c:varyColors val="0"/>
        <c:ser>
          <c:idx val="1"/>
          <c:order val="1"/>
          <c:tx>
            <c:strRef>
              <c:f>Comm!$CV$6</c:f>
              <c:strCache>
                <c:ptCount val="1"/>
                <c:pt idx="0">
                  <c:v>Waist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Comm!$CT$7:$CT$5000</c:f>
              <c:numCache>
                <c:formatCode>General</c:formatCode>
                <c:ptCount val="499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11</c:v>
                </c:pt>
                <c:pt idx="60">
                  <c:v>11</c:v>
                </c:pt>
                <c:pt idx="61">
                  <c:v>11</c:v>
                </c:pt>
                <c:pt idx="62">
                  <c:v>11</c:v>
                </c:pt>
                <c:pt idx="63">
                  <c:v>11</c:v>
                </c:pt>
                <c:pt idx="64">
                  <c:v>11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13</c:v>
                </c:pt>
                <c:pt idx="72">
                  <c:v>13</c:v>
                </c:pt>
                <c:pt idx="73">
                  <c:v>13</c:v>
                </c:pt>
                <c:pt idx="74">
                  <c:v>13</c:v>
                </c:pt>
                <c:pt idx="75">
                  <c:v>13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14</c:v>
                </c:pt>
                <c:pt idx="82">
                  <c:v>15</c:v>
                </c:pt>
                <c:pt idx="83">
                  <c:v>15</c:v>
                </c:pt>
                <c:pt idx="84">
                  <c:v>15</c:v>
                </c:pt>
                <c:pt idx="85">
                  <c:v>15</c:v>
                </c:pt>
                <c:pt idx="86">
                  <c:v>15</c:v>
                </c:pt>
                <c:pt idx="87">
                  <c:v>15</c:v>
                </c:pt>
                <c:pt idx="88">
                  <c:v>16</c:v>
                </c:pt>
                <c:pt idx="89">
                  <c:v>16</c:v>
                </c:pt>
                <c:pt idx="90">
                  <c:v>16</c:v>
                </c:pt>
                <c:pt idx="91">
                  <c:v>16</c:v>
                </c:pt>
                <c:pt idx="92">
                  <c:v>16</c:v>
                </c:pt>
                <c:pt idx="93">
                  <c:v>16</c:v>
                </c:pt>
                <c:pt idx="94">
                  <c:v>17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18</c:v>
                </c:pt>
                <c:pt idx="100">
                  <c:v>18</c:v>
                </c:pt>
                <c:pt idx="101">
                  <c:v>18</c:v>
                </c:pt>
                <c:pt idx="102">
                  <c:v>18</c:v>
                </c:pt>
                <c:pt idx="103">
                  <c:v>18</c:v>
                </c:pt>
                <c:pt idx="104">
                  <c:v>18</c:v>
                </c:pt>
                <c:pt idx="105">
                  <c:v>19</c:v>
                </c:pt>
                <c:pt idx="106">
                  <c:v>19</c:v>
                </c:pt>
                <c:pt idx="107">
                  <c:v>19</c:v>
                </c:pt>
                <c:pt idx="108">
                  <c:v>19</c:v>
                </c:pt>
                <c:pt idx="109">
                  <c:v>19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21</c:v>
                </c:pt>
                <c:pt idx="117">
                  <c:v>21</c:v>
                </c:pt>
                <c:pt idx="118">
                  <c:v>21</c:v>
                </c:pt>
                <c:pt idx="119">
                  <c:v>21</c:v>
                </c:pt>
                <c:pt idx="120">
                  <c:v>21</c:v>
                </c:pt>
                <c:pt idx="121">
                  <c:v>22</c:v>
                </c:pt>
                <c:pt idx="122">
                  <c:v>22</c:v>
                </c:pt>
                <c:pt idx="123">
                  <c:v>22</c:v>
                </c:pt>
                <c:pt idx="124">
                  <c:v>22</c:v>
                </c:pt>
                <c:pt idx="125">
                  <c:v>22</c:v>
                </c:pt>
                <c:pt idx="126">
                  <c:v>22</c:v>
                </c:pt>
                <c:pt idx="127">
                  <c:v>23</c:v>
                </c:pt>
                <c:pt idx="128">
                  <c:v>23</c:v>
                </c:pt>
                <c:pt idx="129">
                  <c:v>23</c:v>
                </c:pt>
                <c:pt idx="130">
                  <c:v>23</c:v>
                </c:pt>
                <c:pt idx="131">
                  <c:v>23</c:v>
                </c:pt>
                <c:pt idx="132">
                  <c:v>24</c:v>
                </c:pt>
                <c:pt idx="133">
                  <c:v>24</c:v>
                </c:pt>
                <c:pt idx="134">
                  <c:v>24</c:v>
                </c:pt>
                <c:pt idx="135">
                  <c:v>24</c:v>
                </c:pt>
                <c:pt idx="136">
                  <c:v>24</c:v>
                </c:pt>
                <c:pt idx="137">
                  <c:v>24</c:v>
                </c:pt>
                <c:pt idx="138">
                  <c:v>25</c:v>
                </c:pt>
                <c:pt idx="139">
                  <c:v>25</c:v>
                </c:pt>
                <c:pt idx="140">
                  <c:v>25</c:v>
                </c:pt>
                <c:pt idx="141">
                  <c:v>25</c:v>
                </c:pt>
                <c:pt idx="142">
                  <c:v>25</c:v>
                </c:pt>
                <c:pt idx="143">
                  <c:v>26</c:v>
                </c:pt>
                <c:pt idx="144">
                  <c:v>26</c:v>
                </c:pt>
                <c:pt idx="145">
                  <c:v>26</c:v>
                </c:pt>
                <c:pt idx="146">
                  <c:v>26</c:v>
                </c:pt>
                <c:pt idx="147">
                  <c:v>26</c:v>
                </c:pt>
                <c:pt idx="148">
                  <c:v>26</c:v>
                </c:pt>
                <c:pt idx="149">
                  <c:v>27</c:v>
                </c:pt>
                <c:pt idx="150">
                  <c:v>27</c:v>
                </c:pt>
                <c:pt idx="151">
                  <c:v>27</c:v>
                </c:pt>
                <c:pt idx="152">
                  <c:v>27</c:v>
                </c:pt>
                <c:pt idx="153">
                  <c:v>27</c:v>
                </c:pt>
                <c:pt idx="154">
                  <c:v>28</c:v>
                </c:pt>
                <c:pt idx="155">
                  <c:v>28</c:v>
                </c:pt>
                <c:pt idx="156">
                  <c:v>28</c:v>
                </c:pt>
                <c:pt idx="157">
                  <c:v>28</c:v>
                </c:pt>
                <c:pt idx="158">
                  <c:v>28</c:v>
                </c:pt>
                <c:pt idx="159">
                  <c:v>28</c:v>
                </c:pt>
                <c:pt idx="160">
                  <c:v>29</c:v>
                </c:pt>
                <c:pt idx="161">
                  <c:v>29</c:v>
                </c:pt>
                <c:pt idx="162">
                  <c:v>29</c:v>
                </c:pt>
                <c:pt idx="163">
                  <c:v>29</c:v>
                </c:pt>
                <c:pt idx="164">
                  <c:v>29</c:v>
                </c:pt>
                <c:pt idx="165">
                  <c:v>30</c:v>
                </c:pt>
                <c:pt idx="166">
                  <c:v>30</c:v>
                </c:pt>
                <c:pt idx="167">
                  <c:v>30</c:v>
                </c:pt>
                <c:pt idx="168">
                  <c:v>30</c:v>
                </c:pt>
                <c:pt idx="169">
                  <c:v>30</c:v>
                </c:pt>
                <c:pt idx="170">
                  <c:v>30</c:v>
                </c:pt>
                <c:pt idx="171">
                  <c:v>31</c:v>
                </c:pt>
                <c:pt idx="172">
                  <c:v>31</c:v>
                </c:pt>
                <c:pt idx="173">
                  <c:v>31</c:v>
                </c:pt>
                <c:pt idx="174">
                  <c:v>31</c:v>
                </c:pt>
                <c:pt idx="175">
                  <c:v>31</c:v>
                </c:pt>
                <c:pt idx="176">
                  <c:v>32</c:v>
                </c:pt>
                <c:pt idx="177">
                  <c:v>32</c:v>
                </c:pt>
                <c:pt idx="178">
                  <c:v>32</c:v>
                </c:pt>
                <c:pt idx="179">
                  <c:v>32</c:v>
                </c:pt>
                <c:pt idx="180">
                  <c:v>32</c:v>
                </c:pt>
                <c:pt idx="181">
                  <c:v>32</c:v>
                </c:pt>
                <c:pt idx="182">
                  <c:v>33</c:v>
                </c:pt>
                <c:pt idx="183">
                  <c:v>33</c:v>
                </c:pt>
                <c:pt idx="184">
                  <c:v>33</c:v>
                </c:pt>
                <c:pt idx="185">
                  <c:v>33</c:v>
                </c:pt>
                <c:pt idx="186">
                  <c:v>33</c:v>
                </c:pt>
                <c:pt idx="187">
                  <c:v>34</c:v>
                </c:pt>
                <c:pt idx="188">
                  <c:v>34</c:v>
                </c:pt>
                <c:pt idx="189">
                  <c:v>34</c:v>
                </c:pt>
                <c:pt idx="190">
                  <c:v>34</c:v>
                </c:pt>
                <c:pt idx="191">
                  <c:v>34</c:v>
                </c:pt>
                <c:pt idx="192">
                  <c:v>34</c:v>
                </c:pt>
                <c:pt idx="193">
                  <c:v>35</c:v>
                </c:pt>
                <c:pt idx="194">
                  <c:v>35</c:v>
                </c:pt>
                <c:pt idx="195">
                  <c:v>35</c:v>
                </c:pt>
                <c:pt idx="196">
                  <c:v>35</c:v>
                </c:pt>
                <c:pt idx="197">
                  <c:v>35</c:v>
                </c:pt>
                <c:pt idx="198">
                  <c:v>36</c:v>
                </c:pt>
                <c:pt idx="199">
                  <c:v>36</c:v>
                </c:pt>
                <c:pt idx="200">
                  <c:v>36</c:v>
                </c:pt>
                <c:pt idx="201">
                  <c:v>36</c:v>
                </c:pt>
                <c:pt idx="202">
                  <c:v>36</c:v>
                </c:pt>
                <c:pt idx="203">
                  <c:v>36</c:v>
                </c:pt>
                <c:pt idx="204">
                  <c:v>37</c:v>
                </c:pt>
                <c:pt idx="205">
                  <c:v>37</c:v>
                </c:pt>
                <c:pt idx="206">
                  <c:v>37</c:v>
                </c:pt>
                <c:pt idx="207">
                  <c:v>37</c:v>
                </c:pt>
                <c:pt idx="208">
                  <c:v>37</c:v>
                </c:pt>
                <c:pt idx="209">
                  <c:v>38</c:v>
                </c:pt>
                <c:pt idx="210">
                  <c:v>38</c:v>
                </c:pt>
                <c:pt idx="211">
                  <c:v>38</c:v>
                </c:pt>
                <c:pt idx="212">
                  <c:v>38</c:v>
                </c:pt>
                <c:pt idx="213">
                  <c:v>38</c:v>
                </c:pt>
                <c:pt idx="214">
                  <c:v>38</c:v>
                </c:pt>
                <c:pt idx="215">
                  <c:v>39</c:v>
                </c:pt>
                <c:pt idx="216">
                  <c:v>39</c:v>
                </c:pt>
                <c:pt idx="217">
                  <c:v>39</c:v>
                </c:pt>
                <c:pt idx="218">
                  <c:v>39</c:v>
                </c:pt>
                <c:pt idx="219">
                  <c:v>39</c:v>
                </c:pt>
                <c:pt idx="220">
                  <c:v>40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41</c:v>
                </c:pt>
                <c:pt idx="225">
                  <c:v>41</c:v>
                </c:pt>
                <c:pt idx="226">
                  <c:v>41</c:v>
                </c:pt>
                <c:pt idx="227">
                  <c:v>41</c:v>
                </c:pt>
                <c:pt idx="228">
                  <c:v>41</c:v>
                </c:pt>
                <c:pt idx="229">
                  <c:v>42</c:v>
                </c:pt>
                <c:pt idx="230">
                  <c:v>42</c:v>
                </c:pt>
                <c:pt idx="231">
                  <c:v>42</c:v>
                </c:pt>
                <c:pt idx="232">
                  <c:v>42</c:v>
                </c:pt>
                <c:pt idx="233">
                  <c:v>42</c:v>
                </c:pt>
                <c:pt idx="234">
                  <c:v>42</c:v>
                </c:pt>
                <c:pt idx="235">
                  <c:v>43</c:v>
                </c:pt>
                <c:pt idx="236">
                  <c:v>43</c:v>
                </c:pt>
                <c:pt idx="237">
                  <c:v>43</c:v>
                </c:pt>
                <c:pt idx="238">
                  <c:v>43</c:v>
                </c:pt>
                <c:pt idx="239">
                  <c:v>43</c:v>
                </c:pt>
                <c:pt idx="240">
                  <c:v>44</c:v>
                </c:pt>
                <c:pt idx="241">
                  <c:v>44</c:v>
                </c:pt>
                <c:pt idx="242">
                  <c:v>44</c:v>
                </c:pt>
                <c:pt idx="243">
                  <c:v>44</c:v>
                </c:pt>
                <c:pt idx="244">
                  <c:v>44</c:v>
                </c:pt>
                <c:pt idx="245">
                  <c:v>45</c:v>
                </c:pt>
                <c:pt idx="246">
                  <c:v>45</c:v>
                </c:pt>
                <c:pt idx="247">
                  <c:v>45</c:v>
                </c:pt>
                <c:pt idx="248">
                  <c:v>45</c:v>
                </c:pt>
                <c:pt idx="249">
                  <c:v>45</c:v>
                </c:pt>
                <c:pt idx="250">
                  <c:v>46</c:v>
                </c:pt>
                <c:pt idx="251">
                  <c:v>46</c:v>
                </c:pt>
                <c:pt idx="252">
                  <c:v>46</c:v>
                </c:pt>
                <c:pt idx="253">
                  <c:v>46</c:v>
                </c:pt>
                <c:pt idx="254">
                  <c:v>46</c:v>
                </c:pt>
                <c:pt idx="255">
                  <c:v>46</c:v>
                </c:pt>
                <c:pt idx="256">
                  <c:v>47</c:v>
                </c:pt>
                <c:pt idx="257">
                  <c:v>47</c:v>
                </c:pt>
                <c:pt idx="258">
                  <c:v>47</c:v>
                </c:pt>
                <c:pt idx="259">
                  <c:v>47</c:v>
                </c:pt>
                <c:pt idx="260">
                  <c:v>47</c:v>
                </c:pt>
                <c:pt idx="261">
                  <c:v>48</c:v>
                </c:pt>
                <c:pt idx="262">
                  <c:v>48</c:v>
                </c:pt>
                <c:pt idx="263">
                  <c:v>48</c:v>
                </c:pt>
                <c:pt idx="264">
                  <c:v>48</c:v>
                </c:pt>
                <c:pt idx="265">
                  <c:v>48</c:v>
                </c:pt>
                <c:pt idx="266">
                  <c:v>48</c:v>
                </c:pt>
                <c:pt idx="267">
                  <c:v>49</c:v>
                </c:pt>
                <c:pt idx="268">
                  <c:v>49</c:v>
                </c:pt>
                <c:pt idx="269">
                  <c:v>49</c:v>
                </c:pt>
                <c:pt idx="270">
                  <c:v>49</c:v>
                </c:pt>
                <c:pt idx="271">
                  <c:v>49</c:v>
                </c:pt>
                <c:pt idx="272">
                  <c:v>50</c:v>
                </c:pt>
                <c:pt idx="273">
                  <c:v>50</c:v>
                </c:pt>
                <c:pt idx="274">
                  <c:v>50</c:v>
                </c:pt>
                <c:pt idx="275">
                  <c:v>50</c:v>
                </c:pt>
                <c:pt idx="276">
                  <c:v>50</c:v>
                </c:pt>
                <c:pt idx="277">
                  <c:v>50</c:v>
                </c:pt>
                <c:pt idx="278">
                  <c:v>51</c:v>
                </c:pt>
                <c:pt idx="279">
                  <c:v>51</c:v>
                </c:pt>
                <c:pt idx="280">
                  <c:v>51</c:v>
                </c:pt>
                <c:pt idx="281">
                  <c:v>51</c:v>
                </c:pt>
                <c:pt idx="282">
                  <c:v>51</c:v>
                </c:pt>
                <c:pt idx="283">
                  <c:v>52</c:v>
                </c:pt>
                <c:pt idx="284">
                  <c:v>52</c:v>
                </c:pt>
                <c:pt idx="285">
                  <c:v>52</c:v>
                </c:pt>
                <c:pt idx="286">
                  <c:v>52</c:v>
                </c:pt>
                <c:pt idx="287">
                  <c:v>52</c:v>
                </c:pt>
                <c:pt idx="288">
                  <c:v>52</c:v>
                </c:pt>
                <c:pt idx="289">
                  <c:v>53</c:v>
                </c:pt>
                <c:pt idx="290">
                  <c:v>53</c:v>
                </c:pt>
                <c:pt idx="291">
                  <c:v>53</c:v>
                </c:pt>
                <c:pt idx="292">
                  <c:v>53</c:v>
                </c:pt>
                <c:pt idx="293">
                  <c:v>53</c:v>
                </c:pt>
                <c:pt idx="294">
                  <c:v>54</c:v>
                </c:pt>
                <c:pt idx="295">
                  <c:v>54</c:v>
                </c:pt>
                <c:pt idx="296">
                  <c:v>54</c:v>
                </c:pt>
                <c:pt idx="297">
                  <c:v>54</c:v>
                </c:pt>
                <c:pt idx="298">
                  <c:v>54</c:v>
                </c:pt>
                <c:pt idx="299">
                  <c:v>54</c:v>
                </c:pt>
                <c:pt idx="300">
                  <c:v>55</c:v>
                </c:pt>
                <c:pt idx="301">
                  <c:v>55</c:v>
                </c:pt>
                <c:pt idx="302">
                  <c:v>55</c:v>
                </c:pt>
                <c:pt idx="303">
                  <c:v>55</c:v>
                </c:pt>
                <c:pt idx="304">
                  <c:v>55</c:v>
                </c:pt>
                <c:pt idx="305">
                  <c:v>56</c:v>
                </c:pt>
                <c:pt idx="306">
                  <c:v>56</c:v>
                </c:pt>
                <c:pt idx="307">
                  <c:v>56</c:v>
                </c:pt>
                <c:pt idx="308">
                  <c:v>56</c:v>
                </c:pt>
                <c:pt idx="309">
                  <c:v>56</c:v>
                </c:pt>
                <c:pt idx="310">
                  <c:v>56</c:v>
                </c:pt>
                <c:pt idx="311">
                  <c:v>57</c:v>
                </c:pt>
                <c:pt idx="312">
                  <c:v>57</c:v>
                </c:pt>
                <c:pt idx="313">
                  <c:v>57</c:v>
                </c:pt>
                <c:pt idx="314">
                  <c:v>57</c:v>
                </c:pt>
                <c:pt idx="315">
                  <c:v>57</c:v>
                </c:pt>
                <c:pt idx="316">
                  <c:v>58</c:v>
                </c:pt>
                <c:pt idx="317">
                  <c:v>58</c:v>
                </c:pt>
                <c:pt idx="318">
                  <c:v>58</c:v>
                </c:pt>
                <c:pt idx="319">
                  <c:v>58</c:v>
                </c:pt>
                <c:pt idx="320">
                  <c:v>58</c:v>
                </c:pt>
                <c:pt idx="321">
                  <c:v>59</c:v>
                </c:pt>
                <c:pt idx="322">
                  <c:v>59</c:v>
                </c:pt>
                <c:pt idx="323">
                  <c:v>59</c:v>
                </c:pt>
                <c:pt idx="324">
                  <c:v>59</c:v>
                </c:pt>
                <c:pt idx="325">
                  <c:v>59</c:v>
                </c:pt>
                <c:pt idx="326">
                  <c:v>59</c:v>
                </c:pt>
                <c:pt idx="327">
                  <c:v>60</c:v>
                </c:pt>
                <c:pt idx="328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61</c:v>
                </c:pt>
                <c:pt idx="333">
                  <c:v>61</c:v>
                </c:pt>
                <c:pt idx="334">
                  <c:v>61</c:v>
                </c:pt>
                <c:pt idx="335">
                  <c:v>61</c:v>
                </c:pt>
                <c:pt idx="336">
                  <c:v>61</c:v>
                </c:pt>
                <c:pt idx="337">
                  <c:v>62</c:v>
                </c:pt>
                <c:pt idx="338">
                  <c:v>62</c:v>
                </c:pt>
                <c:pt idx="339">
                  <c:v>62</c:v>
                </c:pt>
                <c:pt idx="340">
                  <c:v>62</c:v>
                </c:pt>
                <c:pt idx="341">
                  <c:v>62</c:v>
                </c:pt>
                <c:pt idx="342">
                  <c:v>63</c:v>
                </c:pt>
                <c:pt idx="343">
                  <c:v>63</c:v>
                </c:pt>
                <c:pt idx="344">
                  <c:v>63</c:v>
                </c:pt>
                <c:pt idx="345">
                  <c:v>63</c:v>
                </c:pt>
                <c:pt idx="346">
                  <c:v>63</c:v>
                </c:pt>
                <c:pt idx="347">
                  <c:v>63</c:v>
                </c:pt>
                <c:pt idx="348">
                  <c:v>64</c:v>
                </c:pt>
                <c:pt idx="349">
                  <c:v>64</c:v>
                </c:pt>
                <c:pt idx="350">
                  <c:v>64</c:v>
                </c:pt>
                <c:pt idx="351">
                  <c:v>64</c:v>
                </c:pt>
                <c:pt idx="352">
                  <c:v>64</c:v>
                </c:pt>
                <c:pt idx="353">
                  <c:v>64</c:v>
                </c:pt>
                <c:pt idx="354">
                  <c:v>65</c:v>
                </c:pt>
                <c:pt idx="355">
                  <c:v>65</c:v>
                </c:pt>
                <c:pt idx="356">
                  <c:v>65</c:v>
                </c:pt>
                <c:pt idx="357">
                  <c:v>65</c:v>
                </c:pt>
                <c:pt idx="358">
                  <c:v>65</c:v>
                </c:pt>
                <c:pt idx="359">
                  <c:v>65</c:v>
                </c:pt>
                <c:pt idx="360">
                  <c:v>66</c:v>
                </c:pt>
                <c:pt idx="361">
                  <c:v>66</c:v>
                </c:pt>
                <c:pt idx="362">
                  <c:v>66</c:v>
                </c:pt>
                <c:pt idx="363">
                  <c:v>66</c:v>
                </c:pt>
                <c:pt idx="364">
                  <c:v>66</c:v>
                </c:pt>
                <c:pt idx="365">
                  <c:v>67</c:v>
                </c:pt>
                <c:pt idx="366">
                  <c:v>67</c:v>
                </c:pt>
                <c:pt idx="367">
                  <c:v>67</c:v>
                </c:pt>
                <c:pt idx="368">
                  <c:v>67</c:v>
                </c:pt>
                <c:pt idx="369">
                  <c:v>67</c:v>
                </c:pt>
                <c:pt idx="370">
                  <c:v>67</c:v>
                </c:pt>
              </c:numCache>
            </c:numRef>
          </c:xVal>
          <c:yVal>
            <c:numRef>
              <c:f>Comm!$CV$7:$CV$5000</c:f>
              <c:numCache>
                <c:formatCode>0.0</c:formatCode>
                <c:ptCount val="4994"/>
                <c:pt idx="0">
                  <c:v>0</c:v>
                </c:pt>
                <c:pt idx="1">
                  <c:v>-3.8523173425346613E-3</c:v>
                </c:pt>
                <c:pt idx="2">
                  <c:v>-3.8523173425346613E-3</c:v>
                </c:pt>
                <c:pt idx="3">
                  <c:v>-3.8523173425346613E-3</c:v>
                </c:pt>
                <c:pt idx="4">
                  <c:v>-3.8523173425346613E-3</c:v>
                </c:pt>
                <c:pt idx="5">
                  <c:v>-3.8523173425346613E-3</c:v>
                </c:pt>
                <c:pt idx="6">
                  <c:v>-1.5409269370138645E-2</c:v>
                </c:pt>
                <c:pt idx="7">
                  <c:v>-1.5409269370138645E-2</c:v>
                </c:pt>
                <c:pt idx="8">
                  <c:v>-1.5409269370138645E-2</c:v>
                </c:pt>
                <c:pt idx="9">
                  <c:v>-1.5409269370138645E-2</c:v>
                </c:pt>
                <c:pt idx="10">
                  <c:v>-1.5409269370138645E-2</c:v>
                </c:pt>
                <c:pt idx="11">
                  <c:v>-1.5409269370138645E-2</c:v>
                </c:pt>
                <c:pt idx="12">
                  <c:v>-3.4670855849981308E-2</c:v>
                </c:pt>
                <c:pt idx="13">
                  <c:v>-3.4670855849981308E-2</c:v>
                </c:pt>
                <c:pt idx="14">
                  <c:v>-3.4670855849981308E-2</c:v>
                </c:pt>
                <c:pt idx="15">
                  <c:v>-3.4670855849981308E-2</c:v>
                </c:pt>
                <c:pt idx="16">
                  <c:v>-3.4670855849981308E-2</c:v>
                </c:pt>
                <c:pt idx="17">
                  <c:v>-3.4670855849981308E-2</c:v>
                </c:pt>
                <c:pt idx="18">
                  <c:v>-6.1637077480554581E-2</c:v>
                </c:pt>
                <c:pt idx="19">
                  <c:v>-6.1637077480554581E-2</c:v>
                </c:pt>
                <c:pt idx="20">
                  <c:v>-6.1637077480554581E-2</c:v>
                </c:pt>
                <c:pt idx="21">
                  <c:v>-6.1637077480554581E-2</c:v>
                </c:pt>
                <c:pt idx="22">
                  <c:v>-6.1637077480554581E-2</c:v>
                </c:pt>
                <c:pt idx="23">
                  <c:v>-6.1637077480554581E-2</c:v>
                </c:pt>
                <c:pt idx="24">
                  <c:v>-9.6307933330535889E-2</c:v>
                </c:pt>
                <c:pt idx="25">
                  <c:v>-9.6307933330535889E-2</c:v>
                </c:pt>
                <c:pt idx="26">
                  <c:v>-9.6307933330535889E-2</c:v>
                </c:pt>
                <c:pt idx="27">
                  <c:v>-9.6307933330535889E-2</c:v>
                </c:pt>
                <c:pt idx="28">
                  <c:v>-9.6307933330535889E-2</c:v>
                </c:pt>
                <c:pt idx="29">
                  <c:v>-0.13868342339992523</c:v>
                </c:pt>
                <c:pt idx="30">
                  <c:v>-0.13868342339992523</c:v>
                </c:pt>
                <c:pt idx="31">
                  <c:v>-0.13868342339992523</c:v>
                </c:pt>
                <c:pt idx="32">
                  <c:v>-0.13868342339992523</c:v>
                </c:pt>
                <c:pt idx="33">
                  <c:v>-0.13868342339992523</c:v>
                </c:pt>
                <c:pt idx="34">
                  <c:v>-0.13868342339992523</c:v>
                </c:pt>
                <c:pt idx="35">
                  <c:v>-0.13868342339992523</c:v>
                </c:pt>
                <c:pt idx="36">
                  <c:v>-0.18876354396343231</c:v>
                </c:pt>
                <c:pt idx="37">
                  <c:v>-0.18876354396343231</c:v>
                </c:pt>
                <c:pt idx="38">
                  <c:v>-0.18876354396343231</c:v>
                </c:pt>
                <c:pt idx="39">
                  <c:v>-0.18876354396343231</c:v>
                </c:pt>
                <c:pt idx="40">
                  <c:v>-0.18876354396343231</c:v>
                </c:pt>
                <c:pt idx="41">
                  <c:v>-0.24654830992221832</c:v>
                </c:pt>
                <c:pt idx="42">
                  <c:v>-0.24654830992221832</c:v>
                </c:pt>
                <c:pt idx="43">
                  <c:v>-0.24654830992221832</c:v>
                </c:pt>
                <c:pt idx="44">
                  <c:v>-0.24654830992221832</c:v>
                </c:pt>
                <c:pt idx="45">
                  <c:v>-0.24654830992221832</c:v>
                </c:pt>
                <c:pt idx="46">
                  <c:v>-0.24654830992221832</c:v>
                </c:pt>
                <c:pt idx="47">
                  <c:v>-0.24654830992221832</c:v>
                </c:pt>
                <c:pt idx="48">
                  <c:v>-0.31203770637512207</c:v>
                </c:pt>
                <c:pt idx="49">
                  <c:v>-0.31203770637512207</c:v>
                </c:pt>
                <c:pt idx="50">
                  <c:v>-0.31203770637512207</c:v>
                </c:pt>
                <c:pt idx="51">
                  <c:v>-0.31203770637512207</c:v>
                </c:pt>
                <c:pt idx="52">
                  <c:v>-0.31203770637512207</c:v>
                </c:pt>
                <c:pt idx="53">
                  <c:v>-0.38523173332214355</c:v>
                </c:pt>
                <c:pt idx="54">
                  <c:v>-0.38523173332214355</c:v>
                </c:pt>
                <c:pt idx="55">
                  <c:v>-0.38523173332214355</c:v>
                </c:pt>
                <c:pt idx="56">
                  <c:v>-0.38523173332214355</c:v>
                </c:pt>
                <c:pt idx="57">
                  <c:v>-0.38523173332214355</c:v>
                </c:pt>
                <c:pt idx="58">
                  <c:v>-0.38523173332214355</c:v>
                </c:pt>
                <c:pt idx="59">
                  <c:v>-0.46613040566444397</c:v>
                </c:pt>
                <c:pt idx="60">
                  <c:v>-0.46613040566444397</c:v>
                </c:pt>
                <c:pt idx="61">
                  <c:v>-0.46613040566444397</c:v>
                </c:pt>
                <c:pt idx="62">
                  <c:v>-0.46613040566444397</c:v>
                </c:pt>
                <c:pt idx="63">
                  <c:v>-0.46613040566444397</c:v>
                </c:pt>
                <c:pt idx="64">
                  <c:v>-0.46613040566444397</c:v>
                </c:pt>
                <c:pt idx="65">
                  <c:v>-0.55473369359970093</c:v>
                </c:pt>
                <c:pt idx="66">
                  <c:v>-0.55473369359970093</c:v>
                </c:pt>
                <c:pt idx="67">
                  <c:v>-0.55473369359970093</c:v>
                </c:pt>
                <c:pt idx="68">
                  <c:v>-0.55473369359970093</c:v>
                </c:pt>
                <c:pt idx="69">
                  <c:v>-0.55473369359970093</c:v>
                </c:pt>
                <c:pt idx="70">
                  <c:v>-0.55473369359970093</c:v>
                </c:pt>
                <c:pt idx="71">
                  <c:v>-0.65104162693023682</c:v>
                </c:pt>
                <c:pt idx="72">
                  <c:v>-0.65104162693023682</c:v>
                </c:pt>
                <c:pt idx="73">
                  <c:v>-0.65104162693023682</c:v>
                </c:pt>
                <c:pt idx="74">
                  <c:v>-0.65104162693023682</c:v>
                </c:pt>
                <c:pt idx="75">
                  <c:v>-0.65104162693023682</c:v>
                </c:pt>
                <c:pt idx="76">
                  <c:v>-0.75505417585372925</c:v>
                </c:pt>
                <c:pt idx="77">
                  <c:v>-0.75505417585372925</c:v>
                </c:pt>
                <c:pt idx="78">
                  <c:v>-0.75505417585372925</c:v>
                </c:pt>
                <c:pt idx="79">
                  <c:v>-0.75505417585372925</c:v>
                </c:pt>
                <c:pt idx="80">
                  <c:v>-0.75505417585372925</c:v>
                </c:pt>
                <c:pt idx="81">
                  <c:v>-0.75505417585372925</c:v>
                </c:pt>
                <c:pt idx="82">
                  <c:v>-0.866771399974823</c:v>
                </c:pt>
                <c:pt idx="83">
                  <c:v>-0.866771399974823</c:v>
                </c:pt>
                <c:pt idx="84">
                  <c:v>-0.866771399974823</c:v>
                </c:pt>
                <c:pt idx="85">
                  <c:v>-0.866771399974823</c:v>
                </c:pt>
                <c:pt idx="86">
                  <c:v>-0.866771399974823</c:v>
                </c:pt>
                <c:pt idx="87">
                  <c:v>-0.866771399974823</c:v>
                </c:pt>
                <c:pt idx="88">
                  <c:v>-0.98619323968887329</c:v>
                </c:pt>
                <c:pt idx="89">
                  <c:v>-0.98619323968887329</c:v>
                </c:pt>
                <c:pt idx="90">
                  <c:v>-0.98619323968887329</c:v>
                </c:pt>
                <c:pt idx="91">
                  <c:v>-0.98619323968887329</c:v>
                </c:pt>
                <c:pt idx="92">
                  <c:v>-0.98619323968887329</c:v>
                </c:pt>
                <c:pt idx="93">
                  <c:v>-0.98619323968887329</c:v>
                </c:pt>
                <c:pt idx="94">
                  <c:v>-1.1133197546005249</c:v>
                </c:pt>
                <c:pt idx="95">
                  <c:v>-1.1133197546005249</c:v>
                </c:pt>
                <c:pt idx="96">
                  <c:v>-1.1133197546005249</c:v>
                </c:pt>
                <c:pt idx="97">
                  <c:v>-1.1133197546005249</c:v>
                </c:pt>
                <c:pt idx="98">
                  <c:v>-1.1133197546005249</c:v>
                </c:pt>
                <c:pt idx="99">
                  <c:v>-1.2481508255004883</c:v>
                </c:pt>
                <c:pt idx="100">
                  <c:v>-1.2481508255004883</c:v>
                </c:pt>
                <c:pt idx="101">
                  <c:v>-1.2481508255004883</c:v>
                </c:pt>
                <c:pt idx="102">
                  <c:v>-1.2481508255004883</c:v>
                </c:pt>
                <c:pt idx="103">
                  <c:v>-1.2481508255004883</c:v>
                </c:pt>
                <c:pt idx="104">
                  <c:v>-1.2481508255004883</c:v>
                </c:pt>
                <c:pt idx="105">
                  <c:v>-1.3906865119934082</c:v>
                </c:pt>
                <c:pt idx="106">
                  <c:v>-1.3906865119934082</c:v>
                </c:pt>
                <c:pt idx="107">
                  <c:v>-1.3906865119934082</c:v>
                </c:pt>
                <c:pt idx="108">
                  <c:v>-1.3906865119934082</c:v>
                </c:pt>
                <c:pt idx="109">
                  <c:v>-1.3906865119934082</c:v>
                </c:pt>
                <c:pt idx="110">
                  <c:v>-1.5409269332885742</c:v>
                </c:pt>
                <c:pt idx="111">
                  <c:v>-1.5409269332885742</c:v>
                </c:pt>
                <c:pt idx="112">
                  <c:v>-1.5409269332885742</c:v>
                </c:pt>
                <c:pt idx="113">
                  <c:v>-1.5409269332885742</c:v>
                </c:pt>
                <c:pt idx="114">
                  <c:v>-1.5409269332885742</c:v>
                </c:pt>
                <c:pt idx="115">
                  <c:v>-1.5409269332885742</c:v>
                </c:pt>
                <c:pt idx="116">
                  <c:v>-1.6988719701766968</c:v>
                </c:pt>
                <c:pt idx="117">
                  <c:v>-1.6988719701766968</c:v>
                </c:pt>
                <c:pt idx="118">
                  <c:v>-1.6988719701766968</c:v>
                </c:pt>
                <c:pt idx="119">
                  <c:v>-1.6988719701766968</c:v>
                </c:pt>
                <c:pt idx="120">
                  <c:v>-1.6988719701766968</c:v>
                </c:pt>
                <c:pt idx="121">
                  <c:v>-1.8645216226577759</c:v>
                </c:pt>
                <c:pt idx="122">
                  <c:v>-1.8645216226577759</c:v>
                </c:pt>
                <c:pt idx="123">
                  <c:v>-1.8645216226577759</c:v>
                </c:pt>
                <c:pt idx="124">
                  <c:v>-1.8645216226577759</c:v>
                </c:pt>
                <c:pt idx="125">
                  <c:v>-1.8645216226577759</c:v>
                </c:pt>
                <c:pt idx="126">
                  <c:v>-1.8645216226577759</c:v>
                </c:pt>
                <c:pt idx="127">
                  <c:v>-2.0378758907318115</c:v>
                </c:pt>
                <c:pt idx="128">
                  <c:v>-2.0378758907318115</c:v>
                </c:pt>
                <c:pt idx="129">
                  <c:v>-2.0378758907318115</c:v>
                </c:pt>
                <c:pt idx="130">
                  <c:v>-2.0378758907318115</c:v>
                </c:pt>
                <c:pt idx="131">
                  <c:v>-2.0378758907318115</c:v>
                </c:pt>
                <c:pt idx="132">
                  <c:v>-2.2189347743988037</c:v>
                </c:pt>
                <c:pt idx="133">
                  <c:v>-2.2189347743988037</c:v>
                </c:pt>
                <c:pt idx="134">
                  <c:v>-2.2189347743988037</c:v>
                </c:pt>
                <c:pt idx="135">
                  <c:v>-2.2189347743988037</c:v>
                </c:pt>
                <c:pt idx="136">
                  <c:v>-2.2189347743988037</c:v>
                </c:pt>
                <c:pt idx="137">
                  <c:v>-2.2189347743988037</c:v>
                </c:pt>
                <c:pt idx="138">
                  <c:v>-2.407698392868042</c:v>
                </c:pt>
                <c:pt idx="139">
                  <c:v>-2.407698392868042</c:v>
                </c:pt>
                <c:pt idx="140">
                  <c:v>-2.407698392868042</c:v>
                </c:pt>
                <c:pt idx="141">
                  <c:v>-2.407698392868042</c:v>
                </c:pt>
                <c:pt idx="142">
                  <c:v>-2.407698392868042</c:v>
                </c:pt>
                <c:pt idx="143">
                  <c:v>-2.6041665077209473</c:v>
                </c:pt>
                <c:pt idx="144">
                  <c:v>-2.6041665077209473</c:v>
                </c:pt>
                <c:pt idx="145">
                  <c:v>-2.6041665077209473</c:v>
                </c:pt>
                <c:pt idx="146">
                  <c:v>-2.6041665077209473</c:v>
                </c:pt>
                <c:pt idx="147">
                  <c:v>-2.6041665077209473</c:v>
                </c:pt>
                <c:pt idx="148">
                  <c:v>-2.6041665077209473</c:v>
                </c:pt>
                <c:pt idx="149">
                  <c:v>-2.8083393573760986</c:v>
                </c:pt>
                <c:pt idx="150">
                  <c:v>-2.8083393573760986</c:v>
                </c:pt>
                <c:pt idx="151">
                  <c:v>-2.8083393573760986</c:v>
                </c:pt>
                <c:pt idx="152">
                  <c:v>-2.8083393573760986</c:v>
                </c:pt>
                <c:pt idx="153">
                  <c:v>-2.8083393573760986</c:v>
                </c:pt>
                <c:pt idx="154">
                  <c:v>-3.020216703414917</c:v>
                </c:pt>
                <c:pt idx="155">
                  <c:v>-3.020216703414917</c:v>
                </c:pt>
                <c:pt idx="156">
                  <c:v>-3.020216703414917</c:v>
                </c:pt>
                <c:pt idx="157">
                  <c:v>-3.020216703414917</c:v>
                </c:pt>
                <c:pt idx="158">
                  <c:v>-3.020216703414917</c:v>
                </c:pt>
                <c:pt idx="159">
                  <c:v>-3.020216703414917</c:v>
                </c:pt>
                <c:pt idx="160">
                  <c:v>-3.2397990226745605</c:v>
                </c:pt>
                <c:pt idx="161">
                  <c:v>-3.2397990226745605</c:v>
                </c:pt>
                <c:pt idx="162">
                  <c:v>-3.2397990226745605</c:v>
                </c:pt>
                <c:pt idx="163">
                  <c:v>-3.2397990226745605</c:v>
                </c:pt>
                <c:pt idx="164">
                  <c:v>-3.2397990226745605</c:v>
                </c:pt>
                <c:pt idx="165">
                  <c:v>-3.467085599899292</c:v>
                </c:pt>
                <c:pt idx="166">
                  <c:v>-3.467085599899292</c:v>
                </c:pt>
                <c:pt idx="167">
                  <c:v>-3.467085599899292</c:v>
                </c:pt>
                <c:pt idx="168">
                  <c:v>-3.467085599899292</c:v>
                </c:pt>
                <c:pt idx="169">
                  <c:v>-3.467085599899292</c:v>
                </c:pt>
                <c:pt idx="170">
                  <c:v>-3.467085599899292</c:v>
                </c:pt>
                <c:pt idx="171">
                  <c:v>-3.7020769119262695</c:v>
                </c:pt>
                <c:pt idx="172">
                  <c:v>-3.7020769119262695</c:v>
                </c:pt>
                <c:pt idx="173">
                  <c:v>-3.7020769119262695</c:v>
                </c:pt>
                <c:pt idx="174">
                  <c:v>-3.7020769119262695</c:v>
                </c:pt>
                <c:pt idx="175">
                  <c:v>-3.7020769119262695</c:v>
                </c:pt>
                <c:pt idx="176">
                  <c:v>-3.9447729587554932</c:v>
                </c:pt>
                <c:pt idx="177">
                  <c:v>-3.9447729587554932</c:v>
                </c:pt>
                <c:pt idx="178">
                  <c:v>-3.9447729587554932</c:v>
                </c:pt>
                <c:pt idx="179">
                  <c:v>-3.9447729587554932</c:v>
                </c:pt>
                <c:pt idx="180">
                  <c:v>-3.9447729587554932</c:v>
                </c:pt>
                <c:pt idx="181">
                  <c:v>-3.9447729587554932</c:v>
                </c:pt>
                <c:pt idx="182">
                  <c:v>-4.1951737403869629</c:v>
                </c:pt>
                <c:pt idx="183">
                  <c:v>-4.1951737403869629</c:v>
                </c:pt>
                <c:pt idx="184">
                  <c:v>-4.1951737403869629</c:v>
                </c:pt>
                <c:pt idx="185">
                  <c:v>-4.1951737403869629</c:v>
                </c:pt>
                <c:pt idx="186">
                  <c:v>-4.1951737403869629</c:v>
                </c:pt>
                <c:pt idx="187">
                  <c:v>-4.4532790184020996</c:v>
                </c:pt>
                <c:pt idx="188">
                  <c:v>-4.4532790184020996</c:v>
                </c:pt>
                <c:pt idx="189">
                  <c:v>-4.4532790184020996</c:v>
                </c:pt>
                <c:pt idx="190">
                  <c:v>-4.4532790184020996</c:v>
                </c:pt>
                <c:pt idx="191">
                  <c:v>-4.4532790184020996</c:v>
                </c:pt>
                <c:pt idx="192">
                  <c:v>-4.4532790184020996</c:v>
                </c:pt>
                <c:pt idx="193">
                  <c:v>-4.7190885543823242</c:v>
                </c:pt>
                <c:pt idx="194">
                  <c:v>-4.7190885543823242</c:v>
                </c:pt>
                <c:pt idx="195">
                  <c:v>-4.7190885543823242</c:v>
                </c:pt>
                <c:pt idx="196">
                  <c:v>-4.7190885543823242</c:v>
                </c:pt>
                <c:pt idx="197">
                  <c:v>-4.7190885543823242</c:v>
                </c:pt>
                <c:pt idx="198">
                  <c:v>-4.9926033020019531</c:v>
                </c:pt>
                <c:pt idx="199">
                  <c:v>-4.9926033020019531</c:v>
                </c:pt>
                <c:pt idx="200">
                  <c:v>-4.9926033020019531</c:v>
                </c:pt>
                <c:pt idx="201">
                  <c:v>-4.9926033020019531</c:v>
                </c:pt>
                <c:pt idx="202">
                  <c:v>-4.9926033020019531</c:v>
                </c:pt>
                <c:pt idx="203">
                  <c:v>-4.9926033020019531</c:v>
                </c:pt>
                <c:pt idx="204">
                  <c:v>-5.2738223075866699</c:v>
                </c:pt>
                <c:pt idx="205">
                  <c:v>-5.2738223075866699</c:v>
                </c:pt>
                <c:pt idx="206">
                  <c:v>-5.2738223075866699</c:v>
                </c:pt>
                <c:pt idx="207">
                  <c:v>-5.2738223075866699</c:v>
                </c:pt>
                <c:pt idx="208">
                  <c:v>-5.2738223075866699</c:v>
                </c:pt>
                <c:pt idx="209">
                  <c:v>-5.5627460479736328</c:v>
                </c:pt>
                <c:pt idx="210">
                  <c:v>-5.5627460479736328</c:v>
                </c:pt>
                <c:pt idx="211">
                  <c:v>-5.5627460479736328</c:v>
                </c:pt>
                <c:pt idx="212">
                  <c:v>-5.5627460479736328</c:v>
                </c:pt>
                <c:pt idx="213">
                  <c:v>-5.5627460479736328</c:v>
                </c:pt>
                <c:pt idx="214">
                  <c:v>-5.5627460479736328</c:v>
                </c:pt>
                <c:pt idx="215">
                  <c:v>-5.8593745231628418</c:v>
                </c:pt>
                <c:pt idx="216">
                  <c:v>-5.8593745231628418</c:v>
                </c:pt>
                <c:pt idx="217">
                  <c:v>-5.8593745231628418</c:v>
                </c:pt>
                <c:pt idx="218">
                  <c:v>-5.8593745231628418</c:v>
                </c:pt>
                <c:pt idx="219">
                  <c:v>-5.8593745231628418</c:v>
                </c:pt>
                <c:pt idx="220">
                  <c:v>-6.1637077331542969</c:v>
                </c:pt>
                <c:pt idx="221">
                  <c:v>-6.1637077331542969</c:v>
                </c:pt>
                <c:pt idx="222">
                  <c:v>-6.1637077331542969</c:v>
                </c:pt>
                <c:pt idx="223">
                  <c:v>-6.1637077331542969</c:v>
                </c:pt>
                <c:pt idx="224">
                  <c:v>-6.475745677947998</c:v>
                </c:pt>
                <c:pt idx="225">
                  <c:v>-6.475745677947998</c:v>
                </c:pt>
                <c:pt idx="226">
                  <c:v>-6.475745677947998</c:v>
                </c:pt>
                <c:pt idx="227">
                  <c:v>-6.475745677947998</c:v>
                </c:pt>
                <c:pt idx="228">
                  <c:v>-6.475745677947998</c:v>
                </c:pt>
                <c:pt idx="229">
                  <c:v>-6.7954878807067871</c:v>
                </c:pt>
                <c:pt idx="230">
                  <c:v>-6.7954878807067871</c:v>
                </c:pt>
                <c:pt idx="231">
                  <c:v>-6.7954878807067871</c:v>
                </c:pt>
                <c:pt idx="232">
                  <c:v>-6.7954878807067871</c:v>
                </c:pt>
                <c:pt idx="233">
                  <c:v>-6.7954878807067871</c:v>
                </c:pt>
                <c:pt idx="234">
                  <c:v>-6.7954878807067871</c:v>
                </c:pt>
                <c:pt idx="235">
                  <c:v>-7.1229348182678223</c:v>
                </c:pt>
                <c:pt idx="236">
                  <c:v>-7.1229348182678223</c:v>
                </c:pt>
                <c:pt idx="237">
                  <c:v>-7.1229348182678223</c:v>
                </c:pt>
                <c:pt idx="238">
                  <c:v>-7.1229348182678223</c:v>
                </c:pt>
                <c:pt idx="239">
                  <c:v>-7.1229348182678223</c:v>
                </c:pt>
                <c:pt idx="240">
                  <c:v>-7.4580864906311035</c:v>
                </c:pt>
                <c:pt idx="241">
                  <c:v>-7.4580864906311035</c:v>
                </c:pt>
                <c:pt idx="242">
                  <c:v>-7.4580864906311035</c:v>
                </c:pt>
                <c:pt idx="243">
                  <c:v>-7.4580864906311035</c:v>
                </c:pt>
                <c:pt idx="244">
                  <c:v>-7.4580864906311035</c:v>
                </c:pt>
                <c:pt idx="245">
                  <c:v>-7.8009428977966309</c:v>
                </c:pt>
                <c:pt idx="246">
                  <c:v>-7.8009428977966309</c:v>
                </c:pt>
                <c:pt idx="247">
                  <c:v>-7.8009428977966309</c:v>
                </c:pt>
                <c:pt idx="248">
                  <c:v>-7.8009428977966309</c:v>
                </c:pt>
                <c:pt idx="249">
                  <c:v>-7.8009428977966309</c:v>
                </c:pt>
                <c:pt idx="250">
                  <c:v>-8.1515035629272461</c:v>
                </c:pt>
                <c:pt idx="251">
                  <c:v>-8.1515035629272461</c:v>
                </c:pt>
                <c:pt idx="252">
                  <c:v>-8.1515035629272461</c:v>
                </c:pt>
                <c:pt idx="253">
                  <c:v>-8.1515035629272461</c:v>
                </c:pt>
                <c:pt idx="254">
                  <c:v>-8.1515035629272461</c:v>
                </c:pt>
                <c:pt idx="255">
                  <c:v>-8.1515035629272461</c:v>
                </c:pt>
                <c:pt idx="256">
                  <c:v>-8.5097694396972656</c:v>
                </c:pt>
                <c:pt idx="257">
                  <c:v>-8.5097694396972656</c:v>
                </c:pt>
                <c:pt idx="258">
                  <c:v>-8.5097694396972656</c:v>
                </c:pt>
                <c:pt idx="259">
                  <c:v>-8.5097694396972656</c:v>
                </c:pt>
                <c:pt idx="260">
                  <c:v>-8.5097694396972656</c:v>
                </c:pt>
                <c:pt idx="261">
                  <c:v>-8.8757390975952148</c:v>
                </c:pt>
                <c:pt idx="262">
                  <c:v>-8.8757390975952148</c:v>
                </c:pt>
                <c:pt idx="263">
                  <c:v>-8.8757390975952148</c:v>
                </c:pt>
                <c:pt idx="264">
                  <c:v>-8.8757390975952148</c:v>
                </c:pt>
                <c:pt idx="265">
                  <c:v>-8.8757390975952148</c:v>
                </c:pt>
                <c:pt idx="266">
                  <c:v>-8.8757390975952148</c:v>
                </c:pt>
                <c:pt idx="267">
                  <c:v>-9.2494144439697266</c:v>
                </c:pt>
                <c:pt idx="268">
                  <c:v>-9.2494144439697266</c:v>
                </c:pt>
                <c:pt idx="269">
                  <c:v>-9.2494144439697266</c:v>
                </c:pt>
                <c:pt idx="270">
                  <c:v>-9.2494144439697266</c:v>
                </c:pt>
                <c:pt idx="271">
                  <c:v>-9.2494144439697266</c:v>
                </c:pt>
                <c:pt idx="272">
                  <c:v>-9.630793571472168</c:v>
                </c:pt>
                <c:pt idx="273">
                  <c:v>-9.630793571472168</c:v>
                </c:pt>
                <c:pt idx="274">
                  <c:v>-9.630793571472168</c:v>
                </c:pt>
                <c:pt idx="275">
                  <c:v>-9.630793571472168</c:v>
                </c:pt>
                <c:pt idx="276">
                  <c:v>-9.630793571472168</c:v>
                </c:pt>
                <c:pt idx="277">
                  <c:v>-9.630793571472168</c:v>
                </c:pt>
                <c:pt idx="278">
                  <c:v>-10.019877433776855</c:v>
                </c:pt>
                <c:pt idx="279">
                  <c:v>-10.019877433776855</c:v>
                </c:pt>
                <c:pt idx="280">
                  <c:v>-10.019877433776855</c:v>
                </c:pt>
                <c:pt idx="281">
                  <c:v>-10.019877433776855</c:v>
                </c:pt>
                <c:pt idx="282">
                  <c:v>-10.019877433776855</c:v>
                </c:pt>
                <c:pt idx="283">
                  <c:v>-10.416666030883789</c:v>
                </c:pt>
                <c:pt idx="284">
                  <c:v>-10.416666030883789</c:v>
                </c:pt>
                <c:pt idx="285">
                  <c:v>-10.416666030883789</c:v>
                </c:pt>
                <c:pt idx="286">
                  <c:v>-10.416666030883789</c:v>
                </c:pt>
                <c:pt idx="287">
                  <c:v>-10.416666030883789</c:v>
                </c:pt>
                <c:pt idx="288">
                  <c:v>-10.416666030883789</c:v>
                </c:pt>
                <c:pt idx="289">
                  <c:v>-10.821159362792969</c:v>
                </c:pt>
                <c:pt idx="290">
                  <c:v>-10.821159362792969</c:v>
                </c:pt>
                <c:pt idx="291">
                  <c:v>-10.821159362792969</c:v>
                </c:pt>
                <c:pt idx="292">
                  <c:v>-10.821159362792969</c:v>
                </c:pt>
                <c:pt idx="293">
                  <c:v>-10.821159362792969</c:v>
                </c:pt>
                <c:pt idx="294">
                  <c:v>-11.233357429504395</c:v>
                </c:pt>
                <c:pt idx="295">
                  <c:v>-11.233357429504395</c:v>
                </c:pt>
                <c:pt idx="296">
                  <c:v>-11.233357429504395</c:v>
                </c:pt>
                <c:pt idx="297">
                  <c:v>-11.233357429504395</c:v>
                </c:pt>
                <c:pt idx="298">
                  <c:v>-11.233357429504395</c:v>
                </c:pt>
                <c:pt idx="299">
                  <c:v>-11.233357429504395</c:v>
                </c:pt>
                <c:pt idx="300">
                  <c:v>-11.653260231018066</c:v>
                </c:pt>
                <c:pt idx="301">
                  <c:v>-11.653260231018066</c:v>
                </c:pt>
                <c:pt idx="302">
                  <c:v>-11.653260231018066</c:v>
                </c:pt>
                <c:pt idx="303">
                  <c:v>-11.653260231018066</c:v>
                </c:pt>
                <c:pt idx="304">
                  <c:v>-11.653260231018066</c:v>
                </c:pt>
                <c:pt idx="305">
                  <c:v>-12.080866813659668</c:v>
                </c:pt>
                <c:pt idx="306">
                  <c:v>-12.080866813659668</c:v>
                </c:pt>
                <c:pt idx="307">
                  <c:v>-12.080866813659668</c:v>
                </c:pt>
                <c:pt idx="308">
                  <c:v>-12.080866813659668</c:v>
                </c:pt>
                <c:pt idx="309">
                  <c:v>-12.080866813659668</c:v>
                </c:pt>
                <c:pt idx="310">
                  <c:v>-12.080866813659668</c:v>
                </c:pt>
                <c:pt idx="311">
                  <c:v>-12.516179084777832</c:v>
                </c:pt>
                <c:pt idx="312">
                  <c:v>-12.516179084777832</c:v>
                </c:pt>
                <c:pt idx="313">
                  <c:v>-12.516179084777832</c:v>
                </c:pt>
                <c:pt idx="314">
                  <c:v>-12.516179084777832</c:v>
                </c:pt>
                <c:pt idx="315">
                  <c:v>-12.516179084777832</c:v>
                </c:pt>
                <c:pt idx="316">
                  <c:v>-12.959196090698242</c:v>
                </c:pt>
                <c:pt idx="317">
                  <c:v>-12.959196090698242</c:v>
                </c:pt>
                <c:pt idx="318">
                  <c:v>-12.959196090698242</c:v>
                </c:pt>
                <c:pt idx="319">
                  <c:v>-12.959196090698242</c:v>
                </c:pt>
                <c:pt idx="320">
                  <c:v>-12.959196090698242</c:v>
                </c:pt>
                <c:pt idx="321">
                  <c:v>-13.409916877746582</c:v>
                </c:pt>
                <c:pt idx="322">
                  <c:v>-13.409916877746582</c:v>
                </c:pt>
                <c:pt idx="323">
                  <c:v>-13.409916877746582</c:v>
                </c:pt>
                <c:pt idx="324">
                  <c:v>-13.409916877746582</c:v>
                </c:pt>
                <c:pt idx="325">
                  <c:v>-13.409916877746582</c:v>
                </c:pt>
                <c:pt idx="326">
                  <c:v>-13.409916877746582</c:v>
                </c:pt>
                <c:pt idx="327">
                  <c:v>-13.868342399597168</c:v>
                </c:pt>
                <c:pt idx="328">
                  <c:v>-13.868342399597168</c:v>
                </c:pt>
                <c:pt idx="329">
                  <c:v>-13.868342399597168</c:v>
                </c:pt>
                <c:pt idx="330">
                  <c:v>-13.868342399597168</c:v>
                </c:pt>
                <c:pt idx="331">
                  <c:v>-13.868342399597168</c:v>
                </c:pt>
                <c:pt idx="332">
                  <c:v>-14.33447265625</c:v>
                </c:pt>
                <c:pt idx="333">
                  <c:v>-14.33447265625</c:v>
                </c:pt>
                <c:pt idx="334">
                  <c:v>-14.33447265625</c:v>
                </c:pt>
                <c:pt idx="335">
                  <c:v>-14.33447265625</c:v>
                </c:pt>
                <c:pt idx="336">
                  <c:v>-14.33447265625</c:v>
                </c:pt>
                <c:pt idx="337">
                  <c:v>-14.808307647705078</c:v>
                </c:pt>
                <c:pt idx="338">
                  <c:v>-14.808307647705078</c:v>
                </c:pt>
                <c:pt idx="339">
                  <c:v>-14.808307647705078</c:v>
                </c:pt>
                <c:pt idx="340">
                  <c:v>-14.808307647705078</c:v>
                </c:pt>
                <c:pt idx="341">
                  <c:v>-14.808307647705078</c:v>
                </c:pt>
                <c:pt idx="342">
                  <c:v>-15</c:v>
                </c:pt>
                <c:pt idx="343">
                  <c:v>-15</c:v>
                </c:pt>
                <c:pt idx="344">
                  <c:v>-15</c:v>
                </c:pt>
                <c:pt idx="345">
                  <c:v>-15</c:v>
                </c:pt>
                <c:pt idx="346">
                  <c:v>-15</c:v>
                </c:pt>
                <c:pt idx="347">
                  <c:v>-15</c:v>
                </c:pt>
                <c:pt idx="348">
                  <c:v>-15</c:v>
                </c:pt>
                <c:pt idx="349">
                  <c:v>-15</c:v>
                </c:pt>
                <c:pt idx="350">
                  <c:v>-15</c:v>
                </c:pt>
                <c:pt idx="351">
                  <c:v>-15</c:v>
                </c:pt>
                <c:pt idx="352">
                  <c:v>-15</c:v>
                </c:pt>
                <c:pt idx="353">
                  <c:v>-15</c:v>
                </c:pt>
                <c:pt idx="354">
                  <c:v>-14.428647994995117</c:v>
                </c:pt>
                <c:pt idx="355">
                  <c:v>-14.428647994995117</c:v>
                </c:pt>
                <c:pt idx="356">
                  <c:v>-14.428647994995117</c:v>
                </c:pt>
                <c:pt idx="357">
                  <c:v>-14.428647994995117</c:v>
                </c:pt>
                <c:pt idx="358">
                  <c:v>-14.428647994995117</c:v>
                </c:pt>
                <c:pt idx="359">
                  <c:v>-14.428647994995117</c:v>
                </c:pt>
                <c:pt idx="360">
                  <c:v>-3.7500128746032715</c:v>
                </c:pt>
                <c:pt idx="361">
                  <c:v>-3.7500128746032715</c:v>
                </c:pt>
                <c:pt idx="362">
                  <c:v>-3.7500128746032715</c:v>
                </c:pt>
                <c:pt idx="363">
                  <c:v>-3.7500128746032715</c:v>
                </c:pt>
                <c:pt idx="364">
                  <c:v>-3.7500128746032715</c:v>
                </c:pt>
                <c:pt idx="365">
                  <c:v>-5.5478550493717194E-3</c:v>
                </c:pt>
                <c:pt idx="366">
                  <c:v>-5.5478550493717194E-3</c:v>
                </c:pt>
                <c:pt idx="367">
                  <c:v>-5.5478550493717194E-3</c:v>
                </c:pt>
                <c:pt idx="368">
                  <c:v>-5.5478550493717194E-3</c:v>
                </c:pt>
                <c:pt idx="369">
                  <c:v>-5.5478550493717194E-3</c:v>
                </c:pt>
                <c:pt idx="370">
                  <c:v>-5.5478550493717194E-3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Comm!$CX$6</c:f>
              <c:strCache>
                <c:ptCount val="1"/>
                <c:pt idx="0">
                  <c:v>X pos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Comm!$CT$7:$CT$1200</c:f>
              <c:numCache>
                <c:formatCode>General</c:formatCode>
                <c:ptCount val="119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11</c:v>
                </c:pt>
                <c:pt idx="60">
                  <c:v>11</c:v>
                </c:pt>
                <c:pt idx="61">
                  <c:v>11</c:v>
                </c:pt>
                <c:pt idx="62">
                  <c:v>11</c:v>
                </c:pt>
                <c:pt idx="63">
                  <c:v>11</c:v>
                </c:pt>
                <c:pt idx="64">
                  <c:v>11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13</c:v>
                </c:pt>
                <c:pt idx="72">
                  <c:v>13</c:v>
                </c:pt>
                <c:pt idx="73">
                  <c:v>13</c:v>
                </c:pt>
                <c:pt idx="74">
                  <c:v>13</c:v>
                </c:pt>
                <c:pt idx="75">
                  <c:v>13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14</c:v>
                </c:pt>
                <c:pt idx="82">
                  <c:v>15</c:v>
                </c:pt>
                <c:pt idx="83">
                  <c:v>15</c:v>
                </c:pt>
                <c:pt idx="84">
                  <c:v>15</c:v>
                </c:pt>
                <c:pt idx="85">
                  <c:v>15</c:v>
                </c:pt>
                <c:pt idx="86">
                  <c:v>15</c:v>
                </c:pt>
                <c:pt idx="87">
                  <c:v>15</c:v>
                </c:pt>
                <c:pt idx="88">
                  <c:v>16</c:v>
                </c:pt>
                <c:pt idx="89">
                  <c:v>16</c:v>
                </c:pt>
                <c:pt idx="90">
                  <c:v>16</c:v>
                </c:pt>
                <c:pt idx="91">
                  <c:v>16</c:v>
                </c:pt>
                <c:pt idx="92">
                  <c:v>16</c:v>
                </c:pt>
                <c:pt idx="93">
                  <c:v>16</c:v>
                </c:pt>
                <c:pt idx="94">
                  <c:v>17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18</c:v>
                </c:pt>
                <c:pt idx="100">
                  <c:v>18</c:v>
                </c:pt>
                <c:pt idx="101">
                  <c:v>18</c:v>
                </c:pt>
                <c:pt idx="102">
                  <c:v>18</c:v>
                </c:pt>
                <c:pt idx="103">
                  <c:v>18</c:v>
                </c:pt>
                <c:pt idx="104">
                  <c:v>18</c:v>
                </c:pt>
                <c:pt idx="105">
                  <c:v>19</c:v>
                </c:pt>
                <c:pt idx="106">
                  <c:v>19</c:v>
                </c:pt>
                <c:pt idx="107">
                  <c:v>19</c:v>
                </c:pt>
                <c:pt idx="108">
                  <c:v>19</c:v>
                </c:pt>
                <c:pt idx="109">
                  <c:v>19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21</c:v>
                </c:pt>
                <c:pt idx="117">
                  <c:v>21</c:v>
                </c:pt>
                <c:pt idx="118">
                  <c:v>21</c:v>
                </c:pt>
                <c:pt idx="119">
                  <c:v>21</c:v>
                </c:pt>
                <c:pt idx="120">
                  <c:v>21</c:v>
                </c:pt>
                <c:pt idx="121">
                  <c:v>22</c:v>
                </c:pt>
                <c:pt idx="122">
                  <c:v>22</c:v>
                </c:pt>
                <c:pt idx="123">
                  <c:v>22</c:v>
                </c:pt>
                <c:pt idx="124">
                  <c:v>22</c:v>
                </c:pt>
                <c:pt idx="125">
                  <c:v>22</c:v>
                </c:pt>
                <c:pt idx="126">
                  <c:v>22</c:v>
                </c:pt>
                <c:pt idx="127">
                  <c:v>23</c:v>
                </c:pt>
                <c:pt idx="128">
                  <c:v>23</c:v>
                </c:pt>
                <c:pt idx="129">
                  <c:v>23</c:v>
                </c:pt>
                <c:pt idx="130">
                  <c:v>23</c:v>
                </c:pt>
                <c:pt idx="131">
                  <c:v>23</c:v>
                </c:pt>
                <c:pt idx="132">
                  <c:v>24</c:v>
                </c:pt>
                <c:pt idx="133">
                  <c:v>24</c:v>
                </c:pt>
                <c:pt idx="134">
                  <c:v>24</c:v>
                </c:pt>
                <c:pt idx="135">
                  <c:v>24</c:v>
                </c:pt>
                <c:pt idx="136">
                  <c:v>24</c:v>
                </c:pt>
                <c:pt idx="137">
                  <c:v>24</c:v>
                </c:pt>
                <c:pt idx="138">
                  <c:v>25</c:v>
                </c:pt>
                <c:pt idx="139">
                  <c:v>25</c:v>
                </c:pt>
                <c:pt idx="140">
                  <c:v>25</c:v>
                </c:pt>
                <c:pt idx="141">
                  <c:v>25</c:v>
                </c:pt>
                <c:pt idx="142">
                  <c:v>25</c:v>
                </c:pt>
                <c:pt idx="143">
                  <c:v>26</c:v>
                </c:pt>
                <c:pt idx="144">
                  <c:v>26</c:v>
                </c:pt>
                <c:pt idx="145">
                  <c:v>26</c:v>
                </c:pt>
                <c:pt idx="146">
                  <c:v>26</c:v>
                </c:pt>
                <c:pt idx="147">
                  <c:v>26</c:v>
                </c:pt>
                <c:pt idx="148">
                  <c:v>26</c:v>
                </c:pt>
                <c:pt idx="149">
                  <c:v>27</c:v>
                </c:pt>
                <c:pt idx="150">
                  <c:v>27</c:v>
                </c:pt>
                <c:pt idx="151">
                  <c:v>27</c:v>
                </c:pt>
                <c:pt idx="152">
                  <c:v>27</c:v>
                </c:pt>
                <c:pt idx="153">
                  <c:v>27</c:v>
                </c:pt>
                <c:pt idx="154">
                  <c:v>28</c:v>
                </c:pt>
                <c:pt idx="155">
                  <c:v>28</c:v>
                </c:pt>
                <c:pt idx="156">
                  <c:v>28</c:v>
                </c:pt>
                <c:pt idx="157">
                  <c:v>28</c:v>
                </c:pt>
                <c:pt idx="158">
                  <c:v>28</c:v>
                </c:pt>
                <c:pt idx="159">
                  <c:v>28</c:v>
                </c:pt>
                <c:pt idx="160">
                  <c:v>29</c:v>
                </c:pt>
                <c:pt idx="161">
                  <c:v>29</c:v>
                </c:pt>
                <c:pt idx="162">
                  <c:v>29</c:v>
                </c:pt>
                <c:pt idx="163">
                  <c:v>29</c:v>
                </c:pt>
                <c:pt idx="164">
                  <c:v>29</c:v>
                </c:pt>
                <c:pt idx="165">
                  <c:v>30</c:v>
                </c:pt>
                <c:pt idx="166">
                  <c:v>30</c:v>
                </c:pt>
                <c:pt idx="167">
                  <c:v>30</c:v>
                </c:pt>
                <c:pt idx="168">
                  <c:v>30</c:v>
                </c:pt>
                <c:pt idx="169">
                  <c:v>30</c:v>
                </c:pt>
                <c:pt idx="170">
                  <c:v>30</c:v>
                </c:pt>
                <c:pt idx="171">
                  <c:v>31</c:v>
                </c:pt>
                <c:pt idx="172">
                  <c:v>31</c:v>
                </c:pt>
                <c:pt idx="173">
                  <c:v>31</c:v>
                </c:pt>
                <c:pt idx="174">
                  <c:v>31</c:v>
                </c:pt>
                <c:pt idx="175">
                  <c:v>31</c:v>
                </c:pt>
                <c:pt idx="176">
                  <c:v>32</c:v>
                </c:pt>
                <c:pt idx="177">
                  <c:v>32</c:v>
                </c:pt>
                <c:pt idx="178">
                  <c:v>32</c:v>
                </c:pt>
                <c:pt idx="179">
                  <c:v>32</c:v>
                </c:pt>
                <c:pt idx="180">
                  <c:v>32</c:v>
                </c:pt>
                <c:pt idx="181">
                  <c:v>32</c:v>
                </c:pt>
                <c:pt idx="182">
                  <c:v>33</c:v>
                </c:pt>
                <c:pt idx="183">
                  <c:v>33</c:v>
                </c:pt>
                <c:pt idx="184">
                  <c:v>33</c:v>
                </c:pt>
                <c:pt idx="185">
                  <c:v>33</c:v>
                </c:pt>
                <c:pt idx="186">
                  <c:v>33</c:v>
                </c:pt>
                <c:pt idx="187">
                  <c:v>34</c:v>
                </c:pt>
                <c:pt idx="188">
                  <c:v>34</c:v>
                </c:pt>
                <c:pt idx="189">
                  <c:v>34</c:v>
                </c:pt>
                <c:pt idx="190">
                  <c:v>34</c:v>
                </c:pt>
                <c:pt idx="191">
                  <c:v>34</c:v>
                </c:pt>
                <c:pt idx="192">
                  <c:v>34</c:v>
                </c:pt>
                <c:pt idx="193">
                  <c:v>35</c:v>
                </c:pt>
                <c:pt idx="194">
                  <c:v>35</c:v>
                </c:pt>
                <c:pt idx="195">
                  <c:v>35</c:v>
                </c:pt>
                <c:pt idx="196">
                  <c:v>35</c:v>
                </c:pt>
                <c:pt idx="197">
                  <c:v>35</c:v>
                </c:pt>
                <c:pt idx="198">
                  <c:v>36</c:v>
                </c:pt>
                <c:pt idx="199">
                  <c:v>36</c:v>
                </c:pt>
                <c:pt idx="200">
                  <c:v>36</c:v>
                </c:pt>
                <c:pt idx="201">
                  <c:v>36</c:v>
                </c:pt>
                <c:pt idx="202">
                  <c:v>36</c:v>
                </c:pt>
                <c:pt idx="203">
                  <c:v>36</c:v>
                </c:pt>
                <c:pt idx="204">
                  <c:v>37</c:v>
                </c:pt>
                <c:pt idx="205">
                  <c:v>37</c:v>
                </c:pt>
                <c:pt idx="206">
                  <c:v>37</c:v>
                </c:pt>
                <c:pt idx="207">
                  <c:v>37</c:v>
                </c:pt>
                <c:pt idx="208">
                  <c:v>37</c:v>
                </c:pt>
                <c:pt idx="209">
                  <c:v>38</c:v>
                </c:pt>
                <c:pt idx="210">
                  <c:v>38</c:v>
                </c:pt>
                <c:pt idx="211">
                  <c:v>38</c:v>
                </c:pt>
                <c:pt idx="212">
                  <c:v>38</c:v>
                </c:pt>
                <c:pt idx="213">
                  <c:v>38</c:v>
                </c:pt>
                <c:pt idx="214">
                  <c:v>38</c:v>
                </c:pt>
                <c:pt idx="215">
                  <c:v>39</c:v>
                </c:pt>
                <c:pt idx="216">
                  <c:v>39</c:v>
                </c:pt>
                <c:pt idx="217">
                  <c:v>39</c:v>
                </c:pt>
                <c:pt idx="218">
                  <c:v>39</c:v>
                </c:pt>
                <c:pt idx="219">
                  <c:v>39</c:v>
                </c:pt>
                <c:pt idx="220">
                  <c:v>40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41</c:v>
                </c:pt>
                <c:pt idx="225">
                  <c:v>41</c:v>
                </c:pt>
                <c:pt idx="226">
                  <c:v>41</c:v>
                </c:pt>
                <c:pt idx="227">
                  <c:v>41</c:v>
                </c:pt>
                <c:pt idx="228">
                  <c:v>41</c:v>
                </c:pt>
                <c:pt idx="229">
                  <c:v>42</c:v>
                </c:pt>
                <c:pt idx="230">
                  <c:v>42</c:v>
                </c:pt>
                <c:pt idx="231">
                  <c:v>42</c:v>
                </c:pt>
                <c:pt idx="232">
                  <c:v>42</c:v>
                </c:pt>
                <c:pt idx="233">
                  <c:v>42</c:v>
                </c:pt>
                <c:pt idx="234">
                  <c:v>42</c:v>
                </c:pt>
                <c:pt idx="235">
                  <c:v>43</c:v>
                </c:pt>
                <c:pt idx="236">
                  <c:v>43</c:v>
                </c:pt>
                <c:pt idx="237">
                  <c:v>43</c:v>
                </c:pt>
                <c:pt idx="238">
                  <c:v>43</c:v>
                </c:pt>
                <c:pt idx="239">
                  <c:v>43</c:v>
                </c:pt>
                <c:pt idx="240">
                  <c:v>44</c:v>
                </c:pt>
                <c:pt idx="241">
                  <c:v>44</c:v>
                </c:pt>
                <c:pt idx="242">
                  <c:v>44</c:v>
                </c:pt>
                <c:pt idx="243">
                  <c:v>44</c:v>
                </c:pt>
                <c:pt idx="244">
                  <c:v>44</c:v>
                </c:pt>
                <c:pt idx="245">
                  <c:v>45</c:v>
                </c:pt>
                <c:pt idx="246">
                  <c:v>45</c:v>
                </c:pt>
                <c:pt idx="247">
                  <c:v>45</c:v>
                </c:pt>
                <c:pt idx="248">
                  <c:v>45</c:v>
                </c:pt>
                <c:pt idx="249">
                  <c:v>45</c:v>
                </c:pt>
                <c:pt idx="250">
                  <c:v>46</c:v>
                </c:pt>
                <c:pt idx="251">
                  <c:v>46</c:v>
                </c:pt>
                <c:pt idx="252">
                  <c:v>46</c:v>
                </c:pt>
                <c:pt idx="253">
                  <c:v>46</c:v>
                </c:pt>
                <c:pt idx="254">
                  <c:v>46</c:v>
                </c:pt>
                <c:pt idx="255">
                  <c:v>46</c:v>
                </c:pt>
                <c:pt idx="256">
                  <c:v>47</c:v>
                </c:pt>
                <c:pt idx="257">
                  <c:v>47</c:v>
                </c:pt>
                <c:pt idx="258">
                  <c:v>47</c:v>
                </c:pt>
                <c:pt idx="259">
                  <c:v>47</c:v>
                </c:pt>
                <c:pt idx="260">
                  <c:v>47</c:v>
                </c:pt>
                <c:pt idx="261">
                  <c:v>48</c:v>
                </c:pt>
                <c:pt idx="262">
                  <c:v>48</c:v>
                </c:pt>
                <c:pt idx="263">
                  <c:v>48</c:v>
                </c:pt>
                <c:pt idx="264">
                  <c:v>48</c:v>
                </c:pt>
                <c:pt idx="265">
                  <c:v>48</c:v>
                </c:pt>
                <c:pt idx="266">
                  <c:v>48</c:v>
                </c:pt>
                <c:pt idx="267">
                  <c:v>49</c:v>
                </c:pt>
                <c:pt idx="268">
                  <c:v>49</c:v>
                </c:pt>
                <c:pt idx="269">
                  <c:v>49</c:v>
                </c:pt>
                <c:pt idx="270">
                  <c:v>49</c:v>
                </c:pt>
                <c:pt idx="271">
                  <c:v>49</c:v>
                </c:pt>
                <c:pt idx="272">
                  <c:v>50</c:v>
                </c:pt>
                <c:pt idx="273">
                  <c:v>50</c:v>
                </c:pt>
                <c:pt idx="274">
                  <c:v>50</c:v>
                </c:pt>
                <c:pt idx="275">
                  <c:v>50</c:v>
                </c:pt>
                <c:pt idx="276">
                  <c:v>50</c:v>
                </c:pt>
                <c:pt idx="277">
                  <c:v>50</c:v>
                </c:pt>
                <c:pt idx="278">
                  <c:v>51</c:v>
                </c:pt>
                <c:pt idx="279">
                  <c:v>51</c:v>
                </c:pt>
                <c:pt idx="280">
                  <c:v>51</c:v>
                </c:pt>
                <c:pt idx="281">
                  <c:v>51</c:v>
                </c:pt>
                <c:pt idx="282">
                  <c:v>51</c:v>
                </c:pt>
                <c:pt idx="283">
                  <c:v>52</c:v>
                </c:pt>
                <c:pt idx="284">
                  <c:v>52</c:v>
                </c:pt>
                <c:pt idx="285">
                  <c:v>52</c:v>
                </c:pt>
                <c:pt idx="286">
                  <c:v>52</c:v>
                </c:pt>
                <c:pt idx="287">
                  <c:v>52</c:v>
                </c:pt>
                <c:pt idx="288">
                  <c:v>52</c:v>
                </c:pt>
                <c:pt idx="289">
                  <c:v>53</c:v>
                </c:pt>
                <c:pt idx="290">
                  <c:v>53</c:v>
                </c:pt>
                <c:pt idx="291">
                  <c:v>53</c:v>
                </c:pt>
                <c:pt idx="292">
                  <c:v>53</c:v>
                </c:pt>
                <c:pt idx="293">
                  <c:v>53</c:v>
                </c:pt>
                <c:pt idx="294">
                  <c:v>54</c:v>
                </c:pt>
                <c:pt idx="295">
                  <c:v>54</c:v>
                </c:pt>
                <c:pt idx="296">
                  <c:v>54</c:v>
                </c:pt>
                <c:pt idx="297">
                  <c:v>54</c:v>
                </c:pt>
                <c:pt idx="298">
                  <c:v>54</c:v>
                </c:pt>
                <c:pt idx="299">
                  <c:v>54</c:v>
                </c:pt>
                <c:pt idx="300">
                  <c:v>55</c:v>
                </c:pt>
                <c:pt idx="301">
                  <c:v>55</c:v>
                </c:pt>
                <c:pt idx="302">
                  <c:v>55</c:v>
                </c:pt>
                <c:pt idx="303">
                  <c:v>55</c:v>
                </c:pt>
                <c:pt idx="304">
                  <c:v>55</c:v>
                </c:pt>
                <c:pt idx="305">
                  <c:v>56</c:v>
                </c:pt>
                <c:pt idx="306">
                  <c:v>56</c:v>
                </c:pt>
                <c:pt idx="307">
                  <c:v>56</c:v>
                </c:pt>
                <c:pt idx="308">
                  <c:v>56</c:v>
                </c:pt>
                <c:pt idx="309">
                  <c:v>56</c:v>
                </c:pt>
                <c:pt idx="310">
                  <c:v>56</c:v>
                </c:pt>
                <c:pt idx="311">
                  <c:v>57</c:v>
                </c:pt>
                <c:pt idx="312">
                  <c:v>57</c:v>
                </c:pt>
                <c:pt idx="313">
                  <c:v>57</c:v>
                </c:pt>
                <c:pt idx="314">
                  <c:v>57</c:v>
                </c:pt>
                <c:pt idx="315">
                  <c:v>57</c:v>
                </c:pt>
                <c:pt idx="316">
                  <c:v>58</c:v>
                </c:pt>
                <c:pt idx="317">
                  <c:v>58</c:v>
                </c:pt>
                <c:pt idx="318">
                  <c:v>58</c:v>
                </c:pt>
                <c:pt idx="319">
                  <c:v>58</c:v>
                </c:pt>
                <c:pt idx="320">
                  <c:v>58</c:v>
                </c:pt>
                <c:pt idx="321">
                  <c:v>59</c:v>
                </c:pt>
                <c:pt idx="322">
                  <c:v>59</c:v>
                </c:pt>
                <c:pt idx="323">
                  <c:v>59</c:v>
                </c:pt>
                <c:pt idx="324">
                  <c:v>59</c:v>
                </c:pt>
                <c:pt idx="325">
                  <c:v>59</c:v>
                </c:pt>
                <c:pt idx="326">
                  <c:v>59</c:v>
                </c:pt>
                <c:pt idx="327">
                  <c:v>60</c:v>
                </c:pt>
                <c:pt idx="328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61</c:v>
                </c:pt>
                <c:pt idx="333">
                  <c:v>61</c:v>
                </c:pt>
                <c:pt idx="334">
                  <c:v>61</c:v>
                </c:pt>
                <c:pt idx="335">
                  <c:v>61</c:v>
                </c:pt>
                <c:pt idx="336">
                  <c:v>61</c:v>
                </c:pt>
                <c:pt idx="337">
                  <c:v>62</c:v>
                </c:pt>
                <c:pt idx="338">
                  <c:v>62</c:v>
                </c:pt>
                <c:pt idx="339">
                  <c:v>62</c:v>
                </c:pt>
                <c:pt idx="340">
                  <c:v>62</c:v>
                </c:pt>
                <c:pt idx="341">
                  <c:v>62</c:v>
                </c:pt>
                <c:pt idx="342">
                  <c:v>63</c:v>
                </c:pt>
                <c:pt idx="343">
                  <c:v>63</c:v>
                </c:pt>
                <c:pt idx="344">
                  <c:v>63</c:v>
                </c:pt>
                <c:pt idx="345">
                  <c:v>63</c:v>
                </c:pt>
                <c:pt idx="346">
                  <c:v>63</c:v>
                </c:pt>
                <c:pt idx="347">
                  <c:v>63</c:v>
                </c:pt>
                <c:pt idx="348">
                  <c:v>64</c:v>
                </c:pt>
                <c:pt idx="349">
                  <c:v>64</c:v>
                </c:pt>
                <c:pt idx="350">
                  <c:v>64</c:v>
                </c:pt>
                <c:pt idx="351">
                  <c:v>64</c:v>
                </c:pt>
                <c:pt idx="352">
                  <c:v>64</c:v>
                </c:pt>
                <c:pt idx="353">
                  <c:v>64</c:v>
                </c:pt>
                <c:pt idx="354">
                  <c:v>65</c:v>
                </c:pt>
                <c:pt idx="355">
                  <c:v>65</c:v>
                </c:pt>
                <c:pt idx="356">
                  <c:v>65</c:v>
                </c:pt>
                <c:pt idx="357">
                  <c:v>65</c:v>
                </c:pt>
                <c:pt idx="358">
                  <c:v>65</c:v>
                </c:pt>
                <c:pt idx="359">
                  <c:v>65</c:v>
                </c:pt>
                <c:pt idx="360">
                  <c:v>66</c:v>
                </c:pt>
                <c:pt idx="361">
                  <c:v>66</c:v>
                </c:pt>
                <c:pt idx="362">
                  <c:v>66</c:v>
                </c:pt>
                <c:pt idx="363">
                  <c:v>66</c:v>
                </c:pt>
                <c:pt idx="364">
                  <c:v>66</c:v>
                </c:pt>
                <c:pt idx="365">
                  <c:v>67</c:v>
                </c:pt>
                <c:pt idx="366">
                  <c:v>67</c:v>
                </c:pt>
                <c:pt idx="367">
                  <c:v>67</c:v>
                </c:pt>
                <c:pt idx="368">
                  <c:v>67</c:v>
                </c:pt>
                <c:pt idx="369">
                  <c:v>67</c:v>
                </c:pt>
                <c:pt idx="370">
                  <c:v>67</c:v>
                </c:pt>
              </c:numCache>
            </c:numRef>
          </c:xVal>
          <c:yVal>
            <c:numRef>
              <c:f>Comm!$CX$7:$CX$1200</c:f>
              <c:numCache>
                <c:formatCode>0.0</c:formatCode>
                <c:ptCount val="1194"/>
              </c:numCache>
            </c:numRef>
          </c:yVal>
          <c:smooth val="0"/>
        </c:ser>
        <c:ser>
          <c:idx val="4"/>
          <c:order val="4"/>
          <c:tx>
            <c:strRef>
              <c:f>Comm!$CY$6</c:f>
              <c:strCache>
                <c:ptCount val="1"/>
                <c:pt idx="0">
                  <c:v>y pos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Comm!$CT$7:$CT$1200</c:f>
              <c:numCache>
                <c:formatCode>General</c:formatCode>
                <c:ptCount val="119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11</c:v>
                </c:pt>
                <c:pt idx="60">
                  <c:v>11</c:v>
                </c:pt>
                <c:pt idx="61">
                  <c:v>11</c:v>
                </c:pt>
                <c:pt idx="62">
                  <c:v>11</c:v>
                </c:pt>
                <c:pt idx="63">
                  <c:v>11</c:v>
                </c:pt>
                <c:pt idx="64">
                  <c:v>11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13</c:v>
                </c:pt>
                <c:pt idx="72">
                  <c:v>13</c:v>
                </c:pt>
                <c:pt idx="73">
                  <c:v>13</c:v>
                </c:pt>
                <c:pt idx="74">
                  <c:v>13</c:v>
                </c:pt>
                <c:pt idx="75">
                  <c:v>13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14</c:v>
                </c:pt>
                <c:pt idx="82">
                  <c:v>15</c:v>
                </c:pt>
                <c:pt idx="83">
                  <c:v>15</c:v>
                </c:pt>
                <c:pt idx="84">
                  <c:v>15</c:v>
                </c:pt>
                <c:pt idx="85">
                  <c:v>15</c:v>
                </c:pt>
                <c:pt idx="86">
                  <c:v>15</c:v>
                </c:pt>
                <c:pt idx="87">
                  <c:v>15</c:v>
                </c:pt>
                <c:pt idx="88">
                  <c:v>16</c:v>
                </c:pt>
                <c:pt idx="89">
                  <c:v>16</c:v>
                </c:pt>
                <c:pt idx="90">
                  <c:v>16</c:v>
                </c:pt>
                <c:pt idx="91">
                  <c:v>16</c:v>
                </c:pt>
                <c:pt idx="92">
                  <c:v>16</c:v>
                </c:pt>
                <c:pt idx="93">
                  <c:v>16</c:v>
                </c:pt>
                <c:pt idx="94">
                  <c:v>17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18</c:v>
                </c:pt>
                <c:pt idx="100">
                  <c:v>18</c:v>
                </c:pt>
                <c:pt idx="101">
                  <c:v>18</c:v>
                </c:pt>
                <c:pt idx="102">
                  <c:v>18</c:v>
                </c:pt>
                <c:pt idx="103">
                  <c:v>18</c:v>
                </c:pt>
                <c:pt idx="104">
                  <c:v>18</c:v>
                </c:pt>
                <c:pt idx="105">
                  <c:v>19</c:v>
                </c:pt>
                <c:pt idx="106">
                  <c:v>19</c:v>
                </c:pt>
                <c:pt idx="107">
                  <c:v>19</c:v>
                </c:pt>
                <c:pt idx="108">
                  <c:v>19</c:v>
                </c:pt>
                <c:pt idx="109">
                  <c:v>19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21</c:v>
                </c:pt>
                <c:pt idx="117">
                  <c:v>21</c:v>
                </c:pt>
                <c:pt idx="118">
                  <c:v>21</c:v>
                </c:pt>
                <c:pt idx="119">
                  <c:v>21</c:v>
                </c:pt>
                <c:pt idx="120">
                  <c:v>21</c:v>
                </c:pt>
                <c:pt idx="121">
                  <c:v>22</c:v>
                </c:pt>
                <c:pt idx="122">
                  <c:v>22</c:v>
                </c:pt>
                <c:pt idx="123">
                  <c:v>22</c:v>
                </c:pt>
                <c:pt idx="124">
                  <c:v>22</c:v>
                </c:pt>
                <c:pt idx="125">
                  <c:v>22</c:v>
                </c:pt>
                <c:pt idx="126">
                  <c:v>22</c:v>
                </c:pt>
                <c:pt idx="127">
                  <c:v>23</c:v>
                </c:pt>
                <c:pt idx="128">
                  <c:v>23</c:v>
                </c:pt>
                <c:pt idx="129">
                  <c:v>23</c:v>
                </c:pt>
                <c:pt idx="130">
                  <c:v>23</c:v>
                </c:pt>
                <c:pt idx="131">
                  <c:v>23</c:v>
                </c:pt>
                <c:pt idx="132">
                  <c:v>24</c:v>
                </c:pt>
                <c:pt idx="133">
                  <c:v>24</c:v>
                </c:pt>
                <c:pt idx="134">
                  <c:v>24</c:v>
                </c:pt>
                <c:pt idx="135">
                  <c:v>24</c:v>
                </c:pt>
                <c:pt idx="136">
                  <c:v>24</c:v>
                </c:pt>
                <c:pt idx="137">
                  <c:v>24</c:v>
                </c:pt>
                <c:pt idx="138">
                  <c:v>25</c:v>
                </c:pt>
                <c:pt idx="139">
                  <c:v>25</c:v>
                </c:pt>
                <c:pt idx="140">
                  <c:v>25</c:v>
                </c:pt>
                <c:pt idx="141">
                  <c:v>25</c:v>
                </c:pt>
                <c:pt idx="142">
                  <c:v>25</c:v>
                </c:pt>
                <c:pt idx="143">
                  <c:v>26</c:v>
                </c:pt>
                <c:pt idx="144">
                  <c:v>26</c:v>
                </c:pt>
                <c:pt idx="145">
                  <c:v>26</c:v>
                </c:pt>
                <c:pt idx="146">
                  <c:v>26</c:v>
                </c:pt>
                <c:pt idx="147">
                  <c:v>26</c:v>
                </c:pt>
                <c:pt idx="148">
                  <c:v>26</c:v>
                </c:pt>
                <c:pt idx="149">
                  <c:v>27</c:v>
                </c:pt>
                <c:pt idx="150">
                  <c:v>27</c:v>
                </c:pt>
                <c:pt idx="151">
                  <c:v>27</c:v>
                </c:pt>
                <c:pt idx="152">
                  <c:v>27</c:v>
                </c:pt>
                <c:pt idx="153">
                  <c:v>27</c:v>
                </c:pt>
                <c:pt idx="154">
                  <c:v>28</c:v>
                </c:pt>
                <c:pt idx="155">
                  <c:v>28</c:v>
                </c:pt>
                <c:pt idx="156">
                  <c:v>28</c:v>
                </c:pt>
                <c:pt idx="157">
                  <c:v>28</c:v>
                </c:pt>
                <c:pt idx="158">
                  <c:v>28</c:v>
                </c:pt>
                <c:pt idx="159">
                  <c:v>28</c:v>
                </c:pt>
                <c:pt idx="160">
                  <c:v>29</c:v>
                </c:pt>
                <c:pt idx="161">
                  <c:v>29</c:v>
                </c:pt>
                <c:pt idx="162">
                  <c:v>29</c:v>
                </c:pt>
                <c:pt idx="163">
                  <c:v>29</c:v>
                </c:pt>
                <c:pt idx="164">
                  <c:v>29</c:v>
                </c:pt>
                <c:pt idx="165">
                  <c:v>30</c:v>
                </c:pt>
                <c:pt idx="166">
                  <c:v>30</c:v>
                </c:pt>
                <c:pt idx="167">
                  <c:v>30</c:v>
                </c:pt>
                <c:pt idx="168">
                  <c:v>30</c:v>
                </c:pt>
                <c:pt idx="169">
                  <c:v>30</c:v>
                </c:pt>
                <c:pt idx="170">
                  <c:v>30</c:v>
                </c:pt>
                <c:pt idx="171">
                  <c:v>31</c:v>
                </c:pt>
                <c:pt idx="172">
                  <c:v>31</c:v>
                </c:pt>
                <c:pt idx="173">
                  <c:v>31</c:v>
                </c:pt>
                <c:pt idx="174">
                  <c:v>31</c:v>
                </c:pt>
                <c:pt idx="175">
                  <c:v>31</c:v>
                </c:pt>
                <c:pt idx="176">
                  <c:v>32</c:v>
                </c:pt>
                <c:pt idx="177">
                  <c:v>32</c:v>
                </c:pt>
                <c:pt idx="178">
                  <c:v>32</c:v>
                </c:pt>
                <c:pt idx="179">
                  <c:v>32</c:v>
                </c:pt>
                <c:pt idx="180">
                  <c:v>32</c:v>
                </c:pt>
                <c:pt idx="181">
                  <c:v>32</c:v>
                </c:pt>
                <c:pt idx="182">
                  <c:v>33</c:v>
                </c:pt>
                <c:pt idx="183">
                  <c:v>33</c:v>
                </c:pt>
                <c:pt idx="184">
                  <c:v>33</c:v>
                </c:pt>
                <c:pt idx="185">
                  <c:v>33</c:v>
                </c:pt>
                <c:pt idx="186">
                  <c:v>33</c:v>
                </c:pt>
                <c:pt idx="187">
                  <c:v>34</c:v>
                </c:pt>
                <c:pt idx="188">
                  <c:v>34</c:v>
                </c:pt>
                <c:pt idx="189">
                  <c:v>34</c:v>
                </c:pt>
                <c:pt idx="190">
                  <c:v>34</c:v>
                </c:pt>
                <c:pt idx="191">
                  <c:v>34</c:v>
                </c:pt>
                <c:pt idx="192">
                  <c:v>34</c:v>
                </c:pt>
                <c:pt idx="193">
                  <c:v>35</c:v>
                </c:pt>
                <c:pt idx="194">
                  <c:v>35</c:v>
                </c:pt>
                <c:pt idx="195">
                  <c:v>35</c:v>
                </c:pt>
                <c:pt idx="196">
                  <c:v>35</c:v>
                </c:pt>
                <c:pt idx="197">
                  <c:v>35</c:v>
                </c:pt>
                <c:pt idx="198">
                  <c:v>36</c:v>
                </c:pt>
                <c:pt idx="199">
                  <c:v>36</c:v>
                </c:pt>
                <c:pt idx="200">
                  <c:v>36</c:v>
                </c:pt>
                <c:pt idx="201">
                  <c:v>36</c:v>
                </c:pt>
                <c:pt idx="202">
                  <c:v>36</c:v>
                </c:pt>
                <c:pt idx="203">
                  <c:v>36</c:v>
                </c:pt>
                <c:pt idx="204">
                  <c:v>37</c:v>
                </c:pt>
                <c:pt idx="205">
                  <c:v>37</c:v>
                </c:pt>
                <c:pt idx="206">
                  <c:v>37</c:v>
                </c:pt>
                <c:pt idx="207">
                  <c:v>37</c:v>
                </c:pt>
                <c:pt idx="208">
                  <c:v>37</c:v>
                </c:pt>
                <c:pt idx="209">
                  <c:v>38</c:v>
                </c:pt>
                <c:pt idx="210">
                  <c:v>38</c:v>
                </c:pt>
                <c:pt idx="211">
                  <c:v>38</c:v>
                </c:pt>
                <c:pt idx="212">
                  <c:v>38</c:v>
                </c:pt>
                <c:pt idx="213">
                  <c:v>38</c:v>
                </c:pt>
                <c:pt idx="214">
                  <c:v>38</c:v>
                </c:pt>
                <c:pt idx="215">
                  <c:v>39</c:v>
                </c:pt>
                <c:pt idx="216">
                  <c:v>39</c:v>
                </c:pt>
                <c:pt idx="217">
                  <c:v>39</c:v>
                </c:pt>
                <c:pt idx="218">
                  <c:v>39</c:v>
                </c:pt>
                <c:pt idx="219">
                  <c:v>39</c:v>
                </c:pt>
                <c:pt idx="220">
                  <c:v>40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41</c:v>
                </c:pt>
                <c:pt idx="225">
                  <c:v>41</c:v>
                </c:pt>
                <c:pt idx="226">
                  <c:v>41</c:v>
                </c:pt>
                <c:pt idx="227">
                  <c:v>41</c:v>
                </c:pt>
                <c:pt idx="228">
                  <c:v>41</c:v>
                </c:pt>
                <c:pt idx="229">
                  <c:v>42</c:v>
                </c:pt>
                <c:pt idx="230">
                  <c:v>42</c:v>
                </c:pt>
                <c:pt idx="231">
                  <c:v>42</c:v>
                </c:pt>
                <c:pt idx="232">
                  <c:v>42</c:v>
                </c:pt>
                <c:pt idx="233">
                  <c:v>42</c:v>
                </c:pt>
                <c:pt idx="234">
                  <c:v>42</c:v>
                </c:pt>
                <c:pt idx="235">
                  <c:v>43</c:v>
                </c:pt>
                <c:pt idx="236">
                  <c:v>43</c:v>
                </c:pt>
                <c:pt idx="237">
                  <c:v>43</c:v>
                </c:pt>
                <c:pt idx="238">
                  <c:v>43</c:v>
                </c:pt>
                <c:pt idx="239">
                  <c:v>43</c:v>
                </c:pt>
                <c:pt idx="240">
                  <c:v>44</c:v>
                </c:pt>
                <c:pt idx="241">
                  <c:v>44</c:v>
                </c:pt>
                <c:pt idx="242">
                  <c:v>44</c:v>
                </c:pt>
                <c:pt idx="243">
                  <c:v>44</c:v>
                </c:pt>
                <c:pt idx="244">
                  <c:v>44</c:v>
                </c:pt>
                <c:pt idx="245">
                  <c:v>45</c:v>
                </c:pt>
                <c:pt idx="246">
                  <c:v>45</c:v>
                </c:pt>
                <c:pt idx="247">
                  <c:v>45</c:v>
                </c:pt>
                <c:pt idx="248">
                  <c:v>45</c:v>
                </c:pt>
                <c:pt idx="249">
                  <c:v>45</c:v>
                </c:pt>
                <c:pt idx="250">
                  <c:v>46</c:v>
                </c:pt>
                <c:pt idx="251">
                  <c:v>46</c:v>
                </c:pt>
                <c:pt idx="252">
                  <c:v>46</c:v>
                </c:pt>
                <c:pt idx="253">
                  <c:v>46</c:v>
                </c:pt>
                <c:pt idx="254">
                  <c:v>46</c:v>
                </c:pt>
                <c:pt idx="255">
                  <c:v>46</c:v>
                </c:pt>
                <c:pt idx="256">
                  <c:v>47</c:v>
                </c:pt>
                <c:pt idx="257">
                  <c:v>47</c:v>
                </c:pt>
                <c:pt idx="258">
                  <c:v>47</c:v>
                </c:pt>
                <c:pt idx="259">
                  <c:v>47</c:v>
                </c:pt>
                <c:pt idx="260">
                  <c:v>47</c:v>
                </c:pt>
                <c:pt idx="261">
                  <c:v>48</c:v>
                </c:pt>
                <c:pt idx="262">
                  <c:v>48</c:v>
                </c:pt>
                <c:pt idx="263">
                  <c:v>48</c:v>
                </c:pt>
                <c:pt idx="264">
                  <c:v>48</c:v>
                </c:pt>
                <c:pt idx="265">
                  <c:v>48</c:v>
                </c:pt>
                <c:pt idx="266">
                  <c:v>48</c:v>
                </c:pt>
                <c:pt idx="267">
                  <c:v>49</c:v>
                </c:pt>
                <c:pt idx="268">
                  <c:v>49</c:v>
                </c:pt>
                <c:pt idx="269">
                  <c:v>49</c:v>
                </c:pt>
                <c:pt idx="270">
                  <c:v>49</c:v>
                </c:pt>
                <c:pt idx="271">
                  <c:v>49</c:v>
                </c:pt>
                <c:pt idx="272">
                  <c:v>50</c:v>
                </c:pt>
                <c:pt idx="273">
                  <c:v>50</c:v>
                </c:pt>
                <c:pt idx="274">
                  <c:v>50</c:v>
                </c:pt>
                <c:pt idx="275">
                  <c:v>50</c:v>
                </c:pt>
                <c:pt idx="276">
                  <c:v>50</c:v>
                </c:pt>
                <c:pt idx="277">
                  <c:v>50</c:v>
                </c:pt>
                <c:pt idx="278">
                  <c:v>51</c:v>
                </c:pt>
                <c:pt idx="279">
                  <c:v>51</c:v>
                </c:pt>
                <c:pt idx="280">
                  <c:v>51</c:v>
                </c:pt>
                <c:pt idx="281">
                  <c:v>51</c:v>
                </c:pt>
                <c:pt idx="282">
                  <c:v>51</c:v>
                </c:pt>
                <c:pt idx="283">
                  <c:v>52</c:v>
                </c:pt>
                <c:pt idx="284">
                  <c:v>52</c:v>
                </c:pt>
                <c:pt idx="285">
                  <c:v>52</c:v>
                </c:pt>
                <c:pt idx="286">
                  <c:v>52</c:v>
                </c:pt>
                <c:pt idx="287">
                  <c:v>52</c:v>
                </c:pt>
                <c:pt idx="288">
                  <c:v>52</c:v>
                </c:pt>
                <c:pt idx="289">
                  <c:v>53</c:v>
                </c:pt>
                <c:pt idx="290">
                  <c:v>53</c:v>
                </c:pt>
                <c:pt idx="291">
                  <c:v>53</c:v>
                </c:pt>
                <c:pt idx="292">
                  <c:v>53</c:v>
                </c:pt>
                <c:pt idx="293">
                  <c:v>53</c:v>
                </c:pt>
                <c:pt idx="294">
                  <c:v>54</c:v>
                </c:pt>
                <c:pt idx="295">
                  <c:v>54</c:v>
                </c:pt>
                <c:pt idx="296">
                  <c:v>54</c:v>
                </c:pt>
                <c:pt idx="297">
                  <c:v>54</c:v>
                </c:pt>
                <c:pt idx="298">
                  <c:v>54</c:v>
                </c:pt>
                <c:pt idx="299">
                  <c:v>54</c:v>
                </c:pt>
                <c:pt idx="300">
                  <c:v>55</c:v>
                </c:pt>
                <c:pt idx="301">
                  <c:v>55</c:v>
                </c:pt>
                <c:pt idx="302">
                  <c:v>55</c:v>
                </c:pt>
                <c:pt idx="303">
                  <c:v>55</c:v>
                </c:pt>
                <c:pt idx="304">
                  <c:v>55</c:v>
                </c:pt>
                <c:pt idx="305">
                  <c:v>56</c:v>
                </c:pt>
                <c:pt idx="306">
                  <c:v>56</c:v>
                </c:pt>
                <c:pt idx="307">
                  <c:v>56</c:v>
                </c:pt>
                <c:pt idx="308">
                  <c:v>56</c:v>
                </c:pt>
                <c:pt idx="309">
                  <c:v>56</c:v>
                </c:pt>
                <c:pt idx="310">
                  <c:v>56</c:v>
                </c:pt>
                <c:pt idx="311">
                  <c:v>57</c:v>
                </c:pt>
                <c:pt idx="312">
                  <c:v>57</c:v>
                </c:pt>
                <c:pt idx="313">
                  <c:v>57</c:v>
                </c:pt>
                <c:pt idx="314">
                  <c:v>57</c:v>
                </c:pt>
                <c:pt idx="315">
                  <c:v>57</c:v>
                </c:pt>
                <c:pt idx="316">
                  <c:v>58</c:v>
                </c:pt>
                <c:pt idx="317">
                  <c:v>58</c:v>
                </c:pt>
                <c:pt idx="318">
                  <c:v>58</c:v>
                </c:pt>
                <c:pt idx="319">
                  <c:v>58</c:v>
                </c:pt>
                <c:pt idx="320">
                  <c:v>58</c:v>
                </c:pt>
                <c:pt idx="321">
                  <c:v>59</c:v>
                </c:pt>
                <c:pt idx="322">
                  <c:v>59</c:v>
                </c:pt>
                <c:pt idx="323">
                  <c:v>59</c:v>
                </c:pt>
                <c:pt idx="324">
                  <c:v>59</c:v>
                </c:pt>
                <c:pt idx="325">
                  <c:v>59</c:v>
                </c:pt>
                <c:pt idx="326">
                  <c:v>59</c:v>
                </c:pt>
                <c:pt idx="327">
                  <c:v>60</c:v>
                </c:pt>
                <c:pt idx="328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61</c:v>
                </c:pt>
                <c:pt idx="333">
                  <c:v>61</c:v>
                </c:pt>
                <c:pt idx="334">
                  <c:v>61</c:v>
                </c:pt>
                <c:pt idx="335">
                  <c:v>61</c:v>
                </c:pt>
                <c:pt idx="336">
                  <c:v>61</c:v>
                </c:pt>
                <c:pt idx="337">
                  <c:v>62</c:v>
                </c:pt>
                <c:pt idx="338">
                  <c:v>62</c:v>
                </c:pt>
                <c:pt idx="339">
                  <c:v>62</c:v>
                </c:pt>
                <c:pt idx="340">
                  <c:v>62</c:v>
                </c:pt>
                <c:pt idx="341">
                  <c:v>62</c:v>
                </c:pt>
                <c:pt idx="342">
                  <c:v>63</c:v>
                </c:pt>
                <c:pt idx="343">
                  <c:v>63</c:v>
                </c:pt>
                <c:pt idx="344">
                  <c:v>63</c:v>
                </c:pt>
                <c:pt idx="345">
                  <c:v>63</c:v>
                </c:pt>
                <c:pt idx="346">
                  <c:v>63</c:v>
                </c:pt>
                <c:pt idx="347">
                  <c:v>63</c:v>
                </c:pt>
                <c:pt idx="348">
                  <c:v>64</c:v>
                </c:pt>
                <c:pt idx="349">
                  <c:v>64</c:v>
                </c:pt>
                <c:pt idx="350">
                  <c:v>64</c:v>
                </c:pt>
                <c:pt idx="351">
                  <c:v>64</c:v>
                </c:pt>
                <c:pt idx="352">
                  <c:v>64</c:v>
                </c:pt>
                <c:pt idx="353">
                  <c:v>64</c:v>
                </c:pt>
                <c:pt idx="354">
                  <c:v>65</c:v>
                </c:pt>
                <c:pt idx="355">
                  <c:v>65</c:v>
                </c:pt>
                <c:pt idx="356">
                  <c:v>65</c:v>
                </c:pt>
                <c:pt idx="357">
                  <c:v>65</c:v>
                </c:pt>
                <c:pt idx="358">
                  <c:v>65</c:v>
                </c:pt>
                <c:pt idx="359">
                  <c:v>65</c:v>
                </c:pt>
                <c:pt idx="360">
                  <c:v>66</c:v>
                </c:pt>
                <c:pt idx="361">
                  <c:v>66</c:v>
                </c:pt>
                <c:pt idx="362">
                  <c:v>66</c:v>
                </c:pt>
                <c:pt idx="363">
                  <c:v>66</c:v>
                </c:pt>
                <c:pt idx="364">
                  <c:v>66</c:v>
                </c:pt>
                <c:pt idx="365">
                  <c:v>67</c:v>
                </c:pt>
                <c:pt idx="366">
                  <c:v>67</c:v>
                </c:pt>
                <c:pt idx="367">
                  <c:v>67</c:v>
                </c:pt>
                <c:pt idx="368">
                  <c:v>67</c:v>
                </c:pt>
                <c:pt idx="369">
                  <c:v>67</c:v>
                </c:pt>
                <c:pt idx="370">
                  <c:v>67</c:v>
                </c:pt>
              </c:numCache>
            </c:numRef>
          </c:xVal>
          <c:yVal>
            <c:numRef>
              <c:f>Comm!$CY$7:$CY$1200</c:f>
              <c:numCache>
                <c:formatCode>0.0</c:formatCode>
                <c:ptCount val="1194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015168"/>
        <c:axId val="319015744"/>
      </c:scatterChart>
      <c:scatterChart>
        <c:scatterStyle val="lineMarker"/>
        <c:varyColors val="0"/>
        <c:ser>
          <c:idx val="0"/>
          <c:order val="0"/>
          <c:tx>
            <c:strRef>
              <c:f>Comm!$CU$6</c:f>
              <c:strCache>
                <c:ptCount val="1"/>
                <c:pt idx="0">
                  <c:v>Power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Comm!$CT$7:$CT$5000</c:f>
              <c:numCache>
                <c:formatCode>General</c:formatCode>
                <c:ptCount val="499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11</c:v>
                </c:pt>
                <c:pt idx="60">
                  <c:v>11</c:v>
                </c:pt>
                <c:pt idx="61">
                  <c:v>11</c:v>
                </c:pt>
                <c:pt idx="62">
                  <c:v>11</c:v>
                </c:pt>
                <c:pt idx="63">
                  <c:v>11</c:v>
                </c:pt>
                <c:pt idx="64">
                  <c:v>11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13</c:v>
                </c:pt>
                <c:pt idx="72">
                  <c:v>13</c:v>
                </c:pt>
                <c:pt idx="73">
                  <c:v>13</c:v>
                </c:pt>
                <c:pt idx="74">
                  <c:v>13</c:v>
                </c:pt>
                <c:pt idx="75">
                  <c:v>13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14</c:v>
                </c:pt>
                <c:pt idx="82">
                  <c:v>15</c:v>
                </c:pt>
                <c:pt idx="83">
                  <c:v>15</c:v>
                </c:pt>
                <c:pt idx="84">
                  <c:v>15</c:v>
                </c:pt>
                <c:pt idx="85">
                  <c:v>15</c:v>
                </c:pt>
                <c:pt idx="86">
                  <c:v>15</c:v>
                </c:pt>
                <c:pt idx="87">
                  <c:v>15</c:v>
                </c:pt>
                <c:pt idx="88">
                  <c:v>16</c:v>
                </c:pt>
                <c:pt idx="89">
                  <c:v>16</c:v>
                </c:pt>
                <c:pt idx="90">
                  <c:v>16</c:v>
                </c:pt>
                <c:pt idx="91">
                  <c:v>16</c:v>
                </c:pt>
                <c:pt idx="92">
                  <c:v>16</c:v>
                </c:pt>
                <c:pt idx="93">
                  <c:v>16</c:v>
                </c:pt>
                <c:pt idx="94">
                  <c:v>17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18</c:v>
                </c:pt>
                <c:pt idx="100">
                  <c:v>18</c:v>
                </c:pt>
                <c:pt idx="101">
                  <c:v>18</c:v>
                </c:pt>
                <c:pt idx="102">
                  <c:v>18</c:v>
                </c:pt>
                <c:pt idx="103">
                  <c:v>18</c:v>
                </c:pt>
                <c:pt idx="104">
                  <c:v>18</c:v>
                </c:pt>
                <c:pt idx="105">
                  <c:v>19</c:v>
                </c:pt>
                <c:pt idx="106">
                  <c:v>19</c:v>
                </c:pt>
                <c:pt idx="107">
                  <c:v>19</c:v>
                </c:pt>
                <c:pt idx="108">
                  <c:v>19</c:v>
                </c:pt>
                <c:pt idx="109">
                  <c:v>19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21</c:v>
                </c:pt>
                <c:pt idx="117">
                  <c:v>21</c:v>
                </c:pt>
                <c:pt idx="118">
                  <c:v>21</c:v>
                </c:pt>
                <c:pt idx="119">
                  <c:v>21</c:v>
                </c:pt>
                <c:pt idx="120">
                  <c:v>21</c:v>
                </c:pt>
                <c:pt idx="121">
                  <c:v>22</c:v>
                </c:pt>
                <c:pt idx="122">
                  <c:v>22</c:v>
                </c:pt>
                <c:pt idx="123">
                  <c:v>22</c:v>
                </c:pt>
                <c:pt idx="124">
                  <c:v>22</c:v>
                </c:pt>
                <c:pt idx="125">
                  <c:v>22</c:v>
                </c:pt>
                <c:pt idx="126">
                  <c:v>22</c:v>
                </c:pt>
                <c:pt idx="127">
                  <c:v>23</c:v>
                </c:pt>
                <c:pt idx="128">
                  <c:v>23</c:v>
                </c:pt>
                <c:pt idx="129">
                  <c:v>23</c:v>
                </c:pt>
                <c:pt idx="130">
                  <c:v>23</c:v>
                </c:pt>
                <c:pt idx="131">
                  <c:v>23</c:v>
                </c:pt>
                <c:pt idx="132">
                  <c:v>24</c:v>
                </c:pt>
                <c:pt idx="133">
                  <c:v>24</c:v>
                </c:pt>
                <c:pt idx="134">
                  <c:v>24</c:v>
                </c:pt>
                <c:pt idx="135">
                  <c:v>24</c:v>
                </c:pt>
                <c:pt idx="136">
                  <c:v>24</c:v>
                </c:pt>
                <c:pt idx="137">
                  <c:v>24</c:v>
                </c:pt>
                <c:pt idx="138">
                  <c:v>25</c:v>
                </c:pt>
                <c:pt idx="139">
                  <c:v>25</c:v>
                </c:pt>
                <c:pt idx="140">
                  <c:v>25</c:v>
                </c:pt>
                <c:pt idx="141">
                  <c:v>25</c:v>
                </c:pt>
                <c:pt idx="142">
                  <c:v>25</c:v>
                </c:pt>
                <c:pt idx="143">
                  <c:v>26</c:v>
                </c:pt>
                <c:pt idx="144">
                  <c:v>26</c:v>
                </c:pt>
                <c:pt idx="145">
                  <c:v>26</c:v>
                </c:pt>
                <c:pt idx="146">
                  <c:v>26</c:v>
                </c:pt>
                <c:pt idx="147">
                  <c:v>26</c:v>
                </c:pt>
                <c:pt idx="148">
                  <c:v>26</c:v>
                </c:pt>
                <c:pt idx="149">
                  <c:v>27</c:v>
                </c:pt>
                <c:pt idx="150">
                  <c:v>27</c:v>
                </c:pt>
                <c:pt idx="151">
                  <c:v>27</c:v>
                </c:pt>
                <c:pt idx="152">
                  <c:v>27</c:v>
                </c:pt>
                <c:pt idx="153">
                  <c:v>27</c:v>
                </c:pt>
                <c:pt idx="154">
                  <c:v>28</c:v>
                </c:pt>
                <c:pt idx="155">
                  <c:v>28</c:v>
                </c:pt>
                <c:pt idx="156">
                  <c:v>28</c:v>
                </c:pt>
                <c:pt idx="157">
                  <c:v>28</c:v>
                </c:pt>
                <c:pt idx="158">
                  <c:v>28</c:v>
                </c:pt>
                <c:pt idx="159">
                  <c:v>28</c:v>
                </c:pt>
                <c:pt idx="160">
                  <c:v>29</c:v>
                </c:pt>
                <c:pt idx="161">
                  <c:v>29</c:v>
                </c:pt>
                <c:pt idx="162">
                  <c:v>29</c:v>
                </c:pt>
                <c:pt idx="163">
                  <c:v>29</c:v>
                </c:pt>
                <c:pt idx="164">
                  <c:v>29</c:v>
                </c:pt>
                <c:pt idx="165">
                  <c:v>30</c:v>
                </c:pt>
                <c:pt idx="166">
                  <c:v>30</c:v>
                </c:pt>
                <c:pt idx="167">
                  <c:v>30</c:v>
                </c:pt>
                <c:pt idx="168">
                  <c:v>30</c:v>
                </c:pt>
                <c:pt idx="169">
                  <c:v>30</c:v>
                </c:pt>
                <c:pt idx="170">
                  <c:v>30</c:v>
                </c:pt>
                <c:pt idx="171">
                  <c:v>31</c:v>
                </c:pt>
                <c:pt idx="172">
                  <c:v>31</c:v>
                </c:pt>
                <c:pt idx="173">
                  <c:v>31</c:v>
                </c:pt>
                <c:pt idx="174">
                  <c:v>31</c:v>
                </c:pt>
                <c:pt idx="175">
                  <c:v>31</c:v>
                </c:pt>
                <c:pt idx="176">
                  <c:v>32</c:v>
                </c:pt>
                <c:pt idx="177">
                  <c:v>32</c:v>
                </c:pt>
                <c:pt idx="178">
                  <c:v>32</c:v>
                </c:pt>
                <c:pt idx="179">
                  <c:v>32</c:v>
                </c:pt>
                <c:pt idx="180">
                  <c:v>32</c:v>
                </c:pt>
                <c:pt idx="181">
                  <c:v>32</c:v>
                </c:pt>
                <c:pt idx="182">
                  <c:v>33</c:v>
                </c:pt>
                <c:pt idx="183">
                  <c:v>33</c:v>
                </c:pt>
                <c:pt idx="184">
                  <c:v>33</c:v>
                </c:pt>
                <c:pt idx="185">
                  <c:v>33</c:v>
                </c:pt>
                <c:pt idx="186">
                  <c:v>33</c:v>
                </c:pt>
                <c:pt idx="187">
                  <c:v>34</c:v>
                </c:pt>
                <c:pt idx="188">
                  <c:v>34</c:v>
                </c:pt>
                <c:pt idx="189">
                  <c:v>34</c:v>
                </c:pt>
                <c:pt idx="190">
                  <c:v>34</c:v>
                </c:pt>
                <c:pt idx="191">
                  <c:v>34</c:v>
                </c:pt>
                <c:pt idx="192">
                  <c:v>34</c:v>
                </c:pt>
                <c:pt idx="193">
                  <c:v>35</c:v>
                </c:pt>
                <c:pt idx="194">
                  <c:v>35</c:v>
                </c:pt>
                <c:pt idx="195">
                  <c:v>35</c:v>
                </c:pt>
                <c:pt idx="196">
                  <c:v>35</c:v>
                </c:pt>
                <c:pt idx="197">
                  <c:v>35</c:v>
                </c:pt>
                <c:pt idx="198">
                  <c:v>36</c:v>
                </c:pt>
                <c:pt idx="199">
                  <c:v>36</c:v>
                </c:pt>
                <c:pt idx="200">
                  <c:v>36</c:v>
                </c:pt>
                <c:pt idx="201">
                  <c:v>36</c:v>
                </c:pt>
                <c:pt idx="202">
                  <c:v>36</c:v>
                </c:pt>
                <c:pt idx="203">
                  <c:v>36</c:v>
                </c:pt>
                <c:pt idx="204">
                  <c:v>37</c:v>
                </c:pt>
                <c:pt idx="205">
                  <c:v>37</c:v>
                </c:pt>
                <c:pt idx="206">
                  <c:v>37</c:v>
                </c:pt>
                <c:pt idx="207">
                  <c:v>37</c:v>
                </c:pt>
                <c:pt idx="208">
                  <c:v>37</c:v>
                </c:pt>
                <c:pt idx="209">
                  <c:v>38</c:v>
                </c:pt>
                <c:pt idx="210">
                  <c:v>38</c:v>
                </c:pt>
                <c:pt idx="211">
                  <c:v>38</c:v>
                </c:pt>
                <c:pt idx="212">
                  <c:v>38</c:v>
                </c:pt>
                <c:pt idx="213">
                  <c:v>38</c:v>
                </c:pt>
                <c:pt idx="214">
                  <c:v>38</c:v>
                </c:pt>
                <c:pt idx="215">
                  <c:v>39</c:v>
                </c:pt>
                <c:pt idx="216">
                  <c:v>39</c:v>
                </c:pt>
                <c:pt idx="217">
                  <c:v>39</c:v>
                </c:pt>
                <c:pt idx="218">
                  <c:v>39</c:v>
                </c:pt>
                <c:pt idx="219">
                  <c:v>39</c:v>
                </c:pt>
                <c:pt idx="220">
                  <c:v>40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41</c:v>
                </c:pt>
                <c:pt idx="225">
                  <c:v>41</c:v>
                </c:pt>
                <c:pt idx="226">
                  <c:v>41</c:v>
                </c:pt>
                <c:pt idx="227">
                  <c:v>41</c:v>
                </c:pt>
                <c:pt idx="228">
                  <c:v>41</c:v>
                </c:pt>
                <c:pt idx="229">
                  <c:v>42</c:v>
                </c:pt>
                <c:pt idx="230">
                  <c:v>42</c:v>
                </c:pt>
                <c:pt idx="231">
                  <c:v>42</c:v>
                </c:pt>
                <c:pt idx="232">
                  <c:v>42</c:v>
                </c:pt>
                <c:pt idx="233">
                  <c:v>42</c:v>
                </c:pt>
                <c:pt idx="234">
                  <c:v>42</c:v>
                </c:pt>
                <c:pt idx="235">
                  <c:v>43</c:v>
                </c:pt>
                <c:pt idx="236">
                  <c:v>43</c:v>
                </c:pt>
                <c:pt idx="237">
                  <c:v>43</c:v>
                </c:pt>
                <c:pt idx="238">
                  <c:v>43</c:v>
                </c:pt>
                <c:pt idx="239">
                  <c:v>43</c:v>
                </c:pt>
                <c:pt idx="240">
                  <c:v>44</c:v>
                </c:pt>
                <c:pt idx="241">
                  <c:v>44</c:v>
                </c:pt>
                <c:pt idx="242">
                  <c:v>44</c:v>
                </c:pt>
                <c:pt idx="243">
                  <c:v>44</c:v>
                </c:pt>
                <c:pt idx="244">
                  <c:v>44</c:v>
                </c:pt>
                <c:pt idx="245">
                  <c:v>45</c:v>
                </c:pt>
                <c:pt idx="246">
                  <c:v>45</c:v>
                </c:pt>
                <c:pt idx="247">
                  <c:v>45</c:v>
                </c:pt>
                <c:pt idx="248">
                  <c:v>45</c:v>
                </c:pt>
                <c:pt idx="249">
                  <c:v>45</c:v>
                </c:pt>
                <c:pt idx="250">
                  <c:v>46</c:v>
                </c:pt>
                <c:pt idx="251">
                  <c:v>46</c:v>
                </c:pt>
                <c:pt idx="252">
                  <c:v>46</c:v>
                </c:pt>
                <c:pt idx="253">
                  <c:v>46</c:v>
                </c:pt>
                <c:pt idx="254">
                  <c:v>46</c:v>
                </c:pt>
                <c:pt idx="255">
                  <c:v>46</c:v>
                </c:pt>
                <c:pt idx="256">
                  <c:v>47</c:v>
                </c:pt>
                <c:pt idx="257">
                  <c:v>47</c:v>
                </c:pt>
                <c:pt idx="258">
                  <c:v>47</c:v>
                </c:pt>
                <c:pt idx="259">
                  <c:v>47</c:v>
                </c:pt>
                <c:pt idx="260">
                  <c:v>47</c:v>
                </c:pt>
                <c:pt idx="261">
                  <c:v>48</c:v>
                </c:pt>
                <c:pt idx="262">
                  <c:v>48</c:v>
                </c:pt>
                <c:pt idx="263">
                  <c:v>48</c:v>
                </c:pt>
                <c:pt idx="264">
                  <c:v>48</c:v>
                </c:pt>
                <c:pt idx="265">
                  <c:v>48</c:v>
                </c:pt>
                <c:pt idx="266">
                  <c:v>48</c:v>
                </c:pt>
                <c:pt idx="267">
                  <c:v>49</c:v>
                </c:pt>
                <c:pt idx="268">
                  <c:v>49</c:v>
                </c:pt>
                <c:pt idx="269">
                  <c:v>49</c:v>
                </c:pt>
                <c:pt idx="270">
                  <c:v>49</c:v>
                </c:pt>
                <c:pt idx="271">
                  <c:v>49</c:v>
                </c:pt>
                <c:pt idx="272">
                  <c:v>50</c:v>
                </c:pt>
                <c:pt idx="273">
                  <c:v>50</c:v>
                </c:pt>
                <c:pt idx="274">
                  <c:v>50</c:v>
                </c:pt>
                <c:pt idx="275">
                  <c:v>50</c:v>
                </c:pt>
                <c:pt idx="276">
                  <c:v>50</c:v>
                </c:pt>
                <c:pt idx="277">
                  <c:v>50</c:v>
                </c:pt>
                <c:pt idx="278">
                  <c:v>51</c:v>
                </c:pt>
                <c:pt idx="279">
                  <c:v>51</c:v>
                </c:pt>
                <c:pt idx="280">
                  <c:v>51</c:v>
                </c:pt>
                <c:pt idx="281">
                  <c:v>51</c:v>
                </c:pt>
                <c:pt idx="282">
                  <c:v>51</c:v>
                </c:pt>
                <c:pt idx="283">
                  <c:v>52</c:v>
                </c:pt>
                <c:pt idx="284">
                  <c:v>52</c:v>
                </c:pt>
                <c:pt idx="285">
                  <c:v>52</c:v>
                </c:pt>
                <c:pt idx="286">
                  <c:v>52</c:v>
                </c:pt>
                <c:pt idx="287">
                  <c:v>52</c:v>
                </c:pt>
                <c:pt idx="288">
                  <c:v>52</c:v>
                </c:pt>
                <c:pt idx="289">
                  <c:v>53</c:v>
                </c:pt>
                <c:pt idx="290">
                  <c:v>53</c:v>
                </c:pt>
                <c:pt idx="291">
                  <c:v>53</c:v>
                </c:pt>
                <c:pt idx="292">
                  <c:v>53</c:v>
                </c:pt>
                <c:pt idx="293">
                  <c:v>53</c:v>
                </c:pt>
                <c:pt idx="294">
                  <c:v>54</c:v>
                </c:pt>
                <c:pt idx="295">
                  <c:v>54</c:v>
                </c:pt>
                <c:pt idx="296">
                  <c:v>54</c:v>
                </c:pt>
                <c:pt idx="297">
                  <c:v>54</c:v>
                </c:pt>
                <c:pt idx="298">
                  <c:v>54</c:v>
                </c:pt>
                <c:pt idx="299">
                  <c:v>54</c:v>
                </c:pt>
                <c:pt idx="300">
                  <c:v>55</c:v>
                </c:pt>
                <c:pt idx="301">
                  <c:v>55</c:v>
                </c:pt>
                <c:pt idx="302">
                  <c:v>55</c:v>
                </c:pt>
                <c:pt idx="303">
                  <c:v>55</c:v>
                </c:pt>
                <c:pt idx="304">
                  <c:v>55</c:v>
                </c:pt>
                <c:pt idx="305">
                  <c:v>56</c:v>
                </c:pt>
                <c:pt idx="306">
                  <c:v>56</c:v>
                </c:pt>
                <c:pt idx="307">
                  <c:v>56</c:v>
                </c:pt>
                <c:pt idx="308">
                  <c:v>56</c:v>
                </c:pt>
                <c:pt idx="309">
                  <c:v>56</c:v>
                </c:pt>
                <c:pt idx="310">
                  <c:v>56</c:v>
                </c:pt>
                <c:pt idx="311">
                  <c:v>57</c:v>
                </c:pt>
                <c:pt idx="312">
                  <c:v>57</c:v>
                </c:pt>
                <c:pt idx="313">
                  <c:v>57</c:v>
                </c:pt>
                <c:pt idx="314">
                  <c:v>57</c:v>
                </c:pt>
                <c:pt idx="315">
                  <c:v>57</c:v>
                </c:pt>
                <c:pt idx="316">
                  <c:v>58</c:v>
                </c:pt>
                <c:pt idx="317">
                  <c:v>58</c:v>
                </c:pt>
                <c:pt idx="318">
                  <c:v>58</c:v>
                </c:pt>
                <c:pt idx="319">
                  <c:v>58</c:v>
                </c:pt>
                <c:pt idx="320">
                  <c:v>58</c:v>
                </c:pt>
                <c:pt idx="321">
                  <c:v>59</c:v>
                </c:pt>
                <c:pt idx="322">
                  <c:v>59</c:v>
                </c:pt>
                <c:pt idx="323">
                  <c:v>59</c:v>
                </c:pt>
                <c:pt idx="324">
                  <c:v>59</c:v>
                </c:pt>
                <c:pt idx="325">
                  <c:v>59</c:v>
                </c:pt>
                <c:pt idx="326">
                  <c:v>59</c:v>
                </c:pt>
                <c:pt idx="327">
                  <c:v>60</c:v>
                </c:pt>
                <c:pt idx="328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61</c:v>
                </c:pt>
                <c:pt idx="333">
                  <c:v>61</c:v>
                </c:pt>
                <c:pt idx="334">
                  <c:v>61</c:v>
                </c:pt>
                <c:pt idx="335">
                  <c:v>61</c:v>
                </c:pt>
                <c:pt idx="336">
                  <c:v>61</c:v>
                </c:pt>
                <c:pt idx="337">
                  <c:v>62</c:v>
                </c:pt>
                <c:pt idx="338">
                  <c:v>62</c:v>
                </c:pt>
                <c:pt idx="339">
                  <c:v>62</c:v>
                </c:pt>
                <c:pt idx="340">
                  <c:v>62</c:v>
                </c:pt>
                <c:pt idx="341">
                  <c:v>62</c:v>
                </c:pt>
                <c:pt idx="342">
                  <c:v>63</c:v>
                </c:pt>
                <c:pt idx="343">
                  <c:v>63</c:v>
                </c:pt>
                <c:pt idx="344">
                  <c:v>63</c:v>
                </c:pt>
                <c:pt idx="345">
                  <c:v>63</c:v>
                </c:pt>
                <c:pt idx="346">
                  <c:v>63</c:v>
                </c:pt>
                <c:pt idx="347">
                  <c:v>63</c:v>
                </c:pt>
                <c:pt idx="348">
                  <c:v>64</c:v>
                </c:pt>
                <c:pt idx="349">
                  <c:v>64</c:v>
                </c:pt>
                <c:pt idx="350">
                  <c:v>64</c:v>
                </c:pt>
                <c:pt idx="351">
                  <c:v>64</c:v>
                </c:pt>
                <c:pt idx="352">
                  <c:v>64</c:v>
                </c:pt>
                <c:pt idx="353">
                  <c:v>64</c:v>
                </c:pt>
                <c:pt idx="354">
                  <c:v>65</c:v>
                </c:pt>
                <c:pt idx="355">
                  <c:v>65</c:v>
                </c:pt>
                <c:pt idx="356">
                  <c:v>65</c:v>
                </c:pt>
                <c:pt idx="357">
                  <c:v>65</c:v>
                </c:pt>
                <c:pt idx="358">
                  <c:v>65</c:v>
                </c:pt>
                <c:pt idx="359">
                  <c:v>65</c:v>
                </c:pt>
                <c:pt idx="360">
                  <c:v>66</c:v>
                </c:pt>
                <c:pt idx="361">
                  <c:v>66</c:v>
                </c:pt>
                <c:pt idx="362">
                  <c:v>66</c:v>
                </c:pt>
                <c:pt idx="363">
                  <c:v>66</c:v>
                </c:pt>
                <c:pt idx="364">
                  <c:v>66</c:v>
                </c:pt>
                <c:pt idx="365">
                  <c:v>67</c:v>
                </c:pt>
                <c:pt idx="366">
                  <c:v>67</c:v>
                </c:pt>
                <c:pt idx="367">
                  <c:v>67</c:v>
                </c:pt>
                <c:pt idx="368">
                  <c:v>67</c:v>
                </c:pt>
                <c:pt idx="369">
                  <c:v>67</c:v>
                </c:pt>
                <c:pt idx="370">
                  <c:v>67</c:v>
                </c:pt>
              </c:numCache>
            </c:numRef>
          </c:xVal>
          <c:yVal>
            <c:numRef>
              <c:f>Comm!$CU$7:$CU$5000</c:f>
              <c:numCache>
                <c:formatCode>0.0</c:formatCode>
                <c:ptCount val="4994"/>
                <c:pt idx="0">
                  <c:v>220</c:v>
                </c:pt>
                <c:pt idx="1">
                  <c:v>219.99615478515625</c:v>
                </c:pt>
                <c:pt idx="2">
                  <c:v>219.99615478515625</c:v>
                </c:pt>
                <c:pt idx="3">
                  <c:v>219.99615478515625</c:v>
                </c:pt>
                <c:pt idx="4">
                  <c:v>219.99615478515625</c:v>
                </c:pt>
                <c:pt idx="5">
                  <c:v>219.99615478515625</c:v>
                </c:pt>
                <c:pt idx="6">
                  <c:v>219.98458862304687</c:v>
                </c:pt>
                <c:pt idx="7">
                  <c:v>219.98458862304687</c:v>
                </c:pt>
                <c:pt idx="8">
                  <c:v>219.98458862304687</c:v>
                </c:pt>
                <c:pt idx="9">
                  <c:v>219.98458862304687</c:v>
                </c:pt>
                <c:pt idx="10">
                  <c:v>219.98458862304687</c:v>
                </c:pt>
                <c:pt idx="11">
                  <c:v>219.98458862304687</c:v>
                </c:pt>
                <c:pt idx="12">
                  <c:v>219.96533203125</c:v>
                </c:pt>
                <c:pt idx="13">
                  <c:v>219.96533203125</c:v>
                </c:pt>
                <c:pt idx="14">
                  <c:v>219.96533203125</c:v>
                </c:pt>
                <c:pt idx="15">
                  <c:v>219.96533203125</c:v>
                </c:pt>
                <c:pt idx="16">
                  <c:v>219.96533203125</c:v>
                </c:pt>
                <c:pt idx="17">
                  <c:v>219.96533203125</c:v>
                </c:pt>
                <c:pt idx="18">
                  <c:v>219.93836975097656</c:v>
                </c:pt>
                <c:pt idx="19">
                  <c:v>219.93836975097656</c:v>
                </c:pt>
                <c:pt idx="20">
                  <c:v>219.93836975097656</c:v>
                </c:pt>
                <c:pt idx="21">
                  <c:v>219.93836975097656</c:v>
                </c:pt>
                <c:pt idx="22">
                  <c:v>219.93836975097656</c:v>
                </c:pt>
                <c:pt idx="23">
                  <c:v>219.93836975097656</c:v>
                </c:pt>
                <c:pt idx="24">
                  <c:v>219.9036865234375</c:v>
                </c:pt>
                <c:pt idx="25">
                  <c:v>219.9036865234375</c:v>
                </c:pt>
                <c:pt idx="26">
                  <c:v>219.9036865234375</c:v>
                </c:pt>
                <c:pt idx="27">
                  <c:v>219.9036865234375</c:v>
                </c:pt>
                <c:pt idx="28">
                  <c:v>219.9036865234375</c:v>
                </c:pt>
                <c:pt idx="29">
                  <c:v>219.86131286621094</c:v>
                </c:pt>
                <c:pt idx="30">
                  <c:v>219.86131286621094</c:v>
                </c:pt>
                <c:pt idx="31">
                  <c:v>219.86131286621094</c:v>
                </c:pt>
                <c:pt idx="32">
                  <c:v>219.86131286621094</c:v>
                </c:pt>
                <c:pt idx="33">
                  <c:v>219.86131286621094</c:v>
                </c:pt>
                <c:pt idx="34">
                  <c:v>219.86131286621094</c:v>
                </c:pt>
                <c:pt idx="35">
                  <c:v>219.86131286621094</c:v>
                </c:pt>
                <c:pt idx="36">
                  <c:v>219.81123352050781</c:v>
                </c:pt>
                <c:pt idx="37">
                  <c:v>219.81123352050781</c:v>
                </c:pt>
                <c:pt idx="38">
                  <c:v>219.81123352050781</c:v>
                </c:pt>
                <c:pt idx="39">
                  <c:v>219.81123352050781</c:v>
                </c:pt>
                <c:pt idx="40">
                  <c:v>219.81123352050781</c:v>
                </c:pt>
                <c:pt idx="41">
                  <c:v>219.75344848632812</c:v>
                </c:pt>
                <c:pt idx="42">
                  <c:v>219.75344848632812</c:v>
                </c:pt>
                <c:pt idx="43">
                  <c:v>219.75344848632812</c:v>
                </c:pt>
                <c:pt idx="44">
                  <c:v>219.75344848632812</c:v>
                </c:pt>
                <c:pt idx="45">
                  <c:v>219.75344848632812</c:v>
                </c:pt>
                <c:pt idx="46">
                  <c:v>219.75344848632812</c:v>
                </c:pt>
                <c:pt idx="47">
                  <c:v>219.75344848632812</c:v>
                </c:pt>
                <c:pt idx="48">
                  <c:v>219.68795776367187</c:v>
                </c:pt>
                <c:pt idx="49">
                  <c:v>219.68795776367187</c:v>
                </c:pt>
                <c:pt idx="50">
                  <c:v>219.68795776367187</c:v>
                </c:pt>
                <c:pt idx="51">
                  <c:v>219.68795776367187</c:v>
                </c:pt>
                <c:pt idx="52">
                  <c:v>219.68795776367187</c:v>
                </c:pt>
                <c:pt idx="53">
                  <c:v>219.61476135253906</c:v>
                </c:pt>
                <c:pt idx="54">
                  <c:v>219.61476135253906</c:v>
                </c:pt>
                <c:pt idx="55">
                  <c:v>219.61476135253906</c:v>
                </c:pt>
                <c:pt idx="56">
                  <c:v>219.61476135253906</c:v>
                </c:pt>
                <c:pt idx="57">
                  <c:v>219.61476135253906</c:v>
                </c:pt>
                <c:pt idx="58">
                  <c:v>219.61476135253906</c:v>
                </c:pt>
                <c:pt idx="59">
                  <c:v>219.53387451171875</c:v>
                </c:pt>
                <c:pt idx="60">
                  <c:v>219.53387451171875</c:v>
                </c:pt>
                <c:pt idx="61">
                  <c:v>219.53387451171875</c:v>
                </c:pt>
                <c:pt idx="62">
                  <c:v>219.53387451171875</c:v>
                </c:pt>
                <c:pt idx="63">
                  <c:v>219.53387451171875</c:v>
                </c:pt>
                <c:pt idx="64">
                  <c:v>219.53387451171875</c:v>
                </c:pt>
                <c:pt idx="65">
                  <c:v>219.44526672363281</c:v>
                </c:pt>
                <c:pt idx="66">
                  <c:v>219.44526672363281</c:v>
                </c:pt>
                <c:pt idx="67">
                  <c:v>219.44526672363281</c:v>
                </c:pt>
                <c:pt idx="68">
                  <c:v>219.44526672363281</c:v>
                </c:pt>
                <c:pt idx="69">
                  <c:v>219.44526672363281</c:v>
                </c:pt>
                <c:pt idx="70">
                  <c:v>219.44526672363281</c:v>
                </c:pt>
                <c:pt idx="71">
                  <c:v>219.34895324707031</c:v>
                </c:pt>
                <c:pt idx="72">
                  <c:v>219.34895324707031</c:v>
                </c:pt>
                <c:pt idx="73">
                  <c:v>219.34895324707031</c:v>
                </c:pt>
                <c:pt idx="74">
                  <c:v>219.34895324707031</c:v>
                </c:pt>
                <c:pt idx="75">
                  <c:v>219.34895324707031</c:v>
                </c:pt>
                <c:pt idx="76">
                  <c:v>219.24494934082031</c:v>
                </c:pt>
                <c:pt idx="77">
                  <c:v>219.24494934082031</c:v>
                </c:pt>
                <c:pt idx="78">
                  <c:v>219.24494934082031</c:v>
                </c:pt>
                <c:pt idx="79">
                  <c:v>219.24494934082031</c:v>
                </c:pt>
                <c:pt idx="80">
                  <c:v>219.24494934082031</c:v>
                </c:pt>
                <c:pt idx="81">
                  <c:v>219.24494934082031</c:v>
                </c:pt>
                <c:pt idx="82">
                  <c:v>219.13322448730469</c:v>
                </c:pt>
                <c:pt idx="83">
                  <c:v>219.13322448730469</c:v>
                </c:pt>
                <c:pt idx="84">
                  <c:v>219.13322448730469</c:v>
                </c:pt>
                <c:pt idx="85">
                  <c:v>219.13322448730469</c:v>
                </c:pt>
                <c:pt idx="86">
                  <c:v>219.13322448730469</c:v>
                </c:pt>
                <c:pt idx="87">
                  <c:v>219.13322448730469</c:v>
                </c:pt>
                <c:pt idx="88">
                  <c:v>219.01380920410156</c:v>
                </c:pt>
                <c:pt idx="89">
                  <c:v>219.01380920410156</c:v>
                </c:pt>
                <c:pt idx="90">
                  <c:v>219.01380920410156</c:v>
                </c:pt>
                <c:pt idx="91">
                  <c:v>219.01380920410156</c:v>
                </c:pt>
                <c:pt idx="92">
                  <c:v>219.01380920410156</c:v>
                </c:pt>
                <c:pt idx="93">
                  <c:v>219.01380920410156</c:v>
                </c:pt>
                <c:pt idx="94">
                  <c:v>218.88667297363281</c:v>
                </c:pt>
                <c:pt idx="95">
                  <c:v>218.88667297363281</c:v>
                </c:pt>
                <c:pt idx="96">
                  <c:v>218.88667297363281</c:v>
                </c:pt>
                <c:pt idx="97">
                  <c:v>218.88667297363281</c:v>
                </c:pt>
                <c:pt idx="98">
                  <c:v>218.88667297363281</c:v>
                </c:pt>
                <c:pt idx="99">
                  <c:v>218.75184631347656</c:v>
                </c:pt>
                <c:pt idx="100">
                  <c:v>218.75184631347656</c:v>
                </c:pt>
                <c:pt idx="101">
                  <c:v>218.75184631347656</c:v>
                </c:pt>
                <c:pt idx="102">
                  <c:v>218.75184631347656</c:v>
                </c:pt>
                <c:pt idx="103">
                  <c:v>218.75184631347656</c:v>
                </c:pt>
                <c:pt idx="104">
                  <c:v>218.75184631347656</c:v>
                </c:pt>
                <c:pt idx="105">
                  <c:v>218.60931396484375</c:v>
                </c:pt>
                <c:pt idx="106">
                  <c:v>218.60931396484375</c:v>
                </c:pt>
                <c:pt idx="107">
                  <c:v>218.60931396484375</c:v>
                </c:pt>
                <c:pt idx="108">
                  <c:v>218.60931396484375</c:v>
                </c:pt>
                <c:pt idx="109">
                  <c:v>218.60931396484375</c:v>
                </c:pt>
                <c:pt idx="110">
                  <c:v>218.45907592773437</c:v>
                </c:pt>
                <c:pt idx="111">
                  <c:v>218.45907592773437</c:v>
                </c:pt>
                <c:pt idx="112">
                  <c:v>218.45907592773437</c:v>
                </c:pt>
                <c:pt idx="113">
                  <c:v>218.45907592773437</c:v>
                </c:pt>
                <c:pt idx="114">
                  <c:v>218.45907592773437</c:v>
                </c:pt>
                <c:pt idx="115">
                  <c:v>218.45907592773437</c:v>
                </c:pt>
                <c:pt idx="116">
                  <c:v>218.30113220214844</c:v>
                </c:pt>
                <c:pt idx="117">
                  <c:v>218.30113220214844</c:v>
                </c:pt>
                <c:pt idx="118">
                  <c:v>218.30113220214844</c:v>
                </c:pt>
                <c:pt idx="119">
                  <c:v>218.30113220214844</c:v>
                </c:pt>
                <c:pt idx="120">
                  <c:v>218.30113220214844</c:v>
                </c:pt>
                <c:pt idx="121">
                  <c:v>218.13548278808594</c:v>
                </c:pt>
                <c:pt idx="122">
                  <c:v>218.13548278808594</c:v>
                </c:pt>
                <c:pt idx="123">
                  <c:v>218.13548278808594</c:v>
                </c:pt>
                <c:pt idx="124">
                  <c:v>218.13548278808594</c:v>
                </c:pt>
                <c:pt idx="125">
                  <c:v>218.13548278808594</c:v>
                </c:pt>
                <c:pt idx="126">
                  <c:v>218.13548278808594</c:v>
                </c:pt>
                <c:pt idx="127">
                  <c:v>217.96212768554687</c:v>
                </c:pt>
                <c:pt idx="128">
                  <c:v>217.96212768554687</c:v>
                </c:pt>
                <c:pt idx="129">
                  <c:v>217.96212768554687</c:v>
                </c:pt>
                <c:pt idx="130">
                  <c:v>217.96212768554687</c:v>
                </c:pt>
                <c:pt idx="131">
                  <c:v>217.96212768554687</c:v>
                </c:pt>
                <c:pt idx="132">
                  <c:v>217.78106689453125</c:v>
                </c:pt>
                <c:pt idx="133">
                  <c:v>217.78106689453125</c:v>
                </c:pt>
                <c:pt idx="134">
                  <c:v>217.78106689453125</c:v>
                </c:pt>
                <c:pt idx="135">
                  <c:v>217.78106689453125</c:v>
                </c:pt>
                <c:pt idx="136">
                  <c:v>217.78106689453125</c:v>
                </c:pt>
                <c:pt idx="137">
                  <c:v>217.78106689453125</c:v>
                </c:pt>
                <c:pt idx="138">
                  <c:v>217.59230041503906</c:v>
                </c:pt>
                <c:pt idx="139">
                  <c:v>217.59230041503906</c:v>
                </c:pt>
                <c:pt idx="140">
                  <c:v>217.59230041503906</c:v>
                </c:pt>
                <c:pt idx="141">
                  <c:v>217.59230041503906</c:v>
                </c:pt>
                <c:pt idx="142">
                  <c:v>217.59230041503906</c:v>
                </c:pt>
                <c:pt idx="143">
                  <c:v>217.39582824707031</c:v>
                </c:pt>
                <c:pt idx="144">
                  <c:v>217.39582824707031</c:v>
                </c:pt>
                <c:pt idx="145">
                  <c:v>217.39582824707031</c:v>
                </c:pt>
                <c:pt idx="146">
                  <c:v>217.39582824707031</c:v>
                </c:pt>
                <c:pt idx="147">
                  <c:v>217.39582824707031</c:v>
                </c:pt>
                <c:pt idx="148">
                  <c:v>217.39582824707031</c:v>
                </c:pt>
                <c:pt idx="149">
                  <c:v>217.19166564941406</c:v>
                </c:pt>
                <c:pt idx="150">
                  <c:v>217.19166564941406</c:v>
                </c:pt>
                <c:pt idx="151">
                  <c:v>217.19166564941406</c:v>
                </c:pt>
                <c:pt idx="152">
                  <c:v>217.19166564941406</c:v>
                </c:pt>
                <c:pt idx="153">
                  <c:v>217.19166564941406</c:v>
                </c:pt>
                <c:pt idx="154">
                  <c:v>216.97978210449219</c:v>
                </c:pt>
                <c:pt idx="155">
                  <c:v>216.97978210449219</c:v>
                </c:pt>
                <c:pt idx="156">
                  <c:v>216.97978210449219</c:v>
                </c:pt>
                <c:pt idx="157">
                  <c:v>216.97978210449219</c:v>
                </c:pt>
                <c:pt idx="158">
                  <c:v>216.97978210449219</c:v>
                </c:pt>
                <c:pt idx="159">
                  <c:v>216.97978210449219</c:v>
                </c:pt>
                <c:pt idx="160">
                  <c:v>216.76020812988281</c:v>
                </c:pt>
                <c:pt idx="161">
                  <c:v>216.76020812988281</c:v>
                </c:pt>
                <c:pt idx="162">
                  <c:v>216.76020812988281</c:v>
                </c:pt>
                <c:pt idx="163">
                  <c:v>216.76020812988281</c:v>
                </c:pt>
                <c:pt idx="164">
                  <c:v>216.76020812988281</c:v>
                </c:pt>
                <c:pt idx="165">
                  <c:v>216.53291320800781</c:v>
                </c:pt>
                <c:pt idx="166">
                  <c:v>216.53291320800781</c:v>
                </c:pt>
                <c:pt idx="167">
                  <c:v>216.53291320800781</c:v>
                </c:pt>
                <c:pt idx="168">
                  <c:v>216.53291320800781</c:v>
                </c:pt>
                <c:pt idx="169">
                  <c:v>216.53291320800781</c:v>
                </c:pt>
                <c:pt idx="170">
                  <c:v>216.53291320800781</c:v>
                </c:pt>
                <c:pt idx="171">
                  <c:v>216.29792785644531</c:v>
                </c:pt>
                <c:pt idx="172">
                  <c:v>216.29792785644531</c:v>
                </c:pt>
                <c:pt idx="173">
                  <c:v>216.29792785644531</c:v>
                </c:pt>
                <c:pt idx="174">
                  <c:v>216.29792785644531</c:v>
                </c:pt>
                <c:pt idx="175">
                  <c:v>216.29792785644531</c:v>
                </c:pt>
                <c:pt idx="176">
                  <c:v>216.05522155761719</c:v>
                </c:pt>
                <c:pt idx="177">
                  <c:v>216.05522155761719</c:v>
                </c:pt>
                <c:pt idx="178">
                  <c:v>216.05522155761719</c:v>
                </c:pt>
                <c:pt idx="179">
                  <c:v>216.05522155761719</c:v>
                </c:pt>
                <c:pt idx="180">
                  <c:v>216.05522155761719</c:v>
                </c:pt>
                <c:pt idx="181">
                  <c:v>216.05522155761719</c:v>
                </c:pt>
                <c:pt idx="182">
                  <c:v>215.80482482910156</c:v>
                </c:pt>
                <c:pt idx="183">
                  <c:v>215.80482482910156</c:v>
                </c:pt>
                <c:pt idx="184">
                  <c:v>215.80482482910156</c:v>
                </c:pt>
                <c:pt idx="185">
                  <c:v>215.80482482910156</c:v>
                </c:pt>
                <c:pt idx="186">
                  <c:v>215.80482482910156</c:v>
                </c:pt>
                <c:pt idx="187">
                  <c:v>215.54672241210937</c:v>
                </c:pt>
                <c:pt idx="188">
                  <c:v>215.54672241210937</c:v>
                </c:pt>
                <c:pt idx="189">
                  <c:v>215.54672241210937</c:v>
                </c:pt>
                <c:pt idx="190">
                  <c:v>215.54672241210937</c:v>
                </c:pt>
                <c:pt idx="191">
                  <c:v>215.54672241210937</c:v>
                </c:pt>
                <c:pt idx="192">
                  <c:v>215.54672241210937</c:v>
                </c:pt>
                <c:pt idx="193">
                  <c:v>215.28091430664062</c:v>
                </c:pt>
                <c:pt idx="194">
                  <c:v>215.28091430664062</c:v>
                </c:pt>
                <c:pt idx="195">
                  <c:v>215.28091430664062</c:v>
                </c:pt>
                <c:pt idx="196">
                  <c:v>215.28091430664062</c:v>
                </c:pt>
                <c:pt idx="197">
                  <c:v>215.28091430664062</c:v>
                </c:pt>
                <c:pt idx="198">
                  <c:v>215.00740051269531</c:v>
                </c:pt>
                <c:pt idx="199">
                  <c:v>215.00740051269531</c:v>
                </c:pt>
                <c:pt idx="200">
                  <c:v>215.00740051269531</c:v>
                </c:pt>
                <c:pt idx="201">
                  <c:v>215.00740051269531</c:v>
                </c:pt>
                <c:pt idx="202">
                  <c:v>215.00740051269531</c:v>
                </c:pt>
                <c:pt idx="203">
                  <c:v>215.00740051269531</c:v>
                </c:pt>
                <c:pt idx="204">
                  <c:v>214.72618103027344</c:v>
                </c:pt>
                <c:pt idx="205">
                  <c:v>214.72618103027344</c:v>
                </c:pt>
                <c:pt idx="206">
                  <c:v>214.72618103027344</c:v>
                </c:pt>
                <c:pt idx="207">
                  <c:v>214.72618103027344</c:v>
                </c:pt>
                <c:pt idx="208">
                  <c:v>214.72618103027344</c:v>
                </c:pt>
                <c:pt idx="209">
                  <c:v>214.437255859375</c:v>
                </c:pt>
                <c:pt idx="210">
                  <c:v>214.437255859375</c:v>
                </c:pt>
                <c:pt idx="211">
                  <c:v>214.437255859375</c:v>
                </c:pt>
                <c:pt idx="212">
                  <c:v>214.437255859375</c:v>
                </c:pt>
                <c:pt idx="213">
                  <c:v>214.437255859375</c:v>
                </c:pt>
                <c:pt idx="214">
                  <c:v>214.437255859375</c:v>
                </c:pt>
                <c:pt idx="215">
                  <c:v>214.140625</c:v>
                </c:pt>
                <c:pt idx="216">
                  <c:v>214.140625</c:v>
                </c:pt>
                <c:pt idx="217">
                  <c:v>214.140625</c:v>
                </c:pt>
                <c:pt idx="218">
                  <c:v>214.140625</c:v>
                </c:pt>
                <c:pt idx="219">
                  <c:v>214.140625</c:v>
                </c:pt>
                <c:pt idx="220">
                  <c:v>213.83628845214844</c:v>
                </c:pt>
                <c:pt idx="221">
                  <c:v>213.83628845214844</c:v>
                </c:pt>
                <c:pt idx="222">
                  <c:v>213.83628845214844</c:v>
                </c:pt>
                <c:pt idx="223">
                  <c:v>213.83628845214844</c:v>
                </c:pt>
                <c:pt idx="224">
                  <c:v>213.52426147460937</c:v>
                </c:pt>
                <c:pt idx="225">
                  <c:v>213.52426147460937</c:v>
                </c:pt>
                <c:pt idx="226">
                  <c:v>213.52426147460937</c:v>
                </c:pt>
                <c:pt idx="227">
                  <c:v>213.52426147460937</c:v>
                </c:pt>
                <c:pt idx="228">
                  <c:v>213.52426147460937</c:v>
                </c:pt>
                <c:pt idx="229">
                  <c:v>213.20451354980469</c:v>
                </c:pt>
                <c:pt idx="230">
                  <c:v>213.20451354980469</c:v>
                </c:pt>
                <c:pt idx="231">
                  <c:v>213.20451354980469</c:v>
                </c:pt>
                <c:pt idx="232">
                  <c:v>213.20451354980469</c:v>
                </c:pt>
                <c:pt idx="233">
                  <c:v>213.20451354980469</c:v>
                </c:pt>
                <c:pt idx="234">
                  <c:v>213.20451354980469</c:v>
                </c:pt>
                <c:pt idx="235">
                  <c:v>212.87705993652344</c:v>
                </c:pt>
                <c:pt idx="236">
                  <c:v>212.87705993652344</c:v>
                </c:pt>
                <c:pt idx="237">
                  <c:v>212.87705993652344</c:v>
                </c:pt>
                <c:pt idx="238">
                  <c:v>212.87705993652344</c:v>
                </c:pt>
                <c:pt idx="239">
                  <c:v>212.87705993652344</c:v>
                </c:pt>
                <c:pt idx="240">
                  <c:v>212.54191589355469</c:v>
                </c:pt>
                <c:pt idx="241">
                  <c:v>212.54191589355469</c:v>
                </c:pt>
                <c:pt idx="242">
                  <c:v>212.54191589355469</c:v>
                </c:pt>
                <c:pt idx="243">
                  <c:v>212.54191589355469</c:v>
                </c:pt>
                <c:pt idx="244">
                  <c:v>212.54191589355469</c:v>
                </c:pt>
                <c:pt idx="245">
                  <c:v>212.19905090332031</c:v>
                </c:pt>
                <c:pt idx="246">
                  <c:v>212.19905090332031</c:v>
                </c:pt>
                <c:pt idx="247">
                  <c:v>212.19905090332031</c:v>
                </c:pt>
                <c:pt idx="248">
                  <c:v>212.19905090332031</c:v>
                </c:pt>
                <c:pt idx="249">
                  <c:v>212.19905090332031</c:v>
                </c:pt>
                <c:pt idx="250">
                  <c:v>211.84849548339844</c:v>
                </c:pt>
                <c:pt idx="251">
                  <c:v>211.84849548339844</c:v>
                </c:pt>
                <c:pt idx="252">
                  <c:v>211.84849548339844</c:v>
                </c:pt>
                <c:pt idx="253">
                  <c:v>211.84849548339844</c:v>
                </c:pt>
                <c:pt idx="254">
                  <c:v>211.84849548339844</c:v>
                </c:pt>
                <c:pt idx="255">
                  <c:v>211.84849548339844</c:v>
                </c:pt>
                <c:pt idx="256">
                  <c:v>211.490234375</c:v>
                </c:pt>
                <c:pt idx="257">
                  <c:v>211.490234375</c:v>
                </c:pt>
                <c:pt idx="258">
                  <c:v>211.490234375</c:v>
                </c:pt>
                <c:pt idx="259">
                  <c:v>211.490234375</c:v>
                </c:pt>
                <c:pt idx="260">
                  <c:v>211.490234375</c:v>
                </c:pt>
                <c:pt idx="261">
                  <c:v>211.124267578125</c:v>
                </c:pt>
                <c:pt idx="262">
                  <c:v>211.124267578125</c:v>
                </c:pt>
                <c:pt idx="263">
                  <c:v>211.124267578125</c:v>
                </c:pt>
                <c:pt idx="264">
                  <c:v>211.124267578125</c:v>
                </c:pt>
                <c:pt idx="265">
                  <c:v>211.124267578125</c:v>
                </c:pt>
                <c:pt idx="266">
                  <c:v>211.124267578125</c:v>
                </c:pt>
                <c:pt idx="267">
                  <c:v>210.75057983398438</c:v>
                </c:pt>
                <c:pt idx="268">
                  <c:v>210.75057983398438</c:v>
                </c:pt>
                <c:pt idx="269">
                  <c:v>210.75057983398438</c:v>
                </c:pt>
                <c:pt idx="270">
                  <c:v>210.75057983398438</c:v>
                </c:pt>
                <c:pt idx="271">
                  <c:v>210.75057983398438</c:v>
                </c:pt>
                <c:pt idx="272">
                  <c:v>210.36920166015625</c:v>
                </c:pt>
                <c:pt idx="273">
                  <c:v>210.36920166015625</c:v>
                </c:pt>
                <c:pt idx="274">
                  <c:v>210.36920166015625</c:v>
                </c:pt>
                <c:pt idx="275">
                  <c:v>210.36920166015625</c:v>
                </c:pt>
                <c:pt idx="276">
                  <c:v>210.36920166015625</c:v>
                </c:pt>
                <c:pt idx="277">
                  <c:v>210.36920166015625</c:v>
                </c:pt>
                <c:pt idx="278">
                  <c:v>209.98011779785156</c:v>
                </c:pt>
                <c:pt idx="279">
                  <c:v>209.98011779785156</c:v>
                </c:pt>
                <c:pt idx="280">
                  <c:v>209.98011779785156</c:v>
                </c:pt>
                <c:pt idx="281">
                  <c:v>209.98011779785156</c:v>
                </c:pt>
                <c:pt idx="282">
                  <c:v>209.98011779785156</c:v>
                </c:pt>
                <c:pt idx="283">
                  <c:v>209.58332824707031</c:v>
                </c:pt>
                <c:pt idx="284">
                  <c:v>209.58332824707031</c:v>
                </c:pt>
                <c:pt idx="285">
                  <c:v>209.58332824707031</c:v>
                </c:pt>
                <c:pt idx="286">
                  <c:v>209.58332824707031</c:v>
                </c:pt>
                <c:pt idx="287">
                  <c:v>209.58332824707031</c:v>
                </c:pt>
                <c:pt idx="288">
                  <c:v>209.58332824707031</c:v>
                </c:pt>
                <c:pt idx="289">
                  <c:v>209.1788330078125</c:v>
                </c:pt>
                <c:pt idx="290">
                  <c:v>209.1788330078125</c:v>
                </c:pt>
                <c:pt idx="291">
                  <c:v>209.1788330078125</c:v>
                </c:pt>
                <c:pt idx="292">
                  <c:v>209.1788330078125</c:v>
                </c:pt>
                <c:pt idx="293">
                  <c:v>209.1788330078125</c:v>
                </c:pt>
                <c:pt idx="294">
                  <c:v>208.76664733886719</c:v>
                </c:pt>
                <c:pt idx="295">
                  <c:v>208.76664733886719</c:v>
                </c:pt>
                <c:pt idx="296">
                  <c:v>208.76664733886719</c:v>
                </c:pt>
                <c:pt idx="297">
                  <c:v>208.76664733886719</c:v>
                </c:pt>
                <c:pt idx="298">
                  <c:v>208.76664733886719</c:v>
                </c:pt>
                <c:pt idx="299">
                  <c:v>208.76664733886719</c:v>
                </c:pt>
                <c:pt idx="300">
                  <c:v>208.34674072265625</c:v>
                </c:pt>
                <c:pt idx="301">
                  <c:v>208.34674072265625</c:v>
                </c:pt>
                <c:pt idx="302">
                  <c:v>208.34674072265625</c:v>
                </c:pt>
                <c:pt idx="303">
                  <c:v>208.34674072265625</c:v>
                </c:pt>
                <c:pt idx="304">
                  <c:v>208.34674072265625</c:v>
                </c:pt>
                <c:pt idx="305">
                  <c:v>207.91912841796875</c:v>
                </c:pt>
                <c:pt idx="306">
                  <c:v>207.91912841796875</c:v>
                </c:pt>
                <c:pt idx="307">
                  <c:v>207.91912841796875</c:v>
                </c:pt>
                <c:pt idx="308">
                  <c:v>207.91912841796875</c:v>
                </c:pt>
                <c:pt idx="309">
                  <c:v>207.91912841796875</c:v>
                </c:pt>
                <c:pt idx="310">
                  <c:v>207.91912841796875</c:v>
                </c:pt>
                <c:pt idx="311">
                  <c:v>207.48382568359375</c:v>
                </c:pt>
                <c:pt idx="312">
                  <c:v>207.48382568359375</c:v>
                </c:pt>
                <c:pt idx="313">
                  <c:v>207.48382568359375</c:v>
                </c:pt>
                <c:pt idx="314">
                  <c:v>207.48382568359375</c:v>
                </c:pt>
                <c:pt idx="315">
                  <c:v>207.48382568359375</c:v>
                </c:pt>
                <c:pt idx="316">
                  <c:v>207.04080200195312</c:v>
                </c:pt>
                <c:pt idx="317">
                  <c:v>207.04080200195312</c:v>
                </c:pt>
                <c:pt idx="318">
                  <c:v>207.04080200195312</c:v>
                </c:pt>
                <c:pt idx="319">
                  <c:v>207.04080200195312</c:v>
                </c:pt>
                <c:pt idx="320">
                  <c:v>207.04080200195312</c:v>
                </c:pt>
                <c:pt idx="321">
                  <c:v>206.590087890625</c:v>
                </c:pt>
                <c:pt idx="322">
                  <c:v>206.590087890625</c:v>
                </c:pt>
                <c:pt idx="323">
                  <c:v>206.590087890625</c:v>
                </c:pt>
                <c:pt idx="324">
                  <c:v>206.590087890625</c:v>
                </c:pt>
                <c:pt idx="325">
                  <c:v>206.590087890625</c:v>
                </c:pt>
                <c:pt idx="326">
                  <c:v>206.590087890625</c:v>
                </c:pt>
                <c:pt idx="327">
                  <c:v>206.13165283203125</c:v>
                </c:pt>
                <c:pt idx="328">
                  <c:v>206.13165283203125</c:v>
                </c:pt>
                <c:pt idx="329">
                  <c:v>206.13165283203125</c:v>
                </c:pt>
                <c:pt idx="330">
                  <c:v>206.13165283203125</c:v>
                </c:pt>
                <c:pt idx="331">
                  <c:v>206.13165283203125</c:v>
                </c:pt>
                <c:pt idx="332">
                  <c:v>205.66552734375</c:v>
                </c:pt>
                <c:pt idx="333">
                  <c:v>205.66552734375</c:v>
                </c:pt>
                <c:pt idx="334">
                  <c:v>205.66552734375</c:v>
                </c:pt>
                <c:pt idx="335">
                  <c:v>205.66552734375</c:v>
                </c:pt>
                <c:pt idx="336">
                  <c:v>205.66552734375</c:v>
                </c:pt>
                <c:pt idx="337">
                  <c:v>205.19169616699219</c:v>
                </c:pt>
                <c:pt idx="338">
                  <c:v>205.19169616699219</c:v>
                </c:pt>
                <c:pt idx="339">
                  <c:v>205.19169616699219</c:v>
                </c:pt>
                <c:pt idx="340">
                  <c:v>205.19169616699219</c:v>
                </c:pt>
                <c:pt idx="341">
                  <c:v>205.19169616699219</c:v>
                </c:pt>
                <c:pt idx="342">
                  <c:v>205</c:v>
                </c:pt>
                <c:pt idx="343">
                  <c:v>205</c:v>
                </c:pt>
                <c:pt idx="344">
                  <c:v>205</c:v>
                </c:pt>
                <c:pt idx="345">
                  <c:v>205</c:v>
                </c:pt>
                <c:pt idx="346">
                  <c:v>205</c:v>
                </c:pt>
                <c:pt idx="347">
                  <c:v>205</c:v>
                </c:pt>
                <c:pt idx="348">
                  <c:v>205</c:v>
                </c:pt>
                <c:pt idx="349">
                  <c:v>205</c:v>
                </c:pt>
                <c:pt idx="350">
                  <c:v>205</c:v>
                </c:pt>
                <c:pt idx="351">
                  <c:v>205</c:v>
                </c:pt>
                <c:pt idx="352">
                  <c:v>205</c:v>
                </c:pt>
                <c:pt idx="353">
                  <c:v>205</c:v>
                </c:pt>
                <c:pt idx="354">
                  <c:v>205.57135009765625</c:v>
                </c:pt>
                <c:pt idx="355">
                  <c:v>205.57135009765625</c:v>
                </c:pt>
                <c:pt idx="356">
                  <c:v>205.57135009765625</c:v>
                </c:pt>
                <c:pt idx="357">
                  <c:v>205.57135009765625</c:v>
                </c:pt>
                <c:pt idx="358">
                  <c:v>205.57135009765625</c:v>
                </c:pt>
                <c:pt idx="359">
                  <c:v>205.57135009765625</c:v>
                </c:pt>
                <c:pt idx="360">
                  <c:v>216.24998474121094</c:v>
                </c:pt>
                <c:pt idx="361">
                  <c:v>216.24998474121094</c:v>
                </c:pt>
                <c:pt idx="362">
                  <c:v>216.24998474121094</c:v>
                </c:pt>
                <c:pt idx="363">
                  <c:v>216.24998474121094</c:v>
                </c:pt>
                <c:pt idx="364">
                  <c:v>216.24998474121094</c:v>
                </c:pt>
                <c:pt idx="365">
                  <c:v>219.99444580078125</c:v>
                </c:pt>
                <c:pt idx="366">
                  <c:v>219.99444580078125</c:v>
                </c:pt>
                <c:pt idx="367">
                  <c:v>219.99444580078125</c:v>
                </c:pt>
                <c:pt idx="368">
                  <c:v>219.99444580078125</c:v>
                </c:pt>
                <c:pt idx="369">
                  <c:v>219.99444580078125</c:v>
                </c:pt>
                <c:pt idx="370">
                  <c:v>219.99444580078125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Comm!$CW$6</c:f>
              <c:strCache>
                <c:ptCount val="1"/>
                <c:pt idx="0">
                  <c:v>Brightness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Comm!$CT$7:$CT$1200</c:f>
              <c:numCache>
                <c:formatCode>General</c:formatCode>
                <c:ptCount val="119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11</c:v>
                </c:pt>
                <c:pt idx="60">
                  <c:v>11</c:v>
                </c:pt>
                <c:pt idx="61">
                  <c:v>11</c:v>
                </c:pt>
                <c:pt idx="62">
                  <c:v>11</c:v>
                </c:pt>
                <c:pt idx="63">
                  <c:v>11</c:v>
                </c:pt>
                <c:pt idx="64">
                  <c:v>11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13</c:v>
                </c:pt>
                <c:pt idx="72">
                  <c:v>13</c:v>
                </c:pt>
                <c:pt idx="73">
                  <c:v>13</c:v>
                </c:pt>
                <c:pt idx="74">
                  <c:v>13</c:v>
                </c:pt>
                <c:pt idx="75">
                  <c:v>13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14</c:v>
                </c:pt>
                <c:pt idx="82">
                  <c:v>15</c:v>
                </c:pt>
                <c:pt idx="83">
                  <c:v>15</c:v>
                </c:pt>
                <c:pt idx="84">
                  <c:v>15</c:v>
                </c:pt>
                <c:pt idx="85">
                  <c:v>15</c:v>
                </c:pt>
                <c:pt idx="86">
                  <c:v>15</c:v>
                </c:pt>
                <c:pt idx="87">
                  <c:v>15</c:v>
                </c:pt>
                <c:pt idx="88">
                  <c:v>16</c:v>
                </c:pt>
                <c:pt idx="89">
                  <c:v>16</c:v>
                </c:pt>
                <c:pt idx="90">
                  <c:v>16</c:v>
                </c:pt>
                <c:pt idx="91">
                  <c:v>16</c:v>
                </c:pt>
                <c:pt idx="92">
                  <c:v>16</c:v>
                </c:pt>
                <c:pt idx="93">
                  <c:v>16</c:v>
                </c:pt>
                <c:pt idx="94">
                  <c:v>17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18</c:v>
                </c:pt>
                <c:pt idx="100">
                  <c:v>18</c:v>
                </c:pt>
                <c:pt idx="101">
                  <c:v>18</c:v>
                </c:pt>
                <c:pt idx="102">
                  <c:v>18</c:v>
                </c:pt>
                <c:pt idx="103">
                  <c:v>18</c:v>
                </c:pt>
                <c:pt idx="104">
                  <c:v>18</c:v>
                </c:pt>
                <c:pt idx="105">
                  <c:v>19</c:v>
                </c:pt>
                <c:pt idx="106">
                  <c:v>19</c:v>
                </c:pt>
                <c:pt idx="107">
                  <c:v>19</c:v>
                </c:pt>
                <c:pt idx="108">
                  <c:v>19</c:v>
                </c:pt>
                <c:pt idx="109">
                  <c:v>19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21</c:v>
                </c:pt>
                <c:pt idx="117">
                  <c:v>21</c:v>
                </c:pt>
                <c:pt idx="118">
                  <c:v>21</c:v>
                </c:pt>
                <c:pt idx="119">
                  <c:v>21</c:v>
                </c:pt>
                <c:pt idx="120">
                  <c:v>21</c:v>
                </c:pt>
                <c:pt idx="121">
                  <c:v>22</c:v>
                </c:pt>
                <c:pt idx="122">
                  <c:v>22</c:v>
                </c:pt>
                <c:pt idx="123">
                  <c:v>22</c:v>
                </c:pt>
                <c:pt idx="124">
                  <c:v>22</c:v>
                </c:pt>
                <c:pt idx="125">
                  <c:v>22</c:v>
                </c:pt>
                <c:pt idx="126">
                  <c:v>22</c:v>
                </c:pt>
                <c:pt idx="127">
                  <c:v>23</c:v>
                </c:pt>
                <c:pt idx="128">
                  <c:v>23</c:v>
                </c:pt>
                <c:pt idx="129">
                  <c:v>23</c:v>
                </c:pt>
                <c:pt idx="130">
                  <c:v>23</c:v>
                </c:pt>
                <c:pt idx="131">
                  <c:v>23</c:v>
                </c:pt>
                <c:pt idx="132">
                  <c:v>24</c:v>
                </c:pt>
                <c:pt idx="133">
                  <c:v>24</c:v>
                </c:pt>
                <c:pt idx="134">
                  <c:v>24</c:v>
                </c:pt>
                <c:pt idx="135">
                  <c:v>24</c:v>
                </c:pt>
                <c:pt idx="136">
                  <c:v>24</c:v>
                </c:pt>
                <c:pt idx="137">
                  <c:v>24</c:v>
                </c:pt>
                <c:pt idx="138">
                  <c:v>25</c:v>
                </c:pt>
                <c:pt idx="139">
                  <c:v>25</c:v>
                </c:pt>
                <c:pt idx="140">
                  <c:v>25</c:v>
                </c:pt>
                <c:pt idx="141">
                  <c:v>25</c:v>
                </c:pt>
                <c:pt idx="142">
                  <c:v>25</c:v>
                </c:pt>
                <c:pt idx="143">
                  <c:v>26</c:v>
                </c:pt>
                <c:pt idx="144">
                  <c:v>26</c:v>
                </c:pt>
                <c:pt idx="145">
                  <c:v>26</c:v>
                </c:pt>
                <c:pt idx="146">
                  <c:v>26</c:v>
                </c:pt>
                <c:pt idx="147">
                  <c:v>26</c:v>
                </c:pt>
                <c:pt idx="148">
                  <c:v>26</c:v>
                </c:pt>
                <c:pt idx="149">
                  <c:v>27</c:v>
                </c:pt>
                <c:pt idx="150">
                  <c:v>27</c:v>
                </c:pt>
                <c:pt idx="151">
                  <c:v>27</c:v>
                </c:pt>
                <c:pt idx="152">
                  <c:v>27</c:v>
                </c:pt>
                <c:pt idx="153">
                  <c:v>27</c:v>
                </c:pt>
                <c:pt idx="154">
                  <c:v>28</c:v>
                </c:pt>
                <c:pt idx="155">
                  <c:v>28</c:v>
                </c:pt>
                <c:pt idx="156">
                  <c:v>28</c:v>
                </c:pt>
                <c:pt idx="157">
                  <c:v>28</c:v>
                </c:pt>
                <c:pt idx="158">
                  <c:v>28</c:v>
                </c:pt>
                <c:pt idx="159">
                  <c:v>28</c:v>
                </c:pt>
                <c:pt idx="160">
                  <c:v>29</c:v>
                </c:pt>
                <c:pt idx="161">
                  <c:v>29</c:v>
                </c:pt>
                <c:pt idx="162">
                  <c:v>29</c:v>
                </c:pt>
                <c:pt idx="163">
                  <c:v>29</c:v>
                </c:pt>
                <c:pt idx="164">
                  <c:v>29</c:v>
                </c:pt>
                <c:pt idx="165">
                  <c:v>30</c:v>
                </c:pt>
                <c:pt idx="166">
                  <c:v>30</c:v>
                </c:pt>
                <c:pt idx="167">
                  <c:v>30</c:v>
                </c:pt>
                <c:pt idx="168">
                  <c:v>30</c:v>
                </c:pt>
                <c:pt idx="169">
                  <c:v>30</c:v>
                </c:pt>
                <c:pt idx="170">
                  <c:v>30</c:v>
                </c:pt>
                <c:pt idx="171">
                  <c:v>31</c:v>
                </c:pt>
                <c:pt idx="172">
                  <c:v>31</c:v>
                </c:pt>
                <c:pt idx="173">
                  <c:v>31</c:v>
                </c:pt>
                <c:pt idx="174">
                  <c:v>31</c:v>
                </c:pt>
                <c:pt idx="175">
                  <c:v>31</c:v>
                </c:pt>
                <c:pt idx="176">
                  <c:v>32</c:v>
                </c:pt>
                <c:pt idx="177">
                  <c:v>32</c:v>
                </c:pt>
                <c:pt idx="178">
                  <c:v>32</c:v>
                </c:pt>
                <c:pt idx="179">
                  <c:v>32</c:v>
                </c:pt>
                <c:pt idx="180">
                  <c:v>32</c:v>
                </c:pt>
                <c:pt idx="181">
                  <c:v>32</c:v>
                </c:pt>
                <c:pt idx="182">
                  <c:v>33</c:v>
                </c:pt>
                <c:pt idx="183">
                  <c:v>33</c:v>
                </c:pt>
                <c:pt idx="184">
                  <c:v>33</c:v>
                </c:pt>
                <c:pt idx="185">
                  <c:v>33</c:v>
                </c:pt>
                <c:pt idx="186">
                  <c:v>33</c:v>
                </c:pt>
                <c:pt idx="187">
                  <c:v>34</c:v>
                </c:pt>
                <c:pt idx="188">
                  <c:v>34</c:v>
                </c:pt>
                <c:pt idx="189">
                  <c:v>34</c:v>
                </c:pt>
                <c:pt idx="190">
                  <c:v>34</c:v>
                </c:pt>
                <c:pt idx="191">
                  <c:v>34</c:v>
                </c:pt>
                <c:pt idx="192">
                  <c:v>34</c:v>
                </c:pt>
                <c:pt idx="193">
                  <c:v>35</c:v>
                </c:pt>
                <c:pt idx="194">
                  <c:v>35</c:v>
                </c:pt>
                <c:pt idx="195">
                  <c:v>35</c:v>
                </c:pt>
                <c:pt idx="196">
                  <c:v>35</c:v>
                </c:pt>
                <c:pt idx="197">
                  <c:v>35</c:v>
                </c:pt>
                <c:pt idx="198">
                  <c:v>36</c:v>
                </c:pt>
                <c:pt idx="199">
                  <c:v>36</c:v>
                </c:pt>
                <c:pt idx="200">
                  <c:v>36</c:v>
                </c:pt>
                <c:pt idx="201">
                  <c:v>36</c:v>
                </c:pt>
                <c:pt idx="202">
                  <c:v>36</c:v>
                </c:pt>
                <c:pt idx="203">
                  <c:v>36</c:v>
                </c:pt>
                <c:pt idx="204">
                  <c:v>37</c:v>
                </c:pt>
                <c:pt idx="205">
                  <c:v>37</c:v>
                </c:pt>
                <c:pt idx="206">
                  <c:v>37</c:v>
                </c:pt>
                <c:pt idx="207">
                  <c:v>37</c:v>
                </c:pt>
                <c:pt idx="208">
                  <c:v>37</c:v>
                </c:pt>
                <c:pt idx="209">
                  <c:v>38</c:v>
                </c:pt>
                <c:pt idx="210">
                  <c:v>38</c:v>
                </c:pt>
                <c:pt idx="211">
                  <c:v>38</c:v>
                </c:pt>
                <c:pt idx="212">
                  <c:v>38</c:v>
                </c:pt>
                <c:pt idx="213">
                  <c:v>38</c:v>
                </c:pt>
                <c:pt idx="214">
                  <c:v>38</c:v>
                </c:pt>
                <c:pt idx="215">
                  <c:v>39</c:v>
                </c:pt>
                <c:pt idx="216">
                  <c:v>39</c:v>
                </c:pt>
                <c:pt idx="217">
                  <c:v>39</c:v>
                </c:pt>
                <c:pt idx="218">
                  <c:v>39</c:v>
                </c:pt>
                <c:pt idx="219">
                  <c:v>39</c:v>
                </c:pt>
                <c:pt idx="220">
                  <c:v>40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41</c:v>
                </c:pt>
                <c:pt idx="225">
                  <c:v>41</c:v>
                </c:pt>
                <c:pt idx="226">
                  <c:v>41</c:v>
                </c:pt>
                <c:pt idx="227">
                  <c:v>41</c:v>
                </c:pt>
                <c:pt idx="228">
                  <c:v>41</c:v>
                </c:pt>
                <c:pt idx="229">
                  <c:v>42</c:v>
                </c:pt>
                <c:pt idx="230">
                  <c:v>42</c:v>
                </c:pt>
                <c:pt idx="231">
                  <c:v>42</c:v>
                </c:pt>
                <c:pt idx="232">
                  <c:v>42</c:v>
                </c:pt>
                <c:pt idx="233">
                  <c:v>42</c:v>
                </c:pt>
                <c:pt idx="234">
                  <c:v>42</c:v>
                </c:pt>
                <c:pt idx="235">
                  <c:v>43</c:v>
                </c:pt>
                <c:pt idx="236">
                  <c:v>43</c:v>
                </c:pt>
                <c:pt idx="237">
                  <c:v>43</c:v>
                </c:pt>
                <c:pt idx="238">
                  <c:v>43</c:v>
                </c:pt>
                <c:pt idx="239">
                  <c:v>43</c:v>
                </c:pt>
                <c:pt idx="240">
                  <c:v>44</c:v>
                </c:pt>
                <c:pt idx="241">
                  <c:v>44</c:v>
                </c:pt>
                <c:pt idx="242">
                  <c:v>44</c:v>
                </c:pt>
                <c:pt idx="243">
                  <c:v>44</c:v>
                </c:pt>
                <c:pt idx="244">
                  <c:v>44</c:v>
                </c:pt>
                <c:pt idx="245">
                  <c:v>45</c:v>
                </c:pt>
                <c:pt idx="246">
                  <c:v>45</c:v>
                </c:pt>
                <c:pt idx="247">
                  <c:v>45</c:v>
                </c:pt>
                <c:pt idx="248">
                  <c:v>45</c:v>
                </c:pt>
                <c:pt idx="249">
                  <c:v>45</c:v>
                </c:pt>
                <c:pt idx="250">
                  <c:v>46</c:v>
                </c:pt>
                <c:pt idx="251">
                  <c:v>46</c:v>
                </c:pt>
                <c:pt idx="252">
                  <c:v>46</c:v>
                </c:pt>
                <c:pt idx="253">
                  <c:v>46</c:v>
                </c:pt>
                <c:pt idx="254">
                  <c:v>46</c:v>
                </c:pt>
                <c:pt idx="255">
                  <c:v>46</c:v>
                </c:pt>
                <c:pt idx="256">
                  <c:v>47</c:v>
                </c:pt>
                <c:pt idx="257">
                  <c:v>47</c:v>
                </c:pt>
                <c:pt idx="258">
                  <c:v>47</c:v>
                </c:pt>
                <c:pt idx="259">
                  <c:v>47</c:v>
                </c:pt>
                <c:pt idx="260">
                  <c:v>47</c:v>
                </c:pt>
                <c:pt idx="261">
                  <c:v>48</c:v>
                </c:pt>
                <c:pt idx="262">
                  <c:v>48</c:v>
                </c:pt>
                <c:pt idx="263">
                  <c:v>48</c:v>
                </c:pt>
                <c:pt idx="264">
                  <c:v>48</c:v>
                </c:pt>
                <c:pt idx="265">
                  <c:v>48</c:v>
                </c:pt>
                <c:pt idx="266">
                  <c:v>48</c:v>
                </c:pt>
                <c:pt idx="267">
                  <c:v>49</c:v>
                </c:pt>
                <c:pt idx="268">
                  <c:v>49</c:v>
                </c:pt>
                <c:pt idx="269">
                  <c:v>49</c:v>
                </c:pt>
                <c:pt idx="270">
                  <c:v>49</c:v>
                </c:pt>
                <c:pt idx="271">
                  <c:v>49</c:v>
                </c:pt>
                <c:pt idx="272">
                  <c:v>50</c:v>
                </c:pt>
                <c:pt idx="273">
                  <c:v>50</c:v>
                </c:pt>
                <c:pt idx="274">
                  <c:v>50</c:v>
                </c:pt>
                <c:pt idx="275">
                  <c:v>50</c:v>
                </c:pt>
                <c:pt idx="276">
                  <c:v>50</c:v>
                </c:pt>
                <c:pt idx="277">
                  <c:v>50</c:v>
                </c:pt>
                <c:pt idx="278">
                  <c:v>51</c:v>
                </c:pt>
                <c:pt idx="279">
                  <c:v>51</c:v>
                </c:pt>
                <c:pt idx="280">
                  <c:v>51</c:v>
                </c:pt>
                <c:pt idx="281">
                  <c:v>51</c:v>
                </c:pt>
                <c:pt idx="282">
                  <c:v>51</c:v>
                </c:pt>
                <c:pt idx="283">
                  <c:v>52</c:v>
                </c:pt>
                <c:pt idx="284">
                  <c:v>52</c:v>
                </c:pt>
                <c:pt idx="285">
                  <c:v>52</c:v>
                </c:pt>
                <c:pt idx="286">
                  <c:v>52</c:v>
                </c:pt>
                <c:pt idx="287">
                  <c:v>52</c:v>
                </c:pt>
                <c:pt idx="288">
                  <c:v>52</c:v>
                </c:pt>
                <c:pt idx="289">
                  <c:v>53</c:v>
                </c:pt>
                <c:pt idx="290">
                  <c:v>53</c:v>
                </c:pt>
                <c:pt idx="291">
                  <c:v>53</c:v>
                </c:pt>
                <c:pt idx="292">
                  <c:v>53</c:v>
                </c:pt>
                <c:pt idx="293">
                  <c:v>53</c:v>
                </c:pt>
                <c:pt idx="294">
                  <c:v>54</c:v>
                </c:pt>
                <c:pt idx="295">
                  <c:v>54</c:v>
                </c:pt>
                <c:pt idx="296">
                  <c:v>54</c:v>
                </c:pt>
                <c:pt idx="297">
                  <c:v>54</c:v>
                </c:pt>
                <c:pt idx="298">
                  <c:v>54</c:v>
                </c:pt>
                <c:pt idx="299">
                  <c:v>54</c:v>
                </c:pt>
                <c:pt idx="300">
                  <c:v>55</c:v>
                </c:pt>
                <c:pt idx="301">
                  <c:v>55</c:v>
                </c:pt>
                <c:pt idx="302">
                  <c:v>55</c:v>
                </c:pt>
                <c:pt idx="303">
                  <c:v>55</c:v>
                </c:pt>
                <c:pt idx="304">
                  <c:v>55</c:v>
                </c:pt>
                <c:pt idx="305">
                  <c:v>56</c:v>
                </c:pt>
                <c:pt idx="306">
                  <c:v>56</c:v>
                </c:pt>
                <c:pt idx="307">
                  <c:v>56</c:v>
                </c:pt>
                <c:pt idx="308">
                  <c:v>56</c:v>
                </c:pt>
                <c:pt idx="309">
                  <c:v>56</c:v>
                </c:pt>
                <c:pt idx="310">
                  <c:v>56</c:v>
                </c:pt>
                <c:pt idx="311">
                  <c:v>57</c:v>
                </c:pt>
                <c:pt idx="312">
                  <c:v>57</c:v>
                </c:pt>
                <c:pt idx="313">
                  <c:v>57</c:v>
                </c:pt>
                <c:pt idx="314">
                  <c:v>57</c:v>
                </c:pt>
                <c:pt idx="315">
                  <c:v>57</c:v>
                </c:pt>
                <c:pt idx="316">
                  <c:v>58</c:v>
                </c:pt>
                <c:pt idx="317">
                  <c:v>58</c:v>
                </c:pt>
                <c:pt idx="318">
                  <c:v>58</c:v>
                </c:pt>
                <c:pt idx="319">
                  <c:v>58</c:v>
                </c:pt>
                <c:pt idx="320">
                  <c:v>58</c:v>
                </c:pt>
                <c:pt idx="321">
                  <c:v>59</c:v>
                </c:pt>
                <c:pt idx="322">
                  <c:v>59</c:v>
                </c:pt>
                <c:pt idx="323">
                  <c:v>59</c:v>
                </c:pt>
                <c:pt idx="324">
                  <c:v>59</c:v>
                </c:pt>
                <c:pt idx="325">
                  <c:v>59</c:v>
                </c:pt>
                <c:pt idx="326">
                  <c:v>59</c:v>
                </c:pt>
                <c:pt idx="327">
                  <c:v>60</c:v>
                </c:pt>
                <c:pt idx="328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61</c:v>
                </c:pt>
                <c:pt idx="333">
                  <c:v>61</c:v>
                </c:pt>
                <c:pt idx="334">
                  <c:v>61</c:v>
                </c:pt>
                <c:pt idx="335">
                  <c:v>61</c:v>
                </c:pt>
                <c:pt idx="336">
                  <c:v>61</c:v>
                </c:pt>
                <c:pt idx="337">
                  <c:v>62</c:v>
                </c:pt>
                <c:pt idx="338">
                  <c:v>62</c:v>
                </c:pt>
                <c:pt idx="339">
                  <c:v>62</c:v>
                </c:pt>
                <c:pt idx="340">
                  <c:v>62</c:v>
                </c:pt>
                <c:pt idx="341">
                  <c:v>62</c:v>
                </c:pt>
                <c:pt idx="342">
                  <c:v>63</c:v>
                </c:pt>
                <c:pt idx="343">
                  <c:v>63</c:v>
                </c:pt>
                <c:pt idx="344">
                  <c:v>63</c:v>
                </c:pt>
                <c:pt idx="345">
                  <c:v>63</c:v>
                </c:pt>
                <c:pt idx="346">
                  <c:v>63</c:v>
                </c:pt>
                <c:pt idx="347">
                  <c:v>63</c:v>
                </c:pt>
                <c:pt idx="348">
                  <c:v>64</c:v>
                </c:pt>
                <c:pt idx="349">
                  <c:v>64</c:v>
                </c:pt>
                <c:pt idx="350">
                  <c:v>64</c:v>
                </c:pt>
                <c:pt idx="351">
                  <c:v>64</c:v>
                </c:pt>
                <c:pt idx="352">
                  <c:v>64</c:v>
                </c:pt>
                <c:pt idx="353">
                  <c:v>64</c:v>
                </c:pt>
                <c:pt idx="354">
                  <c:v>65</c:v>
                </c:pt>
                <c:pt idx="355">
                  <c:v>65</c:v>
                </c:pt>
                <c:pt idx="356">
                  <c:v>65</c:v>
                </c:pt>
                <c:pt idx="357">
                  <c:v>65</c:v>
                </c:pt>
                <c:pt idx="358">
                  <c:v>65</c:v>
                </c:pt>
                <c:pt idx="359">
                  <c:v>65</c:v>
                </c:pt>
                <c:pt idx="360">
                  <c:v>66</c:v>
                </c:pt>
                <c:pt idx="361">
                  <c:v>66</c:v>
                </c:pt>
                <c:pt idx="362">
                  <c:v>66</c:v>
                </c:pt>
                <c:pt idx="363">
                  <c:v>66</c:v>
                </c:pt>
                <c:pt idx="364">
                  <c:v>66</c:v>
                </c:pt>
                <c:pt idx="365">
                  <c:v>67</c:v>
                </c:pt>
                <c:pt idx="366">
                  <c:v>67</c:v>
                </c:pt>
                <c:pt idx="367">
                  <c:v>67</c:v>
                </c:pt>
                <c:pt idx="368">
                  <c:v>67</c:v>
                </c:pt>
                <c:pt idx="369">
                  <c:v>67</c:v>
                </c:pt>
                <c:pt idx="370">
                  <c:v>67</c:v>
                </c:pt>
              </c:numCache>
            </c:numRef>
          </c:xVal>
          <c:yVal>
            <c:numRef>
              <c:f>Comm!$CW$7:$CW$1200</c:f>
              <c:numCache>
                <c:formatCode>0.0</c:formatCode>
                <c:ptCount val="1194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016320"/>
        <c:axId val="319016896"/>
      </c:scatterChart>
      <c:valAx>
        <c:axId val="319015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Time (s)</a:t>
                </a:r>
              </a:p>
            </c:rich>
          </c:tx>
          <c:layout>
            <c:manualLayout>
              <c:xMode val="edge"/>
              <c:yMode val="edge"/>
              <c:x val="0.39408010439373042"/>
              <c:y val="0.893833182356630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9015744"/>
        <c:crosses val="autoZero"/>
        <c:crossBetween val="midCat"/>
      </c:valAx>
      <c:valAx>
        <c:axId val="319015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X, Y, Waist</a:t>
                </a:r>
              </a:p>
            </c:rich>
          </c:tx>
          <c:layout>
            <c:manualLayout>
              <c:xMode val="edge"/>
              <c:yMode val="edge"/>
              <c:x val="2.2599611489241812E-2"/>
              <c:y val="0.35399344993380255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9015168"/>
        <c:crosses val="autoZero"/>
        <c:crossBetween val="midCat"/>
      </c:valAx>
      <c:valAx>
        <c:axId val="319016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19016896"/>
        <c:crosses val="autoZero"/>
        <c:crossBetween val="midCat"/>
      </c:valAx>
      <c:valAx>
        <c:axId val="3190168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t>Power (bit)</a:t>
                </a:r>
              </a:p>
            </c:rich>
          </c:tx>
          <c:layout>
            <c:manualLayout>
              <c:xMode val="edge"/>
              <c:yMode val="edge"/>
              <c:x val="0.8277094176787223"/>
              <c:y val="0.3716928746738515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cross"/>
        <c:minorTickMark val="none"/>
        <c:tickLblPos val="nextTo"/>
        <c:spPr>
          <a:ln w="3175">
            <a:solidFill>
              <a:srgbClr val="0000FF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9016320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5030902916796414"/>
          <c:y val="0.35694330244117717"/>
          <c:w val="0.98166911339472396"/>
          <c:h val="0.6312882571094542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628750940898485"/>
          <c:y val="9.4079536135620437E-2"/>
          <c:w val="0.73984647964877492"/>
          <c:h val="0.66901003474218979"/>
        </c:manualLayout>
      </c:layout>
      <c:scatterChart>
        <c:scatterStyle val="lineMarker"/>
        <c:varyColors val="0"/>
        <c:ser>
          <c:idx val="1"/>
          <c:order val="1"/>
          <c:tx>
            <c:strRef>
              <c:f>Comm!$CV$6</c:f>
              <c:strCache>
                <c:ptCount val="1"/>
                <c:pt idx="0">
                  <c:v>Waist</c:v>
                </c:pt>
              </c:strCache>
            </c:strRef>
          </c:tx>
          <c:spPr>
            <a:ln w="381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Comm!$CT$7:$CT$5000</c:f>
              <c:numCache>
                <c:formatCode>General</c:formatCode>
                <c:ptCount val="499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11</c:v>
                </c:pt>
                <c:pt idx="60">
                  <c:v>11</c:v>
                </c:pt>
                <c:pt idx="61">
                  <c:v>11</c:v>
                </c:pt>
                <c:pt idx="62">
                  <c:v>11</c:v>
                </c:pt>
                <c:pt idx="63">
                  <c:v>11</c:v>
                </c:pt>
                <c:pt idx="64">
                  <c:v>11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13</c:v>
                </c:pt>
                <c:pt idx="72">
                  <c:v>13</c:v>
                </c:pt>
                <c:pt idx="73">
                  <c:v>13</c:v>
                </c:pt>
                <c:pt idx="74">
                  <c:v>13</c:v>
                </c:pt>
                <c:pt idx="75">
                  <c:v>13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14</c:v>
                </c:pt>
                <c:pt idx="82">
                  <c:v>15</c:v>
                </c:pt>
                <c:pt idx="83">
                  <c:v>15</c:v>
                </c:pt>
                <c:pt idx="84">
                  <c:v>15</c:v>
                </c:pt>
                <c:pt idx="85">
                  <c:v>15</c:v>
                </c:pt>
                <c:pt idx="86">
                  <c:v>15</c:v>
                </c:pt>
                <c:pt idx="87">
                  <c:v>15</c:v>
                </c:pt>
                <c:pt idx="88">
                  <c:v>16</c:v>
                </c:pt>
                <c:pt idx="89">
                  <c:v>16</c:v>
                </c:pt>
                <c:pt idx="90">
                  <c:v>16</c:v>
                </c:pt>
                <c:pt idx="91">
                  <c:v>16</c:v>
                </c:pt>
                <c:pt idx="92">
                  <c:v>16</c:v>
                </c:pt>
                <c:pt idx="93">
                  <c:v>16</c:v>
                </c:pt>
                <c:pt idx="94">
                  <c:v>17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18</c:v>
                </c:pt>
                <c:pt idx="100">
                  <c:v>18</c:v>
                </c:pt>
                <c:pt idx="101">
                  <c:v>18</c:v>
                </c:pt>
                <c:pt idx="102">
                  <c:v>18</c:v>
                </c:pt>
                <c:pt idx="103">
                  <c:v>18</c:v>
                </c:pt>
                <c:pt idx="104">
                  <c:v>18</c:v>
                </c:pt>
                <c:pt idx="105">
                  <c:v>19</c:v>
                </c:pt>
                <c:pt idx="106">
                  <c:v>19</c:v>
                </c:pt>
                <c:pt idx="107">
                  <c:v>19</c:v>
                </c:pt>
                <c:pt idx="108">
                  <c:v>19</c:v>
                </c:pt>
                <c:pt idx="109">
                  <c:v>19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21</c:v>
                </c:pt>
                <c:pt idx="117">
                  <c:v>21</c:v>
                </c:pt>
                <c:pt idx="118">
                  <c:v>21</c:v>
                </c:pt>
                <c:pt idx="119">
                  <c:v>21</c:v>
                </c:pt>
                <c:pt idx="120">
                  <c:v>21</c:v>
                </c:pt>
                <c:pt idx="121">
                  <c:v>22</c:v>
                </c:pt>
                <c:pt idx="122">
                  <c:v>22</c:v>
                </c:pt>
                <c:pt idx="123">
                  <c:v>22</c:v>
                </c:pt>
                <c:pt idx="124">
                  <c:v>22</c:v>
                </c:pt>
                <c:pt idx="125">
                  <c:v>22</c:v>
                </c:pt>
                <c:pt idx="126">
                  <c:v>22</c:v>
                </c:pt>
                <c:pt idx="127">
                  <c:v>23</c:v>
                </c:pt>
                <c:pt idx="128">
                  <c:v>23</c:v>
                </c:pt>
                <c:pt idx="129">
                  <c:v>23</c:v>
                </c:pt>
                <c:pt idx="130">
                  <c:v>23</c:v>
                </c:pt>
                <c:pt idx="131">
                  <c:v>23</c:v>
                </c:pt>
                <c:pt idx="132">
                  <c:v>24</c:v>
                </c:pt>
                <c:pt idx="133">
                  <c:v>24</c:v>
                </c:pt>
                <c:pt idx="134">
                  <c:v>24</c:v>
                </c:pt>
                <c:pt idx="135">
                  <c:v>24</c:v>
                </c:pt>
                <c:pt idx="136">
                  <c:v>24</c:v>
                </c:pt>
                <c:pt idx="137">
                  <c:v>24</c:v>
                </c:pt>
                <c:pt idx="138">
                  <c:v>25</c:v>
                </c:pt>
                <c:pt idx="139">
                  <c:v>25</c:v>
                </c:pt>
                <c:pt idx="140">
                  <c:v>25</c:v>
                </c:pt>
                <c:pt idx="141">
                  <c:v>25</c:v>
                </c:pt>
                <c:pt idx="142">
                  <c:v>25</c:v>
                </c:pt>
                <c:pt idx="143">
                  <c:v>26</c:v>
                </c:pt>
                <c:pt idx="144">
                  <c:v>26</c:v>
                </c:pt>
                <c:pt idx="145">
                  <c:v>26</c:v>
                </c:pt>
                <c:pt idx="146">
                  <c:v>26</c:v>
                </c:pt>
                <c:pt idx="147">
                  <c:v>26</c:v>
                </c:pt>
                <c:pt idx="148">
                  <c:v>26</c:v>
                </c:pt>
                <c:pt idx="149">
                  <c:v>27</c:v>
                </c:pt>
                <c:pt idx="150">
                  <c:v>27</c:v>
                </c:pt>
                <c:pt idx="151">
                  <c:v>27</c:v>
                </c:pt>
                <c:pt idx="152">
                  <c:v>27</c:v>
                </c:pt>
                <c:pt idx="153">
                  <c:v>27</c:v>
                </c:pt>
                <c:pt idx="154">
                  <c:v>28</c:v>
                </c:pt>
                <c:pt idx="155">
                  <c:v>28</c:v>
                </c:pt>
                <c:pt idx="156">
                  <c:v>28</c:v>
                </c:pt>
                <c:pt idx="157">
                  <c:v>28</c:v>
                </c:pt>
                <c:pt idx="158">
                  <c:v>28</c:v>
                </c:pt>
                <c:pt idx="159">
                  <c:v>28</c:v>
                </c:pt>
                <c:pt idx="160">
                  <c:v>29</c:v>
                </c:pt>
                <c:pt idx="161">
                  <c:v>29</c:v>
                </c:pt>
                <c:pt idx="162">
                  <c:v>29</c:v>
                </c:pt>
                <c:pt idx="163">
                  <c:v>29</c:v>
                </c:pt>
                <c:pt idx="164">
                  <c:v>29</c:v>
                </c:pt>
                <c:pt idx="165">
                  <c:v>30</c:v>
                </c:pt>
                <c:pt idx="166">
                  <c:v>30</c:v>
                </c:pt>
                <c:pt idx="167">
                  <c:v>30</c:v>
                </c:pt>
                <c:pt idx="168">
                  <c:v>30</c:v>
                </c:pt>
                <c:pt idx="169">
                  <c:v>30</c:v>
                </c:pt>
                <c:pt idx="170">
                  <c:v>30</c:v>
                </c:pt>
                <c:pt idx="171">
                  <c:v>31</c:v>
                </c:pt>
                <c:pt idx="172">
                  <c:v>31</c:v>
                </c:pt>
                <c:pt idx="173">
                  <c:v>31</c:v>
                </c:pt>
                <c:pt idx="174">
                  <c:v>31</c:v>
                </c:pt>
                <c:pt idx="175">
                  <c:v>31</c:v>
                </c:pt>
                <c:pt idx="176">
                  <c:v>32</c:v>
                </c:pt>
                <c:pt idx="177">
                  <c:v>32</c:v>
                </c:pt>
                <c:pt idx="178">
                  <c:v>32</c:v>
                </c:pt>
                <c:pt idx="179">
                  <c:v>32</c:v>
                </c:pt>
                <c:pt idx="180">
                  <c:v>32</c:v>
                </c:pt>
                <c:pt idx="181">
                  <c:v>32</c:v>
                </c:pt>
                <c:pt idx="182">
                  <c:v>33</c:v>
                </c:pt>
                <c:pt idx="183">
                  <c:v>33</c:v>
                </c:pt>
                <c:pt idx="184">
                  <c:v>33</c:v>
                </c:pt>
                <c:pt idx="185">
                  <c:v>33</c:v>
                </c:pt>
                <c:pt idx="186">
                  <c:v>33</c:v>
                </c:pt>
                <c:pt idx="187">
                  <c:v>34</c:v>
                </c:pt>
                <c:pt idx="188">
                  <c:v>34</c:v>
                </c:pt>
                <c:pt idx="189">
                  <c:v>34</c:v>
                </c:pt>
                <c:pt idx="190">
                  <c:v>34</c:v>
                </c:pt>
                <c:pt idx="191">
                  <c:v>34</c:v>
                </c:pt>
                <c:pt idx="192">
                  <c:v>34</c:v>
                </c:pt>
                <c:pt idx="193">
                  <c:v>35</c:v>
                </c:pt>
                <c:pt idx="194">
                  <c:v>35</c:v>
                </c:pt>
                <c:pt idx="195">
                  <c:v>35</c:v>
                </c:pt>
                <c:pt idx="196">
                  <c:v>35</c:v>
                </c:pt>
                <c:pt idx="197">
                  <c:v>35</c:v>
                </c:pt>
                <c:pt idx="198">
                  <c:v>36</c:v>
                </c:pt>
                <c:pt idx="199">
                  <c:v>36</c:v>
                </c:pt>
                <c:pt idx="200">
                  <c:v>36</c:v>
                </c:pt>
                <c:pt idx="201">
                  <c:v>36</c:v>
                </c:pt>
                <c:pt idx="202">
                  <c:v>36</c:v>
                </c:pt>
                <c:pt idx="203">
                  <c:v>36</c:v>
                </c:pt>
                <c:pt idx="204">
                  <c:v>37</c:v>
                </c:pt>
                <c:pt idx="205">
                  <c:v>37</c:v>
                </c:pt>
                <c:pt idx="206">
                  <c:v>37</c:v>
                </c:pt>
                <c:pt idx="207">
                  <c:v>37</c:v>
                </c:pt>
                <c:pt idx="208">
                  <c:v>37</c:v>
                </c:pt>
                <c:pt idx="209">
                  <c:v>38</c:v>
                </c:pt>
                <c:pt idx="210">
                  <c:v>38</c:v>
                </c:pt>
                <c:pt idx="211">
                  <c:v>38</c:v>
                </c:pt>
                <c:pt idx="212">
                  <c:v>38</c:v>
                </c:pt>
                <c:pt idx="213">
                  <c:v>38</c:v>
                </c:pt>
                <c:pt idx="214">
                  <c:v>38</c:v>
                </c:pt>
                <c:pt idx="215">
                  <c:v>39</c:v>
                </c:pt>
                <c:pt idx="216">
                  <c:v>39</c:v>
                </c:pt>
                <c:pt idx="217">
                  <c:v>39</c:v>
                </c:pt>
                <c:pt idx="218">
                  <c:v>39</c:v>
                </c:pt>
                <c:pt idx="219">
                  <c:v>39</c:v>
                </c:pt>
                <c:pt idx="220">
                  <c:v>40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41</c:v>
                </c:pt>
                <c:pt idx="225">
                  <c:v>41</c:v>
                </c:pt>
                <c:pt idx="226">
                  <c:v>41</c:v>
                </c:pt>
                <c:pt idx="227">
                  <c:v>41</c:v>
                </c:pt>
                <c:pt idx="228">
                  <c:v>41</c:v>
                </c:pt>
                <c:pt idx="229">
                  <c:v>42</c:v>
                </c:pt>
                <c:pt idx="230">
                  <c:v>42</c:v>
                </c:pt>
                <c:pt idx="231">
                  <c:v>42</c:v>
                </c:pt>
                <c:pt idx="232">
                  <c:v>42</c:v>
                </c:pt>
                <c:pt idx="233">
                  <c:v>42</c:v>
                </c:pt>
                <c:pt idx="234">
                  <c:v>42</c:v>
                </c:pt>
                <c:pt idx="235">
                  <c:v>43</c:v>
                </c:pt>
                <c:pt idx="236">
                  <c:v>43</c:v>
                </c:pt>
                <c:pt idx="237">
                  <c:v>43</c:v>
                </c:pt>
                <c:pt idx="238">
                  <c:v>43</c:v>
                </c:pt>
                <c:pt idx="239">
                  <c:v>43</c:v>
                </c:pt>
                <c:pt idx="240">
                  <c:v>44</c:v>
                </c:pt>
                <c:pt idx="241">
                  <c:v>44</c:v>
                </c:pt>
                <c:pt idx="242">
                  <c:v>44</c:v>
                </c:pt>
                <c:pt idx="243">
                  <c:v>44</c:v>
                </c:pt>
                <c:pt idx="244">
                  <c:v>44</c:v>
                </c:pt>
                <c:pt idx="245">
                  <c:v>45</c:v>
                </c:pt>
                <c:pt idx="246">
                  <c:v>45</c:v>
                </c:pt>
                <c:pt idx="247">
                  <c:v>45</c:v>
                </c:pt>
                <c:pt idx="248">
                  <c:v>45</c:v>
                </c:pt>
                <c:pt idx="249">
                  <c:v>45</c:v>
                </c:pt>
                <c:pt idx="250">
                  <c:v>46</c:v>
                </c:pt>
                <c:pt idx="251">
                  <c:v>46</c:v>
                </c:pt>
                <c:pt idx="252">
                  <c:v>46</c:v>
                </c:pt>
                <c:pt idx="253">
                  <c:v>46</c:v>
                </c:pt>
                <c:pt idx="254">
                  <c:v>46</c:v>
                </c:pt>
                <c:pt idx="255">
                  <c:v>46</c:v>
                </c:pt>
                <c:pt idx="256">
                  <c:v>47</c:v>
                </c:pt>
                <c:pt idx="257">
                  <c:v>47</c:v>
                </c:pt>
                <c:pt idx="258">
                  <c:v>47</c:v>
                </c:pt>
                <c:pt idx="259">
                  <c:v>47</c:v>
                </c:pt>
                <c:pt idx="260">
                  <c:v>47</c:v>
                </c:pt>
                <c:pt idx="261">
                  <c:v>48</c:v>
                </c:pt>
                <c:pt idx="262">
                  <c:v>48</c:v>
                </c:pt>
                <c:pt idx="263">
                  <c:v>48</c:v>
                </c:pt>
                <c:pt idx="264">
                  <c:v>48</c:v>
                </c:pt>
                <c:pt idx="265">
                  <c:v>48</c:v>
                </c:pt>
                <c:pt idx="266">
                  <c:v>48</c:v>
                </c:pt>
                <c:pt idx="267">
                  <c:v>49</c:v>
                </c:pt>
                <c:pt idx="268">
                  <c:v>49</c:v>
                </c:pt>
                <c:pt idx="269">
                  <c:v>49</c:v>
                </c:pt>
                <c:pt idx="270">
                  <c:v>49</c:v>
                </c:pt>
                <c:pt idx="271">
                  <c:v>49</c:v>
                </c:pt>
                <c:pt idx="272">
                  <c:v>50</c:v>
                </c:pt>
                <c:pt idx="273">
                  <c:v>50</c:v>
                </c:pt>
                <c:pt idx="274">
                  <c:v>50</c:v>
                </c:pt>
                <c:pt idx="275">
                  <c:v>50</c:v>
                </c:pt>
                <c:pt idx="276">
                  <c:v>50</c:v>
                </c:pt>
                <c:pt idx="277">
                  <c:v>50</c:v>
                </c:pt>
                <c:pt idx="278">
                  <c:v>51</c:v>
                </c:pt>
                <c:pt idx="279">
                  <c:v>51</c:v>
                </c:pt>
                <c:pt idx="280">
                  <c:v>51</c:v>
                </c:pt>
                <c:pt idx="281">
                  <c:v>51</c:v>
                </c:pt>
                <c:pt idx="282">
                  <c:v>51</c:v>
                </c:pt>
                <c:pt idx="283">
                  <c:v>52</c:v>
                </c:pt>
                <c:pt idx="284">
                  <c:v>52</c:v>
                </c:pt>
                <c:pt idx="285">
                  <c:v>52</c:v>
                </c:pt>
                <c:pt idx="286">
                  <c:v>52</c:v>
                </c:pt>
                <c:pt idx="287">
                  <c:v>52</c:v>
                </c:pt>
                <c:pt idx="288">
                  <c:v>52</c:v>
                </c:pt>
                <c:pt idx="289">
                  <c:v>53</c:v>
                </c:pt>
                <c:pt idx="290">
                  <c:v>53</c:v>
                </c:pt>
                <c:pt idx="291">
                  <c:v>53</c:v>
                </c:pt>
                <c:pt idx="292">
                  <c:v>53</c:v>
                </c:pt>
                <c:pt idx="293">
                  <c:v>53</c:v>
                </c:pt>
                <c:pt idx="294">
                  <c:v>54</c:v>
                </c:pt>
                <c:pt idx="295">
                  <c:v>54</c:v>
                </c:pt>
                <c:pt idx="296">
                  <c:v>54</c:v>
                </c:pt>
                <c:pt idx="297">
                  <c:v>54</c:v>
                </c:pt>
                <c:pt idx="298">
                  <c:v>54</c:v>
                </c:pt>
                <c:pt idx="299">
                  <c:v>54</c:v>
                </c:pt>
                <c:pt idx="300">
                  <c:v>55</c:v>
                </c:pt>
                <c:pt idx="301">
                  <c:v>55</c:v>
                </c:pt>
                <c:pt idx="302">
                  <c:v>55</c:v>
                </c:pt>
                <c:pt idx="303">
                  <c:v>55</c:v>
                </c:pt>
                <c:pt idx="304">
                  <c:v>55</c:v>
                </c:pt>
                <c:pt idx="305">
                  <c:v>56</c:v>
                </c:pt>
                <c:pt idx="306">
                  <c:v>56</c:v>
                </c:pt>
                <c:pt idx="307">
                  <c:v>56</c:v>
                </c:pt>
                <c:pt idx="308">
                  <c:v>56</c:v>
                </c:pt>
                <c:pt idx="309">
                  <c:v>56</c:v>
                </c:pt>
                <c:pt idx="310">
                  <c:v>56</c:v>
                </c:pt>
                <c:pt idx="311">
                  <c:v>57</c:v>
                </c:pt>
                <c:pt idx="312">
                  <c:v>57</c:v>
                </c:pt>
                <c:pt idx="313">
                  <c:v>57</c:v>
                </c:pt>
                <c:pt idx="314">
                  <c:v>57</c:v>
                </c:pt>
                <c:pt idx="315">
                  <c:v>57</c:v>
                </c:pt>
                <c:pt idx="316">
                  <c:v>58</c:v>
                </c:pt>
                <c:pt idx="317">
                  <c:v>58</c:v>
                </c:pt>
                <c:pt idx="318">
                  <c:v>58</c:v>
                </c:pt>
                <c:pt idx="319">
                  <c:v>58</c:v>
                </c:pt>
                <c:pt idx="320">
                  <c:v>58</c:v>
                </c:pt>
                <c:pt idx="321">
                  <c:v>59</c:v>
                </c:pt>
                <c:pt idx="322">
                  <c:v>59</c:v>
                </c:pt>
                <c:pt idx="323">
                  <c:v>59</c:v>
                </c:pt>
                <c:pt idx="324">
                  <c:v>59</c:v>
                </c:pt>
                <c:pt idx="325">
                  <c:v>59</c:v>
                </c:pt>
                <c:pt idx="326">
                  <c:v>59</c:v>
                </c:pt>
                <c:pt idx="327">
                  <c:v>60</c:v>
                </c:pt>
                <c:pt idx="328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61</c:v>
                </c:pt>
                <c:pt idx="333">
                  <c:v>61</c:v>
                </c:pt>
                <c:pt idx="334">
                  <c:v>61</c:v>
                </c:pt>
                <c:pt idx="335">
                  <c:v>61</c:v>
                </c:pt>
                <c:pt idx="336">
                  <c:v>61</c:v>
                </c:pt>
                <c:pt idx="337">
                  <c:v>62</c:v>
                </c:pt>
                <c:pt idx="338">
                  <c:v>62</c:v>
                </c:pt>
                <c:pt idx="339">
                  <c:v>62</c:v>
                </c:pt>
                <c:pt idx="340">
                  <c:v>62</c:v>
                </c:pt>
                <c:pt idx="341">
                  <c:v>62</c:v>
                </c:pt>
                <c:pt idx="342">
                  <c:v>63</c:v>
                </c:pt>
                <c:pt idx="343">
                  <c:v>63</c:v>
                </c:pt>
                <c:pt idx="344">
                  <c:v>63</c:v>
                </c:pt>
                <c:pt idx="345">
                  <c:v>63</c:v>
                </c:pt>
                <c:pt idx="346">
                  <c:v>63</c:v>
                </c:pt>
                <c:pt idx="347">
                  <c:v>63</c:v>
                </c:pt>
                <c:pt idx="348">
                  <c:v>64</c:v>
                </c:pt>
                <c:pt idx="349">
                  <c:v>64</c:v>
                </c:pt>
                <c:pt idx="350">
                  <c:v>64</c:v>
                </c:pt>
                <c:pt idx="351">
                  <c:v>64</c:v>
                </c:pt>
                <c:pt idx="352">
                  <c:v>64</c:v>
                </c:pt>
                <c:pt idx="353">
                  <c:v>64</c:v>
                </c:pt>
                <c:pt idx="354">
                  <c:v>65</c:v>
                </c:pt>
                <c:pt idx="355">
                  <c:v>65</c:v>
                </c:pt>
                <c:pt idx="356">
                  <c:v>65</c:v>
                </c:pt>
                <c:pt idx="357">
                  <c:v>65</c:v>
                </c:pt>
                <c:pt idx="358">
                  <c:v>65</c:v>
                </c:pt>
                <c:pt idx="359">
                  <c:v>65</c:v>
                </c:pt>
                <c:pt idx="360">
                  <c:v>66</c:v>
                </c:pt>
                <c:pt idx="361">
                  <c:v>66</c:v>
                </c:pt>
                <c:pt idx="362">
                  <c:v>66</c:v>
                </c:pt>
                <c:pt idx="363">
                  <c:v>66</c:v>
                </c:pt>
                <c:pt idx="364">
                  <c:v>66</c:v>
                </c:pt>
                <c:pt idx="365">
                  <c:v>67</c:v>
                </c:pt>
                <c:pt idx="366">
                  <c:v>67</c:v>
                </c:pt>
                <c:pt idx="367">
                  <c:v>67</c:v>
                </c:pt>
                <c:pt idx="368">
                  <c:v>67</c:v>
                </c:pt>
                <c:pt idx="369">
                  <c:v>67</c:v>
                </c:pt>
                <c:pt idx="370">
                  <c:v>67</c:v>
                </c:pt>
              </c:numCache>
            </c:numRef>
          </c:xVal>
          <c:yVal>
            <c:numRef>
              <c:f>Comm!$CV$7:$CV$5000</c:f>
              <c:numCache>
                <c:formatCode>0.0</c:formatCode>
                <c:ptCount val="4994"/>
                <c:pt idx="0">
                  <c:v>0</c:v>
                </c:pt>
                <c:pt idx="1">
                  <c:v>-3.8523173425346613E-3</c:v>
                </c:pt>
                <c:pt idx="2">
                  <c:v>-3.8523173425346613E-3</c:v>
                </c:pt>
                <c:pt idx="3">
                  <c:v>-3.8523173425346613E-3</c:v>
                </c:pt>
                <c:pt idx="4">
                  <c:v>-3.8523173425346613E-3</c:v>
                </c:pt>
                <c:pt idx="5">
                  <c:v>-3.8523173425346613E-3</c:v>
                </c:pt>
                <c:pt idx="6">
                  <c:v>-1.5409269370138645E-2</c:v>
                </c:pt>
                <c:pt idx="7">
                  <c:v>-1.5409269370138645E-2</c:v>
                </c:pt>
                <c:pt idx="8">
                  <c:v>-1.5409269370138645E-2</c:v>
                </c:pt>
                <c:pt idx="9">
                  <c:v>-1.5409269370138645E-2</c:v>
                </c:pt>
                <c:pt idx="10">
                  <c:v>-1.5409269370138645E-2</c:v>
                </c:pt>
                <c:pt idx="11">
                  <c:v>-1.5409269370138645E-2</c:v>
                </c:pt>
                <c:pt idx="12">
                  <c:v>-3.4670855849981308E-2</c:v>
                </c:pt>
                <c:pt idx="13">
                  <c:v>-3.4670855849981308E-2</c:v>
                </c:pt>
                <c:pt idx="14">
                  <c:v>-3.4670855849981308E-2</c:v>
                </c:pt>
                <c:pt idx="15">
                  <c:v>-3.4670855849981308E-2</c:v>
                </c:pt>
                <c:pt idx="16">
                  <c:v>-3.4670855849981308E-2</c:v>
                </c:pt>
                <c:pt idx="17">
                  <c:v>-3.4670855849981308E-2</c:v>
                </c:pt>
                <c:pt idx="18">
                  <c:v>-6.1637077480554581E-2</c:v>
                </c:pt>
                <c:pt idx="19">
                  <c:v>-6.1637077480554581E-2</c:v>
                </c:pt>
                <c:pt idx="20">
                  <c:v>-6.1637077480554581E-2</c:v>
                </c:pt>
                <c:pt idx="21">
                  <c:v>-6.1637077480554581E-2</c:v>
                </c:pt>
                <c:pt idx="22">
                  <c:v>-6.1637077480554581E-2</c:v>
                </c:pt>
                <c:pt idx="23">
                  <c:v>-6.1637077480554581E-2</c:v>
                </c:pt>
                <c:pt idx="24">
                  <c:v>-9.6307933330535889E-2</c:v>
                </c:pt>
                <c:pt idx="25">
                  <c:v>-9.6307933330535889E-2</c:v>
                </c:pt>
                <c:pt idx="26">
                  <c:v>-9.6307933330535889E-2</c:v>
                </c:pt>
                <c:pt idx="27">
                  <c:v>-9.6307933330535889E-2</c:v>
                </c:pt>
                <c:pt idx="28">
                  <c:v>-9.6307933330535889E-2</c:v>
                </c:pt>
                <c:pt idx="29">
                  <c:v>-0.13868342339992523</c:v>
                </c:pt>
                <c:pt idx="30">
                  <c:v>-0.13868342339992523</c:v>
                </c:pt>
                <c:pt idx="31">
                  <c:v>-0.13868342339992523</c:v>
                </c:pt>
                <c:pt idx="32">
                  <c:v>-0.13868342339992523</c:v>
                </c:pt>
                <c:pt idx="33">
                  <c:v>-0.13868342339992523</c:v>
                </c:pt>
                <c:pt idx="34">
                  <c:v>-0.13868342339992523</c:v>
                </c:pt>
                <c:pt idx="35">
                  <c:v>-0.13868342339992523</c:v>
                </c:pt>
                <c:pt idx="36">
                  <c:v>-0.18876354396343231</c:v>
                </c:pt>
                <c:pt idx="37">
                  <c:v>-0.18876354396343231</c:v>
                </c:pt>
                <c:pt idx="38">
                  <c:v>-0.18876354396343231</c:v>
                </c:pt>
                <c:pt idx="39">
                  <c:v>-0.18876354396343231</c:v>
                </c:pt>
                <c:pt idx="40">
                  <c:v>-0.18876354396343231</c:v>
                </c:pt>
                <c:pt idx="41">
                  <c:v>-0.24654830992221832</c:v>
                </c:pt>
                <c:pt idx="42">
                  <c:v>-0.24654830992221832</c:v>
                </c:pt>
                <c:pt idx="43">
                  <c:v>-0.24654830992221832</c:v>
                </c:pt>
                <c:pt idx="44">
                  <c:v>-0.24654830992221832</c:v>
                </c:pt>
                <c:pt idx="45">
                  <c:v>-0.24654830992221832</c:v>
                </c:pt>
                <c:pt idx="46">
                  <c:v>-0.24654830992221832</c:v>
                </c:pt>
                <c:pt idx="47">
                  <c:v>-0.24654830992221832</c:v>
                </c:pt>
                <c:pt idx="48">
                  <c:v>-0.31203770637512207</c:v>
                </c:pt>
                <c:pt idx="49">
                  <c:v>-0.31203770637512207</c:v>
                </c:pt>
                <c:pt idx="50">
                  <c:v>-0.31203770637512207</c:v>
                </c:pt>
                <c:pt idx="51">
                  <c:v>-0.31203770637512207</c:v>
                </c:pt>
                <c:pt idx="52">
                  <c:v>-0.31203770637512207</c:v>
                </c:pt>
                <c:pt idx="53">
                  <c:v>-0.38523173332214355</c:v>
                </c:pt>
                <c:pt idx="54">
                  <c:v>-0.38523173332214355</c:v>
                </c:pt>
                <c:pt idx="55">
                  <c:v>-0.38523173332214355</c:v>
                </c:pt>
                <c:pt idx="56">
                  <c:v>-0.38523173332214355</c:v>
                </c:pt>
                <c:pt idx="57">
                  <c:v>-0.38523173332214355</c:v>
                </c:pt>
                <c:pt idx="58">
                  <c:v>-0.38523173332214355</c:v>
                </c:pt>
                <c:pt idx="59">
                  <c:v>-0.46613040566444397</c:v>
                </c:pt>
                <c:pt idx="60">
                  <c:v>-0.46613040566444397</c:v>
                </c:pt>
                <c:pt idx="61">
                  <c:v>-0.46613040566444397</c:v>
                </c:pt>
                <c:pt idx="62">
                  <c:v>-0.46613040566444397</c:v>
                </c:pt>
                <c:pt idx="63">
                  <c:v>-0.46613040566444397</c:v>
                </c:pt>
                <c:pt idx="64">
                  <c:v>-0.46613040566444397</c:v>
                </c:pt>
                <c:pt idx="65">
                  <c:v>-0.55473369359970093</c:v>
                </c:pt>
                <c:pt idx="66">
                  <c:v>-0.55473369359970093</c:v>
                </c:pt>
                <c:pt idx="67">
                  <c:v>-0.55473369359970093</c:v>
                </c:pt>
                <c:pt idx="68">
                  <c:v>-0.55473369359970093</c:v>
                </c:pt>
                <c:pt idx="69">
                  <c:v>-0.55473369359970093</c:v>
                </c:pt>
                <c:pt idx="70">
                  <c:v>-0.55473369359970093</c:v>
                </c:pt>
                <c:pt idx="71">
                  <c:v>-0.65104162693023682</c:v>
                </c:pt>
                <c:pt idx="72">
                  <c:v>-0.65104162693023682</c:v>
                </c:pt>
                <c:pt idx="73">
                  <c:v>-0.65104162693023682</c:v>
                </c:pt>
                <c:pt idx="74">
                  <c:v>-0.65104162693023682</c:v>
                </c:pt>
                <c:pt idx="75">
                  <c:v>-0.65104162693023682</c:v>
                </c:pt>
                <c:pt idx="76">
                  <c:v>-0.75505417585372925</c:v>
                </c:pt>
                <c:pt idx="77">
                  <c:v>-0.75505417585372925</c:v>
                </c:pt>
                <c:pt idx="78">
                  <c:v>-0.75505417585372925</c:v>
                </c:pt>
                <c:pt idx="79">
                  <c:v>-0.75505417585372925</c:v>
                </c:pt>
                <c:pt idx="80">
                  <c:v>-0.75505417585372925</c:v>
                </c:pt>
                <c:pt idx="81">
                  <c:v>-0.75505417585372925</c:v>
                </c:pt>
                <c:pt idx="82">
                  <c:v>-0.866771399974823</c:v>
                </c:pt>
                <c:pt idx="83">
                  <c:v>-0.866771399974823</c:v>
                </c:pt>
                <c:pt idx="84">
                  <c:v>-0.866771399974823</c:v>
                </c:pt>
                <c:pt idx="85">
                  <c:v>-0.866771399974823</c:v>
                </c:pt>
                <c:pt idx="86">
                  <c:v>-0.866771399974823</c:v>
                </c:pt>
                <c:pt idx="87">
                  <c:v>-0.866771399974823</c:v>
                </c:pt>
                <c:pt idx="88">
                  <c:v>-0.98619323968887329</c:v>
                </c:pt>
                <c:pt idx="89">
                  <c:v>-0.98619323968887329</c:v>
                </c:pt>
                <c:pt idx="90">
                  <c:v>-0.98619323968887329</c:v>
                </c:pt>
                <c:pt idx="91">
                  <c:v>-0.98619323968887329</c:v>
                </c:pt>
                <c:pt idx="92">
                  <c:v>-0.98619323968887329</c:v>
                </c:pt>
                <c:pt idx="93">
                  <c:v>-0.98619323968887329</c:v>
                </c:pt>
                <c:pt idx="94">
                  <c:v>-1.1133197546005249</c:v>
                </c:pt>
                <c:pt idx="95">
                  <c:v>-1.1133197546005249</c:v>
                </c:pt>
                <c:pt idx="96">
                  <c:v>-1.1133197546005249</c:v>
                </c:pt>
                <c:pt idx="97">
                  <c:v>-1.1133197546005249</c:v>
                </c:pt>
                <c:pt idx="98">
                  <c:v>-1.1133197546005249</c:v>
                </c:pt>
                <c:pt idx="99">
                  <c:v>-1.2481508255004883</c:v>
                </c:pt>
                <c:pt idx="100">
                  <c:v>-1.2481508255004883</c:v>
                </c:pt>
                <c:pt idx="101">
                  <c:v>-1.2481508255004883</c:v>
                </c:pt>
                <c:pt idx="102">
                  <c:v>-1.2481508255004883</c:v>
                </c:pt>
                <c:pt idx="103">
                  <c:v>-1.2481508255004883</c:v>
                </c:pt>
                <c:pt idx="104">
                  <c:v>-1.2481508255004883</c:v>
                </c:pt>
                <c:pt idx="105">
                  <c:v>-1.3906865119934082</c:v>
                </c:pt>
                <c:pt idx="106">
                  <c:v>-1.3906865119934082</c:v>
                </c:pt>
                <c:pt idx="107">
                  <c:v>-1.3906865119934082</c:v>
                </c:pt>
                <c:pt idx="108">
                  <c:v>-1.3906865119934082</c:v>
                </c:pt>
                <c:pt idx="109">
                  <c:v>-1.3906865119934082</c:v>
                </c:pt>
                <c:pt idx="110">
                  <c:v>-1.5409269332885742</c:v>
                </c:pt>
                <c:pt idx="111">
                  <c:v>-1.5409269332885742</c:v>
                </c:pt>
                <c:pt idx="112">
                  <c:v>-1.5409269332885742</c:v>
                </c:pt>
                <c:pt idx="113">
                  <c:v>-1.5409269332885742</c:v>
                </c:pt>
                <c:pt idx="114">
                  <c:v>-1.5409269332885742</c:v>
                </c:pt>
                <c:pt idx="115">
                  <c:v>-1.5409269332885742</c:v>
                </c:pt>
                <c:pt idx="116">
                  <c:v>-1.6988719701766968</c:v>
                </c:pt>
                <c:pt idx="117">
                  <c:v>-1.6988719701766968</c:v>
                </c:pt>
                <c:pt idx="118">
                  <c:v>-1.6988719701766968</c:v>
                </c:pt>
                <c:pt idx="119">
                  <c:v>-1.6988719701766968</c:v>
                </c:pt>
                <c:pt idx="120">
                  <c:v>-1.6988719701766968</c:v>
                </c:pt>
                <c:pt idx="121">
                  <c:v>-1.8645216226577759</c:v>
                </c:pt>
                <c:pt idx="122">
                  <c:v>-1.8645216226577759</c:v>
                </c:pt>
                <c:pt idx="123">
                  <c:v>-1.8645216226577759</c:v>
                </c:pt>
                <c:pt idx="124">
                  <c:v>-1.8645216226577759</c:v>
                </c:pt>
                <c:pt idx="125">
                  <c:v>-1.8645216226577759</c:v>
                </c:pt>
                <c:pt idx="126">
                  <c:v>-1.8645216226577759</c:v>
                </c:pt>
                <c:pt idx="127">
                  <c:v>-2.0378758907318115</c:v>
                </c:pt>
                <c:pt idx="128">
                  <c:v>-2.0378758907318115</c:v>
                </c:pt>
                <c:pt idx="129">
                  <c:v>-2.0378758907318115</c:v>
                </c:pt>
                <c:pt idx="130">
                  <c:v>-2.0378758907318115</c:v>
                </c:pt>
                <c:pt idx="131">
                  <c:v>-2.0378758907318115</c:v>
                </c:pt>
                <c:pt idx="132">
                  <c:v>-2.2189347743988037</c:v>
                </c:pt>
                <c:pt idx="133">
                  <c:v>-2.2189347743988037</c:v>
                </c:pt>
                <c:pt idx="134">
                  <c:v>-2.2189347743988037</c:v>
                </c:pt>
                <c:pt idx="135">
                  <c:v>-2.2189347743988037</c:v>
                </c:pt>
                <c:pt idx="136">
                  <c:v>-2.2189347743988037</c:v>
                </c:pt>
                <c:pt idx="137">
                  <c:v>-2.2189347743988037</c:v>
                </c:pt>
                <c:pt idx="138">
                  <c:v>-2.407698392868042</c:v>
                </c:pt>
                <c:pt idx="139">
                  <c:v>-2.407698392868042</c:v>
                </c:pt>
                <c:pt idx="140">
                  <c:v>-2.407698392868042</c:v>
                </c:pt>
                <c:pt idx="141">
                  <c:v>-2.407698392868042</c:v>
                </c:pt>
                <c:pt idx="142">
                  <c:v>-2.407698392868042</c:v>
                </c:pt>
                <c:pt idx="143">
                  <c:v>-2.6041665077209473</c:v>
                </c:pt>
                <c:pt idx="144">
                  <c:v>-2.6041665077209473</c:v>
                </c:pt>
                <c:pt idx="145">
                  <c:v>-2.6041665077209473</c:v>
                </c:pt>
                <c:pt idx="146">
                  <c:v>-2.6041665077209473</c:v>
                </c:pt>
                <c:pt idx="147">
                  <c:v>-2.6041665077209473</c:v>
                </c:pt>
                <c:pt idx="148">
                  <c:v>-2.6041665077209473</c:v>
                </c:pt>
                <c:pt idx="149">
                  <c:v>-2.8083393573760986</c:v>
                </c:pt>
                <c:pt idx="150">
                  <c:v>-2.8083393573760986</c:v>
                </c:pt>
                <c:pt idx="151">
                  <c:v>-2.8083393573760986</c:v>
                </c:pt>
                <c:pt idx="152">
                  <c:v>-2.8083393573760986</c:v>
                </c:pt>
                <c:pt idx="153">
                  <c:v>-2.8083393573760986</c:v>
                </c:pt>
                <c:pt idx="154">
                  <c:v>-3.020216703414917</c:v>
                </c:pt>
                <c:pt idx="155">
                  <c:v>-3.020216703414917</c:v>
                </c:pt>
                <c:pt idx="156">
                  <c:v>-3.020216703414917</c:v>
                </c:pt>
                <c:pt idx="157">
                  <c:v>-3.020216703414917</c:v>
                </c:pt>
                <c:pt idx="158">
                  <c:v>-3.020216703414917</c:v>
                </c:pt>
                <c:pt idx="159">
                  <c:v>-3.020216703414917</c:v>
                </c:pt>
                <c:pt idx="160">
                  <c:v>-3.2397990226745605</c:v>
                </c:pt>
                <c:pt idx="161">
                  <c:v>-3.2397990226745605</c:v>
                </c:pt>
                <c:pt idx="162">
                  <c:v>-3.2397990226745605</c:v>
                </c:pt>
                <c:pt idx="163">
                  <c:v>-3.2397990226745605</c:v>
                </c:pt>
                <c:pt idx="164">
                  <c:v>-3.2397990226745605</c:v>
                </c:pt>
                <c:pt idx="165">
                  <c:v>-3.467085599899292</c:v>
                </c:pt>
                <c:pt idx="166">
                  <c:v>-3.467085599899292</c:v>
                </c:pt>
                <c:pt idx="167">
                  <c:v>-3.467085599899292</c:v>
                </c:pt>
                <c:pt idx="168">
                  <c:v>-3.467085599899292</c:v>
                </c:pt>
                <c:pt idx="169">
                  <c:v>-3.467085599899292</c:v>
                </c:pt>
                <c:pt idx="170">
                  <c:v>-3.467085599899292</c:v>
                </c:pt>
                <c:pt idx="171">
                  <c:v>-3.7020769119262695</c:v>
                </c:pt>
                <c:pt idx="172">
                  <c:v>-3.7020769119262695</c:v>
                </c:pt>
                <c:pt idx="173">
                  <c:v>-3.7020769119262695</c:v>
                </c:pt>
                <c:pt idx="174">
                  <c:v>-3.7020769119262695</c:v>
                </c:pt>
                <c:pt idx="175">
                  <c:v>-3.7020769119262695</c:v>
                </c:pt>
                <c:pt idx="176">
                  <c:v>-3.9447729587554932</c:v>
                </c:pt>
                <c:pt idx="177">
                  <c:v>-3.9447729587554932</c:v>
                </c:pt>
                <c:pt idx="178">
                  <c:v>-3.9447729587554932</c:v>
                </c:pt>
                <c:pt idx="179">
                  <c:v>-3.9447729587554932</c:v>
                </c:pt>
                <c:pt idx="180">
                  <c:v>-3.9447729587554932</c:v>
                </c:pt>
                <c:pt idx="181">
                  <c:v>-3.9447729587554932</c:v>
                </c:pt>
                <c:pt idx="182">
                  <c:v>-4.1951737403869629</c:v>
                </c:pt>
                <c:pt idx="183">
                  <c:v>-4.1951737403869629</c:v>
                </c:pt>
                <c:pt idx="184">
                  <c:v>-4.1951737403869629</c:v>
                </c:pt>
                <c:pt idx="185">
                  <c:v>-4.1951737403869629</c:v>
                </c:pt>
                <c:pt idx="186">
                  <c:v>-4.1951737403869629</c:v>
                </c:pt>
                <c:pt idx="187">
                  <c:v>-4.4532790184020996</c:v>
                </c:pt>
                <c:pt idx="188">
                  <c:v>-4.4532790184020996</c:v>
                </c:pt>
                <c:pt idx="189">
                  <c:v>-4.4532790184020996</c:v>
                </c:pt>
                <c:pt idx="190">
                  <c:v>-4.4532790184020996</c:v>
                </c:pt>
                <c:pt idx="191">
                  <c:v>-4.4532790184020996</c:v>
                </c:pt>
                <c:pt idx="192">
                  <c:v>-4.4532790184020996</c:v>
                </c:pt>
                <c:pt idx="193">
                  <c:v>-4.7190885543823242</c:v>
                </c:pt>
                <c:pt idx="194">
                  <c:v>-4.7190885543823242</c:v>
                </c:pt>
                <c:pt idx="195">
                  <c:v>-4.7190885543823242</c:v>
                </c:pt>
                <c:pt idx="196">
                  <c:v>-4.7190885543823242</c:v>
                </c:pt>
                <c:pt idx="197">
                  <c:v>-4.7190885543823242</c:v>
                </c:pt>
                <c:pt idx="198">
                  <c:v>-4.9926033020019531</c:v>
                </c:pt>
                <c:pt idx="199">
                  <c:v>-4.9926033020019531</c:v>
                </c:pt>
                <c:pt idx="200">
                  <c:v>-4.9926033020019531</c:v>
                </c:pt>
                <c:pt idx="201">
                  <c:v>-4.9926033020019531</c:v>
                </c:pt>
                <c:pt idx="202">
                  <c:v>-4.9926033020019531</c:v>
                </c:pt>
                <c:pt idx="203">
                  <c:v>-4.9926033020019531</c:v>
                </c:pt>
                <c:pt idx="204">
                  <c:v>-5.2738223075866699</c:v>
                </c:pt>
                <c:pt idx="205">
                  <c:v>-5.2738223075866699</c:v>
                </c:pt>
                <c:pt idx="206">
                  <c:v>-5.2738223075866699</c:v>
                </c:pt>
                <c:pt idx="207">
                  <c:v>-5.2738223075866699</c:v>
                </c:pt>
                <c:pt idx="208">
                  <c:v>-5.2738223075866699</c:v>
                </c:pt>
                <c:pt idx="209">
                  <c:v>-5.5627460479736328</c:v>
                </c:pt>
                <c:pt idx="210">
                  <c:v>-5.5627460479736328</c:v>
                </c:pt>
                <c:pt idx="211">
                  <c:v>-5.5627460479736328</c:v>
                </c:pt>
                <c:pt idx="212">
                  <c:v>-5.5627460479736328</c:v>
                </c:pt>
                <c:pt idx="213">
                  <c:v>-5.5627460479736328</c:v>
                </c:pt>
                <c:pt idx="214">
                  <c:v>-5.5627460479736328</c:v>
                </c:pt>
                <c:pt idx="215">
                  <c:v>-5.8593745231628418</c:v>
                </c:pt>
                <c:pt idx="216">
                  <c:v>-5.8593745231628418</c:v>
                </c:pt>
                <c:pt idx="217">
                  <c:v>-5.8593745231628418</c:v>
                </c:pt>
                <c:pt idx="218">
                  <c:v>-5.8593745231628418</c:v>
                </c:pt>
                <c:pt idx="219">
                  <c:v>-5.8593745231628418</c:v>
                </c:pt>
                <c:pt idx="220">
                  <c:v>-6.1637077331542969</c:v>
                </c:pt>
                <c:pt idx="221">
                  <c:v>-6.1637077331542969</c:v>
                </c:pt>
                <c:pt idx="222">
                  <c:v>-6.1637077331542969</c:v>
                </c:pt>
                <c:pt idx="223">
                  <c:v>-6.1637077331542969</c:v>
                </c:pt>
                <c:pt idx="224">
                  <c:v>-6.475745677947998</c:v>
                </c:pt>
                <c:pt idx="225">
                  <c:v>-6.475745677947998</c:v>
                </c:pt>
                <c:pt idx="226">
                  <c:v>-6.475745677947998</c:v>
                </c:pt>
                <c:pt idx="227">
                  <c:v>-6.475745677947998</c:v>
                </c:pt>
                <c:pt idx="228">
                  <c:v>-6.475745677947998</c:v>
                </c:pt>
                <c:pt idx="229">
                  <c:v>-6.7954878807067871</c:v>
                </c:pt>
                <c:pt idx="230">
                  <c:v>-6.7954878807067871</c:v>
                </c:pt>
                <c:pt idx="231">
                  <c:v>-6.7954878807067871</c:v>
                </c:pt>
                <c:pt idx="232">
                  <c:v>-6.7954878807067871</c:v>
                </c:pt>
                <c:pt idx="233">
                  <c:v>-6.7954878807067871</c:v>
                </c:pt>
                <c:pt idx="234">
                  <c:v>-6.7954878807067871</c:v>
                </c:pt>
                <c:pt idx="235">
                  <c:v>-7.1229348182678223</c:v>
                </c:pt>
                <c:pt idx="236">
                  <c:v>-7.1229348182678223</c:v>
                </c:pt>
                <c:pt idx="237">
                  <c:v>-7.1229348182678223</c:v>
                </c:pt>
                <c:pt idx="238">
                  <c:v>-7.1229348182678223</c:v>
                </c:pt>
                <c:pt idx="239">
                  <c:v>-7.1229348182678223</c:v>
                </c:pt>
                <c:pt idx="240">
                  <c:v>-7.4580864906311035</c:v>
                </c:pt>
                <c:pt idx="241">
                  <c:v>-7.4580864906311035</c:v>
                </c:pt>
                <c:pt idx="242">
                  <c:v>-7.4580864906311035</c:v>
                </c:pt>
                <c:pt idx="243">
                  <c:v>-7.4580864906311035</c:v>
                </c:pt>
                <c:pt idx="244">
                  <c:v>-7.4580864906311035</c:v>
                </c:pt>
                <c:pt idx="245">
                  <c:v>-7.8009428977966309</c:v>
                </c:pt>
                <c:pt idx="246">
                  <c:v>-7.8009428977966309</c:v>
                </c:pt>
                <c:pt idx="247">
                  <c:v>-7.8009428977966309</c:v>
                </c:pt>
                <c:pt idx="248">
                  <c:v>-7.8009428977966309</c:v>
                </c:pt>
                <c:pt idx="249">
                  <c:v>-7.8009428977966309</c:v>
                </c:pt>
                <c:pt idx="250">
                  <c:v>-8.1515035629272461</c:v>
                </c:pt>
                <c:pt idx="251">
                  <c:v>-8.1515035629272461</c:v>
                </c:pt>
                <c:pt idx="252">
                  <c:v>-8.1515035629272461</c:v>
                </c:pt>
                <c:pt idx="253">
                  <c:v>-8.1515035629272461</c:v>
                </c:pt>
                <c:pt idx="254">
                  <c:v>-8.1515035629272461</c:v>
                </c:pt>
                <c:pt idx="255">
                  <c:v>-8.1515035629272461</c:v>
                </c:pt>
                <c:pt idx="256">
                  <c:v>-8.5097694396972656</c:v>
                </c:pt>
                <c:pt idx="257">
                  <c:v>-8.5097694396972656</c:v>
                </c:pt>
                <c:pt idx="258">
                  <c:v>-8.5097694396972656</c:v>
                </c:pt>
                <c:pt idx="259">
                  <c:v>-8.5097694396972656</c:v>
                </c:pt>
                <c:pt idx="260">
                  <c:v>-8.5097694396972656</c:v>
                </c:pt>
                <c:pt idx="261">
                  <c:v>-8.8757390975952148</c:v>
                </c:pt>
                <c:pt idx="262">
                  <c:v>-8.8757390975952148</c:v>
                </c:pt>
                <c:pt idx="263">
                  <c:v>-8.8757390975952148</c:v>
                </c:pt>
                <c:pt idx="264">
                  <c:v>-8.8757390975952148</c:v>
                </c:pt>
                <c:pt idx="265">
                  <c:v>-8.8757390975952148</c:v>
                </c:pt>
                <c:pt idx="266">
                  <c:v>-8.8757390975952148</c:v>
                </c:pt>
                <c:pt idx="267">
                  <c:v>-9.2494144439697266</c:v>
                </c:pt>
                <c:pt idx="268">
                  <c:v>-9.2494144439697266</c:v>
                </c:pt>
                <c:pt idx="269">
                  <c:v>-9.2494144439697266</c:v>
                </c:pt>
                <c:pt idx="270">
                  <c:v>-9.2494144439697266</c:v>
                </c:pt>
                <c:pt idx="271">
                  <c:v>-9.2494144439697266</c:v>
                </c:pt>
                <c:pt idx="272">
                  <c:v>-9.630793571472168</c:v>
                </c:pt>
                <c:pt idx="273">
                  <c:v>-9.630793571472168</c:v>
                </c:pt>
                <c:pt idx="274">
                  <c:v>-9.630793571472168</c:v>
                </c:pt>
                <c:pt idx="275">
                  <c:v>-9.630793571472168</c:v>
                </c:pt>
                <c:pt idx="276">
                  <c:v>-9.630793571472168</c:v>
                </c:pt>
                <c:pt idx="277">
                  <c:v>-9.630793571472168</c:v>
                </c:pt>
                <c:pt idx="278">
                  <c:v>-10.019877433776855</c:v>
                </c:pt>
                <c:pt idx="279">
                  <c:v>-10.019877433776855</c:v>
                </c:pt>
                <c:pt idx="280">
                  <c:v>-10.019877433776855</c:v>
                </c:pt>
                <c:pt idx="281">
                  <c:v>-10.019877433776855</c:v>
                </c:pt>
                <c:pt idx="282">
                  <c:v>-10.019877433776855</c:v>
                </c:pt>
                <c:pt idx="283">
                  <c:v>-10.416666030883789</c:v>
                </c:pt>
                <c:pt idx="284">
                  <c:v>-10.416666030883789</c:v>
                </c:pt>
                <c:pt idx="285">
                  <c:v>-10.416666030883789</c:v>
                </c:pt>
                <c:pt idx="286">
                  <c:v>-10.416666030883789</c:v>
                </c:pt>
                <c:pt idx="287">
                  <c:v>-10.416666030883789</c:v>
                </c:pt>
                <c:pt idx="288">
                  <c:v>-10.416666030883789</c:v>
                </c:pt>
                <c:pt idx="289">
                  <c:v>-10.821159362792969</c:v>
                </c:pt>
                <c:pt idx="290">
                  <c:v>-10.821159362792969</c:v>
                </c:pt>
                <c:pt idx="291">
                  <c:v>-10.821159362792969</c:v>
                </c:pt>
                <c:pt idx="292">
                  <c:v>-10.821159362792969</c:v>
                </c:pt>
                <c:pt idx="293">
                  <c:v>-10.821159362792969</c:v>
                </c:pt>
                <c:pt idx="294">
                  <c:v>-11.233357429504395</c:v>
                </c:pt>
                <c:pt idx="295">
                  <c:v>-11.233357429504395</c:v>
                </c:pt>
                <c:pt idx="296">
                  <c:v>-11.233357429504395</c:v>
                </c:pt>
                <c:pt idx="297">
                  <c:v>-11.233357429504395</c:v>
                </c:pt>
                <c:pt idx="298">
                  <c:v>-11.233357429504395</c:v>
                </c:pt>
                <c:pt idx="299">
                  <c:v>-11.233357429504395</c:v>
                </c:pt>
                <c:pt idx="300">
                  <c:v>-11.653260231018066</c:v>
                </c:pt>
                <c:pt idx="301">
                  <c:v>-11.653260231018066</c:v>
                </c:pt>
                <c:pt idx="302">
                  <c:v>-11.653260231018066</c:v>
                </c:pt>
                <c:pt idx="303">
                  <c:v>-11.653260231018066</c:v>
                </c:pt>
                <c:pt idx="304">
                  <c:v>-11.653260231018066</c:v>
                </c:pt>
                <c:pt idx="305">
                  <c:v>-12.080866813659668</c:v>
                </c:pt>
                <c:pt idx="306">
                  <c:v>-12.080866813659668</c:v>
                </c:pt>
                <c:pt idx="307">
                  <c:v>-12.080866813659668</c:v>
                </c:pt>
                <c:pt idx="308">
                  <c:v>-12.080866813659668</c:v>
                </c:pt>
                <c:pt idx="309">
                  <c:v>-12.080866813659668</c:v>
                </c:pt>
                <c:pt idx="310">
                  <c:v>-12.080866813659668</c:v>
                </c:pt>
                <c:pt idx="311">
                  <c:v>-12.516179084777832</c:v>
                </c:pt>
                <c:pt idx="312">
                  <c:v>-12.516179084777832</c:v>
                </c:pt>
                <c:pt idx="313">
                  <c:v>-12.516179084777832</c:v>
                </c:pt>
                <c:pt idx="314">
                  <c:v>-12.516179084777832</c:v>
                </c:pt>
                <c:pt idx="315">
                  <c:v>-12.516179084777832</c:v>
                </c:pt>
                <c:pt idx="316">
                  <c:v>-12.959196090698242</c:v>
                </c:pt>
                <c:pt idx="317">
                  <c:v>-12.959196090698242</c:v>
                </c:pt>
                <c:pt idx="318">
                  <c:v>-12.959196090698242</c:v>
                </c:pt>
                <c:pt idx="319">
                  <c:v>-12.959196090698242</c:v>
                </c:pt>
                <c:pt idx="320">
                  <c:v>-12.959196090698242</c:v>
                </c:pt>
                <c:pt idx="321">
                  <c:v>-13.409916877746582</c:v>
                </c:pt>
                <c:pt idx="322">
                  <c:v>-13.409916877746582</c:v>
                </c:pt>
                <c:pt idx="323">
                  <c:v>-13.409916877746582</c:v>
                </c:pt>
                <c:pt idx="324">
                  <c:v>-13.409916877746582</c:v>
                </c:pt>
                <c:pt idx="325">
                  <c:v>-13.409916877746582</c:v>
                </c:pt>
                <c:pt idx="326">
                  <c:v>-13.409916877746582</c:v>
                </c:pt>
                <c:pt idx="327">
                  <c:v>-13.868342399597168</c:v>
                </c:pt>
                <c:pt idx="328">
                  <c:v>-13.868342399597168</c:v>
                </c:pt>
                <c:pt idx="329">
                  <c:v>-13.868342399597168</c:v>
                </c:pt>
                <c:pt idx="330">
                  <c:v>-13.868342399597168</c:v>
                </c:pt>
                <c:pt idx="331">
                  <c:v>-13.868342399597168</c:v>
                </c:pt>
                <c:pt idx="332">
                  <c:v>-14.33447265625</c:v>
                </c:pt>
                <c:pt idx="333">
                  <c:v>-14.33447265625</c:v>
                </c:pt>
                <c:pt idx="334">
                  <c:v>-14.33447265625</c:v>
                </c:pt>
                <c:pt idx="335">
                  <c:v>-14.33447265625</c:v>
                </c:pt>
                <c:pt idx="336">
                  <c:v>-14.33447265625</c:v>
                </c:pt>
                <c:pt idx="337">
                  <c:v>-14.808307647705078</c:v>
                </c:pt>
                <c:pt idx="338">
                  <c:v>-14.808307647705078</c:v>
                </c:pt>
                <c:pt idx="339">
                  <c:v>-14.808307647705078</c:v>
                </c:pt>
                <c:pt idx="340">
                  <c:v>-14.808307647705078</c:v>
                </c:pt>
                <c:pt idx="341">
                  <c:v>-14.808307647705078</c:v>
                </c:pt>
                <c:pt idx="342">
                  <c:v>-15</c:v>
                </c:pt>
                <c:pt idx="343">
                  <c:v>-15</c:v>
                </c:pt>
                <c:pt idx="344">
                  <c:v>-15</c:v>
                </c:pt>
                <c:pt idx="345">
                  <c:v>-15</c:v>
                </c:pt>
                <c:pt idx="346">
                  <c:v>-15</c:v>
                </c:pt>
                <c:pt idx="347">
                  <c:v>-15</c:v>
                </c:pt>
                <c:pt idx="348">
                  <c:v>-15</c:v>
                </c:pt>
                <c:pt idx="349">
                  <c:v>-15</c:v>
                </c:pt>
                <c:pt idx="350">
                  <c:v>-15</c:v>
                </c:pt>
                <c:pt idx="351">
                  <c:v>-15</c:v>
                </c:pt>
                <c:pt idx="352">
                  <c:v>-15</c:v>
                </c:pt>
                <c:pt idx="353">
                  <c:v>-15</c:v>
                </c:pt>
                <c:pt idx="354">
                  <c:v>-14.428647994995117</c:v>
                </c:pt>
                <c:pt idx="355">
                  <c:v>-14.428647994995117</c:v>
                </c:pt>
                <c:pt idx="356">
                  <c:v>-14.428647994995117</c:v>
                </c:pt>
                <c:pt idx="357">
                  <c:v>-14.428647994995117</c:v>
                </c:pt>
                <c:pt idx="358">
                  <c:v>-14.428647994995117</c:v>
                </c:pt>
                <c:pt idx="359">
                  <c:v>-14.428647994995117</c:v>
                </c:pt>
                <c:pt idx="360">
                  <c:v>-3.7500128746032715</c:v>
                </c:pt>
                <c:pt idx="361">
                  <c:v>-3.7500128746032715</c:v>
                </c:pt>
                <c:pt idx="362">
                  <c:v>-3.7500128746032715</c:v>
                </c:pt>
                <c:pt idx="363">
                  <c:v>-3.7500128746032715</c:v>
                </c:pt>
                <c:pt idx="364">
                  <c:v>-3.7500128746032715</c:v>
                </c:pt>
                <c:pt idx="365">
                  <c:v>-5.5478550493717194E-3</c:v>
                </c:pt>
                <c:pt idx="366">
                  <c:v>-5.5478550493717194E-3</c:v>
                </c:pt>
                <c:pt idx="367">
                  <c:v>-5.5478550493717194E-3</c:v>
                </c:pt>
                <c:pt idx="368">
                  <c:v>-5.5478550493717194E-3</c:v>
                </c:pt>
                <c:pt idx="369">
                  <c:v>-5.5478550493717194E-3</c:v>
                </c:pt>
                <c:pt idx="370">
                  <c:v>-5.5478550493717194E-3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019200"/>
        <c:axId val="319019776"/>
      </c:scatterChart>
      <c:scatterChart>
        <c:scatterStyle val="lineMarker"/>
        <c:varyColors val="0"/>
        <c:ser>
          <c:idx val="0"/>
          <c:order val="0"/>
          <c:tx>
            <c:strRef>
              <c:f>Comm!$CU$6</c:f>
              <c:strCache>
                <c:ptCount val="1"/>
                <c:pt idx="0">
                  <c:v>Power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Comm!$CT$7:$CT$5000</c:f>
              <c:numCache>
                <c:formatCode>General</c:formatCode>
                <c:ptCount val="499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11</c:v>
                </c:pt>
                <c:pt idx="60">
                  <c:v>11</c:v>
                </c:pt>
                <c:pt idx="61">
                  <c:v>11</c:v>
                </c:pt>
                <c:pt idx="62">
                  <c:v>11</c:v>
                </c:pt>
                <c:pt idx="63">
                  <c:v>11</c:v>
                </c:pt>
                <c:pt idx="64">
                  <c:v>11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13</c:v>
                </c:pt>
                <c:pt idx="72">
                  <c:v>13</c:v>
                </c:pt>
                <c:pt idx="73">
                  <c:v>13</c:v>
                </c:pt>
                <c:pt idx="74">
                  <c:v>13</c:v>
                </c:pt>
                <c:pt idx="75">
                  <c:v>13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14</c:v>
                </c:pt>
                <c:pt idx="82">
                  <c:v>15</c:v>
                </c:pt>
                <c:pt idx="83">
                  <c:v>15</c:v>
                </c:pt>
                <c:pt idx="84">
                  <c:v>15</c:v>
                </c:pt>
                <c:pt idx="85">
                  <c:v>15</c:v>
                </c:pt>
                <c:pt idx="86">
                  <c:v>15</c:v>
                </c:pt>
                <c:pt idx="87">
                  <c:v>15</c:v>
                </c:pt>
                <c:pt idx="88">
                  <c:v>16</c:v>
                </c:pt>
                <c:pt idx="89">
                  <c:v>16</c:v>
                </c:pt>
                <c:pt idx="90">
                  <c:v>16</c:v>
                </c:pt>
                <c:pt idx="91">
                  <c:v>16</c:v>
                </c:pt>
                <c:pt idx="92">
                  <c:v>16</c:v>
                </c:pt>
                <c:pt idx="93">
                  <c:v>16</c:v>
                </c:pt>
                <c:pt idx="94">
                  <c:v>17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18</c:v>
                </c:pt>
                <c:pt idx="100">
                  <c:v>18</c:v>
                </c:pt>
                <c:pt idx="101">
                  <c:v>18</c:v>
                </c:pt>
                <c:pt idx="102">
                  <c:v>18</c:v>
                </c:pt>
                <c:pt idx="103">
                  <c:v>18</c:v>
                </c:pt>
                <c:pt idx="104">
                  <c:v>18</c:v>
                </c:pt>
                <c:pt idx="105">
                  <c:v>19</c:v>
                </c:pt>
                <c:pt idx="106">
                  <c:v>19</c:v>
                </c:pt>
                <c:pt idx="107">
                  <c:v>19</c:v>
                </c:pt>
                <c:pt idx="108">
                  <c:v>19</c:v>
                </c:pt>
                <c:pt idx="109">
                  <c:v>19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21</c:v>
                </c:pt>
                <c:pt idx="117">
                  <c:v>21</c:v>
                </c:pt>
                <c:pt idx="118">
                  <c:v>21</c:v>
                </c:pt>
                <c:pt idx="119">
                  <c:v>21</c:v>
                </c:pt>
                <c:pt idx="120">
                  <c:v>21</c:v>
                </c:pt>
                <c:pt idx="121">
                  <c:v>22</c:v>
                </c:pt>
                <c:pt idx="122">
                  <c:v>22</c:v>
                </c:pt>
                <c:pt idx="123">
                  <c:v>22</c:v>
                </c:pt>
                <c:pt idx="124">
                  <c:v>22</c:v>
                </c:pt>
                <c:pt idx="125">
                  <c:v>22</c:v>
                </c:pt>
                <c:pt idx="126">
                  <c:v>22</c:v>
                </c:pt>
                <c:pt idx="127">
                  <c:v>23</c:v>
                </c:pt>
                <c:pt idx="128">
                  <c:v>23</c:v>
                </c:pt>
                <c:pt idx="129">
                  <c:v>23</c:v>
                </c:pt>
                <c:pt idx="130">
                  <c:v>23</c:v>
                </c:pt>
                <c:pt idx="131">
                  <c:v>23</c:v>
                </c:pt>
                <c:pt idx="132">
                  <c:v>24</c:v>
                </c:pt>
                <c:pt idx="133">
                  <c:v>24</c:v>
                </c:pt>
                <c:pt idx="134">
                  <c:v>24</c:v>
                </c:pt>
                <c:pt idx="135">
                  <c:v>24</c:v>
                </c:pt>
                <c:pt idx="136">
                  <c:v>24</c:v>
                </c:pt>
                <c:pt idx="137">
                  <c:v>24</c:v>
                </c:pt>
                <c:pt idx="138">
                  <c:v>25</c:v>
                </c:pt>
                <c:pt idx="139">
                  <c:v>25</c:v>
                </c:pt>
                <c:pt idx="140">
                  <c:v>25</c:v>
                </c:pt>
                <c:pt idx="141">
                  <c:v>25</c:v>
                </c:pt>
                <c:pt idx="142">
                  <c:v>25</c:v>
                </c:pt>
                <c:pt idx="143">
                  <c:v>26</c:v>
                </c:pt>
                <c:pt idx="144">
                  <c:v>26</c:v>
                </c:pt>
                <c:pt idx="145">
                  <c:v>26</c:v>
                </c:pt>
                <c:pt idx="146">
                  <c:v>26</c:v>
                </c:pt>
                <c:pt idx="147">
                  <c:v>26</c:v>
                </c:pt>
                <c:pt idx="148">
                  <c:v>26</c:v>
                </c:pt>
                <c:pt idx="149">
                  <c:v>27</c:v>
                </c:pt>
                <c:pt idx="150">
                  <c:v>27</c:v>
                </c:pt>
                <c:pt idx="151">
                  <c:v>27</c:v>
                </c:pt>
                <c:pt idx="152">
                  <c:v>27</c:v>
                </c:pt>
                <c:pt idx="153">
                  <c:v>27</c:v>
                </c:pt>
                <c:pt idx="154">
                  <c:v>28</c:v>
                </c:pt>
                <c:pt idx="155">
                  <c:v>28</c:v>
                </c:pt>
                <c:pt idx="156">
                  <c:v>28</c:v>
                </c:pt>
                <c:pt idx="157">
                  <c:v>28</c:v>
                </c:pt>
                <c:pt idx="158">
                  <c:v>28</c:v>
                </c:pt>
                <c:pt idx="159">
                  <c:v>28</c:v>
                </c:pt>
                <c:pt idx="160">
                  <c:v>29</c:v>
                </c:pt>
                <c:pt idx="161">
                  <c:v>29</c:v>
                </c:pt>
                <c:pt idx="162">
                  <c:v>29</c:v>
                </c:pt>
                <c:pt idx="163">
                  <c:v>29</c:v>
                </c:pt>
                <c:pt idx="164">
                  <c:v>29</c:v>
                </c:pt>
                <c:pt idx="165">
                  <c:v>30</c:v>
                </c:pt>
                <c:pt idx="166">
                  <c:v>30</c:v>
                </c:pt>
                <c:pt idx="167">
                  <c:v>30</c:v>
                </c:pt>
                <c:pt idx="168">
                  <c:v>30</c:v>
                </c:pt>
                <c:pt idx="169">
                  <c:v>30</c:v>
                </c:pt>
                <c:pt idx="170">
                  <c:v>30</c:v>
                </c:pt>
                <c:pt idx="171">
                  <c:v>31</c:v>
                </c:pt>
                <c:pt idx="172">
                  <c:v>31</c:v>
                </c:pt>
                <c:pt idx="173">
                  <c:v>31</c:v>
                </c:pt>
                <c:pt idx="174">
                  <c:v>31</c:v>
                </c:pt>
                <c:pt idx="175">
                  <c:v>31</c:v>
                </c:pt>
                <c:pt idx="176">
                  <c:v>32</c:v>
                </c:pt>
                <c:pt idx="177">
                  <c:v>32</c:v>
                </c:pt>
                <c:pt idx="178">
                  <c:v>32</c:v>
                </c:pt>
                <c:pt idx="179">
                  <c:v>32</c:v>
                </c:pt>
                <c:pt idx="180">
                  <c:v>32</c:v>
                </c:pt>
                <c:pt idx="181">
                  <c:v>32</c:v>
                </c:pt>
                <c:pt idx="182">
                  <c:v>33</c:v>
                </c:pt>
                <c:pt idx="183">
                  <c:v>33</c:v>
                </c:pt>
                <c:pt idx="184">
                  <c:v>33</c:v>
                </c:pt>
                <c:pt idx="185">
                  <c:v>33</c:v>
                </c:pt>
                <c:pt idx="186">
                  <c:v>33</c:v>
                </c:pt>
                <c:pt idx="187">
                  <c:v>34</c:v>
                </c:pt>
                <c:pt idx="188">
                  <c:v>34</c:v>
                </c:pt>
                <c:pt idx="189">
                  <c:v>34</c:v>
                </c:pt>
                <c:pt idx="190">
                  <c:v>34</c:v>
                </c:pt>
                <c:pt idx="191">
                  <c:v>34</c:v>
                </c:pt>
                <c:pt idx="192">
                  <c:v>34</c:v>
                </c:pt>
                <c:pt idx="193">
                  <c:v>35</c:v>
                </c:pt>
                <c:pt idx="194">
                  <c:v>35</c:v>
                </c:pt>
                <c:pt idx="195">
                  <c:v>35</c:v>
                </c:pt>
                <c:pt idx="196">
                  <c:v>35</c:v>
                </c:pt>
                <c:pt idx="197">
                  <c:v>35</c:v>
                </c:pt>
                <c:pt idx="198">
                  <c:v>36</c:v>
                </c:pt>
                <c:pt idx="199">
                  <c:v>36</c:v>
                </c:pt>
                <c:pt idx="200">
                  <c:v>36</c:v>
                </c:pt>
                <c:pt idx="201">
                  <c:v>36</c:v>
                </c:pt>
                <c:pt idx="202">
                  <c:v>36</c:v>
                </c:pt>
                <c:pt idx="203">
                  <c:v>36</c:v>
                </c:pt>
                <c:pt idx="204">
                  <c:v>37</c:v>
                </c:pt>
                <c:pt idx="205">
                  <c:v>37</c:v>
                </c:pt>
                <c:pt idx="206">
                  <c:v>37</c:v>
                </c:pt>
                <c:pt idx="207">
                  <c:v>37</c:v>
                </c:pt>
                <c:pt idx="208">
                  <c:v>37</c:v>
                </c:pt>
                <c:pt idx="209">
                  <c:v>38</c:v>
                </c:pt>
                <c:pt idx="210">
                  <c:v>38</c:v>
                </c:pt>
                <c:pt idx="211">
                  <c:v>38</c:v>
                </c:pt>
                <c:pt idx="212">
                  <c:v>38</c:v>
                </c:pt>
                <c:pt idx="213">
                  <c:v>38</c:v>
                </c:pt>
                <c:pt idx="214">
                  <c:v>38</c:v>
                </c:pt>
                <c:pt idx="215">
                  <c:v>39</c:v>
                </c:pt>
                <c:pt idx="216">
                  <c:v>39</c:v>
                </c:pt>
                <c:pt idx="217">
                  <c:v>39</c:v>
                </c:pt>
                <c:pt idx="218">
                  <c:v>39</c:v>
                </c:pt>
                <c:pt idx="219">
                  <c:v>39</c:v>
                </c:pt>
                <c:pt idx="220">
                  <c:v>40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41</c:v>
                </c:pt>
                <c:pt idx="225">
                  <c:v>41</c:v>
                </c:pt>
                <c:pt idx="226">
                  <c:v>41</c:v>
                </c:pt>
                <c:pt idx="227">
                  <c:v>41</c:v>
                </c:pt>
                <c:pt idx="228">
                  <c:v>41</c:v>
                </c:pt>
                <c:pt idx="229">
                  <c:v>42</c:v>
                </c:pt>
                <c:pt idx="230">
                  <c:v>42</c:v>
                </c:pt>
                <c:pt idx="231">
                  <c:v>42</c:v>
                </c:pt>
                <c:pt idx="232">
                  <c:v>42</c:v>
                </c:pt>
                <c:pt idx="233">
                  <c:v>42</c:v>
                </c:pt>
                <c:pt idx="234">
                  <c:v>42</c:v>
                </c:pt>
                <c:pt idx="235">
                  <c:v>43</c:v>
                </c:pt>
                <c:pt idx="236">
                  <c:v>43</c:v>
                </c:pt>
                <c:pt idx="237">
                  <c:v>43</c:v>
                </c:pt>
                <c:pt idx="238">
                  <c:v>43</c:v>
                </c:pt>
                <c:pt idx="239">
                  <c:v>43</c:v>
                </c:pt>
                <c:pt idx="240">
                  <c:v>44</c:v>
                </c:pt>
                <c:pt idx="241">
                  <c:v>44</c:v>
                </c:pt>
                <c:pt idx="242">
                  <c:v>44</c:v>
                </c:pt>
                <c:pt idx="243">
                  <c:v>44</c:v>
                </c:pt>
                <c:pt idx="244">
                  <c:v>44</c:v>
                </c:pt>
                <c:pt idx="245">
                  <c:v>45</c:v>
                </c:pt>
                <c:pt idx="246">
                  <c:v>45</c:v>
                </c:pt>
                <c:pt idx="247">
                  <c:v>45</c:v>
                </c:pt>
                <c:pt idx="248">
                  <c:v>45</c:v>
                </c:pt>
                <c:pt idx="249">
                  <c:v>45</c:v>
                </c:pt>
                <c:pt idx="250">
                  <c:v>46</c:v>
                </c:pt>
                <c:pt idx="251">
                  <c:v>46</c:v>
                </c:pt>
                <c:pt idx="252">
                  <c:v>46</c:v>
                </c:pt>
                <c:pt idx="253">
                  <c:v>46</c:v>
                </c:pt>
                <c:pt idx="254">
                  <c:v>46</c:v>
                </c:pt>
                <c:pt idx="255">
                  <c:v>46</c:v>
                </c:pt>
                <c:pt idx="256">
                  <c:v>47</c:v>
                </c:pt>
                <c:pt idx="257">
                  <c:v>47</c:v>
                </c:pt>
                <c:pt idx="258">
                  <c:v>47</c:v>
                </c:pt>
                <c:pt idx="259">
                  <c:v>47</c:v>
                </c:pt>
                <c:pt idx="260">
                  <c:v>47</c:v>
                </c:pt>
                <c:pt idx="261">
                  <c:v>48</c:v>
                </c:pt>
                <c:pt idx="262">
                  <c:v>48</c:v>
                </c:pt>
                <c:pt idx="263">
                  <c:v>48</c:v>
                </c:pt>
                <c:pt idx="264">
                  <c:v>48</c:v>
                </c:pt>
                <c:pt idx="265">
                  <c:v>48</c:v>
                </c:pt>
                <c:pt idx="266">
                  <c:v>48</c:v>
                </c:pt>
                <c:pt idx="267">
                  <c:v>49</c:v>
                </c:pt>
                <c:pt idx="268">
                  <c:v>49</c:v>
                </c:pt>
                <c:pt idx="269">
                  <c:v>49</c:v>
                </c:pt>
                <c:pt idx="270">
                  <c:v>49</c:v>
                </c:pt>
                <c:pt idx="271">
                  <c:v>49</c:v>
                </c:pt>
                <c:pt idx="272">
                  <c:v>50</c:v>
                </c:pt>
                <c:pt idx="273">
                  <c:v>50</c:v>
                </c:pt>
                <c:pt idx="274">
                  <c:v>50</c:v>
                </c:pt>
                <c:pt idx="275">
                  <c:v>50</c:v>
                </c:pt>
                <c:pt idx="276">
                  <c:v>50</c:v>
                </c:pt>
                <c:pt idx="277">
                  <c:v>50</c:v>
                </c:pt>
                <c:pt idx="278">
                  <c:v>51</c:v>
                </c:pt>
                <c:pt idx="279">
                  <c:v>51</c:v>
                </c:pt>
                <c:pt idx="280">
                  <c:v>51</c:v>
                </c:pt>
                <c:pt idx="281">
                  <c:v>51</c:v>
                </c:pt>
                <c:pt idx="282">
                  <c:v>51</c:v>
                </c:pt>
                <c:pt idx="283">
                  <c:v>52</c:v>
                </c:pt>
                <c:pt idx="284">
                  <c:v>52</c:v>
                </c:pt>
                <c:pt idx="285">
                  <c:v>52</c:v>
                </c:pt>
                <c:pt idx="286">
                  <c:v>52</c:v>
                </c:pt>
                <c:pt idx="287">
                  <c:v>52</c:v>
                </c:pt>
                <c:pt idx="288">
                  <c:v>52</c:v>
                </c:pt>
                <c:pt idx="289">
                  <c:v>53</c:v>
                </c:pt>
                <c:pt idx="290">
                  <c:v>53</c:v>
                </c:pt>
                <c:pt idx="291">
                  <c:v>53</c:v>
                </c:pt>
                <c:pt idx="292">
                  <c:v>53</c:v>
                </c:pt>
                <c:pt idx="293">
                  <c:v>53</c:v>
                </c:pt>
                <c:pt idx="294">
                  <c:v>54</c:v>
                </c:pt>
                <c:pt idx="295">
                  <c:v>54</c:v>
                </c:pt>
                <c:pt idx="296">
                  <c:v>54</c:v>
                </c:pt>
                <c:pt idx="297">
                  <c:v>54</c:v>
                </c:pt>
                <c:pt idx="298">
                  <c:v>54</c:v>
                </c:pt>
                <c:pt idx="299">
                  <c:v>54</c:v>
                </c:pt>
                <c:pt idx="300">
                  <c:v>55</c:v>
                </c:pt>
                <c:pt idx="301">
                  <c:v>55</c:v>
                </c:pt>
                <c:pt idx="302">
                  <c:v>55</c:v>
                </c:pt>
                <c:pt idx="303">
                  <c:v>55</c:v>
                </c:pt>
                <c:pt idx="304">
                  <c:v>55</c:v>
                </c:pt>
                <c:pt idx="305">
                  <c:v>56</c:v>
                </c:pt>
                <c:pt idx="306">
                  <c:v>56</c:v>
                </c:pt>
                <c:pt idx="307">
                  <c:v>56</c:v>
                </c:pt>
                <c:pt idx="308">
                  <c:v>56</c:v>
                </c:pt>
                <c:pt idx="309">
                  <c:v>56</c:v>
                </c:pt>
                <c:pt idx="310">
                  <c:v>56</c:v>
                </c:pt>
                <c:pt idx="311">
                  <c:v>57</c:v>
                </c:pt>
                <c:pt idx="312">
                  <c:v>57</c:v>
                </c:pt>
                <c:pt idx="313">
                  <c:v>57</c:v>
                </c:pt>
                <c:pt idx="314">
                  <c:v>57</c:v>
                </c:pt>
                <c:pt idx="315">
                  <c:v>57</c:v>
                </c:pt>
                <c:pt idx="316">
                  <c:v>58</c:v>
                </c:pt>
                <c:pt idx="317">
                  <c:v>58</c:v>
                </c:pt>
                <c:pt idx="318">
                  <c:v>58</c:v>
                </c:pt>
                <c:pt idx="319">
                  <c:v>58</c:v>
                </c:pt>
                <c:pt idx="320">
                  <c:v>58</c:v>
                </c:pt>
                <c:pt idx="321">
                  <c:v>59</c:v>
                </c:pt>
                <c:pt idx="322">
                  <c:v>59</c:v>
                </c:pt>
                <c:pt idx="323">
                  <c:v>59</c:v>
                </c:pt>
                <c:pt idx="324">
                  <c:v>59</c:v>
                </c:pt>
                <c:pt idx="325">
                  <c:v>59</c:v>
                </c:pt>
                <c:pt idx="326">
                  <c:v>59</c:v>
                </c:pt>
                <c:pt idx="327">
                  <c:v>60</c:v>
                </c:pt>
                <c:pt idx="328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61</c:v>
                </c:pt>
                <c:pt idx="333">
                  <c:v>61</c:v>
                </c:pt>
                <c:pt idx="334">
                  <c:v>61</c:v>
                </c:pt>
                <c:pt idx="335">
                  <c:v>61</c:v>
                </c:pt>
                <c:pt idx="336">
                  <c:v>61</c:v>
                </c:pt>
                <c:pt idx="337">
                  <c:v>62</c:v>
                </c:pt>
                <c:pt idx="338">
                  <c:v>62</c:v>
                </c:pt>
                <c:pt idx="339">
                  <c:v>62</c:v>
                </c:pt>
                <c:pt idx="340">
                  <c:v>62</c:v>
                </c:pt>
                <c:pt idx="341">
                  <c:v>62</c:v>
                </c:pt>
                <c:pt idx="342">
                  <c:v>63</c:v>
                </c:pt>
                <c:pt idx="343">
                  <c:v>63</c:v>
                </c:pt>
                <c:pt idx="344">
                  <c:v>63</c:v>
                </c:pt>
                <c:pt idx="345">
                  <c:v>63</c:v>
                </c:pt>
                <c:pt idx="346">
                  <c:v>63</c:v>
                </c:pt>
                <c:pt idx="347">
                  <c:v>63</c:v>
                </c:pt>
                <c:pt idx="348">
                  <c:v>64</c:v>
                </c:pt>
                <c:pt idx="349">
                  <c:v>64</c:v>
                </c:pt>
                <c:pt idx="350">
                  <c:v>64</c:v>
                </c:pt>
                <c:pt idx="351">
                  <c:v>64</c:v>
                </c:pt>
                <c:pt idx="352">
                  <c:v>64</c:v>
                </c:pt>
                <c:pt idx="353">
                  <c:v>64</c:v>
                </c:pt>
                <c:pt idx="354">
                  <c:v>65</c:v>
                </c:pt>
                <c:pt idx="355">
                  <c:v>65</c:v>
                </c:pt>
                <c:pt idx="356">
                  <c:v>65</c:v>
                </c:pt>
                <c:pt idx="357">
                  <c:v>65</c:v>
                </c:pt>
                <c:pt idx="358">
                  <c:v>65</c:v>
                </c:pt>
                <c:pt idx="359">
                  <c:v>65</c:v>
                </c:pt>
                <c:pt idx="360">
                  <c:v>66</c:v>
                </c:pt>
                <c:pt idx="361">
                  <c:v>66</c:v>
                </c:pt>
                <c:pt idx="362">
                  <c:v>66</c:v>
                </c:pt>
                <c:pt idx="363">
                  <c:v>66</c:v>
                </c:pt>
                <c:pt idx="364">
                  <c:v>66</c:v>
                </c:pt>
                <c:pt idx="365">
                  <c:v>67</c:v>
                </c:pt>
                <c:pt idx="366">
                  <c:v>67</c:v>
                </c:pt>
                <c:pt idx="367">
                  <c:v>67</c:v>
                </c:pt>
                <c:pt idx="368">
                  <c:v>67</c:v>
                </c:pt>
                <c:pt idx="369">
                  <c:v>67</c:v>
                </c:pt>
                <c:pt idx="370">
                  <c:v>67</c:v>
                </c:pt>
              </c:numCache>
            </c:numRef>
          </c:xVal>
          <c:yVal>
            <c:numRef>
              <c:f>Comm!$CU$7:$CU$5000</c:f>
              <c:numCache>
                <c:formatCode>0.0</c:formatCode>
                <c:ptCount val="4994"/>
                <c:pt idx="0">
                  <c:v>220</c:v>
                </c:pt>
                <c:pt idx="1">
                  <c:v>219.99615478515625</c:v>
                </c:pt>
                <c:pt idx="2">
                  <c:v>219.99615478515625</c:v>
                </c:pt>
                <c:pt idx="3">
                  <c:v>219.99615478515625</c:v>
                </c:pt>
                <c:pt idx="4">
                  <c:v>219.99615478515625</c:v>
                </c:pt>
                <c:pt idx="5">
                  <c:v>219.99615478515625</c:v>
                </c:pt>
                <c:pt idx="6">
                  <c:v>219.98458862304687</c:v>
                </c:pt>
                <c:pt idx="7">
                  <c:v>219.98458862304687</c:v>
                </c:pt>
                <c:pt idx="8">
                  <c:v>219.98458862304687</c:v>
                </c:pt>
                <c:pt idx="9">
                  <c:v>219.98458862304687</c:v>
                </c:pt>
                <c:pt idx="10">
                  <c:v>219.98458862304687</c:v>
                </c:pt>
                <c:pt idx="11">
                  <c:v>219.98458862304687</c:v>
                </c:pt>
                <c:pt idx="12">
                  <c:v>219.96533203125</c:v>
                </c:pt>
                <c:pt idx="13">
                  <c:v>219.96533203125</c:v>
                </c:pt>
                <c:pt idx="14">
                  <c:v>219.96533203125</c:v>
                </c:pt>
                <c:pt idx="15">
                  <c:v>219.96533203125</c:v>
                </c:pt>
                <c:pt idx="16">
                  <c:v>219.96533203125</c:v>
                </c:pt>
                <c:pt idx="17">
                  <c:v>219.96533203125</c:v>
                </c:pt>
                <c:pt idx="18">
                  <c:v>219.93836975097656</c:v>
                </c:pt>
                <c:pt idx="19">
                  <c:v>219.93836975097656</c:v>
                </c:pt>
                <c:pt idx="20">
                  <c:v>219.93836975097656</c:v>
                </c:pt>
                <c:pt idx="21">
                  <c:v>219.93836975097656</c:v>
                </c:pt>
                <c:pt idx="22">
                  <c:v>219.93836975097656</c:v>
                </c:pt>
                <c:pt idx="23">
                  <c:v>219.93836975097656</c:v>
                </c:pt>
                <c:pt idx="24">
                  <c:v>219.9036865234375</c:v>
                </c:pt>
                <c:pt idx="25">
                  <c:v>219.9036865234375</c:v>
                </c:pt>
                <c:pt idx="26">
                  <c:v>219.9036865234375</c:v>
                </c:pt>
                <c:pt idx="27">
                  <c:v>219.9036865234375</c:v>
                </c:pt>
                <c:pt idx="28">
                  <c:v>219.9036865234375</c:v>
                </c:pt>
                <c:pt idx="29">
                  <c:v>219.86131286621094</c:v>
                </c:pt>
                <c:pt idx="30">
                  <c:v>219.86131286621094</c:v>
                </c:pt>
                <c:pt idx="31">
                  <c:v>219.86131286621094</c:v>
                </c:pt>
                <c:pt idx="32">
                  <c:v>219.86131286621094</c:v>
                </c:pt>
                <c:pt idx="33">
                  <c:v>219.86131286621094</c:v>
                </c:pt>
                <c:pt idx="34">
                  <c:v>219.86131286621094</c:v>
                </c:pt>
                <c:pt idx="35">
                  <c:v>219.86131286621094</c:v>
                </c:pt>
                <c:pt idx="36">
                  <c:v>219.81123352050781</c:v>
                </c:pt>
                <c:pt idx="37">
                  <c:v>219.81123352050781</c:v>
                </c:pt>
                <c:pt idx="38">
                  <c:v>219.81123352050781</c:v>
                </c:pt>
                <c:pt idx="39">
                  <c:v>219.81123352050781</c:v>
                </c:pt>
                <c:pt idx="40">
                  <c:v>219.81123352050781</c:v>
                </c:pt>
                <c:pt idx="41">
                  <c:v>219.75344848632812</c:v>
                </c:pt>
                <c:pt idx="42">
                  <c:v>219.75344848632812</c:v>
                </c:pt>
                <c:pt idx="43">
                  <c:v>219.75344848632812</c:v>
                </c:pt>
                <c:pt idx="44">
                  <c:v>219.75344848632812</c:v>
                </c:pt>
                <c:pt idx="45">
                  <c:v>219.75344848632812</c:v>
                </c:pt>
                <c:pt idx="46">
                  <c:v>219.75344848632812</c:v>
                </c:pt>
                <c:pt idx="47">
                  <c:v>219.75344848632812</c:v>
                </c:pt>
                <c:pt idx="48">
                  <c:v>219.68795776367187</c:v>
                </c:pt>
                <c:pt idx="49">
                  <c:v>219.68795776367187</c:v>
                </c:pt>
                <c:pt idx="50">
                  <c:v>219.68795776367187</c:v>
                </c:pt>
                <c:pt idx="51">
                  <c:v>219.68795776367187</c:v>
                </c:pt>
                <c:pt idx="52">
                  <c:v>219.68795776367187</c:v>
                </c:pt>
                <c:pt idx="53">
                  <c:v>219.61476135253906</c:v>
                </c:pt>
                <c:pt idx="54">
                  <c:v>219.61476135253906</c:v>
                </c:pt>
                <c:pt idx="55">
                  <c:v>219.61476135253906</c:v>
                </c:pt>
                <c:pt idx="56">
                  <c:v>219.61476135253906</c:v>
                </c:pt>
                <c:pt idx="57">
                  <c:v>219.61476135253906</c:v>
                </c:pt>
                <c:pt idx="58">
                  <c:v>219.61476135253906</c:v>
                </c:pt>
                <c:pt idx="59">
                  <c:v>219.53387451171875</c:v>
                </c:pt>
                <c:pt idx="60">
                  <c:v>219.53387451171875</c:v>
                </c:pt>
                <c:pt idx="61">
                  <c:v>219.53387451171875</c:v>
                </c:pt>
                <c:pt idx="62">
                  <c:v>219.53387451171875</c:v>
                </c:pt>
                <c:pt idx="63">
                  <c:v>219.53387451171875</c:v>
                </c:pt>
                <c:pt idx="64">
                  <c:v>219.53387451171875</c:v>
                </c:pt>
                <c:pt idx="65">
                  <c:v>219.44526672363281</c:v>
                </c:pt>
                <c:pt idx="66">
                  <c:v>219.44526672363281</c:v>
                </c:pt>
                <c:pt idx="67">
                  <c:v>219.44526672363281</c:v>
                </c:pt>
                <c:pt idx="68">
                  <c:v>219.44526672363281</c:v>
                </c:pt>
                <c:pt idx="69">
                  <c:v>219.44526672363281</c:v>
                </c:pt>
                <c:pt idx="70">
                  <c:v>219.44526672363281</c:v>
                </c:pt>
                <c:pt idx="71">
                  <c:v>219.34895324707031</c:v>
                </c:pt>
                <c:pt idx="72">
                  <c:v>219.34895324707031</c:v>
                </c:pt>
                <c:pt idx="73">
                  <c:v>219.34895324707031</c:v>
                </c:pt>
                <c:pt idx="74">
                  <c:v>219.34895324707031</c:v>
                </c:pt>
                <c:pt idx="75">
                  <c:v>219.34895324707031</c:v>
                </c:pt>
                <c:pt idx="76">
                  <c:v>219.24494934082031</c:v>
                </c:pt>
                <c:pt idx="77">
                  <c:v>219.24494934082031</c:v>
                </c:pt>
                <c:pt idx="78">
                  <c:v>219.24494934082031</c:v>
                </c:pt>
                <c:pt idx="79">
                  <c:v>219.24494934082031</c:v>
                </c:pt>
                <c:pt idx="80">
                  <c:v>219.24494934082031</c:v>
                </c:pt>
                <c:pt idx="81">
                  <c:v>219.24494934082031</c:v>
                </c:pt>
                <c:pt idx="82">
                  <c:v>219.13322448730469</c:v>
                </c:pt>
                <c:pt idx="83">
                  <c:v>219.13322448730469</c:v>
                </c:pt>
                <c:pt idx="84">
                  <c:v>219.13322448730469</c:v>
                </c:pt>
                <c:pt idx="85">
                  <c:v>219.13322448730469</c:v>
                </c:pt>
                <c:pt idx="86">
                  <c:v>219.13322448730469</c:v>
                </c:pt>
                <c:pt idx="87">
                  <c:v>219.13322448730469</c:v>
                </c:pt>
                <c:pt idx="88">
                  <c:v>219.01380920410156</c:v>
                </c:pt>
                <c:pt idx="89">
                  <c:v>219.01380920410156</c:v>
                </c:pt>
                <c:pt idx="90">
                  <c:v>219.01380920410156</c:v>
                </c:pt>
                <c:pt idx="91">
                  <c:v>219.01380920410156</c:v>
                </c:pt>
                <c:pt idx="92">
                  <c:v>219.01380920410156</c:v>
                </c:pt>
                <c:pt idx="93">
                  <c:v>219.01380920410156</c:v>
                </c:pt>
                <c:pt idx="94">
                  <c:v>218.88667297363281</c:v>
                </c:pt>
                <c:pt idx="95">
                  <c:v>218.88667297363281</c:v>
                </c:pt>
                <c:pt idx="96">
                  <c:v>218.88667297363281</c:v>
                </c:pt>
                <c:pt idx="97">
                  <c:v>218.88667297363281</c:v>
                </c:pt>
                <c:pt idx="98">
                  <c:v>218.88667297363281</c:v>
                </c:pt>
                <c:pt idx="99">
                  <c:v>218.75184631347656</c:v>
                </c:pt>
                <c:pt idx="100">
                  <c:v>218.75184631347656</c:v>
                </c:pt>
                <c:pt idx="101">
                  <c:v>218.75184631347656</c:v>
                </c:pt>
                <c:pt idx="102">
                  <c:v>218.75184631347656</c:v>
                </c:pt>
                <c:pt idx="103">
                  <c:v>218.75184631347656</c:v>
                </c:pt>
                <c:pt idx="104">
                  <c:v>218.75184631347656</c:v>
                </c:pt>
                <c:pt idx="105">
                  <c:v>218.60931396484375</c:v>
                </c:pt>
                <c:pt idx="106">
                  <c:v>218.60931396484375</c:v>
                </c:pt>
                <c:pt idx="107">
                  <c:v>218.60931396484375</c:v>
                </c:pt>
                <c:pt idx="108">
                  <c:v>218.60931396484375</c:v>
                </c:pt>
                <c:pt idx="109">
                  <c:v>218.60931396484375</c:v>
                </c:pt>
                <c:pt idx="110">
                  <c:v>218.45907592773437</c:v>
                </c:pt>
                <c:pt idx="111">
                  <c:v>218.45907592773437</c:v>
                </c:pt>
                <c:pt idx="112">
                  <c:v>218.45907592773437</c:v>
                </c:pt>
                <c:pt idx="113">
                  <c:v>218.45907592773437</c:v>
                </c:pt>
                <c:pt idx="114">
                  <c:v>218.45907592773437</c:v>
                </c:pt>
                <c:pt idx="115">
                  <c:v>218.45907592773437</c:v>
                </c:pt>
                <c:pt idx="116">
                  <c:v>218.30113220214844</c:v>
                </c:pt>
                <c:pt idx="117">
                  <c:v>218.30113220214844</c:v>
                </c:pt>
                <c:pt idx="118">
                  <c:v>218.30113220214844</c:v>
                </c:pt>
                <c:pt idx="119">
                  <c:v>218.30113220214844</c:v>
                </c:pt>
                <c:pt idx="120">
                  <c:v>218.30113220214844</c:v>
                </c:pt>
                <c:pt idx="121">
                  <c:v>218.13548278808594</c:v>
                </c:pt>
                <c:pt idx="122">
                  <c:v>218.13548278808594</c:v>
                </c:pt>
                <c:pt idx="123">
                  <c:v>218.13548278808594</c:v>
                </c:pt>
                <c:pt idx="124">
                  <c:v>218.13548278808594</c:v>
                </c:pt>
                <c:pt idx="125">
                  <c:v>218.13548278808594</c:v>
                </c:pt>
                <c:pt idx="126">
                  <c:v>218.13548278808594</c:v>
                </c:pt>
                <c:pt idx="127">
                  <c:v>217.96212768554687</c:v>
                </c:pt>
                <c:pt idx="128">
                  <c:v>217.96212768554687</c:v>
                </c:pt>
                <c:pt idx="129">
                  <c:v>217.96212768554687</c:v>
                </c:pt>
                <c:pt idx="130">
                  <c:v>217.96212768554687</c:v>
                </c:pt>
                <c:pt idx="131">
                  <c:v>217.96212768554687</c:v>
                </c:pt>
                <c:pt idx="132">
                  <c:v>217.78106689453125</c:v>
                </c:pt>
                <c:pt idx="133">
                  <c:v>217.78106689453125</c:v>
                </c:pt>
                <c:pt idx="134">
                  <c:v>217.78106689453125</c:v>
                </c:pt>
                <c:pt idx="135">
                  <c:v>217.78106689453125</c:v>
                </c:pt>
                <c:pt idx="136">
                  <c:v>217.78106689453125</c:v>
                </c:pt>
                <c:pt idx="137">
                  <c:v>217.78106689453125</c:v>
                </c:pt>
                <c:pt idx="138">
                  <c:v>217.59230041503906</c:v>
                </c:pt>
                <c:pt idx="139">
                  <c:v>217.59230041503906</c:v>
                </c:pt>
                <c:pt idx="140">
                  <c:v>217.59230041503906</c:v>
                </c:pt>
                <c:pt idx="141">
                  <c:v>217.59230041503906</c:v>
                </c:pt>
                <c:pt idx="142">
                  <c:v>217.59230041503906</c:v>
                </c:pt>
                <c:pt idx="143">
                  <c:v>217.39582824707031</c:v>
                </c:pt>
                <c:pt idx="144">
                  <c:v>217.39582824707031</c:v>
                </c:pt>
                <c:pt idx="145">
                  <c:v>217.39582824707031</c:v>
                </c:pt>
                <c:pt idx="146">
                  <c:v>217.39582824707031</c:v>
                </c:pt>
                <c:pt idx="147">
                  <c:v>217.39582824707031</c:v>
                </c:pt>
                <c:pt idx="148">
                  <c:v>217.39582824707031</c:v>
                </c:pt>
                <c:pt idx="149">
                  <c:v>217.19166564941406</c:v>
                </c:pt>
                <c:pt idx="150">
                  <c:v>217.19166564941406</c:v>
                </c:pt>
                <c:pt idx="151">
                  <c:v>217.19166564941406</c:v>
                </c:pt>
                <c:pt idx="152">
                  <c:v>217.19166564941406</c:v>
                </c:pt>
                <c:pt idx="153">
                  <c:v>217.19166564941406</c:v>
                </c:pt>
                <c:pt idx="154">
                  <c:v>216.97978210449219</c:v>
                </c:pt>
                <c:pt idx="155">
                  <c:v>216.97978210449219</c:v>
                </c:pt>
                <c:pt idx="156">
                  <c:v>216.97978210449219</c:v>
                </c:pt>
                <c:pt idx="157">
                  <c:v>216.97978210449219</c:v>
                </c:pt>
                <c:pt idx="158">
                  <c:v>216.97978210449219</c:v>
                </c:pt>
                <c:pt idx="159">
                  <c:v>216.97978210449219</c:v>
                </c:pt>
                <c:pt idx="160">
                  <c:v>216.76020812988281</c:v>
                </c:pt>
                <c:pt idx="161">
                  <c:v>216.76020812988281</c:v>
                </c:pt>
                <c:pt idx="162">
                  <c:v>216.76020812988281</c:v>
                </c:pt>
                <c:pt idx="163">
                  <c:v>216.76020812988281</c:v>
                </c:pt>
                <c:pt idx="164">
                  <c:v>216.76020812988281</c:v>
                </c:pt>
                <c:pt idx="165">
                  <c:v>216.53291320800781</c:v>
                </c:pt>
                <c:pt idx="166">
                  <c:v>216.53291320800781</c:v>
                </c:pt>
                <c:pt idx="167">
                  <c:v>216.53291320800781</c:v>
                </c:pt>
                <c:pt idx="168">
                  <c:v>216.53291320800781</c:v>
                </c:pt>
                <c:pt idx="169">
                  <c:v>216.53291320800781</c:v>
                </c:pt>
                <c:pt idx="170">
                  <c:v>216.53291320800781</c:v>
                </c:pt>
                <c:pt idx="171">
                  <c:v>216.29792785644531</c:v>
                </c:pt>
                <c:pt idx="172">
                  <c:v>216.29792785644531</c:v>
                </c:pt>
                <c:pt idx="173">
                  <c:v>216.29792785644531</c:v>
                </c:pt>
                <c:pt idx="174">
                  <c:v>216.29792785644531</c:v>
                </c:pt>
                <c:pt idx="175">
                  <c:v>216.29792785644531</c:v>
                </c:pt>
                <c:pt idx="176">
                  <c:v>216.05522155761719</c:v>
                </c:pt>
                <c:pt idx="177">
                  <c:v>216.05522155761719</c:v>
                </c:pt>
                <c:pt idx="178">
                  <c:v>216.05522155761719</c:v>
                </c:pt>
                <c:pt idx="179">
                  <c:v>216.05522155761719</c:v>
                </c:pt>
                <c:pt idx="180">
                  <c:v>216.05522155761719</c:v>
                </c:pt>
                <c:pt idx="181">
                  <c:v>216.05522155761719</c:v>
                </c:pt>
                <c:pt idx="182">
                  <c:v>215.80482482910156</c:v>
                </c:pt>
                <c:pt idx="183">
                  <c:v>215.80482482910156</c:v>
                </c:pt>
                <c:pt idx="184">
                  <c:v>215.80482482910156</c:v>
                </c:pt>
                <c:pt idx="185">
                  <c:v>215.80482482910156</c:v>
                </c:pt>
                <c:pt idx="186">
                  <c:v>215.80482482910156</c:v>
                </c:pt>
                <c:pt idx="187">
                  <c:v>215.54672241210937</c:v>
                </c:pt>
                <c:pt idx="188">
                  <c:v>215.54672241210937</c:v>
                </c:pt>
                <c:pt idx="189">
                  <c:v>215.54672241210937</c:v>
                </c:pt>
                <c:pt idx="190">
                  <c:v>215.54672241210937</c:v>
                </c:pt>
                <c:pt idx="191">
                  <c:v>215.54672241210937</c:v>
                </c:pt>
                <c:pt idx="192">
                  <c:v>215.54672241210937</c:v>
                </c:pt>
                <c:pt idx="193">
                  <c:v>215.28091430664062</c:v>
                </c:pt>
                <c:pt idx="194">
                  <c:v>215.28091430664062</c:v>
                </c:pt>
                <c:pt idx="195">
                  <c:v>215.28091430664062</c:v>
                </c:pt>
                <c:pt idx="196">
                  <c:v>215.28091430664062</c:v>
                </c:pt>
                <c:pt idx="197">
                  <c:v>215.28091430664062</c:v>
                </c:pt>
                <c:pt idx="198">
                  <c:v>215.00740051269531</c:v>
                </c:pt>
                <c:pt idx="199">
                  <c:v>215.00740051269531</c:v>
                </c:pt>
                <c:pt idx="200">
                  <c:v>215.00740051269531</c:v>
                </c:pt>
                <c:pt idx="201">
                  <c:v>215.00740051269531</c:v>
                </c:pt>
                <c:pt idx="202">
                  <c:v>215.00740051269531</c:v>
                </c:pt>
                <c:pt idx="203">
                  <c:v>215.00740051269531</c:v>
                </c:pt>
                <c:pt idx="204">
                  <c:v>214.72618103027344</c:v>
                </c:pt>
                <c:pt idx="205">
                  <c:v>214.72618103027344</c:v>
                </c:pt>
                <c:pt idx="206">
                  <c:v>214.72618103027344</c:v>
                </c:pt>
                <c:pt idx="207">
                  <c:v>214.72618103027344</c:v>
                </c:pt>
                <c:pt idx="208">
                  <c:v>214.72618103027344</c:v>
                </c:pt>
                <c:pt idx="209">
                  <c:v>214.437255859375</c:v>
                </c:pt>
                <c:pt idx="210">
                  <c:v>214.437255859375</c:v>
                </c:pt>
                <c:pt idx="211">
                  <c:v>214.437255859375</c:v>
                </c:pt>
                <c:pt idx="212">
                  <c:v>214.437255859375</c:v>
                </c:pt>
                <c:pt idx="213">
                  <c:v>214.437255859375</c:v>
                </c:pt>
                <c:pt idx="214">
                  <c:v>214.437255859375</c:v>
                </c:pt>
                <c:pt idx="215">
                  <c:v>214.140625</c:v>
                </c:pt>
                <c:pt idx="216">
                  <c:v>214.140625</c:v>
                </c:pt>
                <c:pt idx="217">
                  <c:v>214.140625</c:v>
                </c:pt>
                <c:pt idx="218">
                  <c:v>214.140625</c:v>
                </c:pt>
                <c:pt idx="219">
                  <c:v>214.140625</c:v>
                </c:pt>
                <c:pt idx="220">
                  <c:v>213.83628845214844</c:v>
                </c:pt>
                <c:pt idx="221">
                  <c:v>213.83628845214844</c:v>
                </c:pt>
                <c:pt idx="222">
                  <c:v>213.83628845214844</c:v>
                </c:pt>
                <c:pt idx="223">
                  <c:v>213.83628845214844</c:v>
                </c:pt>
                <c:pt idx="224">
                  <c:v>213.52426147460937</c:v>
                </c:pt>
                <c:pt idx="225">
                  <c:v>213.52426147460937</c:v>
                </c:pt>
                <c:pt idx="226">
                  <c:v>213.52426147460937</c:v>
                </c:pt>
                <c:pt idx="227">
                  <c:v>213.52426147460937</c:v>
                </c:pt>
                <c:pt idx="228">
                  <c:v>213.52426147460937</c:v>
                </c:pt>
                <c:pt idx="229">
                  <c:v>213.20451354980469</c:v>
                </c:pt>
                <c:pt idx="230">
                  <c:v>213.20451354980469</c:v>
                </c:pt>
                <c:pt idx="231">
                  <c:v>213.20451354980469</c:v>
                </c:pt>
                <c:pt idx="232">
                  <c:v>213.20451354980469</c:v>
                </c:pt>
                <c:pt idx="233">
                  <c:v>213.20451354980469</c:v>
                </c:pt>
                <c:pt idx="234">
                  <c:v>213.20451354980469</c:v>
                </c:pt>
                <c:pt idx="235">
                  <c:v>212.87705993652344</c:v>
                </c:pt>
                <c:pt idx="236">
                  <c:v>212.87705993652344</c:v>
                </c:pt>
                <c:pt idx="237">
                  <c:v>212.87705993652344</c:v>
                </c:pt>
                <c:pt idx="238">
                  <c:v>212.87705993652344</c:v>
                </c:pt>
                <c:pt idx="239">
                  <c:v>212.87705993652344</c:v>
                </c:pt>
                <c:pt idx="240">
                  <c:v>212.54191589355469</c:v>
                </c:pt>
                <c:pt idx="241">
                  <c:v>212.54191589355469</c:v>
                </c:pt>
                <c:pt idx="242">
                  <c:v>212.54191589355469</c:v>
                </c:pt>
                <c:pt idx="243">
                  <c:v>212.54191589355469</c:v>
                </c:pt>
                <c:pt idx="244">
                  <c:v>212.54191589355469</c:v>
                </c:pt>
                <c:pt idx="245">
                  <c:v>212.19905090332031</c:v>
                </c:pt>
                <c:pt idx="246">
                  <c:v>212.19905090332031</c:v>
                </c:pt>
                <c:pt idx="247">
                  <c:v>212.19905090332031</c:v>
                </c:pt>
                <c:pt idx="248">
                  <c:v>212.19905090332031</c:v>
                </c:pt>
                <c:pt idx="249">
                  <c:v>212.19905090332031</c:v>
                </c:pt>
                <c:pt idx="250">
                  <c:v>211.84849548339844</c:v>
                </c:pt>
                <c:pt idx="251">
                  <c:v>211.84849548339844</c:v>
                </c:pt>
                <c:pt idx="252">
                  <c:v>211.84849548339844</c:v>
                </c:pt>
                <c:pt idx="253">
                  <c:v>211.84849548339844</c:v>
                </c:pt>
                <c:pt idx="254">
                  <c:v>211.84849548339844</c:v>
                </c:pt>
                <c:pt idx="255">
                  <c:v>211.84849548339844</c:v>
                </c:pt>
                <c:pt idx="256">
                  <c:v>211.490234375</c:v>
                </c:pt>
                <c:pt idx="257">
                  <c:v>211.490234375</c:v>
                </c:pt>
                <c:pt idx="258">
                  <c:v>211.490234375</c:v>
                </c:pt>
                <c:pt idx="259">
                  <c:v>211.490234375</c:v>
                </c:pt>
                <c:pt idx="260">
                  <c:v>211.490234375</c:v>
                </c:pt>
                <c:pt idx="261">
                  <c:v>211.124267578125</c:v>
                </c:pt>
                <c:pt idx="262">
                  <c:v>211.124267578125</c:v>
                </c:pt>
                <c:pt idx="263">
                  <c:v>211.124267578125</c:v>
                </c:pt>
                <c:pt idx="264">
                  <c:v>211.124267578125</c:v>
                </c:pt>
                <c:pt idx="265">
                  <c:v>211.124267578125</c:v>
                </c:pt>
                <c:pt idx="266">
                  <c:v>211.124267578125</c:v>
                </c:pt>
                <c:pt idx="267">
                  <c:v>210.75057983398438</c:v>
                </c:pt>
                <c:pt idx="268">
                  <c:v>210.75057983398438</c:v>
                </c:pt>
                <c:pt idx="269">
                  <c:v>210.75057983398438</c:v>
                </c:pt>
                <c:pt idx="270">
                  <c:v>210.75057983398438</c:v>
                </c:pt>
                <c:pt idx="271">
                  <c:v>210.75057983398438</c:v>
                </c:pt>
                <c:pt idx="272">
                  <c:v>210.36920166015625</c:v>
                </c:pt>
                <c:pt idx="273">
                  <c:v>210.36920166015625</c:v>
                </c:pt>
                <c:pt idx="274">
                  <c:v>210.36920166015625</c:v>
                </c:pt>
                <c:pt idx="275">
                  <c:v>210.36920166015625</c:v>
                </c:pt>
                <c:pt idx="276">
                  <c:v>210.36920166015625</c:v>
                </c:pt>
                <c:pt idx="277">
                  <c:v>210.36920166015625</c:v>
                </c:pt>
                <c:pt idx="278">
                  <c:v>209.98011779785156</c:v>
                </c:pt>
                <c:pt idx="279">
                  <c:v>209.98011779785156</c:v>
                </c:pt>
                <c:pt idx="280">
                  <c:v>209.98011779785156</c:v>
                </c:pt>
                <c:pt idx="281">
                  <c:v>209.98011779785156</c:v>
                </c:pt>
                <c:pt idx="282">
                  <c:v>209.98011779785156</c:v>
                </c:pt>
                <c:pt idx="283">
                  <c:v>209.58332824707031</c:v>
                </c:pt>
                <c:pt idx="284">
                  <c:v>209.58332824707031</c:v>
                </c:pt>
                <c:pt idx="285">
                  <c:v>209.58332824707031</c:v>
                </c:pt>
                <c:pt idx="286">
                  <c:v>209.58332824707031</c:v>
                </c:pt>
                <c:pt idx="287">
                  <c:v>209.58332824707031</c:v>
                </c:pt>
                <c:pt idx="288">
                  <c:v>209.58332824707031</c:v>
                </c:pt>
                <c:pt idx="289">
                  <c:v>209.1788330078125</c:v>
                </c:pt>
                <c:pt idx="290">
                  <c:v>209.1788330078125</c:v>
                </c:pt>
                <c:pt idx="291">
                  <c:v>209.1788330078125</c:v>
                </c:pt>
                <c:pt idx="292">
                  <c:v>209.1788330078125</c:v>
                </c:pt>
                <c:pt idx="293">
                  <c:v>209.1788330078125</c:v>
                </c:pt>
                <c:pt idx="294">
                  <c:v>208.76664733886719</c:v>
                </c:pt>
                <c:pt idx="295">
                  <c:v>208.76664733886719</c:v>
                </c:pt>
                <c:pt idx="296">
                  <c:v>208.76664733886719</c:v>
                </c:pt>
                <c:pt idx="297">
                  <c:v>208.76664733886719</c:v>
                </c:pt>
                <c:pt idx="298">
                  <c:v>208.76664733886719</c:v>
                </c:pt>
                <c:pt idx="299">
                  <c:v>208.76664733886719</c:v>
                </c:pt>
                <c:pt idx="300">
                  <c:v>208.34674072265625</c:v>
                </c:pt>
                <c:pt idx="301">
                  <c:v>208.34674072265625</c:v>
                </c:pt>
                <c:pt idx="302">
                  <c:v>208.34674072265625</c:v>
                </c:pt>
                <c:pt idx="303">
                  <c:v>208.34674072265625</c:v>
                </c:pt>
                <c:pt idx="304">
                  <c:v>208.34674072265625</c:v>
                </c:pt>
                <c:pt idx="305">
                  <c:v>207.91912841796875</c:v>
                </c:pt>
                <c:pt idx="306">
                  <c:v>207.91912841796875</c:v>
                </c:pt>
                <c:pt idx="307">
                  <c:v>207.91912841796875</c:v>
                </c:pt>
                <c:pt idx="308">
                  <c:v>207.91912841796875</c:v>
                </c:pt>
                <c:pt idx="309">
                  <c:v>207.91912841796875</c:v>
                </c:pt>
                <c:pt idx="310">
                  <c:v>207.91912841796875</c:v>
                </c:pt>
                <c:pt idx="311">
                  <c:v>207.48382568359375</c:v>
                </c:pt>
                <c:pt idx="312">
                  <c:v>207.48382568359375</c:v>
                </c:pt>
                <c:pt idx="313">
                  <c:v>207.48382568359375</c:v>
                </c:pt>
                <c:pt idx="314">
                  <c:v>207.48382568359375</c:v>
                </c:pt>
                <c:pt idx="315">
                  <c:v>207.48382568359375</c:v>
                </c:pt>
                <c:pt idx="316">
                  <c:v>207.04080200195312</c:v>
                </c:pt>
                <c:pt idx="317">
                  <c:v>207.04080200195312</c:v>
                </c:pt>
                <c:pt idx="318">
                  <c:v>207.04080200195312</c:v>
                </c:pt>
                <c:pt idx="319">
                  <c:v>207.04080200195312</c:v>
                </c:pt>
                <c:pt idx="320">
                  <c:v>207.04080200195312</c:v>
                </c:pt>
                <c:pt idx="321">
                  <c:v>206.590087890625</c:v>
                </c:pt>
                <c:pt idx="322">
                  <c:v>206.590087890625</c:v>
                </c:pt>
                <c:pt idx="323">
                  <c:v>206.590087890625</c:v>
                </c:pt>
                <c:pt idx="324">
                  <c:v>206.590087890625</c:v>
                </c:pt>
                <c:pt idx="325">
                  <c:v>206.590087890625</c:v>
                </c:pt>
                <c:pt idx="326">
                  <c:v>206.590087890625</c:v>
                </c:pt>
                <c:pt idx="327">
                  <c:v>206.13165283203125</c:v>
                </c:pt>
                <c:pt idx="328">
                  <c:v>206.13165283203125</c:v>
                </c:pt>
                <c:pt idx="329">
                  <c:v>206.13165283203125</c:v>
                </c:pt>
                <c:pt idx="330">
                  <c:v>206.13165283203125</c:v>
                </c:pt>
                <c:pt idx="331">
                  <c:v>206.13165283203125</c:v>
                </c:pt>
                <c:pt idx="332">
                  <c:v>205.66552734375</c:v>
                </c:pt>
                <c:pt idx="333">
                  <c:v>205.66552734375</c:v>
                </c:pt>
                <c:pt idx="334">
                  <c:v>205.66552734375</c:v>
                </c:pt>
                <c:pt idx="335">
                  <c:v>205.66552734375</c:v>
                </c:pt>
                <c:pt idx="336">
                  <c:v>205.66552734375</c:v>
                </c:pt>
                <c:pt idx="337">
                  <c:v>205.19169616699219</c:v>
                </c:pt>
                <c:pt idx="338">
                  <c:v>205.19169616699219</c:v>
                </c:pt>
                <c:pt idx="339">
                  <c:v>205.19169616699219</c:v>
                </c:pt>
                <c:pt idx="340">
                  <c:v>205.19169616699219</c:v>
                </c:pt>
                <c:pt idx="341">
                  <c:v>205.19169616699219</c:v>
                </c:pt>
                <c:pt idx="342">
                  <c:v>205</c:v>
                </c:pt>
                <c:pt idx="343">
                  <c:v>205</c:v>
                </c:pt>
                <c:pt idx="344">
                  <c:v>205</c:v>
                </c:pt>
                <c:pt idx="345">
                  <c:v>205</c:v>
                </c:pt>
                <c:pt idx="346">
                  <c:v>205</c:v>
                </c:pt>
                <c:pt idx="347">
                  <c:v>205</c:v>
                </c:pt>
                <c:pt idx="348">
                  <c:v>205</c:v>
                </c:pt>
                <c:pt idx="349">
                  <c:v>205</c:v>
                </c:pt>
                <c:pt idx="350">
                  <c:v>205</c:v>
                </c:pt>
                <c:pt idx="351">
                  <c:v>205</c:v>
                </c:pt>
                <c:pt idx="352">
                  <c:v>205</c:v>
                </c:pt>
                <c:pt idx="353">
                  <c:v>205</c:v>
                </c:pt>
                <c:pt idx="354">
                  <c:v>205.57135009765625</c:v>
                </c:pt>
                <c:pt idx="355">
                  <c:v>205.57135009765625</c:v>
                </c:pt>
                <c:pt idx="356">
                  <c:v>205.57135009765625</c:v>
                </c:pt>
                <c:pt idx="357">
                  <c:v>205.57135009765625</c:v>
                </c:pt>
                <c:pt idx="358">
                  <c:v>205.57135009765625</c:v>
                </c:pt>
                <c:pt idx="359">
                  <c:v>205.57135009765625</c:v>
                </c:pt>
                <c:pt idx="360">
                  <c:v>216.24998474121094</c:v>
                </c:pt>
                <c:pt idx="361">
                  <c:v>216.24998474121094</c:v>
                </c:pt>
                <c:pt idx="362">
                  <c:v>216.24998474121094</c:v>
                </c:pt>
                <c:pt idx="363">
                  <c:v>216.24998474121094</c:v>
                </c:pt>
                <c:pt idx="364">
                  <c:v>216.24998474121094</c:v>
                </c:pt>
                <c:pt idx="365">
                  <c:v>219.99444580078125</c:v>
                </c:pt>
                <c:pt idx="366">
                  <c:v>219.99444580078125</c:v>
                </c:pt>
                <c:pt idx="367">
                  <c:v>219.99444580078125</c:v>
                </c:pt>
                <c:pt idx="368">
                  <c:v>219.99444580078125</c:v>
                </c:pt>
                <c:pt idx="369">
                  <c:v>219.99444580078125</c:v>
                </c:pt>
                <c:pt idx="370">
                  <c:v>219.99444580078125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020352"/>
        <c:axId val="319340544"/>
      </c:scatterChart>
      <c:valAx>
        <c:axId val="319019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Time (s)</a:t>
                </a:r>
              </a:p>
            </c:rich>
          </c:tx>
          <c:layout>
            <c:manualLayout>
              <c:xMode val="edge"/>
              <c:yMode val="edge"/>
              <c:x val="0.39408015487425774"/>
              <c:y val="0.893833026969189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9019776"/>
        <c:crossesAt val="-10000"/>
        <c:crossBetween val="midCat"/>
      </c:valAx>
      <c:valAx>
        <c:axId val="3190197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Waist power (bit)</a:t>
                </a:r>
              </a:p>
            </c:rich>
          </c:tx>
          <c:layout>
            <c:manualLayout>
              <c:xMode val="edge"/>
              <c:yMode val="edge"/>
              <c:x val="2.259954207851678E-2"/>
              <c:y val="0.353993433747610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9019200"/>
        <c:crosses val="autoZero"/>
        <c:crossBetween val="midCat"/>
      </c:valAx>
      <c:valAx>
        <c:axId val="3190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19340544"/>
        <c:crosses val="autoZero"/>
        <c:crossBetween val="midCat"/>
      </c:valAx>
      <c:valAx>
        <c:axId val="31934054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t>Power (bit)</a:t>
                </a:r>
              </a:p>
            </c:rich>
          </c:tx>
          <c:layout>
            <c:manualLayout>
              <c:xMode val="edge"/>
              <c:yMode val="edge"/>
              <c:x val="0.95578246868077654"/>
              <c:y val="0.313598361180462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cross"/>
        <c:minorTickMark val="none"/>
        <c:tickLblPos val="nextTo"/>
        <c:spPr>
          <a:ln w="3175">
            <a:solidFill>
              <a:srgbClr val="0000FF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9020352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44327693080918074"/>
          <c:y val="0.24390975518304114"/>
          <c:w val="0.60462966065412038"/>
          <c:h val="0.4460065662523892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Tapering speed analysis</a:t>
            </a:r>
          </a:p>
        </c:rich>
      </c:tx>
      <c:layout>
        <c:manualLayout>
          <c:xMode val="edge"/>
          <c:yMode val="edge"/>
          <c:x val="0.13200000000000001"/>
          <c:y val="2.9761904761904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200000000000001"/>
          <c:y val="0.14285755806349418"/>
          <c:w val="0.74199999999999999"/>
          <c:h val="0.66071620604366066"/>
        </c:manualLayout>
      </c:layout>
      <c:scatterChart>
        <c:scatterStyle val="lineMarker"/>
        <c:varyColors val="0"/>
        <c:ser>
          <c:idx val="0"/>
          <c:order val="0"/>
          <c:tx>
            <c:strRef>
              <c:f>Basic!$C$8</c:f>
              <c:strCache>
                <c:ptCount val="1"/>
                <c:pt idx="0">
                  <c:v>v1/v2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Basic!$B$9:$B$184</c:f>
              <c:numCache>
                <c:formatCode>General</c:formatCode>
                <c:ptCount val="176"/>
                <c:pt idx="0">
                  <c:v>0</c:v>
                </c:pt>
                <c:pt idx="1">
                  <c:v>0.04</c:v>
                </c:pt>
                <c:pt idx="2">
                  <c:v>0.08</c:v>
                </c:pt>
                <c:pt idx="3">
                  <c:v>0.12</c:v>
                </c:pt>
                <c:pt idx="4">
                  <c:v>0.16</c:v>
                </c:pt>
                <c:pt idx="5">
                  <c:v>0.2</c:v>
                </c:pt>
                <c:pt idx="6">
                  <c:v>0.24</c:v>
                </c:pt>
                <c:pt idx="7">
                  <c:v>0.28000000000000003</c:v>
                </c:pt>
                <c:pt idx="8">
                  <c:v>0.32</c:v>
                </c:pt>
                <c:pt idx="9">
                  <c:v>0.36</c:v>
                </c:pt>
                <c:pt idx="10">
                  <c:v>0.4</c:v>
                </c:pt>
                <c:pt idx="11">
                  <c:v>0.44</c:v>
                </c:pt>
                <c:pt idx="12">
                  <c:v>0.48</c:v>
                </c:pt>
                <c:pt idx="13">
                  <c:v>0.52</c:v>
                </c:pt>
                <c:pt idx="14">
                  <c:v>0.56000000000000005</c:v>
                </c:pt>
                <c:pt idx="15">
                  <c:v>0.6</c:v>
                </c:pt>
                <c:pt idx="16">
                  <c:v>0.64</c:v>
                </c:pt>
                <c:pt idx="17">
                  <c:v>0.68</c:v>
                </c:pt>
                <c:pt idx="18">
                  <c:v>0.72</c:v>
                </c:pt>
                <c:pt idx="19">
                  <c:v>0.76</c:v>
                </c:pt>
                <c:pt idx="20">
                  <c:v>0.8</c:v>
                </c:pt>
                <c:pt idx="21">
                  <c:v>0.84</c:v>
                </c:pt>
                <c:pt idx="22">
                  <c:v>0.88</c:v>
                </c:pt>
                <c:pt idx="23">
                  <c:v>0.92</c:v>
                </c:pt>
                <c:pt idx="24">
                  <c:v>0.96</c:v>
                </c:pt>
                <c:pt idx="25">
                  <c:v>1</c:v>
                </c:pt>
                <c:pt idx="26">
                  <c:v>1.04</c:v>
                </c:pt>
                <c:pt idx="27">
                  <c:v>1.08</c:v>
                </c:pt>
                <c:pt idx="28">
                  <c:v>1.1200000000000001</c:v>
                </c:pt>
                <c:pt idx="29">
                  <c:v>1.1599999999999999</c:v>
                </c:pt>
                <c:pt idx="30">
                  <c:v>1.2</c:v>
                </c:pt>
                <c:pt idx="31">
                  <c:v>1.24</c:v>
                </c:pt>
                <c:pt idx="32">
                  <c:v>1.28</c:v>
                </c:pt>
                <c:pt idx="33">
                  <c:v>1.32</c:v>
                </c:pt>
                <c:pt idx="34">
                  <c:v>1.36</c:v>
                </c:pt>
                <c:pt idx="35">
                  <c:v>1.4000000000000001</c:v>
                </c:pt>
                <c:pt idx="36">
                  <c:v>1.44</c:v>
                </c:pt>
                <c:pt idx="37">
                  <c:v>1.48</c:v>
                </c:pt>
                <c:pt idx="38">
                  <c:v>1.52</c:v>
                </c:pt>
                <c:pt idx="39">
                  <c:v>1.56</c:v>
                </c:pt>
                <c:pt idx="40">
                  <c:v>1.6</c:v>
                </c:pt>
                <c:pt idx="41">
                  <c:v>1.6400000000000001</c:v>
                </c:pt>
                <c:pt idx="42">
                  <c:v>1.68</c:v>
                </c:pt>
                <c:pt idx="43">
                  <c:v>1.72</c:v>
                </c:pt>
                <c:pt idx="44">
                  <c:v>1.76</c:v>
                </c:pt>
                <c:pt idx="45">
                  <c:v>1.8</c:v>
                </c:pt>
                <c:pt idx="46">
                  <c:v>1.84</c:v>
                </c:pt>
                <c:pt idx="47">
                  <c:v>1.8800000000000001</c:v>
                </c:pt>
                <c:pt idx="48">
                  <c:v>1.92</c:v>
                </c:pt>
                <c:pt idx="49">
                  <c:v>1.96</c:v>
                </c:pt>
                <c:pt idx="50">
                  <c:v>2</c:v>
                </c:pt>
                <c:pt idx="51">
                  <c:v>2.04</c:v>
                </c:pt>
                <c:pt idx="52">
                  <c:v>2.08</c:v>
                </c:pt>
                <c:pt idx="53">
                  <c:v>2.12</c:v>
                </c:pt>
                <c:pt idx="54">
                  <c:v>2.16</c:v>
                </c:pt>
                <c:pt idx="55">
                  <c:v>2.2000000000000002</c:v>
                </c:pt>
                <c:pt idx="56">
                  <c:v>2.2400000000000002</c:v>
                </c:pt>
                <c:pt idx="57">
                  <c:v>2.2800000000000002</c:v>
                </c:pt>
                <c:pt idx="58">
                  <c:v>2.3199999999999998</c:v>
                </c:pt>
                <c:pt idx="59">
                  <c:v>2.36</c:v>
                </c:pt>
                <c:pt idx="60">
                  <c:v>2.4</c:v>
                </c:pt>
                <c:pt idx="61">
                  <c:v>2.44</c:v>
                </c:pt>
                <c:pt idx="62">
                  <c:v>2.48</c:v>
                </c:pt>
                <c:pt idx="63">
                  <c:v>2.52</c:v>
                </c:pt>
                <c:pt idx="64">
                  <c:v>2.56</c:v>
                </c:pt>
                <c:pt idx="65">
                  <c:v>2.6</c:v>
                </c:pt>
                <c:pt idx="66">
                  <c:v>2.64</c:v>
                </c:pt>
                <c:pt idx="67">
                  <c:v>2.68</c:v>
                </c:pt>
                <c:pt idx="68">
                  <c:v>2.72</c:v>
                </c:pt>
                <c:pt idx="69">
                  <c:v>2.7600000000000002</c:v>
                </c:pt>
                <c:pt idx="70">
                  <c:v>2.8000000000000003</c:v>
                </c:pt>
                <c:pt idx="71">
                  <c:v>2.84</c:v>
                </c:pt>
                <c:pt idx="72">
                  <c:v>2.88</c:v>
                </c:pt>
                <c:pt idx="73">
                  <c:v>2.92</c:v>
                </c:pt>
                <c:pt idx="74">
                  <c:v>2.96</c:v>
                </c:pt>
                <c:pt idx="75">
                  <c:v>3</c:v>
                </c:pt>
                <c:pt idx="76">
                  <c:v>3.04</c:v>
                </c:pt>
                <c:pt idx="77">
                  <c:v>3.08</c:v>
                </c:pt>
                <c:pt idx="78">
                  <c:v>3.12</c:v>
                </c:pt>
                <c:pt idx="79">
                  <c:v>3.16</c:v>
                </c:pt>
                <c:pt idx="80">
                  <c:v>3.2</c:v>
                </c:pt>
                <c:pt idx="81">
                  <c:v>3.24</c:v>
                </c:pt>
                <c:pt idx="82">
                  <c:v>3.2800000000000002</c:v>
                </c:pt>
                <c:pt idx="83">
                  <c:v>3.3200000000000003</c:v>
                </c:pt>
                <c:pt idx="84">
                  <c:v>3.36</c:v>
                </c:pt>
                <c:pt idx="85">
                  <c:v>3.4</c:v>
                </c:pt>
                <c:pt idx="86">
                  <c:v>3.44</c:v>
                </c:pt>
                <c:pt idx="87">
                  <c:v>3.48</c:v>
                </c:pt>
                <c:pt idx="88">
                  <c:v>3.52</c:v>
                </c:pt>
                <c:pt idx="89">
                  <c:v>3.56</c:v>
                </c:pt>
                <c:pt idx="90">
                  <c:v>3.6</c:v>
                </c:pt>
                <c:pt idx="91">
                  <c:v>3.64</c:v>
                </c:pt>
                <c:pt idx="92">
                  <c:v>3.68</c:v>
                </c:pt>
                <c:pt idx="93">
                  <c:v>3.72</c:v>
                </c:pt>
                <c:pt idx="94">
                  <c:v>3.7600000000000002</c:v>
                </c:pt>
                <c:pt idx="95">
                  <c:v>3.8000000000000003</c:v>
                </c:pt>
                <c:pt idx="96">
                  <c:v>3.84</c:v>
                </c:pt>
                <c:pt idx="97">
                  <c:v>3.88</c:v>
                </c:pt>
                <c:pt idx="98">
                  <c:v>3.92</c:v>
                </c:pt>
                <c:pt idx="99">
                  <c:v>3.96</c:v>
                </c:pt>
                <c:pt idx="100">
                  <c:v>4</c:v>
                </c:pt>
                <c:pt idx="101">
                  <c:v>4.04</c:v>
                </c:pt>
                <c:pt idx="102">
                  <c:v>4.08</c:v>
                </c:pt>
                <c:pt idx="103">
                  <c:v>4.12</c:v>
                </c:pt>
                <c:pt idx="104">
                  <c:v>4.16</c:v>
                </c:pt>
                <c:pt idx="105">
                  <c:v>4.2</c:v>
                </c:pt>
                <c:pt idx="106">
                  <c:v>4.24</c:v>
                </c:pt>
                <c:pt idx="107">
                  <c:v>4.28</c:v>
                </c:pt>
                <c:pt idx="108">
                  <c:v>4.32</c:v>
                </c:pt>
                <c:pt idx="109">
                  <c:v>4.3600000000000003</c:v>
                </c:pt>
                <c:pt idx="110">
                  <c:v>4.4000000000000004</c:v>
                </c:pt>
                <c:pt idx="111">
                  <c:v>4.4400000000000004</c:v>
                </c:pt>
                <c:pt idx="112">
                  <c:v>4.4800000000000004</c:v>
                </c:pt>
                <c:pt idx="113">
                  <c:v>4.5200000000000005</c:v>
                </c:pt>
                <c:pt idx="114">
                  <c:v>4.5600000000000005</c:v>
                </c:pt>
                <c:pt idx="115">
                  <c:v>4.6000000000000005</c:v>
                </c:pt>
                <c:pt idx="116">
                  <c:v>4.6399999999999997</c:v>
                </c:pt>
                <c:pt idx="117">
                  <c:v>4.68</c:v>
                </c:pt>
                <c:pt idx="118">
                  <c:v>4.72</c:v>
                </c:pt>
                <c:pt idx="119">
                  <c:v>4.76</c:v>
                </c:pt>
                <c:pt idx="120">
                  <c:v>4.8</c:v>
                </c:pt>
                <c:pt idx="121">
                  <c:v>4.84</c:v>
                </c:pt>
                <c:pt idx="122">
                  <c:v>4.88</c:v>
                </c:pt>
                <c:pt idx="123">
                  <c:v>4.92</c:v>
                </c:pt>
                <c:pt idx="124">
                  <c:v>4.96</c:v>
                </c:pt>
                <c:pt idx="125">
                  <c:v>5</c:v>
                </c:pt>
                <c:pt idx="126">
                  <c:v>5.04</c:v>
                </c:pt>
                <c:pt idx="127">
                  <c:v>5.08</c:v>
                </c:pt>
                <c:pt idx="128">
                  <c:v>5.12</c:v>
                </c:pt>
                <c:pt idx="129">
                  <c:v>5.16</c:v>
                </c:pt>
                <c:pt idx="130">
                  <c:v>5.2</c:v>
                </c:pt>
                <c:pt idx="131">
                  <c:v>5.24</c:v>
                </c:pt>
                <c:pt idx="132">
                  <c:v>5.28</c:v>
                </c:pt>
                <c:pt idx="133">
                  <c:v>5.32</c:v>
                </c:pt>
                <c:pt idx="134">
                  <c:v>5.36</c:v>
                </c:pt>
                <c:pt idx="135">
                  <c:v>5.4</c:v>
                </c:pt>
                <c:pt idx="136">
                  <c:v>5.44</c:v>
                </c:pt>
                <c:pt idx="137">
                  <c:v>5.48</c:v>
                </c:pt>
                <c:pt idx="138">
                  <c:v>5.5200000000000005</c:v>
                </c:pt>
                <c:pt idx="139">
                  <c:v>5.5600000000000005</c:v>
                </c:pt>
                <c:pt idx="140">
                  <c:v>5.6000000000000005</c:v>
                </c:pt>
                <c:pt idx="141">
                  <c:v>5.64</c:v>
                </c:pt>
                <c:pt idx="142">
                  <c:v>5.68</c:v>
                </c:pt>
                <c:pt idx="143">
                  <c:v>5.72</c:v>
                </c:pt>
                <c:pt idx="144">
                  <c:v>5.76</c:v>
                </c:pt>
                <c:pt idx="145">
                  <c:v>5.8</c:v>
                </c:pt>
                <c:pt idx="146">
                  <c:v>5.84</c:v>
                </c:pt>
                <c:pt idx="147">
                  <c:v>5.88</c:v>
                </c:pt>
                <c:pt idx="148">
                  <c:v>5.92</c:v>
                </c:pt>
                <c:pt idx="149">
                  <c:v>5.96</c:v>
                </c:pt>
                <c:pt idx="150">
                  <c:v>6</c:v>
                </c:pt>
                <c:pt idx="151">
                  <c:v>6.04</c:v>
                </c:pt>
                <c:pt idx="152">
                  <c:v>6.08</c:v>
                </c:pt>
                <c:pt idx="153">
                  <c:v>6.12</c:v>
                </c:pt>
                <c:pt idx="154">
                  <c:v>6.16</c:v>
                </c:pt>
                <c:pt idx="155">
                  <c:v>6.2</c:v>
                </c:pt>
                <c:pt idx="156">
                  <c:v>6.24</c:v>
                </c:pt>
                <c:pt idx="157">
                  <c:v>6.28</c:v>
                </c:pt>
                <c:pt idx="158">
                  <c:v>6.32</c:v>
                </c:pt>
                <c:pt idx="159">
                  <c:v>6.36</c:v>
                </c:pt>
                <c:pt idx="160">
                  <c:v>6.4</c:v>
                </c:pt>
                <c:pt idx="161">
                  <c:v>6.44</c:v>
                </c:pt>
                <c:pt idx="162">
                  <c:v>6.48</c:v>
                </c:pt>
                <c:pt idx="163">
                  <c:v>6.5200000000000005</c:v>
                </c:pt>
                <c:pt idx="164">
                  <c:v>6.5600000000000005</c:v>
                </c:pt>
                <c:pt idx="165">
                  <c:v>6.6000000000000005</c:v>
                </c:pt>
                <c:pt idx="166">
                  <c:v>6.6400000000000006</c:v>
                </c:pt>
                <c:pt idx="167">
                  <c:v>6.68</c:v>
                </c:pt>
                <c:pt idx="168">
                  <c:v>6.72</c:v>
                </c:pt>
                <c:pt idx="169">
                  <c:v>6.76</c:v>
                </c:pt>
                <c:pt idx="170">
                  <c:v>6.8</c:v>
                </c:pt>
                <c:pt idx="171">
                  <c:v>6.84</c:v>
                </c:pt>
                <c:pt idx="172">
                  <c:v>6.88</c:v>
                </c:pt>
                <c:pt idx="173">
                  <c:v>6.92</c:v>
                </c:pt>
                <c:pt idx="174">
                  <c:v>6.96</c:v>
                </c:pt>
                <c:pt idx="175">
                  <c:v>7</c:v>
                </c:pt>
              </c:numCache>
            </c:numRef>
          </c:xVal>
          <c:yVal>
            <c:numRef>
              <c:f>Basic!$C$9:$C$184</c:f>
              <c:numCache>
                <c:formatCode>0.000</c:formatCode>
                <c:ptCount val="176"/>
                <c:pt idx="0">
                  <c:v>1</c:v>
                </c:pt>
                <c:pt idx="1">
                  <c:v>1.0060271084064631</c:v>
                </c:pt>
                <c:pt idx="2">
                  <c:v>1.0121088705269847</c:v>
                </c:pt>
                <c:pt idx="3">
                  <c:v>1.0182459491630527</c:v>
                </c:pt>
                <c:pt idx="4">
                  <c:v>1.0244390171941844</c:v>
                </c:pt>
                <c:pt idx="5">
                  <c:v>1.0306887577623747</c:v>
                </c:pt>
                <c:pt idx="6">
                  <c:v>1.0369958644604924</c:v>
                </c:pt>
                <c:pt idx="7">
                  <c:v>1.0433610415247259</c:v>
                </c:pt>
                <c:pt idx="8">
                  <c:v>1.0497850040311743</c:v>
                </c:pt>
                <c:pt idx="9">
                  <c:v>1.0562684780966887</c:v>
                </c:pt>
                <c:pt idx="10">
                  <c:v>1.0628122010840686</c:v>
                </c:pt>
                <c:pt idx="11">
                  <c:v>1.0694169218117207</c:v>
                </c:pt>
                <c:pt idx="12">
                  <c:v>1.0760834007678932</c:v>
                </c:pt>
                <c:pt idx="13">
                  <c:v>1.0828124103295975</c:v>
                </c:pt>
                <c:pt idx="14">
                  <c:v>1.0896047349863365</c:v>
                </c:pt>
                <c:pt idx="15">
                  <c:v>1.0964611715687618</c:v>
                </c:pt>
                <c:pt idx="16">
                  <c:v>1.1033825294823814</c:v>
                </c:pt>
                <c:pt idx="17">
                  <c:v>1.1103696309464457</c:v>
                </c:pt>
                <c:pt idx="18">
                  <c:v>1.1174233112381498</c:v>
                </c:pt>
                <c:pt idx="19">
                  <c:v>1.124544418942276</c:v>
                </c:pt>
                <c:pt idx="20">
                  <c:v>1.1317338162064281</c:v>
                </c:pt>
                <c:pt idx="21">
                  <c:v>1.138992379001992</c:v>
                </c:pt>
                <c:pt idx="22">
                  <c:v>1.1463209973909736</c:v>
                </c:pt>
                <c:pt idx="23">
                  <c:v>1.1537205757988651</c:v>
                </c:pt>
                <c:pt idx="24">
                  <c:v>1.1611920332936978</c:v>
                </c:pt>
                <c:pt idx="25">
                  <c:v>1.1687363038714387</c:v>
                </c:pt>
                <c:pt idx="26">
                  <c:v>1.1763543367478979</c:v>
                </c:pt>
                <c:pt idx="27">
                  <c:v>1.1840470966573167</c:v>
                </c:pt>
                <c:pt idx="28">
                  <c:v>1.1918155641578152</c:v>
                </c:pt>
                <c:pt idx="29">
                  <c:v>1.1996607359438751</c:v>
                </c:pt>
                <c:pt idx="30">
                  <c:v>1.2075836251660426</c:v>
                </c:pt>
                <c:pt idx="31">
                  <c:v>1.215585261758052</c:v>
                </c:pt>
                <c:pt idx="32">
                  <c:v>1.223666692771556</c:v>
                </c:pt>
                <c:pt idx="33">
                  <c:v>1.231828982718671</c:v>
                </c:pt>
                <c:pt idx="34">
                  <c:v>1.2400732139225499</c:v>
                </c:pt>
                <c:pt idx="35">
                  <c:v>1.2484004868761898</c:v>
                </c:pt>
                <c:pt idx="36">
                  <c:v>1.2568119206097044</c:v>
                </c:pt>
                <c:pt idx="37">
                  <c:v>1.2653086530662858</c:v>
                </c:pt>
                <c:pt idx="38">
                  <c:v>1.2738918414870906</c:v>
                </c:pt>
                <c:pt idx="39">
                  <c:v>1.2825626628052982</c:v>
                </c:pt>
                <c:pt idx="40">
                  <c:v>1.2913223140495871</c:v>
                </c:pt>
                <c:pt idx="41">
                  <c:v>1.3001720127572878</c:v>
                </c:pt>
                <c:pt idx="42">
                  <c:v>1.3091129973974835</c:v>
                </c:pt>
                <c:pt idx="43">
                  <c:v>1.3181465278043236</c:v>
                </c:pt>
                <c:pt idx="44">
                  <c:v>1.3272738856208459</c:v>
                </c:pt>
                <c:pt idx="45">
                  <c:v>1.3364963747535836</c:v>
                </c:pt>
                <c:pt idx="46">
                  <c:v>1.345815321838276</c:v>
                </c:pt>
                <c:pt idx="47">
                  <c:v>1.3552320767169777</c:v>
                </c:pt>
                <c:pt idx="48">
                  <c:v>1.3647480129268932</c:v>
                </c:pt>
                <c:pt idx="49">
                  <c:v>1.3743645282012731</c:v>
                </c:pt>
                <c:pt idx="50">
                  <c:v>1.3840830449826991</c:v>
                </c:pt>
                <c:pt idx="51">
                  <c:v>1.3939050109491238</c:v>
                </c:pt>
                <c:pt idx="52">
                  <c:v>1.4038318995530199</c:v>
                </c:pt>
                <c:pt idx="53">
                  <c:v>1.4138652105740153</c:v>
                </c:pt>
                <c:pt idx="54">
                  <c:v>1.4240064706854032</c:v>
                </c:pt>
                <c:pt idx="55">
                  <c:v>1.4342572340349244</c:v>
                </c:pt>
                <c:pt idx="56">
                  <c:v>1.4446190828402365</c:v>
                </c:pt>
                <c:pt idx="57">
                  <c:v>1.4550936279994939</c:v>
                </c:pt>
                <c:pt idx="58">
                  <c:v>1.465682509717475</c:v>
                </c:pt>
                <c:pt idx="59">
                  <c:v>1.4763873981477247</c:v>
                </c:pt>
                <c:pt idx="60">
                  <c:v>1.4872099940511601</c:v>
                </c:pt>
                <c:pt idx="61">
                  <c:v>1.4981520294716466</c:v>
                </c:pt>
                <c:pt idx="62">
                  <c:v>1.5092152684290274</c:v>
                </c:pt>
                <c:pt idx="63">
                  <c:v>1.5204015076301352</c:v>
                </c:pt>
                <c:pt idx="64">
                  <c:v>1.5317125771983138</c:v>
                </c:pt>
                <c:pt idx="65">
                  <c:v>1.5431503414220133</c:v>
                </c:pt>
                <c:pt idx="66">
                  <c:v>1.5547166995230124</c:v>
                </c:pt>
                <c:pt idx="67">
                  <c:v>1.5664135864448834</c:v>
                </c:pt>
                <c:pt idx="68">
                  <c:v>1.5782429736622809</c:v>
                </c:pt>
                <c:pt idx="69">
                  <c:v>1.59020687001172</c:v>
                </c:pt>
                <c:pt idx="70">
                  <c:v>1.6023073225444637</c:v>
                </c:pt>
                <c:pt idx="71">
                  <c:v>1.614546417402227</c:v>
                </c:pt>
                <c:pt idx="72">
                  <c:v>1.626926280716368</c:v>
                </c:pt>
                <c:pt idx="73">
                  <c:v>1.6394490795313141</c:v>
                </c:pt>
                <c:pt idx="74">
                  <c:v>1.6521170227529558</c:v>
                </c:pt>
                <c:pt idx="75">
                  <c:v>1.6649323621227887</c:v>
                </c:pt>
                <c:pt idx="76">
                  <c:v>1.6778973932186096</c:v>
                </c:pt>
                <c:pt idx="77">
                  <c:v>1.6910144564825882</c:v>
                </c:pt>
                <c:pt idx="78">
                  <c:v>1.7042859382775806</c:v>
                </c:pt>
                <c:pt idx="79">
                  <c:v>1.7177142719725713</c:v>
                </c:pt>
                <c:pt idx="80">
                  <c:v>1.7313019390581721</c:v>
                </c:pt>
                <c:pt idx="81">
                  <c:v>1.7450514702931164</c:v>
                </c:pt>
                <c:pt idx="82">
                  <c:v>1.7589654468827616</c:v>
                </c:pt>
                <c:pt idx="83">
                  <c:v>1.7730465016906001</c:v>
                </c:pt>
                <c:pt idx="84">
                  <c:v>1.7872973204838571</c:v>
                </c:pt>
                <c:pt idx="85">
                  <c:v>1.8017206432142698</c:v>
                </c:pt>
                <c:pt idx="86">
                  <c:v>1.8163192653351834</c:v>
                </c:pt>
                <c:pt idx="87">
                  <c:v>1.8310960391561575</c:v>
                </c:pt>
                <c:pt idx="88">
                  <c:v>1.8460538752362949</c:v>
                </c:pt>
                <c:pt idx="89">
                  <c:v>1.861195743817573</c:v>
                </c:pt>
                <c:pt idx="90">
                  <c:v>1.8765246762994932</c:v>
                </c:pt>
                <c:pt idx="91">
                  <c:v>1.8920437667564129</c:v>
                </c:pt>
                <c:pt idx="92">
                  <c:v>1.9077561734989774</c:v>
                </c:pt>
                <c:pt idx="93">
                  <c:v>1.9236651206811315</c:v>
                </c:pt>
                <c:pt idx="94">
                  <c:v>1.9397738999542216</c:v>
                </c:pt>
                <c:pt idx="95">
                  <c:v>1.9560858721697887</c:v>
                </c:pt>
                <c:pt idx="96">
                  <c:v>1.9726044691326856</c:v>
                </c:pt>
                <c:pt idx="97">
                  <c:v>1.9893331954062312</c:v>
                </c:pt>
                <c:pt idx="98">
                  <c:v>2.0062756301711757</c:v>
                </c:pt>
                <c:pt idx="99">
                  <c:v>2.0234354291403029</c:v>
                </c:pt>
                <c:pt idx="100">
                  <c:v>2.0408163265306123</c:v>
                </c:pt>
                <c:pt idx="101">
                  <c:v>2.0584221370950306</c:v>
                </c:pt>
                <c:pt idx="102">
                  <c:v>2.0762567582157487</c:v>
                </c:pt>
                <c:pt idx="103">
                  <c:v>2.0943241720612966</c:v>
                </c:pt>
                <c:pt idx="104">
                  <c:v>2.1126284478096271</c:v>
                </c:pt>
                <c:pt idx="105">
                  <c:v>2.1311737439394745</c:v>
                </c:pt>
                <c:pt idx="106">
                  <c:v>2.1499643105924444</c:v>
                </c:pt>
                <c:pt idx="107">
                  <c:v>2.1690044920083027</c:v>
                </c:pt>
                <c:pt idx="108">
                  <c:v>2.1882987290360987</c:v>
                </c:pt>
                <c:pt idx="109">
                  <c:v>2.2078515617238015</c:v>
                </c:pt>
                <c:pt idx="110">
                  <c:v>2.2276676319893074</c:v>
                </c:pt>
                <c:pt idx="111">
                  <c:v>2.2477516863757026</c:v>
                </c:pt>
                <c:pt idx="112">
                  <c:v>2.2681085788938891</c:v>
                </c:pt>
                <c:pt idx="113">
                  <c:v>2.2887432739557032</c:v>
                </c:pt>
                <c:pt idx="114">
                  <c:v>2.3096608494008741</c:v>
                </c:pt>
                <c:pt idx="115">
                  <c:v>2.3308664996212336</c:v>
                </c:pt>
                <c:pt idx="116">
                  <c:v>2.3523655387858029</c:v>
                </c:pt>
                <c:pt idx="117">
                  <c:v>2.3741634041704551</c:v>
                </c:pt>
                <c:pt idx="118">
                  <c:v>2.396265659596085</c:v>
                </c:pt>
                <c:pt idx="119">
                  <c:v>2.4186779989793177</c:v>
                </c:pt>
                <c:pt idx="120">
                  <c:v>2.44140625</c:v>
                </c:pt>
                <c:pt idx="121">
                  <c:v>2.4644563778898836</c:v>
                </c:pt>
                <c:pt idx="122">
                  <c:v>2.4878344893470925</c:v>
                </c:pt>
                <c:pt idx="123">
                  <c:v>2.5115468365811822</c:v>
                </c:pt>
                <c:pt idx="124">
                  <c:v>2.5355998214937729</c:v>
                </c:pt>
                <c:pt idx="125">
                  <c:v>2.5600000000000005</c:v>
                </c:pt>
                <c:pt idx="126">
                  <c:v>2.5847540864962104</c:v>
                </c:pt>
                <c:pt idx="127">
                  <c:v>2.6098689584795953</c:v>
                </c:pt>
                <c:pt idx="128">
                  <c:v>2.6353516613256871</c:v>
                </c:pt>
                <c:pt idx="129">
                  <c:v>2.6612094132299369</c:v>
                </c:pt>
                <c:pt idx="130">
                  <c:v>2.6874496103198067</c:v>
                </c:pt>
                <c:pt idx="131">
                  <c:v>2.714079831944177</c:v>
                </c:pt>
                <c:pt idx="132">
                  <c:v>2.741107846147099</c:v>
                </c:pt>
                <c:pt idx="133">
                  <c:v>2.7685416153332914</c:v>
                </c:pt>
                <c:pt idx="134">
                  <c:v>2.7963893021330857</c:v>
                </c:pt>
                <c:pt idx="135">
                  <c:v>2.8246592754748958</c:v>
                </c:pt>
                <c:pt idx="136">
                  <c:v>2.8533601168736307</c:v>
                </c:pt>
                <c:pt idx="137">
                  <c:v>2.8825006269438864</c:v>
                </c:pt>
                <c:pt idx="138">
                  <c:v>2.9120898321471422</c:v>
                </c:pt>
                <c:pt idx="139">
                  <c:v>2.9421369917826117</c:v>
                </c:pt>
                <c:pt idx="140">
                  <c:v>2.9726516052318672</c:v>
                </c:pt>
                <c:pt idx="141">
                  <c:v>3.0036434194678145</c:v>
                </c:pt>
                <c:pt idx="142">
                  <c:v>3.0351224368391017</c:v>
                </c:pt>
                <c:pt idx="143">
                  <c:v>3.0670989231415682</c:v>
                </c:pt>
                <c:pt idx="144">
                  <c:v>3.0995834159888909</c:v>
                </c:pt>
                <c:pt idx="145">
                  <c:v>3.132586733495184</c:v>
                </c:pt>
                <c:pt idx="146">
                  <c:v>3.1661199832828859</c:v>
                </c:pt>
                <c:pt idx="147">
                  <c:v>3.200194571829968</c:v>
                </c:pt>
                <c:pt idx="148">
                  <c:v>3.2348222141711087</c:v>
                </c:pt>
                <c:pt idx="149">
                  <c:v>3.2700149439682948</c:v>
                </c:pt>
                <c:pt idx="150">
                  <c:v>3.3057851239669418</c:v>
                </c:pt>
                <c:pt idx="151">
                  <c:v>3.3421454568545723</c:v>
                </c:pt>
                <c:pt idx="152">
                  <c:v>3.379108996539792</c:v>
                </c:pt>
                <c:pt idx="153">
                  <c:v>3.4166891598703018</c:v>
                </c:pt>
                <c:pt idx="154">
                  <c:v>3.4548997388095799</c:v>
                </c:pt>
                <c:pt idx="155">
                  <c:v>3.4937549130928467</c:v>
                </c:pt>
                <c:pt idx="156">
                  <c:v>3.5332692633840241</c:v>
                </c:pt>
                <c:pt idx="157">
                  <c:v>3.5734577849564566</c:v>
                </c:pt>
                <c:pt idx="158">
                  <c:v>3.6143359019213803</c:v>
                </c:pt>
                <c:pt idx="159">
                  <c:v>3.6559194820293275</c:v>
                </c:pt>
                <c:pt idx="160">
                  <c:v>3.698224852071005</c:v>
                </c:pt>
                <c:pt idx="161">
                  <c:v>3.7412688139055472</c:v>
                </c:pt>
                <c:pt idx="162">
                  <c:v>3.7850686611455129</c:v>
                </c:pt>
                <c:pt idx="163">
                  <c:v>3.8296421965295777</c:v>
                </c:pt>
                <c:pt idx="164">
                  <c:v>3.8750077500155005</c:v>
                </c:pt>
                <c:pt idx="165">
                  <c:v>3.9211841976276833</c:v>
                </c:pt>
                <c:pt idx="166">
                  <c:v>3.968190981095538</c:v>
                </c:pt>
                <c:pt idx="167">
                  <c:v>4.0160481283207687</c:v>
                </c:pt>
                <c:pt idx="168">
                  <c:v>4.0647762747138394</c:v>
                </c:pt>
                <c:pt idx="169">
                  <c:v>4.1143966854420304</c:v>
                </c:pt>
                <c:pt idx="170">
                  <c:v>4.1649312786339028</c:v>
                </c:pt>
                <c:pt idx="171">
                  <c:v>4.2164026495874261</c:v>
                </c:pt>
                <c:pt idx="172">
                  <c:v>4.2688340960316928</c:v>
                </c:pt>
                <c:pt idx="173">
                  <c:v>4.322249644494967</c:v>
                </c:pt>
                <c:pt idx="174">
                  <c:v>4.376674077834771</c:v>
                </c:pt>
                <c:pt idx="175">
                  <c:v>4.4321329639889191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Basic!$D$8</c:f>
              <c:strCache>
                <c:ptCount val="1"/>
                <c:pt idx="0">
                  <c:v>ZR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Basic!$B$9:$B$184</c:f>
              <c:numCache>
                <c:formatCode>General</c:formatCode>
                <c:ptCount val="176"/>
                <c:pt idx="0">
                  <c:v>0</c:v>
                </c:pt>
                <c:pt idx="1">
                  <c:v>0.04</c:v>
                </c:pt>
                <c:pt idx="2">
                  <c:v>0.08</c:v>
                </c:pt>
                <c:pt idx="3">
                  <c:v>0.12</c:v>
                </c:pt>
                <c:pt idx="4">
                  <c:v>0.16</c:v>
                </c:pt>
                <c:pt idx="5">
                  <c:v>0.2</c:v>
                </c:pt>
                <c:pt idx="6">
                  <c:v>0.24</c:v>
                </c:pt>
                <c:pt idx="7">
                  <c:v>0.28000000000000003</c:v>
                </c:pt>
                <c:pt idx="8">
                  <c:v>0.32</c:v>
                </c:pt>
                <c:pt idx="9">
                  <c:v>0.36</c:v>
                </c:pt>
                <c:pt idx="10">
                  <c:v>0.4</c:v>
                </c:pt>
                <c:pt idx="11">
                  <c:v>0.44</c:v>
                </c:pt>
                <c:pt idx="12">
                  <c:v>0.48</c:v>
                </c:pt>
                <c:pt idx="13">
                  <c:v>0.52</c:v>
                </c:pt>
                <c:pt idx="14">
                  <c:v>0.56000000000000005</c:v>
                </c:pt>
                <c:pt idx="15">
                  <c:v>0.6</c:v>
                </c:pt>
                <c:pt idx="16">
                  <c:v>0.64</c:v>
                </c:pt>
                <c:pt idx="17">
                  <c:v>0.68</c:v>
                </c:pt>
                <c:pt idx="18">
                  <c:v>0.72</c:v>
                </c:pt>
                <c:pt idx="19">
                  <c:v>0.76</c:v>
                </c:pt>
                <c:pt idx="20">
                  <c:v>0.8</c:v>
                </c:pt>
                <c:pt idx="21">
                  <c:v>0.84</c:v>
                </c:pt>
                <c:pt idx="22">
                  <c:v>0.88</c:v>
                </c:pt>
                <c:pt idx="23">
                  <c:v>0.92</c:v>
                </c:pt>
                <c:pt idx="24">
                  <c:v>0.96</c:v>
                </c:pt>
                <c:pt idx="25">
                  <c:v>1</c:v>
                </c:pt>
                <c:pt idx="26">
                  <c:v>1.04</c:v>
                </c:pt>
                <c:pt idx="27">
                  <c:v>1.08</c:v>
                </c:pt>
                <c:pt idx="28">
                  <c:v>1.1200000000000001</c:v>
                </c:pt>
                <c:pt idx="29">
                  <c:v>1.1599999999999999</c:v>
                </c:pt>
                <c:pt idx="30">
                  <c:v>1.2</c:v>
                </c:pt>
                <c:pt idx="31">
                  <c:v>1.24</c:v>
                </c:pt>
                <c:pt idx="32">
                  <c:v>1.28</c:v>
                </c:pt>
                <c:pt idx="33">
                  <c:v>1.32</c:v>
                </c:pt>
                <c:pt idx="34">
                  <c:v>1.36</c:v>
                </c:pt>
                <c:pt idx="35">
                  <c:v>1.4000000000000001</c:v>
                </c:pt>
                <c:pt idx="36">
                  <c:v>1.44</c:v>
                </c:pt>
                <c:pt idx="37">
                  <c:v>1.48</c:v>
                </c:pt>
                <c:pt idx="38">
                  <c:v>1.52</c:v>
                </c:pt>
                <c:pt idx="39">
                  <c:v>1.56</c:v>
                </c:pt>
                <c:pt idx="40">
                  <c:v>1.6</c:v>
                </c:pt>
                <c:pt idx="41">
                  <c:v>1.6400000000000001</c:v>
                </c:pt>
                <c:pt idx="42">
                  <c:v>1.68</c:v>
                </c:pt>
                <c:pt idx="43">
                  <c:v>1.72</c:v>
                </c:pt>
                <c:pt idx="44">
                  <c:v>1.76</c:v>
                </c:pt>
                <c:pt idx="45">
                  <c:v>1.8</c:v>
                </c:pt>
                <c:pt idx="46">
                  <c:v>1.84</c:v>
                </c:pt>
                <c:pt idx="47">
                  <c:v>1.8800000000000001</c:v>
                </c:pt>
                <c:pt idx="48">
                  <c:v>1.92</c:v>
                </c:pt>
                <c:pt idx="49">
                  <c:v>1.96</c:v>
                </c:pt>
                <c:pt idx="50">
                  <c:v>2</c:v>
                </c:pt>
                <c:pt idx="51">
                  <c:v>2.04</c:v>
                </c:pt>
                <c:pt idx="52">
                  <c:v>2.08</c:v>
                </c:pt>
                <c:pt idx="53">
                  <c:v>2.12</c:v>
                </c:pt>
                <c:pt idx="54">
                  <c:v>2.16</c:v>
                </c:pt>
                <c:pt idx="55">
                  <c:v>2.2000000000000002</c:v>
                </c:pt>
                <c:pt idx="56">
                  <c:v>2.2400000000000002</c:v>
                </c:pt>
                <c:pt idx="57">
                  <c:v>2.2800000000000002</c:v>
                </c:pt>
                <c:pt idx="58">
                  <c:v>2.3199999999999998</c:v>
                </c:pt>
                <c:pt idx="59">
                  <c:v>2.36</c:v>
                </c:pt>
                <c:pt idx="60">
                  <c:v>2.4</c:v>
                </c:pt>
                <c:pt idx="61">
                  <c:v>2.44</c:v>
                </c:pt>
                <c:pt idx="62">
                  <c:v>2.48</c:v>
                </c:pt>
                <c:pt idx="63">
                  <c:v>2.52</c:v>
                </c:pt>
                <c:pt idx="64">
                  <c:v>2.56</c:v>
                </c:pt>
                <c:pt idx="65">
                  <c:v>2.6</c:v>
                </c:pt>
                <c:pt idx="66">
                  <c:v>2.64</c:v>
                </c:pt>
                <c:pt idx="67">
                  <c:v>2.68</c:v>
                </c:pt>
                <c:pt idx="68">
                  <c:v>2.72</c:v>
                </c:pt>
                <c:pt idx="69">
                  <c:v>2.7600000000000002</c:v>
                </c:pt>
                <c:pt idx="70">
                  <c:v>2.8000000000000003</c:v>
                </c:pt>
                <c:pt idx="71">
                  <c:v>2.84</c:v>
                </c:pt>
                <c:pt idx="72">
                  <c:v>2.88</c:v>
                </c:pt>
                <c:pt idx="73">
                  <c:v>2.92</c:v>
                </c:pt>
                <c:pt idx="74">
                  <c:v>2.96</c:v>
                </c:pt>
                <c:pt idx="75">
                  <c:v>3</c:v>
                </c:pt>
                <c:pt idx="76">
                  <c:v>3.04</c:v>
                </c:pt>
                <c:pt idx="77">
                  <c:v>3.08</c:v>
                </c:pt>
                <c:pt idx="78">
                  <c:v>3.12</c:v>
                </c:pt>
                <c:pt idx="79">
                  <c:v>3.16</c:v>
                </c:pt>
                <c:pt idx="80">
                  <c:v>3.2</c:v>
                </c:pt>
                <c:pt idx="81">
                  <c:v>3.24</c:v>
                </c:pt>
                <c:pt idx="82">
                  <c:v>3.2800000000000002</c:v>
                </c:pt>
                <c:pt idx="83">
                  <c:v>3.3200000000000003</c:v>
                </c:pt>
                <c:pt idx="84">
                  <c:v>3.36</c:v>
                </c:pt>
                <c:pt idx="85">
                  <c:v>3.4</c:v>
                </c:pt>
                <c:pt idx="86">
                  <c:v>3.44</c:v>
                </c:pt>
                <c:pt idx="87">
                  <c:v>3.48</c:v>
                </c:pt>
                <c:pt idx="88">
                  <c:v>3.52</c:v>
                </c:pt>
                <c:pt idx="89">
                  <c:v>3.56</c:v>
                </c:pt>
                <c:pt idx="90">
                  <c:v>3.6</c:v>
                </c:pt>
                <c:pt idx="91">
                  <c:v>3.64</c:v>
                </c:pt>
                <c:pt idx="92">
                  <c:v>3.68</c:v>
                </c:pt>
                <c:pt idx="93">
                  <c:v>3.72</c:v>
                </c:pt>
                <c:pt idx="94">
                  <c:v>3.7600000000000002</c:v>
                </c:pt>
                <c:pt idx="95">
                  <c:v>3.8000000000000003</c:v>
                </c:pt>
                <c:pt idx="96">
                  <c:v>3.84</c:v>
                </c:pt>
                <c:pt idx="97">
                  <c:v>3.88</c:v>
                </c:pt>
                <c:pt idx="98">
                  <c:v>3.92</c:v>
                </c:pt>
                <c:pt idx="99">
                  <c:v>3.96</c:v>
                </c:pt>
                <c:pt idx="100">
                  <c:v>4</c:v>
                </c:pt>
                <c:pt idx="101">
                  <c:v>4.04</c:v>
                </c:pt>
                <c:pt idx="102">
                  <c:v>4.08</c:v>
                </c:pt>
                <c:pt idx="103">
                  <c:v>4.12</c:v>
                </c:pt>
                <c:pt idx="104">
                  <c:v>4.16</c:v>
                </c:pt>
                <c:pt idx="105">
                  <c:v>4.2</c:v>
                </c:pt>
                <c:pt idx="106">
                  <c:v>4.24</c:v>
                </c:pt>
                <c:pt idx="107">
                  <c:v>4.28</c:v>
                </c:pt>
                <c:pt idx="108">
                  <c:v>4.32</c:v>
                </c:pt>
                <c:pt idx="109">
                  <c:v>4.3600000000000003</c:v>
                </c:pt>
                <c:pt idx="110">
                  <c:v>4.4000000000000004</c:v>
                </c:pt>
                <c:pt idx="111">
                  <c:v>4.4400000000000004</c:v>
                </c:pt>
                <c:pt idx="112">
                  <c:v>4.4800000000000004</c:v>
                </c:pt>
                <c:pt idx="113">
                  <c:v>4.5200000000000005</c:v>
                </c:pt>
                <c:pt idx="114">
                  <c:v>4.5600000000000005</c:v>
                </c:pt>
                <c:pt idx="115">
                  <c:v>4.6000000000000005</c:v>
                </c:pt>
                <c:pt idx="116">
                  <c:v>4.6399999999999997</c:v>
                </c:pt>
                <c:pt idx="117">
                  <c:v>4.68</c:v>
                </c:pt>
                <c:pt idx="118">
                  <c:v>4.72</c:v>
                </c:pt>
                <c:pt idx="119">
                  <c:v>4.76</c:v>
                </c:pt>
                <c:pt idx="120">
                  <c:v>4.8</c:v>
                </c:pt>
                <c:pt idx="121">
                  <c:v>4.84</c:v>
                </c:pt>
                <c:pt idx="122">
                  <c:v>4.88</c:v>
                </c:pt>
                <c:pt idx="123">
                  <c:v>4.92</c:v>
                </c:pt>
                <c:pt idx="124">
                  <c:v>4.96</c:v>
                </c:pt>
                <c:pt idx="125">
                  <c:v>5</c:v>
                </c:pt>
                <c:pt idx="126">
                  <c:v>5.04</c:v>
                </c:pt>
                <c:pt idx="127">
                  <c:v>5.08</c:v>
                </c:pt>
                <c:pt idx="128">
                  <c:v>5.12</c:v>
                </c:pt>
                <c:pt idx="129">
                  <c:v>5.16</c:v>
                </c:pt>
                <c:pt idx="130">
                  <c:v>5.2</c:v>
                </c:pt>
                <c:pt idx="131">
                  <c:v>5.24</c:v>
                </c:pt>
                <c:pt idx="132">
                  <c:v>5.28</c:v>
                </c:pt>
                <c:pt idx="133">
                  <c:v>5.32</c:v>
                </c:pt>
                <c:pt idx="134">
                  <c:v>5.36</c:v>
                </c:pt>
                <c:pt idx="135">
                  <c:v>5.4</c:v>
                </c:pt>
                <c:pt idx="136">
                  <c:v>5.44</c:v>
                </c:pt>
                <c:pt idx="137">
                  <c:v>5.48</c:v>
                </c:pt>
                <c:pt idx="138">
                  <c:v>5.5200000000000005</c:v>
                </c:pt>
                <c:pt idx="139">
                  <c:v>5.5600000000000005</c:v>
                </c:pt>
                <c:pt idx="140">
                  <c:v>5.6000000000000005</c:v>
                </c:pt>
                <c:pt idx="141">
                  <c:v>5.64</c:v>
                </c:pt>
                <c:pt idx="142">
                  <c:v>5.68</c:v>
                </c:pt>
                <c:pt idx="143">
                  <c:v>5.72</c:v>
                </c:pt>
                <c:pt idx="144">
                  <c:v>5.76</c:v>
                </c:pt>
                <c:pt idx="145">
                  <c:v>5.8</c:v>
                </c:pt>
                <c:pt idx="146">
                  <c:v>5.84</c:v>
                </c:pt>
                <c:pt idx="147">
                  <c:v>5.88</c:v>
                </c:pt>
                <c:pt idx="148">
                  <c:v>5.92</c:v>
                </c:pt>
                <c:pt idx="149">
                  <c:v>5.96</c:v>
                </c:pt>
                <c:pt idx="150">
                  <c:v>6</c:v>
                </c:pt>
                <c:pt idx="151">
                  <c:v>6.04</c:v>
                </c:pt>
                <c:pt idx="152">
                  <c:v>6.08</c:v>
                </c:pt>
                <c:pt idx="153">
                  <c:v>6.12</c:v>
                </c:pt>
                <c:pt idx="154">
                  <c:v>6.16</c:v>
                </c:pt>
                <c:pt idx="155">
                  <c:v>6.2</c:v>
                </c:pt>
                <c:pt idx="156">
                  <c:v>6.24</c:v>
                </c:pt>
                <c:pt idx="157">
                  <c:v>6.28</c:v>
                </c:pt>
                <c:pt idx="158">
                  <c:v>6.32</c:v>
                </c:pt>
                <c:pt idx="159">
                  <c:v>6.36</c:v>
                </c:pt>
                <c:pt idx="160">
                  <c:v>6.4</c:v>
                </c:pt>
                <c:pt idx="161">
                  <c:v>6.44</c:v>
                </c:pt>
                <c:pt idx="162">
                  <c:v>6.48</c:v>
                </c:pt>
                <c:pt idx="163">
                  <c:v>6.5200000000000005</c:v>
                </c:pt>
                <c:pt idx="164">
                  <c:v>6.5600000000000005</c:v>
                </c:pt>
                <c:pt idx="165">
                  <c:v>6.6000000000000005</c:v>
                </c:pt>
                <c:pt idx="166">
                  <c:v>6.6400000000000006</c:v>
                </c:pt>
                <c:pt idx="167">
                  <c:v>6.68</c:v>
                </c:pt>
                <c:pt idx="168">
                  <c:v>6.72</c:v>
                </c:pt>
                <c:pt idx="169">
                  <c:v>6.76</c:v>
                </c:pt>
                <c:pt idx="170">
                  <c:v>6.8</c:v>
                </c:pt>
                <c:pt idx="171">
                  <c:v>6.84</c:v>
                </c:pt>
                <c:pt idx="172">
                  <c:v>6.88</c:v>
                </c:pt>
                <c:pt idx="173">
                  <c:v>6.92</c:v>
                </c:pt>
                <c:pt idx="174">
                  <c:v>6.96</c:v>
                </c:pt>
                <c:pt idx="175">
                  <c:v>7</c:v>
                </c:pt>
              </c:numCache>
            </c:numRef>
          </c:xVal>
          <c:yVal>
            <c:numRef>
              <c:f>Basic!$D$9:$D$184</c:f>
              <c:numCache>
                <c:formatCode>0.000</c:formatCode>
                <c:ptCount val="176"/>
                <c:pt idx="0">
                  <c:v>0</c:v>
                </c:pt>
                <c:pt idx="1">
                  <c:v>3.9880358923230316E-2</c:v>
                </c:pt>
                <c:pt idx="2">
                  <c:v>7.9522862823061632E-2</c:v>
                </c:pt>
                <c:pt idx="3">
                  <c:v>0.11892963330029734</c:v>
                </c:pt>
                <c:pt idx="4">
                  <c:v>0.15810276679841898</c:v>
                </c:pt>
                <c:pt idx="5">
                  <c:v>0.1970443349753695</c:v>
                </c:pt>
                <c:pt idx="6">
                  <c:v>0.23575638506876226</c:v>
                </c:pt>
                <c:pt idx="7">
                  <c:v>0.27424094025465234</c:v>
                </c:pt>
                <c:pt idx="8">
                  <c:v>0.3125</c:v>
                </c:pt>
                <c:pt idx="9">
                  <c:v>0.35053554040895812</c:v>
                </c:pt>
                <c:pt idx="10">
                  <c:v>0.38834951456310679</c:v>
                </c:pt>
                <c:pt idx="11">
                  <c:v>0.42594385285575997</c:v>
                </c:pt>
                <c:pt idx="12">
                  <c:v>0.46332046332046328</c:v>
                </c:pt>
                <c:pt idx="13">
                  <c:v>0.50048123195380179</c:v>
                </c:pt>
                <c:pt idx="14">
                  <c:v>0.5374280230326296</c:v>
                </c:pt>
                <c:pt idx="15">
                  <c:v>0.57416267942583732</c:v>
                </c:pt>
                <c:pt idx="16">
                  <c:v>0.61068702290076338</c:v>
                </c:pt>
                <c:pt idx="17">
                  <c:v>0.64700285442435779</c:v>
                </c:pt>
                <c:pt idx="18">
                  <c:v>0.68311195445920303</c:v>
                </c:pt>
                <c:pt idx="19">
                  <c:v>0.71901608325449395</c:v>
                </c:pt>
                <c:pt idx="20">
                  <c:v>0.75471698113207553</c:v>
                </c:pt>
                <c:pt idx="21">
                  <c:v>0.79021636876763879</c:v>
                </c:pt>
                <c:pt idx="22">
                  <c:v>0.82551594746716694</c:v>
                </c:pt>
                <c:pt idx="23">
                  <c:v>0.86061739943872784</c:v>
                </c:pt>
                <c:pt idx="24">
                  <c:v>0.89552238805970141</c:v>
                </c:pt>
                <c:pt idx="25">
                  <c:v>0.93023255813953487</c:v>
                </c:pt>
                <c:pt idx="26">
                  <c:v>0.96474953617810755</c:v>
                </c:pt>
                <c:pt idx="27">
                  <c:v>0.99907493061979658</c:v>
                </c:pt>
                <c:pt idx="28">
                  <c:v>1.033210332103321</c:v>
                </c:pt>
                <c:pt idx="29">
                  <c:v>1.0671573137074517</c:v>
                </c:pt>
                <c:pt idx="30">
                  <c:v>1.1009174311926604</c:v>
                </c:pt>
                <c:pt idx="31">
                  <c:v>1.1344922232387924</c:v>
                </c:pt>
                <c:pt idx="32">
                  <c:v>1.167883211678832</c:v>
                </c:pt>
                <c:pt idx="33">
                  <c:v>1.2010919017288444</c:v>
                </c:pt>
                <c:pt idx="34">
                  <c:v>1.2341197822141561</c:v>
                </c:pt>
                <c:pt idx="35">
                  <c:v>1.2669683257918554</c:v>
                </c:pt>
                <c:pt idx="36">
                  <c:v>1.2996389891696749</c:v>
                </c:pt>
                <c:pt idx="37">
                  <c:v>1.3321332133213322</c:v>
                </c:pt>
                <c:pt idx="38">
                  <c:v>1.3644524236983844</c:v>
                </c:pt>
                <c:pt idx="39">
                  <c:v>1.3965980304386751</c:v>
                </c:pt>
                <c:pt idx="40">
                  <c:v>1.4285714285714286</c:v>
                </c:pt>
                <c:pt idx="41">
                  <c:v>1.4603739982190562</c:v>
                </c:pt>
                <c:pt idx="42">
                  <c:v>1.4920071047957373</c:v>
                </c:pt>
                <c:pt idx="43">
                  <c:v>1.5234720992028343</c:v>
                </c:pt>
                <c:pt idx="44">
                  <c:v>1.5547703180212014</c:v>
                </c:pt>
                <c:pt idx="45">
                  <c:v>1.5859030837004406</c:v>
                </c:pt>
                <c:pt idx="46">
                  <c:v>1.6168717047451673</c:v>
                </c:pt>
                <c:pt idx="47">
                  <c:v>1.6476774758983348</c:v>
                </c:pt>
                <c:pt idx="48">
                  <c:v>1.6783216783216783</c:v>
                </c:pt>
                <c:pt idx="49">
                  <c:v>1.7088055797733217</c:v>
                </c:pt>
                <c:pt idx="50">
                  <c:v>1.7391304347826089</c:v>
                </c:pt>
                <c:pt idx="51">
                  <c:v>1.7692974848222029</c:v>
                </c:pt>
                <c:pt idx="52">
                  <c:v>1.7993079584775089</c:v>
                </c:pt>
                <c:pt idx="53">
                  <c:v>1.8291630716134599</c:v>
                </c:pt>
                <c:pt idx="54">
                  <c:v>1.8588640275387265</c:v>
                </c:pt>
                <c:pt idx="55">
                  <c:v>1.8884120171673822</c:v>
                </c:pt>
                <c:pt idx="56">
                  <c:v>1.9178082191780825</c:v>
                </c:pt>
                <c:pt idx="57">
                  <c:v>1.9470538001707944</c:v>
                </c:pt>
                <c:pt idx="58">
                  <c:v>1.9761499148211243</c:v>
                </c:pt>
                <c:pt idx="59">
                  <c:v>2.0050977060322852</c:v>
                </c:pt>
                <c:pt idx="60">
                  <c:v>2.0338983050847457</c:v>
                </c:pt>
                <c:pt idx="61">
                  <c:v>2.0625528317836008</c:v>
                </c:pt>
                <c:pt idx="62">
                  <c:v>2.0910623946037101</c:v>
                </c:pt>
                <c:pt idx="63">
                  <c:v>2.1194280908326322</c:v>
                </c:pt>
                <c:pt idx="64">
                  <c:v>2.1476510067114094</c:v>
                </c:pt>
                <c:pt idx="65">
                  <c:v>2.1757322175732217</c:v>
                </c:pt>
                <c:pt idx="66">
                  <c:v>2.2036727879799667</c:v>
                </c:pt>
                <c:pt idx="67">
                  <c:v>2.2314737718567859</c:v>
                </c:pt>
                <c:pt idx="68">
                  <c:v>2.2591362126245849</c:v>
                </c:pt>
                <c:pt idx="69">
                  <c:v>2.2866611433305719</c:v>
                </c:pt>
                <c:pt idx="70">
                  <c:v>2.3140495867768598</c:v>
                </c:pt>
                <c:pt idx="71">
                  <c:v>2.3413025556471556</c:v>
                </c:pt>
                <c:pt idx="72">
                  <c:v>2.3684210526315788</c:v>
                </c:pt>
                <c:pt idx="73">
                  <c:v>2.3954060705496305</c:v>
                </c:pt>
                <c:pt idx="74">
                  <c:v>2.4222585924713584</c:v>
                </c:pt>
                <c:pt idx="75">
                  <c:v>2.4489795918367343</c:v>
                </c:pt>
                <c:pt idx="76">
                  <c:v>2.4755700325732901</c:v>
                </c:pt>
                <c:pt idx="77">
                  <c:v>2.5020308692120232</c:v>
                </c:pt>
                <c:pt idx="78">
                  <c:v>2.528363047001621</c:v>
                </c:pt>
                <c:pt idx="79">
                  <c:v>2.5545675020210186</c:v>
                </c:pt>
                <c:pt idx="80">
                  <c:v>2.580645161290323</c:v>
                </c:pt>
                <c:pt idx="81">
                  <c:v>2.6065969428801292</c:v>
                </c:pt>
                <c:pt idx="82">
                  <c:v>2.632423756019262</c:v>
                </c:pt>
                <c:pt idx="83">
                  <c:v>2.6581265012009609</c:v>
                </c:pt>
                <c:pt idx="84">
                  <c:v>2.6837060702875397</c:v>
                </c:pt>
                <c:pt idx="85">
                  <c:v>2.7091633466135461</c:v>
                </c:pt>
                <c:pt idx="86">
                  <c:v>2.7344992050874404</c:v>
                </c:pt>
                <c:pt idx="87">
                  <c:v>2.7597145122918314</c:v>
                </c:pt>
                <c:pt idx="88">
                  <c:v>2.7848101265822787</c:v>
                </c:pt>
                <c:pt idx="89">
                  <c:v>2.8097868981846883</c:v>
                </c:pt>
                <c:pt idx="90">
                  <c:v>2.8346456692913384</c:v>
                </c:pt>
                <c:pt idx="91">
                  <c:v>2.8593872741555377</c:v>
                </c:pt>
                <c:pt idx="92">
                  <c:v>2.8840125391849529</c:v>
                </c:pt>
                <c:pt idx="93">
                  <c:v>2.9085222830336201</c:v>
                </c:pt>
                <c:pt idx="94">
                  <c:v>2.9329173166926679</c:v>
                </c:pt>
                <c:pt idx="95">
                  <c:v>2.9571984435797662</c:v>
                </c:pt>
                <c:pt idx="96">
                  <c:v>2.981366459627329</c:v>
                </c:pt>
                <c:pt idx="97">
                  <c:v>3.0054221533694809</c:v>
                </c:pt>
                <c:pt idx="98">
                  <c:v>3.0293663060278204</c:v>
                </c:pt>
                <c:pt idx="99">
                  <c:v>3.0531996915959909</c:v>
                </c:pt>
                <c:pt idx="100">
                  <c:v>3.0769230769230766</c:v>
                </c:pt>
                <c:pt idx="101">
                  <c:v>3.100537221795856</c:v>
                </c:pt>
                <c:pt idx="102">
                  <c:v>3.1240428790199082</c:v>
                </c:pt>
                <c:pt idx="103">
                  <c:v>3.1474407944996181</c:v>
                </c:pt>
                <c:pt idx="104">
                  <c:v>3.1707317073170733</c:v>
                </c:pt>
                <c:pt idx="105">
                  <c:v>3.1939163498098861</c:v>
                </c:pt>
                <c:pt idx="106">
                  <c:v>3.2169954476479514</c:v>
                </c:pt>
                <c:pt idx="107">
                  <c:v>3.2399697199091602</c:v>
                </c:pt>
                <c:pt idx="108">
                  <c:v>3.2628398791540785</c:v>
                </c:pt>
                <c:pt idx="109">
                  <c:v>3.2856066314996237</c:v>
                </c:pt>
                <c:pt idx="110">
                  <c:v>3.3082706766917296</c:v>
                </c:pt>
                <c:pt idx="111">
                  <c:v>3.3308327081770446</c:v>
                </c:pt>
                <c:pt idx="112">
                  <c:v>3.3532934131736529</c:v>
                </c:pt>
                <c:pt idx="113">
                  <c:v>3.3756534727408516</c:v>
                </c:pt>
                <c:pt idx="114">
                  <c:v>3.3979135618479881</c:v>
                </c:pt>
                <c:pt idx="115">
                  <c:v>3.4200743494423795</c:v>
                </c:pt>
                <c:pt idx="116">
                  <c:v>3.4421364985163208</c:v>
                </c:pt>
                <c:pt idx="117">
                  <c:v>3.4641006661732048</c:v>
                </c:pt>
                <c:pt idx="118">
                  <c:v>3.4859675036927618</c:v>
                </c:pt>
                <c:pt idx="119">
                  <c:v>3.507737656595431</c:v>
                </c:pt>
                <c:pt idx="120">
                  <c:v>3.5294117647058827</c:v>
                </c:pt>
                <c:pt idx="121">
                  <c:v>3.5509904622157005</c:v>
                </c:pt>
                <c:pt idx="122">
                  <c:v>3.572474377745241</c:v>
                </c:pt>
                <c:pt idx="123">
                  <c:v>3.5938641344046749</c:v>
                </c:pt>
                <c:pt idx="124">
                  <c:v>3.6151603498542277</c:v>
                </c:pt>
                <c:pt idx="125">
                  <c:v>3.6363636363636362</c:v>
                </c:pt>
                <c:pt idx="126">
                  <c:v>3.657474600870827</c:v>
                </c:pt>
                <c:pt idx="127">
                  <c:v>3.6784938450398261</c:v>
                </c:pt>
                <c:pt idx="128">
                  <c:v>3.6994219653179194</c:v>
                </c:pt>
                <c:pt idx="129">
                  <c:v>3.7202595529920695</c:v>
                </c:pt>
                <c:pt idx="130">
                  <c:v>3.7410071942446042</c:v>
                </c:pt>
                <c:pt idx="131">
                  <c:v>3.7616654702081838</c:v>
                </c:pt>
                <c:pt idx="132">
                  <c:v>3.7822349570200577</c:v>
                </c:pt>
                <c:pt idx="133">
                  <c:v>3.8027162258756255</c:v>
                </c:pt>
                <c:pt idx="134">
                  <c:v>3.8231098430813124</c:v>
                </c:pt>
                <c:pt idx="135">
                  <c:v>3.8434163701067616</c:v>
                </c:pt>
                <c:pt idx="136">
                  <c:v>3.8636363636363642</c:v>
                </c:pt>
                <c:pt idx="137">
                  <c:v>3.8837703756201276</c:v>
                </c:pt>
                <c:pt idx="138">
                  <c:v>3.9038189533239036</c:v>
                </c:pt>
                <c:pt idx="139">
                  <c:v>3.9237826393789699</c:v>
                </c:pt>
                <c:pt idx="140">
                  <c:v>3.9436619718309864</c:v>
                </c:pt>
                <c:pt idx="141">
                  <c:v>3.9634574841883343</c:v>
                </c:pt>
                <c:pt idx="142">
                  <c:v>3.9831697054698458</c:v>
                </c:pt>
                <c:pt idx="143">
                  <c:v>4.0027991602519242</c:v>
                </c:pt>
                <c:pt idx="144">
                  <c:v>4.022346368715084</c:v>
                </c:pt>
                <c:pt idx="145">
                  <c:v>4.0418118466898951</c:v>
                </c:pt>
                <c:pt idx="146">
                  <c:v>4.0611961057023649</c:v>
                </c:pt>
                <c:pt idx="147">
                  <c:v>4.0804996530187365</c:v>
                </c:pt>
                <c:pt idx="148">
                  <c:v>4.0997229916897506</c:v>
                </c:pt>
                <c:pt idx="149">
                  <c:v>4.118866620594333</c:v>
                </c:pt>
                <c:pt idx="150">
                  <c:v>4.1379310344827589</c:v>
                </c:pt>
                <c:pt idx="151">
                  <c:v>4.156916724019271</c:v>
                </c:pt>
                <c:pt idx="152">
                  <c:v>4.1758241758241761</c:v>
                </c:pt>
                <c:pt idx="153">
                  <c:v>4.1946538725154214</c:v>
                </c:pt>
                <c:pt idx="154">
                  <c:v>4.2134062927496583</c:v>
                </c:pt>
                <c:pt idx="155">
                  <c:v>4.2320819112627994</c:v>
                </c:pt>
                <c:pt idx="156">
                  <c:v>4.2506811989100823</c:v>
                </c:pt>
                <c:pt idx="157">
                  <c:v>4.2692046227056419</c:v>
                </c:pt>
                <c:pt idx="158">
                  <c:v>4.2876526458616011</c:v>
                </c:pt>
                <c:pt idx="159">
                  <c:v>4.3060257278266763</c:v>
                </c:pt>
                <c:pt idx="160">
                  <c:v>4.3243243243243246</c:v>
                </c:pt>
                <c:pt idx="161">
                  <c:v>4.342548887390425</c:v>
                </c:pt>
                <c:pt idx="162">
                  <c:v>4.3606998654104983</c:v>
                </c:pt>
                <c:pt idx="163">
                  <c:v>4.3787777031564818</c:v>
                </c:pt>
                <c:pt idx="164">
                  <c:v>4.3967828418230566</c:v>
                </c:pt>
                <c:pt idx="165">
                  <c:v>4.4147157190635449</c:v>
                </c:pt>
                <c:pt idx="166">
                  <c:v>4.4325767690253679</c:v>
                </c:pt>
                <c:pt idx="167">
                  <c:v>4.450366422385077</c:v>
                </c:pt>
                <c:pt idx="168">
                  <c:v>4.4680851063829783</c:v>
                </c:pt>
                <c:pt idx="169">
                  <c:v>4.4857332448573324</c:v>
                </c:pt>
                <c:pt idx="170">
                  <c:v>4.5033112582781456</c:v>
                </c:pt>
                <c:pt idx="171">
                  <c:v>4.5208195637805684</c:v>
                </c:pt>
                <c:pt idx="172">
                  <c:v>4.5382585751978892</c:v>
                </c:pt>
                <c:pt idx="173">
                  <c:v>4.5556287030941407</c:v>
                </c:pt>
                <c:pt idx="174">
                  <c:v>4.5729303547963207</c:v>
                </c:pt>
                <c:pt idx="175">
                  <c:v>4.5901639344262302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921088"/>
        <c:axId val="273921664"/>
      </c:scatterChart>
      <c:scatterChart>
        <c:scatterStyle val="lineMarker"/>
        <c:varyColors val="0"/>
        <c:ser>
          <c:idx val="2"/>
          <c:order val="2"/>
          <c:tx>
            <c:strRef>
              <c:f>Basic!$E$8</c:f>
              <c:strCache>
                <c:ptCount val="1"/>
                <c:pt idx="0">
                  <c:v>Diam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25400">
                <a:solidFill>
                  <a:srgbClr val="FFFF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0.23263664041994753"/>
                  <c:y val="-0.25339824082038342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1" i="0" u="none" strike="noStrike" baseline="0">
                      <a:solidFill>
                        <a:srgbClr val="FFFF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</c:trendlineLbl>
          </c:trendline>
          <c:xVal>
            <c:numRef>
              <c:f>Basic!$B$9:$B$184</c:f>
              <c:numCache>
                <c:formatCode>General</c:formatCode>
                <c:ptCount val="176"/>
                <c:pt idx="0">
                  <c:v>0</c:v>
                </c:pt>
                <c:pt idx="1">
                  <c:v>0.04</c:v>
                </c:pt>
                <c:pt idx="2">
                  <c:v>0.08</c:v>
                </c:pt>
                <c:pt idx="3">
                  <c:v>0.12</c:v>
                </c:pt>
                <c:pt idx="4">
                  <c:v>0.16</c:v>
                </c:pt>
                <c:pt idx="5">
                  <c:v>0.2</c:v>
                </c:pt>
                <c:pt idx="6">
                  <c:v>0.24</c:v>
                </c:pt>
                <c:pt idx="7">
                  <c:v>0.28000000000000003</c:v>
                </c:pt>
                <c:pt idx="8">
                  <c:v>0.32</c:v>
                </c:pt>
                <c:pt idx="9">
                  <c:v>0.36</c:v>
                </c:pt>
                <c:pt idx="10">
                  <c:v>0.4</c:v>
                </c:pt>
                <c:pt idx="11">
                  <c:v>0.44</c:v>
                </c:pt>
                <c:pt idx="12">
                  <c:v>0.48</c:v>
                </c:pt>
                <c:pt idx="13">
                  <c:v>0.52</c:v>
                </c:pt>
                <c:pt idx="14">
                  <c:v>0.56000000000000005</c:v>
                </c:pt>
                <c:pt idx="15">
                  <c:v>0.6</c:v>
                </c:pt>
                <c:pt idx="16">
                  <c:v>0.64</c:v>
                </c:pt>
                <c:pt idx="17">
                  <c:v>0.68</c:v>
                </c:pt>
                <c:pt idx="18">
                  <c:v>0.72</c:v>
                </c:pt>
                <c:pt idx="19">
                  <c:v>0.76</c:v>
                </c:pt>
                <c:pt idx="20">
                  <c:v>0.8</c:v>
                </c:pt>
                <c:pt idx="21">
                  <c:v>0.84</c:v>
                </c:pt>
                <c:pt idx="22">
                  <c:v>0.88</c:v>
                </c:pt>
                <c:pt idx="23">
                  <c:v>0.92</c:v>
                </c:pt>
                <c:pt idx="24">
                  <c:v>0.96</c:v>
                </c:pt>
                <c:pt idx="25">
                  <c:v>1</c:v>
                </c:pt>
                <c:pt idx="26">
                  <c:v>1.04</c:v>
                </c:pt>
                <c:pt idx="27">
                  <c:v>1.08</c:v>
                </c:pt>
                <c:pt idx="28">
                  <c:v>1.1200000000000001</c:v>
                </c:pt>
                <c:pt idx="29">
                  <c:v>1.1599999999999999</c:v>
                </c:pt>
                <c:pt idx="30">
                  <c:v>1.2</c:v>
                </c:pt>
                <c:pt idx="31">
                  <c:v>1.24</c:v>
                </c:pt>
                <c:pt idx="32">
                  <c:v>1.28</c:v>
                </c:pt>
                <c:pt idx="33">
                  <c:v>1.32</c:v>
                </c:pt>
                <c:pt idx="34">
                  <c:v>1.36</c:v>
                </c:pt>
                <c:pt idx="35">
                  <c:v>1.4000000000000001</c:v>
                </c:pt>
                <c:pt idx="36">
                  <c:v>1.44</c:v>
                </c:pt>
                <c:pt idx="37">
                  <c:v>1.48</c:v>
                </c:pt>
                <c:pt idx="38">
                  <c:v>1.52</c:v>
                </c:pt>
                <c:pt idx="39">
                  <c:v>1.56</c:v>
                </c:pt>
                <c:pt idx="40">
                  <c:v>1.6</c:v>
                </c:pt>
                <c:pt idx="41">
                  <c:v>1.6400000000000001</c:v>
                </c:pt>
                <c:pt idx="42">
                  <c:v>1.68</c:v>
                </c:pt>
                <c:pt idx="43">
                  <c:v>1.72</c:v>
                </c:pt>
                <c:pt idx="44">
                  <c:v>1.76</c:v>
                </c:pt>
                <c:pt idx="45">
                  <c:v>1.8</c:v>
                </c:pt>
                <c:pt idx="46">
                  <c:v>1.84</c:v>
                </c:pt>
                <c:pt idx="47">
                  <c:v>1.8800000000000001</c:v>
                </c:pt>
                <c:pt idx="48">
                  <c:v>1.92</c:v>
                </c:pt>
                <c:pt idx="49">
                  <c:v>1.96</c:v>
                </c:pt>
                <c:pt idx="50">
                  <c:v>2</c:v>
                </c:pt>
                <c:pt idx="51">
                  <c:v>2.04</c:v>
                </c:pt>
                <c:pt idx="52">
                  <c:v>2.08</c:v>
                </c:pt>
                <c:pt idx="53">
                  <c:v>2.12</c:v>
                </c:pt>
                <c:pt idx="54">
                  <c:v>2.16</c:v>
                </c:pt>
                <c:pt idx="55">
                  <c:v>2.2000000000000002</c:v>
                </c:pt>
                <c:pt idx="56">
                  <c:v>2.2400000000000002</c:v>
                </c:pt>
                <c:pt idx="57">
                  <c:v>2.2800000000000002</c:v>
                </c:pt>
                <c:pt idx="58">
                  <c:v>2.3199999999999998</c:v>
                </c:pt>
                <c:pt idx="59">
                  <c:v>2.36</c:v>
                </c:pt>
                <c:pt idx="60">
                  <c:v>2.4</c:v>
                </c:pt>
                <c:pt idx="61">
                  <c:v>2.44</c:v>
                </c:pt>
                <c:pt idx="62">
                  <c:v>2.48</c:v>
                </c:pt>
                <c:pt idx="63">
                  <c:v>2.52</c:v>
                </c:pt>
                <c:pt idx="64">
                  <c:v>2.56</c:v>
                </c:pt>
                <c:pt idx="65">
                  <c:v>2.6</c:v>
                </c:pt>
                <c:pt idx="66">
                  <c:v>2.64</c:v>
                </c:pt>
                <c:pt idx="67">
                  <c:v>2.68</c:v>
                </c:pt>
                <c:pt idx="68">
                  <c:v>2.72</c:v>
                </c:pt>
                <c:pt idx="69">
                  <c:v>2.7600000000000002</c:v>
                </c:pt>
                <c:pt idx="70">
                  <c:v>2.8000000000000003</c:v>
                </c:pt>
                <c:pt idx="71">
                  <c:v>2.84</c:v>
                </c:pt>
                <c:pt idx="72">
                  <c:v>2.88</c:v>
                </c:pt>
                <c:pt idx="73">
                  <c:v>2.92</c:v>
                </c:pt>
                <c:pt idx="74">
                  <c:v>2.96</c:v>
                </c:pt>
                <c:pt idx="75">
                  <c:v>3</c:v>
                </c:pt>
                <c:pt idx="76">
                  <c:v>3.04</c:v>
                </c:pt>
                <c:pt idx="77">
                  <c:v>3.08</c:v>
                </c:pt>
                <c:pt idx="78">
                  <c:v>3.12</c:v>
                </c:pt>
                <c:pt idx="79">
                  <c:v>3.16</c:v>
                </c:pt>
                <c:pt idx="80">
                  <c:v>3.2</c:v>
                </c:pt>
                <c:pt idx="81">
                  <c:v>3.24</c:v>
                </c:pt>
                <c:pt idx="82">
                  <c:v>3.2800000000000002</c:v>
                </c:pt>
                <c:pt idx="83">
                  <c:v>3.3200000000000003</c:v>
                </c:pt>
                <c:pt idx="84">
                  <c:v>3.36</c:v>
                </c:pt>
                <c:pt idx="85">
                  <c:v>3.4</c:v>
                </c:pt>
                <c:pt idx="86">
                  <c:v>3.44</c:v>
                </c:pt>
                <c:pt idx="87">
                  <c:v>3.48</c:v>
                </c:pt>
                <c:pt idx="88">
                  <c:v>3.52</c:v>
                </c:pt>
                <c:pt idx="89">
                  <c:v>3.56</c:v>
                </c:pt>
                <c:pt idx="90">
                  <c:v>3.6</c:v>
                </c:pt>
                <c:pt idx="91">
                  <c:v>3.64</c:v>
                </c:pt>
                <c:pt idx="92">
                  <c:v>3.68</c:v>
                </c:pt>
                <c:pt idx="93">
                  <c:v>3.72</c:v>
                </c:pt>
                <c:pt idx="94">
                  <c:v>3.7600000000000002</c:v>
                </c:pt>
                <c:pt idx="95">
                  <c:v>3.8000000000000003</c:v>
                </c:pt>
                <c:pt idx="96">
                  <c:v>3.84</c:v>
                </c:pt>
                <c:pt idx="97">
                  <c:v>3.88</c:v>
                </c:pt>
                <c:pt idx="98">
                  <c:v>3.92</c:v>
                </c:pt>
                <c:pt idx="99">
                  <c:v>3.96</c:v>
                </c:pt>
                <c:pt idx="100">
                  <c:v>4</c:v>
                </c:pt>
                <c:pt idx="101">
                  <c:v>4.04</c:v>
                </c:pt>
                <c:pt idx="102">
                  <c:v>4.08</c:v>
                </c:pt>
                <c:pt idx="103">
                  <c:v>4.12</c:v>
                </c:pt>
                <c:pt idx="104">
                  <c:v>4.16</c:v>
                </c:pt>
                <c:pt idx="105">
                  <c:v>4.2</c:v>
                </c:pt>
                <c:pt idx="106">
                  <c:v>4.24</c:v>
                </c:pt>
                <c:pt idx="107">
                  <c:v>4.28</c:v>
                </c:pt>
                <c:pt idx="108">
                  <c:v>4.32</c:v>
                </c:pt>
                <c:pt idx="109">
                  <c:v>4.3600000000000003</c:v>
                </c:pt>
                <c:pt idx="110">
                  <c:v>4.4000000000000004</c:v>
                </c:pt>
                <c:pt idx="111">
                  <c:v>4.4400000000000004</c:v>
                </c:pt>
                <c:pt idx="112">
                  <c:v>4.4800000000000004</c:v>
                </c:pt>
                <c:pt idx="113">
                  <c:v>4.5200000000000005</c:v>
                </c:pt>
                <c:pt idx="114">
                  <c:v>4.5600000000000005</c:v>
                </c:pt>
                <c:pt idx="115">
                  <c:v>4.6000000000000005</c:v>
                </c:pt>
                <c:pt idx="116">
                  <c:v>4.6399999999999997</c:v>
                </c:pt>
                <c:pt idx="117">
                  <c:v>4.68</c:v>
                </c:pt>
                <c:pt idx="118">
                  <c:v>4.72</c:v>
                </c:pt>
                <c:pt idx="119">
                  <c:v>4.76</c:v>
                </c:pt>
                <c:pt idx="120">
                  <c:v>4.8</c:v>
                </c:pt>
                <c:pt idx="121">
                  <c:v>4.84</c:v>
                </c:pt>
                <c:pt idx="122">
                  <c:v>4.88</c:v>
                </c:pt>
                <c:pt idx="123">
                  <c:v>4.92</c:v>
                </c:pt>
                <c:pt idx="124">
                  <c:v>4.96</c:v>
                </c:pt>
                <c:pt idx="125">
                  <c:v>5</c:v>
                </c:pt>
                <c:pt idx="126">
                  <c:v>5.04</c:v>
                </c:pt>
                <c:pt idx="127">
                  <c:v>5.08</c:v>
                </c:pt>
                <c:pt idx="128">
                  <c:v>5.12</c:v>
                </c:pt>
                <c:pt idx="129">
                  <c:v>5.16</c:v>
                </c:pt>
                <c:pt idx="130">
                  <c:v>5.2</c:v>
                </c:pt>
                <c:pt idx="131">
                  <c:v>5.24</c:v>
                </c:pt>
                <c:pt idx="132">
                  <c:v>5.28</c:v>
                </c:pt>
                <c:pt idx="133">
                  <c:v>5.32</c:v>
                </c:pt>
                <c:pt idx="134">
                  <c:v>5.36</c:v>
                </c:pt>
                <c:pt idx="135">
                  <c:v>5.4</c:v>
                </c:pt>
                <c:pt idx="136">
                  <c:v>5.44</c:v>
                </c:pt>
                <c:pt idx="137">
                  <c:v>5.48</c:v>
                </c:pt>
                <c:pt idx="138">
                  <c:v>5.5200000000000005</c:v>
                </c:pt>
                <c:pt idx="139">
                  <c:v>5.5600000000000005</c:v>
                </c:pt>
                <c:pt idx="140">
                  <c:v>5.6000000000000005</c:v>
                </c:pt>
                <c:pt idx="141">
                  <c:v>5.64</c:v>
                </c:pt>
                <c:pt idx="142">
                  <c:v>5.68</c:v>
                </c:pt>
                <c:pt idx="143">
                  <c:v>5.72</c:v>
                </c:pt>
                <c:pt idx="144">
                  <c:v>5.76</c:v>
                </c:pt>
                <c:pt idx="145">
                  <c:v>5.8</c:v>
                </c:pt>
                <c:pt idx="146">
                  <c:v>5.84</c:v>
                </c:pt>
                <c:pt idx="147">
                  <c:v>5.88</c:v>
                </c:pt>
                <c:pt idx="148">
                  <c:v>5.92</c:v>
                </c:pt>
                <c:pt idx="149">
                  <c:v>5.96</c:v>
                </c:pt>
                <c:pt idx="150">
                  <c:v>6</c:v>
                </c:pt>
                <c:pt idx="151">
                  <c:v>6.04</c:v>
                </c:pt>
                <c:pt idx="152">
                  <c:v>6.08</c:v>
                </c:pt>
                <c:pt idx="153">
                  <c:v>6.12</c:v>
                </c:pt>
                <c:pt idx="154">
                  <c:v>6.16</c:v>
                </c:pt>
                <c:pt idx="155">
                  <c:v>6.2</c:v>
                </c:pt>
                <c:pt idx="156">
                  <c:v>6.24</c:v>
                </c:pt>
                <c:pt idx="157">
                  <c:v>6.28</c:v>
                </c:pt>
                <c:pt idx="158">
                  <c:v>6.32</c:v>
                </c:pt>
                <c:pt idx="159">
                  <c:v>6.36</c:v>
                </c:pt>
                <c:pt idx="160">
                  <c:v>6.4</c:v>
                </c:pt>
                <c:pt idx="161">
                  <c:v>6.44</c:v>
                </c:pt>
                <c:pt idx="162">
                  <c:v>6.48</c:v>
                </c:pt>
                <c:pt idx="163">
                  <c:v>6.5200000000000005</c:v>
                </c:pt>
                <c:pt idx="164">
                  <c:v>6.5600000000000005</c:v>
                </c:pt>
                <c:pt idx="165">
                  <c:v>6.6000000000000005</c:v>
                </c:pt>
                <c:pt idx="166">
                  <c:v>6.6400000000000006</c:v>
                </c:pt>
                <c:pt idx="167">
                  <c:v>6.68</c:v>
                </c:pt>
                <c:pt idx="168">
                  <c:v>6.72</c:v>
                </c:pt>
                <c:pt idx="169">
                  <c:v>6.76</c:v>
                </c:pt>
                <c:pt idx="170">
                  <c:v>6.8</c:v>
                </c:pt>
                <c:pt idx="171">
                  <c:v>6.84</c:v>
                </c:pt>
                <c:pt idx="172">
                  <c:v>6.88</c:v>
                </c:pt>
                <c:pt idx="173">
                  <c:v>6.92</c:v>
                </c:pt>
                <c:pt idx="174">
                  <c:v>6.96</c:v>
                </c:pt>
                <c:pt idx="175">
                  <c:v>7</c:v>
                </c:pt>
              </c:numCache>
            </c:numRef>
          </c:xVal>
          <c:yVal>
            <c:numRef>
              <c:f>Basic!$E$9:$E$184</c:f>
              <c:numCache>
                <c:formatCode>0.000</c:formatCode>
                <c:ptCount val="176"/>
                <c:pt idx="0">
                  <c:v>0.125</c:v>
                </c:pt>
                <c:pt idx="1">
                  <c:v>0.124625</c:v>
                </c:pt>
                <c:pt idx="2">
                  <c:v>0.12425000000000001</c:v>
                </c:pt>
                <c:pt idx="3">
                  <c:v>0.123875</c:v>
                </c:pt>
                <c:pt idx="4">
                  <c:v>0.1235</c:v>
                </c:pt>
                <c:pt idx="5">
                  <c:v>0.12312500000000001</c:v>
                </c:pt>
                <c:pt idx="6">
                  <c:v>0.12275000000000001</c:v>
                </c:pt>
                <c:pt idx="7">
                  <c:v>0.12237500000000001</c:v>
                </c:pt>
                <c:pt idx="8">
                  <c:v>0.12200000000000001</c:v>
                </c:pt>
                <c:pt idx="9">
                  <c:v>0.121625</c:v>
                </c:pt>
                <c:pt idx="10">
                  <c:v>0.12124999999999998</c:v>
                </c:pt>
                <c:pt idx="11">
                  <c:v>0.120875</c:v>
                </c:pt>
                <c:pt idx="12">
                  <c:v>0.1205</c:v>
                </c:pt>
                <c:pt idx="13">
                  <c:v>0.12012499999999998</c:v>
                </c:pt>
                <c:pt idx="14">
                  <c:v>0.11975</c:v>
                </c:pt>
                <c:pt idx="15">
                  <c:v>0.119375</c:v>
                </c:pt>
                <c:pt idx="16">
                  <c:v>0.11899999999999999</c:v>
                </c:pt>
                <c:pt idx="17">
                  <c:v>0.11862499999999999</c:v>
                </c:pt>
                <c:pt idx="18">
                  <c:v>0.11825000000000001</c:v>
                </c:pt>
                <c:pt idx="19">
                  <c:v>0.11787499999999999</c:v>
                </c:pt>
                <c:pt idx="20">
                  <c:v>0.11750000000000001</c:v>
                </c:pt>
                <c:pt idx="21">
                  <c:v>0.11712500000000001</c:v>
                </c:pt>
                <c:pt idx="22">
                  <c:v>0.11674999999999999</c:v>
                </c:pt>
                <c:pt idx="23">
                  <c:v>0.11637499999999999</c:v>
                </c:pt>
                <c:pt idx="24">
                  <c:v>0.11600000000000002</c:v>
                </c:pt>
                <c:pt idx="25">
                  <c:v>0.11562500000000002</c:v>
                </c:pt>
                <c:pt idx="26">
                  <c:v>0.11524999999999999</c:v>
                </c:pt>
                <c:pt idx="27">
                  <c:v>0.114875</c:v>
                </c:pt>
                <c:pt idx="28">
                  <c:v>0.11450000000000002</c:v>
                </c:pt>
                <c:pt idx="29">
                  <c:v>0.11412499999999999</c:v>
                </c:pt>
                <c:pt idx="30">
                  <c:v>0.11375000000000002</c:v>
                </c:pt>
                <c:pt idx="31">
                  <c:v>0.11337500000000002</c:v>
                </c:pt>
                <c:pt idx="32">
                  <c:v>0.113</c:v>
                </c:pt>
                <c:pt idx="33">
                  <c:v>0.112625</c:v>
                </c:pt>
                <c:pt idx="34">
                  <c:v>0.11225</c:v>
                </c:pt>
                <c:pt idx="35">
                  <c:v>0.111875</c:v>
                </c:pt>
                <c:pt idx="36">
                  <c:v>0.11150000000000002</c:v>
                </c:pt>
                <c:pt idx="37">
                  <c:v>0.111125</c:v>
                </c:pt>
                <c:pt idx="38">
                  <c:v>0.11074999999999999</c:v>
                </c:pt>
                <c:pt idx="39">
                  <c:v>0.110375</c:v>
                </c:pt>
                <c:pt idx="40">
                  <c:v>0.10999999999999999</c:v>
                </c:pt>
                <c:pt idx="41">
                  <c:v>0.109625</c:v>
                </c:pt>
                <c:pt idx="42">
                  <c:v>0.10924999999999999</c:v>
                </c:pt>
                <c:pt idx="43">
                  <c:v>0.10887500000000001</c:v>
                </c:pt>
                <c:pt idx="44">
                  <c:v>0.10849999999999999</c:v>
                </c:pt>
                <c:pt idx="45">
                  <c:v>0.10812499999999999</c:v>
                </c:pt>
                <c:pt idx="46">
                  <c:v>0.10775</c:v>
                </c:pt>
                <c:pt idx="47">
                  <c:v>0.10737499999999998</c:v>
                </c:pt>
                <c:pt idx="48">
                  <c:v>0.107</c:v>
                </c:pt>
                <c:pt idx="49">
                  <c:v>0.106625</c:v>
                </c:pt>
                <c:pt idx="50">
                  <c:v>0.10625</c:v>
                </c:pt>
                <c:pt idx="51">
                  <c:v>0.105875</c:v>
                </c:pt>
                <c:pt idx="52">
                  <c:v>0.1055</c:v>
                </c:pt>
                <c:pt idx="53">
                  <c:v>0.105125</c:v>
                </c:pt>
                <c:pt idx="54">
                  <c:v>0.10474999999999998</c:v>
                </c:pt>
                <c:pt idx="55">
                  <c:v>0.104375</c:v>
                </c:pt>
                <c:pt idx="56">
                  <c:v>0.10400000000000001</c:v>
                </c:pt>
                <c:pt idx="57">
                  <c:v>0.10362499999999999</c:v>
                </c:pt>
                <c:pt idx="58">
                  <c:v>0.10325000000000001</c:v>
                </c:pt>
                <c:pt idx="59">
                  <c:v>0.10287499999999999</c:v>
                </c:pt>
                <c:pt idx="60">
                  <c:v>0.10250000000000001</c:v>
                </c:pt>
                <c:pt idx="61">
                  <c:v>0.10212500000000001</c:v>
                </c:pt>
                <c:pt idx="62">
                  <c:v>0.10175000000000001</c:v>
                </c:pt>
                <c:pt idx="63">
                  <c:v>0.10137499999999999</c:v>
                </c:pt>
                <c:pt idx="64">
                  <c:v>0.10100000000000001</c:v>
                </c:pt>
                <c:pt idx="65">
                  <c:v>0.10062499999999999</c:v>
                </c:pt>
                <c:pt idx="66">
                  <c:v>0.10025000000000002</c:v>
                </c:pt>
                <c:pt idx="67">
                  <c:v>9.9875000000000005E-2</c:v>
                </c:pt>
                <c:pt idx="68">
                  <c:v>9.9500000000000005E-2</c:v>
                </c:pt>
                <c:pt idx="69">
                  <c:v>9.9124999999999991E-2</c:v>
                </c:pt>
                <c:pt idx="70">
                  <c:v>9.8750000000000004E-2</c:v>
                </c:pt>
                <c:pt idx="71">
                  <c:v>9.8375000000000004E-2</c:v>
                </c:pt>
                <c:pt idx="72">
                  <c:v>9.8000000000000004E-2</c:v>
                </c:pt>
                <c:pt idx="73">
                  <c:v>9.7625000000000003E-2</c:v>
                </c:pt>
                <c:pt idx="74">
                  <c:v>9.7250000000000003E-2</c:v>
                </c:pt>
                <c:pt idx="75">
                  <c:v>9.6875000000000003E-2</c:v>
                </c:pt>
                <c:pt idx="76">
                  <c:v>9.6500000000000002E-2</c:v>
                </c:pt>
                <c:pt idx="77">
                  <c:v>9.6125000000000002E-2</c:v>
                </c:pt>
                <c:pt idx="78">
                  <c:v>9.5749999999999988E-2</c:v>
                </c:pt>
                <c:pt idx="79">
                  <c:v>9.5375000000000015E-2</c:v>
                </c:pt>
                <c:pt idx="80">
                  <c:v>9.4999999999999987E-2</c:v>
                </c:pt>
                <c:pt idx="81">
                  <c:v>9.4625000000000001E-2</c:v>
                </c:pt>
                <c:pt idx="82">
                  <c:v>9.425E-2</c:v>
                </c:pt>
                <c:pt idx="83">
                  <c:v>9.3874999999999986E-2</c:v>
                </c:pt>
                <c:pt idx="84">
                  <c:v>9.35E-2</c:v>
                </c:pt>
                <c:pt idx="85">
                  <c:v>9.3124999999999999E-2</c:v>
                </c:pt>
                <c:pt idx="86">
                  <c:v>9.2749999999999999E-2</c:v>
                </c:pt>
                <c:pt idx="87">
                  <c:v>9.2374999999999999E-2</c:v>
                </c:pt>
                <c:pt idx="88">
                  <c:v>9.1999999999999998E-2</c:v>
                </c:pt>
                <c:pt idx="89">
                  <c:v>9.1624999999999998E-2</c:v>
                </c:pt>
                <c:pt idx="90">
                  <c:v>9.1250000000000012E-2</c:v>
                </c:pt>
                <c:pt idx="91">
                  <c:v>9.0874999999999997E-2</c:v>
                </c:pt>
                <c:pt idx="92">
                  <c:v>9.0499999999999997E-2</c:v>
                </c:pt>
                <c:pt idx="93">
                  <c:v>9.0124999999999997E-2</c:v>
                </c:pt>
                <c:pt idx="94">
                  <c:v>8.9749999999999996E-2</c:v>
                </c:pt>
                <c:pt idx="95">
                  <c:v>8.9374999999999996E-2</c:v>
                </c:pt>
                <c:pt idx="96">
                  <c:v>8.8999999999999996E-2</c:v>
                </c:pt>
                <c:pt idx="97">
                  <c:v>8.8625000000000009E-2</c:v>
                </c:pt>
                <c:pt idx="98">
                  <c:v>8.8249999999999995E-2</c:v>
                </c:pt>
                <c:pt idx="99">
                  <c:v>8.7875000000000009E-2</c:v>
                </c:pt>
                <c:pt idx="100">
                  <c:v>8.7499999999999994E-2</c:v>
                </c:pt>
                <c:pt idx="101">
                  <c:v>8.7125000000000008E-2</c:v>
                </c:pt>
                <c:pt idx="102">
                  <c:v>8.6749999999999994E-2</c:v>
                </c:pt>
                <c:pt idx="103">
                  <c:v>8.6375000000000007E-2</c:v>
                </c:pt>
                <c:pt idx="104">
                  <c:v>8.5999999999999993E-2</c:v>
                </c:pt>
                <c:pt idx="105">
                  <c:v>8.5625000000000007E-2</c:v>
                </c:pt>
                <c:pt idx="106">
                  <c:v>8.5249999999999992E-2</c:v>
                </c:pt>
                <c:pt idx="107">
                  <c:v>8.4875000000000006E-2</c:v>
                </c:pt>
                <c:pt idx="108">
                  <c:v>8.4499999999999992E-2</c:v>
                </c:pt>
                <c:pt idx="109">
                  <c:v>8.4125000000000005E-2</c:v>
                </c:pt>
                <c:pt idx="110">
                  <c:v>8.3749999999999991E-2</c:v>
                </c:pt>
                <c:pt idx="111">
                  <c:v>8.3375000000000005E-2</c:v>
                </c:pt>
                <c:pt idx="112">
                  <c:v>8.299999999999999E-2</c:v>
                </c:pt>
                <c:pt idx="113">
                  <c:v>8.2625000000000004E-2</c:v>
                </c:pt>
                <c:pt idx="114">
                  <c:v>8.224999999999999E-2</c:v>
                </c:pt>
                <c:pt idx="115">
                  <c:v>8.1875000000000003E-2</c:v>
                </c:pt>
                <c:pt idx="116">
                  <c:v>8.1500000000000003E-2</c:v>
                </c:pt>
                <c:pt idx="117">
                  <c:v>8.1125000000000003E-2</c:v>
                </c:pt>
                <c:pt idx="118">
                  <c:v>8.0750000000000002E-2</c:v>
                </c:pt>
                <c:pt idx="119">
                  <c:v>8.0375000000000002E-2</c:v>
                </c:pt>
                <c:pt idx="120">
                  <c:v>0.08</c:v>
                </c:pt>
                <c:pt idx="121">
                  <c:v>7.9625000000000001E-2</c:v>
                </c:pt>
                <c:pt idx="122">
                  <c:v>7.9250000000000001E-2</c:v>
                </c:pt>
                <c:pt idx="123">
                  <c:v>7.8875000000000001E-2</c:v>
                </c:pt>
                <c:pt idx="124">
                  <c:v>7.85E-2</c:v>
                </c:pt>
                <c:pt idx="125">
                  <c:v>7.8125E-2</c:v>
                </c:pt>
                <c:pt idx="126">
                  <c:v>7.775E-2</c:v>
                </c:pt>
                <c:pt idx="127">
                  <c:v>7.7374999999999999E-2</c:v>
                </c:pt>
                <c:pt idx="128">
                  <c:v>7.6999999999999999E-2</c:v>
                </c:pt>
                <c:pt idx="129">
                  <c:v>7.6624999999999999E-2</c:v>
                </c:pt>
                <c:pt idx="130">
                  <c:v>7.6249999999999998E-2</c:v>
                </c:pt>
                <c:pt idx="131">
                  <c:v>7.5874999999999998E-2</c:v>
                </c:pt>
                <c:pt idx="132">
                  <c:v>7.5499999999999998E-2</c:v>
                </c:pt>
                <c:pt idx="133">
                  <c:v>7.5124999999999997E-2</c:v>
                </c:pt>
                <c:pt idx="134">
                  <c:v>7.4749999999999997E-2</c:v>
                </c:pt>
                <c:pt idx="135">
                  <c:v>7.4374999999999997E-2</c:v>
                </c:pt>
                <c:pt idx="136">
                  <c:v>7.3999999999999996E-2</c:v>
                </c:pt>
                <c:pt idx="137">
                  <c:v>7.3624999999999996E-2</c:v>
                </c:pt>
                <c:pt idx="138">
                  <c:v>7.3249999999999996E-2</c:v>
                </c:pt>
                <c:pt idx="139">
                  <c:v>7.2874999999999995E-2</c:v>
                </c:pt>
                <c:pt idx="140">
                  <c:v>7.2499999999999995E-2</c:v>
                </c:pt>
                <c:pt idx="141">
                  <c:v>7.2124999999999995E-2</c:v>
                </c:pt>
                <c:pt idx="142">
                  <c:v>7.1750000000000008E-2</c:v>
                </c:pt>
                <c:pt idx="143">
                  <c:v>7.1374999999999994E-2</c:v>
                </c:pt>
                <c:pt idx="144">
                  <c:v>7.1000000000000008E-2</c:v>
                </c:pt>
                <c:pt idx="145">
                  <c:v>7.0624999999999993E-2</c:v>
                </c:pt>
                <c:pt idx="146">
                  <c:v>7.0250000000000007E-2</c:v>
                </c:pt>
                <c:pt idx="147">
                  <c:v>6.9874999999999993E-2</c:v>
                </c:pt>
                <c:pt idx="148">
                  <c:v>6.9500000000000006E-2</c:v>
                </c:pt>
                <c:pt idx="149">
                  <c:v>6.9124999999999992E-2</c:v>
                </c:pt>
                <c:pt idx="150">
                  <c:v>6.8750000000000006E-2</c:v>
                </c:pt>
                <c:pt idx="151">
                  <c:v>6.8375000000000005E-2</c:v>
                </c:pt>
                <c:pt idx="152">
                  <c:v>6.8000000000000005E-2</c:v>
                </c:pt>
                <c:pt idx="153">
                  <c:v>6.7625000000000005E-2</c:v>
                </c:pt>
                <c:pt idx="154">
                  <c:v>6.7250000000000004E-2</c:v>
                </c:pt>
                <c:pt idx="155">
                  <c:v>6.6875000000000004E-2</c:v>
                </c:pt>
                <c:pt idx="156">
                  <c:v>6.6500000000000004E-2</c:v>
                </c:pt>
                <c:pt idx="157">
                  <c:v>6.6125000000000003E-2</c:v>
                </c:pt>
                <c:pt idx="158">
                  <c:v>6.5750000000000003E-2</c:v>
                </c:pt>
                <c:pt idx="159">
                  <c:v>6.5375000000000003E-2</c:v>
                </c:pt>
                <c:pt idx="160">
                  <c:v>6.5000000000000002E-2</c:v>
                </c:pt>
                <c:pt idx="161">
                  <c:v>6.4625000000000002E-2</c:v>
                </c:pt>
                <c:pt idx="162">
                  <c:v>6.4250000000000002E-2</c:v>
                </c:pt>
                <c:pt idx="163">
                  <c:v>6.3875000000000001E-2</c:v>
                </c:pt>
                <c:pt idx="164">
                  <c:v>6.3500000000000001E-2</c:v>
                </c:pt>
                <c:pt idx="165">
                  <c:v>6.3125000000000001E-2</c:v>
                </c:pt>
                <c:pt idx="166">
                  <c:v>6.275E-2</c:v>
                </c:pt>
                <c:pt idx="167">
                  <c:v>6.2375000000000007E-2</c:v>
                </c:pt>
                <c:pt idx="168">
                  <c:v>6.2E-2</c:v>
                </c:pt>
                <c:pt idx="169">
                  <c:v>6.1624999999999999E-2</c:v>
                </c:pt>
                <c:pt idx="170">
                  <c:v>6.1249999999999999E-2</c:v>
                </c:pt>
                <c:pt idx="171">
                  <c:v>6.0874999999999992E-2</c:v>
                </c:pt>
                <c:pt idx="172">
                  <c:v>6.0499999999999991E-2</c:v>
                </c:pt>
                <c:pt idx="173">
                  <c:v>6.0124999999999998E-2</c:v>
                </c:pt>
                <c:pt idx="174">
                  <c:v>5.9750000000000004E-2</c:v>
                </c:pt>
                <c:pt idx="175">
                  <c:v>5.9375000000000004E-2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922240"/>
        <c:axId val="273922816"/>
      </c:scatterChart>
      <c:valAx>
        <c:axId val="27392108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ZR position (mm)</a:t>
                </a:r>
              </a:p>
            </c:rich>
          </c:tx>
          <c:layout>
            <c:manualLayout>
              <c:xMode val="edge"/>
              <c:yMode val="edge"/>
              <c:x val="0.40200000000000002"/>
              <c:y val="0.892859642544681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3921664"/>
        <c:crosses val="autoZero"/>
        <c:crossBetween val="midCat"/>
      </c:valAx>
      <c:valAx>
        <c:axId val="2739216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Speed ratio</a:t>
                </a:r>
              </a:p>
            </c:rich>
          </c:tx>
          <c:layout>
            <c:manualLayout>
              <c:xMode val="edge"/>
              <c:yMode val="edge"/>
              <c:x val="0.03"/>
              <c:y val="0.3720247469066366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3921088"/>
        <c:crosses val="autoZero"/>
        <c:crossBetween val="midCat"/>
      </c:valAx>
      <c:valAx>
        <c:axId val="273922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3922816"/>
        <c:crosses val="autoZero"/>
        <c:crossBetween val="midCat"/>
      </c:valAx>
      <c:valAx>
        <c:axId val="273922816"/>
        <c:scaling>
          <c:orientation val="minMax"/>
        </c:scaling>
        <c:delete val="0"/>
        <c:axPos val="r"/>
        <c:numFmt formatCode="0.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3922240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40801343832020998"/>
          <c:y val="1.4881264841894764E-2"/>
          <c:w val="0.63802099737532814"/>
          <c:h val="0.255960192475940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88636363636365"/>
          <c:y val="9.5575303836511194E-2"/>
          <c:w val="0.71448863636363635"/>
          <c:h val="0.73805373518194761"/>
        </c:manualLayout>
      </c:layout>
      <c:scatterChart>
        <c:scatterStyle val="lineMarker"/>
        <c:varyColors val="0"/>
        <c:ser>
          <c:idx val="0"/>
          <c:order val="0"/>
          <c:tx>
            <c:strRef>
              <c:f>Design!$D$15</c:f>
              <c:strCache>
                <c:ptCount val="1"/>
                <c:pt idx="0">
                  <c:v>v1/v2 (dist)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Design!$B$16:$B$316</c:f>
              <c:numCache>
                <c:formatCode>0.000</c:formatCode>
                <c:ptCount val="301"/>
                <c:pt idx="0">
                  <c:v>0</c:v>
                </c:pt>
                <c:pt idx="1">
                  <c:v>0.06</c:v>
                </c:pt>
                <c:pt idx="2">
                  <c:v>0.12</c:v>
                </c:pt>
                <c:pt idx="3">
                  <c:v>0.18</c:v>
                </c:pt>
                <c:pt idx="4">
                  <c:v>0.24</c:v>
                </c:pt>
                <c:pt idx="5">
                  <c:v>0.3</c:v>
                </c:pt>
                <c:pt idx="6">
                  <c:v>0.36</c:v>
                </c:pt>
                <c:pt idx="7">
                  <c:v>0.42</c:v>
                </c:pt>
                <c:pt idx="8">
                  <c:v>0.48</c:v>
                </c:pt>
                <c:pt idx="9">
                  <c:v>0.54</c:v>
                </c:pt>
                <c:pt idx="10">
                  <c:v>0.60000000000000009</c:v>
                </c:pt>
                <c:pt idx="11">
                  <c:v>0.66000000000000014</c:v>
                </c:pt>
                <c:pt idx="12">
                  <c:v>0.7200000000000002</c:v>
                </c:pt>
                <c:pt idx="13">
                  <c:v>0.78000000000000025</c:v>
                </c:pt>
                <c:pt idx="14">
                  <c:v>0.8400000000000003</c:v>
                </c:pt>
                <c:pt idx="15">
                  <c:v>0.90000000000000036</c:v>
                </c:pt>
                <c:pt idx="16">
                  <c:v>0.96000000000000041</c:v>
                </c:pt>
                <c:pt idx="17">
                  <c:v>1.0200000000000005</c:v>
                </c:pt>
                <c:pt idx="18">
                  <c:v>1.0800000000000005</c:v>
                </c:pt>
                <c:pt idx="19">
                  <c:v>1.1400000000000006</c:v>
                </c:pt>
                <c:pt idx="20">
                  <c:v>1.2000000000000006</c:v>
                </c:pt>
                <c:pt idx="21">
                  <c:v>1.2600000000000007</c:v>
                </c:pt>
                <c:pt idx="22">
                  <c:v>1.3200000000000007</c:v>
                </c:pt>
                <c:pt idx="23">
                  <c:v>1.3800000000000008</c:v>
                </c:pt>
                <c:pt idx="24">
                  <c:v>1.4400000000000008</c:v>
                </c:pt>
                <c:pt idx="25">
                  <c:v>1.5000000000000009</c:v>
                </c:pt>
                <c:pt idx="26">
                  <c:v>1.5600000000000009</c:v>
                </c:pt>
                <c:pt idx="27">
                  <c:v>1.620000000000001</c:v>
                </c:pt>
                <c:pt idx="28">
                  <c:v>1.680000000000001</c:v>
                </c:pt>
                <c:pt idx="29">
                  <c:v>1.7400000000000011</c:v>
                </c:pt>
                <c:pt idx="30">
                  <c:v>1.8000000000000012</c:v>
                </c:pt>
                <c:pt idx="31">
                  <c:v>1.8600000000000012</c:v>
                </c:pt>
                <c:pt idx="32">
                  <c:v>1.9200000000000013</c:v>
                </c:pt>
                <c:pt idx="33">
                  <c:v>1.9800000000000013</c:v>
                </c:pt>
                <c:pt idx="34">
                  <c:v>2.0400000000000014</c:v>
                </c:pt>
                <c:pt idx="35">
                  <c:v>2.1000000000000014</c:v>
                </c:pt>
                <c:pt idx="36">
                  <c:v>2.1600000000000015</c:v>
                </c:pt>
                <c:pt idx="37">
                  <c:v>2.2200000000000015</c:v>
                </c:pt>
                <c:pt idx="38">
                  <c:v>2.2800000000000016</c:v>
                </c:pt>
                <c:pt idx="39">
                  <c:v>2.3400000000000016</c:v>
                </c:pt>
                <c:pt idx="40">
                  <c:v>2.4000000000000017</c:v>
                </c:pt>
                <c:pt idx="41">
                  <c:v>2.4600000000000017</c:v>
                </c:pt>
                <c:pt idx="42">
                  <c:v>2.5200000000000018</c:v>
                </c:pt>
                <c:pt idx="43">
                  <c:v>2.5800000000000018</c:v>
                </c:pt>
                <c:pt idx="44">
                  <c:v>2.6400000000000019</c:v>
                </c:pt>
                <c:pt idx="45">
                  <c:v>2.700000000000002</c:v>
                </c:pt>
                <c:pt idx="46">
                  <c:v>2.760000000000002</c:v>
                </c:pt>
                <c:pt idx="47">
                  <c:v>2.8200000000000021</c:v>
                </c:pt>
                <c:pt idx="48">
                  <c:v>2.8800000000000021</c:v>
                </c:pt>
                <c:pt idx="49">
                  <c:v>2.9400000000000022</c:v>
                </c:pt>
                <c:pt idx="50">
                  <c:v>3.0000000000000022</c:v>
                </c:pt>
                <c:pt idx="51">
                  <c:v>3.0600000000000023</c:v>
                </c:pt>
                <c:pt idx="52">
                  <c:v>3.1200000000000023</c:v>
                </c:pt>
                <c:pt idx="53">
                  <c:v>3.1800000000000024</c:v>
                </c:pt>
                <c:pt idx="54">
                  <c:v>3.2400000000000024</c:v>
                </c:pt>
                <c:pt idx="55">
                  <c:v>3.3000000000000025</c:v>
                </c:pt>
                <c:pt idx="56">
                  <c:v>3.3600000000000025</c:v>
                </c:pt>
                <c:pt idx="57">
                  <c:v>3.4200000000000026</c:v>
                </c:pt>
                <c:pt idx="58">
                  <c:v>3.4800000000000026</c:v>
                </c:pt>
                <c:pt idx="59">
                  <c:v>3.5400000000000027</c:v>
                </c:pt>
                <c:pt idx="60">
                  <c:v>3.6000000000000028</c:v>
                </c:pt>
                <c:pt idx="61">
                  <c:v>3.6600000000000028</c:v>
                </c:pt>
                <c:pt idx="62">
                  <c:v>3.7200000000000029</c:v>
                </c:pt>
                <c:pt idx="63">
                  <c:v>3.7800000000000029</c:v>
                </c:pt>
                <c:pt idx="64">
                  <c:v>3.840000000000003</c:v>
                </c:pt>
                <c:pt idx="65">
                  <c:v>3.900000000000003</c:v>
                </c:pt>
                <c:pt idx="66">
                  <c:v>3.9600000000000031</c:v>
                </c:pt>
                <c:pt idx="67">
                  <c:v>4.0200000000000031</c:v>
                </c:pt>
                <c:pt idx="68">
                  <c:v>4.0800000000000027</c:v>
                </c:pt>
                <c:pt idx="69">
                  <c:v>4.1400000000000023</c:v>
                </c:pt>
                <c:pt idx="70">
                  <c:v>4.200000000000002</c:v>
                </c:pt>
                <c:pt idx="71">
                  <c:v>4.2600000000000016</c:v>
                </c:pt>
                <c:pt idx="72">
                  <c:v>4.3200000000000012</c:v>
                </c:pt>
                <c:pt idx="73">
                  <c:v>4.3800000000000008</c:v>
                </c:pt>
                <c:pt idx="74">
                  <c:v>4.4400000000000004</c:v>
                </c:pt>
                <c:pt idx="75">
                  <c:v>4.5</c:v>
                </c:pt>
                <c:pt idx="76">
                  <c:v>4.5599999999999996</c:v>
                </c:pt>
                <c:pt idx="77">
                  <c:v>4.6199999999999992</c:v>
                </c:pt>
                <c:pt idx="78">
                  <c:v>4.6799999999999988</c:v>
                </c:pt>
                <c:pt idx="79">
                  <c:v>4.7399999999999984</c:v>
                </c:pt>
                <c:pt idx="80">
                  <c:v>4.799999999999998</c:v>
                </c:pt>
                <c:pt idx="81">
                  <c:v>4.8599999999999977</c:v>
                </c:pt>
                <c:pt idx="82">
                  <c:v>4.9199999999999973</c:v>
                </c:pt>
                <c:pt idx="83">
                  <c:v>4.9799999999999969</c:v>
                </c:pt>
                <c:pt idx="84">
                  <c:v>5.0399999999999965</c:v>
                </c:pt>
                <c:pt idx="85">
                  <c:v>5.0999999999999961</c:v>
                </c:pt>
                <c:pt idx="86">
                  <c:v>5.1599999999999957</c:v>
                </c:pt>
                <c:pt idx="87">
                  <c:v>5.2199999999999953</c:v>
                </c:pt>
                <c:pt idx="88">
                  <c:v>5.2799999999999949</c:v>
                </c:pt>
                <c:pt idx="89">
                  <c:v>5.3399999999999945</c:v>
                </c:pt>
                <c:pt idx="90">
                  <c:v>5.3999999999999941</c:v>
                </c:pt>
                <c:pt idx="91">
                  <c:v>5.4599999999999937</c:v>
                </c:pt>
                <c:pt idx="92">
                  <c:v>5.5199999999999934</c:v>
                </c:pt>
                <c:pt idx="93">
                  <c:v>5.579999999999993</c:v>
                </c:pt>
                <c:pt idx="94">
                  <c:v>5.6399999999999926</c:v>
                </c:pt>
                <c:pt idx="95">
                  <c:v>5.6999999999999922</c:v>
                </c:pt>
                <c:pt idx="96">
                  <c:v>5.7599999999999918</c:v>
                </c:pt>
                <c:pt idx="97">
                  <c:v>5.8199999999999914</c:v>
                </c:pt>
                <c:pt idx="98">
                  <c:v>5.879999999999991</c:v>
                </c:pt>
                <c:pt idx="99">
                  <c:v>5.9399999999999906</c:v>
                </c:pt>
                <c:pt idx="100">
                  <c:v>5.9999999999999902</c:v>
                </c:pt>
                <c:pt idx="101">
                  <c:v>6.0599999999999898</c:v>
                </c:pt>
                <c:pt idx="102">
                  <c:v>6.1199999999999894</c:v>
                </c:pt>
                <c:pt idx="103">
                  <c:v>6.1799999999999891</c:v>
                </c:pt>
                <c:pt idx="104">
                  <c:v>6.2399999999999887</c:v>
                </c:pt>
                <c:pt idx="105">
                  <c:v>6.2999999999999883</c:v>
                </c:pt>
                <c:pt idx="106">
                  <c:v>6.3599999999999879</c:v>
                </c:pt>
                <c:pt idx="107">
                  <c:v>6.4199999999999875</c:v>
                </c:pt>
                <c:pt idx="108">
                  <c:v>6.4799999999999871</c:v>
                </c:pt>
                <c:pt idx="109">
                  <c:v>6.5399999999999867</c:v>
                </c:pt>
                <c:pt idx="110">
                  <c:v>6.5999999999999863</c:v>
                </c:pt>
                <c:pt idx="111">
                  <c:v>6.6599999999999859</c:v>
                </c:pt>
                <c:pt idx="112">
                  <c:v>6.7199999999999855</c:v>
                </c:pt>
                <c:pt idx="113">
                  <c:v>6.7799999999999851</c:v>
                </c:pt>
                <c:pt idx="114">
                  <c:v>6.8399999999999848</c:v>
                </c:pt>
                <c:pt idx="115">
                  <c:v>6.8999999999999844</c:v>
                </c:pt>
                <c:pt idx="116">
                  <c:v>6.959999999999984</c:v>
                </c:pt>
                <c:pt idx="117">
                  <c:v>7.0199999999999836</c:v>
                </c:pt>
                <c:pt idx="118">
                  <c:v>7.0799999999999832</c:v>
                </c:pt>
                <c:pt idx="119">
                  <c:v>7.1399999999999828</c:v>
                </c:pt>
                <c:pt idx="120">
                  <c:v>7.1999999999999824</c:v>
                </c:pt>
                <c:pt idx="121">
                  <c:v>7.259999999999982</c:v>
                </c:pt>
                <c:pt idx="122">
                  <c:v>7.3199999999999816</c:v>
                </c:pt>
                <c:pt idx="123">
                  <c:v>7.3799999999999812</c:v>
                </c:pt>
                <c:pt idx="124">
                  <c:v>7.4399999999999809</c:v>
                </c:pt>
                <c:pt idx="125">
                  <c:v>7.4999999999999805</c:v>
                </c:pt>
                <c:pt idx="126">
                  <c:v>7.5599999999999801</c:v>
                </c:pt>
                <c:pt idx="127">
                  <c:v>7.6199999999999797</c:v>
                </c:pt>
                <c:pt idx="128">
                  <c:v>7.6799999999999793</c:v>
                </c:pt>
                <c:pt idx="129">
                  <c:v>7.7399999999999789</c:v>
                </c:pt>
                <c:pt idx="130">
                  <c:v>7.7999999999999785</c:v>
                </c:pt>
                <c:pt idx="131">
                  <c:v>7.8599999999999781</c:v>
                </c:pt>
                <c:pt idx="132">
                  <c:v>7.9199999999999777</c:v>
                </c:pt>
                <c:pt idx="133">
                  <c:v>7.9799999999999773</c:v>
                </c:pt>
                <c:pt idx="134">
                  <c:v>8.0399999999999778</c:v>
                </c:pt>
                <c:pt idx="135">
                  <c:v>8.0999999999999783</c:v>
                </c:pt>
                <c:pt idx="136">
                  <c:v>8.1599999999999788</c:v>
                </c:pt>
                <c:pt idx="137">
                  <c:v>8.2199999999999793</c:v>
                </c:pt>
                <c:pt idx="138">
                  <c:v>8.2799999999999798</c:v>
                </c:pt>
                <c:pt idx="139">
                  <c:v>8.3399999999999803</c:v>
                </c:pt>
                <c:pt idx="140">
                  <c:v>8.3999999999999808</c:v>
                </c:pt>
                <c:pt idx="141">
                  <c:v>8.4599999999999813</c:v>
                </c:pt>
                <c:pt idx="142">
                  <c:v>8.5199999999999818</c:v>
                </c:pt>
                <c:pt idx="143">
                  <c:v>8.5799999999999823</c:v>
                </c:pt>
                <c:pt idx="144">
                  <c:v>8.6399999999999828</c:v>
                </c:pt>
                <c:pt idx="145">
                  <c:v>8.6999999999999833</c:v>
                </c:pt>
                <c:pt idx="146">
                  <c:v>8.7599999999999838</c:v>
                </c:pt>
                <c:pt idx="147">
                  <c:v>8.8199999999999843</c:v>
                </c:pt>
                <c:pt idx="148">
                  <c:v>8.8799999999999848</c:v>
                </c:pt>
                <c:pt idx="149">
                  <c:v>8.9399999999999853</c:v>
                </c:pt>
                <c:pt idx="150">
                  <c:v>8.9999999999999858</c:v>
                </c:pt>
                <c:pt idx="151">
                  <c:v>9.0599999999999863</c:v>
                </c:pt>
                <c:pt idx="152">
                  <c:v>9.1199999999999868</c:v>
                </c:pt>
                <c:pt idx="153">
                  <c:v>9.1799999999999873</c:v>
                </c:pt>
                <c:pt idx="154">
                  <c:v>9.2399999999999878</c:v>
                </c:pt>
                <c:pt idx="155">
                  <c:v>9.2999999999999883</c:v>
                </c:pt>
                <c:pt idx="156">
                  <c:v>9.3599999999999888</c:v>
                </c:pt>
                <c:pt idx="157">
                  <c:v>9.4199999999999893</c:v>
                </c:pt>
                <c:pt idx="158">
                  <c:v>9.4799999999999898</c:v>
                </c:pt>
                <c:pt idx="159">
                  <c:v>9.5399999999999903</c:v>
                </c:pt>
                <c:pt idx="160">
                  <c:v>9.5999999999999908</c:v>
                </c:pt>
                <c:pt idx="161">
                  <c:v>9.6599999999999913</c:v>
                </c:pt>
                <c:pt idx="162">
                  <c:v>9.7199999999999918</c:v>
                </c:pt>
                <c:pt idx="163">
                  <c:v>9.7799999999999923</c:v>
                </c:pt>
                <c:pt idx="164">
                  <c:v>9.8399999999999928</c:v>
                </c:pt>
                <c:pt idx="165">
                  <c:v>9.8999999999999932</c:v>
                </c:pt>
                <c:pt idx="166">
                  <c:v>9.9599999999999937</c:v>
                </c:pt>
                <c:pt idx="167">
                  <c:v>10.019999999999994</c:v>
                </c:pt>
                <c:pt idx="168">
                  <c:v>10.079999999999995</c:v>
                </c:pt>
                <c:pt idx="169">
                  <c:v>10.139999999999995</c:v>
                </c:pt>
                <c:pt idx="170">
                  <c:v>10.199999999999996</c:v>
                </c:pt>
                <c:pt idx="171">
                  <c:v>10.259999999999996</c:v>
                </c:pt>
                <c:pt idx="172">
                  <c:v>10.319999999999997</c:v>
                </c:pt>
                <c:pt idx="173">
                  <c:v>10.379999999999997</c:v>
                </c:pt>
                <c:pt idx="174">
                  <c:v>10.439999999999998</c:v>
                </c:pt>
                <c:pt idx="175">
                  <c:v>10.499999999999998</c:v>
                </c:pt>
                <c:pt idx="176">
                  <c:v>10.559999999999999</c:v>
                </c:pt>
                <c:pt idx="177">
                  <c:v>10.62</c:v>
                </c:pt>
                <c:pt idx="178">
                  <c:v>10.68</c:v>
                </c:pt>
                <c:pt idx="179">
                  <c:v>10.74</c:v>
                </c:pt>
                <c:pt idx="180">
                  <c:v>10.8</c:v>
                </c:pt>
                <c:pt idx="181">
                  <c:v>10.860000000000001</c:v>
                </c:pt>
                <c:pt idx="182">
                  <c:v>10.920000000000002</c:v>
                </c:pt>
                <c:pt idx="183">
                  <c:v>10.980000000000002</c:v>
                </c:pt>
                <c:pt idx="184">
                  <c:v>11.040000000000003</c:v>
                </c:pt>
                <c:pt idx="185">
                  <c:v>11.100000000000003</c:v>
                </c:pt>
                <c:pt idx="186">
                  <c:v>11.160000000000004</c:v>
                </c:pt>
                <c:pt idx="187">
                  <c:v>11.220000000000004</c:v>
                </c:pt>
                <c:pt idx="188">
                  <c:v>11.280000000000005</c:v>
                </c:pt>
                <c:pt idx="189">
                  <c:v>11.340000000000005</c:v>
                </c:pt>
                <c:pt idx="190">
                  <c:v>11.400000000000006</c:v>
                </c:pt>
                <c:pt idx="191">
                  <c:v>11.460000000000006</c:v>
                </c:pt>
                <c:pt idx="192">
                  <c:v>11.520000000000007</c:v>
                </c:pt>
                <c:pt idx="193">
                  <c:v>11.580000000000007</c:v>
                </c:pt>
                <c:pt idx="194">
                  <c:v>11.640000000000008</c:v>
                </c:pt>
                <c:pt idx="195">
                  <c:v>11.700000000000008</c:v>
                </c:pt>
                <c:pt idx="196">
                  <c:v>11.760000000000009</c:v>
                </c:pt>
                <c:pt idx="197">
                  <c:v>11.820000000000009</c:v>
                </c:pt>
                <c:pt idx="198">
                  <c:v>11.88000000000001</c:v>
                </c:pt>
                <c:pt idx="199">
                  <c:v>11.94000000000001</c:v>
                </c:pt>
                <c:pt idx="200">
                  <c:v>12.000000000000011</c:v>
                </c:pt>
                <c:pt idx="201">
                  <c:v>12.060000000000011</c:v>
                </c:pt>
                <c:pt idx="202">
                  <c:v>12.120000000000012</c:v>
                </c:pt>
                <c:pt idx="203">
                  <c:v>12.180000000000012</c:v>
                </c:pt>
                <c:pt idx="204">
                  <c:v>12.240000000000013</c:v>
                </c:pt>
                <c:pt idx="205">
                  <c:v>12.300000000000013</c:v>
                </c:pt>
                <c:pt idx="206">
                  <c:v>12.360000000000014</c:v>
                </c:pt>
                <c:pt idx="207">
                  <c:v>12.420000000000014</c:v>
                </c:pt>
                <c:pt idx="208">
                  <c:v>12.480000000000015</c:v>
                </c:pt>
                <c:pt idx="209">
                  <c:v>12.540000000000015</c:v>
                </c:pt>
                <c:pt idx="210">
                  <c:v>12.600000000000016</c:v>
                </c:pt>
                <c:pt idx="211">
                  <c:v>12.660000000000016</c:v>
                </c:pt>
                <c:pt idx="212">
                  <c:v>12.720000000000017</c:v>
                </c:pt>
                <c:pt idx="213">
                  <c:v>12.780000000000017</c:v>
                </c:pt>
                <c:pt idx="214">
                  <c:v>12.840000000000018</c:v>
                </c:pt>
                <c:pt idx="215">
                  <c:v>12.900000000000018</c:v>
                </c:pt>
                <c:pt idx="216">
                  <c:v>12.960000000000019</c:v>
                </c:pt>
                <c:pt idx="217">
                  <c:v>13.020000000000019</c:v>
                </c:pt>
                <c:pt idx="218">
                  <c:v>13.08000000000002</c:v>
                </c:pt>
                <c:pt idx="219">
                  <c:v>13.14000000000002</c:v>
                </c:pt>
                <c:pt idx="220">
                  <c:v>13.200000000000021</c:v>
                </c:pt>
                <c:pt idx="221">
                  <c:v>13.260000000000021</c:v>
                </c:pt>
                <c:pt idx="222">
                  <c:v>13.320000000000022</c:v>
                </c:pt>
                <c:pt idx="223">
                  <c:v>13.380000000000022</c:v>
                </c:pt>
                <c:pt idx="224">
                  <c:v>13.440000000000023</c:v>
                </c:pt>
                <c:pt idx="225">
                  <c:v>13.500000000000023</c:v>
                </c:pt>
                <c:pt idx="226">
                  <c:v>13.560000000000024</c:v>
                </c:pt>
                <c:pt idx="227">
                  <c:v>13.620000000000024</c:v>
                </c:pt>
                <c:pt idx="228">
                  <c:v>13.680000000000025</c:v>
                </c:pt>
                <c:pt idx="229">
                  <c:v>13.740000000000025</c:v>
                </c:pt>
                <c:pt idx="230">
                  <c:v>13.800000000000026</c:v>
                </c:pt>
                <c:pt idx="231">
                  <c:v>13.860000000000026</c:v>
                </c:pt>
                <c:pt idx="232">
                  <c:v>13.920000000000027</c:v>
                </c:pt>
                <c:pt idx="233">
                  <c:v>13.980000000000027</c:v>
                </c:pt>
                <c:pt idx="234">
                  <c:v>14.040000000000028</c:v>
                </c:pt>
                <c:pt idx="235">
                  <c:v>14.100000000000028</c:v>
                </c:pt>
                <c:pt idx="236">
                  <c:v>14.160000000000029</c:v>
                </c:pt>
                <c:pt idx="237">
                  <c:v>14.220000000000029</c:v>
                </c:pt>
                <c:pt idx="238">
                  <c:v>14.28000000000003</c:v>
                </c:pt>
                <c:pt idx="239">
                  <c:v>14.34000000000003</c:v>
                </c:pt>
                <c:pt idx="240">
                  <c:v>14.400000000000031</c:v>
                </c:pt>
                <c:pt idx="241">
                  <c:v>14.460000000000031</c:v>
                </c:pt>
                <c:pt idx="242">
                  <c:v>14.520000000000032</c:v>
                </c:pt>
                <c:pt idx="243">
                  <c:v>14.580000000000032</c:v>
                </c:pt>
                <c:pt idx="244">
                  <c:v>14.640000000000033</c:v>
                </c:pt>
                <c:pt idx="245">
                  <c:v>14.700000000000033</c:v>
                </c:pt>
                <c:pt idx="246">
                  <c:v>14.760000000000034</c:v>
                </c:pt>
                <c:pt idx="247">
                  <c:v>14.820000000000034</c:v>
                </c:pt>
                <c:pt idx="248">
                  <c:v>14.880000000000035</c:v>
                </c:pt>
                <c:pt idx="249">
                  <c:v>14.940000000000035</c:v>
                </c:pt>
                <c:pt idx="250">
                  <c:v>15.000000000000036</c:v>
                </c:pt>
                <c:pt idx="251">
                  <c:v>15.060000000000036</c:v>
                </c:pt>
                <c:pt idx="252">
                  <c:v>15.120000000000037</c:v>
                </c:pt>
                <c:pt idx="253">
                  <c:v>15.180000000000037</c:v>
                </c:pt>
                <c:pt idx="254">
                  <c:v>15.240000000000038</c:v>
                </c:pt>
                <c:pt idx="255">
                  <c:v>15.300000000000038</c:v>
                </c:pt>
                <c:pt idx="256">
                  <c:v>15.360000000000039</c:v>
                </c:pt>
                <c:pt idx="257">
                  <c:v>15.420000000000039</c:v>
                </c:pt>
                <c:pt idx="258">
                  <c:v>15.48000000000004</c:v>
                </c:pt>
                <c:pt idx="259">
                  <c:v>15.54000000000004</c:v>
                </c:pt>
                <c:pt idx="260">
                  <c:v>15.600000000000041</c:v>
                </c:pt>
                <c:pt idx="261">
                  <c:v>15.660000000000041</c:v>
                </c:pt>
                <c:pt idx="262">
                  <c:v>15.720000000000041</c:v>
                </c:pt>
                <c:pt idx="263">
                  <c:v>15.780000000000042</c:v>
                </c:pt>
                <c:pt idx="264">
                  <c:v>15.840000000000042</c:v>
                </c:pt>
                <c:pt idx="265">
                  <c:v>15.900000000000043</c:v>
                </c:pt>
                <c:pt idx="266">
                  <c:v>15.960000000000043</c:v>
                </c:pt>
                <c:pt idx="267">
                  <c:v>16.020000000000042</c:v>
                </c:pt>
                <c:pt idx="268">
                  <c:v>16.080000000000041</c:v>
                </c:pt>
                <c:pt idx="269">
                  <c:v>16.14000000000004</c:v>
                </c:pt>
                <c:pt idx="270">
                  <c:v>16.200000000000038</c:v>
                </c:pt>
                <c:pt idx="271">
                  <c:v>16.260000000000037</c:v>
                </c:pt>
                <c:pt idx="272">
                  <c:v>16.320000000000036</c:v>
                </c:pt>
                <c:pt idx="273">
                  <c:v>16.380000000000035</c:v>
                </c:pt>
                <c:pt idx="274">
                  <c:v>16.440000000000033</c:v>
                </c:pt>
                <c:pt idx="275">
                  <c:v>16.500000000000032</c:v>
                </c:pt>
                <c:pt idx="276">
                  <c:v>16.560000000000031</c:v>
                </c:pt>
                <c:pt idx="277">
                  <c:v>16.620000000000029</c:v>
                </c:pt>
                <c:pt idx="278">
                  <c:v>16.680000000000028</c:v>
                </c:pt>
                <c:pt idx="279">
                  <c:v>16.740000000000027</c:v>
                </c:pt>
                <c:pt idx="280">
                  <c:v>16.800000000000026</c:v>
                </c:pt>
                <c:pt idx="281">
                  <c:v>16.860000000000024</c:v>
                </c:pt>
                <c:pt idx="282">
                  <c:v>16.920000000000023</c:v>
                </c:pt>
                <c:pt idx="283">
                  <c:v>16.980000000000022</c:v>
                </c:pt>
                <c:pt idx="284">
                  <c:v>17.04000000000002</c:v>
                </c:pt>
                <c:pt idx="285">
                  <c:v>17.100000000000019</c:v>
                </c:pt>
                <c:pt idx="286">
                  <c:v>17.160000000000018</c:v>
                </c:pt>
                <c:pt idx="287">
                  <c:v>17.220000000000017</c:v>
                </c:pt>
                <c:pt idx="288">
                  <c:v>17.280000000000015</c:v>
                </c:pt>
                <c:pt idx="289">
                  <c:v>17.340000000000014</c:v>
                </c:pt>
                <c:pt idx="290">
                  <c:v>17.400000000000013</c:v>
                </c:pt>
                <c:pt idx="291">
                  <c:v>17.460000000000012</c:v>
                </c:pt>
                <c:pt idx="292">
                  <c:v>17.52000000000001</c:v>
                </c:pt>
                <c:pt idx="293">
                  <c:v>17.580000000000009</c:v>
                </c:pt>
                <c:pt idx="294">
                  <c:v>17.640000000000008</c:v>
                </c:pt>
                <c:pt idx="295">
                  <c:v>17.700000000000006</c:v>
                </c:pt>
                <c:pt idx="296">
                  <c:v>17.760000000000005</c:v>
                </c:pt>
                <c:pt idx="297">
                  <c:v>17.820000000000004</c:v>
                </c:pt>
                <c:pt idx="298">
                  <c:v>17.880000000000003</c:v>
                </c:pt>
                <c:pt idx="299">
                  <c:v>17.940000000000001</c:v>
                </c:pt>
                <c:pt idx="300">
                  <c:v>18</c:v>
                </c:pt>
              </c:numCache>
            </c:numRef>
          </c:xVal>
          <c:yVal>
            <c:numRef>
              <c:f>Design!$D$16:$D$316</c:f>
              <c:numCache>
                <c:formatCode>0.000</c:formatCode>
                <c:ptCount val="301"/>
                <c:pt idx="0">
                  <c:v>1</c:v>
                </c:pt>
                <c:pt idx="1">
                  <c:v>1.0072390674674514</c:v>
                </c:pt>
                <c:pt idx="2">
                  <c:v>1.0145570265460064</c:v>
                </c:pt>
                <c:pt idx="3">
                  <c:v>1.021955027765292</c:v>
                </c:pt>
                <c:pt idx="4">
                  <c:v>1.0294342427053464</c:v>
                </c:pt>
                <c:pt idx="5">
                  <c:v>1.0369958644604924</c:v>
                </c:pt>
                <c:pt idx="6">
                  <c:v>1.0446411081151732</c:v>
                </c:pt>
                <c:pt idx="7">
                  <c:v>1.0523712112321182</c:v>
                </c:pt>
                <c:pt idx="8">
                  <c:v>1.0601874343531943</c:v>
                </c:pt>
                <c:pt idx="9">
                  <c:v>1.0680910615133297</c:v>
                </c:pt>
                <c:pt idx="10">
                  <c:v>1.0760834007678932</c:v>
                </c:pt>
                <c:pt idx="11">
                  <c:v>1.0841657847339399</c:v>
                </c:pt>
                <c:pt idx="12">
                  <c:v>1.0923395711457369</c:v>
                </c:pt>
                <c:pt idx="13">
                  <c:v>1.1006061434250054</c:v>
                </c:pt>
                <c:pt idx="14">
                  <c:v>1.108966911266323</c:v>
                </c:pt>
                <c:pt idx="15">
                  <c:v>1.1174233112381498</c:v>
                </c:pt>
                <c:pt idx="16">
                  <c:v>1.1259768073999554</c:v>
                </c:pt>
                <c:pt idx="17">
                  <c:v>1.1346288919359475</c:v>
                </c:pt>
                <c:pt idx="18">
                  <c:v>1.1433810858059024</c:v>
                </c:pt>
                <c:pt idx="19">
                  <c:v>1.1522349394136433</c:v>
                </c:pt>
                <c:pt idx="20">
                  <c:v>1.1611920332936982</c:v>
                </c:pt>
                <c:pt idx="21">
                  <c:v>1.1702539788167177</c:v>
                </c:pt>
                <c:pt idx="22">
                  <c:v>1.179422418914237</c:v>
                </c:pt>
                <c:pt idx="23">
                  <c:v>1.1886990288233839</c:v>
                </c:pt>
                <c:pt idx="24">
                  <c:v>1.1980855168521749</c:v>
                </c:pt>
                <c:pt idx="25">
                  <c:v>1.207583625166043</c:v>
                </c:pt>
                <c:pt idx="26">
                  <c:v>1.2171951305962736</c:v>
                </c:pt>
                <c:pt idx="27">
                  <c:v>1.2269218454710586</c:v>
                </c:pt>
                <c:pt idx="28">
                  <c:v>1.2367656184698776</c:v>
                </c:pt>
                <c:pt idx="29">
                  <c:v>1.246728335501976</c:v>
                </c:pt>
                <c:pt idx="30">
                  <c:v>1.2568119206097048</c:v>
                </c:pt>
                <c:pt idx="31">
                  <c:v>1.2670183368975405</c:v>
                </c:pt>
                <c:pt idx="32">
                  <c:v>1.2773495874876151</c:v>
                </c:pt>
                <c:pt idx="33">
                  <c:v>1.2878077165026276</c:v>
                </c:pt>
                <c:pt idx="34">
                  <c:v>1.2983948100770397</c:v>
                </c:pt>
                <c:pt idx="35">
                  <c:v>1.3091129973974835</c:v>
                </c:pt>
                <c:pt idx="36">
                  <c:v>1.3199644517733564</c:v>
                </c:pt>
                <c:pt idx="37">
                  <c:v>1.3309513917386042</c:v>
                </c:pt>
                <c:pt idx="38">
                  <c:v>1.3420760821857332</c:v>
                </c:pt>
                <c:pt idx="39">
                  <c:v>1.3533408355331442</c:v>
                </c:pt>
                <c:pt idx="40">
                  <c:v>1.3647480129268938</c:v>
                </c:pt>
                <c:pt idx="41">
                  <c:v>1.3763000254780664</c:v>
                </c:pt>
                <c:pt idx="42">
                  <c:v>1.3879993355369582</c:v>
                </c:pt>
                <c:pt idx="43">
                  <c:v>1.3998484580053303</c:v>
                </c:pt>
                <c:pt idx="44">
                  <c:v>1.41184996168804</c:v>
                </c:pt>
                <c:pt idx="45">
                  <c:v>1.4240064706854032</c:v>
                </c:pt>
                <c:pt idx="46">
                  <c:v>1.4363206658277023</c:v>
                </c:pt>
                <c:pt idx="47">
                  <c:v>1.4487952861532958</c:v>
                </c:pt>
                <c:pt idx="48">
                  <c:v>1.4614331304318553</c:v>
                </c:pt>
                <c:pt idx="49">
                  <c:v>1.4742370587343123</c:v>
                </c:pt>
                <c:pt idx="50">
                  <c:v>1.4872099940511605</c:v>
                </c:pt>
                <c:pt idx="51">
                  <c:v>1.5003549239608123</c:v>
                </c:pt>
                <c:pt idx="52">
                  <c:v>1.5136749023498053</c:v>
                </c:pt>
                <c:pt idx="53">
                  <c:v>1.5271730511866872</c:v>
                </c:pt>
                <c:pt idx="54">
                  <c:v>1.5408525623515237</c:v>
                </c:pt>
                <c:pt idx="55">
                  <c:v>1.5547166995230135</c:v>
                </c:pt>
                <c:pt idx="56">
                  <c:v>1.5687688001253013</c:v>
                </c:pt>
                <c:pt idx="57">
                  <c:v>1.5830122773366597</c:v>
                </c:pt>
                <c:pt idx="58">
                  <c:v>1.5974506221622891</c:v>
                </c:pt>
                <c:pt idx="59">
                  <c:v>1.6120874055735928</c:v>
                </c:pt>
                <c:pt idx="60">
                  <c:v>1.6269262807163691</c:v>
                </c:pt>
                <c:pt idx="61">
                  <c:v>1.6419709851904731</c:v>
                </c:pt>
                <c:pt idx="62">
                  <c:v>1.6572253434036077</c:v>
                </c:pt>
                <c:pt idx="63">
                  <c:v>1.6726932690019969</c:v>
                </c:pt>
                <c:pt idx="64">
                  <c:v>1.688378767380847</c:v>
                </c:pt>
                <c:pt idx="65">
                  <c:v>1.7042859382775812</c:v>
                </c:pt>
                <c:pt idx="66">
                  <c:v>1.7204189784509962</c:v>
                </c:pt>
                <c:pt idx="67">
                  <c:v>1.7367821844496036</c:v>
                </c:pt>
                <c:pt idx="68">
                  <c:v>1.7533799554725658</c:v>
                </c:pt>
                <c:pt idx="69">
                  <c:v>1.7702167963267867</c:v>
                </c:pt>
                <c:pt idx="70">
                  <c:v>1.7872973204838578</c:v>
                </c:pt>
                <c:pt idx="71">
                  <c:v>1.804626253240748</c:v>
                </c:pt>
                <c:pt idx="72">
                  <c:v>1.8222084349882686</c:v>
                </c:pt>
                <c:pt idx="73">
                  <c:v>1.8400488245915312</c:v>
                </c:pt>
                <c:pt idx="74">
                  <c:v>1.8581525028868258</c:v>
                </c:pt>
                <c:pt idx="75">
                  <c:v>1.8765246762994932</c:v>
                </c:pt>
                <c:pt idx="76">
                  <c:v>1.8951706805876301</c:v>
                </c:pt>
                <c:pt idx="77">
                  <c:v>1.9140959847166323</c:v>
                </c:pt>
                <c:pt idx="78">
                  <c:v>1.9333061948698402</c:v>
                </c:pt>
                <c:pt idx="79">
                  <c:v>1.9528070586007713</c:v>
                </c:pt>
                <c:pt idx="80">
                  <c:v>1.9726044691326843</c:v>
                </c:pt>
                <c:pt idx="81">
                  <c:v>1.9927044698114831</c:v>
                </c:pt>
                <c:pt idx="82">
                  <c:v>2.0131132587182292</c:v>
                </c:pt>
                <c:pt idx="83">
                  <c:v>2.0338371934478539</c:v>
                </c:pt>
                <c:pt idx="84">
                  <c:v>2.0548827960609364</c:v>
                </c:pt>
                <c:pt idx="85">
                  <c:v>2.0762567582157474</c:v>
                </c:pt>
                <c:pt idx="86">
                  <c:v>2.0979659464881033</c:v>
                </c:pt>
                <c:pt idx="87">
                  <c:v>2.1200174078869378</c:v>
                </c:pt>
                <c:pt idx="88">
                  <c:v>2.1424183755738238</c:v>
                </c:pt>
                <c:pt idx="89">
                  <c:v>2.1651762747951628</c:v>
                </c:pt>
                <c:pt idx="90">
                  <c:v>2.1882987290360956</c:v>
                </c:pt>
                <c:pt idx="91">
                  <c:v>2.2117935664056496</c:v>
                </c:pt>
                <c:pt idx="92">
                  <c:v>2.2356688262631326</c:v>
                </c:pt>
                <c:pt idx="93">
                  <c:v>2.2599327660962323</c:v>
                </c:pt>
                <c:pt idx="94">
                  <c:v>2.2845938686618026</c:v>
                </c:pt>
                <c:pt idx="95">
                  <c:v>2.3096608494008697</c:v>
                </c:pt>
                <c:pt idx="96">
                  <c:v>2.3351426641399757</c:v>
                </c:pt>
                <c:pt idx="97">
                  <c:v>2.3610485170915321</c:v>
                </c:pt>
                <c:pt idx="98">
                  <c:v>2.3873878691665578</c:v>
                </c:pt>
                <c:pt idx="99">
                  <c:v>2.4141704466138028</c:v>
                </c:pt>
                <c:pt idx="100">
                  <c:v>2.441406249999996</c:v>
                </c:pt>
                <c:pt idx="101">
                  <c:v>2.44140625</c:v>
                </c:pt>
                <c:pt idx="102">
                  <c:v>2.44140625</c:v>
                </c:pt>
                <c:pt idx="103">
                  <c:v>2.44140625</c:v>
                </c:pt>
                <c:pt idx="104">
                  <c:v>2.44140625</c:v>
                </c:pt>
                <c:pt idx="105">
                  <c:v>2.44140625</c:v>
                </c:pt>
                <c:pt idx="106">
                  <c:v>2.44140625</c:v>
                </c:pt>
                <c:pt idx="107">
                  <c:v>2.44140625</c:v>
                </c:pt>
                <c:pt idx="108">
                  <c:v>2.44140625</c:v>
                </c:pt>
                <c:pt idx="109">
                  <c:v>2.44140625</c:v>
                </c:pt>
                <c:pt idx="110">
                  <c:v>2.44140625</c:v>
                </c:pt>
                <c:pt idx="111">
                  <c:v>2.44140625</c:v>
                </c:pt>
                <c:pt idx="112">
                  <c:v>2.44140625</c:v>
                </c:pt>
                <c:pt idx="113">
                  <c:v>2.44140625</c:v>
                </c:pt>
                <c:pt idx="114">
                  <c:v>2.44140625</c:v>
                </c:pt>
                <c:pt idx="115">
                  <c:v>2.44140625</c:v>
                </c:pt>
                <c:pt idx="116">
                  <c:v>2.44140625</c:v>
                </c:pt>
                <c:pt idx="117">
                  <c:v>2.44140625</c:v>
                </c:pt>
                <c:pt idx="118">
                  <c:v>2.44140625</c:v>
                </c:pt>
                <c:pt idx="119">
                  <c:v>2.44140625</c:v>
                </c:pt>
                <c:pt idx="120">
                  <c:v>2.44140625</c:v>
                </c:pt>
                <c:pt idx="121">
                  <c:v>2.44140625</c:v>
                </c:pt>
                <c:pt idx="122">
                  <c:v>2.44140625</c:v>
                </c:pt>
                <c:pt idx="123">
                  <c:v>2.44140625</c:v>
                </c:pt>
                <c:pt idx="124">
                  <c:v>2.44140625</c:v>
                </c:pt>
                <c:pt idx="125">
                  <c:v>2.44140625</c:v>
                </c:pt>
                <c:pt idx="126">
                  <c:v>2.44140625</c:v>
                </c:pt>
                <c:pt idx="127">
                  <c:v>2.44140625</c:v>
                </c:pt>
                <c:pt idx="128">
                  <c:v>2.44140625</c:v>
                </c:pt>
                <c:pt idx="129">
                  <c:v>2.44140625</c:v>
                </c:pt>
                <c:pt idx="130">
                  <c:v>2.44140625</c:v>
                </c:pt>
                <c:pt idx="131">
                  <c:v>2.44140625</c:v>
                </c:pt>
                <c:pt idx="132">
                  <c:v>2.44140625</c:v>
                </c:pt>
                <c:pt idx="133">
                  <c:v>2.44140625</c:v>
                </c:pt>
                <c:pt idx="134">
                  <c:v>2.44140625</c:v>
                </c:pt>
                <c:pt idx="135">
                  <c:v>2.44140625</c:v>
                </c:pt>
                <c:pt idx="136">
                  <c:v>2.44140625</c:v>
                </c:pt>
                <c:pt idx="137">
                  <c:v>2.44140625</c:v>
                </c:pt>
                <c:pt idx="138">
                  <c:v>2.44140625</c:v>
                </c:pt>
                <c:pt idx="139">
                  <c:v>2.44140625</c:v>
                </c:pt>
                <c:pt idx="140">
                  <c:v>2.44140625</c:v>
                </c:pt>
                <c:pt idx="141">
                  <c:v>2.44140625</c:v>
                </c:pt>
                <c:pt idx="142">
                  <c:v>2.44140625</c:v>
                </c:pt>
                <c:pt idx="143">
                  <c:v>2.44140625</c:v>
                </c:pt>
                <c:pt idx="144">
                  <c:v>2.44140625</c:v>
                </c:pt>
                <c:pt idx="145">
                  <c:v>2.44140625</c:v>
                </c:pt>
                <c:pt idx="146">
                  <c:v>2.44140625</c:v>
                </c:pt>
                <c:pt idx="147">
                  <c:v>2.44140625</c:v>
                </c:pt>
                <c:pt idx="148">
                  <c:v>2.44140625</c:v>
                </c:pt>
                <c:pt idx="149">
                  <c:v>2.44140625</c:v>
                </c:pt>
                <c:pt idx="150">
                  <c:v>2.44140625</c:v>
                </c:pt>
                <c:pt idx="151">
                  <c:v>2.44140625</c:v>
                </c:pt>
                <c:pt idx="152">
                  <c:v>2.44140625</c:v>
                </c:pt>
                <c:pt idx="153">
                  <c:v>2.44140625</c:v>
                </c:pt>
                <c:pt idx="154">
                  <c:v>2.44140625</c:v>
                </c:pt>
                <c:pt idx="155">
                  <c:v>2.44140625</c:v>
                </c:pt>
                <c:pt idx="156">
                  <c:v>2.44140625</c:v>
                </c:pt>
                <c:pt idx="157">
                  <c:v>2.44140625</c:v>
                </c:pt>
                <c:pt idx="158">
                  <c:v>2.44140625</c:v>
                </c:pt>
                <c:pt idx="159">
                  <c:v>2.44140625</c:v>
                </c:pt>
                <c:pt idx="160">
                  <c:v>2.44140625</c:v>
                </c:pt>
                <c:pt idx="161">
                  <c:v>2.44140625</c:v>
                </c:pt>
                <c:pt idx="162">
                  <c:v>2.44140625</c:v>
                </c:pt>
                <c:pt idx="163">
                  <c:v>2.44140625</c:v>
                </c:pt>
                <c:pt idx="164">
                  <c:v>2.44140625</c:v>
                </c:pt>
                <c:pt idx="165">
                  <c:v>2.44140625</c:v>
                </c:pt>
                <c:pt idx="166">
                  <c:v>2.44140625</c:v>
                </c:pt>
                <c:pt idx="167">
                  <c:v>2.44140625</c:v>
                </c:pt>
                <c:pt idx="168">
                  <c:v>2.44140625</c:v>
                </c:pt>
                <c:pt idx="169">
                  <c:v>2.44140625</c:v>
                </c:pt>
                <c:pt idx="170">
                  <c:v>2.44140625</c:v>
                </c:pt>
                <c:pt idx="171">
                  <c:v>2.44140625</c:v>
                </c:pt>
                <c:pt idx="172">
                  <c:v>2.44140625</c:v>
                </c:pt>
                <c:pt idx="173">
                  <c:v>2.44140625</c:v>
                </c:pt>
                <c:pt idx="174">
                  <c:v>2.44140625</c:v>
                </c:pt>
                <c:pt idx="175">
                  <c:v>2.44140625</c:v>
                </c:pt>
                <c:pt idx="176">
                  <c:v>2.44140625</c:v>
                </c:pt>
                <c:pt idx="177">
                  <c:v>2.44140625</c:v>
                </c:pt>
                <c:pt idx="178">
                  <c:v>2.44140625</c:v>
                </c:pt>
                <c:pt idx="179">
                  <c:v>2.44140625</c:v>
                </c:pt>
                <c:pt idx="180">
                  <c:v>2.44140625</c:v>
                </c:pt>
                <c:pt idx="181">
                  <c:v>2.44140625</c:v>
                </c:pt>
                <c:pt idx="182">
                  <c:v>2.44140625</c:v>
                </c:pt>
                <c:pt idx="183">
                  <c:v>2.44140625</c:v>
                </c:pt>
                <c:pt idx="184">
                  <c:v>2.44140625</c:v>
                </c:pt>
                <c:pt idx="185">
                  <c:v>2.44140625</c:v>
                </c:pt>
                <c:pt idx="186">
                  <c:v>2.44140625</c:v>
                </c:pt>
                <c:pt idx="187">
                  <c:v>2.44140625</c:v>
                </c:pt>
                <c:pt idx="188">
                  <c:v>2.44140625</c:v>
                </c:pt>
                <c:pt idx="189">
                  <c:v>2.44140625</c:v>
                </c:pt>
                <c:pt idx="190">
                  <c:v>2.44140625</c:v>
                </c:pt>
                <c:pt idx="191">
                  <c:v>2.44140625</c:v>
                </c:pt>
                <c:pt idx="192">
                  <c:v>2.44140625</c:v>
                </c:pt>
                <c:pt idx="193">
                  <c:v>2.44140625</c:v>
                </c:pt>
                <c:pt idx="194">
                  <c:v>2.44140625</c:v>
                </c:pt>
                <c:pt idx="195">
                  <c:v>2.44140625</c:v>
                </c:pt>
                <c:pt idx="196">
                  <c:v>2.44140625</c:v>
                </c:pt>
                <c:pt idx="197">
                  <c:v>2.44140625</c:v>
                </c:pt>
                <c:pt idx="198">
                  <c:v>2.44140625</c:v>
                </c:pt>
                <c:pt idx="199">
                  <c:v>2.44140625</c:v>
                </c:pt>
                <c:pt idx="200">
                  <c:v>2.441406249999996</c:v>
                </c:pt>
                <c:pt idx="201">
                  <c:v>2.4141704466138028</c:v>
                </c:pt>
                <c:pt idx="202">
                  <c:v>2.387387869166556</c:v>
                </c:pt>
                <c:pt idx="203">
                  <c:v>2.3610485170915307</c:v>
                </c:pt>
                <c:pt idx="204">
                  <c:v>2.3351426641399744</c:v>
                </c:pt>
                <c:pt idx="205">
                  <c:v>2.3096608494008684</c:v>
                </c:pt>
                <c:pt idx="206">
                  <c:v>2.2845938686617995</c:v>
                </c:pt>
                <c:pt idx="207">
                  <c:v>2.2599327660962296</c:v>
                </c:pt>
                <c:pt idx="208">
                  <c:v>2.2356688262631286</c:v>
                </c:pt>
                <c:pt idx="209">
                  <c:v>2.2117935664056447</c:v>
                </c:pt>
                <c:pt idx="210">
                  <c:v>2.1882987290360925</c:v>
                </c:pt>
                <c:pt idx="211">
                  <c:v>2.1651762747951597</c:v>
                </c:pt>
                <c:pt idx="212">
                  <c:v>2.1424183755738198</c:v>
                </c:pt>
                <c:pt idx="213">
                  <c:v>2.1200174078869338</c:v>
                </c:pt>
                <c:pt idx="214">
                  <c:v>2.0979659464880993</c:v>
                </c:pt>
                <c:pt idx="215">
                  <c:v>2.0762567582157416</c:v>
                </c:pt>
                <c:pt idx="216">
                  <c:v>2.0548827960609315</c:v>
                </c:pt>
                <c:pt idx="217">
                  <c:v>2.0338371934478481</c:v>
                </c:pt>
                <c:pt idx="218">
                  <c:v>2.013113258718223</c:v>
                </c:pt>
                <c:pt idx="219">
                  <c:v>1.9927044698114766</c:v>
                </c:pt>
                <c:pt idx="220">
                  <c:v>1.9726044691326781</c:v>
                </c:pt>
                <c:pt idx="221">
                  <c:v>1.9528070586007644</c:v>
                </c:pt>
                <c:pt idx="222">
                  <c:v>1.9333061948698329</c:v>
                </c:pt>
                <c:pt idx="223">
                  <c:v>1.9140959847166255</c:v>
                </c:pt>
                <c:pt idx="224">
                  <c:v>1.8951706805876234</c:v>
                </c:pt>
                <c:pt idx="225">
                  <c:v>1.8765246762994865</c:v>
                </c:pt>
                <c:pt idx="226">
                  <c:v>1.8581525028868191</c:v>
                </c:pt>
                <c:pt idx="227">
                  <c:v>1.8400488245915241</c:v>
                </c:pt>
                <c:pt idx="228">
                  <c:v>1.8222084349882608</c:v>
                </c:pt>
                <c:pt idx="229">
                  <c:v>1.8046262532407402</c:v>
                </c:pt>
                <c:pt idx="230">
                  <c:v>1.7872973204838494</c:v>
                </c:pt>
                <c:pt idx="231">
                  <c:v>1.7702167963267785</c:v>
                </c:pt>
                <c:pt idx="232">
                  <c:v>1.7533799554725575</c:v>
                </c:pt>
                <c:pt idx="233">
                  <c:v>1.7367821844495954</c:v>
                </c:pt>
                <c:pt idx="234">
                  <c:v>1.720418978450988</c:v>
                </c:pt>
                <c:pt idx="235">
                  <c:v>1.7042859382775732</c:v>
                </c:pt>
                <c:pt idx="236">
                  <c:v>1.688378767380839</c:v>
                </c:pt>
                <c:pt idx="237">
                  <c:v>1.6726932690019889</c:v>
                </c:pt>
                <c:pt idx="238">
                  <c:v>1.6572253434035991</c:v>
                </c:pt>
                <c:pt idx="239">
                  <c:v>1.6419709851904651</c:v>
                </c:pt>
                <c:pt idx="240">
                  <c:v>1.6269262807163607</c:v>
                </c:pt>
                <c:pt idx="241">
                  <c:v>1.6120874055735848</c:v>
                </c:pt>
                <c:pt idx="242">
                  <c:v>1.5974506221622813</c:v>
                </c:pt>
                <c:pt idx="243">
                  <c:v>1.5830122773366513</c:v>
                </c:pt>
                <c:pt idx="244">
                  <c:v>1.5687688001252931</c:v>
                </c:pt>
                <c:pt idx="245">
                  <c:v>1.5547166995230048</c:v>
                </c:pt>
                <c:pt idx="246">
                  <c:v>1.5408525623515161</c:v>
                </c:pt>
                <c:pt idx="247">
                  <c:v>1.527173051186679</c:v>
                </c:pt>
                <c:pt idx="248">
                  <c:v>1.5136749023497971</c:v>
                </c:pt>
                <c:pt idx="249">
                  <c:v>1.5003549239608041</c:v>
                </c:pt>
                <c:pt idx="250">
                  <c:v>1.4872099940511523</c:v>
                </c:pt>
                <c:pt idx="251">
                  <c:v>1.4742370587343043</c:v>
                </c:pt>
                <c:pt idx="252">
                  <c:v>1.4614331304318471</c:v>
                </c:pt>
                <c:pt idx="253">
                  <c:v>1.4487952861532878</c:v>
                </c:pt>
                <c:pt idx="254">
                  <c:v>1.4363206658276946</c:v>
                </c:pt>
                <c:pt idx="255">
                  <c:v>1.4240064706853952</c:v>
                </c:pt>
                <c:pt idx="256">
                  <c:v>1.4118499616880316</c:v>
                </c:pt>
                <c:pt idx="257">
                  <c:v>1.3998484580053223</c:v>
                </c:pt>
                <c:pt idx="258">
                  <c:v>1.3879993355369504</c:v>
                </c:pt>
                <c:pt idx="259">
                  <c:v>1.3763000254780586</c:v>
                </c:pt>
                <c:pt idx="260">
                  <c:v>1.3647480129268854</c:v>
                </c:pt>
                <c:pt idx="261">
                  <c:v>1.353340835533136</c:v>
                </c:pt>
                <c:pt idx="262">
                  <c:v>1.3420760821857254</c:v>
                </c:pt>
                <c:pt idx="263">
                  <c:v>1.330951391738596</c:v>
                </c:pt>
                <c:pt idx="264">
                  <c:v>1.3199644517733489</c:v>
                </c:pt>
                <c:pt idx="265">
                  <c:v>1.309112997397476</c:v>
                </c:pt>
                <c:pt idx="266">
                  <c:v>1.2983948100770317</c:v>
                </c:pt>
                <c:pt idx="267">
                  <c:v>1.28780771650262</c:v>
                </c:pt>
                <c:pt idx="268">
                  <c:v>1.2773495874876075</c:v>
                </c:pt>
                <c:pt idx="269">
                  <c:v>1.2670183368975334</c:v>
                </c:pt>
                <c:pt idx="270">
                  <c:v>1.2568119206096979</c:v>
                </c:pt>
                <c:pt idx="271">
                  <c:v>1.2467283355019694</c:v>
                </c:pt>
                <c:pt idx="272">
                  <c:v>1.2367656184698717</c:v>
                </c:pt>
                <c:pt idx="273">
                  <c:v>1.2269218454710529</c:v>
                </c:pt>
                <c:pt idx="274">
                  <c:v>1.2171951305962683</c:v>
                </c:pt>
                <c:pt idx="275">
                  <c:v>1.2075836251660377</c:v>
                </c:pt>
                <c:pt idx="276">
                  <c:v>1.1980855168521702</c:v>
                </c:pt>
                <c:pt idx="277">
                  <c:v>1.188699028823379</c:v>
                </c:pt>
                <c:pt idx="278">
                  <c:v>1.1794224189142326</c:v>
                </c:pt>
                <c:pt idx="279">
                  <c:v>1.1702539788167134</c:v>
                </c:pt>
                <c:pt idx="280">
                  <c:v>1.1611920332936945</c:v>
                </c:pt>
                <c:pt idx="281">
                  <c:v>1.15223493941364</c:v>
                </c:pt>
                <c:pt idx="282">
                  <c:v>1.1433810858058995</c:v>
                </c:pt>
                <c:pt idx="283">
                  <c:v>1.1346288919359442</c:v>
                </c:pt>
                <c:pt idx="284">
                  <c:v>1.1259768073999525</c:v>
                </c:pt>
                <c:pt idx="285">
                  <c:v>1.1174233112381469</c:v>
                </c:pt>
                <c:pt idx="286">
                  <c:v>1.1089669112663205</c:v>
                </c:pt>
                <c:pt idx="287">
                  <c:v>1.1006061434250027</c:v>
                </c:pt>
                <c:pt idx="288">
                  <c:v>1.0923395711457344</c:v>
                </c:pt>
                <c:pt idx="289">
                  <c:v>1.0841657847339379</c:v>
                </c:pt>
                <c:pt idx="290">
                  <c:v>1.0760834007678914</c:v>
                </c:pt>
                <c:pt idx="291">
                  <c:v>1.0680910615133279</c:v>
                </c:pt>
                <c:pt idx="292">
                  <c:v>1.0601874343531925</c:v>
                </c:pt>
                <c:pt idx="293">
                  <c:v>1.0523712112321169</c:v>
                </c:pt>
                <c:pt idx="294">
                  <c:v>1.0446411081151723</c:v>
                </c:pt>
                <c:pt idx="295">
                  <c:v>1.0369958644604915</c:v>
                </c:pt>
                <c:pt idx="296">
                  <c:v>1.029434242705346</c:v>
                </c:pt>
                <c:pt idx="297">
                  <c:v>1.0219550277652916</c:v>
                </c:pt>
                <c:pt idx="298">
                  <c:v>1.014557026546006</c:v>
                </c:pt>
                <c:pt idx="299">
                  <c:v>1.007239067467451</c:v>
                </c:pt>
                <c:pt idx="30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Design!$P$15</c:f>
              <c:strCache>
                <c:ptCount val="1"/>
                <c:pt idx="0">
                  <c:v>Sine v1/v2 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Design!$B$16:$B$316</c:f>
              <c:numCache>
                <c:formatCode>0.000</c:formatCode>
                <c:ptCount val="301"/>
                <c:pt idx="0">
                  <c:v>0</c:v>
                </c:pt>
                <c:pt idx="1">
                  <c:v>0.06</c:v>
                </c:pt>
                <c:pt idx="2">
                  <c:v>0.12</c:v>
                </c:pt>
                <c:pt idx="3">
                  <c:v>0.18</c:v>
                </c:pt>
                <c:pt idx="4">
                  <c:v>0.24</c:v>
                </c:pt>
                <c:pt idx="5">
                  <c:v>0.3</c:v>
                </c:pt>
                <c:pt idx="6">
                  <c:v>0.36</c:v>
                </c:pt>
                <c:pt idx="7">
                  <c:v>0.42</c:v>
                </c:pt>
                <c:pt idx="8">
                  <c:v>0.48</c:v>
                </c:pt>
                <c:pt idx="9">
                  <c:v>0.54</c:v>
                </c:pt>
                <c:pt idx="10">
                  <c:v>0.60000000000000009</c:v>
                </c:pt>
                <c:pt idx="11">
                  <c:v>0.66000000000000014</c:v>
                </c:pt>
                <c:pt idx="12">
                  <c:v>0.7200000000000002</c:v>
                </c:pt>
                <c:pt idx="13">
                  <c:v>0.78000000000000025</c:v>
                </c:pt>
                <c:pt idx="14">
                  <c:v>0.8400000000000003</c:v>
                </c:pt>
                <c:pt idx="15">
                  <c:v>0.90000000000000036</c:v>
                </c:pt>
                <c:pt idx="16">
                  <c:v>0.96000000000000041</c:v>
                </c:pt>
                <c:pt idx="17">
                  <c:v>1.0200000000000005</c:v>
                </c:pt>
                <c:pt idx="18">
                  <c:v>1.0800000000000005</c:v>
                </c:pt>
                <c:pt idx="19">
                  <c:v>1.1400000000000006</c:v>
                </c:pt>
                <c:pt idx="20">
                  <c:v>1.2000000000000006</c:v>
                </c:pt>
                <c:pt idx="21">
                  <c:v>1.2600000000000007</c:v>
                </c:pt>
                <c:pt idx="22">
                  <c:v>1.3200000000000007</c:v>
                </c:pt>
                <c:pt idx="23">
                  <c:v>1.3800000000000008</c:v>
                </c:pt>
                <c:pt idx="24">
                  <c:v>1.4400000000000008</c:v>
                </c:pt>
                <c:pt idx="25">
                  <c:v>1.5000000000000009</c:v>
                </c:pt>
                <c:pt idx="26">
                  <c:v>1.5600000000000009</c:v>
                </c:pt>
                <c:pt idx="27">
                  <c:v>1.620000000000001</c:v>
                </c:pt>
                <c:pt idx="28">
                  <c:v>1.680000000000001</c:v>
                </c:pt>
                <c:pt idx="29">
                  <c:v>1.7400000000000011</c:v>
                </c:pt>
                <c:pt idx="30">
                  <c:v>1.8000000000000012</c:v>
                </c:pt>
                <c:pt idx="31">
                  <c:v>1.8600000000000012</c:v>
                </c:pt>
                <c:pt idx="32">
                  <c:v>1.9200000000000013</c:v>
                </c:pt>
                <c:pt idx="33">
                  <c:v>1.9800000000000013</c:v>
                </c:pt>
                <c:pt idx="34">
                  <c:v>2.0400000000000014</c:v>
                </c:pt>
                <c:pt idx="35">
                  <c:v>2.1000000000000014</c:v>
                </c:pt>
                <c:pt idx="36">
                  <c:v>2.1600000000000015</c:v>
                </c:pt>
                <c:pt idx="37">
                  <c:v>2.2200000000000015</c:v>
                </c:pt>
                <c:pt idx="38">
                  <c:v>2.2800000000000016</c:v>
                </c:pt>
                <c:pt idx="39">
                  <c:v>2.3400000000000016</c:v>
                </c:pt>
                <c:pt idx="40">
                  <c:v>2.4000000000000017</c:v>
                </c:pt>
                <c:pt idx="41">
                  <c:v>2.4600000000000017</c:v>
                </c:pt>
                <c:pt idx="42">
                  <c:v>2.5200000000000018</c:v>
                </c:pt>
                <c:pt idx="43">
                  <c:v>2.5800000000000018</c:v>
                </c:pt>
                <c:pt idx="44">
                  <c:v>2.6400000000000019</c:v>
                </c:pt>
                <c:pt idx="45">
                  <c:v>2.700000000000002</c:v>
                </c:pt>
                <c:pt idx="46">
                  <c:v>2.760000000000002</c:v>
                </c:pt>
                <c:pt idx="47">
                  <c:v>2.8200000000000021</c:v>
                </c:pt>
                <c:pt idx="48">
                  <c:v>2.8800000000000021</c:v>
                </c:pt>
                <c:pt idx="49">
                  <c:v>2.9400000000000022</c:v>
                </c:pt>
                <c:pt idx="50">
                  <c:v>3.0000000000000022</c:v>
                </c:pt>
                <c:pt idx="51">
                  <c:v>3.0600000000000023</c:v>
                </c:pt>
                <c:pt idx="52">
                  <c:v>3.1200000000000023</c:v>
                </c:pt>
                <c:pt idx="53">
                  <c:v>3.1800000000000024</c:v>
                </c:pt>
                <c:pt idx="54">
                  <c:v>3.2400000000000024</c:v>
                </c:pt>
                <c:pt idx="55">
                  <c:v>3.3000000000000025</c:v>
                </c:pt>
                <c:pt idx="56">
                  <c:v>3.3600000000000025</c:v>
                </c:pt>
                <c:pt idx="57">
                  <c:v>3.4200000000000026</c:v>
                </c:pt>
                <c:pt idx="58">
                  <c:v>3.4800000000000026</c:v>
                </c:pt>
                <c:pt idx="59">
                  <c:v>3.5400000000000027</c:v>
                </c:pt>
                <c:pt idx="60">
                  <c:v>3.6000000000000028</c:v>
                </c:pt>
                <c:pt idx="61">
                  <c:v>3.6600000000000028</c:v>
                </c:pt>
                <c:pt idx="62">
                  <c:v>3.7200000000000029</c:v>
                </c:pt>
                <c:pt idx="63">
                  <c:v>3.7800000000000029</c:v>
                </c:pt>
                <c:pt idx="64">
                  <c:v>3.840000000000003</c:v>
                </c:pt>
                <c:pt idx="65">
                  <c:v>3.900000000000003</c:v>
                </c:pt>
                <c:pt idx="66">
                  <c:v>3.9600000000000031</c:v>
                </c:pt>
                <c:pt idx="67">
                  <c:v>4.0200000000000031</c:v>
                </c:pt>
                <c:pt idx="68">
                  <c:v>4.0800000000000027</c:v>
                </c:pt>
                <c:pt idx="69">
                  <c:v>4.1400000000000023</c:v>
                </c:pt>
                <c:pt idx="70">
                  <c:v>4.200000000000002</c:v>
                </c:pt>
                <c:pt idx="71">
                  <c:v>4.2600000000000016</c:v>
                </c:pt>
                <c:pt idx="72">
                  <c:v>4.3200000000000012</c:v>
                </c:pt>
                <c:pt idx="73">
                  <c:v>4.3800000000000008</c:v>
                </c:pt>
                <c:pt idx="74">
                  <c:v>4.4400000000000004</c:v>
                </c:pt>
                <c:pt idx="75">
                  <c:v>4.5</c:v>
                </c:pt>
                <c:pt idx="76">
                  <c:v>4.5599999999999996</c:v>
                </c:pt>
                <c:pt idx="77">
                  <c:v>4.6199999999999992</c:v>
                </c:pt>
                <c:pt idx="78">
                  <c:v>4.6799999999999988</c:v>
                </c:pt>
                <c:pt idx="79">
                  <c:v>4.7399999999999984</c:v>
                </c:pt>
                <c:pt idx="80">
                  <c:v>4.799999999999998</c:v>
                </c:pt>
                <c:pt idx="81">
                  <c:v>4.8599999999999977</c:v>
                </c:pt>
                <c:pt idx="82">
                  <c:v>4.9199999999999973</c:v>
                </c:pt>
                <c:pt idx="83">
                  <c:v>4.9799999999999969</c:v>
                </c:pt>
                <c:pt idx="84">
                  <c:v>5.0399999999999965</c:v>
                </c:pt>
                <c:pt idx="85">
                  <c:v>5.0999999999999961</c:v>
                </c:pt>
                <c:pt idx="86">
                  <c:v>5.1599999999999957</c:v>
                </c:pt>
                <c:pt idx="87">
                  <c:v>5.2199999999999953</c:v>
                </c:pt>
                <c:pt idx="88">
                  <c:v>5.2799999999999949</c:v>
                </c:pt>
                <c:pt idx="89">
                  <c:v>5.3399999999999945</c:v>
                </c:pt>
                <c:pt idx="90">
                  <c:v>5.3999999999999941</c:v>
                </c:pt>
                <c:pt idx="91">
                  <c:v>5.4599999999999937</c:v>
                </c:pt>
                <c:pt idx="92">
                  <c:v>5.5199999999999934</c:v>
                </c:pt>
                <c:pt idx="93">
                  <c:v>5.579999999999993</c:v>
                </c:pt>
                <c:pt idx="94">
                  <c:v>5.6399999999999926</c:v>
                </c:pt>
                <c:pt idx="95">
                  <c:v>5.6999999999999922</c:v>
                </c:pt>
                <c:pt idx="96">
                  <c:v>5.7599999999999918</c:v>
                </c:pt>
                <c:pt idx="97">
                  <c:v>5.8199999999999914</c:v>
                </c:pt>
                <c:pt idx="98">
                  <c:v>5.879999999999991</c:v>
                </c:pt>
                <c:pt idx="99">
                  <c:v>5.9399999999999906</c:v>
                </c:pt>
                <c:pt idx="100">
                  <c:v>5.9999999999999902</c:v>
                </c:pt>
                <c:pt idx="101">
                  <c:v>6.0599999999999898</c:v>
                </c:pt>
                <c:pt idx="102">
                  <c:v>6.1199999999999894</c:v>
                </c:pt>
                <c:pt idx="103">
                  <c:v>6.1799999999999891</c:v>
                </c:pt>
                <c:pt idx="104">
                  <c:v>6.2399999999999887</c:v>
                </c:pt>
                <c:pt idx="105">
                  <c:v>6.2999999999999883</c:v>
                </c:pt>
                <c:pt idx="106">
                  <c:v>6.3599999999999879</c:v>
                </c:pt>
                <c:pt idx="107">
                  <c:v>6.4199999999999875</c:v>
                </c:pt>
                <c:pt idx="108">
                  <c:v>6.4799999999999871</c:v>
                </c:pt>
                <c:pt idx="109">
                  <c:v>6.5399999999999867</c:v>
                </c:pt>
                <c:pt idx="110">
                  <c:v>6.5999999999999863</c:v>
                </c:pt>
                <c:pt idx="111">
                  <c:v>6.6599999999999859</c:v>
                </c:pt>
                <c:pt idx="112">
                  <c:v>6.7199999999999855</c:v>
                </c:pt>
                <c:pt idx="113">
                  <c:v>6.7799999999999851</c:v>
                </c:pt>
                <c:pt idx="114">
                  <c:v>6.8399999999999848</c:v>
                </c:pt>
                <c:pt idx="115">
                  <c:v>6.8999999999999844</c:v>
                </c:pt>
                <c:pt idx="116">
                  <c:v>6.959999999999984</c:v>
                </c:pt>
                <c:pt idx="117">
                  <c:v>7.0199999999999836</c:v>
                </c:pt>
                <c:pt idx="118">
                  <c:v>7.0799999999999832</c:v>
                </c:pt>
                <c:pt idx="119">
                  <c:v>7.1399999999999828</c:v>
                </c:pt>
                <c:pt idx="120">
                  <c:v>7.1999999999999824</c:v>
                </c:pt>
                <c:pt idx="121">
                  <c:v>7.259999999999982</c:v>
                </c:pt>
                <c:pt idx="122">
                  <c:v>7.3199999999999816</c:v>
                </c:pt>
                <c:pt idx="123">
                  <c:v>7.3799999999999812</c:v>
                </c:pt>
                <c:pt idx="124">
                  <c:v>7.4399999999999809</c:v>
                </c:pt>
                <c:pt idx="125">
                  <c:v>7.4999999999999805</c:v>
                </c:pt>
                <c:pt idx="126">
                  <c:v>7.5599999999999801</c:v>
                </c:pt>
                <c:pt idx="127">
                  <c:v>7.6199999999999797</c:v>
                </c:pt>
                <c:pt idx="128">
                  <c:v>7.6799999999999793</c:v>
                </c:pt>
                <c:pt idx="129">
                  <c:v>7.7399999999999789</c:v>
                </c:pt>
                <c:pt idx="130">
                  <c:v>7.7999999999999785</c:v>
                </c:pt>
                <c:pt idx="131">
                  <c:v>7.8599999999999781</c:v>
                </c:pt>
                <c:pt idx="132">
                  <c:v>7.9199999999999777</c:v>
                </c:pt>
                <c:pt idx="133">
                  <c:v>7.9799999999999773</c:v>
                </c:pt>
                <c:pt idx="134">
                  <c:v>8.0399999999999778</c:v>
                </c:pt>
                <c:pt idx="135">
                  <c:v>8.0999999999999783</c:v>
                </c:pt>
                <c:pt idx="136">
                  <c:v>8.1599999999999788</c:v>
                </c:pt>
                <c:pt idx="137">
                  <c:v>8.2199999999999793</c:v>
                </c:pt>
                <c:pt idx="138">
                  <c:v>8.2799999999999798</c:v>
                </c:pt>
                <c:pt idx="139">
                  <c:v>8.3399999999999803</c:v>
                </c:pt>
                <c:pt idx="140">
                  <c:v>8.3999999999999808</c:v>
                </c:pt>
                <c:pt idx="141">
                  <c:v>8.4599999999999813</c:v>
                </c:pt>
                <c:pt idx="142">
                  <c:v>8.5199999999999818</c:v>
                </c:pt>
                <c:pt idx="143">
                  <c:v>8.5799999999999823</c:v>
                </c:pt>
                <c:pt idx="144">
                  <c:v>8.6399999999999828</c:v>
                </c:pt>
                <c:pt idx="145">
                  <c:v>8.6999999999999833</c:v>
                </c:pt>
                <c:pt idx="146">
                  <c:v>8.7599999999999838</c:v>
                </c:pt>
                <c:pt idx="147">
                  <c:v>8.8199999999999843</c:v>
                </c:pt>
                <c:pt idx="148">
                  <c:v>8.8799999999999848</c:v>
                </c:pt>
                <c:pt idx="149">
                  <c:v>8.9399999999999853</c:v>
                </c:pt>
                <c:pt idx="150">
                  <c:v>8.9999999999999858</c:v>
                </c:pt>
                <c:pt idx="151">
                  <c:v>9.0599999999999863</c:v>
                </c:pt>
                <c:pt idx="152">
                  <c:v>9.1199999999999868</c:v>
                </c:pt>
                <c:pt idx="153">
                  <c:v>9.1799999999999873</c:v>
                </c:pt>
                <c:pt idx="154">
                  <c:v>9.2399999999999878</c:v>
                </c:pt>
                <c:pt idx="155">
                  <c:v>9.2999999999999883</c:v>
                </c:pt>
                <c:pt idx="156">
                  <c:v>9.3599999999999888</c:v>
                </c:pt>
                <c:pt idx="157">
                  <c:v>9.4199999999999893</c:v>
                </c:pt>
                <c:pt idx="158">
                  <c:v>9.4799999999999898</c:v>
                </c:pt>
                <c:pt idx="159">
                  <c:v>9.5399999999999903</c:v>
                </c:pt>
                <c:pt idx="160">
                  <c:v>9.5999999999999908</c:v>
                </c:pt>
                <c:pt idx="161">
                  <c:v>9.6599999999999913</c:v>
                </c:pt>
                <c:pt idx="162">
                  <c:v>9.7199999999999918</c:v>
                </c:pt>
                <c:pt idx="163">
                  <c:v>9.7799999999999923</c:v>
                </c:pt>
                <c:pt idx="164">
                  <c:v>9.8399999999999928</c:v>
                </c:pt>
                <c:pt idx="165">
                  <c:v>9.8999999999999932</c:v>
                </c:pt>
                <c:pt idx="166">
                  <c:v>9.9599999999999937</c:v>
                </c:pt>
                <c:pt idx="167">
                  <c:v>10.019999999999994</c:v>
                </c:pt>
                <c:pt idx="168">
                  <c:v>10.079999999999995</c:v>
                </c:pt>
                <c:pt idx="169">
                  <c:v>10.139999999999995</c:v>
                </c:pt>
                <c:pt idx="170">
                  <c:v>10.199999999999996</c:v>
                </c:pt>
                <c:pt idx="171">
                  <c:v>10.259999999999996</c:v>
                </c:pt>
                <c:pt idx="172">
                  <c:v>10.319999999999997</c:v>
                </c:pt>
                <c:pt idx="173">
                  <c:v>10.379999999999997</c:v>
                </c:pt>
                <c:pt idx="174">
                  <c:v>10.439999999999998</c:v>
                </c:pt>
                <c:pt idx="175">
                  <c:v>10.499999999999998</c:v>
                </c:pt>
                <c:pt idx="176">
                  <c:v>10.559999999999999</c:v>
                </c:pt>
                <c:pt idx="177">
                  <c:v>10.62</c:v>
                </c:pt>
                <c:pt idx="178">
                  <c:v>10.68</c:v>
                </c:pt>
                <c:pt idx="179">
                  <c:v>10.74</c:v>
                </c:pt>
                <c:pt idx="180">
                  <c:v>10.8</c:v>
                </c:pt>
                <c:pt idx="181">
                  <c:v>10.860000000000001</c:v>
                </c:pt>
                <c:pt idx="182">
                  <c:v>10.920000000000002</c:v>
                </c:pt>
                <c:pt idx="183">
                  <c:v>10.980000000000002</c:v>
                </c:pt>
                <c:pt idx="184">
                  <c:v>11.040000000000003</c:v>
                </c:pt>
                <c:pt idx="185">
                  <c:v>11.100000000000003</c:v>
                </c:pt>
                <c:pt idx="186">
                  <c:v>11.160000000000004</c:v>
                </c:pt>
                <c:pt idx="187">
                  <c:v>11.220000000000004</c:v>
                </c:pt>
                <c:pt idx="188">
                  <c:v>11.280000000000005</c:v>
                </c:pt>
                <c:pt idx="189">
                  <c:v>11.340000000000005</c:v>
                </c:pt>
                <c:pt idx="190">
                  <c:v>11.400000000000006</c:v>
                </c:pt>
                <c:pt idx="191">
                  <c:v>11.460000000000006</c:v>
                </c:pt>
                <c:pt idx="192">
                  <c:v>11.520000000000007</c:v>
                </c:pt>
                <c:pt idx="193">
                  <c:v>11.580000000000007</c:v>
                </c:pt>
                <c:pt idx="194">
                  <c:v>11.640000000000008</c:v>
                </c:pt>
                <c:pt idx="195">
                  <c:v>11.700000000000008</c:v>
                </c:pt>
                <c:pt idx="196">
                  <c:v>11.760000000000009</c:v>
                </c:pt>
                <c:pt idx="197">
                  <c:v>11.820000000000009</c:v>
                </c:pt>
                <c:pt idx="198">
                  <c:v>11.88000000000001</c:v>
                </c:pt>
                <c:pt idx="199">
                  <c:v>11.94000000000001</c:v>
                </c:pt>
                <c:pt idx="200">
                  <c:v>12.000000000000011</c:v>
                </c:pt>
                <c:pt idx="201">
                  <c:v>12.060000000000011</c:v>
                </c:pt>
                <c:pt idx="202">
                  <c:v>12.120000000000012</c:v>
                </c:pt>
                <c:pt idx="203">
                  <c:v>12.180000000000012</c:v>
                </c:pt>
                <c:pt idx="204">
                  <c:v>12.240000000000013</c:v>
                </c:pt>
                <c:pt idx="205">
                  <c:v>12.300000000000013</c:v>
                </c:pt>
                <c:pt idx="206">
                  <c:v>12.360000000000014</c:v>
                </c:pt>
                <c:pt idx="207">
                  <c:v>12.420000000000014</c:v>
                </c:pt>
                <c:pt idx="208">
                  <c:v>12.480000000000015</c:v>
                </c:pt>
                <c:pt idx="209">
                  <c:v>12.540000000000015</c:v>
                </c:pt>
                <c:pt idx="210">
                  <c:v>12.600000000000016</c:v>
                </c:pt>
                <c:pt idx="211">
                  <c:v>12.660000000000016</c:v>
                </c:pt>
                <c:pt idx="212">
                  <c:v>12.720000000000017</c:v>
                </c:pt>
                <c:pt idx="213">
                  <c:v>12.780000000000017</c:v>
                </c:pt>
                <c:pt idx="214">
                  <c:v>12.840000000000018</c:v>
                </c:pt>
                <c:pt idx="215">
                  <c:v>12.900000000000018</c:v>
                </c:pt>
                <c:pt idx="216">
                  <c:v>12.960000000000019</c:v>
                </c:pt>
                <c:pt idx="217">
                  <c:v>13.020000000000019</c:v>
                </c:pt>
                <c:pt idx="218">
                  <c:v>13.08000000000002</c:v>
                </c:pt>
                <c:pt idx="219">
                  <c:v>13.14000000000002</c:v>
                </c:pt>
                <c:pt idx="220">
                  <c:v>13.200000000000021</c:v>
                </c:pt>
                <c:pt idx="221">
                  <c:v>13.260000000000021</c:v>
                </c:pt>
                <c:pt idx="222">
                  <c:v>13.320000000000022</c:v>
                </c:pt>
                <c:pt idx="223">
                  <c:v>13.380000000000022</c:v>
                </c:pt>
                <c:pt idx="224">
                  <c:v>13.440000000000023</c:v>
                </c:pt>
                <c:pt idx="225">
                  <c:v>13.500000000000023</c:v>
                </c:pt>
                <c:pt idx="226">
                  <c:v>13.560000000000024</c:v>
                </c:pt>
                <c:pt idx="227">
                  <c:v>13.620000000000024</c:v>
                </c:pt>
                <c:pt idx="228">
                  <c:v>13.680000000000025</c:v>
                </c:pt>
                <c:pt idx="229">
                  <c:v>13.740000000000025</c:v>
                </c:pt>
                <c:pt idx="230">
                  <c:v>13.800000000000026</c:v>
                </c:pt>
                <c:pt idx="231">
                  <c:v>13.860000000000026</c:v>
                </c:pt>
                <c:pt idx="232">
                  <c:v>13.920000000000027</c:v>
                </c:pt>
                <c:pt idx="233">
                  <c:v>13.980000000000027</c:v>
                </c:pt>
                <c:pt idx="234">
                  <c:v>14.040000000000028</c:v>
                </c:pt>
                <c:pt idx="235">
                  <c:v>14.100000000000028</c:v>
                </c:pt>
                <c:pt idx="236">
                  <c:v>14.160000000000029</c:v>
                </c:pt>
                <c:pt idx="237">
                  <c:v>14.220000000000029</c:v>
                </c:pt>
                <c:pt idx="238">
                  <c:v>14.28000000000003</c:v>
                </c:pt>
                <c:pt idx="239">
                  <c:v>14.34000000000003</c:v>
                </c:pt>
                <c:pt idx="240">
                  <c:v>14.400000000000031</c:v>
                </c:pt>
                <c:pt idx="241">
                  <c:v>14.460000000000031</c:v>
                </c:pt>
                <c:pt idx="242">
                  <c:v>14.520000000000032</c:v>
                </c:pt>
                <c:pt idx="243">
                  <c:v>14.580000000000032</c:v>
                </c:pt>
                <c:pt idx="244">
                  <c:v>14.640000000000033</c:v>
                </c:pt>
                <c:pt idx="245">
                  <c:v>14.700000000000033</c:v>
                </c:pt>
                <c:pt idx="246">
                  <c:v>14.760000000000034</c:v>
                </c:pt>
                <c:pt idx="247">
                  <c:v>14.820000000000034</c:v>
                </c:pt>
                <c:pt idx="248">
                  <c:v>14.880000000000035</c:v>
                </c:pt>
                <c:pt idx="249">
                  <c:v>14.940000000000035</c:v>
                </c:pt>
                <c:pt idx="250">
                  <c:v>15.000000000000036</c:v>
                </c:pt>
                <c:pt idx="251">
                  <c:v>15.060000000000036</c:v>
                </c:pt>
                <c:pt idx="252">
                  <c:v>15.120000000000037</c:v>
                </c:pt>
                <c:pt idx="253">
                  <c:v>15.180000000000037</c:v>
                </c:pt>
                <c:pt idx="254">
                  <c:v>15.240000000000038</c:v>
                </c:pt>
                <c:pt idx="255">
                  <c:v>15.300000000000038</c:v>
                </c:pt>
                <c:pt idx="256">
                  <c:v>15.360000000000039</c:v>
                </c:pt>
                <c:pt idx="257">
                  <c:v>15.420000000000039</c:v>
                </c:pt>
                <c:pt idx="258">
                  <c:v>15.48000000000004</c:v>
                </c:pt>
                <c:pt idx="259">
                  <c:v>15.54000000000004</c:v>
                </c:pt>
                <c:pt idx="260">
                  <c:v>15.600000000000041</c:v>
                </c:pt>
                <c:pt idx="261">
                  <c:v>15.660000000000041</c:v>
                </c:pt>
                <c:pt idx="262">
                  <c:v>15.720000000000041</c:v>
                </c:pt>
                <c:pt idx="263">
                  <c:v>15.780000000000042</c:v>
                </c:pt>
                <c:pt idx="264">
                  <c:v>15.840000000000042</c:v>
                </c:pt>
                <c:pt idx="265">
                  <c:v>15.900000000000043</c:v>
                </c:pt>
                <c:pt idx="266">
                  <c:v>15.960000000000043</c:v>
                </c:pt>
                <c:pt idx="267">
                  <c:v>16.020000000000042</c:v>
                </c:pt>
                <c:pt idx="268">
                  <c:v>16.080000000000041</c:v>
                </c:pt>
                <c:pt idx="269">
                  <c:v>16.14000000000004</c:v>
                </c:pt>
                <c:pt idx="270">
                  <c:v>16.200000000000038</c:v>
                </c:pt>
                <c:pt idx="271">
                  <c:v>16.260000000000037</c:v>
                </c:pt>
                <c:pt idx="272">
                  <c:v>16.320000000000036</c:v>
                </c:pt>
                <c:pt idx="273">
                  <c:v>16.380000000000035</c:v>
                </c:pt>
                <c:pt idx="274">
                  <c:v>16.440000000000033</c:v>
                </c:pt>
                <c:pt idx="275">
                  <c:v>16.500000000000032</c:v>
                </c:pt>
                <c:pt idx="276">
                  <c:v>16.560000000000031</c:v>
                </c:pt>
                <c:pt idx="277">
                  <c:v>16.620000000000029</c:v>
                </c:pt>
                <c:pt idx="278">
                  <c:v>16.680000000000028</c:v>
                </c:pt>
                <c:pt idx="279">
                  <c:v>16.740000000000027</c:v>
                </c:pt>
                <c:pt idx="280">
                  <c:v>16.800000000000026</c:v>
                </c:pt>
                <c:pt idx="281">
                  <c:v>16.860000000000024</c:v>
                </c:pt>
                <c:pt idx="282">
                  <c:v>16.920000000000023</c:v>
                </c:pt>
                <c:pt idx="283">
                  <c:v>16.980000000000022</c:v>
                </c:pt>
                <c:pt idx="284">
                  <c:v>17.04000000000002</c:v>
                </c:pt>
                <c:pt idx="285">
                  <c:v>17.100000000000019</c:v>
                </c:pt>
                <c:pt idx="286">
                  <c:v>17.160000000000018</c:v>
                </c:pt>
                <c:pt idx="287">
                  <c:v>17.220000000000017</c:v>
                </c:pt>
                <c:pt idx="288">
                  <c:v>17.280000000000015</c:v>
                </c:pt>
                <c:pt idx="289">
                  <c:v>17.340000000000014</c:v>
                </c:pt>
                <c:pt idx="290">
                  <c:v>17.400000000000013</c:v>
                </c:pt>
                <c:pt idx="291">
                  <c:v>17.460000000000012</c:v>
                </c:pt>
                <c:pt idx="292">
                  <c:v>17.52000000000001</c:v>
                </c:pt>
                <c:pt idx="293">
                  <c:v>17.580000000000009</c:v>
                </c:pt>
                <c:pt idx="294">
                  <c:v>17.640000000000008</c:v>
                </c:pt>
                <c:pt idx="295">
                  <c:v>17.700000000000006</c:v>
                </c:pt>
                <c:pt idx="296">
                  <c:v>17.760000000000005</c:v>
                </c:pt>
                <c:pt idx="297">
                  <c:v>17.820000000000004</c:v>
                </c:pt>
                <c:pt idx="298">
                  <c:v>17.880000000000003</c:v>
                </c:pt>
                <c:pt idx="299">
                  <c:v>17.940000000000001</c:v>
                </c:pt>
                <c:pt idx="300">
                  <c:v>18</c:v>
                </c:pt>
              </c:numCache>
            </c:numRef>
          </c:xVal>
          <c:yVal>
            <c:numRef>
              <c:f>Design!$P$16:$P$316</c:f>
              <c:numCache>
                <c:formatCode>0.000</c:formatCode>
                <c:ptCount val="301"/>
                <c:pt idx="0">
                  <c:v>1</c:v>
                </c:pt>
                <c:pt idx="1">
                  <c:v>1.0001776619376554</c:v>
                </c:pt>
                <c:pt idx="2">
                  <c:v>1.0007107564225706</c:v>
                </c:pt>
                <c:pt idx="3">
                  <c:v>1.0015996092506576</c:v>
                </c:pt>
                <c:pt idx="4">
                  <c:v>1.0028447626799541</c:v>
                </c:pt>
                <c:pt idx="5">
                  <c:v>1.0044469743207867</c:v>
                </c:pt>
                <c:pt idx="6">
                  <c:v>1.0064072155677553</c:v>
                </c:pt>
                <c:pt idx="7">
                  <c:v>1.0087266695592636</c:v>
                </c:pt>
                <c:pt idx="8">
                  <c:v>1.0114067286461914</c:v>
                </c:pt>
                <c:pt idx="9">
                  <c:v>1.0144489913471459</c:v>
                </c:pt>
                <c:pt idx="10">
                  <c:v>1.0178552587635343</c:v>
                </c:pt>
                <c:pt idx="11">
                  <c:v>1.0216275304234572</c:v>
                </c:pt>
                <c:pt idx="12">
                  <c:v>1.0257679995191347</c:v>
                </c:pt>
                <c:pt idx="13">
                  <c:v>1.0302790474982551</c:v>
                </c:pt>
                <c:pt idx="14">
                  <c:v>1.0351632379652596</c:v>
                </c:pt>
                <c:pt idx="15">
                  <c:v>1.04042330984416</c:v>
                </c:pt>
                <c:pt idx="16">
                  <c:v>1.0460621697500607</c:v>
                </c:pt>
                <c:pt idx="17">
                  <c:v>1.0520828835120832</c:v>
                </c:pt>
                <c:pt idx="18">
                  <c:v>1.058488666785931</c:v>
                </c:pt>
                <c:pt idx="19">
                  <c:v>1.0652828746898935</c:v>
                </c:pt>
                <c:pt idx="20">
                  <c:v>1.0724689903936688</c:v>
                </c:pt>
                <c:pt idx="21">
                  <c:v>1.0800506125850549</c:v>
                </c:pt>
                <c:pt idx="22">
                  <c:v>1.0880314417353352</c:v>
                </c:pt>
                <c:pt idx="23">
                  <c:v>1.0964152650800862</c:v>
                </c:pt>
                <c:pt idx="24">
                  <c:v>1.1052059402282892</c:v>
                </c:pt>
                <c:pt idx="25">
                  <c:v>1.114407377308964</c:v>
                </c:pt>
                <c:pt idx="26">
                  <c:v>1.1240235195612975</c:v>
                </c:pt>
                <c:pt idx="27">
                  <c:v>1.1340583222713181</c:v>
                </c:pt>
                <c:pt idx="28">
                  <c:v>1.1445157299557729</c:v>
                </c:pt>
                <c:pt idx="29">
                  <c:v>1.1553996516920781</c:v>
                </c:pt>
                <c:pt idx="30">
                  <c:v>1.1667139344920658</c:v>
                </c:pt>
                <c:pt idx="31">
                  <c:v>1.1784623346169887</c:v>
                </c:pt>
                <c:pt idx="32">
                  <c:v>1.1906484867318867</c:v>
                </c:pt>
                <c:pt idx="33">
                  <c:v>1.2032758707991795</c:v>
                </c:pt>
                <c:pt idx="34">
                  <c:v>1.2163477766143758</c:v>
                </c:pt>
                <c:pt idx="35">
                  <c:v>1.2298672658912146</c:v>
                </c:pt>
                <c:pt idx="36">
                  <c:v>1.2438371318096302</c:v>
                </c:pt>
                <c:pt idx="37">
                  <c:v>1.2582598559477878</c:v>
                </c:pt>
                <c:pt idx="38">
                  <c:v>1.2731375625292998</c:v>
                </c:pt>
                <c:pt idx="39">
                  <c:v>1.2884719699288572</c:v>
                </c:pt>
                <c:pt idx="40">
                  <c:v>1.3042643393940314</c:v>
                </c:pt>
                <c:pt idx="41">
                  <c:v>1.3205154209582357</c:v>
                </c:pt>
                <c:pt idx="42">
                  <c:v>1.3372253965399252</c:v>
                </c:pt>
                <c:pt idx="43">
                  <c:v>1.3543938202463643</c:v>
                </c:pt>
                <c:pt idx="44">
                  <c:v>1.3720195559267974</c:v>
                </c:pt>
                <c:pt idx="45">
                  <c:v>1.3901007120499747</c:v>
                </c:pt>
                <c:pt idx="46">
                  <c:v>1.4086345740147044</c:v>
                </c:pt>
                <c:pt idx="47">
                  <c:v>1.4276175340397659</c:v>
                </c:pt>
                <c:pt idx="48">
                  <c:v>1.447045018821016</c:v>
                </c:pt>
                <c:pt idx="49">
                  <c:v>1.4669114151891558</c:v>
                </c:pt>
                <c:pt idx="50">
                  <c:v>1.4872099940511605</c:v>
                </c:pt>
                <c:pt idx="51">
                  <c:v>1.5079328329519206</c:v>
                </c:pt>
                <c:pt idx="52">
                  <c:v>1.5290707376499519</c:v>
                </c:pt>
                <c:pt idx="53">
                  <c:v>1.550613163161886</c:v>
                </c:pt>
                <c:pt idx="54">
                  <c:v>1.5725481347944876</c:v>
                </c:pt>
                <c:pt idx="55">
                  <c:v>1.5948621697497012</c:v>
                </c:pt>
                <c:pt idx="56">
                  <c:v>1.6175401999570491</c:v>
                </c:pt>
                <c:pt idx="57">
                  <c:v>1.6405654968578935</c:v>
                </c:pt>
                <c:pt idx="58">
                  <c:v>1.6639195989366513</c:v>
                </c:pt>
                <c:pt idx="59">
                  <c:v>1.687582242863976</c:v>
                </c:pt>
                <c:pt idx="60">
                  <c:v>1.711531299184947</c:v>
                </c:pt>
                <c:pt idx="61">
                  <c:v>1.7357427135499857</c:v>
                </c:pt>
                <c:pt idx="62">
                  <c:v>1.7601904545459781</c:v>
                </c:pt>
                <c:pt idx="63">
                  <c:v>1.7848464692382073</c:v>
                </c:pt>
                <c:pt idx="64">
                  <c:v>1.8096806475782357</c:v>
                </c:pt>
                <c:pt idx="65">
                  <c:v>1.8346607968668749</c:v>
                </c:pt>
                <c:pt idx="66">
                  <c:v>1.8597526274827192</c:v>
                </c:pt>
                <c:pt idx="67">
                  <c:v>1.8849197510932068</c:v>
                </c:pt>
                <c:pt idx="68">
                  <c:v>1.9101236925547236</c:v>
                </c:pt>
                <c:pt idx="69">
                  <c:v>1.93532391667867</c:v>
                </c:pt>
                <c:pt idx="70">
                  <c:v>1.9604778709897612</c:v>
                </c:pt>
                <c:pt idx="71">
                  <c:v>1.9855410455292155</c:v>
                </c:pt>
                <c:pt idx="72">
                  <c:v>2.010467050657438</c:v>
                </c:pt>
                <c:pt idx="73">
                  <c:v>2.0352077136870115</c:v>
                </c:pt>
                <c:pt idx="74">
                  <c:v>2.0597131950265597</c:v>
                </c:pt>
                <c:pt idx="75">
                  <c:v>2.0839321243390216</c:v>
                </c:pt>
                <c:pt idx="76">
                  <c:v>2.1078117570143911</c:v>
                </c:pt>
                <c:pt idx="77">
                  <c:v>2.1312981510280404</c:v>
                </c:pt>
                <c:pt idx="78">
                  <c:v>2.1543363640030133</c:v>
                </c:pt>
                <c:pt idx="79">
                  <c:v>2.1768706700207465</c:v>
                </c:pt>
                <c:pt idx="80">
                  <c:v>2.1988447954326511</c:v>
                </c:pt>
                <c:pt idx="81">
                  <c:v>2.2202021726192225</c:v>
                </c:pt>
                <c:pt idx="82">
                  <c:v>2.2408862103284855</c:v>
                </c:pt>
                <c:pt idx="83">
                  <c:v>2.2608405789073962</c:v>
                </c:pt>
                <c:pt idx="84">
                  <c:v>2.2800095084245608</c:v>
                </c:pt>
                <c:pt idx="85">
                  <c:v>2.2983380973770218</c:v>
                </c:pt>
                <c:pt idx="86">
                  <c:v>2.315772629385183</c:v>
                </c:pt>
                <c:pt idx="87">
                  <c:v>2.3322608950155206</c:v>
                </c:pt>
                <c:pt idx="88">
                  <c:v>2.3477525156379646</c:v>
                </c:pt>
                <c:pt idx="89">
                  <c:v>2.3621992660308861</c:v>
                </c:pt>
                <c:pt idx="90">
                  <c:v>2.3755553922981782</c:v>
                </c:pt>
                <c:pt idx="91">
                  <c:v>2.3877779215660171</c:v>
                </c:pt>
                <c:pt idx="92">
                  <c:v>2.3988269598864655</c:v>
                </c:pt>
                <c:pt idx="93">
                  <c:v>2.4086659747951793</c:v>
                </c:pt>
                <c:pt idx="94">
                  <c:v>2.4172620590535017</c:v>
                </c:pt>
                <c:pt idx="95">
                  <c:v>2.4245861722522801</c:v>
                </c:pt>
                <c:pt idx="96">
                  <c:v>2.4306133571651842</c:v>
                </c:pt>
                <c:pt idx="97">
                  <c:v>2.435322928010895</c:v>
                </c:pt>
                <c:pt idx="98">
                  <c:v>2.4386986281122618</c:v>
                </c:pt>
                <c:pt idx="99">
                  <c:v>2.440728754820833</c:v>
                </c:pt>
                <c:pt idx="100">
                  <c:v>2.4414062499999991</c:v>
                </c:pt>
                <c:pt idx="101">
                  <c:v>2.44140625</c:v>
                </c:pt>
                <c:pt idx="102">
                  <c:v>2.44140625</c:v>
                </c:pt>
                <c:pt idx="103">
                  <c:v>2.44140625</c:v>
                </c:pt>
                <c:pt idx="104">
                  <c:v>2.44140625</c:v>
                </c:pt>
                <c:pt idx="105">
                  <c:v>2.44140625</c:v>
                </c:pt>
                <c:pt idx="106">
                  <c:v>2.44140625</c:v>
                </c:pt>
                <c:pt idx="107">
                  <c:v>2.44140625</c:v>
                </c:pt>
                <c:pt idx="108">
                  <c:v>2.44140625</c:v>
                </c:pt>
                <c:pt idx="109">
                  <c:v>2.44140625</c:v>
                </c:pt>
                <c:pt idx="110">
                  <c:v>2.44140625</c:v>
                </c:pt>
                <c:pt idx="111">
                  <c:v>2.44140625</c:v>
                </c:pt>
                <c:pt idx="112">
                  <c:v>2.44140625</c:v>
                </c:pt>
                <c:pt idx="113">
                  <c:v>2.44140625</c:v>
                </c:pt>
                <c:pt idx="114">
                  <c:v>2.44140625</c:v>
                </c:pt>
                <c:pt idx="115">
                  <c:v>2.44140625</c:v>
                </c:pt>
                <c:pt idx="116">
                  <c:v>2.44140625</c:v>
                </c:pt>
                <c:pt idx="117">
                  <c:v>2.44140625</c:v>
                </c:pt>
                <c:pt idx="118">
                  <c:v>2.44140625</c:v>
                </c:pt>
                <c:pt idx="119">
                  <c:v>2.44140625</c:v>
                </c:pt>
                <c:pt idx="120">
                  <c:v>2.44140625</c:v>
                </c:pt>
                <c:pt idx="121">
                  <c:v>2.44140625</c:v>
                </c:pt>
                <c:pt idx="122">
                  <c:v>2.44140625</c:v>
                </c:pt>
                <c:pt idx="123">
                  <c:v>2.44140625</c:v>
                </c:pt>
                <c:pt idx="124">
                  <c:v>2.44140625</c:v>
                </c:pt>
                <c:pt idx="125">
                  <c:v>2.44140625</c:v>
                </c:pt>
                <c:pt idx="126">
                  <c:v>2.44140625</c:v>
                </c:pt>
                <c:pt idx="127">
                  <c:v>2.44140625</c:v>
                </c:pt>
                <c:pt idx="128">
                  <c:v>2.44140625</c:v>
                </c:pt>
                <c:pt idx="129">
                  <c:v>2.44140625</c:v>
                </c:pt>
                <c:pt idx="130">
                  <c:v>2.44140625</c:v>
                </c:pt>
                <c:pt idx="131">
                  <c:v>2.44140625</c:v>
                </c:pt>
                <c:pt idx="132">
                  <c:v>2.44140625</c:v>
                </c:pt>
                <c:pt idx="133">
                  <c:v>2.44140625</c:v>
                </c:pt>
                <c:pt idx="134">
                  <c:v>2.44140625</c:v>
                </c:pt>
                <c:pt idx="135">
                  <c:v>2.44140625</c:v>
                </c:pt>
                <c:pt idx="136">
                  <c:v>2.44140625</c:v>
                </c:pt>
                <c:pt idx="137">
                  <c:v>2.44140625</c:v>
                </c:pt>
                <c:pt idx="138">
                  <c:v>2.44140625</c:v>
                </c:pt>
                <c:pt idx="139">
                  <c:v>2.44140625</c:v>
                </c:pt>
                <c:pt idx="140">
                  <c:v>2.44140625</c:v>
                </c:pt>
                <c:pt idx="141">
                  <c:v>2.44140625</c:v>
                </c:pt>
                <c:pt idx="142">
                  <c:v>2.44140625</c:v>
                </c:pt>
                <c:pt idx="143">
                  <c:v>2.44140625</c:v>
                </c:pt>
                <c:pt idx="144">
                  <c:v>2.44140625</c:v>
                </c:pt>
                <c:pt idx="145">
                  <c:v>2.44140625</c:v>
                </c:pt>
                <c:pt idx="146">
                  <c:v>2.44140625</c:v>
                </c:pt>
                <c:pt idx="147">
                  <c:v>2.44140625</c:v>
                </c:pt>
                <c:pt idx="148">
                  <c:v>2.44140625</c:v>
                </c:pt>
                <c:pt idx="149">
                  <c:v>2.44140625</c:v>
                </c:pt>
                <c:pt idx="150">
                  <c:v>2.44140625</c:v>
                </c:pt>
                <c:pt idx="151">
                  <c:v>2.44140625</c:v>
                </c:pt>
                <c:pt idx="152">
                  <c:v>2.44140625</c:v>
                </c:pt>
                <c:pt idx="153">
                  <c:v>2.44140625</c:v>
                </c:pt>
                <c:pt idx="154">
                  <c:v>2.44140625</c:v>
                </c:pt>
                <c:pt idx="155">
                  <c:v>2.44140625</c:v>
                </c:pt>
                <c:pt idx="156">
                  <c:v>2.44140625</c:v>
                </c:pt>
                <c:pt idx="157">
                  <c:v>2.44140625</c:v>
                </c:pt>
                <c:pt idx="158">
                  <c:v>2.44140625</c:v>
                </c:pt>
                <c:pt idx="159">
                  <c:v>2.44140625</c:v>
                </c:pt>
                <c:pt idx="160">
                  <c:v>2.44140625</c:v>
                </c:pt>
                <c:pt idx="161">
                  <c:v>2.44140625</c:v>
                </c:pt>
                <c:pt idx="162">
                  <c:v>2.44140625</c:v>
                </c:pt>
                <c:pt idx="163">
                  <c:v>2.44140625</c:v>
                </c:pt>
                <c:pt idx="164">
                  <c:v>2.44140625</c:v>
                </c:pt>
                <c:pt idx="165">
                  <c:v>2.44140625</c:v>
                </c:pt>
                <c:pt idx="166">
                  <c:v>2.44140625</c:v>
                </c:pt>
                <c:pt idx="167">
                  <c:v>2.44140625</c:v>
                </c:pt>
                <c:pt idx="168">
                  <c:v>2.44140625</c:v>
                </c:pt>
                <c:pt idx="169">
                  <c:v>2.44140625</c:v>
                </c:pt>
                <c:pt idx="170">
                  <c:v>2.44140625</c:v>
                </c:pt>
                <c:pt idx="171">
                  <c:v>2.44140625</c:v>
                </c:pt>
                <c:pt idx="172">
                  <c:v>2.44140625</c:v>
                </c:pt>
                <c:pt idx="173">
                  <c:v>2.44140625</c:v>
                </c:pt>
                <c:pt idx="174">
                  <c:v>2.44140625</c:v>
                </c:pt>
                <c:pt idx="175">
                  <c:v>2.44140625</c:v>
                </c:pt>
                <c:pt idx="176">
                  <c:v>2.44140625</c:v>
                </c:pt>
                <c:pt idx="177">
                  <c:v>2.44140625</c:v>
                </c:pt>
                <c:pt idx="178">
                  <c:v>2.44140625</c:v>
                </c:pt>
                <c:pt idx="179">
                  <c:v>2.44140625</c:v>
                </c:pt>
                <c:pt idx="180">
                  <c:v>2.44140625</c:v>
                </c:pt>
                <c:pt idx="181">
                  <c:v>2.44140625</c:v>
                </c:pt>
                <c:pt idx="182">
                  <c:v>2.44140625</c:v>
                </c:pt>
                <c:pt idx="183">
                  <c:v>2.44140625</c:v>
                </c:pt>
                <c:pt idx="184">
                  <c:v>2.44140625</c:v>
                </c:pt>
                <c:pt idx="185">
                  <c:v>2.44140625</c:v>
                </c:pt>
                <c:pt idx="186">
                  <c:v>2.44140625</c:v>
                </c:pt>
                <c:pt idx="187">
                  <c:v>2.44140625</c:v>
                </c:pt>
                <c:pt idx="188">
                  <c:v>2.44140625</c:v>
                </c:pt>
                <c:pt idx="189">
                  <c:v>2.44140625</c:v>
                </c:pt>
                <c:pt idx="190">
                  <c:v>2.44140625</c:v>
                </c:pt>
                <c:pt idx="191">
                  <c:v>2.44140625</c:v>
                </c:pt>
                <c:pt idx="192">
                  <c:v>2.44140625</c:v>
                </c:pt>
                <c:pt idx="193">
                  <c:v>2.44140625</c:v>
                </c:pt>
                <c:pt idx="194">
                  <c:v>2.44140625</c:v>
                </c:pt>
                <c:pt idx="195">
                  <c:v>2.44140625</c:v>
                </c:pt>
                <c:pt idx="196">
                  <c:v>2.44140625</c:v>
                </c:pt>
                <c:pt idx="197">
                  <c:v>2.44140625</c:v>
                </c:pt>
                <c:pt idx="198">
                  <c:v>2.44140625</c:v>
                </c:pt>
                <c:pt idx="199">
                  <c:v>2.44140625</c:v>
                </c:pt>
                <c:pt idx="200">
                  <c:v>2.4414062499999991</c:v>
                </c:pt>
                <c:pt idx="201">
                  <c:v>2.440728754820833</c:v>
                </c:pt>
                <c:pt idx="202">
                  <c:v>2.4386986281122618</c:v>
                </c:pt>
                <c:pt idx="203">
                  <c:v>2.435322928010895</c:v>
                </c:pt>
                <c:pt idx="204">
                  <c:v>2.4306133571651833</c:v>
                </c:pt>
                <c:pt idx="205">
                  <c:v>2.4245861722522797</c:v>
                </c:pt>
                <c:pt idx="206">
                  <c:v>2.4172620590535003</c:v>
                </c:pt>
                <c:pt idx="207">
                  <c:v>2.4086659747951771</c:v>
                </c:pt>
                <c:pt idx="208">
                  <c:v>2.3988269598864642</c:v>
                </c:pt>
                <c:pt idx="209">
                  <c:v>2.3877779215660158</c:v>
                </c:pt>
                <c:pt idx="210">
                  <c:v>2.3755553922981756</c:v>
                </c:pt>
                <c:pt idx="211">
                  <c:v>2.3621992660308839</c:v>
                </c:pt>
                <c:pt idx="212">
                  <c:v>2.3477525156379628</c:v>
                </c:pt>
                <c:pt idx="213">
                  <c:v>2.3322608950155179</c:v>
                </c:pt>
                <c:pt idx="214">
                  <c:v>2.3157726293851799</c:v>
                </c:pt>
                <c:pt idx="215">
                  <c:v>2.2983380973770178</c:v>
                </c:pt>
                <c:pt idx="216">
                  <c:v>2.2800095084245569</c:v>
                </c:pt>
                <c:pt idx="217">
                  <c:v>2.2608405789073909</c:v>
                </c:pt>
                <c:pt idx="218">
                  <c:v>2.2408862103284801</c:v>
                </c:pt>
                <c:pt idx="219">
                  <c:v>2.2202021726192167</c:v>
                </c:pt>
                <c:pt idx="220">
                  <c:v>2.1988447954326444</c:v>
                </c:pt>
                <c:pt idx="221">
                  <c:v>2.1768706700207394</c:v>
                </c:pt>
                <c:pt idx="222">
                  <c:v>2.1543363640030053</c:v>
                </c:pt>
                <c:pt idx="223">
                  <c:v>2.131298151028032</c:v>
                </c:pt>
                <c:pt idx="224">
                  <c:v>2.1078117570143826</c:v>
                </c:pt>
                <c:pt idx="225">
                  <c:v>2.0839321243390119</c:v>
                </c:pt>
                <c:pt idx="226">
                  <c:v>2.0597131950265495</c:v>
                </c:pt>
                <c:pt idx="227">
                  <c:v>2.0352077136870017</c:v>
                </c:pt>
                <c:pt idx="228">
                  <c:v>2.0104670506574274</c:v>
                </c:pt>
                <c:pt idx="229">
                  <c:v>1.9855410455292042</c:v>
                </c:pt>
                <c:pt idx="230">
                  <c:v>1.9604778709897495</c:v>
                </c:pt>
                <c:pt idx="231">
                  <c:v>1.9353239166786582</c:v>
                </c:pt>
                <c:pt idx="232">
                  <c:v>1.9101236925547114</c:v>
                </c:pt>
                <c:pt idx="233">
                  <c:v>1.8849197510931941</c:v>
                </c:pt>
                <c:pt idx="234">
                  <c:v>1.8597526274827063</c:v>
                </c:pt>
                <c:pt idx="235">
                  <c:v>1.8346607968668616</c:v>
                </c:pt>
                <c:pt idx="236">
                  <c:v>1.8096806475782219</c:v>
                </c:pt>
                <c:pt idx="237">
                  <c:v>1.7848464692381945</c:v>
                </c:pt>
                <c:pt idx="238">
                  <c:v>1.7601904545459646</c:v>
                </c:pt>
                <c:pt idx="239">
                  <c:v>1.7357427135499721</c:v>
                </c:pt>
                <c:pt idx="240">
                  <c:v>1.7115312991849334</c:v>
                </c:pt>
                <c:pt idx="241">
                  <c:v>1.6875822428639626</c:v>
                </c:pt>
                <c:pt idx="242">
                  <c:v>1.6639195989366375</c:v>
                </c:pt>
                <c:pt idx="243">
                  <c:v>1.6405654968578798</c:v>
                </c:pt>
                <c:pt idx="244">
                  <c:v>1.6175401999570356</c:v>
                </c:pt>
                <c:pt idx="245">
                  <c:v>1.5948621697496876</c:v>
                </c:pt>
                <c:pt idx="246">
                  <c:v>1.5725481347944748</c:v>
                </c:pt>
                <c:pt idx="247">
                  <c:v>1.5506131631618727</c:v>
                </c:pt>
                <c:pt idx="248">
                  <c:v>1.5290707376499386</c:v>
                </c:pt>
                <c:pt idx="249">
                  <c:v>1.5079328329519077</c:v>
                </c:pt>
                <c:pt idx="250">
                  <c:v>1.4872099940511474</c:v>
                </c:pt>
                <c:pt idx="251">
                  <c:v>1.4669114151891434</c:v>
                </c:pt>
                <c:pt idx="252">
                  <c:v>1.4470450188210038</c:v>
                </c:pt>
                <c:pt idx="253">
                  <c:v>1.4276175340397537</c:v>
                </c:pt>
                <c:pt idx="254">
                  <c:v>1.4086345740146924</c:v>
                </c:pt>
                <c:pt idx="255">
                  <c:v>1.390100712049962</c:v>
                </c:pt>
                <c:pt idx="256">
                  <c:v>1.3720195559267854</c:v>
                </c:pt>
                <c:pt idx="257">
                  <c:v>1.3543938202463526</c:v>
                </c:pt>
                <c:pt idx="258">
                  <c:v>1.3372253965399135</c:v>
                </c:pt>
                <c:pt idx="259">
                  <c:v>1.3205154209582235</c:v>
                </c:pt>
                <c:pt idx="260">
                  <c:v>1.3042643393940203</c:v>
                </c:pt>
                <c:pt idx="261">
                  <c:v>1.2884719699288461</c:v>
                </c:pt>
                <c:pt idx="262">
                  <c:v>1.2731375625292889</c:v>
                </c:pt>
                <c:pt idx="263">
                  <c:v>1.2582598559477771</c:v>
                </c:pt>
                <c:pt idx="264">
                  <c:v>1.24383713180962</c:v>
                </c:pt>
                <c:pt idx="265">
                  <c:v>1.2298672658912044</c:v>
                </c:pt>
                <c:pt idx="266">
                  <c:v>1.216347776614366</c:v>
                </c:pt>
                <c:pt idx="267">
                  <c:v>1.2032758707991704</c:v>
                </c:pt>
                <c:pt idx="268">
                  <c:v>1.1906484867318781</c:v>
                </c:pt>
                <c:pt idx="269">
                  <c:v>1.1784623346169805</c:v>
                </c:pt>
                <c:pt idx="270">
                  <c:v>1.1667139344920583</c:v>
                </c:pt>
                <c:pt idx="271">
                  <c:v>1.1553996516920715</c:v>
                </c:pt>
                <c:pt idx="272">
                  <c:v>1.1445157299557667</c:v>
                </c:pt>
                <c:pt idx="273">
                  <c:v>1.1340583222713119</c:v>
                </c:pt>
                <c:pt idx="274">
                  <c:v>1.124023519561292</c:v>
                </c:pt>
                <c:pt idx="275">
                  <c:v>1.1144073773089587</c:v>
                </c:pt>
                <c:pt idx="276">
                  <c:v>1.1052059402282846</c:v>
                </c:pt>
                <c:pt idx="277">
                  <c:v>1.0964152650800825</c:v>
                </c:pt>
                <c:pt idx="278">
                  <c:v>1.088031441735331</c:v>
                </c:pt>
                <c:pt idx="279">
                  <c:v>1.0800506125850518</c:v>
                </c:pt>
                <c:pt idx="280">
                  <c:v>1.0724689903936655</c:v>
                </c:pt>
                <c:pt idx="281">
                  <c:v>1.0652828746898908</c:v>
                </c:pt>
                <c:pt idx="282">
                  <c:v>1.0584886667859283</c:v>
                </c:pt>
                <c:pt idx="283">
                  <c:v>1.052082883512081</c:v>
                </c:pt>
                <c:pt idx="284">
                  <c:v>1.0460621697500585</c:v>
                </c:pt>
                <c:pt idx="285">
                  <c:v>1.0404233098441582</c:v>
                </c:pt>
                <c:pt idx="286">
                  <c:v>1.035163237965258</c:v>
                </c:pt>
                <c:pt idx="287">
                  <c:v>1.0302790474982542</c:v>
                </c:pt>
                <c:pt idx="288">
                  <c:v>1.0257679995191336</c:v>
                </c:pt>
                <c:pt idx="289">
                  <c:v>1.0216275304234561</c:v>
                </c:pt>
                <c:pt idx="290">
                  <c:v>1.0178552587635339</c:v>
                </c:pt>
                <c:pt idx="291">
                  <c:v>1.0144489913471455</c:v>
                </c:pt>
                <c:pt idx="292">
                  <c:v>1.011406728646191</c:v>
                </c:pt>
                <c:pt idx="293">
                  <c:v>1.0087266695592636</c:v>
                </c:pt>
                <c:pt idx="294">
                  <c:v>1.0064072155677548</c:v>
                </c:pt>
                <c:pt idx="295">
                  <c:v>1.0044469743207862</c:v>
                </c:pt>
                <c:pt idx="296">
                  <c:v>1.0028447626799541</c:v>
                </c:pt>
                <c:pt idx="297">
                  <c:v>1.0015996092506576</c:v>
                </c:pt>
                <c:pt idx="298">
                  <c:v>1.0007107564225706</c:v>
                </c:pt>
                <c:pt idx="299">
                  <c:v>1.0001776619376554</c:v>
                </c:pt>
                <c:pt idx="30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344576"/>
        <c:axId val="319345152"/>
      </c:scatterChart>
      <c:scatterChart>
        <c:scatterStyle val="lineMarker"/>
        <c:varyColors val="0"/>
        <c:ser>
          <c:idx val="1"/>
          <c:order val="1"/>
          <c:tx>
            <c:strRef>
              <c:f>Design!$E$15</c:f>
              <c:strCache>
                <c:ptCount val="1"/>
                <c:pt idx="0">
                  <c:v>Linear diam (um)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Design!$B$16:$B$316</c:f>
              <c:numCache>
                <c:formatCode>0.000</c:formatCode>
                <c:ptCount val="301"/>
                <c:pt idx="0">
                  <c:v>0</c:v>
                </c:pt>
                <c:pt idx="1">
                  <c:v>0.06</c:v>
                </c:pt>
                <c:pt idx="2">
                  <c:v>0.12</c:v>
                </c:pt>
                <c:pt idx="3">
                  <c:v>0.18</c:v>
                </c:pt>
                <c:pt idx="4">
                  <c:v>0.24</c:v>
                </c:pt>
                <c:pt idx="5">
                  <c:v>0.3</c:v>
                </c:pt>
                <c:pt idx="6">
                  <c:v>0.36</c:v>
                </c:pt>
                <c:pt idx="7">
                  <c:v>0.42</c:v>
                </c:pt>
                <c:pt idx="8">
                  <c:v>0.48</c:v>
                </c:pt>
                <c:pt idx="9">
                  <c:v>0.54</c:v>
                </c:pt>
                <c:pt idx="10">
                  <c:v>0.60000000000000009</c:v>
                </c:pt>
                <c:pt idx="11">
                  <c:v>0.66000000000000014</c:v>
                </c:pt>
                <c:pt idx="12">
                  <c:v>0.7200000000000002</c:v>
                </c:pt>
                <c:pt idx="13">
                  <c:v>0.78000000000000025</c:v>
                </c:pt>
                <c:pt idx="14">
                  <c:v>0.8400000000000003</c:v>
                </c:pt>
                <c:pt idx="15">
                  <c:v>0.90000000000000036</c:v>
                </c:pt>
                <c:pt idx="16">
                  <c:v>0.96000000000000041</c:v>
                </c:pt>
                <c:pt idx="17">
                  <c:v>1.0200000000000005</c:v>
                </c:pt>
                <c:pt idx="18">
                  <c:v>1.0800000000000005</c:v>
                </c:pt>
                <c:pt idx="19">
                  <c:v>1.1400000000000006</c:v>
                </c:pt>
                <c:pt idx="20">
                  <c:v>1.2000000000000006</c:v>
                </c:pt>
                <c:pt idx="21">
                  <c:v>1.2600000000000007</c:v>
                </c:pt>
                <c:pt idx="22">
                  <c:v>1.3200000000000007</c:v>
                </c:pt>
                <c:pt idx="23">
                  <c:v>1.3800000000000008</c:v>
                </c:pt>
                <c:pt idx="24">
                  <c:v>1.4400000000000008</c:v>
                </c:pt>
                <c:pt idx="25">
                  <c:v>1.5000000000000009</c:v>
                </c:pt>
                <c:pt idx="26">
                  <c:v>1.5600000000000009</c:v>
                </c:pt>
                <c:pt idx="27">
                  <c:v>1.620000000000001</c:v>
                </c:pt>
                <c:pt idx="28">
                  <c:v>1.680000000000001</c:v>
                </c:pt>
                <c:pt idx="29">
                  <c:v>1.7400000000000011</c:v>
                </c:pt>
                <c:pt idx="30">
                  <c:v>1.8000000000000012</c:v>
                </c:pt>
                <c:pt idx="31">
                  <c:v>1.8600000000000012</c:v>
                </c:pt>
                <c:pt idx="32">
                  <c:v>1.9200000000000013</c:v>
                </c:pt>
                <c:pt idx="33">
                  <c:v>1.9800000000000013</c:v>
                </c:pt>
                <c:pt idx="34">
                  <c:v>2.0400000000000014</c:v>
                </c:pt>
                <c:pt idx="35">
                  <c:v>2.1000000000000014</c:v>
                </c:pt>
                <c:pt idx="36">
                  <c:v>2.1600000000000015</c:v>
                </c:pt>
                <c:pt idx="37">
                  <c:v>2.2200000000000015</c:v>
                </c:pt>
                <c:pt idx="38">
                  <c:v>2.2800000000000016</c:v>
                </c:pt>
                <c:pt idx="39">
                  <c:v>2.3400000000000016</c:v>
                </c:pt>
                <c:pt idx="40">
                  <c:v>2.4000000000000017</c:v>
                </c:pt>
                <c:pt idx="41">
                  <c:v>2.4600000000000017</c:v>
                </c:pt>
                <c:pt idx="42">
                  <c:v>2.5200000000000018</c:v>
                </c:pt>
                <c:pt idx="43">
                  <c:v>2.5800000000000018</c:v>
                </c:pt>
                <c:pt idx="44">
                  <c:v>2.6400000000000019</c:v>
                </c:pt>
                <c:pt idx="45">
                  <c:v>2.700000000000002</c:v>
                </c:pt>
                <c:pt idx="46">
                  <c:v>2.760000000000002</c:v>
                </c:pt>
                <c:pt idx="47">
                  <c:v>2.8200000000000021</c:v>
                </c:pt>
                <c:pt idx="48">
                  <c:v>2.8800000000000021</c:v>
                </c:pt>
                <c:pt idx="49">
                  <c:v>2.9400000000000022</c:v>
                </c:pt>
                <c:pt idx="50">
                  <c:v>3.0000000000000022</c:v>
                </c:pt>
                <c:pt idx="51">
                  <c:v>3.0600000000000023</c:v>
                </c:pt>
                <c:pt idx="52">
                  <c:v>3.1200000000000023</c:v>
                </c:pt>
                <c:pt idx="53">
                  <c:v>3.1800000000000024</c:v>
                </c:pt>
                <c:pt idx="54">
                  <c:v>3.2400000000000024</c:v>
                </c:pt>
                <c:pt idx="55">
                  <c:v>3.3000000000000025</c:v>
                </c:pt>
                <c:pt idx="56">
                  <c:v>3.3600000000000025</c:v>
                </c:pt>
                <c:pt idx="57">
                  <c:v>3.4200000000000026</c:v>
                </c:pt>
                <c:pt idx="58">
                  <c:v>3.4800000000000026</c:v>
                </c:pt>
                <c:pt idx="59">
                  <c:v>3.5400000000000027</c:v>
                </c:pt>
                <c:pt idx="60">
                  <c:v>3.6000000000000028</c:v>
                </c:pt>
                <c:pt idx="61">
                  <c:v>3.6600000000000028</c:v>
                </c:pt>
                <c:pt idx="62">
                  <c:v>3.7200000000000029</c:v>
                </c:pt>
                <c:pt idx="63">
                  <c:v>3.7800000000000029</c:v>
                </c:pt>
                <c:pt idx="64">
                  <c:v>3.840000000000003</c:v>
                </c:pt>
                <c:pt idx="65">
                  <c:v>3.900000000000003</c:v>
                </c:pt>
                <c:pt idx="66">
                  <c:v>3.9600000000000031</c:v>
                </c:pt>
                <c:pt idx="67">
                  <c:v>4.0200000000000031</c:v>
                </c:pt>
                <c:pt idx="68">
                  <c:v>4.0800000000000027</c:v>
                </c:pt>
                <c:pt idx="69">
                  <c:v>4.1400000000000023</c:v>
                </c:pt>
                <c:pt idx="70">
                  <c:v>4.200000000000002</c:v>
                </c:pt>
                <c:pt idx="71">
                  <c:v>4.2600000000000016</c:v>
                </c:pt>
                <c:pt idx="72">
                  <c:v>4.3200000000000012</c:v>
                </c:pt>
                <c:pt idx="73">
                  <c:v>4.3800000000000008</c:v>
                </c:pt>
                <c:pt idx="74">
                  <c:v>4.4400000000000004</c:v>
                </c:pt>
                <c:pt idx="75">
                  <c:v>4.5</c:v>
                </c:pt>
                <c:pt idx="76">
                  <c:v>4.5599999999999996</c:v>
                </c:pt>
                <c:pt idx="77">
                  <c:v>4.6199999999999992</c:v>
                </c:pt>
                <c:pt idx="78">
                  <c:v>4.6799999999999988</c:v>
                </c:pt>
                <c:pt idx="79">
                  <c:v>4.7399999999999984</c:v>
                </c:pt>
                <c:pt idx="80">
                  <c:v>4.799999999999998</c:v>
                </c:pt>
                <c:pt idx="81">
                  <c:v>4.8599999999999977</c:v>
                </c:pt>
                <c:pt idx="82">
                  <c:v>4.9199999999999973</c:v>
                </c:pt>
                <c:pt idx="83">
                  <c:v>4.9799999999999969</c:v>
                </c:pt>
                <c:pt idx="84">
                  <c:v>5.0399999999999965</c:v>
                </c:pt>
                <c:pt idx="85">
                  <c:v>5.0999999999999961</c:v>
                </c:pt>
                <c:pt idx="86">
                  <c:v>5.1599999999999957</c:v>
                </c:pt>
                <c:pt idx="87">
                  <c:v>5.2199999999999953</c:v>
                </c:pt>
                <c:pt idx="88">
                  <c:v>5.2799999999999949</c:v>
                </c:pt>
                <c:pt idx="89">
                  <c:v>5.3399999999999945</c:v>
                </c:pt>
                <c:pt idx="90">
                  <c:v>5.3999999999999941</c:v>
                </c:pt>
                <c:pt idx="91">
                  <c:v>5.4599999999999937</c:v>
                </c:pt>
                <c:pt idx="92">
                  <c:v>5.5199999999999934</c:v>
                </c:pt>
                <c:pt idx="93">
                  <c:v>5.579999999999993</c:v>
                </c:pt>
                <c:pt idx="94">
                  <c:v>5.6399999999999926</c:v>
                </c:pt>
                <c:pt idx="95">
                  <c:v>5.6999999999999922</c:v>
                </c:pt>
                <c:pt idx="96">
                  <c:v>5.7599999999999918</c:v>
                </c:pt>
                <c:pt idx="97">
                  <c:v>5.8199999999999914</c:v>
                </c:pt>
                <c:pt idx="98">
                  <c:v>5.879999999999991</c:v>
                </c:pt>
                <c:pt idx="99">
                  <c:v>5.9399999999999906</c:v>
                </c:pt>
                <c:pt idx="100">
                  <c:v>5.9999999999999902</c:v>
                </c:pt>
                <c:pt idx="101">
                  <c:v>6.0599999999999898</c:v>
                </c:pt>
                <c:pt idx="102">
                  <c:v>6.1199999999999894</c:v>
                </c:pt>
                <c:pt idx="103">
                  <c:v>6.1799999999999891</c:v>
                </c:pt>
                <c:pt idx="104">
                  <c:v>6.2399999999999887</c:v>
                </c:pt>
                <c:pt idx="105">
                  <c:v>6.2999999999999883</c:v>
                </c:pt>
                <c:pt idx="106">
                  <c:v>6.3599999999999879</c:v>
                </c:pt>
                <c:pt idx="107">
                  <c:v>6.4199999999999875</c:v>
                </c:pt>
                <c:pt idx="108">
                  <c:v>6.4799999999999871</c:v>
                </c:pt>
                <c:pt idx="109">
                  <c:v>6.5399999999999867</c:v>
                </c:pt>
                <c:pt idx="110">
                  <c:v>6.5999999999999863</c:v>
                </c:pt>
                <c:pt idx="111">
                  <c:v>6.6599999999999859</c:v>
                </c:pt>
                <c:pt idx="112">
                  <c:v>6.7199999999999855</c:v>
                </c:pt>
                <c:pt idx="113">
                  <c:v>6.7799999999999851</c:v>
                </c:pt>
                <c:pt idx="114">
                  <c:v>6.8399999999999848</c:v>
                </c:pt>
                <c:pt idx="115">
                  <c:v>6.8999999999999844</c:v>
                </c:pt>
                <c:pt idx="116">
                  <c:v>6.959999999999984</c:v>
                </c:pt>
                <c:pt idx="117">
                  <c:v>7.0199999999999836</c:v>
                </c:pt>
                <c:pt idx="118">
                  <c:v>7.0799999999999832</c:v>
                </c:pt>
                <c:pt idx="119">
                  <c:v>7.1399999999999828</c:v>
                </c:pt>
                <c:pt idx="120">
                  <c:v>7.1999999999999824</c:v>
                </c:pt>
                <c:pt idx="121">
                  <c:v>7.259999999999982</c:v>
                </c:pt>
                <c:pt idx="122">
                  <c:v>7.3199999999999816</c:v>
                </c:pt>
                <c:pt idx="123">
                  <c:v>7.3799999999999812</c:v>
                </c:pt>
                <c:pt idx="124">
                  <c:v>7.4399999999999809</c:v>
                </c:pt>
                <c:pt idx="125">
                  <c:v>7.4999999999999805</c:v>
                </c:pt>
                <c:pt idx="126">
                  <c:v>7.5599999999999801</c:v>
                </c:pt>
                <c:pt idx="127">
                  <c:v>7.6199999999999797</c:v>
                </c:pt>
                <c:pt idx="128">
                  <c:v>7.6799999999999793</c:v>
                </c:pt>
                <c:pt idx="129">
                  <c:v>7.7399999999999789</c:v>
                </c:pt>
                <c:pt idx="130">
                  <c:v>7.7999999999999785</c:v>
                </c:pt>
                <c:pt idx="131">
                  <c:v>7.8599999999999781</c:v>
                </c:pt>
                <c:pt idx="132">
                  <c:v>7.9199999999999777</c:v>
                </c:pt>
                <c:pt idx="133">
                  <c:v>7.9799999999999773</c:v>
                </c:pt>
                <c:pt idx="134">
                  <c:v>8.0399999999999778</c:v>
                </c:pt>
                <c:pt idx="135">
                  <c:v>8.0999999999999783</c:v>
                </c:pt>
                <c:pt idx="136">
                  <c:v>8.1599999999999788</c:v>
                </c:pt>
                <c:pt idx="137">
                  <c:v>8.2199999999999793</c:v>
                </c:pt>
                <c:pt idx="138">
                  <c:v>8.2799999999999798</c:v>
                </c:pt>
                <c:pt idx="139">
                  <c:v>8.3399999999999803</c:v>
                </c:pt>
                <c:pt idx="140">
                  <c:v>8.3999999999999808</c:v>
                </c:pt>
                <c:pt idx="141">
                  <c:v>8.4599999999999813</c:v>
                </c:pt>
                <c:pt idx="142">
                  <c:v>8.5199999999999818</c:v>
                </c:pt>
                <c:pt idx="143">
                  <c:v>8.5799999999999823</c:v>
                </c:pt>
                <c:pt idx="144">
                  <c:v>8.6399999999999828</c:v>
                </c:pt>
                <c:pt idx="145">
                  <c:v>8.6999999999999833</c:v>
                </c:pt>
                <c:pt idx="146">
                  <c:v>8.7599999999999838</c:v>
                </c:pt>
                <c:pt idx="147">
                  <c:v>8.8199999999999843</c:v>
                </c:pt>
                <c:pt idx="148">
                  <c:v>8.8799999999999848</c:v>
                </c:pt>
                <c:pt idx="149">
                  <c:v>8.9399999999999853</c:v>
                </c:pt>
                <c:pt idx="150">
                  <c:v>8.9999999999999858</c:v>
                </c:pt>
                <c:pt idx="151">
                  <c:v>9.0599999999999863</c:v>
                </c:pt>
                <c:pt idx="152">
                  <c:v>9.1199999999999868</c:v>
                </c:pt>
                <c:pt idx="153">
                  <c:v>9.1799999999999873</c:v>
                </c:pt>
                <c:pt idx="154">
                  <c:v>9.2399999999999878</c:v>
                </c:pt>
                <c:pt idx="155">
                  <c:v>9.2999999999999883</c:v>
                </c:pt>
                <c:pt idx="156">
                  <c:v>9.3599999999999888</c:v>
                </c:pt>
                <c:pt idx="157">
                  <c:v>9.4199999999999893</c:v>
                </c:pt>
                <c:pt idx="158">
                  <c:v>9.4799999999999898</c:v>
                </c:pt>
                <c:pt idx="159">
                  <c:v>9.5399999999999903</c:v>
                </c:pt>
                <c:pt idx="160">
                  <c:v>9.5999999999999908</c:v>
                </c:pt>
                <c:pt idx="161">
                  <c:v>9.6599999999999913</c:v>
                </c:pt>
                <c:pt idx="162">
                  <c:v>9.7199999999999918</c:v>
                </c:pt>
                <c:pt idx="163">
                  <c:v>9.7799999999999923</c:v>
                </c:pt>
                <c:pt idx="164">
                  <c:v>9.8399999999999928</c:v>
                </c:pt>
                <c:pt idx="165">
                  <c:v>9.8999999999999932</c:v>
                </c:pt>
                <c:pt idx="166">
                  <c:v>9.9599999999999937</c:v>
                </c:pt>
                <c:pt idx="167">
                  <c:v>10.019999999999994</c:v>
                </c:pt>
                <c:pt idx="168">
                  <c:v>10.079999999999995</c:v>
                </c:pt>
                <c:pt idx="169">
                  <c:v>10.139999999999995</c:v>
                </c:pt>
                <c:pt idx="170">
                  <c:v>10.199999999999996</c:v>
                </c:pt>
                <c:pt idx="171">
                  <c:v>10.259999999999996</c:v>
                </c:pt>
                <c:pt idx="172">
                  <c:v>10.319999999999997</c:v>
                </c:pt>
                <c:pt idx="173">
                  <c:v>10.379999999999997</c:v>
                </c:pt>
                <c:pt idx="174">
                  <c:v>10.439999999999998</c:v>
                </c:pt>
                <c:pt idx="175">
                  <c:v>10.499999999999998</c:v>
                </c:pt>
                <c:pt idx="176">
                  <c:v>10.559999999999999</c:v>
                </c:pt>
                <c:pt idx="177">
                  <c:v>10.62</c:v>
                </c:pt>
                <c:pt idx="178">
                  <c:v>10.68</c:v>
                </c:pt>
                <c:pt idx="179">
                  <c:v>10.74</c:v>
                </c:pt>
                <c:pt idx="180">
                  <c:v>10.8</c:v>
                </c:pt>
                <c:pt idx="181">
                  <c:v>10.860000000000001</c:v>
                </c:pt>
                <c:pt idx="182">
                  <c:v>10.920000000000002</c:v>
                </c:pt>
                <c:pt idx="183">
                  <c:v>10.980000000000002</c:v>
                </c:pt>
                <c:pt idx="184">
                  <c:v>11.040000000000003</c:v>
                </c:pt>
                <c:pt idx="185">
                  <c:v>11.100000000000003</c:v>
                </c:pt>
                <c:pt idx="186">
                  <c:v>11.160000000000004</c:v>
                </c:pt>
                <c:pt idx="187">
                  <c:v>11.220000000000004</c:v>
                </c:pt>
                <c:pt idx="188">
                  <c:v>11.280000000000005</c:v>
                </c:pt>
                <c:pt idx="189">
                  <c:v>11.340000000000005</c:v>
                </c:pt>
                <c:pt idx="190">
                  <c:v>11.400000000000006</c:v>
                </c:pt>
                <c:pt idx="191">
                  <c:v>11.460000000000006</c:v>
                </c:pt>
                <c:pt idx="192">
                  <c:v>11.520000000000007</c:v>
                </c:pt>
                <c:pt idx="193">
                  <c:v>11.580000000000007</c:v>
                </c:pt>
                <c:pt idx="194">
                  <c:v>11.640000000000008</c:v>
                </c:pt>
                <c:pt idx="195">
                  <c:v>11.700000000000008</c:v>
                </c:pt>
                <c:pt idx="196">
                  <c:v>11.760000000000009</c:v>
                </c:pt>
                <c:pt idx="197">
                  <c:v>11.820000000000009</c:v>
                </c:pt>
                <c:pt idx="198">
                  <c:v>11.88000000000001</c:v>
                </c:pt>
                <c:pt idx="199">
                  <c:v>11.94000000000001</c:v>
                </c:pt>
                <c:pt idx="200">
                  <c:v>12.000000000000011</c:v>
                </c:pt>
                <c:pt idx="201">
                  <c:v>12.060000000000011</c:v>
                </c:pt>
                <c:pt idx="202">
                  <c:v>12.120000000000012</c:v>
                </c:pt>
                <c:pt idx="203">
                  <c:v>12.180000000000012</c:v>
                </c:pt>
                <c:pt idx="204">
                  <c:v>12.240000000000013</c:v>
                </c:pt>
                <c:pt idx="205">
                  <c:v>12.300000000000013</c:v>
                </c:pt>
                <c:pt idx="206">
                  <c:v>12.360000000000014</c:v>
                </c:pt>
                <c:pt idx="207">
                  <c:v>12.420000000000014</c:v>
                </c:pt>
                <c:pt idx="208">
                  <c:v>12.480000000000015</c:v>
                </c:pt>
                <c:pt idx="209">
                  <c:v>12.540000000000015</c:v>
                </c:pt>
                <c:pt idx="210">
                  <c:v>12.600000000000016</c:v>
                </c:pt>
                <c:pt idx="211">
                  <c:v>12.660000000000016</c:v>
                </c:pt>
                <c:pt idx="212">
                  <c:v>12.720000000000017</c:v>
                </c:pt>
                <c:pt idx="213">
                  <c:v>12.780000000000017</c:v>
                </c:pt>
                <c:pt idx="214">
                  <c:v>12.840000000000018</c:v>
                </c:pt>
                <c:pt idx="215">
                  <c:v>12.900000000000018</c:v>
                </c:pt>
                <c:pt idx="216">
                  <c:v>12.960000000000019</c:v>
                </c:pt>
                <c:pt idx="217">
                  <c:v>13.020000000000019</c:v>
                </c:pt>
                <c:pt idx="218">
                  <c:v>13.08000000000002</c:v>
                </c:pt>
                <c:pt idx="219">
                  <c:v>13.14000000000002</c:v>
                </c:pt>
                <c:pt idx="220">
                  <c:v>13.200000000000021</c:v>
                </c:pt>
                <c:pt idx="221">
                  <c:v>13.260000000000021</c:v>
                </c:pt>
                <c:pt idx="222">
                  <c:v>13.320000000000022</c:v>
                </c:pt>
                <c:pt idx="223">
                  <c:v>13.380000000000022</c:v>
                </c:pt>
                <c:pt idx="224">
                  <c:v>13.440000000000023</c:v>
                </c:pt>
                <c:pt idx="225">
                  <c:v>13.500000000000023</c:v>
                </c:pt>
                <c:pt idx="226">
                  <c:v>13.560000000000024</c:v>
                </c:pt>
                <c:pt idx="227">
                  <c:v>13.620000000000024</c:v>
                </c:pt>
                <c:pt idx="228">
                  <c:v>13.680000000000025</c:v>
                </c:pt>
                <c:pt idx="229">
                  <c:v>13.740000000000025</c:v>
                </c:pt>
                <c:pt idx="230">
                  <c:v>13.800000000000026</c:v>
                </c:pt>
                <c:pt idx="231">
                  <c:v>13.860000000000026</c:v>
                </c:pt>
                <c:pt idx="232">
                  <c:v>13.920000000000027</c:v>
                </c:pt>
                <c:pt idx="233">
                  <c:v>13.980000000000027</c:v>
                </c:pt>
                <c:pt idx="234">
                  <c:v>14.040000000000028</c:v>
                </c:pt>
                <c:pt idx="235">
                  <c:v>14.100000000000028</c:v>
                </c:pt>
                <c:pt idx="236">
                  <c:v>14.160000000000029</c:v>
                </c:pt>
                <c:pt idx="237">
                  <c:v>14.220000000000029</c:v>
                </c:pt>
                <c:pt idx="238">
                  <c:v>14.28000000000003</c:v>
                </c:pt>
                <c:pt idx="239">
                  <c:v>14.34000000000003</c:v>
                </c:pt>
                <c:pt idx="240">
                  <c:v>14.400000000000031</c:v>
                </c:pt>
                <c:pt idx="241">
                  <c:v>14.460000000000031</c:v>
                </c:pt>
                <c:pt idx="242">
                  <c:v>14.520000000000032</c:v>
                </c:pt>
                <c:pt idx="243">
                  <c:v>14.580000000000032</c:v>
                </c:pt>
                <c:pt idx="244">
                  <c:v>14.640000000000033</c:v>
                </c:pt>
                <c:pt idx="245">
                  <c:v>14.700000000000033</c:v>
                </c:pt>
                <c:pt idx="246">
                  <c:v>14.760000000000034</c:v>
                </c:pt>
                <c:pt idx="247">
                  <c:v>14.820000000000034</c:v>
                </c:pt>
                <c:pt idx="248">
                  <c:v>14.880000000000035</c:v>
                </c:pt>
                <c:pt idx="249">
                  <c:v>14.940000000000035</c:v>
                </c:pt>
                <c:pt idx="250">
                  <c:v>15.000000000000036</c:v>
                </c:pt>
                <c:pt idx="251">
                  <c:v>15.060000000000036</c:v>
                </c:pt>
                <c:pt idx="252">
                  <c:v>15.120000000000037</c:v>
                </c:pt>
                <c:pt idx="253">
                  <c:v>15.180000000000037</c:v>
                </c:pt>
                <c:pt idx="254">
                  <c:v>15.240000000000038</c:v>
                </c:pt>
                <c:pt idx="255">
                  <c:v>15.300000000000038</c:v>
                </c:pt>
                <c:pt idx="256">
                  <c:v>15.360000000000039</c:v>
                </c:pt>
                <c:pt idx="257">
                  <c:v>15.420000000000039</c:v>
                </c:pt>
                <c:pt idx="258">
                  <c:v>15.48000000000004</c:v>
                </c:pt>
                <c:pt idx="259">
                  <c:v>15.54000000000004</c:v>
                </c:pt>
                <c:pt idx="260">
                  <c:v>15.600000000000041</c:v>
                </c:pt>
                <c:pt idx="261">
                  <c:v>15.660000000000041</c:v>
                </c:pt>
                <c:pt idx="262">
                  <c:v>15.720000000000041</c:v>
                </c:pt>
                <c:pt idx="263">
                  <c:v>15.780000000000042</c:v>
                </c:pt>
                <c:pt idx="264">
                  <c:v>15.840000000000042</c:v>
                </c:pt>
                <c:pt idx="265">
                  <c:v>15.900000000000043</c:v>
                </c:pt>
                <c:pt idx="266">
                  <c:v>15.960000000000043</c:v>
                </c:pt>
                <c:pt idx="267">
                  <c:v>16.020000000000042</c:v>
                </c:pt>
                <c:pt idx="268">
                  <c:v>16.080000000000041</c:v>
                </c:pt>
                <c:pt idx="269">
                  <c:v>16.14000000000004</c:v>
                </c:pt>
                <c:pt idx="270">
                  <c:v>16.200000000000038</c:v>
                </c:pt>
                <c:pt idx="271">
                  <c:v>16.260000000000037</c:v>
                </c:pt>
                <c:pt idx="272">
                  <c:v>16.320000000000036</c:v>
                </c:pt>
                <c:pt idx="273">
                  <c:v>16.380000000000035</c:v>
                </c:pt>
                <c:pt idx="274">
                  <c:v>16.440000000000033</c:v>
                </c:pt>
                <c:pt idx="275">
                  <c:v>16.500000000000032</c:v>
                </c:pt>
                <c:pt idx="276">
                  <c:v>16.560000000000031</c:v>
                </c:pt>
                <c:pt idx="277">
                  <c:v>16.620000000000029</c:v>
                </c:pt>
                <c:pt idx="278">
                  <c:v>16.680000000000028</c:v>
                </c:pt>
                <c:pt idx="279">
                  <c:v>16.740000000000027</c:v>
                </c:pt>
                <c:pt idx="280">
                  <c:v>16.800000000000026</c:v>
                </c:pt>
                <c:pt idx="281">
                  <c:v>16.860000000000024</c:v>
                </c:pt>
                <c:pt idx="282">
                  <c:v>16.920000000000023</c:v>
                </c:pt>
                <c:pt idx="283">
                  <c:v>16.980000000000022</c:v>
                </c:pt>
                <c:pt idx="284">
                  <c:v>17.04000000000002</c:v>
                </c:pt>
                <c:pt idx="285">
                  <c:v>17.100000000000019</c:v>
                </c:pt>
                <c:pt idx="286">
                  <c:v>17.160000000000018</c:v>
                </c:pt>
                <c:pt idx="287">
                  <c:v>17.220000000000017</c:v>
                </c:pt>
                <c:pt idx="288">
                  <c:v>17.280000000000015</c:v>
                </c:pt>
                <c:pt idx="289">
                  <c:v>17.340000000000014</c:v>
                </c:pt>
                <c:pt idx="290">
                  <c:v>17.400000000000013</c:v>
                </c:pt>
                <c:pt idx="291">
                  <c:v>17.460000000000012</c:v>
                </c:pt>
                <c:pt idx="292">
                  <c:v>17.52000000000001</c:v>
                </c:pt>
                <c:pt idx="293">
                  <c:v>17.580000000000009</c:v>
                </c:pt>
                <c:pt idx="294">
                  <c:v>17.640000000000008</c:v>
                </c:pt>
                <c:pt idx="295">
                  <c:v>17.700000000000006</c:v>
                </c:pt>
                <c:pt idx="296">
                  <c:v>17.760000000000005</c:v>
                </c:pt>
                <c:pt idx="297">
                  <c:v>17.820000000000004</c:v>
                </c:pt>
                <c:pt idx="298">
                  <c:v>17.880000000000003</c:v>
                </c:pt>
                <c:pt idx="299">
                  <c:v>17.940000000000001</c:v>
                </c:pt>
                <c:pt idx="300">
                  <c:v>18</c:v>
                </c:pt>
              </c:numCache>
            </c:numRef>
          </c:xVal>
          <c:yVal>
            <c:numRef>
              <c:f>Design!$E$16:$E$316</c:f>
              <c:numCache>
                <c:formatCode>0.000</c:formatCode>
                <c:ptCount val="301"/>
                <c:pt idx="0">
                  <c:v>0.125</c:v>
                </c:pt>
                <c:pt idx="1">
                  <c:v>0.12454999999999999</c:v>
                </c:pt>
                <c:pt idx="2">
                  <c:v>0.1241</c:v>
                </c:pt>
                <c:pt idx="3">
                  <c:v>0.12364999999999998</c:v>
                </c:pt>
                <c:pt idx="4">
                  <c:v>0.1232</c:v>
                </c:pt>
                <c:pt idx="5">
                  <c:v>0.12275</c:v>
                </c:pt>
                <c:pt idx="6">
                  <c:v>0.12230000000000001</c:v>
                </c:pt>
                <c:pt idx="7">
                  <c:v>0.12184999999999999</c:v>
                </c:pt>
                <c:pt idx="8">
                  <c:v>0.12139999999999998</c:v>
                </c:pt>
                <c:pt idx="9">
                  <c:v>0.12094999999999999</c:v>
                </c:pt>
                <c:pt idx="10">
                  <c:v>0.1205</c:v>
                </c:pt>
                <c:pt idx="11">
                  <c:v>0.12004999999999999</c:v>
                </c:pt>
                <c:pt idx="12">
                  <c:v>0.11959999999999998</c:v>
                </c:pt>
                <c:pt idx="13">
                  <c:v>0.11914999999999999</c:v>
                </c:pt>
                <c:pt idx="14">
                  <c:v>0.11870000000000001</c:v>
                </c:pt>
                <c:pt idx="15">
                  <c:v>0.11824999999999999</c:v>
                </c:pt>
                <c:pt idx="16">
                  <c:v>0.1178</c:v>
                </c:pt>
                <c:pt idx="17">
                  <c:v>0.11735</c:v>
                </c:pt>
                <c:pt idx="18">
                  <c:v>0.1169</c:v>
                </c:pt>
                <c:pt idx="19">
                  <c:v>0.11645</c:v>
                </c:pt>
                <c:pt idx="20">
                  <c:v>0.11599999999999999</c:v>
                </c:pt>
                <c:pt idx="21">
                  <c:v>0.11555</c:v>
                </c:pt>
                <c:pt idx="22">
                  <c:v>0.11509999999999999</c:v>
                </c:pt>
                <c:pt idx="23">
                  <c:v>0.11465</c:v>
                </c:pt>
                <c:pt idx="24">
                  <c:v>0.11420000000000001</c:v>
                </c:pt>
                <c:pt idx="25">
                  <c:v>0.11374999999999999</c:v>
                </c:pt>
                <c:pt idx="26">
                  <c:v>0.11330000000000001</c:v>
                </c:pt>
                <c:pt idx="27">
                  <c:v>0.11284999999999999</c:v>
                </c:pt>
                <c:pt idx="28">
                  <c:v>0.1124</c:v>
                </c:pt>
                <c:pt idx="29">
                  <c:v>0.11194999999999999</c:v>
                </c:pt>
                <c:pt idx="30">
                  <c:v>0.11149999999999999</c:v>
                </c:pt>
                <c:pt idx="31">
                  <c:v>0.11105</c:v>
                </c:pt>
                <c:pt idx="32">
                  <c:v>0.11059999999999999</c:v>
                </c:pt>
                <c:pt idx="33">
                  <c:v>0.11015</c:v>
                </c:pt>
                <c:pt idx="34">
                  <c:v>0.10969999999999999</c:v>
                </c:pt>
                <c:pt idx="35">
                  <c:v>0.10924999999999999</c:v>
                </c:pt>
                <c:pt idx="36">
                  <c:v>0.10879999999999999</c:v>
                </c:pt>
                <c:pt idx="37">
                  <c:v>0.10834999999999997</c:v>
                </c:pt>
                <c:pt idx="38">
                  <c:v>0.1079</c:v>
                </c:pt>
                <c:pt idx="39">
                  <c:v>0.10744999999999998</c:v>
                </c:pt>
                <c:pt idx="40">
                  <c:v>0.10699999999999997</c:v>
                </c:pt>
                <c:pt idx="41">
                  <c:v>0.10654999999999999</c:v>
                </c:pt>
                <c:pt idx="42">
                  <c:v>0.10609999999999999</c:v>
                </c:pt>
                <c:pt idx="43">
                  <c:v>0.10564999999999999</c:v>
                </c:pt>
                <c:pt idx="44">
                  <c:v>0.10519999999999997</c:v>
                </c:pt>
                <c:pt idx="45">
                  <c:v>0.10474999999999998</c:v>
                </c:pt>
                <c:pt idx="46">
                  <c:v>0.10429999999999999</c:v>
                </c:pt>
                <c:pt idx="47">
                  <c:v>0.10384999999999998</c:v>
                </c:pt>
                <c:pt idx="48">
                  <c:v>0.10339999999999998</c:v>
                </c:pt>
                <c:pt idx="49">
                  <c:v>0.10294999999999999</c:v>
                </c:pt>
                <c:pt idx="50">
                  <c:v>0.10249999999999998</c:v>
                </c:pt>
                <c:pt idx="51">
                  <c:v>0.10204999999999999</c:v>
                </c:pt>
                <c:pt idx="52">
                  <c:v>0.10159999999999998</c:v>
                </c:pt>
                <c:pt idx="53">
                  <c:v>0.10114999999999999</c:v>
                </c:pt>
                <c:pt idx="54">
                  <c:v>0.1007</c:v>
                </c:pt>
                <c:pt idx="55">
                  <c:v>0.10024999999999998</c:v>
                </c:pt>
                <c:pt idx="56">
                  <c:v>9.9799999999999986E-2</c:v>
                </c:pt>
                <c:pt idx="57">
                  <c:v>9.934999999999998E-2</c:v>
                </c:pt>
                <c:pt idx="58">
                  <c:v>9.8899999999999988E-2</c:v>
                </c:pt>
                <c:pt idx="59">
                  <c:v>9.8449999999999982E-2</c:v>
                </c:pt>
                <c:pt idx="60">
                  <c:v>9.7999999999999976E-2</c:v>
                </c:pt>
                <c:pt idx="61">
                  <c:v>9.7549999999999984E-2</c:v>
                </c:pt>
                <c:pt idx="62">
                  <c:v>9.7099999999999978E-2</c:v>
                </c:pt>
                <c:pt idx="63">
                  <c:v>9.6649999999999986E-2</c:v>
                </c:pt>
                <c:pt idx="64">
                  <c:v>9.619999999999998E-2</c:v>
                </c:pt>
                <c:pt idx="65">
                  <c:v>9.5749999999999974E-2</c:v>
                </c:pt>
                <c:pt idx="66">
                  <c:v>9.5299999999999982E-2</c:v>
                </c:pt>
                <c:pt idx="67">
                  <c:v>9.4849999999999976E-2</c:v>
                </c:pt>
                <c:pt idx="68">
                  <c:v>9.4399999999999998E-2</c:v>
                </c:pt>
                <c:pt idx="69">
                  <c:v>9.3949999999999978E-2</c:v>
                </c:pt>
                <c:pt idx="70">
                  <c:v>9.3499999999999986E-2</c:v>
                </c:pt>
                <c:pt idx="71">
                  <c:v>9.3049999999999994E-2</c:v>
                </c:pt>
                <c:pt idx="72">
                  <c:v>9.2599999999999988E-2</c:v>
                </c:pt>
                <c:pt idx="73">
                  <c:v>9.2149999999999996E-2</c:v>
                </c:pt>
                <c:pt idx="74">
                  <c:v>9.1700000000000004E-2</c:v>
                </c:pt>
                <c:pt idx="75">
                  <c:v>9.1249999999999998E-2</c:v>
                </c:pt>
                <c:pt idx="76">
                  <c:v>9.0800000000000006E-2</c:v>
                </c:pt>
                <c:pt idx="77">
                  <c:v>9.0350000000000014E-2</c:v>
                </c:pt>
                <c:pt idx="78">
                  <c:v>8.9900000000000008E-2</c:v>
                </c:pt>
                <c:pt idx="79">
                  <c:v>8.9450000000000002E-2</c:v>
                </c:pt>
                <c:pt idx="80">
                  <c:v>8.9000000000000024E-2</c:v>
                </c:pt>
                <c:pt idx="81">
                  <c:v>8.8550000000000018E-2</c:v>
                </c:pt>
                <c:pt idx="82">
                  <c:v>8.8100000000000012E-2</c:v>
                </c:pt>
                <c:pt idx="83">
                  <c:v>8.7650000000000033E-2</c:v>
                </c:pt>
                <c:pt idx="84">
                  <c:v>8.7200000000000027E-2</c:v>
                </c:pt>
                <c:pt idx="85">
                  <c:v>8.6750000000000008E-2</c:v>
                </c:pt>
                <c:pt idx="86">
                  <c:v>8.6300000000000043E-2</c:v>
                </c:pt>
                <c:pt idx="87">
                  <c:v>8.5850000000000037E-2</c:v>
                </c:pt>
                <c:pt idx="88">
                  <c:v>8.5400000000000031E-2</c:v>
                </c:pt>
                <c:pt idx="89">
                  <c:v>8.4950000000000053E-2</c:v>
                </c:pt>
                <c:pt idx="90">
                  <c:v>8.4500000000000047E-2</c:v>
                </c:pt>
                <c:pt idx="91">
                  <c:v>8.4050000000000041E-2</c:v>
                </c:pt>
                <c:pt idx="92">
                  <c:v>8.3600000000000049E-2</c:v>
                </c:pt>
                <c:pt idx="93">
                  <c:v>8.3150000000000057E-2</c:v>
                </c:pt>
                <c:pt idx="94">
                  <c:v>8.2700000000000051E-2</c:v>
                </c:pt>
                <c:pt idx="95">
                  <c:v>8.2250000000000073E-2</c:v>
                </c:pt>
                <c:pt idx="96">
                  <c:v>8.1800000000000081E-2</c:v>
                </c:pt>
                <c:pt idx="97">
                  <c:v>8.1350000000000061E-2</c:v>
                </c:pt>
                <c:pt idx="98">
                  <c:v>8.0900000000000055E-2</c:v>
                </c:pt>
                <c:pt idx="99">
                  <c:v>8.0450000000000077E-2</c:v>
                </c:pt>
                <c:pt idx="100">
                  <c:v>8.0000000000000071E-2</c:v>
                </c:pt>
                <c:pt idx="101">
                  <c:v>0.08</c:v>
                </c:pt>
                <c:pt idx="102">
                  <c:v>0.08</c:v>
                </c:pt>
                <c:pt idx="103">
                  <c:v>0.08</c:v>
                </c:pt>
                <c:pt idx="104">
                  <c:v>0.08</c:v>
                </c:pt>
                <c:pt idx="105">
                  <c:v>0.08</c:v>
                </c:pt>
                <c:pt idx="106">
                  <c:v>0.08</c:v>
                </c:pt>
                <c:pt idx="107">
                  <c:v>0.08</c:v>
                </c:pt>
                <c:pt idx="108">
                  <c:v>0.08</c:v>
                </c:pt>
                <c:pt idx="109">
                  <c:v>0.08</c:v>
                </c:pt>
                <c:pt idx="110">
                  <c:v>0.08</c:v>
                </c:pt>
                <c:pt idx="111">
                  <c:v>0.08</c:v>
                </c:pt>
                <c:pt idx="112">
                  <c:v>0.08</c:v>
                </c:pt>
                <c:pt idx="113">
                  <c:v>0.08</c:v>
                </c:pt>
                <c:pt idx="114">
                  <c:v>0.08</c:v>
                </c:pt>
                <c:pt idx="115">
                  <c:v>0.08</c:v>
                </c:pt>
                <c:pt idx="116">
                  <c:v>0.08</c:v>
                </c:pt>
                <c:pt idx="117">
                  <c:v>0.08</c:v>
                </c:pt>
                <c:pt idx="118">
                  <c:v>0.08</c:v>
                </c:pt>
                <c:pt idx="119">
                  <c:v>0.08</c:v>
                </c:pt>
                <c:pt idx="120">
                  <c:v>0.08</c:v>
                </c:pt>
                <c:pt idx="121">
                  <c:v>0.08</c:v>
                </c:pt>
                <c:pt idx="122">
                  <c:v>0.08</c:v>
                </c:pt>
                <c:pt idx="123">
                  <c:v>0.08</c:v>
                </c:pt>
                <c:pt idx="124">
                  <c:v>0.08</c:v>
                </c:pt>
                <c:pt idx="125">
                  <c:v>0.08</c:v>
                </c:pt>
                <c:pt idx="126">
                  <c:v>0.08</c:v>
                </c:pt>
                <c:pt idx="127">
                  <c:v>0.08</c:v>
                </c:pt>
                <c:pt idx="128">
                  <c:v>0.08</c:v>
                </c:pt>
                <c:pt idx="129">
                  <c:v>0.08</c:v>
                </c:pt>
                <c:pt idx="130">
                  <c:v>0.08</c:v>
                </c:pt>
                <c:pt idx="131">
                  <c:v>0.08</c:v>
                </c:pt>
                <c:pt idx="132">
                  <c:v>0.08</c:v>
                </c:pt>
                <c:pt idx="133">
                  <c:v>0.08</c:v>
                </c:pt>
                <c:pt idx="134">
                  <c:v>0.08</c:v>
                </c:pt>
                <c:pt idx="135">
                  <c:v>0.08</c:v>
                </c:pt>
                <c:pt idx="136">
                  <c:v>0.08</c:v>
                </c:pt>
                <c:pt idx="137">
                  <c:v>0.08</c:v>
                </c:pt>
                <c:pt idx="138">
                  <c:v>0.08</c:v>
                </c:pt>
                <c:pt idx="139">
                  <c:v>0.08</c:v>
                </c:pt>
                <c:pt idx="140">
                  <c:v>0.08</c:v>
                </c:pt>
                <c:pt idx="141">
                  <c:v>0.08</c:v>
                </c:pt>
                <c:pt idx="142">
                  <c:v>0.08</c:v>
                </c:pt>
                <c:pt idx="143">
                  <c:v>0.08</c:v>
                </c:pt>
                <c:pt idx="144">
                  <c:v>0.08</c:v>
                </c:pt>
                <c:pt idx="145">
                  <c:v>0.08</c:v>
                </c:pt>
                <c:pt idx="146">
                  <c:v>0.08</c:v>
                </c:pt>
                <c:pt idx="147">
                  <c:v>0.08</c:v>
                </c:pt>
                <c:pt idx="148">
                  <c:v>0.08</c:v>
                </c:pt>
                <c:pt idx="149">
                  <c:v>0.08</c:v>
                </c:pt>
                <c:pt idx="150">
                  <c:v>0.08</c:v>
                </c:pt>
                <c:pt idx="151">
                  <c:v>0.08</c:v>
                </c:pt>
                <c:pt idx="152">
                  <c:v>0.08</c:v>
                </c:pt>
                <c:pt idx="153">
                  <c:v>0.08</c:v>
                </c:pt>
                <c:pt idx="154">
                  <c:v>0.08</c:v>
                </c:pt>
                <c:pt idx="155">
                  <c:v>0.08</c:v>
                </c:pt>
                <c:pt idx="156">
                  <c:v>0.08</c:v>
                </c:pt>
                <c:pt idx="157">
                  <c:v>0.08</c:v>
                </c:pt>
                <c:pt idx="158">
                  <c:v>0.08</c:v>
                </c:pt>
                <c:pt idx="159">
                  <c:v>0.08</c:v>
                </c:pt>
                <c:pt idx="160">
                  <c:v>0.08</c:v>
                </c:pt>
                <c:pt idx="161">
                  <c:v>0.08</c:v>
                </c:pt>
                <c:pt idx="162">
                  <c:v>0.08</c:v>
                </c:pt>
                <c:pt idx="163">
                  <c:v>0.08</c:v>
                </c:pt>
                <c:pt idx="164">
                  <c:v>0.08</c:v>
                </c:pt>
                <c:pt idx="165">
                  <c:v>0.08</c:v>
                </c:pt>
                <c:pt idx="166">
                  <c:v>0.08</c:v>
                </c:pt>
                <c:pt idx="167">
                  <c:v>0.08</c:v>
                </c:pt>
                <c:pt idx="168">
                  <c:v>0.08</c:v>
                </c:pt>
                <c:pt idx="169">
                  <c:v>0.08</c:v>
                </c:pt>
                <c:pt idx="170">
                  <c:v>0.08</c:v>
                </c:pt>
                <c:pt idx="171">
                  <c:v>0.08</c:v>
                </c:pt>
                <c:pt idx="172">
                  <c:v>0.08</c:v>
                </c:pt>
                <c:pt idx="173">
                  <c:v>0.08</c:v>
                </c:pt>
                <c:pt idx="174">
                  <c:v>0.08</c:v>
                </c:pt>
                <c:pt idx="175">
                  <c:v>0.08</c:v>
                </c:pt>
                <c:pt idx="176">
                  <c:v>0.08</c:v>
                </c:pt>
                <c:pt idx="177">
                  <c:v>0.08</c:v>
                </c:pt>
                <c:pt idx="178">
                  <c:v>0.08</c:v>
                </c:pt>
                <c:pt idx="179">
                  <c:v>0.08</c:v>
                </c:pt>
                <c:pt idx="180">
                  <c:v>0.08</c:v>
                </c:pt>
                <c:pt idx="181">
                  <c:v>0.08</c:v>
                </c:pt>
                <c:pt idx="182">
                  <c:v>0.08</c:v>
                </c:pt>
                <c:pt idx="183">
                  <c:v>0.08</c:v>
                </c:pt>
                <c:pt idx="184">
                  <c:v>0.08</c:v>
                </c:pt>
                <c:pt idx="185">
                  <c:v>0.08</c:v>
                </c:pt>
                <c:pt idx="186">
                  <c:v>0.08</c:v>
                </c:pt>
                <c:pt idx="187">
                  <c:v>0.08</c:v>
                </c:pt>
                <c:pt idx="188">
                  <c:v>0.08</c:v>
                </c:pt>
                <c:pt idx="189">
                  <c:v>0.08</c:v>
                </c:pt>
                <c:pt idx="190">
                  <c:v>0.08</c:v>
                </c:pt>
                <c:pt idx="191">
                  <c:v>0.08</c:v>
                </c:pt>
                <c:pt idx="192">
                  <c:v>0.08</c:v>
                </c:pt>
                <c:pt idx="193">
                  <c:v>0.08</c:v>
                </c:pt>
                <c:pt idx="194">
                  <c:v>0.08</c:v>
                </c:pt>
                <c:pt idx="195">
                  <c:v>0.08</c:v>
                </c:pt>
                <c:pt idx="196">
                  <c:v>0.08</c:v>
                </c:pt>
                <c:pt idx="197">
                  <c:v>0.08</c:v>
                </c:pt>
                <c:pt idx="198">
                  <c:v>0.08</c:v>
                </c:pt>
                <c:pt idx="199">
                  <c:v>0.08</c:v>
                </c:pt>
                <c:pt idx="200">
                  <c:v>8.0000000000000071E-2</c:v>
                </c:pt>
                <c:pt idx="201">
                  <c:v>8.0450000000000077E-2</c:v>
                </c:pt>
                <c:pt idx="202">
                  <c:v>8.0900000000000083E-2</c:v>
                </c:pt>
                <c:pt idx="203">
                  <c:v>8.1350000000000089E-2</c:v>
                </c:pt>
                <c:pt idx="204">
                  <c:v>8.1800000000000095E-2</c:v>
                </c:pt>
                <c:pt idx="205">
                  <c:v>8.2250000000000101E-2</c:v>
                </c:pt>
                <c:pt idx="206">
                  <c:v>8.2700000000000107E-2</c:v>
                </c:pt>
                <c:pt idx="207">
                  <c:v>8.3150000000000113E-2</c:v>
                </c:pt>
                <c:pt idx="208">
                  <c:v>8.3600000000000119E-2</c:v>
                </c:pt>
                <c:pt idx="209">
                  <c:v>8.4050000000000125E-2</c:v>
                </c:pt>
                <c:pt idx="210">
                  <c:v>8.4500000000000117E-2</c:v>
                </c:pt>
                <c:pt idx="211">
                  <c:v>8.4950000000000123E-2</c:v>
                </c:pt>
                <c:pt idx="212">
                  <c:v>8.5400000000000115E-2</c:v>
                </c:pt>
                <c:pt idx="213">
                  <c:v>8.5850000000000121E-2</c:v>
                </c:pt>
                <c:pt idx="214">
                  <c:v>8.6300000000000127E-2</c:v>
                </c:pt>
                <c:pt idx="215">
                  <c:v>8.6750000000000133E-2</c:v>
                </c:pt>
                <c:pt idx="216">
                  <c:v>8.7200000000000125E-2</c:v>
                </c:pt>
                <c:pt idx="217">
                  <c:v>8.7650000000000144E-2</c:v>
                </c:pt>
                <c:pt idx="218">
                  <c:v>8.810000000000015E-2</c:v>
                </c:pt>
                <c:pt idx="219">
                  <c:v>8.8550000000000156E-2</c:v>
                </c:pt>
                <c:pt idx="220">
                  <c:v>8.9000000000000162E-2</c:v>
                </c:pt>
                <c:pt idx="221">
                  <c:v>8.9450000000000168E-2</c:v>
                </c:pt>
                <c:pt idx="222">
                  <c:v>8.9900000000000174E-2</c:v>
                </c:pt>
                <c:pt idx="223">
                  <c:v>9.0350000000000166E-2</c:v>
                </c:pt>
                <c:pt idx="224">
                  <c:v>9.0800000000000172E-2</c:v>
                </c:pt>
                <c:pt idx="225">
                  <c:v>9.1250000000000164E-2</c:v>
                </c:pt>
                <c:pt idx="226">
                  <c:v>9.1700000000000156E-2</c:v>
                </c:pt>
                <c:pt idx="227">
                  <c:v>9.2150000000000176E-2</c:v>
                </c:pt>
                <c:pt idx="228">
                  <c:v>9.2600000000000182E-2</c:v>
                </c:pt>
                <c:pt idx="229">
                  <c:v>9.3050000000000188E-2</c:v>
                </c:pt>
                <c:pt idx="230">
                  <c:v>9.3500000000000208E-2</c:v>
                </c:pt>
                <c:pt idx="231">
                  <c:v>9.39500000000002E-2</c:v>
                </c:pt>
                <c:pt idx="232">
                  <c:v>9.4400000000000206E-2</c:v>
                </c:pt>
                <c:pt idx="233">
                  <c:v>9.4850000000000198E-2</c:v>
                </c:pt>
                <c:pt idx="234">
                  <c:v>9.5300000000000204E-2</c:v>
                </c:pt>
                <c:pt idx="235">
                  <c:v>9.575000000000021E-2</c:v>
                </c:pt>
                <c:pt idx="236">
                  <c:v>9.6200000000000216E-2</c:v>
                </c:pt>
                <c:pt idx="237">
                  <c:v>9.6650000000000208E-2</c:v>
                </c:pt>
                <c:pt idx="238">
                  <c:v>9.7100000000000228E-2</c:v>
                </c:pt>
                <c:pt idx="239">
                  <c:v>9.755000000000022E-2</c:v>
                </c:pt>
                <c:pt idx="240">
                  <c:v>9.8000000000000226E-2</c:v>
                </c:pt>
                <c:pt idx="241">
                  <c:v>9.8450000000000232E-2</c:v>
                </c:pt>
                <c:pt idx="242">
                  <c:v>9.8900000000000224E-2</c:v>
                </c:pt>
                <c:pt idx="243">
                  <c:v>9.9350000000000244E-2</c:v>
                </c:pt>
                <c:pt idx="244">
                  <c:v>9.9800000000000236E-2</c:v>
                </c:pt>
                <c:pt idx="245">
                  <c:v>0.10025000000000026</c:v>
                </c:pt>
                <c:pt idx="246">
                  <c:v>0.10070000000000025</c:v>
                </c:pt>
                <c:pt idx="247">
                  <c:v>0.10115000000000027</c:v>
                </c:pt>
                <c:pt idx="248">
                  <c:v>0.10160000000000026</c:v>
                </c:pt>
                <c:pt idx="249">
                  <c:v>0.10205000000000028</c:v>
                </c:pt>
                <c:pt idx="250">
                  <c:v>0.10250000000000027</c:v>
                </c:pt>
                <c:pt idx="251">
                  <c:v>0.10295000000000026</c:v>
                </c:pt>
                <c:pt idx="252">
                  <c:v>0.10340000000000027</c:v>
                </c:pt>
                <c:pt idx="253">
                  <c:v>0.10385000000000028</c:v>
                </c:pt>
                <c:pt idx="254">
                  <c:v>0.10430000000000028</c:v>
                </c:pt>
                <c:pt idx="255">
                  <c:v>0.10475000000000027</c:v>
                </c:pt>
                <c:pt idx="256">
                  <c:v>0.10520000000000029</c:v>
                </c:pt>
                <c:pt idx="257">
                  <c:v>0.1056500000000003</c:v>
                </c:pt>
                <c:pt idx="258">
                  <c:v>0.10610000000000029</c:v>
                </c:pt>
                <c:pt idx="259">
                  <c:v>0.1065500000000003</c:v>
                </c:pt>
                <c:pt idx="260">
                  <c:v>0.1070000000000003</c:v>
                </c:pt>
                <c:pt idx="261">
                  <c:v>0.10745000000000031</c:v>
                </c:pt>
                <c:pt idx="262">
                  <c:v>0.10790000000000032</c:v>
                </c:pt>
                <c:pt idx="263">
                  <c:v>0.10835000000000032</c:v>
                </c:pt>
                <c:pt idx="264">
                  <c:v>0.10880000000000031</c:v>
                </c:pt>
                <c:pt idx="265">
                  <c:v>0.10925000000000031</c:v>
                </c:pt>
                <c:pt idx="266">
                  <c:v>0.10970000000000033</c:v>
                </c:pt>
                <c:pt idx="267">
                  <c:v>0.11015000000000032</c:v>
                </c:pt>
                <c:pt idx="268">
                  <c:v>0.11060000000000032</c:v>
                </c:pt>
                <c:pt idx="269">
                  <c:v>0.1110500000000003</c:v>
                </c:pt>
                <c:pt idx="270">
                  <c:v>0.11150000000000029</c:v>
                </c:pt>
                <c:pt idx="271">
                  <c:v>0.11195000000000029</c:v>
                </c:pt>
                <c:pt idx="272">
                  <c:v>0.11240000000000026</c:v>
                </c:pt>
                <c:pt idx="273">
                  <c:v>0.11285000000000026</c:v>
                </c:pt>
                <c:pt idx="274">
                  <c:v>0.11330000000000025</c:v>
                </c:pt>
                <c:pt idx="275">
                  <c:v>0.11375000000000024</c:v>
                </c:pt>
                <c:pt idx="276">
                  <c:v>0.11420000000000023</c:v>
                </c:pt>
                <c:pt idx="277">
                  <c:v>0.11465000000000024</c:v>
                </c:pt>
                <c:pt idx="278">
                  <c:v>0.1151000000000002</c:v>
                </c:pt>
                <c:pt idx="279">
                  <c:v>0.11555000000000021</c:v>
                </c:pt>
                <c:pt idx="280">
                  <c:v>0.11600000000000017</c:v>
                </c:pt>
                <c:pt idx="281">
                  <c:v>0.11645000000000016</c:v>
                </c:pt>
                <c:pt idx="282">
                  <c:v>0.11690000000000016</c:v>
                </c:pt>
                <c:pt idx="283">
                  <c:v>0.11735000000000016</c:v>
                </c:pt>
                <c:pt idx="284">
                  <c:v>0.11780000000000015</c:v>
                </c:pt>
                <c:pt idx="285">
                  <c:v>0.11825000000000015</c:v>
                </c:pt>
                <c:pt idx="286">
                  <c:v>0.11870000000000014</c:v>
                </c:pt>
                <c:pt idx="287">
                  <c:v>0.11915000000000014</c:v>
                </c:pt>
                <c:pt idx="288">
                  <c:v>0.11960000000000012</c:v>
                </c:pt>
                <c:pt idx="289">
                  <c:v>0.1200500000000001</c:v>
                </c:pt>
                <c:pt idx="290">
                  <c:v>0.12050000000000009</c:v>
                </c:pt>
                <c:pt idx="291">
                  <c:v>0.1209500000000001</c:v>
                </c:pt>
                <c:pt idx="292">
                  <c:v>0.12140000000000009</c:v>
                </c:pt>
                <c:pt idx="293">
                  <c:v>0.12185000000000006</c:v>
                </c:pt>
                <c:pt idx="294">
                  <c:v>0.12230000000000006</c:v>
                </c:pt>
                <c:pt idx="295">
                  <c:v>0.12275000000000007</c:v>
                </c:pt>
                <c:pt idx="296">
                  <c:v>0.12320000000000003</c:v>
                </c:pt>
                <c:pt idx="297">
                  <c:v>0.12365000000000001</c:v>
                </c:pt>
                <c:pt idx="298">
                  <c:v>0.12410000000000003</c:v>
                </c:pt>
                <c:pt idx="299">
                  <c:v>0.12455000000000002</c:v>
                </c:pt>
                <c:pt idx="300">
                  <c:v>0.125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Design!$O$15</c:f>
              <c:strCache>
                <c:ptCount val="1"/>
                <c:pt idx="0">
                  <c:v>Sine diam (um)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Design!$B$16:$B$316</c:f>
              <c:numCache>
                <c:formatCode>0.000</c:formatCode>
                <c:ptCount val="301"/>
                <c:pt idx="0">
                  <c:v>0</c:v>
                </c:pt>
                <c:pt idx="1">
                  <c:v>0.06</c:v>
                </c:pt>
                <c:pt idx="2">
                  <c:v>0.12</c:v>
                </c:pt>
                <c:pt idx="3">
                  <c:v>0.18</c:v>
                </c:pt>
                <c:pt idx="4">
                  <c:v>0.24</c:v>
                </c:pt>
                <c:pt idx="5">
                  <c:v>0.3</c:v>
                </c:pt>
                <c:pt idx="6">
                  <c:v>0.36</c:v>
                </c:pt>
                <c:pt idx="7">
                  <c:v>0.42</c:v>
                </c:pt>
                <c:pt idx="8">
                  <c:v>0.48</c:v>
                </c:pt>
                <c:pt idx="9">
                  <c:v>0.54</c:v>
                </c:pt>
                <c:pt idx="10">
                  <c:v>0.60000000000000009</c:v>
                </c:pt>
                <c:pt idx="11">
                  <c:v>0.66000000000000014</c:v>
                </c:pt>
                <c:pt idx="12">
                  <c:v>0.7200000000000002</c:v>
                </c:pt>
                <c:pt idx="13">
                  <c:v>0.78000000000000025</c:v>
                </c:pt>
                <c:pt idx="14">
                  <c:v>0.8400000000000003</c:v>
                </c:pt>
                <c:pt idx="15">
                  <c:v>0.90000000000000036</c:v>
                </c:pt>
                <c:pt idx="16">
                  <c:v>0.96000000000000041</c:v>
                </c:pt>
                <c:pt idx="17">
                  <c:v>1.0200000000000005</c:v>
                </c:pt>
                <c:pt idx="18">
                  <c:v>1.0800000000000005</c:v>
                </c:pt>
                <c:pt idx="19">
                  <c:v>1.1400000000000006</c:v>
                </c:pt>
                <c:pt idx="20">
                  <c:v>1.2000000000000006</c:v>
                </c:pt>
                <c:pt idx="21">
                  <c:v>1.2600000000000007</c:v>
                </c:pt>
                <c:pt idx="22">
                  <c:v>1.3200000000000007</c:v>
                </c:pt>
                <c:pt idx="23">
                  <c:v>1.3800000000000008</c:v>
                </c:pt>
                <c:pt idx="24">
                  <c:v>1.4400000000000008</c:v>
                </c:pt>
                <c:pt idx="25">
                  <c:v>1.5000000000000009</c:v>
                </c:pt>
                <c:pt idx="26">
                  <c:v>1.5600000000000009</c:v>
                </c:pt>
                <c:pt idx="27">
                  <c:v>1.620000000000001</c:v>
                </c:pt>
                <c:pt idx="28">
                  <c:v>1.680000000000001</c:v>
                </c:pt>
                <c:pt idx="29">
                  <c:v>1.7400000000000011</c:v>
                </c:pt>
                <c:pt idx="30">
                  <c:v>1.8000000000000012</c:v>
                </c:pt>
                <c:pt idx="31">
                  <c:v>1.8600000000000012</c:v>
                </c:pt>
                <c:pt idx="32">
                  <c:v>1.9200000000000013</c:v>
                </c:pt>
                <c:pt idx="33">
                  <c:v>1.9800000000000013</c:v>
                </c:pt>
                <c:pt idx="34">
                  <c:v>2.0400000000000014</c:v>
                </c:pt>
                <c:pt idx="35">
                  <c:v>2.1000000000000014</c:v>
                </c:pt>
                <c:pt idx="36">
                  <c:v>2.1600000000000015</c:v>
                </c:pt>
                <c:pt idx="37">
                  <c:v>2.2200000000000015</c:v>
                </c:pt>
                <c:pt idx="38">
                  <c:v>2.2800000000000016</c:v>
                </c:pt>
                <c:pt idx="39">
                  <c:v>2.3400000000000016</c:v>
                </c:pt>
                <c:pt idx="40">
                  <c:v>2.4000000000000017</c:v>
                </c:pt>
                <c:pt idx="41">
                  <c:v>2.4600000000000017</c:v>
                </c:pt>
                <c:pt idx="42">
                  <c:v>2.5200000000000018</c:v>
                </c:pt>
                <c:pt idx="43">
                  <c:v>2.5800000000000018</c:v>
                </c:pt>
                <c:pt idx="44">
                  <c:v>2.6400000000000019</c:v>
                </c:pt>
                <c:pt idx="45">
                  <c:v>2.700000000000002</c:v>
                </c:pt>
                <c:pt idx="46">
                  <c:v>2.760000000000002</c:v>
                </c:pt>
                <c:pt idx="47">
                  <c:v>2.8200000000000021</c:v>
                </c:pt>
                <c:pt idx="48">
                  <c:v>2.8800000000000021</c:v>
                </c:pt>
                <c:pt idx="49">
                  <c:v>2.9400000000000022</c:v>
                </c:pt>
                <c:pt idx="50">
                  <c:v>3.0000000000000022</c:v>
                </c:pt>
                <c:pt idx="51">
                  <c:v>3.0600000000000023</c:v>
                </c:pt>
                <c:pt idx="52">
                  <c:v>3.1200000000000023</c:v>
                </c:pt>
                <c:pt idx="53">
                  <c:v>3.1800000000000024</c:v>
                </c:pt>
                <c:pt idx="54">
                  <c:v>3.2400000000000024</c:v>
                </c:pt>
                <c:pt idx="55">
                  <c:v>3.3000000000000025</c:v>
                </c:pt>
                <c:pt idx="56">
                  <c:v>3.3600000000000025</c:v>
                </c:pt>
                <c:pt idx="57">
                  <c:v>3.4200000000000026</c:v>
                </c:pt>
                <c:pt idx="58">
                  <c:v>3.4800000000000026</c:v>
                </c:pt>
                <c:pt idx="59">
                  <c:v>3.5400000000000027</c:v>
                </c:pt>
                <c:pt idx="60">
                  <c:v>3.6000000000000028</c:v>
                </c:pt>
                <c:pt idx="61">
                  <c:v>3.6600000000000028</c:v>
                </c:pt>
                <c:pt idx="62">
                  <c:v>3.7200000000000029</c:v>
                </c:pt>
                <c:pt idx="63">
                  <c:v>3.7800000000000029</c:v>
                </c:pt>
                <c:pt idx="64">
                  <c:v>3.840000000000003</c:v>
                </c:pt>
                <c:pt idx="65">
                  <c:v>3.900000000000003</c:v>
                </c:pt>
                <c:pt idx="66">
                  <c:v>3.9600000000000031</c:v>
                </c:pt>
                <c:pt idx="67">
                  <c:v>4.0200000000000031</c:v>
                </c:pt>
                <c:pt idx="68">
                  <c:v>4.0800000000000027</c:v>
                </c:pt>
                <c:pt idx="69">
                  <c:v>4.1400000000000023</c:v>
                </c:pt>
                <c:pt idx="70">
                  <c:v>4.200000000000002</c:v>
                </c:pt>
                <c:pt idx="71">
                  <c:v>4.2600000000000016</c:v>
                </c:pt>
                <c:pt idx="72">
                  <c:v>4.3200000000000012</c:v>
                </c:pt>
                <c:pt idx="73">
                  <c:v>4.3800000000000008</c:v>
                </c:pt>
                <c:pt idx="74">
                  <c:v>4.4400000000000004</c:v>
                </c:pt>
                <c:pt idx="75">
                  <c:v>4.5</c:v>
                </c:pt>
                <c:pt idx="76">
                  <c:v>4.5599999999999996</c:v>
                </c:pt>
                <c:pt idx="77">
                  <c:v>4.6199999999999992</c:v>
                </c:pt>
                <c:pt idx="78">
                  <c:v>4.6799999999999988</c:v>
                </c:pt>
                <c:pt idx="79">
                  <c:v>4.7399999999999984</c:v>
                </c:pt>
                <c:pt idx="80">
                  <c:v>4.799999999999998</c:v>
                </c:pt>
                <c:pt idx="81">
                  <c:v>4.8599999999999977</c:v>
                </c:pt>
                <c:pt idx="82">
                  <c:v>4.9199999999999973</c:v>
                </c:pt>
                <c:pt idx="83">
                  <c:v>4.9799999999999969</c:v>
                </c:pt>
                <c:pt idx="84">
                  <c:v>5.0399999999999965</c:v>
                </c:pt>
                <c:pt idx="85">
                  <c:v>5.0999999999999961</c:v>
                </c:pt>
                <c:pt idx="86">
                  <c:v>5.1599999999999957</c:v>
                </c:pt>
                <c:pt idx="87">
                  <c:v>5.2199999999999953</c:v>
                </c:pt>
                <c:pt idx="88">
                  <c:v>5.2799999999999949</c:v>
                </c:pt>
                <c:pt idx="89">
                  <c:v>5.3399999999999945</c:v>
                </c:pt>
                <c:pt idx="90">
                  <c:v>5.3999999999999941</c:v>
                </c:pt>
                <c:pt idx="91">
                  <c:v>5.4599999999999937</c:v>
                </c:pt>
                <c:pt idx="92">
                  <c:v>5.5199999999999934</c:v>
                </c:pt>
                <c:pt idx="93">
                  <c:v>5.579999999999993</c:v>
                </c:pt>
                <c:pt idx="94">
                  <c:v>5.6399999999999926</c:v>
                </c:pt>
                <c:pt idx="95">
                  <c:v>5.6999999999999922</c:v>
                </c:pt>
                <c:pt idx="96">
                  <c:v>5.7599999999999918</c:v>
                </c:pt>
                <c:pt idx="97">
                  <c:v>5.8199999999999914</c:v>
                </c:pt>
                <c:pt idx="98">
                  <c:v>5.879999999999991</c:v>
                </c:pt>
                <c:pt idx="99">
                  <c:v>5.9399999999999906</c:v>
                </c:pt>
                <c:pt idx="100">
                  <c:v>5.9999999999999902</c:v>
                </c:pt>
                <c:pt idx="101">
                  <c:v>6.0599999999999898</c:v>
                </c:pt>
                <c:pt idx="102">
                  <c:v>6.1199999999999894</c:v>
                </c:pt>
                <c:pt idx="103">
                  <c:v>6.1799999999999891</c:v>
                </c:pt>
                <c:pt idx="104">
                  <c:v>6.2399999999999887</c:v>
                </c:pt>
                <c:pt idx="105">
                  <c:v>6.2999999999999883</c:v>
                </c:pt>
                <c:pt idx="106">
                  <c:v>6.3599999999999879</c:v>
                </c:pt>
                <c:pt idx="107">
                  <c:v>6.4199999999999875</c:v>
                </c:pt>
                <c:pt idx="108">
                  <c:v>6.4799999999999871</c:v>
                </c:pt>
                <c:pt idx="109">
                  <c:v>6.5399999999999867</c:v>
                </c:pt>
                <c:pt idx="110">
                  <c:v>6.5999999999999863</c:v>
                </c:pt>
                <c:pt idx="111">
                  <c:v>6.6599999999999859</c:v>
                </c:pt>
                <c:pt idx="112">
                  <c:v>6.7199999999999855</c:v>
                </c:pt>
                <c:pt idx="113">
                  <c:v>6.7799999999999851</c:v>
                </c:pt>
                <c:pt idx="114">
                  <c:v>6.8399999999999848</c:v>
                </c:pt>
                <c:pt idx="115">
                  <c:v>6.8999999999999844</c:v>
                </c:pt>
                <c:pt idx="116">
                  <c:v>6.959999999999984</c:v>
                </c:pt>
                <c:pt idx="117">
                  <c:v>7.0199999999999836</c:v>
                </c:pt>
                <c:pt idx="118">
                  <c:v>7.0799999999999832</c:v>
                </c:pt>
                <c:pt idx="119">
                  <c:v>7.1399999999999828</c:v>
                </c:pt>
                <c:pt idx="120">
                  <c:v>7.1999999999999824</c:v>
                </c:pt>
                <c:pt idx="121">
                  <c:v>7.259999999999982</c:v>
                </c:pt>
                <c:pt idx="122">
                  <c:v>7.3199999999999816</c:v>
                </c:pt>
                <c:pt idx="123">
                  <c:v>7.3799999999999812</c:v>
                </c:pt>
                <c:pt idx="124">
                  <c:v>7.4399999999999809</c:v>
                </c:pt>
                <c:pt idx="125">
                  <c:v>7.4999999999999805</c:v>
                </c:pt>
                <c:pt idx="126">
                  <c:v>7.5599999999999801</c:v>
                </c:pt>
                <c:pt idx="127">
                  <c:v>7.6199999999999797</c:v>
                </c:pt>
                <c:pt idx="128">
                  <c:v>7.6799999999999793</c:v>
                </c:pt>
                <c:pt idx="129">
                  <c:v>7.7399999999999789</c:v>
                </c:pt>
                <c:pt idx="130">
                  <c:v>7.7999999999999785</c:v>
                </c:pt>
                <c:pt idx="131">
                  <c:v>7.8599999999999781</c:v>
                </c:pt>
                <c:pt idx="132">
                  <c:v>7.9199999999999777</c:v>
                </c:pt>
                <c:pt idx="133">
                  <c:v>7.9799999999999773</c:v>
                </c:pt>
                <c:pt idx="134">
                  <c:v>8.0399999999999778</c:v>
                </c:pt>
                <c:pt idx="135">
                  <c:v>8.0999999999999783</c:v>
                </c:pt>
                <c:pt idx="136">
                  <c:v>8.1599999999999788</c:v>
                </c:pt>
                <c:pt idx="137">
                  <c:v>8.2199999999999793</c:v>
                </c:pt>
                <c:pt idx="138">
                  <c:v>8.2799999999999798</c:v>
                </c:pt>
                <c:pt idx="139">
                  <c:v>8.3399999999999803</c:v>
                </c:pt>
                <c:pt idx="140">
                  <c:v>8.3999999999999808</c:v>
                </c:pt>
                <c:pt idx="141">
                  <c:v>8.4599999999999813</c:v>
                </c:pt>
                <c:pt idx="142">
                  <c:v>8.5199999999999818</c:v>
                </c:pt>
                <c:pt idx="143">
                  <c:v>8.5799999999999823</c:v>
                </c:pt>
                <c:pt idx="144">
                  <c:v>8.6399999999999828</c:v>
                </c:pt>
                <c:pt idx="145">
                  <c:v>8.6999999999999833</c:v>
                </c:pt>
                <c:pt idx="146">
                  <c:v>8.7599999999999838</c:v>
                </c:pt>
                <c:pt idx="147">
                  <c:v>8.8199999999999843</c:v>
                </c:pt>
                <c:pt idx="148">
                  <c:v>8.8799999999999848</c:v>
                </c:pt>
                <c:pt idx="149">
                  <c:v>8.9399999999999853</c:v>
                </c:pt>
                <c:pt idx="150">
                  <c:v>8.9999999999999858</c:v>
                </c:pt>
                <c:pt idx="151">
                  <c:v>9.0599999999999863</c:v>
                </c:pt>
                <c:pt idx="152">
                  <c:v>9.1199999999999868</c:v>
                </c:pt>
                <c:pt idx="153">
                  <c:v>9.1799999999999873</c:v>
                </c:pt>
                <c:pt idx="154">
                  <c:v>9.2399999999999878</c:v>
                </c:pt>
                <c:pt idx="155">
                  <c:v>9.2999999999999883</c:v>
                </c:pt>
                <c:pt idx="156">
                  <c:v>9.3599999999999888</c:v>
                </c:pt>
                <c:pt idx="157">
                  <c:v>9.4199999999999893</c:v>
                </c:pt>
                <c:pt idx="158">
                  <c:v>9.4799999999999898</c:v>
                </c:pt>
                <c:pt idx="159">
                  <c:v>9.5399999999999903</c:v>
                </c:pt>
                <c:pt idx="160">
                  <c:v>9.5999999999999908</c:v>
                </c:pt>
                <c:pt idx="161">
                  <c:v>9.6599999999999913</c:v>
                </c:pt>
                <c:pt idx="162">
                  <c:v>9.7199999999999918</c:v>
                </c:pt>
                <c:pt idx="163">
                  <c:v>9.7799999999999923</c:v>
                </c:pt>
                <c:pt idx="164">
                  <c:v>9.8399999999999928</c:v>
                </c:pt>
                <c:pt idx="165">
                  <c:v>9.8999999999999932</c:v>
                </c:pt>
                <c:pt idx="166">
                  <c:v>9.9599999999999937</c:v>
                </c:pt>
                <c:pt idx="167">
                  <c:v>10.019999999999994</c:v>
                </c:pt>
                <c:pt idx="168">
                  <c:v>10.079999999999995</c:v>
                </c:pt>
                <c:pt idx="169">
                  <c:v>10.139999999999995</c:v>
                </c:pt>
                <c:pt idx="170">
                  <c:v>10.199999999999996</c:v>
                </c:pt>
                <c:pt idx="171">
                  <c:v>10.259999999999996</c:v>
                </c:pt>
                <c:pt idx="172">
                  <c:v>10.319999999999997</c:v>
                </c:pt>
                <c:pt idx="173">
                  <c:v>10.379999999999997</c:v>
                </c:pt>
                <c:pt idx="174">
                  <c:v>10.439999999999998</c:v>
                </c:pt>
                <c:pt idx="175">
                  <c:v>10.499999999999998</c:v>
                </c:pt>
                <c:pt idx="176">
                  <c:v>10.559999999999999</c:v>
                </c:pt>
                <c:pt idx="177">
                  <c:v>10.62</c:v>
                </c:pt>
                <c:pt idx="178">
                  <c:v>10.68</c:v>
                </c:pt>
                <c:pt idx="179">
                  <c:v>10.74</c:v>
                </c:pt>
                <c:pt idx="180">
                  <c:v>10.8</c:v>
                </c:pt>
                <c:pt idx="181">
                  <c:v>10.860000000000001</c:v>
                </c:pt>
                <c:pt idx="182">
                  <c:v>10.920000000000002</c:v>
                </c:pt>
                <c:pt idx="183">
                  <c:v>10.980000000000002</c:v>
                </c:pt>
                <c:pt idx="184">
                  <c:v>11.040000000000003</c:v>
                </c:pt>
                <c:pt idx="185">
                  <c:v>11.100000000000003</c:v>
                </c:pt>
                <c:pt idx="186">
                  <c:v>11.160000000000004</c:v>
                </c:pt>
                <c:pt idx="187">
                  <c:v>11.220000000000004</c:v>
                </c:pt>
                <c:pt idx="188">
                  <c:v>11.280000000000005</c:v>
                </c:pt>
                <c:pt idx="189">
                  <c:v>11.340000000000005</c:v>
                </c:pt>
                <c:pt idx="190">
                  <c:v>11.400000000000006</c:v>
                </c:pt>
                <c:pt idx="191">
                  <c:v>11.460000000000006</c:v>
                </c:pt>
                <c:pt idx="192">
                  <c:v>11.520000000000007</c:v>
                </c:pt>
                <c:pt idx="193">
                  <c:v>11.580000000000007</c:v>
                </c:pt>
                <c:pt idx="194">
                  <c:v>11.640000000000008</c:v>
                </c:pt>
                <c:pt idx="195">
                  <c:v>11.700000000000008</c:v>
                </c:pt>
                <c:pt idx="196">
                  <c:v>11.760000000000009</c:v>
                </c:pt>
                <c:pt idx="197">
                  <c:v>11.820000000000009</c:v>
                </c:pt>
                <c:pt idx="198">
                  <c:v>11.88000000000001</c:v>
                </c:pt>
                <c:pt idx="199">
                  <c:v>11.94000000000001</c:v>
                </c:pt>
                <c:pt idx="200">
                  <c:v>12.000000000000011</c:v>
                </c:pt>
                <c:pt idx="201">
                  <c:v>12.060000000000011</c:v>
                </c:pt>
                <c:pt idx="202">
                  <c:v>12.120000000000012</c:v>
                </c:pt>
                <c:pt idx="203">
                  <c:v>12.180000000000012</c:v>
                </c:pt>
                <c:pt idx="204">
                  <c:v>12.240000000000013</c:v>
                </c:pt>
                <c:pt idx="205">
                  <c:v>12.300000000000013</c:v>
                </c:pt>
                <c:pt idx="206">
                  <c:v>12.360000000000014</c:v>
                </c:pt>
                <c:pt idx="207">
                  <c:v>12.420000000000014</c:v>
                </c:pt>
                <c:pt idx="208">
                  <c:v>12.480000000000015</c:v>
                </c:pt>
                <c:pt idx="209">
                  <c:v>12.540000000000015</c:v>
                </c:pt>
                <c:pt idx="210">
                  <c:v>12.600000000000016</c:v>
                </c:pt>
                <c:pt idx="211">
                  <c:v>12.660000000000016</c:v>
                </c:pt>
                <c:pt idx="212">
                  <c:v>12.720000000000017</c:v>
                </c:pt>
                <c:pt idx="213">
                  <c:v>12.780000000000017</c:v>
                </c:pt>
                <c:pt idx="214">
                  <c:v>12.840000000000018</c:v>
                </c:pt>
                <c:pt idx="215">
                  <c:v>12.900000000000018</c:v>
                </c:pt>
                <c:pt idx="216">
                  <c:v>12.960000000000019</c:v>
                </c:pt>
                <c:pt idx="217">
                  <c:v>13.020000000000019</c:v>
                </c:pt>
                <c:pt idx="218">
                  <c:v>13.08000000000002</c:v>
                </c:pt>
                <c:pt idx="219">
                  <c:v>13.14000000000002</c:v>
                </c:pt>
                <c:pt idx="220">
                  <c:v>13.200000000000021</c:v>
                </c:pt>
                <c:pt idx="221">
                  <c:v>13.260000000000021</c:v>
                </c:pt>
                <c:pt idx="222">
                  <c:v>13.320000000000022</c:v>
                </c:pt>
                <c:pt idx="223">
                  <c:v>13.380000000000022</c:v>
                </c:pt>
                <c:pt idx="224">
                  <c:v>13.440000000000023</c:v>
                </c:pt>
                <c:pt idx="225">
                  <c:v>13.500000000000023</c:v>
                </c:pt>
                <c:pt idx="226">
                  <c:v>13.560000000000024</c:v>
                </c:pt>
                <c:pt idx="227">
                  <c:v>13.620000000000024</c:v>
                </c:pt>
                <c:pt idx="228">
                  <c:v>13.680000000000025</c:v>
                </c:pt>
                <c:pt idx="229">
                  <c:v>13.740000000000025</c:v>
                </c:pt>
                <c:pt idx="230">
                  <c:v>13.800000000000026</c:v>
                </c:pt>
                <c:pt idx="231">
                  <c:v>13.860000000000026</c:v>
                </c:pt>
                <c:pt idx="232">
                  <c:v>13.920000000000027</c:v>
                </c:pt>
                <c:pt idx="233">
                  <c:v>13.980000000000027</c:v>
                </c:pt>
                <c:pt idx="234">
                  <c:v>14.040000000000028</c:v>
                </c:pt>
                <c:pt idx="235">
                  <c:v>14.100000000000028</c:v>
                </c:pt>
                <c:pt idx="236">
                  <c:v>14.160000000000029</c:v>
                </c:pt>
                <c:pt idx="237">
                  <c:v>14.220000000000029</c:v>
                </c:pt>
                <c:pt idx="238">
                  <c:v>14.28000000000003</c:v>
                </c:pt>
                <c:pt idx="239">
                  <c:v>14.34000000000003</c:v>
                </c:pt>
                <c:pt idx="240">
                  <c:v>14.400000000000031</c:v>
                </c:pt>
                <c:pt idx="241">
                  <c:v>14.460000000000031</c:v>
                </c:pt>
                <c:pt idx="242">
                  <c:v>14.520000000000032</c:v>
                </c:pt>
                <c:pt idx="243">
                  <c:v>14.580000000000032</c:v>
                </c:pt>
                <c:pt idx="244">
                  <c:v>14.640000000000033</c:v>
                </c:pt>
                <c:pt idx="245">
                  <c:v>14.700000000000033</c:v>
                </c:pt>
                <c:pt idx="246">
                  <c:v>14.760000000000034</c:v>
                </c:pt>
                <c:pt idx="247">
                  <c:v>14.820000000000034</c:v>
                </c:pt>
                <c:pt idx="248">
                  <c:v>14.880000000000035</c:v>
                </c:pt>
                <c:pt idx="249">
                  <c:v>14.940000000000035</c:v>
                </c:pt>
                <c:pt idx="250">
                  <c:v>15.000000000000036</c:v>
                </c:pt>
                <c:pt idx="251">
                  <c:v>15.060000000000036</c:v>
                </c:pt>
                <c:pt idx="252">
                  <c:v>15.120000000000037</c:v>
                </c:pt>
                <c:pt idx="253">
                  <c:v>15.180000000000037</c:v>
                </c:pt>
                <c:pt idx="254">
                  <c:v>15.240000000000038</c:v>
                </c:pt>
                <c:pt idx="255">
                  <c:v>15.300000000000038</c:v>
                </c:pt>
                <c:pt idx="256">
                  <c:v>15.360000000000039</c:v>
                </c:pt>
                <c:pt idx="257">
                  <c:v>15.420000000000039</c:v>
                </c:pt>
                <c:pt idx="258">
                  <c:v>15.48000000000004</c:v>
                </c:pt>
                <c:pt idx="259">
                  <c:v>15.54000000000004</c:v>
                </c:pt>
                <c:pt idx="260">
                  <c:v>15.600000000000041</c:v>
                </c:pt>
                <c:pt idx="261">
                  <c:v>15.660000000000041</c:v>
                </c:pt>
                <c:pt idx="262">
                  <c:v>15.720000000000041</c:v>
                </c:pt>
                <c:pt idx="263">
                  <c:v>15.780000000000042</c:v>
                </c:pt>
                <c:pt idx="264">
                  <c:v>15.840000000000042</c:v>
                </c:pt>
                <c:pt idx="265">
                  <c:v>15.900000000000043</c:v>
                </c:pt>
                <c:pt idx="266">
                  <c:v>15.960000000000043</c:v>
                </c:pt>
                <c:pt idx="267">
                  <c:v>16.020000000000042</c:v>
                </c:pt>
                <c:pt idx="268">
                  <c:v>16.080000000000041</c:v>
                </c:pt>
                <c:pt idx="269">
                  <c:v>16.14000000000004</c:v>
                </c:pt>
                <c:pt idx="270">
                  <c:v>16.200000000000038</c:v>
                </c:pt>
                <c:pt idx="271">
                  <c:v>16.260000000000037</c:v>
                </c:pt>
                <c:pt idx="272">
                  <c:v>16.320000000000036</c:v>
                </c:pt>
                <c:pt idx="273">
                  <c:v>16.380000000000035</c:v>
                </c:pt>
                <c:pt idx="274">
                  <c:v>16.440000000000033</c:v>
                </c:pt>
                <c:pt idx="275">
                  <c:v>16.500000000000032</c:v>
                </c:pt>
                <c:pt idx="276">
                  <c:v>16.560000000000031</c:v>
                </c:pt>
                <c:pt idx="277">
                  <c:v>16.620000000000029</c:v>
                </c:pt>
                <c:pt idx="278">
                  <c:v>16.680000000000028</c:v>
                </c:pt>
                <c:pt idx="279">
                  <c:v>16.740000000000027</c:v>
                </c:pt>
                <c:pt idx="280">
                  <c:v>16.800000000000026</c:v>
                </c:pt>
                <c:pt idx="281">
                  <c:v>16.860000000000024</c:v>
                </c:pt>
                <c:pt idx="282">
                  <c:v>16.920000000000023</c:v>
                </c:pt>
                <c:pt idx="283">
                  <c:v>16.980000000000022</c:v>
                </c:pt>
                <c:pt idx="284">
                  <c:v>17.04000000000002</c:v>
                </c:pt>
                <c:pt idx="285">
                  <c:v>17.100000000000019</c:v>
                </c:pt>
                <c:pt idx="286">
                  <c:v>17.160000000000018</c:v>
                </c:pt>
                <c:pt idx="287">
                  <c:v>17.220000000000017</c:v>
                </c:pt>
                <c:pt idx="288">
                  <c:v>17.280000000000015</c:v>
                </c:pt>
                <c:pt idx="289">
                  <c:v>17.340000000000014</c:v>
                </c:pt>
                <c:pt idx="290">
                  <c:v>17.400000000000013</c:v>
                </c:pt>
                <c:pt idx="291">
                  <c:v>17.460000000000012</c:v>
                </c:pt>
                <c:pt idx="292">
                  <c:v>17.52000000000001</c:v>
                </c:pt>
                <c:pt idx="293">
                  <c:v>17.580000000000009</c:v>
                </c:pt>
                <c:pt idx="294">
                  <c:v>17.640000000000008</c:v>
                </c:pt>
                <c:pt idx="295">
                  <c:v>17.700000000000006</c:v>
                </c:pt>
                <c:pt idx="296">
                  <c:v>17.760000000000005</c:v>
                </c:pt>
                <c:pt idx="297">
                  <c:v>17.820000000000004</c:v>
                </c:pt>
                <c:pt idx="298">
                  <c:v>17.880000000000003</c:v>
                </c:pt>
                <c:pt idx="299">
                  <c:v>17.940000000000001</c:v>
                </c:pt>
                <c:pt idx="300">
                  <c:v>18</c:v>
                </c:pt>
              </c:numCache>
            </c:numRef>
          </c:xVal>
          <c:yVal>
            <c:numRef>
              <c:f>Design!$O$16:$O$316</c:f>
              <c:numCache>
                <c:formatCode>0.000</c:formatCode>
                <c:ptCount val="301"/>
                <c:pt idx="0">
                  <c:v>0.125</c:v>
                </c:pt>
                <c:pt idx="1">
                  <c:v>0.12498889760822897</c:v>
                </c:pt>
                <c:pt idx="2">
                  <c:v>0.12495560138963611</c:v>
                </c:pt>
                <c:pt idx="3">
                  <c:v>0.1249001442035693</c:v>
                </c:pt>
                <c:pt idx="4">
                  <c:v>0.12482258077957575</c:v>
                </c:pt>
                <c:pt idx="5">
                  <c:v>0.1247229876633906</c:v>
                </c:pt>
                <c:pt idx="6">
                  <c:v>0.1246014631413955</c:v>
                </c:pt>
                <c:pt idx="7">
                  <c:v>0.12445812714362182</c:v>
                </c:pt>
                <c:pt idx="8">
                  <c:v>0.1242931211253942</c:v>
                </c:pt>
                <c:pt idx="9">
                  <c:v>0.12410660792773122</c:v>
                </c:pt>
                <c:pt idx="10">
                  <c:v>0.12389877161664097</c:v>
                </c:pt>
                <c:pt idx="11">
                  <c:v>0.12366981730147009</c:v>
                </c:pt>
                <c:pt idx="12">
                  <c:v>0.12341997093248566</c:v>
                </c:pt>
                <c:pt idx="13">
                  <c:v>0.12314947907788959</c:v>
                </c:pt>
                <c:pt idx="14">
                  <c:v>0.12285860868048545</c:v>
                </c:pt>
                <c:pt idx="15">
                  <c:v>0.12254764679423828</c:v>
                </c:pt>
                <c:pt idx="16">
                  <c:v>0.12221690030098693</c:v>
                </c:pt>
                <c:pt idx="17">
                  <c:v>0.12186669560758874</c:v>
                </c:pt>
                <c:pt idx="18">
                  <c:v>0.12149737832379534</c:v>
                </c:pt>
                <c:pt idx="19">
                  <c:v>0.12110931292117764</c:v>
                </c:pt>
                <c:pt idx="20">
                  <c:v>0.12070288237343632</c:v>
                </c:pt>
                <c:pt idx="21">
                  <c:v>0.12027848777845304</c:v>
                </c:pt>
                <c:pt idx="22">
                  <c:v>0.11983654796245526</c:v>
                </c:pt>
                <c:pt idx="23">
                  <c:v>0.11937749906668535</c:v>
                </c:pt>
                <c:pt idx="24">
                  <c:v>0.11890179411698176</c:v>
                </c:pt>
                <c:pt idx="25">
                  <c:v>0.11840990257669731</c:v>
                </c:pt>
                <c:pt idx="26">
                  <c:v>0.11790230988339549</c:v>
                </c:pt>
                <c:pt idx="27">
                  <c:v>0.11737951696978216</c:v>
                </c:pt>
                <c:pt idx="28">
                  <c:v>0.11684203976934551</c:v>
                </c:pt>
                <c:pt idx="29">
                  <c:v>0.11629040870719197</c:v>
                </c:pt>
                <c:pt idx="30">
                  <c:v>0.11572516817658064</c:v>
                </c:pt>
                <c:pt idx="31">
                  <c:v>0.11514687600167293</c:v>
                </c:pt>
                <c:pt idx="32">
                  <c:v>0.11455610288702742</c:v>
                </c:pt>
                <c:pt idx="33">
                  <c:v>0.11395343185438335</c:v>
                </c:pt>
                <c:pt idx="34">
                  <c:v>0.11333945766728859</c:v>
                </c:pt>
                <c:pt idx="35">
                  <c:v>0.11271478624413979</c:v>
                </c:pt>
                <c:pt idx="36">
                  <c:v>0.11208003406021412</c:v>
                </c:pt>
                <c:pt idx="37">
                  <c:v>0.11143582753928255</c:v>
                </c:pt>
                <c:pt idx="38">
                  <c:v>0.11078280243540524</c:v>
                </c:pt>
                <c:pt idx="39">
                  <c:v>0.11012160320551904</c:v>
                </c:pt>
                <c:pt idx="40">
                  <c:v>0.10945288237343631</c:v>
                </c:pt>
                <c:pt idx="41">
                  <c:v>0.10877729988588264</c:v>
                </c:pt>
                <c:pt idx="42">
                  <c:v>0.10809552246120922</c:v>
                </c:pt>
                <c:pt idx="43">
                  <c:v>0.10740822293142219</c:v>
                </c:pt>
                <c:pt idx="44">
                  <c:v>0.10671607957817879</c:v>
                </c:pt>
                <c:pt idx="45">
                  <c:v>0.10601977546340517</c:v>
                </c:pt>
                <c:pt idx="46">
                  <c:v>0.10531999775519683</c:v>
                </c:pt>
                <c:pt idx="47">
                  <c:v>0.10461743704966656</c:v>
                </c:pt>
                <c:pt idx="48">
                  <c:v>0.10391278668940954</c:v>
                </c:pt>
                <c:pt idx="49">
                  <c:v>0.10320674207925787</c:v>
                </c:pt>
                <c:pt idx="50">
                  <c:v>0.10249999999999998</c:v>
                </c:pt>
                <c:pt idx="51">
                  <c:v>0.10179325792074209</c:v>
                </c:pt>
                <c:pt idx="52">
                  <c:v>0.10108721331059044</c:v>
                </c:pt>
                <c:pt idx="53">
                  <c:v>0.1003825629503334</c:v>
                </c:pt>
                <c:pt idx="54">
                  <c:v>9.968000224480314E-2</c:v>
                </c:pt>
                <c:pt idx="55">
                  <c:v>9.8980224536594788E-2</c:v>
                </c:pt>
                <c:pt idx="56">
                  <c:v>9.8283920421821172E-2</c:v>
                </c:pt>
                <c:pt idx="57">
                  <c:v>9.7591777068577773E-2</c:v>
                </c:pt>
                <c:pt idx="58">
                  <c:v>9.6904477538790751E-2</c:v>
                </c:pt>
                <c:pt idx="59">
                  <c:v>9.6222700114117321E-2</c:v>
                </c:pt>
                <c:pt idx="60">
                  <c:v>9.5547117626563663E-2</c:v>
                </c:pt>
                <c:pt idx="61">
                  <c:v>9.4878396794480929E-2</c:v>
                </c:pt>
                <c:pt idx="62">
                  <c:v>9.4217197564594721E-2</c:v>
                </c:pt>
                <c:pt idx="63">
                  <c:v>9.356417246071741E-2</c:v>
                </c:pt>
                <c:pt idx="64">
                  <c:v>9.291996593978584E-2</c:v>
                </c:pt>
                <c:pt idx="65">
                  <c:v>9.2285213755860171E-2</c:v>
                </c:pt>
                <c:pt idx="66">
                  <c:v>9.1660542332711384E-2</c:v>
                </c:pt>
                <c:pt idx="67">
                  <c:v>9.1046568145616624E-2</c:v>
                </c:pt>
                <c:pt idx="68">
                  <c:v>9.0443897112972557E-2</c:v>
                </c:pt>
                <c:pt idx="69">
                  <c:v>8.9853123998327053E-2</c:v>
                </c:pt>
                <c:pt idx="70">
                  <c:v>8.9274831823419346E-2</c:v>
                </c:pt>
                <c:pt idx="71">
                  <c:v>8.8709591292808018E-2</c:v>
                </c:pt>
                <c:pt idx="72">
                  <c:v>8.8157960230654475E-2</c:v>
                </c:pt>
                <c:pt idx="73">
                  <c:v>8.7620483030217841E-2</c:v>
                </c:pt>
                <c:pt idx="74">
                  <c:v>8.7097690116604509E-2</c:v>
                </c:pt>
                <c:pt idx="75">
                  <c:v>8.6590097423302689E-2</c:v>
                </c:pt>
                <c:pt idx="76">
                  <c:v>8.6098205883018253E-2</c:v>
                </c:pt>
                <c:pt idx="77">
                  <c:v>8.5622500933314666E-2</c:v>
                </c:pt>
                <c:pt idx="78">
                  <c:v>8.516345203754476E-2</c:v>
                </c:pt>
                <c:pt idx="79">
                  <c:v>8.4721512221546988E-2</c:v>
                </c:pt>
                <c:pt idx="80">
                  <c:v>8.4297117626563708E-2</c:v>
                </c:pt>
                <c:pt idx="81">
                  <c:v>8.3890687078822385E-2</c:v>
                </c:pt>
                <c:pt idx="82">
                  <c:v>8.3502621676204689E-2</c:v>
                </c:pt>
                <c:pt idx="83">
                  <c:v>8.3133304392411289E-2</c:v>
                </c:pt>
                <c:pt idx="84">
                  <c:v>8.2783099699013096E-2</c:v>
                </c:pt>
                <c:pt idx="85">
                  <c:v>8.2452353205761761E-2</c:v>
                </c:pt>
                <c:pt idx="86">
                  <c:v>8.2141391319514589E-2</c:v>
                </c:pt>
                <c:pt idx="87">
                  <c:v>8.1850520922110453E-2</c:v>
                </c:pt>
                <c:pt idx="88">
                  <c:v>8.1580029067514381E-2</c:v>
                </c:pt>
                <c:pt idx="89">
                  <c:v>8.1330182698529957E-2</c:v>
                </c:pt>
                <c:pt idx="90">
                  <c:v>8.1101228383359078E-2</c:v>
                </c:pt>
                <c:pt idx="91">
                  <c:v>8.089339207226881E-2</c:v>
                </c:pt>
                <c:pt idx="92">
                  <c:v>8.0706878874605828E-2</c:v>
                </c:pt>
                <c:pt idx="93">
                  <c:v>8.0541872856378205E-2</c:v>
                </c:pt>
                <c:pt idx="94">
                  <c:v>8.0398536858604527E-2</c:v>
                </c:pt>
                <c:pt idx="95">
                  <c:v>8.0277012336609416E-2</c:v>
                </c:pt>
                <c:pt idx="96">
                  <c:v>8.0177419220424262E-2</c:v>
                </c:pt>
                <c:pt idx="97">
                  <c:v>8.0099855796430725E-2</c:v>
                </c:pt>
                <c:pt idx="98">
                  <c:v>8.0044398610363901E-2</c:v>
                </c:pt>
                <c:pt idx="99">
                  <c:v>8.0011102391771061E-2</c:v>
                </c:pt>
                <c:pt idx="100">
                  <c:v>8.0000000000000016E-2</c:v>
                </c:pt>
                <c:pt idx="101">
                  <c:v>0.08</c:v>
                </c:pt>
                <c:pt idx="102">
                  <c:v>0.08</c:v>
                </c:pt>
                <c:pt idx="103">
                  <c:v>0.08</c:v>
                </c:pt>
                <c:pt idx="104">
                  <c:v>0.08</c:v>
                </c:pt>
                <c:pt idx="105">
                  <c:v>0.08</c:v>
                </c:pt>
                <c:pt idx="106">
                  <c:v>0.08</c:v>
                </c:pt>
                <c:pt idx="107">
                  <c:v>0.08</c:v>
                </c:pt>
                <c:pt idx="108">
                  <c:v>0.08</c:v>
                </c:pt>
                <c:pt idx="109">
                  <c:v>0.08</c:v>
                </c:pt>
                <c:pt idx="110">
                  <c:v>0.08</c:v>
                </c:pt>
                <c:pt idx="111">
                  <c:v>0.08</c:v>
                </c:pt>
                <c:pt idx="112">
                  <c:v>0.08</c:v>
                </c:pt>
                <c:pt idx="113">
                  <c:v>0.08</c:v>
                </c:pt>
                <c:pt idx="114">
                  <c:v>0.08</c:v>
                </c:pt>
                <c:pt idx="115">
                  <c:v>0.08</c:v>
                </c:pt>
                <c:pt idx="116">
                  <c:v>0.08</c:v>
                </c:pt>
                <c:pt idx="117">
                  <c:v>0.08</c:v>
                </c:pt>
                <c:pt idx="118">
                  <c:v>0.08</c:v>
                </c:pt>
                <c:pt idx="119">
                  <c:v>0.08</c:v>
                </c:pt>
                <c:pt idx="120">
                  <c:v>0.08</c:v>
                </c:pt>
                <c:pt idx="121">
                  <c:v>0.08</c:v>
                </c:pt>
                <c:pt idx="122">
                  <c:v>0.08</c:v>
                </c:pt>
                <c:pt idx="123">
                  <c:v>0.08</c:v>
                </c:pt>
                <c:pt idx="124">
                  <c:v>0.08</c:v>
                </c:pt>
                <c:pt idx="125">
                  <c:v>0.08</c:v>
                </c:pt>
                <c:pt idx="126">
                  <c:v>0.08</c:v>
                </c:pt>
                <c:pt idx="127">
                  <c:v>0.08</c:v>
                </c:pt>
                <c:pt idx="128">
                  <c:v>0.08</c:v>
                </c:pt>
                <c:pt idx="129">
                  <c:v>0.08</c:v>
                </c:pt>
                <c:pt idx="130">
                  <c:v>0.08</c:v>
                </c:pt>
                <c:pt idx="131">
                  <c:v>0.08</c:v>
                </c:pt>
                <c:pt idx="132">
                  <c:v>0.08</c:v>
                </c:pt>
                <c:pt idx="133">
                  <c:v>0.08</c:v>
                </c:pt>
                <c:pt idx="134">
                  <c:v>0.08</c:v>
                </c:pt>
                <c:pt idx="135">
                  <c:v>0.08</c:v>
                </c:pt>
                <c:pt idx="136">
                  <c:v>0.08</c:v>
                </c:pt>
                <c:pt idx="137">
                  <c:v>0.08</c:v>
                </c:pt>
                <c:pt idx="138">
                  <c:v>0.08</c:v>
                </c:pt>
                <c:pt idx="139">
                  <c:v>0.08</c:v>
                </c:pt>
                <c:pt idx="140">
                  <c:v>0.08</c:v>
                </c:pt>
                <c:pt idx="141">
                  <c:v>0.08</c:v>
                </c:pt>
                <c:pt idx="142">
                  <c:v>0.08</c:v>
                </c:pt>
                <c:pt idx="143">
                  <c:v>0.08</c:v>
                </c:pt>
                <c:pt idx="144">
                  <c:v>0.08</c:v>
                </c:pt>
                <c:pt idx="145">
                  <c:v>0.08</c:v>
                </c:pt>
                <c:pt idx="146">
                  <c:v>0.08</c:v>
                </c:pt>
                <c:pt idx="147">
                  <c:v>0.08</c:v>
                </c:pt>
                <c:pt idx="148">
                  <c:v>0.08</c:v>
                </c:pt>
                <c:pt idx="149">
                  <c:v>0.08</c:v>
                </c:pt>
                <c:pt idx="150">
                  <c:v>0.08</c:v>
                </c:pt>
                <c:pt idx="151">
                  <c:v>0.08</c:v>
                </c:pt>
                <c:pt idx="152">
                  <c:v>0.08</c:v>
                </c:pt>
                <c:pt idx="153">
                  <c:v>0.08</c:v>
                </c:pt>
                <c:pt idx="154">
                  <c:v>0.08</c:v>
                </c:pt>
                <c:pt idx="155">
                  <c:v>0.08</c:v>
                </c:pt>
                <c:pt idx="156">
                  <c:v>0.08</c:v>
                </c:pt>
                <c:pt idx="157">
                  <c:v>0.08</c:v>
                </c:pt>
                <c:pt idx="158">
                  <c:v>0.08</c:v>
                </c:pt>
                <c:pt idx="159">
                  <c:v>0.08</c:v>
                </c:pt>
                <c:pt idx="160">
                  <c:v>0.08</c:v>
                </c:pt>
                <c:pt idx="161">
                  <c:v>0.08</c:v>
                </c:pt>
                <c:pt idx="162">
                  <c:v>0.08</c:v>
                </c:pt>
                <c:pt idx="163">
                  <c:v>0.08</c:v>
                </c:pt>
                <c:pt idx="164">
                  <c:v>0.08</c:v>
                </c:pt>
                <c:pt idx="165">
                  <c:v>0.08</c:v>
                </c:pt>
                <c:pt idx="166">
                  <c:v>0.08</c:v>
                </c:pt>
                <c:pt idx="167">
                  <c:v>0.08</c:v>
                </c:pt>
                <c:pt idx="168">
                  <c:v>0.08</c:v>
                </c:pt>
                <c:pt idx="169">
                  <c:v>0.08</c:v>
                </c:pt>
                <c:pt idx="170">
                  <c:v>0.08</c:v>
                </c:pt>
                <c:pt idx="171">
                  <c:v>0.08</c:v>
                </c:pt>
                <c:pt idx="172">
                  <c:v>0.08</c:v>
                </c:pt>
                <c:pt idx="173">
                  <c:v>0.08</c:v>
                </c:pt>
                <c:pt idx="174">
                  <c:v>0.08</c:v>
                </c:pt>
                <c:pt idx="175">
                  <c:v>0.08</c:v>
                </c:pt>
                <c:pt idx="176">
                  <c:v>0.08</c:v>
                </c:pt>
                <c:pt idx="177">
                  <c:v>0.08</c:v>
                </c:pt>
                <c:pt idx="178">
                  <c:v>0.08</c:v>
                </c:pt>
                <c:pt idx="179">
                  <c:v>0.08</c:v>
                </c:pt>
                <c:pt idx="180">
                  <c:v>0.08</c:v>
                </c:pt>
                <c:pt idx="181">
                  <c:v>0.08</c:v>
                </c:pt>
                <c:pt idx="182">
                  <c:v>0.08</c:v>
                </c:pt>
                <c:pt idx="183">
                  <c:v>0.08</c:v>
                </c:pt>
                <c:pt idx="184">
                  <c:v>0.08</c:v>
                </c:pt>
                <c:pt idx="185">
                  <c:v>0.08</c:v>
                </c:pt>
                <c:pt idx="186">
                  <c:v>0.08</c:v>
                </c:pt>
                <c:pt idx="187">
                  <c:v>0.08</c:v>
                </c:pt>
                <c:pt idx="188">
                  <c:v>0.08</c:v>
                </c:pt>
                <c:pt idx="189">
                  <c:v>0.08</c:v>
                </c:pt>
                <c:pt idx="190">
                  <c:v>0.08</c:v>
                </c:pt>
                <c:pt idx="191">
                  <c:v>0.08</c:v>
                </c:pt>
                <c:pt idx="192">
                  <c:v>0.08</c:v>
                </c:pt>
                <c:pt idx="193">
                  <c:v>0.08</c:v>
                </c:pt>
                <c:pt idx="194">
                  <c:v>0.08</c:v>
                </c:pt>
                <c:pt idx="195">
                  <c:v>0.08</c:v>
                </c:pt>
                <c:pt idx="196">
                  <c:v>0.08</c:v>
                </c:pt>
                <c:pt idx="197">
                  <c:v>0.08</c:v>
                </c:pt>
                <c:pt idx="198">
                  <c:v>0.08</c:v>
                </c:pt>
                <c:pt idx="199">
                  <c:v>0.08</c:v>
                </c:pt>
                <c:pt idx="200">
                  <c:v>8.0000000000000016E-2</c:v>
                </c:pt>
                <c:pt idx="201">
                  <c:v>8.0011102391771061E-2</c:v>
                </c:pt>
                <c:pt idx="202">
                  <c:v>8.0044398610363901E-2</c:v>
                </c:pt>
                <c:pt idx="203">
                  <c:v>8.0099855796430725E-2</c:v>
                </c:pt>
                <c:pt idx="204">
                  <c:v>8.0177419220424276E-2</c:v>
                </c:pt>
                <c:pt idx="205">
                  <c:v>8.027701233660943E-2</c:v>
                </c:pt>
                <c:pt idx="206">
                  <c:v>8.0398536858604541E-2</c:v>
                </c:pt>
                <c:pt idx="207">
                  <c:v>8.0541872856378233E-2</c:v>
                </c:pt>
                <c:pt idx="208">
                  <c:v>8.0706878874605842E-2</c:v>
                </c:pt>
                <c:pt idx="209">
                  <c:v>8.0893392072268838E-2</c:v>
                </c:pt>
                <c:pt idx="210">
                  <c:v>8.110122838335912E-2</c:v>
                </c:pt>
                <c:pt idx="211">
                  <c:v>8.1330182698529999E-2</c:v>
                </c:pt>
                <c:pt idx="212">
                  <c:v>8.1580029067514423E-2</c:v>
                </c:pt>
                <c:pt idx="213">
                  <c:v>8.1850520922110509E-2</c:v>
                </c:pt>
                <c:pt idx="214">
                  <c:v>8.2141391319514659E-2</c:v>
                </c:pt>
                <c:pt idx="215">
                  <c:v>8.245235320576183E-2</c:v>
                </c:pt>
                <c:pt idx="216">
                  <c:v>8.278309969901318E-2</c:v>
                </c:pt>
                <c:pt idx="217">
                  <c:v>8.3133304392411386E-2</c:v>
                </c:pt>
                <c:pt idx="218">
                  <c:v>8.3502621676204786E-2</c:v>
                </c:pt>
                <c:pt idx="219">
                  <c:v>8.3890687078822496E-2</c:v>
                </c:pt>
                <c:pt idx="220">
                  <c:v>8.4297117626563833E-2</c:v>
                </c:pt>
                <c:pt idx="221">
                  <c:v>8.4721512221547127E-2</c:v>
                </c:pt>
                <c:pt idx="222">
                  <c:v>8.5163452037544912E-2</c:v>
                </c:pt>
                <c:pt idx="223">
                  <c:v>8.5622500933314832E-2</c:v>
                </c:pt>
                <c:pt idx="224">
                  <c:v>8.6098205883018433E-2</c:v>
                </c:pt>
                <c:pt idx="225">
                  <c:v>8.6590097423302884E-2</c:v>
                </c:pt>
                <c:pt idx="226">
                  <c:v>8.7097690116604717E-2</c:v>
                </c:pt>
                <c:pt idx="227">
                  <c:v>8.7620483030218049E-2</c:v>
                </c:pt>
                <c:pt idx="228">
                  <c:v>8.8157960230654711E-2</c:v>
                </c:pt>
                <c:pt idx="229">
                  <c:v>8.8709591292808268E-2</c:v>
                </c:pt>
                <c:pt idx="230">
                  <c:v>8.9274831823419609E-2</c:v>
                </c:pt>
                <c:pt idx="231">
                  <c:v>8.9853123998327331E-2</c:v>
                </c:pt>
                <c:pt idx="232">
                  <c:v>9.0443897112972849E-2</c:v>
                </c:pt>
                <c:pt idx="233">
                  <c:v>9.104656814561693E-2</c:v>
                </c:pt>
                <c:pt idx="234">
                  <c:v>9.1660542332711703E-2</c:v>
                </c:pt>
                <c:pt idx="235">
                  <c:v>9.2285213755860504E-2</c:v>
                </c:pt>
                <c:pt idx="236">
                  <c:v>9.2919965939786187E-2</c:v>
                </c:pt>
                <c:pt idx="237">
                  <c:v>9.3564172460717757E-2</c:v>
                </c:pt>
                <c:pt idx="238">
                  <c:v>9.4217197564595082E-2</c:v>
                </c:pt>
                <c:pt idx="239">
                  <c:v>9.487839679448129E-2</c:v>
                </c:pt>
                <c:pt idx="240">
                  <c:v>9.5547117626564038E-2</c:v>
                </c:pt>
                <c:pt idx="241">
                  <c:v>9.6222700114117696E-2</c:v>
                </c:pt>
                <c:pt idx="242">
                  <c:v>9.6904477538791139E-2</c:v>
                </c:pt>
                <c:pt idx="243">
                  <c:v>9.7591777068578175E-2</c:v>
                </c:pt>
                <c:pt idx="244">
                  <c:v>9.8283920421821575E-2</c:v>
                </c:pt>
                <c:pt idx="245">
                  <c:v>9.8980224536595204E-2</c:v>
                </c:pt>
                <c:pt idx="246">
                  <c:v>9.9680002244803556E-2</c:v>
                </c:pt>
                <c:pt idx="247">
                  <c:v>0.10038256295033383</c:v>
                </c:pt>
                <c:pt idx="248">
                  <c:v>0.10108721331059087</c:v>
                </c:pt>
                <c:pt idx="249">
                  <c:v>0.10179325792074254</c:v>
                </c:pt>
                <c:pt idx="250">
                  <c:v>0.10250000000000042</c:v>
                </c:pt>
                <c:pt idx="251">
                  <c:v>0.10320674207925831</c:v>
                </c:pt>
                <c:pt idx="252">
                  <c:v>0.10391278668940998</c:v>
                </c:pt>
                <c:pt idx="253">
                  <c:v>0.10461743704966701</c:v>
                </c:pt>
                <c:pt idx="254">
                  <c:v>0.10531999775519729</c:v>
                </c:pt>
                <c:pt idx="255">
                  <c:v>0.10601977546340564</c:v>
                </c:pt>
                <c:pt idx="256">
                  <c:v>0.10671607957817926</c:v>
                </c:pt>
                <c:pt idx="257">
                  <c:v>0.10740822293142266</c:v>
                </c:pt>
                <c:pt idx="258">
                  <c:v>0.10809552246120969</c:v>
                </c:pt>
                <c:pt idx="259">
                  <c:v>0.10877729988588312</c:v>
                </c:pt>
                <c:pt idx="260">
                  <c:v>0.10945288237343678</c:v>
                </c:pt>
                <c:pt idx="261">
                  <c:v>0.11012160320551952</c:v>
                </c:pt>
                <c:pt idx="262">
                  <c:v>0.11078280243540573</c:v>
                </c:pt>
                <c:pt idx="263">
                  <c:v>0.11143582753928302</c:v>
                </c:pt>
                <c:pt idx="264">
                  <c:v>0.11208003406021459</c:v>
                </c:pt>
                <c:pt idx="265">
                  <c:v>0.11271478624414026</c:v>
                </c:pt>
                <c:pt idx="266">
                  <c:v>0.11333945766728905</c:v>
                </c:pt>
                <c:pt idx="267">
                  <c:v>0.11395343185438379</c:v>
                </c:pt>
                <c:pt idx="268">
                  <c:v>0.11455610288702783</c:v>
                </c:pt>
                <c:pt idx="269">
                  <c:v>0.11514687600167334</c:v>
                </c:pt>
                <c:pt idx="270">
                  <c:v>0.11572516817658102</c:v>
                </c:pt>
                <c:pt idx="271">
                  <c:v>0.11629040870719232</c:v>
                </c:pt>
                <c:pt idx="272">
                  <c:v>0.11684203976934585</c:v>
                </c:pt>
                <c:pt idx="273">
                  <c:v>0.11737951696978248</c:v>
                </c:pt>
                <c:pt idx="274">
                  <c:v>0.11790230988339578</c:v>
                </c:pt>
                <c:pt idx="275">
                  <c:v>0.11840990257669759</c:v>
                </c:pt>
                <c:pt idx="276">
                  <c:v>0.11890179411698201</c:v>
                </c:pt>
                <c:pt idx="277">
                  <c:v>0.11937749906668557</c:v>
                </c:pt>
                <c:pt idx="278">
                  <c:v>0.11983654796245548</c:v>
                </c:pt>
                <c:pt idx="279">
                  <c:v>0.12027848777845324</c:v>
                </c:pt>
                <c:pt idx="280">
                  <c:v>0.1207028823734365</c:v>
                </c:pt>
                <c:pt idx="281">
                  <c:v>0.12110931292117781</c:v>
                </c:pt>
                <c:pt idx="282">
                  <c:v>0.12149737832379549</c:v>
                </c:pt>
                <c:pt idx="283">
                  <c:v>0.12186669560758887</c:v>
                </c:pt>
                <c:pt idx="284">
                  <c:v>0.12221690030098706</c:v>
                </c:pt>
                <c:pt idx="285">
                  <c:v>0.12254764679423838</c:v>
                </c:pt>
                <c:pt idx="286">
                  <c:v>0.12285860868048554</c:v>
                </c:pt>
                <c:pt idx="287">
                  <c:v>0.12314947907788966</c:v>
                </c:pt>
                <c:pt idx="288">
                  <c:v>0.12341997093248573</c:v>
                </c:pt>
                <c:pt idx="289">
                  <c:v>0.12366981730147014</c:v>
                </c:pt>
                <c:pt idx="290">
                  <c:v>0.12389877161664101</c:v>
                </c:pt>
                <c:pt idx="291">
                  <c:v>0.12410660792773126</c:v>
                </c:pt>
                <c:pt idx="292">
                  <c:v>0.12429312112539423</c:v>
                </c:pt>
                <c:pt idx="293">
                  <c:v>0.12445812714362184</c:v>
                </c:pt>
                <c:pt idx="294">
                  <c:v>0.12460146314139552</c:v>
                </c:pt>
                <c:pt idx="295">
                  <c:v>0.12472298766339061</c:v>
                </c:pt>
                <c:pt idx="296">
                  <c:v>0.12482258077957577</c:v>
                </c:pt>
                <c:pt idx="297">
                  <c:v>0.12490014420356932</c:v>
                </c:pt>
                <c:pt idx="298">
                  <c:v>0.12495560138963611</c:v>
                </c:pt>
                <c:pt idx="299">
                  <c:v>0.12498889760822897</c:v>
                </c:pt>
                <c:pt idx="300">
                  <c:v>0.125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345728"/>
        <c:axId val="319346304"/>
      </c:scatterChart>
      <c:valAx>
        <c:axId val="31934457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ZL-Position (mm)</a:t>
                </a:r>
              </a:p>
            </c:rich>
          </c:tx>
          <c:layout>
            <c:manualLayout>
              <c:xMode val="edge"/>
              <c:yMode val="edge"/>
              <c:x val="0.40745705082319256"/>
              <c:y val="0.89579597240610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9345152"/>
        <c:crosses val="autoZero"/>
        <c:crossBetween val="midCat"/>
        <c:majorUnit val="2"/>
      </c:valAx>
      <c:valAx>
        <c:axId val="319345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Speed ratio</a:t>
                </a:r>
              </a:p>
            </c:rich>
          </c:tx>
          <c:layout>
            <c:manualLayout>
              <c:xMode val="edge"/>
              <c:yMode val="edge"/>
              <c:x val="2.2636453113815319E-2"/>
              <c:y val="0.4259601886047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9344576"/>
        <c:crosses val="autoZero"/>
        <c:crossBetween val="midCat"/>
      </c:valAx>
      <c:valAx>
        <c:axId val="319345728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319346304"/>
        <c:crosses val="autoZero"/>
        <c:crossBetween val="midCat"/>
      </c:valAx>
      <c:valAx>
        <c:axId val="31934630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FF00FF"/>
                    </a:solidFill>
                    <a:latin typeface="Arial"/>
                    <a:ea typeface="Arial"/>
                    <a:cs typeface="Arial"/>
                  </a:defRPr>
                </a:pPr>
                <a:r>
                  <a:t>Diameter (mm)</a:t>
                </a:r>
              </a:p>
            </c:rich>
          </c:tx>
          <c:layout>
            <c:manualLayout>
              <c:xMode val="edge"/>
              <c:yMode val="edge"/>
              <c:x val="0.94274352779766168"/>
              <c:y val="0.35649027942303674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FF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9345728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7.1025709854450007E-3"/>
          <c:y val="1.0619840661510232E-2"/>
          <c:w val="0.86508455619183966"/>
          <c:h val="7.0798689986760505E-2"/>
        </c:manualLayout>
      </c:layout>
      <c:overlay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962986405863725"/>
          <c:y val="6.7183632064640023E-2"/>
          <c:w val="0.80185330196271332"/>
          <c:h val="0.74160393855968021"/>
        </c:manualLayout>
      </c:layout>
      <c:scatterChart>
        <c:scatterStyle val="lineMarker"/>
        <c:varyColors val="0"/>
        <c:ser>
          <c:idx val="0"/>
          <c:order val="0"/>
          <c:tx>
            <c:strRef>
              <c:f>Design!$K$15</c:f>
              <c:strCache>
                <c:ptCount val="1"/>
                <c:pt idx="0">
                  <c:v>ZL reverse (mm)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Design!$J$16:$J$316</c:f>
              <c:numCache>
                <c:formatCode>0.00</c:formatCode>
                <c:ptCount val="301"/>
                <c:pt idx="0">
                  <c:v>0</c:v>
                </c:pt>
                <c:pt idx="1">
                  <c:v>1.1956851840000269</c:v>
                </c:pt>
                <c:pt idx="2">
                  <c:v>2.3827614720000052</c:v>
                </c:pt>
                <c:pt idx="3">
                  <c:v>3.5612599680000394</c:v>
                </c:pt>
                <c:pt idx="4">
                  <c:v>4.731211775999987</c:v>
                </c:pt>
                <c:pt idx="5">
                  <c:v>5.8926479999999755</c:v>
                </c:pt>
                <c:pt idx="6">
                  <c:v>7.0455997439999853</c:v>
                </c:pt>
                <c:pt idx="7">
                  <c:v>8.1900981120000349</c:v>
                </c:pt>
                <c:pt idx="8">
                  <c:v>9.3261742080000314</c:v>
                </c:pt>
                <c:pt idx="9">
                  <c:v>10.453859136000016</c:v>
                </c:pt>
                <c:pt idx="10">
                  <c:v>11.573184000000019</c:v>
                </c:pt>
                <c:pt idx="11">
                  <c:v>12.68417990400002</c:v>
                </c:pt>
                <c:pt idx="12">
                  <c:v>13.786877952000038</c:v>
                </c:pt>
                <c:pt idx="13">
                  <c:v>14.881309248000017</c:v>
                </c:pt>
                <c:pt idx="14">
                  <c:v>15.967504895999985</c:v>
                </c:pt>
                <c:pt idx="15">
                  <c:v>17.045495999999996</c:v>
                </c:pt>
                <c:pt idx="16">
                  <c:v>18.115313663999974</c:v>
                </c:pt>
                <c:pt idx="17">
                  <c:v>19.176988992000016</c:v>
                </c:pt>
                <c:pt idx="18">
                  <c:v>20.230553087999972</c:v>
                </c:pt>
                <c:pt idx="19">
                  <c:v>21.276037055999993</c:v>
                </c:pt>
                <c:pt idx="20">
                  <c:v>22.313472000000036</c:v>
                </c:pt>
                <c:pt idx="21">
                  <c:v>23.34288902399998</c:v>
                </c:pt>
                <c:pt idx="22">
                  <c:v>24.364319232000007</c:v>
                </c:pt>
                <c:pt idx="23">
                  <c:v>25.377793727999997</c:v>
                </c:pt>
                <c:pt idx="24">
                  <c:v>26.38334361599998</c:v>
                </c:pt>
                <c:pt idx="25">
                  <c:v>27.381000000000022</c:v>
                </c:pt>
                <c:pt idx="26">
                  <c:v>28.370793983999981</c:v>
                </c:pt>
                <c:pt idx="27">
                  <c:v>29.352756672000012</c:v>
                </c:pt>
                <c:pt idx="28">
                  <c:v>30.326919168000007</c:v>
                </c:pt>
                <c:pt idx="29">
                  <c:v>31.293312576000023</c:v>
                </c:pt>
                <c:pt idx="30">
                  <c:v>32.251968000000012</c:v>
                </c:pt>
                <c:pt idx="31">
                  <c:v>33.202916544000004</c:v>
                </c:pt>
                <c:pt idx="32">
                  <c:v>34.146189312000018</c:v>
                </c:pt>
                <c:pt idx="33">
                  <c:v>35.081817408000006</c:v>
                </c:pt>
                <c:pt idx="34">
                  <c:v>36.009831936000019</c:v>
                </c:pt>
                <c:pt idx="35">
                  <c:v>36.930264000000008</c:v>
                </c:pt>
                <c:pt idx="36">
                  <c:v>37.843144703999997</c:v>
                </c:pt>
                <c:pt idx="37">
                  <c:v>38.748505152000035</c:v>
                </c:pt>
                <c:pt idx="38">
                  <c:v>39.646376448000012</c:v>
                </c:pt>
                <c:pt idx="39">
                  <c:v>40.536789696000021</c:v>
                </c:pt>
                <c:pt idx="40">
                  <c:v>41.419776000000056</c:v>
                </c:pt>
                <c:pt idx="41">
                  <c:v>42.295366464000026</c:v>
                </c:pt>
                <c:pt idx="42">
                  <c:v>43.163592192000003</c:v>
                </c:pt>
                <c:pt idx="43">
                  <c:v>44.024484287999996</c:v>
                </c:pt>
                <c:pt idx="44">
                  <c:v>44.878073856000029</c:v>
                </c:pt>
                <c:pt idx="45">
                  <c:v>45.724392000000023</c:v>
                </c:pt>
                <c:pt idx="46">
                  <c:v>46.563469824000002</c:v>
                </c:pt>
                <c:pt idx="47">
                  <c:v>47.395338432000003</c:v>
                </c:pt>
                <c:pt idx="48">
                  <c:v>48.220028928000033</c:v>
                </c:pt>
                <c:pt idx="49">
                  <c:v>49.03757241600001</c:v>
                </c:pt>
                <c:pt idx="50">
                  <c:v>49.84800000000002</c:v>
                </c:pt>
                <c:pt idx="51">
                  <c:v>50.651342783999993</c:v>
                </c:pt>
                <c:pt idx="52">
                  <c:v>51.447631872000038</c:v>
                </c:pt>
                <c:pt idx="53">
                  <c:v>52.23689836800002</c:v>
                </c:pt>
                <c:pt idx="54">
                  <c:v>53.019173376000012</c:v>
                </c:pt>
                <c:pt idx="55">
                  <c:v>53.79448800000003</c:v>
                </c:pt>
                <c:pt idx="56">
                  <c:v>54.562873344000025</c:v>
                </c:pt>
                <c:pt idx="57">
                  <c:v>55.324360512000027</c:v>
                </c:pt>
                <c:pt idx="58">
                  <c:v>56.078980608000016</c:v>
                </c:pt>
                <c:pt idx="59">
                  <c:v>56.826764736000008</c:v>
                </c:pt>
                <c:pt idx="60">
                  <c:v>57.567744000000047</c:v>
                </c:pt>
                <c:pt idx="61">
                  <c:v>58.301949504000021</c:v>
                </c:pt>
                <c:pt idx="62">
                  <c:v>59.029412352000044</c:v>
                </c:pt>
                <c:pt idx="63">
                  <c:v>59.750163648000019</c:v>
                </c:pt>
                <c:pt idx="64">
                  <c:v>60.464234496000017</c:v>
                </c:pt>
                <c:pt idx="65">
                  <c:v>61.171656000000034</c:v>
                </c:pt>
                <c:pt idx="66">
                  <c:v>61.872459264000035</c:v>
                </c:pt>
                <c:pt idx="67">
                  <c:v>62.56667539200005</c:v>
                </c:pt>
                <c:pt idx="68">
                  <c:v>63.254335488000009</c:v>
                </c:pt>
                <c:pt idx="69">
                  <c:v>63.935470656000021</c:v>
                </c:pt>
                <c:pt idx="70">
                  <c:v>64.610112000000015</c:v>
                </c:pt>
                <c:pt idx="71">
                  <c:v>65.278290623999993</c:v>
                </c:pt>
                <c:pt idx="72">
                  <c:v>65.940037632000013</c:v>
                </c:pt>
                <c:pt idx="73">
                  <c:v>66.595384128000006</c:v>
                </c:pt>
                <c:pt idx="74">
                  <c:v>67.244361216000001</c:v>
                </c:pt>
                <c:pt idx="75">
                  <c:v>67.886999999999986</c:v>
                </c:pt>
                <c:pt idx="76">
                  <c:v>68.52333158399999</c:v>
                </c:pt>
                <c:pt idx="77">
                  <c:v>69.153387071999987</c:v>
                </c:pt>
                <c:pt idx="78">
                  <c:v>69.777197567999977</c:v>
                </c:pt>
                <c:pt idx="79">
                  <c:v>70.394794175999991</c:v>
                </c:pt>
                <c:pt idx="80">
                  <c:v>71.006207999999958</c:v>
                </c:pt>
                <c:pt idx="81">
                  <c:v>71.611470143999981</c:v>
                </c:pt>
                <c:pt idx="82">
                  <c:v>72.210611711999974</c:v>
                </c:pt>
                <c:pt idx="83">
                  <c:v>72.803663807999939</c:v>
                </c:pt>
                <c:pt idx="84">
                  <c:v>73.390657535999949</c:v>
                </c:pt>
                <c:pt idx="85">
                  <c:v>73.971623999999977</c:v>
                </c:pt>
                <c:pt idx="86">
                  <c:v>74.546594303999939</c:v>
                </c:pt>
                <c:pt idx="87">
                  <c:v>75.115599551999949</c:v>
                </c:pt>
                <c:pt idx="88">
                  <c:v>75.678670847999967</c:v>
                </c:pt>
                <c:pt idx="89">
                  <c:v>76.235839295999924</c:v>
                </c:pt>
                <c:pt idx="90">
                  <c:v>76.787135999999933</c:v>
                </c:pt>
                <c:pt idx="91">
                  <c:v>77.332592063999954</c:v>
                </c:pt>
                <c:pt idx="92">
                  <c:v>77.872238591999945</c:v>
                </c:pt>
                <c:pt idx="93">
                  <c:v>78.406106687999923</c:v>
                </c:pt>
                <c:pt idx="94">
                  <c:v>78.934227455999945</c:v>
                </c:pt>
                <c:pt idx="95">
                  <c:v>79.4566319999999</c:v>
                </c:pt>
                <c:pt idx="96">
                  <c:v>79.973351423999901</c:v>
                </c:pt>
                <c:pt idx="97">
                  <c:v>80.484416831999923</c:v>
                </c:pt>
                <c:pt idx="98">
                  <c:v>80.989859327999937</c:v>
                </c:pt>
                <c:pt idx="99">
                  <c:v>81.489710015999904</c:v>
                </c:pt>
                <c:pt idx="100">
                  <c:v>81.983999999999924</c:v>
                </c:pt>
                <c:pt idx="101">
                  <c:v>82.475519999999918</c:v>
                </c:pt>
                <c:pt idx="102">
                  <c:v>82.967039999999912</c:v>
                </c:pt>
                <c:pt idx="103">
                  <c:v>83.458559999999906</c:v>
                </c:pt>
                <c:pt idx="104">
                  <c:v>83.9500799999999</c:v>
                </c:pt>
                <c:pt idx="105">
                  <c:v>84.441599999999895</c:v>
                </c:pt>
                <c:pt idx="106">
                  <c:v>84.933119999999889</c:v>
                </c:pt>
                <c:pt idx="107">
                  <c:v>85.424639999999883</c:v>
                </c:pt>
                <c:pt idx="108">
                  <c:v>85.916159999999877</c:v>
                </c:pt>
                <c:pt idx="109">
                  <c:v>86.407679999999871</c:v>
                </c:pt>
                <c:pt idx="110">
                  <c:v>86.899199999999865</c:v>
                </c:pt>
                <c:pt idx="111">
                  <c:v>87.39071999999986</c:v>
                </c:pt>
                <c:pt idx="112">
                  <c:v>87.882239999999854</c:v>
                </c:pt>
                <c:pt idx="113">
                  <c:v>88.373759999999848</c:v>
                </c:pt>
                <c:pt idx="114">
                  <c:v>88.865279999999842</c:v>
                </c:pt>
                <c:pt idx="115">
                  <c:v>89.356799999999836</c:v>
                </c:pt>
                <c:pt idx="116">
                  <c:v>89.848319999999831</c:v>
                </c:pt>
                <c:pt idx="117">
                  <c:v>90.339839999999825</c:v>
                </c:pt>
                <c:pt idx="118">
                  <c:v>90.831359999999819</c:v>
                </c:pt>
                <c:pt idx="119">
                  <c:v>91.322879999999813</c:v>
                </c:pt>
                <c:pt idx="120">
                  <c:v>91.814399999999807</c:v>
                </c:pt>
                <c:pt idx="121">
                  <c:v>92.305919999999801</c:v>
                </c:pt>
                <c:pt idx="122">
                  <c:v>92.797439999999796</c:v>
                </c:pt>
                <c:pt idx="123">
                  <c:v>93.28895999999979</c:v>
                </c:pt>
                <c:pt idx="124">
                  <c:v>93.780479999999784</c:v>
                </c:pt>
                <c:pt idx="125">
                  <c:v>94.271999999999778</c:v>
                </c:pt>
                <c:pt idx="126">
                  <c:v>94.763519999999772</c:v>
                </c:pt>
                <c:pt idx="127">
                  <c:v>95.255039999999767</c:v>
                </c:pt>
                <c:pt idx="128">
                  <c:v>95.746559999999761</c:v>
                </c:pt>
                <c:pt idx="129">
                  <c:v>96.238079999999755</c:v>
                </c:pt>
                <c:pt idx="130">
                  <c:v>96.729599999999749</c:v>
                </c:pt>
                <c:pt idx="131">
                  <c:v>97.221119999999743</c:v>
                </c:pt>
                <c:pt idx="132">
                  <c:v>97.712639999999737</c:v>
                </c:pt>
                <c:pt idx="133">
                  <c:v>98.204159999999732</c:v>
                </c:pt>
                <c:pt idx="134">
                  <c:v>98.695679999999726</c:v>
                </c:pt>
                <c:pt idx="135">
                  <c:v>99.18719999999972</c:v>
                </c:pt>
                <c:pt idx="136">
                  <c:v>99.678719999999714</c:v>
                </c:pt>
                <c:pt idx="137">
                  <c:v>100.17023999999971</c:v>
                </c:pt>
                <c:pt idx="138">
                  <c:v>100.6617599999997</c:v>
                </c:pt>
                <c:pt idx="139">
                  <c:v>101.1532799999997</c:v>
                </c:pt>
                <c:pt idx="140">
                  <c:v>101.64479999999969</c:v>
                </c:pt>
                <c:pt idx="141">
                  <c:v>102.13631999999969</c:v>
                </c:pt>
                <c:pt idx="142">
                  <c:v>102.62783999999968</c:v>
                </c:pt>
                <c:pt idx="143">
                  <c:v>103.11935999999967</c:v>
                </c:pt>
                <c:pt idx="144">
                  <c:v>103.61087999999967</c:v>
                </c:pt>
                <c:pt idx="145">
                  <c:v>104.10239999999966</c:v>
                </c:pt>
                <c:pt idx="146">
                  <c:v>104.59391999999966</c:v>
                </c:pt>
                <c:pt idx="147">
                  <c:v>105.08543999999965</c:v>
                </c:pt>
                <c:pt idx="148">
                  <c:v>105.57695999999964</c:v>
                </c:pt>
                <c:pt idx="149">
                  <c:v>106.06847999999964</c:v>
                </c:pt>
                <c:pt idx="150">
                  <c:v>106.55999999999963</c:v>
                </c:pt>
                <c:pt idx="151">
                  <c:v>107.05151999999963</c:v>
                </c:pt>
                <c:pt idx="152">
                  <c:v>107.54303999999962</c:v>
                </c:pt>
                <c:pt idx="153">
                  <c:v>108.03455999999962</c:v>
                </c:pt>
                <c:pt idx="154">
                  <c:v>108.52607999999961</c:v>
                </c:pt>
                <c:pt idx="155">
                  <c:v>109.0175999999996</c:v>
                </c:pt>
                <c:pt idx="156">
                  <c:v>109.5091199999996</c:v>
                </c:pt>
                <c:pt idx="157">
                  <c:v>110.00063999999959</c:v>
                </c:pt>
                <c:pt idx="158">
                  <c:v>110.49215999999959</c:v>
                </c:pt>
                <c:pt idx="159">
                  <c:v>110.98367999999958</c:v>
                </c:pt>
                <c:pt idx="160">
                  <c:v>111.47519999999957</c:v>
                </c:pt>
                <c:pt idx="161">
                  <c:v>111.96671999999957</c:v>
                </c:pt>
                <c:pt idx="162">
                  <c:v>112.45823999999956</c:v>
                </c:pt>
                <c:pt idx="163">
                  <c:v>112.94975999999956</c:v>
                </c:pt>
                <c:pt idx="164">
                  <c:v>113.44127999999955</c:v>
                </c:pt>
                <c:pt idx="165">
                  <c:v>113.93279999999955</c:v>
                </c:pt>
                <c:pt idx="166">
                  <c:v>114.42431999999954</c:v>
                </c:pt>
                <c:pt idx="167">
                  <c:v>114.91583999999953</c:v>
                </c:pt>
                <c:pt idx="168">
                  <c:v>115.40735999999953</c:v>
                </c:pt>
                <c:pt idx="169">
                  <c:v>115.89887999999952</c:v>
                </c:pt>
                <c:pt idx="170">
                  <c:v>116.39039999999952</c:v>
                </c:pt>
                <c:pt idx="171">
                  <c:v>116.88191999999951</c:v>
                </c:pt>
                <c:pt idx="172">
                  <c:v>117.3734399999995</c:v>
                </c:pt>
                <c:pt idx="173">
                  <c:v>117.8649599999995</c:v>
                </c:pt>
                <c:pt idx="174">
                  <c:v>118.35647999999949</c:v>
                </c:pt>
                <c:pt idx="175">
                  <c:v>118.84799999999949</c:v>
                </c:pt>
                <c:pt idx="176">
                  <c:v>119.33951999999948</c:v>
                </c:pt>
                <c:pt idx="177">
                  <c:v>119.83103999999948</c:v>
                </c:pt>
                <c:pt idx="178">
                  <c:v>120.32255999999947</c:v>
                </c:pt>
                <c:pt idx="179">
                  <c:v>120.81407999999946</c:v>
                </c:pt>
                <c:pt idx="180">
                  <c:v>121.30559999999946</c:v>
                </c:pt>
                <c:pt idx="181">
                  <c:v>121.79711999999945</c:v>
                </c:pt>
                <c:pt idx="182">
                  <c:v>122.28863999999945</c:v>
                </c:pt>
                <c:pt idx="183">
                  <c:v>122.78015999999944</c:v>
                </c:pt>
                <c:pt idx="184">
                  <c:v>123.27167999999944</c:v>
                </c:pt>
                <c:pt idx="185">
                  <c:v>123.76319999999943</c:v>
                </c:pt>
                <c:pt idx="186">
                  <c:v>124.25471999999942</c:v>
                </c:pt>
                <c:pt idx="187">
                  <c:v>124.74623999999942</c:v>
                </c:pt>
                <c:pt idx="188">
                  <c:v>125.23775999999941</c:v>
                </c:pt>
                <c:pt idx="189">
                  <c:v>125.72927999999941</c:v>
                </c:pt>
                <c:pt idx="190">
                  <c:v>126.2207999999994</c:v>
                </c:pt>
                <c:pt idx="191">
                  <c:v>126.71231999999939</c:v>
                </c:pt>
                <c:pt idx="192">
                  <c:v>127.20383999999939</c:v>
                </c:pt>
                <c:pt idx="193">
                  <c:v>127.69535999999938</c:v>
                </c:pt>
                <c:pt idx="194">
                  <c:v>128.18687999999938</c:v>
                </c:pt>
                <c:pt idx="195">
                  <c:v>128.67839999999939</c:v>
                </c:pt>
                <c:pt idx="196">
                  <c:v>129.16991999999939</c:v>
                </c:pt>
                <c:pt idx="197">
                  <c:v>129.6614399999994</c:v>
                </c:pt>
                <c:pt idx="198">
                  <c:v>130.15295999999941</c:v>
                </c:pt>
                <c:pt idx="199">
                  <c:v>130.64447999999942</c:v>
                </c:pt>
                <c:pt idx="200">
                  <c:v>131.13600000000008</c:v>
                </c:pt>
                <c:pt idx="201">
                  <c:v>131.63028998400011</c:v>
                </c:pt>
                <c:pt idx="202">
                  <c:v>132.1301406720001</c:v>
                </c:pt>
                <c:pt idx="203">
                  <c:v>132.6355831680001</c:v>
                </c:pt>
                <c:pt idx="204">
                  <c:v>133.14664857600013</c:v>
                </c:pt>
                <c:pt idx="205">
                  <c:v>133.66336800000013</c:v>
                </c:pt>
                <c:pt idx="206">
                  <c:v>134.18577254400014</c:v>
                </c:pt>
                <c:pt idx="207">
                  <c:v>134.71389331200015</c:v>
                </c:pt>
                <c:pt idx="208">
                  <c:v>135.24776140800014</c:v>
                </c:pt>
                <c:pt idx="209">
                  <c:v>135.78740793600016</c:v>
                </c:pt>
                <c:pt idx="210">
                  <c:v>136.33286400000014</c:v>
                </c:pt>
                <c:pt idx="211">
                  <c:v>136.88416070400015</c:v>
                </c:pt>
                <c:pt idx="212">
                  <c:v>137.44132915200015</c:v>
                </c:pt>
                <c:pt idx="213">
                  <c:v>138.00440044800018</c:v>
                </c:pt>
                <c:pt idx="214">
                  <c:v>138.57340569600018</c:v>
                </c:pt>
                <c:pt idx="215">
                  <c:v>139.14837600000018</c:v>
                </c:pt>
                <c:pt idx="216">
                  <c:v>139.72934246400018</c:v>
                </c:pt>
                <c:pt idx="217">
                  <c:v>140.31633619200022</c:v>
                </c:pt>
                <c:pt idx="218">
                  <c:v>140.9093882880002</c:v>
                </c:pt>
                <c:pt idx="219">
                  <c:v>141.50852985600022</c:v>
                </c:pt>
                <c:pt idx="220">
                  <c:v>142.11379200000022</c:v>
                </c:pt>
                <c:pt idx="221">
                  <c:v>142.72520582400023</c:v>
                </c:pt>
                <c:pt idx="222">
                  <c:v>143.34280243200027</c:v>
                </c:pt>
                <c:pt idx="223">
                  <c:v>143.96661292800025</c:v>
                </c:pt>
                <c:pt idx="224">
                  <c:v>144.59666841600023</c:v>
                </c:pt>
                <c:pt idx="225">
                  <c:v>145.23300000000023</c:v>
                </c:pt>
                <c:pt idx="226">
                  <c:v>145.87563878400024</c:v>
                </c:pt>
                <c:pt idx="227">
                  <c:v>146.52461587200025</c:v>
                </c:pt>
                <c:pt idx="228">
                  <c:v>147.17996236800025</c:v>
                </c:pt>
                <c:pt idx="229">
                  <c:v>147.8417093760003</c:v>
                </c:pt>
                <c:pt idx="230">
                  <c:v>148.50988800000033</c:v>
                </c:pt>
                <c:pt idx="231">
                  <c:v>149.18452934400031</c:v>
                </c:pt>
                <c:pt idx="232">
                  <c:v>149.86566451200034</c:v>
                </c:pt>
                <c:pt idx="233">
                  <c:v>150.55332460800034</c:v>
                </c:pt>
                <c:pt idx="234">
                  <c:v>151.2475407360003</c:v>
                </c:pt>
                <c:pt idx="235">
                  <c:v>151.94834400000033</c:v>
                </c:pt>
                <c:pt idx="236">
                  <c:v>152.65576550400033</c:v>
                </c:pt>
                <c:pt idx="237">
                  <c:v>153.36983635200033</c:v>
                </c:pt>
                <c:pt idx="238">
                  <c:v>154.09058764800037</c:v>
                </c:pt>
                <c:pt idx="239">
                  <c:v>154.81805049600035</c:v>
                </c:pt>
                <c:pt idx="240">
                  <c:v>155.55225600000037</c:v>
                </c:pt>
                <c:pt idx="241">
                  <c:v>156.29323526400037</c:v>
                </c:pt>
                <c:pt idx="242">
                  <c:v>157.04101939200041</c:v>
                </c:pt>
                <c:pt idx="243">
                  <c:v>157.7956394880004</c:v>
                </c:pt>
                <c:pt idx="244">
                  <c:v>158.55712665600043</c:v>
                </c:pt>
                <c:pt idx="245">
                  <c:v>159.32551200000046</c:v>
                </c:pt>
                <c:pt idx="246">
                  <c:v>160.1008266240004</c:v>
                </c:pt>
                <c:pt idx="247">
                  <c:v>160.88310163200046</c:v>
                </c:pt>
                <c:pt idx="248">
                  <c:v>161.67236812800047</c:v>
                </c:pt>
                <c:pt idx="249">
                  <c:v>162.46865721600051</c:v>
                </c:pt>
                <c:pt idx="250">
                  <c:v>163.2720000000005</c:v>
                </c:pt>
                <c:pt idx="251">
                  <c:v>164.0824275840005</c:v>
                </c:pt>
                <c:pt idx="252">
                  <c:v>164.89997107200051</c:v>
                </c:pt>
                <c:pt idx="253">
                  <c:v>165.72466156800053</c:v>
                </c:pt>
                <c:pt idx="254">
                  <c:v>166.55653017600054</c:v>
                </c:pt>
                <c:pt idx="255">
                  <c:v>167.39560800000052</c:v>
                </c:pt>
                <c:pt idx="256">
                  <c:v>168.24192614400056</c:v>
                </c:pt>
                <c:pt idx="257">
                  <c:v>169.09551571200058</c:v>
                </c:pt>
                <c:pt idx="258">
                  <c:v>169.95640780800056</c:v>
                </c:pt>
                <c:pt idx="259">
                  <c:v>170.82463353600056</c:v>
                </c:pt>
                <c:pt idx="260">
                  <c:v>171.70022400000062</c:v>
                </c:pt>
                <c:pt idx="261">
                  <c:v>172.5832103040006</c:v>
                </c:pt>
                <c:pt idx="262">
                  <c:v>173.47362355200062</c:v>
                </c:pt>
                <c:pt idx="263">
                  <c:v>174.37149484800062</c:v>
                </c:pt>
                <c:pt idx="264">
                  <c:v>175.27685529600063</c:v>
                </c:pt>
                <c:pt idx="265">
                  <c:v>176.18973600000064</c:v>
                </c:pt>
                <c:pt idx="266">
                  <c:v>177.11016806400067</c:v>
                </c:pt>
                <c:pt idx="267">
                  <c:v>178.03818259200065</c:v>
                </c:pt>
                <c:pt idx="268">
                  <c:v>178.97381068800067</c:v>
                </c:pt>
                <c:pt idx="269">
                  <c:v>179.91708345600065</c:v>
                </c:pt>
                <c:pt idx="270">
                  <c:v>180.86803200000065</c:v>
                </c:pt>
                <c:pt idx="271">
                  <c:v>181.82668742400062</c:v>
                </c:pt>
                <c:pt idx="272">
                  <c:v>182.79308083200058</c:v>
                </c:pt>
                <c:pt idx="273">
                  <c:v>183.76724332800057</c:v>
                </c:pt>
                <c:pt idx="274">
                  <c:v>184.74920601600056</c:v>
                </c:pt>
                <c:pt idx="275">
                  <c:v>185.73900000000054</c:v>
                </c:pt>
                <c:pt idx="276">
                  <c:v>186.73665638400053</c:v>
                </c:pt>
                <c:pt idx="277">
                  <c:v>187.74220627200054</c:v>
                </c:pt>
                <c:pt idx="278">
                  <c:v>188.75568076800047</c:v>
                </c:pt>
                <c:pt idx="279">
                  <c:v>189.7771109760005</c:v>
                </c:pt>
                <c:pt idx="280">
                  <c:v>190.80652800000041</c:v>
                </c:pt>
                <c:pt idx="281">
                  <c:v>191.8439629440004</c:v>
                </c:pt>
                <c:pt idx="282">
                  <c:v>192.88944691200038</c:v>
                </c:pt>
                <c:pt idx="283">
                  <c:v>193.94301100800038</c:v>
                </c:pt>
                <c:pt idx="284">
                  <c:v>195.00468633600039</c:v>
                </c:pt>
                <c:pt idx="285">
                  <c:v>196.07450400000036</c:v>
                </c:pt>
                <c:pt idx="286">
                  <c:v>197.15249510400034</c:v>
                </c:pt>
                <c:pt idx="287">
                  <c:v>198.23869075200034</c:v>
                </c:pt>
                <c:pt idx="288">
                  <c:v>199.33312204800029</c:v>
                </c:pt>
                <c:pt idx="289">
                  <c:v>200.43582009600024</c:v>
                </c:pt>
                <c:pt idx="290">
                  <c:v>201.54681600000023</c:v>
                </c:pt>
                <c:pt idx="291">
                  <c:v>202.66614086400023</c:v>
                </c:pt>
                <c:pt idx="292">
                  <c:v>203.79382579200023</c:v>
                </c:pt>
                <c:pt idx="293">
                  <c:v>204.92990188800016</c:v>
                </c:pt>
                <c:pt idx="294">
                  <c:v>206.07440025600016</c:v>
                </c:pt>
                <c:pt idx="295">
                  <c:v>207.22735200000017</c:v>
                </c:pt>
                <c:pt idx="296">
                  <c:v>208.38878822400011</c:v>
                </c:pt>
                <c:pt idx="297">
                  <c:v>209.55874003200003</c:v>
                </c:pt>
                <c:pt idx="298">
                  <c:v>210.73723852800006</c:v>
                </c:pt>
                <c:pt idx="299">
                  <c:v>211.92431481600005</c:v>
                </c:pt>
                <c:pt idx="300">
                  <c:v>213.12</c:v>
                </c:pt>
              </c:numCache>
            </c:numRef>
          </c:xVal>
          <c:yVal>
            <c:numRef>
              <c:f>Design!$K$16:$K$316</c:f>
              <c:numCache>
                <c:formatCode>0.00</c:formatCode>
                <c:ptCount val="301"/>
                <c:pt idx="0" formatCode="General">
                  <c:v>0</c:v>
                </c:pt>
                <c:pt idx="1">
                  <c:v>5.9784259200001348E-2</c:v>
                </c:pt>
                <c:pt idx="2">
                  <c:v>0.11956773986689245</c:v>
                </c:pt>
                <c:pt idx="3">
                  <c:v>0.17935043636142922</c:v>
                </c:pt>
                <c:pt idx="4">
                  <c:v>0.23913234298286123</c:v>
                </c:pt>
                <c:pt idx="5">
                  <c:v>0.29891345396806052</c:v>
                </c:pt>
                <c:pt idx="6">
                  <c:v>0.35869376349058668</c:v>
                </c:pt>
                <c:pt idx="7">
                  <c:v>0.41847326565976561</c:v>
                </c:pt>
                <c:pt idx="8">
                  <c:v>0.47825195451973423</c:v>
                </c:pt>
                <c:pt idx="9">
                  <c:v>0.53802982404848776</c:v>
                </c:pt>
                <c:pt idx="10">
                  <c:v>0.5978068681568891</c:v>
                </c:pt>
                <c:pt idx="11">
                  <c:v>0.65758308068766513</c:v>
                </c:pt>
                <c:pt idx="12">
                  <c:v>0.71735845541439136</c:v>
                </c:pt>
                <c:pt idx="13">
                  <c:v>0.77713298604044589</c:v>
                </c:pt>
                <c:pt idx="14">
                  <c:v>0.83690666619795939</c:v>
                </c:pt>
                <c:pt idx="15">
                  <c:v>0.8966794894467327</c:v>
                </c:pt>
                <c:pt idx="16">
                  <c:v>0.95645144927312853</c:v>
                </c:pt>
                <c:pt idx="17">
                  <c:v>1.0162225390889679</c:v>
                </c:pt>
                <c:pt idx="18">
                  <c:v>1.0759927522303643</c:v>
                </c:pt>
                <c:pt idx="19">
                  <c:v>1.1357620819565906</c:v>
                </c:pt>
                <c:pt idx="20">
                  <c:v>1.195530521448865</c:v>
                </c:pt>
                <c:pt idx="21">
                  <c:v>1.2552980638091471</c:v>
                </c:pt>
                <c:pt idx="22">
                  <c:v>1.3150647020589281</c:v>
                </c:pt>
                <c:pt idx="23">
                  <c:v>1.3748304291379378</c:v>
                </c:pt>
                <c:pt idx="24">
                  <c:v>1.4345952379028899</c:v>
                </c:pt>
                <c:pt idx="25">
                  <c:v>1.494359121126168</c:v>
                </c:pt>
                <c:pt idx="26">
                  <c:v>1.5541220714944786</c:v>
                </c:pt>
                <c:pt idx="27">
                  <c:v>1.6138840816075219</c:v>
                </c:pt>
                <c:pt idx="28">
                  <c:v>1.6736451439765723</c:v>
                </c:pt>
                <c:pt idx="29">
                  <c:v>1.73340525102309</c:v>
                </c:pt>
                <c:pt idx="30">
                  <c:v>1.7931643950772624</c:v>
                </c:pt>
                <c:pt idx="31">
                  <c:v>1.852922568376544</c:v>
                </c:pt>
                <c:pt idx="32">
                  <c:v>1.9126797630641499</c:v>
                </c:pt>
                <c:pt idx="33">
                  <c:v>1.9724359711875203</c:v>
                </c:pt>
                <c:pt idx="34">
                  <c:v>2.0321911846967682</c:v>
                </c:pt>
                <c:pt idx="35">
                  <c:v>2.0919453954430725</c:v>
                </c:pt>
                <c:pt idx="36">
                  <c:v>2.1516985951770597</c:v>
                </c:pt>
                <c:pt idx="37">
                  <c:v>2.2114507755471422</c:v>
                </c:pt>
                <c:pt idx="38">
                  <c:v>2.271201928097808</c:v>
                </c:pt>
                <c:pt idx="39">
                  <c:v>2.3309520442679141</c:v>
                </c:pt>
                <c:pt idx="40">
                  <c:v>2.3907011153889006</c:v>
                </c:pt>
                <c:pt idx="41">
                  <c:v>2.4504491326829854</c:v>
                </c:pt>
                <c:pt idx="42">
                  <c:v>2.5101960872613396</c:v>
                </c:pt>
                <c:pt idx="43">
                  <c:v>2.5699419701221902</c:v>
                </c:pt>
                <c:pt idx="44">
                  <c:v>2.6296867721489043</c:v>
                </c:pt>
                <c:pt idx="45">
                  <c:v>2.6894304841080188</c:v>
                </c:pt>
                <c:pt idx="46">
                  <c:v>2.7491730966472487</c:v>
                </c:pt>
                <c:pt idx="47">
                  <c:v>2.8089146002934351</c:v>
                </c:pt>
                <c:pt idx="48">
                  <c:v>2.8686549854504486</c:v>
                </c:pt>
                <c:pt idx="49">
                  <c:v>2.9283942423970477</c:v>
                </c:pt>
                <c:pt idx="50">
                  <c:v>2.9881323612847144</c:v>
                </c:pt>
                <c:pt idx="51">
                  <c:v>3.0478693321353965</c:v>
                </c:pt>
                <c:pt idx="52">
                  <c:v>3.107605144839253</c:v>
                </c:pt>
                <c:pt idx="53">
                  <c:v>3.1673397891522903</c:v>
                </c:pt>
                <c:pt idx="54">
                  <c:v>3.2270732546940124</c:v>
                </c:pt>
                <c:pt idx="55">
                  <c:v>3.2868055309449642</c:v>
                </c:pt>
                <c:pt idx="56">
                  <c:v>3.3465366072442406</c:v>
                </c:pt>
                <c:pt idx="57">
                  <c:v>3.4062664727869496</c:v>
                </c:pt>
                <c:pt idx="58">
                  <c:v>3.4659951166215972</c:v>
                </c:pt>
                <c:pt idx="59">
                  <c:v>3.5257225276474307</c:v>
                </c:pt>
                <c:pt idx="60">
                  <c:v>3.5854486946117134</c:v>
                </c:pt>
                <c:pt idx="61">
                  <c:v>3.6451736061069218</c:v>
                </c:pt>
                <c:pt idx="62">
                  <c:v>3.704897250567925</c:v>
                </c:pt>
                <c:pt idx="63">
                  <c:v>3.7646196162690329</c:v>
                </c:pt>
                <c:pt idx="64">
                  <c:v>3.8243406913210403</c:v>
                </c:pt>
                <c:pt idx="65">
                  <c:v>3.8840604636681531</c:v>
                </c:pt>
                <c:pt idx="66">
                  <c:v>3.9437789210848648</c:v>
                </c:pt>
                <c:pt idx="67">
                  <c:v>4.0034960511727649</c:v>
                </c:pt>
                <c:pt idx="68">
                  <c:v>4.0632118413572469</c:v>
                </c:pt>
                <c:pt idx="69">
                  <c:v>4.1229262788841794</c:v>
                </c:pt>
                <c:pt idx="70">
                  <c:v>4.1826393508164426</c:v>
                </c:pt>
                <c:pt idx="71">
                  <c:v>4.2423510440304302</c:v>
                </c:pt>
                <c:pt idx="72">
                  <c:v>4.3020613452124481</c:v>
                </c:pt>
                <c:pt idx="73">
                  <c:v>4.3617702408550079</c:v>
                </c:pt>
                <c:pt idx="74">
                  <c:v>4.4214777172530688</c:v>
                </c:pt>
                <c:pt idx="75">
                  <c:v>4.481183760500155</c:v>
                </c:pt>
                <c:pt idx="76">
                  <c:v>4.5408883564843929</c:v>
                </c:pt>
                <c:pt idx="77">
                  <c:v>4.6005914908844394</c:v>
                </c:pt>
                <c:pt idx="78">
                  <c:v>4.660293149165323</c:v>
                </c:pt>
                <c:pt idx="79">
                  <c:v>4.7199933165741745</c:v>
                </c:pt>
                <c:pt idx="80">
                  <c:v>4.779691978135836</c:v>
                </c:pt>
                <c:pt idx="81">
                  <c:v>4.8393891186484002</c:v>
                </c:pt>
                <c:pt idx="82">
                  <c:v>4.8990847226785723</c:v>
                </c:pt>
                <c:pt idx="83">
                  <c:v>4.9587787745569809</c:v>
                </c:pt>
                <c:pt idx="84">
                  <c:v>5.0184712583733324</c:v>
                </c:pt>
                <c:pt idx="85">
                  <c:v>5.0781621579714331</c:v>
                </c:pt>
                <c:pt idx="86">
                  <c:v>5.1378514569440972</c:v>
                </c:pt>
                <c:pt idx="87">
                  <c:v>5.197539138627949</c:v>
                </c:pt>
                <c:pt idx="88">
                  <c:v>5.2572251860980241</c:v>
                </c:pt>
                <c:pt idx="89">
                  <c:v>5.3169095821622765</c:v>
                </c:pt>
                <c:pt idx="90">
                  <c:v>5.3765923093559564</c:v>
                </c:pt>
                <c:pt idx="91">
                  <c:v>5.43627334993577</c:v>
                </c:pt>
                <c:pt idx="92">
                  <c:v>5.495952685873946</c:v>
                </c:pt>
                <c:pt idx="93">
                  <c:v>5.555630298852126</c:v>
                </c:pt>
                <c:pt idx="94">
                  <c:v>5.6153061702550842</c:v>
                </c:pt>
                <c:pt idx="95">
                  <c:v>5.6749802811642525</c:v>
                </c:pt>
                <c:pt idx="96">
                  <c:v>5.734652612351141</c:v>
                </c:pt>
                <c:pt idx="97">
                  <c:v>5.7943231442704883</c:v>
                </c:pt>
                <c:pt idx="98">
                  <c:v>5.8539918570532823</c:v>
                </c:pt>
                <c:pt idx="99">
                  <c:v>5.9136587304995665</c:v>
                </c:pt>
                <c:pt idx="100">
                  <c:v>5.9733237440710694</c:v>
                </c:pt>
                <c:pt idx="101">
                  <c:v>6.033323744071069</c:v>
                </c:pt>
                <c:pt idx="102">
                  <c:v>6.0933237440710686</c:v>
                </c:pt>
                <c:pt idx="103">
                  <c:v>6.1533237440710682</c:v>
                </c:pt>
                <c:pt idx="104">
                  <c:v>6.2133237440710678</c:v>
                </c:pt>
                <c:pt idx="105">
                  <c:v>6.2733237440710674</c:v>
                </c:pt>
                <c:pt idx="106">
                  <c:v>6.333323744071067</c:v>
                </c:pt>
                <c:pt idx="107">
                  <c:v>6.3933237440710666</c:v>
                </c:pt>
                <c:pt idx="108">
                  <c:v>6.4533237440710662</c:v>
                </c:pt>
                <c:pt idx="109">
                  <c:v>6.5133237440710658</c:v>
                </c:pt>
                <c:pt idx="110">
                  <c:v>6.5733237440710655</c:v>
                </c:pt>
                <c:pt idx="111">
                  <c:v>6.6333237440710651</c:v>
                </c:pt>
                <c:pt idx="112">
                  <c:v>6.6933237440710647</c:v>
                </c:pt>
                <c:pt idx="113">
                  <c:v>6.7533237440710643</c:v>
                </c:pt>
                <c:pt idx="114">
                  <c:v>6.8133237440710639</c:v>
                </c:pt>
                <c:pt idx="115">
                  <c:v>6.8733237440710635</c:v>
                </c:pt>
                <c:pt idx="116">
                  <c:v>6.9333237440710631</c:v>
                </c:pt>
                <c:pt idx="117">
                  <c:v>6.9933237440710627</c:v>
                </c:pt>
                <c:pt idx="118">
                  <c:v>7.0533237440710623</c:v>
                </c:pt>
                <c:pt idx="119">
                  <c:v>7.1133237440710619</c:v>
                </c:pt>
                <c:pt idx="120">
                  <c:v>7.1733237440710615</c:v>
                </c:pt>
                <c:pt idx="121">
                  <c:v>7.2333237440710612</c:v>
                </c:pt>
                <c:pt idx="122">
                  <c:v>7.2933237440710608</c:v>
                </c:pt>
                <c:pt idx="123">
                  <c:v>7.3533237440710604</c:v>
                </c:pt>
                <c:pt idx="124">
                  <c:v>7.41332374407106</c:v>
                </c:pt>
                <c:pt idx="125">
                  <c:v>7.4733237440710596</c:v>
                </c:pt>
                <c:pt idx="126">
                  <c:v>7.5333237440710592</c:v>
                </c:pt>
                <c:pt idx="127">
                  <c:v>7.5933237440710588</c:v>
                </c:pt>
                <c:pt idx="128">
                  <c:v>7.6533237440710584</c:v>
                </c:pt>
                <c:pt idx="129">
                  <c:v>7.713323744071058</c:v>
                </c:pt>
                <c:pt idx="130">
                  <c:v>7.7733237440710576</c:v>
                </c:pt>
                <c:pt idx="131">
                  <c:v>7.8333237440710572</c:v>
                </c:pt>
                <c:pt idx="132">
                  <c:v>7.8933237440710569</c:v>
                </c:pt>
                <c:pt idx="133">
                  <c:v>7.9533237440710565</c:v>
                </c:pt>
                <c:pt idx="134">
                  <c:v>8.0133237440710552</c:v>
                </c:pt>
                <c:pt idx="135">
                  <c:v>8.0733237440710539</c:v>
                </c:pt>
                <c:pt idx="136">
                  <c:v>8.1333237440710526</c:v>
                </c:pt>
                <c:pt idx="137">
                  <c:v>8.1933237440710514</c:v>
                </c:pt>
                <c:pt idx="138">
                  <c:v>8.2533237440710501</c:v>
                </c:pt>
                <c:pt idx="139">
                  <c:v>8.3133237440710488</c:v>
                </c:pt>
                <c:pt idx="140">
                  <c:v>8.3733237440710475</c:v>
                </c:pt>
                <c:pt idx="141">
                  <c:v>8.4333237440710462</c:v>
                </c:pt>
                <c:pt idx="142">
                  <c:v>8.493323744071045</c:v>
                </c:pt>
                <c:pt idx="143">
                  <c:v>8.5533237440710437</c:v>
                </c:pt>
                <c:pt idx="144">
                  <c:v>8.6133237440710424</c:v>
                </c:pt>
                <c:pt idx="145">
                  <c:v>8.6733237440710411</c:v>
                </c:pt>
                <c:pt idx="146">
                  <c:v>8.7333237440710398</c:v>
                </c:pt>
                <c:pt idx="147">
                  <c:v>8.7933237440710386</c:v>
                </c:pt>
                <c:pt idx="148">
                  <c:v>8.8533237440710373</c:v>
                </c:pt>
                <c:pt idx="149">
                  <c:v>8.913323744071036</c:v>
                </c:pt>
                <c:pt idx="150">
                  <c:v>8.9733237440710347</c:v>
                </c:pt>
                <c:pt idx="151">
                  <c:v>9.0333237440710334</c:v>
                </c:pt>
                <c:pt idx="152">
                  <c:v>9.0933237440710322</c:v>
                </c:pt>
                <c:pt idx="153">
                  <c:v>9.1533237440710309</c:v>
                </c:pt>
                <c:pt idx="154">
                  <c:v>9.2133237440710296</c:v>
                </c:pt>
                <c:pt idx="155">
                  <c:v>9.2733237440710283</c:v>
                </c:pt>
                <c:pt idx="156">
                  <c:v>9.3333237440710271</c:v>
                </c:pt>
                <c:pt idx="157">
                  <c:v>9.3933237440710258</c:v>
                </c:pt>
                <c:pt idx="158">
                  <c:v>9.4533237440710245</c:v>
                </c:pt>
                <c:pt idx="159">
                  <c:v>9.5133237440710232</c:v>
                </c:pt>
                <c:pt idx="160">
                  <c:v>9.5733237440710219</c:v>
                </c:pt>
                <c:pt idx="161">
                  <c:v>9.6333237440710207</c:v>
                </c:pt>
                <c:pt idx="162">
                  <c:v>9.6933237440710194</c:v>
                </c:pt>
                <c:pt idx="163">
                  <c:v>9.7533237440710181</c:v>
                </c:pt>
                <c:pt idx="164">
                  <c:v>9.8133237440710168</c:v>
                </c:pt>
                <c:pt idx="165">
                  <c:v>9.8733237440710155</c:v>
                </c:pt>
                <c:pt idx="166">
                  <c:v>9.9333237440710143</c:v>
                </c:pt>
                <c:pt idx="167">
                  <c:v>9.993323744071013</c:v>
                </c:pt>
                <c:pt idx="168">
                  <c:v>10.053323744071012</c:v>
                </c:pt>
                <c:pt idx="169">
                  <c:v>10.11332374407101</c:v>
                </c:pt>
                <c:pt idx="170">
                  <c:v>10.173323744071009</c:v>
                </c:pt>
                <c:pt idx="171">
                  <c:v>10.233323744071008</c:v>
                </c:pt>
                <c:pt idx="172">
                  <c:v>10.293323744071007</c:v>
                </c:pt>
                <c:pt idx="173">
                  <c:v>10.353323744071005</c:v>
                </c:pt>
                <c:pt idx="174">
                  <c:v>10.413323744071004</c:v>
                </c:pt>
                <c:pt idx="175">
                  <c:v>10.473323744071003</c:v>
                </c:pt>
                <c:pt idx="176">
                  <c:v>10.533323744071001</c:v>
                </c:pt>
                <c:pt idx="177">
                  <c:v>10.593323744071</c:v>
                </c:pt>
                <c:pt idx="178">
                  <c:v>10.653323744070999</c:v>
                </c:pt>
                <c:pt idx="179">
                  <c:v>10.713323744070998</c:v>
                </c:pt>
                <c:pt idx="180">
                  <c:v>10.773323744070996</c:v>
                </c:pt>
                <c:pt idx="181">
                  <c:v>10.833323744070995</c:v>
                </c:pt>
                <c:pt idx="182">
                  <c:v>10.893323744070994</c:v>
                </c:pt>
                <c:pt idx="183">
                  <c:v>10.953323744070993</c:v>
                </c:pt>
                <c:pt idx="184">
                  <c:v>11.013323744070991</c:v>
                </c:pt>
                <c:pt idx="185">
                  <c:v>11.07332374407099</c:v>
                </c:pt>
                <c:pt idx="186">
                  <c:v>11.133323744070989</c:v>
                </c:pt>
                <c:pt idx="187">
                  <c:v>11.193323744070987</c:v>
                </c:pt>
                <c:pt idx="188">
                  <c:v>11.253323744070986</c:v>
                </c:pt>
                <c:pt idx="189">
                  <c:v>11.313323744070985</c:v>
                </c:pt>
                <c:pt idx="190">
                  <c:v>11.373323744070984</c:v>
                </c:pt>
                <c:pt idx="191">
                  <c:v>11.433323744070982</c:v>
                </c:pt>
                <c:pt idx="192">
                  <c:v>11.493323744070981</c:v>
                </c:pt>
                <c:pt idx="193">
                  <c:v>11.55332374407098</c:v>
                </c:pt>
                <c:pt idx="194">
                  <c:v>11.613323744070978</c:v>
                </c:pt>
                <c:pt idx="195">
                  <c:v>11.673323744070979</c:v>
                </c:pt>
                <c:pt idx="196">
                  <c:v>11.733323744070979</c:v>
                </c:pt>
                <c:pt idx="197">
                  <c:v>11.79332374407098</c:v>
                </c:pt>
                <c:pt idx="198">
                  <c:v>11.85332374407098</c:v>
                </c:pt>
                <c:pt idx="199">
                  <c:v>11.913323744070981</c:v>
                </c:pt>
                <c:pt idx="200">
                  <c:v>11.973323744071061</c:v>
                </c:pt>
                <c:pt idx="201">
                  <c:v>12.033661876883565</c:v>
                </c:pt>
                <c:pt idx="202">
                  <c:v>12.093998114818021</c:v>
                </c:pt>
                <c:pt idx="203">
                  <c:v>12.154332478993604</c:v>
                </c:pt>
                <c:pt idx="204">
                  <c:v>12.214664990178367</c:v>
                </c:pt>
                <c:pt idx="205">
                  <c:v>12.274995668796979</c:v>
                </c:pt>
                <c:pt idx="206">
                  <c:v>12.335324534938277</c:v>
                </c:pt>
                <c:pt idx="207">
                  <c:v>12.395651608362567</c:v>
                </c:pt>
                <c:pt idx="208">
                  <c:v>12.455976908508756</c:v>
                </c:pt>
                <c:pt idx="209">
                  <c:v>12.516300454501295</c:v>
                </c:pt>
                <c:pt idx="210">
                  <c:v>12.5766222651569</c:v>
                </c:pt>
                <c:pt idx="211">
                  <c:v>12.636942358991149</c:v>
                </c:pt>
                <c:pt idx="212">
                  <c:v>12.697260754224851</c:v>
                </c:pt>
                <c:pt idx="213">
                  <c:v>12.757577468790283</c:v>
                </c:pt>
                <c:pt idx="214">
                  <c:v>12.817892520337233</c:v>
                </c:pt>
                <c:pt idx="215">
                  <c:v>12.878205926238929</c:v>
                </c:pt>
                <c:pt idx="216">
                  <c:v>12.938517703597764</c:v>
                </c:pt>
                <c:pt idx="217">
                  <c:v>12.998827869250912</c:v>
                </c:pt>
                <c:pt idx="218">
                  <c:v>13.059136439775759</c:v>
                </c:pt>
                <c:pt idx="219">
                  <c:v>13.119443431495263</c:v>
                </c:pt>
                <c:pt idx="220">
                  <c:v>13.179748860483086</c:v>
                </c:pt>
                <c:pt idx="221">
                  <c:v>13.240052742568682</c:v>
                </c:pt>
                <c:pt idx="222">
                  <c:v>13.300355093342201</c:v>
                </c:pt>
                <c:pt idx="223">
                  <c:v>13.36065592815928</c:v>
                </c:pt>
                <c:pt idx="224">
                  <c:v>13.420955262145753</c:v>
                </c:pt>
                <c:pt idx="225">
                  <c:v>13.481253110202188</c:v>
                </c:pt>
                <c:pt idx="226">
                  <c:v>13.541549487008343</c:v>
                </c:pt>
                <c:pt idx="227">
                  <c:v>13.601844407027514</c:v>
                </c:pt>
                <c:pt idx="228">
                  <c:v>13.662137884510761</c:v>
                </c:pt>
                <c:pt idx="229">
                  <c:v>13.722429933501058</c:v>
                </c:pt>
                <c:pt idx="230">
                  <c:v>13.782720567837295</c:v>
                </c:pt>
                <c:pt idx="231">
                  <c:v>13.843009801158233</c:v>
                </c:pt>
                <c:pt idx="232">
                  <c:v>13.903297646906358</c:v>
                </c:pt>
                <c:pt idx="233">
                  <c:v>13.963584118331594</c:v>
                </c:pt>
                <c:pt idx="234">
                  <c:v>14.02386922849499</c:v>
                </c:pt>
                <c:pt idx="235">
                  <c:v>14.084152990272292</c:v>
                </c:pt>
                <c:pt idx="236">
                  <c:v>14.14443541635741</c:v>
                </c:pt>
                <c:pt idx="237">
                  <c:v>14.204716519265853</c:v>
                </c:pt>
                <c:pt idx="238">
                  <c:v>14.264996311338038</c:v>
                </c:pt>
                <c:pt idx="239">
                  <c:v>14.325274804742545</c:v>
                </c:pt>
                <c:pt idx="240">
                  <c:v>14.385552011479303</c:v>
                </c:pt>
                <c:pt idx="241">
                  <c:v>14.445827943382676</c:v>
                </c:pt>
                <c:pt idx="242">
                  <c:v>14.506102612124511</c:v>
                </c:pt>
                <c:pt idx="243">
                  <c:v>14.566376029217079</c:v>
                </c:pt>
                <c:pt idx="244">
                  <c:v>14.626648206015997</c:v>
                </c:pt>
                <c:pt idx="245">
                  <c:v>14.686919153723036</c:v>
                </c:pt>
                <c:pt idx="246">
                  <c:v>14.747188883388892</c:v>
                </c:pt>
                <c:pt idx="247">
                  <c:v>14.807457405915914</c:v>
                </c:pt>
                <c:pt idx="248">
                  <c:v>14.867724732060701</c:v>
                </c:pt>
                <c:pt idx="249">
                  <c:v>14.927990872436734</c:v>
                </c:pt>
                <c:pt idx="250">
                  <c:v>14.988255837516872</c:v>
                </c:pt>
                <c:pt idx="251">
                  <c:v>15.048519637635849</c:v>
                </c:pt>
                <c:pt idx="252">
                  <c:v>15.108782282992674</c:v>
                </c:pt>
                <c:pt idx="253">
                  <c:v>15.169043783653009</c:v>
                </c:pt>
                <c:pt idx="254">
                  <c:v>15.229304149551474</c:v>
                </c:pt>
                <c:pt idx="255">
                  <c:v>15.289563390493919</c:v>
                </c:pt>
                <c:pt idx="256">
                  <c:v>15.349821516159645</c:v>
                </c:pt>
                <c:pt idx="257">
                  <c:v>15.410078536103551</c:v>
                </c:pt>
                <c:pt idx="258">
                  <c:v>15.470334459758279</c:v>
                </c:pt>
                <c:pt idx="259">
                  <c:v>15.530589296436283</c:v>
                </c:pt>
                <c:pt idx="260">
                  <c:v>15.590843055331863</c:v>
                </c:pt>
                <c:pt idx="261">
                  <c:v>15.651095745523145</c:v>
                </c:pt>
                <c:pt idx="262">
                  <c:v>15.71134737597405</c:v>
                </c:pt>
                <c:pt idx="263">
                  <c:v>15.771597955536185</c:v>
                </c:pt>
                <c:pt idx="264">
                  <c:v>15.83184749295072</c:v>
                </c:pt>
                <c:pt idx="265">
                  <c:v>15.892095996850212</c:v>
                </c:pt>
                <c:pt idx="266">
                  <c:v>15.952343475760404</c:v>
                </c:pt>
                <c:pt idx="267">
                  <c:v>16.012589938101968</c:v>
                </c:pt>
                <c:pt idx="268">
                  <c:v>16.072835392192243</c:v>
                </c:pt>
                <c:pt idx="269">
                  <c:v>16.133079846246897</c:v>
                </c:pt>
                <c:pt idx="270">
                  <c:v>16.193323308381597</c:v>
                </c:pt>
                <c:pt idx="271">
                  <c:v>16.253565786613613</c:v>
                </c:pt>
                <c:pt idx="272">
                  <c:v>16.313807288863405</c:v>
                </c:pt>
                <c:pt idx="273">
                  <c:v>16.374047822956182</c:v>
                </c:pt>
                <c:pt idx="274">
                  <c:v>16.434287396623414</c:v>
                </c:pt>
                <c:pt idx="275">
                  <c:v>16.494526017504327</c:v>
                </c:pt>
                <c:pt idx="276">
                  <c:v>16.554763693147365</c:v>
                </c:pt>
                <c:pt idx="277">
                  <c:v>16.615000431011623</c:v>
                </c:pt>
                <c:pt idx="278">
                  <c:v>16.675236238468241</c:v>
                </c:pt>
                <c:pt idx="279">
                  <c:v>16.735471122801815</c:v>
                </c:pt>
                <c:pt idx="280">
                  <c:v>16.795705091211694</c:v>
                </c:pt>
                <c:pt idx="281">
                  <c:v>16.855938150813358</c:v>
                </c:pt>
                <c:pt idx="282">
                  <c:v>16.916170308639678</c:v>
                </c:pt>
                <c:pt idx="283">
                  <c:v>16.976401571642207</c:v>
                </c:pt>
                <c:pt idx="284">
                  <c:v>17.036631946692424</c:v>
                </c:pt>
                <c:pt idx="285">
                  <c:v>17.096861440582963</c:v>
                </c:pt>
                <c:pt idx="286">
                  <c:v>17.157090060028807</c:v>
                </c:pt>
                <c:pt idx="287">
                  <c:v>17.21731781166848</c:v>
                </c:pt>
                <c:pt idx="288">
                  <c:v>17.277544702065185</c:v>
                </c:pt>
                <c:pt idx="289">
                  <c:v>17.33777073770796</c:v>
                </c:pt>
                <c:pt idx="290">
                  <c:v>17.397995925012776</c:v>
                </c:pt>
                <c:pt idx="291">
                  <c:v>17.458220270323633</c:v>
                </c:pt>
                <c:pt idx="292">
                  <c:v>17.518443779913639</c:v>
                </c:pt>
                <c:pt idx="293">
                  <c:v>17.578666459986046</c:v>
                </c:pt>
                <c:pt idx="294">
                  <c:v>17.638888316675313</c:v>
                </c:pt>
                <c:pt idx="295">
                  <c:v>17.699109356048087</c:v>
                </c:pt>
                <c:pt idx="296">
                  <c:v>17.759329584104215</c:v>
                </c:pt>
                <c:pt idx="297">
                  <c:v>17.819549006777724</c:v>
                </c:pt>
                <c:pt idx="298">
                  <c:v>17.879767629937778</c:v>
                </c:pt>
                <c:pt idx="299">
                  <c:v>17.939985459389604</c:v>
                </c:pt>
                <c:pt idx="300">
                  <c:v>18.000202500875442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Design!$C$15</c:f>
              <c:strCache>
                <c:ptCount val="1"/>
                <c:pt idx="0">
                  <c:v>ZR_forward (mm)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Design!$J$16:$J$316</c:f>
              <c:numCache>
                <c:formatCode>0.00</c:formatCode>
                <c:ptCount val="301"/>
                <c:pt idx="0">
                  <c:v>0</c:v>
                </c:pt>
                <c:pt idx="1">
                  <c:v>1.1956851840000269</c:v>
                </c:pt>
                <c:pt idx="2">
                  <c:v>2.3827614720000052</c:v>
                </c:pt>
                <c:pt idx="3">
                  <c:v>3.5612599680000394</c:v>
                </c:pt>
                <c:pt idx="4">
                  <c:v>4.731211775999987</c:v>
                </c:pt>
                <c:pt idx="5">
                  <c:v>5.8926479999999755</c:v>
                </c:pt>
                <c:pt idx="6">
                  <c:v>7.0455997439999853</c:v>
                </c:pt>
                <c:pt idx="7">
                  <c:v>8.1900981120000349</c:v>
                </c:pt>
                <c:pt idx="8">
                  <c:v>9.3261742080000314</c:v>
                </c:pt>
                <c:pt idx="9">
                  <c:v>10.453859136000016</c:v>
                </c:pt>
                <c:pt idx="10">
                  <c:v>11.573184000000019</c:v>
                </c:pt>
                <c:pt idx="11">
                  <c:v>12.68417990400002</c:v>
                </c:pt>
                <c:pt idx="12">
                  <c:v>13.786877952000038</c:v>
                </c:pt>
                <c:pt idx="13">
                  <c:v>14.881309248000017</c:v>
                </c:pt>
                <c:pt idx="14">
                  <c:v>15.967504895999985</c:v>
                </c:pt>
                <c:pt idx="15">
                  <c:v>17.045495999999996</c:v>
                </c:pt>
                <c:pt idx="16">
                  <c:v>18.115313663999974</c:v>
                </c:pt>
                <c:pt idx="17">
                  <c:v>19.176988992000016</c:v>
                </c:pt>
                <c:pt idx="18">
                  <c:v>20.230553087999972</c:v>
                </c:pt>
                <c:pt idx="19">
                  <c:v>21.276037055999993</c:v>
                </c:pt>
                <c:pt idx="20">
                  <c:v>22.313472000000036</c:v>
                </c:pt>
                <c:pt idx="21">
                  <c:v>23.34288902399998</c:v>
                </c:pt>
                <c:pt idx="22">
                  <c:v>24.364319232000007</c:v>
                </c:pt>
                <c:pt idx="23">
                  <c:v>25.377793727999997</c:v>
                </c:pt>
                <c:pt idx="24">
                  <c:v>26.38334361599998</c:v>
                </c:pt>
                <c:pt idx="25">
                  <c:v>27.381000000000022</c:v>
                </c:pt>
                <c:pt idx="26">
                  <c:v>28.370793983999981</c:v>
                </c:pt>
                <c:pt idx="27">
                  <c:v>29.352756672000012</c:v>
                </c:pt>
                <c:pt idx="28">
                  <c:v>30.326919168000007</c:v>
                </c:pt>
                <c:pt idx="29">
                  <c:v>31.293312576000023</c:v>
                </c:pt>
                <c:pt idx="30">
                  <c:v>32.251968000000012</c:v>
                </c:pt>
                <c:pt idx="31">
                  <c:v>33.202916544000004</c:v>
                </c:pt>
                <c:pt idx="32">
                  <c:v>34.146189312000018</c:v>
                </c:pt>
                <c:pt idx="33">
                  <c:v>35.081817408000006</c:v>
                </c:pt>
                <c:pt idx="34">
                  <c:v>36.009831936000019</c:v>
                </c:pt>
                <c:pt idx="35">
                  <c:v>36.930264000000008</c:v>
                </c:pt>
                <c:pt idx="36">
                  <c:v>37.843144703999997</c:v>
                </c:pt>
                <c:pt idx="37">
                  <c:v>38.748505152000035</c:v>
                </c:pt>
                <c:pt idx="38">
                  <c:v>39.646376448000012</c:v>
                </c:pt>
                <c:pt idx="39">
                  <c:v>40.536789696000021</c:v>
                </c:pt>
                <c:pt idx="40">
                  <c:v>41.419776000000056</c:v>
                </c:pt>
                <c:pt idx="41">
                  <c:v>42.295366464000026</c:v>
                </c:pt>
                <c:pt idx="42">
                  <c:v>43.163592192000003</c:v>
                </c:pt>
                <c:pt idx="43">
                  <c:v>44.024484287999996</c:v>
                </c:pt>
                <c:pt idx="44">
                  <c:v>44.878073856000029</c:v>
                </c:pt>
                <c:pt idx="45">
                  <c:v>45.724392000000023</c:v>
                </c:pt>
                <c:pt idx="46">
                  <c:v>46.563469824000002</c:v>
                </c:pt>
                <c:pt idx="47">
                  <c:v>47.395338432000003</c:v>
                </c:pt>
                <c:pt idx="48">
                  <c:v>48.220028928000033</c:v>
                </c:pt>
                <c:pt idx="49">
                  <c:v>49.03757241600001</c:v>
                </c:pt>
                <c:pt idx="50">
                  <c:v>49.84800000000002</c:v>
                </c:pt>
                <c:pt idx="51">
                  <c:v>50.651342783999993</c:v>
                </c:pt>
                <c:pt idx="52">
                  <c:v>51.447631872000038</c:v>
                </c:pt>
                <c:pt idx="53">
                  <c:v>52.23689836800002</c:v>
                </c:pt>
                <c:pt idx="54">
                  <c:v>53.019173376000012</c:v>
                </c:pt>
                <c:pt idx="55">
                  <c:v>53.79448800000003</c:v>
                </c:pt>
                <c:pt idx="56">
                  <c:v>54.562873344000025</c:v>
                </c:pt>
                <c:pt idx="57">
                  <c:v>55.324360512000027</c:v>
                </c:pt>
                <c:pt idx="58">
                  <c:v>56.078980608000016</c:v>
                </c:pt>
                <c:pt idx="59">
                  <c:v>56.826764736000008</c:v>
                </c:pt>
                <c:pt idx="60">
                  <c:v>57.567744000000047</c:v>
                </c:pt>
                <c:pt idx="61">
                  <c:v>58.301949504000021</c:v>
                </c:pt>
                <c:pt idx="62">
                  <c:v>59.029412352000044</c:v>
                </c:pt>
                <c:pt idx="63">
                  <c:v>59.750163648000019</c:v>
                </c:pt>
                <c:pt idx="64">
                  <c:v>60.464234496000017</c:v>
                </c:pt>
                <c:pt idx="65">
                  <c:v>61.171656000000034</c:v>
                </c:pt>
                <c:pt idx="66">
                  <c:v>61.872459264000035</c:v>
                </c:pt>
                <c:pt idx="67">
                  <c:v>62.56667539200005</c:v>
                </c:pt>
                <c:pt idx="68">
                  <c:v>63.254335488000009</c:v>
                </c:pt>
                <c:pt idx="69">
                  <c:v>63.935470656000021</c:v>
                </c:pt>
                <c:pt idx="70">
                  <c:v>64.610112000000015</c:v>
                </c:pt>
                <c:pt idx="71">
                  <c:v>65.278290623999993</c:v>
                </c:pt>
                <c:pt idx="72">
                  <c:v>65.940037632000013</c:v>
                </c:pt>
                <c:pt idx="73">
                  <c:v>66.595384128000006</c:v>
                </c:pt>
                <c:pt idx="74">
                  <c:v>67.244361216000001</c:v>
                </c:pt>
                <c:pt idx="75">
                  <c:v>67.886999999999986</c:v>
                </c:pt>
                <c:pt idx="76">
                  <c:v>68.52333158399999</c:v>
                </c:pt>
                <c:pt idx="77">
                  <c:v>69.153387071999987</c:v>
                </c:pt>
                <c:pt idx="78">
                  <c:v>69.777197567999977</c:v>
                </c:pt>
                <c:pt idx="79">
                  <c:v>70.394794175999991</c:v>
                </c:pt>
                <c:pt idx="80">
                  <c:v>71.006207999999958</c:v>
                </c:pt>
                <c:pt idx="81">
                  <c:v>71.611470143999981</c:v>
                </c:pt>
                <c:pt idx="82">
                  <c:v>72.210611711999974</c:v>
                </c:pt>
                <c:pt idx="83">
                  <c:v>72.803663807999939</c:v>
                </c:pt>
                <c:pt idx="84">
                  <c:v>73.390657535999949</c:v>
                </c:pt>
                <c:pt idx="85">
                  <c:v>73.971623999999977</c:v>
                </c:pt>
                <c:pt idx="86">
                  <c:v>74.546594303999939</c:v>
                </c:pt>
                <c:pt idx="87">
                  <c:v>75.115599551999949</c:v>
                </c:pt>
                <c:pt idx="88">
                  <c:v>75.678670847999967</c:v>
                </c:pt>
                <c:pt idx="89">
                  <c:v>76.235839295999924</c:v>
                </c:pt>
                <c:pt idx="90">
                  <c:v>76.787135999999933</c:v>
                </c:pt>
                <c:pt idx="91">
                  <c:v>77.332592063999954</c:v>
                </c:pt>
                <c:pt idx="92">
                  <c:v>77.872238591999945</c:v>
                </c:pt>
                <c:pt idx="93">
                  <c:v>78.406106687999923</c:v>
                </c:pt>
                <c:pt idx="94">
                  <c:v>78.934227455999945</c:v>
                </c:pt>
                <c:pt idx="95">
                  <c:v>79.4566319999999</c:v>
                </c:pt>
                <c:pt idx="96">
                  <c:v>79.973351423999901</c:v>
                </c:pt>
                <c:pt idx="97">
                  <c:v>80.484416831999923</c:v>
                </c:pt>
                <c:pt idx="98">
                  <c:v>80.989859327999937</c:v>
                </c:pt>
                <c:pt idx="99">
                  <c:v>81.489710015999904</c:v>
                </c:pt>
                <c:pt idx="100">
                  <c:v>81.983999999999924</c:v>
                </c:pt>
                <c:pt idx="101">
                  <c:v>82.475519999999918</c:v>
                </c:pt>
                <c:pt idx="102">
                  <c:v>82.967039999999912</c:v>
                </c:pt>
                <c:pt idx="103">
                  <c:v>83.458559999999906</c:v>
                </c:pt>
                <c:pt idx="104">
                  <c:v>83.9500799999999</c:v>
                </c:pt>
                <c:pt idx="105">
                  <c:v>84.441599999999895</c:v>
                </c:pt>
                <c:pt idx="106">
                  <c:v>84.933119999999889</c:v>
                </c:pt>
                <c:pt idx="107">
                  <c:v>85.424639999999883</c:v>
                </c:pt>
                <c:pt idx="108">
                  <c:v>85.916159999999877</c:v>
                </c:pt>
                <c:pt idx="109">
                  <c:v>86.407679999999871</c:v>
                </c:pt>
                <c:pt idx="110">
                  <c:v>86.899199999999865</c:v>
                </c:pt>
                <c:pt idx="111">
                  <c:v>87.39071999999986</c:v>
                </c:pt>
                <c:pt idx="112">
                  <c:v>87.882239999999854</c:v>
                </c:pt>
                <c:pt idx="113">
                  <c:v>88.373759999999848</c:v>
                </c:pt>
                <c:pt idx="114">
                  <c:v>88.865279999999842</c:v>
                </c:pt>
                <c:pt idx="115">
                  <c:v>89.356799999999836</c:v>
                </c:pt>
                <c:pt idx="116">
                  <c:v>89.848319999999831</c:v>
                </c:pt>
                <c:pt idx="117">
                  <c:v>90.339839999999825</c:v>
                </c:pt>
                <c:pt idx="118">
                  <c:v>90.831359999999819</c:v>
                </c:pt>
                <c:pt idx="119">
                  <c:v>91.322879999999813</c:v>
                </c:pt>
                <c:pt idx="120">
                  <c:v>91.814399999999807</c:v>
                </c:pt>
                <c:pt idx="121">
                  <c:v>92.305919999999801</c:v>
                </c:pt>
                <c:pt idx="122">
                  <c:v>92.797439999999796</c:v>
                </c:pt>
                <c:pt idx="123">
                  <c:v>93.28895999999979</c:v>
                </c:pt>
                <c:pt idx="124">
                  <c:v>93.780479999999784</c:v>
                </c:pt>
                <c:pt idx="125">
                  <c:v>94.271999999999778</c:v>
                </c:pt>
                <c:pt idx="126">
                  <c:v>94.763519999999772</c:v>
                </c:pt>
                <c:pt idx="127">
                  <c:v>95.255039999999767</c:v>
                </c:pt>
                <c:pt idx="128">
                  <c:v>95.746559999999761</c:v>
                </c:pt>
                <c:pt idx="129">
                  <c:v>96.238079999999755</c:v>
                </c:pt>
                <c:pt idx="130">
                  <c:v>96.729599999999749</c:v>
                </c:pt>
                <c:pt idx="131">
                  <c:v>97.221119999999743</c:v>
                </c:pt>
                <c:pt idx="132">
                  <c:v>97.712639999999737</c:v>
                </c:pt>
                <c:pt idx="133">
                  <c:v>98.204159999999732</c:v>
                </c:pt>
                <c:pt idx="134">
                  <c:v>98.695679999999726</c:v>
                </c:pt>
                <c:pt idx="135">
                  <c:v>99.18719999999972</c:v>
                </c:pt>
                <c:pt idx="136">
                  <c:v>99.678719999999714</c:v>
                </c:pt>
                <c:pt idx="137">
                  <c:v>100.17023999999971</c:v>
                </c:pt>
                <c:pt idx="138">
                  <c:v>100.6617599999997</c:v>
                </c:pt>
                <c:pt idx="139">
                  <c:v>101.1532799999997</c:v>
                </c:pt>
                <c:pt idx="140">
                  <c:v>101.64479999999969</c:v>
                </c:pt>
                <c:pt idx="141">
                  <c:v>102.13631999999969</c:v>
                </c:pt>
                <c:pt idx="142">
                  <c:v>102.62783999999968</c:v>
                </c:pt>
                <c:pt idx="143">
                  <c:v>103.11935999999967</c:v>
                </c:pt>
                <c:pt idx="144">
                  <c:v>103.61087999999967</c:v>
                </c:pt>
                <c:pt idx="145">
                  <c:v>104.10239999999966</c:v>
                </c:pt>
                <c:pt idx="146">
                  <c:v>104.59391999999966</c:v>
                </c:pt>
                <c:pt idx="147">
                  <c:v>105.08543999999965</c:v>
                </c:pt>
                <c:pt idx="148">
                  <c:v>105.57695999999964</c:v>
                </c:pt>
                <c:pt idx="149">
                  <c:v>106.06847999999964</c:v>
                </c:pt>
                <c:pt idx="150">
                  <c:v>106.55999999999963</c:v>
                </c:pt>
                <c:pt idx="151">
                  <c:v>107.05151999999963</c:v>
                </c:pt>
                <c:pt idx="152">
                  <c:v>107.54303999999962</c:v>
                </c:pt>
                <c:pt idx="153">
                  <c:v>108.03455999999962</c:v>
                </c:pt>
                <c:pt idx="154">
                  <c:v>108.52607999999961</c:v>
                </c:pt>
                <c:pt idx="155">
                  <c:v>109.0175999999996</c:v>
                </c:pt>
                <c:pt idx="156">
                  <c:v>109.5091199999996</c:v>
                </c:pt>
                <c:pt idx="157">
                  <c:v>110.00063999999959</c:v>
                </c:pt>
                <c:pt idx="158">
                  <c:v>110.49215999999959</c:v>
                </c:pt>
                <c:pt idx="159">
                  <c:v>110.98367999999958</c:v>
                </c:pt>
                <c:pt idx="160">
                  <c:v>111.47519999999957</c:v>
                </c:pt>
                <c:pt idx="161">
                  <c:v>111.96671999999957</c:v>
                </c:pt>
                <c:pt idx="162">
                  <c:v>112.45823999999956</c:v>
                </c:pt>
                <c:pt idx="163">
                  <c:v>112.94975999999956</c:v>
                </c:pt>
                <c:pt idx="164">
                  <c:v>113.44127999999955</c:v>
                </c:pt>
                <c:pt idx="165">
                  <c:v>113.93279999999955</c:v>
                </c:pt>
                <c:pt idx="166">
                  <c:v>114.42431999999954</c:v>
                </c:pt>
                <c:pt idx="167">
                  <c:v>114.91583999999953</c:v>
                </c:pt>
                <c:pt idx="168">
                  <c:v>115.40735999999953</c:v>
                </c:pt>
                <c:pt idx="169">
                  <c:v>115.89887999999952</c:v>
                </c:pt>
                <c:pt idx="170">
                  <c:v>116.39039999999952</c:v>
                </c:pt>
                <c:pt idx="171">
                  <c:v>116.88191999999951</c:v>
                </c:pt>
                <c:pt idx="172">
                  <c:v>117.3734399999995</c:v>
                </c:pt>
                <c:pt idx="173">
                  <c:v>117.8649599999995</c:v>
                </c:pt>
                <c:pt idx="174">
                  <c:v>118.35647999999949</c:v>
                </c:pt>
                <c:pt idx="175">
                  <c:v>118.84799999999949</c:v>
                </c:pt>
                <c:pt idx="176">
                  <c:v>119.33951999999948</c:v>
                </c:pt>
                <c:pt idx="177">
                  <c:v>119.83103999999948</c:v>
                </c:pt>
                <c:pt idx="178">
                  <c:v>120.32255999999947</c:v>
                </c:pt>
                <c:pt idx="179">
                  <c:v>120.81407999999946</c:v>
                </c:pt>
                <c:pt idx="180">
                  <c:v>121.30559999999946</c:v>
                </c:pt>
                <c:pt idx="181">
                  <c:v>121.79711999999945</c:v>
                </c:pt>
                <c:pt idx="182">
                  <c:v>122.28863999999945</c:v>
                </c:pt>
                <c:pt idx="183">
                  <c:v>122.78015999999944</c:v>
                </c:pt>
                <c:pt idx="184">
                  <c:v>123.27167999999944</c:v>
                </c:pt>
                <c:pt idx="185">
                  <c:v>123.76319999999943</c:v>
                </c:pt>
                <c:pt idx="186">
                  <c:v>124.25471999999942</c:v>
                </c:pt>
                <c:pt idx="187">
                  <c:v>124.74623999999942</c:v>
                </c:pt>
                <c:pt idx="188">
                  <c:v>125.23775999999941</c:v>
                </c:pt>
                <c:pt idx="189">
                  <c:v>125.72927999999941</c:v>
                </c:pt>
                <c:pt idx="190">
                  <c:v>126.2207999999994</c:v>
                </c:pt>
                <c:pt idx="191">
                  <c:v>126.71231999999939</c:v>
                </c:pt>
                <c:pt idx="192">
                  <c:v>127.20383999999939</c:v>
                </c:pt>
                <c:pt idx="193">
                  <c:v>127.69535999999938</c:v>
                </c:pt>
                <c:pt idx="194">
                  <c:v>128.18687999999938</c:v>
                </c:pt>
                <c:pt idx="195">
                  <c:v>128.67839999999939</c:v>
                </c:pt>
                <c:pt idx="196">
                  <c:v>129.16991999999939</c:v>
                </c:pt>
                <c:pt idx="197">
                  <c:v>129.6614399999994</c:v>
                </c:pt>
                <c:pt idx="198">
                  <c:v>130.15295999999941</c:v>
                </c:pt>
                <c:pt idx="199">
                  <c:v>130.64447999999942</c:v>
                </c:pt>
                <c:pt idx="200">
                  <c:v>131.13600000000008</c:v>
                </c:pt>
                <c:pt idx="201">
                  <c:v>131.63028998400011</c:v>
                </c:pt>
                <c:pt idx="202">
                  <c:v>132.1301406720001</c:v>
                </c:pt>
                <c:pt idx="203">
                  <c:v>132.6355831680001</c:v>
                </c:pt>
                <c:pt idx="204">
                  <c:v>133.14664857600013</c:v>
                </c:pt>
                <c:pt idx="205">
                  <c:v>133.66336800000013</c:v>
                </c:pt>
                <c:pt idx="206">
                  <c:v>134.18577254400014</c:v>
                </c:pt>
                <c:pt idx="207">
                  <c:v>134.71389331200015</c:v>
                </c:pt>
                <c:pt idx="208">
                  <c:v>135.24776140800014</c:v>
                </c:pt>
                <c:pt idx="209">
                  <c:v>135.78740793600016</c:v>
                </c:pt>
                <c:pt idx="210">
                  <c:v>136.33286400000014</c:v>
                </c:pt>
                <c:pt idx="211">
                  <c:v>136.88416070400015</c:v>
                </c:pt>
                <c:pt idx="212">
                  <c:v>137.44132915200015</c:v>
                </c:pt>
                <c:pt idx="213">
                  <c:v>138.00440044800018</c:v>
                </c:pt>
                <c:pt idx="214">
                  <c:v>138.57340569600018</c:v>
                </c:pt>
                <c:pt idx="215">
                  <c:v>139.14837600000018</c:v>
                </c:pt>
                <c:pt idx="216">
                  <c:v>139.72934246400018</c:v>
                </c:pt>
                <c:pt idx="217">
                  <c:v>140.31633619200022</c:v>
                </c:pt>
                <c:pt idx="218">
                  <c:v>140.9093882880002</c:v>
                </c:pt>
                <c:pt idx="219">
                  <c:v>141.50852985600022</c:v>
                </c:pt>
                <c:pt idx="220">
                  <c:v>142.11379200000022</c:v>
                </c:pt>
                <c:pt idx="221">
                  <c:v>142.72520582400023</c:v>
                </c:pt>
                <c:pt idx="222">
                  <c:v>143.34280243200027</c:v>
                </c:pt>
                <c:pt idx="223">
                  <c:v>143.96661292800025</c:v>
                </c:pt>
                <c:pt idx="224">
                  <c:v>144.59666841600023</c:v>
                </c:pt>
                <c:pt idx="225">
                  <c:v>145.23300000000023</c:v>
                </c:pt>
                <c:pt idx="226">
                  <c:v>145.87563878400024</c:v>
                </c:pt>
                <c:pt idx="227">
                  <c:v>146.52461587200025</c:v>
                </c:pt>
                <c:pt idx="228">
                  <c:v>147.17996236800025</c:v>
                </c:pt>
                <c:pt idx="229">
                  <c:v>147.8417093760003</c:v>
                </c:pt>
                <c:pt idx="230">
                  <c:v>148.50988800000033</c:v>
                </c:pt>
                <c:pt idx="231">
                  <c:v>149.18452934400031</c:v>
                </c:pt>
                <c:pt idx="232">
                  <c:v>149.86566451200034</c:v>
                </c:pt>
                <c:pt idx="233">
                  <c:v>150.55332460800034</c:v>
                </c:pt>
                <c:pt idx="234">
                  <c:v>151.2475407360003</c:v>
                </c:pt>
                <c:pt idx="235">
                  <c:v>151.94834400000033</c:v>
                </c:pt>
                <c:pt idx="236">
                  <c:v>152.65576550400033</c:v>
                </c:pt>
                <c:pt idx="237">
                  <c:v>153.36983635200033</c:v>
                </c:pt>
                <c:pt idx="238">
                  <c:v>154.09058764800037</c:v>
                </c:pt>
                <c:pt idx="239">
                  <c:v>154.81805049600035</c:v>
                </c:pt>
                <c:pt idx="240">
                  <c:v>155.55225600000037</c:v>
                </c:pt>
                <c:pt idx="241">
                  <c:v>156.29323526400037</c:v>
                </c:pt>
                <c:pt idx="242">
                  <c:v>157.04101939200041</c:v>
                </c:pt>
                <c:pt idx="243">
                  <c:v>157.7956394880004</c:v>
                </c:pt>
                <c:pt idx="244">
                  <c:v>158.55712665600043</c:v>
                </c:pt>
                <c:pt idx="245">
                  <c:v>159.32551200000046</c:v>
                </c:pt>
                <c:pt idx="246">
                  <c:v>160.1008266240004</c:v>
                </c:pt>
                <c:pt idx="247">
                  <c:v>160.88310163200046</c:v>
                </c:pt>
                <c:pt idx="248">
                  <c:v>161.67236812800047</c:v>
                </c:pt>
                <c:pt idx="249">
                  <c:v>162.46865721600051</c:v>
                </c:pt>
                <c:pt idx="250">
                  <c:v>163.2720000000005</c:v>
                </c:pt>
                <c:pt idx="251">
                  <c:v>164.0824275840005</c:v>
                </c:pt>
                <c:pt idx="252">
                  <c:v>164.89997107200051</c:v>
                </c:pt>
                <c:pt idx="253">
                  <c:v>165.72466156800053</c:v>
                </c:pt>
                <c:pt idx="254">
                  <c:v>166.55653017600054</c:v>
                </c:pt>
                <c:pt idx="255">
                  <c:v>167.39560800000052</c:v>
                </c:pt>
                <c:pt idx="256">
                  <c:v>168.24192614400056</c:v>
                </c:pt>
                <c:pt idx="257">
                  <c:v>169.09551571200058</c:v>
                </c:pt>
                <c:pt idx="258">
                  <c:v>169.95640780800056</c:v>
                </c:pt>
                <c:pt idx="259">
                  <c:v>170.82463353600056</c:v>
                </c:pt>
                <c:pt idx="260">
                  <c:v>171.70022400000062</c:v>
                </c:pt>
                <c:pt idx="261">
                  <c:v>172.5832103040006</c:v>
                </c:pt>
                <c:pt idx="262">
                  <c:v>173.47362355200062</c:v>
                </c:pt>
                <c:pt idx="263">
                  <c:v>174.37149484800062</c:v>
                </c:pt>
                <c:pt idx="264">
                  <c:v>175.27685529600063</c:v>
                </c:pt>
                <c:pt idx="265">
                  <c:v>176.18973600000064</c:v>
                </c:pt>
                <c:pt idx="266">
                  <c:v>177.11016806400067</c:v>
                </c:pt>
                <c:pt idx="267">
                  <c:v>178.03818259200065</c:v>
                </c:pt>
                <c:pt idx="268">
                  <c:v>178.97381068800067</c:v>
                </c:pt>
                <c:pt idx="269">
                  <c:v>179.91708345600065</c:v>
                </c:pt>
                <c:pt idx="270">
                  <c:v>180.86803200000065</c:v>
                </c:pt>
                <c:pt idx="271">
                  <c:v>181.82668742400062</c:v>
                </c:pt>
                <c:pt idx="272">
                  <c:v>182.79308083200058</c:v>
                </c:pt>
                <c:pt idx="273">
                  <c:v>183.76724332800057</c:v>
                </c:pt>
                <c:pt idx="274">
                  <c:v>184.74920601600056</c:v>
                </c:pt>
                <c:pt idx="275">
                  <c:v>185.73900000000054</c:v>
                </c:pt>
                <c:pt idx="276">
                  <c:v>186.73665638400053</c:v>
                </c:pt>
                <c:pt idx="277">
                  <c:v>187.74220627200054</c:v>
                </c:pt>
                <c:pt idx="278">
                  <c:v>188.75568076800047</c:v>
                </c:pt>
                <c:pt idx="279">
                  <c:v>189.7771109760005</c:v>
                </c:pt>
                <c:pt idx="280">
                  <c:v>190.80652800000041</c:v>
                </c:pt>
                <c:pt idx="281">
                  <c:v>191.8439629440004</c:v>
                </c:pt>
                <c:pt idx="282">
                  <c:v>192.88944691200038</c:v>
                </c:pt>
                <c:pt idx="283">
                  <c:v>193.94301100800038</c:v>
                </c:pt>
                <c:pt idx="284">
                  <c:v>195.00468633600039</c:v>
                </c:pt>
                <c:pt idx="285">
                  <c:v>196.07450400000036</c:v>
                </c:pt>
                <c:pt idx="286">
                  <c:v>197.15249510400034</c:v>
                </c:pt>
                <c:pt idx="287">
                  <c:v>198.23869075200034</c:v>
                </c:pt>
                <c:pt idx="288">
                  <c:v>199.33312204800029</c:v>
                </c:pt>
                <c:pt idx="289">
                  <c:v>200.43582009600024</c:v>
                </c:pt>
                <c:pt idx="290">
                  <c:v>201.54681600000023</c:v>
                </c:pt>
                <c:pt idx="291">
                  <c:v>202.66614086400023</c:v>
                </c:pt>
                <c:pt idx="292">
                  <c:v>203.79382579200023</c:v>
                </c:pt>
                <c:pt idx="293">
                  <c:v>204.92990188800016</c:v>
                </c:pt>
                <c:pt idx="294">
                  <c:v>206.07440025600016</c:v>
                </c:pt>
                <c:pt idx="295">
                  <c:v>207.22735200000017</c:v>
                </c:pt>
                <c:pt idx="296">
                  <c:v>208.38878822400011</c:v>
                </c:pt>
                <c:pt idx="297">
                  <c:v>209.55874003200003</c:v>
                </c:pt>
                <c:pt idx="298">
                  <c:v>210.73723852800006</c:v>
                </c:pt>
                <c:pt idx="299">
                  <c:v>211.92431481600005</c:v>
                </c:pt>
                <c:pt idx="300">
                  <c:v>213.12</c:v>
                </c:pt>
              </c:numCache>
            </c:numRef>
          </c:xVal>
          <c:yVal>
            <c:numRef>
              <c:f>Design!$C$16:$C$316</c:f>
              <c:numCache>
                <c:formatCode>0.000</c:formatCode>
                <c:ptCount val="301"/>
                <c:pt idx="0">
                  <c:v>0</c:v>
                </c:pt>
                <c:pt idx="1">
                  <c:v>5.9784259200001348E-2</c:v>
                </c:pt>
                <c:pt idx="2">
                  <c:v>0.11913807360000027</c:v>
                </c:pt>
                <c:pt idx="3">
                  <c:v>0.17806299840000198</c:v>
                </c:pt>
                <c:pt idx="4">
                  <c:v>0.23656058879999936</c:v>
                </c:pt>
                <c:pt idx="5">
                  <c:v>0.2946323999999988</c:v>
                </c:pt>
                <c:pt idx="6">
                  <c:v>0.35227998719999931</c:v>
                </c:pt>
                <c:pt idx="7">
                  <c:v>0.40950490560000175</c:v>
                </c:pt>
                <c:pt idx="8">
                  <c:v>0.4663087104000016</c:v>
                </c:pt>
                <c:pt idx="9">
                  <c:v>0.52269295680000083</c:v>
                </c:pt>
                <c:pt idx="10">
                  <c:v>0.57865920000000093</c:v>
                </c:pt>
                <c:pt idx="11">
                  <c:v>0.63420899520000107</c:v>
                </c:pt>
                <c:pt idx="12">
                  <c:v>0.68934389760000192</c:v>
                </c:pt>
                <c:pt idx="13">
                  <c:v>0.74406546240000093</c:v>
                </c:pt>
                <c:pt idx="14">
                  <c:v>0.79837524479999933</c:v>
                </c:pt>
                <c:pt idx="15">
                  <c:v>0.85227479999999989</c:v>
                </c:pt>
                <c:pt idx="16">
                  <c:v>0.90576568319999873</c:v>
                </c:pt>
                <c:pt idx="17">
                  <c:v>0.95884944960000085</c:v>
                </c:pt>
                <c:pt idx="18">
                  <c:v>1.0115276543999987</c:v>
                </c:pt>
                <c:pt idx="19">
                  <c:v>1.0638018527999997</c:v>
                </c:pt>
                <c:pt idx="20">
                  <c:v>1.1156736000000018</c:v>
                </c:pt>
                <c:pt idx="21">
                  <c:v>1.1671444511999991</c:v>
                </c:pt>
                <c:pt idx="22">
                  <c:v>1.2182159616000003</c:v>
                </c:pt>
                <c:pt idx="23">
                  <c:v>1.2688896863999999</c:v>
                </c:pt>
                <c:pt idx="24">
                  <c:v>1.3191671807999992</c:v>
                </c:pt>
                <c:pt idx="25">
                  <c:v>1.3690500000000012</c:v>
                </c:pt>
                <c:pt idx="26">
                  <c:v>1.4185396991999992</c:v>
                </c:pt>
                <c:pt idx="27">
                  <c:v>1.4676378336000007</c:v>
                </c:pt>
                <c:pt idx="28">
                  <c:v>1.5163459584000005</c:v>
                </c:pt>
                <c:pt idx="29">
                  <c:v>1.5646656288000012</c:v>
                </c:pt>
                <c:pt idx="30">
                  <c:v>1.6125984000000007</c:v>
                </c:pt>
                <c:pt idx="31">
                  <c:v>1.6601458272000003</c:v>
                </c:pt>
                <c:pt idx="32">
                  <c:v>1.707309465600001</c:v>
                </c:pt>
                <c:pt idx="33">
                  <c:v>1.7540908704000004</c:v>
                </c:pt>
                <c:pt idx="34">
                  <c:v>1.800491596800001</c:v>
                </c:pt>
                <c:pt idx="35">
                  <c:v>1.8465132000000004</c:v>
                </c:pt>
                <c:pt idx="36">
                  <c:v>1.8921572352</c:v>
                </c:pt>
                <c:pt idx="37">
                  <c:v>1.9374252576000019</c:v>
                </c:pt>
                <c:pt idx="38">
                  <c:v>1.9823188224000008</c:v>
                </c:pt>
                <c:pt idx="39">
                  <c:v>2.0268394848000013</c:v>
                </c:pt>
                <c:pt idx="40">
                  <c:v>2.070988800000003</c:v>
                </c:pt>
                <c:pt idx="41">
                  <c:v>2.1147683232000012</c:v>
                </c:pt>
                <c:pt idx="42">
                  <c:v>2.1581796096000003</c:v>
                </c:pt>
                <c:pt idx="43">
                  <c:v>2.2012242143999998</c:v>
                </c:pt>
                <c:pt idx="44">
                  <c:v>2.2439036928000013</c:v>
                </c:pt>
                <c:pt idx="45">
                  <c:v>2.2862196000000012</c:v>
                </c:pt>
                <c:pt idx="46">
                  <c:v>2.3281734912000003</c:v>
                </c:pt>
                <c:pt idx="47">
                  <c:v>2.3697669216000001</c:v>
                </c:pt>
                <c:pt idx="48">
                  <c:v>2.411001446400002</c:v>
                </c:pt>
                <c:pt idx="49">
                  <c:v>2.4518786208000005</c:v>
                </c:pt>
                <c:pt idx="50">
                  <c:v>2.4924000000000013</c:v>
                </c:pt>
                <c:pt idx="51">
                  <c:v>2.5325671391999998</c:v>
                </c:pt>
                <c:pt idx="52">
                  <c:v>2.5723815936000021</c:v>
                </c:pt>
                <c:pt idx="53">
                  <c:v>2.611844918400001</c:v>
                </c:pt>
                <c:pt idx="54">
                  <c:v>2.6509586688000009</c:v>
                </c:pt>
                <c:pt idx="55">
                  <c:v>2.6897244000000016</c:v>
                </c:pt>
                <c:pt idx="56">
                  <c:v>2.7281436672000012</c:v>
                </c:pt>
                <c:pt idx="57">
                  <c:v>2.7662180256000015</c:v>
                </c:pt>
                <c:pt idx="58">
                  <c:v>2.803949030400001</c:v>
                </c:pt>
                <c:pt idx="59">
                  <c:v>2.8413382368000004</c:v>
                </c:pt>
                <c:pt idx="60">
                  <c:v>2.8783872000000024</c:v>
                </c:pt>
                <c:pt idx="61">
                  <c:v>2.9150974752000014</c:v>
                </c:pt>
                <c:pt idx="62">
                  <c:v>2.9514706176000023</c:v>
                </c:pt>
                <c:pt idx="63">
                  <c:v>2.9875081824000009</c:v>
                </c:pt>
                <c:pt idx="64">
                  <c:v>3.0232117248000012</c:v>
                </c:pt>
                <c:pt idx="65">
                  <c:v>3.0585828000000017</c:v>
                </c:pt>
                <c:pt idx="66">
                  <c:v>3.0936229632000019</c:v>
                </c:pt>
                <c:pt idx="67">
                  <c:v>3.1283337696000029</c:v>
                </c:pt>
                <c:pt idx="68">
                  <c:v>3.1627167744000007</c:v>
                </c:pt>
                <c:pt idx="69">
                  <c:v>3.1967735328000013</c:v>
                </c:pt>
                <c:pt idx="70">
                  <c:v>3.2305056000000008</c:v>
                </c:pt>
                <c:pt idx="71">
                  <c:v>3.2639145311999997</c:v>
                </c:pt>
                <c:pt idx="72">
                  <c:v>3.2970018816000008</c:v>
                </c:pt>
                <c:pt idx="73">
                  <c:v>3.3297692064000004</c:v>
                </c:pt>
                <c:pt idx="74">
                  <c:v>3.3622180608000001</c:v>
                </c:pt>
                <c:pt idx="75">
                  <c:v>3.3943499999999993</c:v>
                </c:pt>
                <c:pt idx="76">
                  <c:v>3.4261665791999998</c:v>
                </c:pt>
                <c:pt idx="77">
                  <c:v>3.4576693535999996</c:v>
                </c:pt>
                <c:pt idx="78">
                  <c:v>3.4888598783999991</c:v>
                </c:pt>
                <c:pt idx="79">
                  <c:v>3.5197397087999995</c:v>
                </c:pt>
                <c:pt idx="80">
                  <c:v>3.5503103999999981</c:v>
                </c:pt>
                <c:pt idx="81">
                  <c:v>3.5805735071999991</c:v>
                </c:pt>
                <c:pt idx="82">
                  <c:v>3.610530585599999</c:v>
                </c:pt>
                <c:pt idx="83">
                  <c:v>3.640183190399997</c:v>
                </c:pt>
                <c:pt idx="84">
                  <c:v>3.6695328767999977</c:v>
                </c:pt>
                <c:pt idx="85">
                  <c:v>3.6985811999999991</c:v>
                </c:pt>
                <c:pt idx="86">
                  <c:v>3.7273297151999971</c:v>
                </c:pt>
                <c:pt idx="87">
                  <c:v>3.7557799775999978</c:v>
                </c:pt>
                <c:pt idx="88">
                  <c:v>3.7839335423999985</c:v>
                </c:pt>
                <c:pt idx="89">
                  <c:v>3.8117919647999963</c:v>
                </c:pt>
                <c:pt idx="90">
                  <c:v>3.8393567999999969</c:v>
                </c:pt>
                <c:pt idx="91">
                  <c:v>3.866629603199998</c:v>
                </c:pt>
                <c:pt idx="92">
                  <c:v>3.8936119295999974</c:v>
                </c:pt>
                <c:pt idx="93">
                  <c:v>3.9203053343999965</c:v>
                </c:pt>
                <c:pt idx="94">
                  <c:v>3.9467113727999976</c:v>
                </c:pt>
                <c:pt idx="95">
                  <c:v>3.9728315999999952</c:v>
                </c:pt>
                <c:pt idx="96">
                  <c:v>3.9986675711999951</c:v>
                </c:pt>
                <c:pt idx="97">
                  <c:v>4.0242208415999965</c:v>
                </c:pt>
                <c:pt idx="98">
                  <c:v>4.0494929663999972</c:v>
                </c:pt>
                <c:pt idx="99">
                  <c:v>4.0744855007999954</c:v>
                </c:pt>
                <c:pt idx="100">
                  <c:v>4.0991999999999962</c:v>
                </c:pt>
                <c:pt idx="101">
                  <c:v>4.1237759999999959</c:v>
                </c:pt>
                <c:pt idx="102">
                  <c:v>4.1483519999999956</c:v>
                </c:pt>
                <c:pt idx="103">
                  <c:v>4.1729279999999953</c:v>
                </c:pt>
                <c:pt idx="104">
                  <c:v>4.197503999999995</c:v>
                </c:pt>
                <c:pt idx="105">
                  <c:v>4.2220799999999947</c:v>
                </c:pt>
                <c:pt idx="106">
                  <c:v>4.2466559999999944</c:v>
                </c:pt>
                <c:pt idx="107">
                  <c:v>4.2712319999999941</c:v>
                </c:pt>
                <c:pt idx="108">
                  <c:v>4.2958079999999939</c:v>
                </c:pt>
                <c:pt idx="109">
                  <c:v>4.3203839999999936</c:v>
                </c:pt>
                <c:pt idx="110">
                  <c:v>4.3449599999999933</c:v>
                </c:pt>
                <c:pt idx="111">
                  <c:v>4.369535999999993</c:v>
                </c:pt>
                <c:pt idx="112">
                  <c:v>4.3941119999999927</c:v>
                </c:pt>
                <c:pt idx="113">
                  <c:v>4.4186879999999924</c:v>
                </c:pt>
                <c:pt idx="114">
                  <c:v>4.4432639999999921</c:v>
                </c:pt>
                <c:pt idx="115">
                  <c:v>4.4678399999999918</c:v>
                </c:pt>
                <c:pt idx="116">
                  <c:v>4.4924159999999915</c:v>
                </c:pt>
                <c:pt idx="117">
                  <c:v>4.5169919999999912</c:v>
                </c:pt>
                <c:pt idx="118">
                  <c:v>4.5415679999999909</c:v>
                </c:pt>
                <c:pt idx="119">
                  <c:v>4.5661439999999907</c:v>
                </c:pt>
                <c:pt idx="120">
                  <c:v>4.5907199999999904</c:v>
                </c:pt>
                <c:pt idx="121">
                  <c:v>4.6152959999999901</c:v>
                </c:pt>
                <c:pt idx="122">
                  <c:v>4.6398719999999898</c:v>
                </c:pt>
                <c:pt idx="123">
                  <c:v>4.6644479999999895</c:v>
                </c:pt>
                <c:pt idx="124">
                  <c:v>4.6890239999999892</c:v>
                </c:pt>
                <c:pt idx="125">
                  <c:v>4.7135999999999889</c:v>
                </c:pt>
                <c:pt idx="126">
                  <c:v>4.7381759999999886</c:v>
                </c:pt>
                <c:pt idx="127">
                  <c:v>4.7627519999999883</c:v>
                </c:pt>
                <c:pt idx="128">
                  <c:v>4.787327999999988</c:v>
                </c:pt>
                <c:pt idx="129">
                  <c:v>4.8119039999999877</c:v>
                </c:pt>
                <c:pt idx="130">
                  <c:v>4.8364799999999875</c:v>
                </c:pt>
                <c:pt idx="131">
                  <c:v>4.8610559999999872</c:v>
                </c:pt>
                <c:pt idx="132">
                  <c:v>4.8856319999999869</c:v>
                </c:pt>
                <c:pt idx="133">
                  <c:v>4.9102079999999866</c:v>
                </c:pt>
                <c:pt idx="134">
                  <c:v>4.9347839999999863</c:v>
                </c:pt>
                <c:pt idx="135">
                  <c:v>4.959359999999986</c:v>
                </c:pt>
                <c:pt idx="136">
                  <c:v>4.9839359999999857</c:v>
                </c:pt>
                <c:pt idx="137">
                  <c:v>5.0085119999999854</c:v>
                </c:pt>
                <c:pt idx="138">
                  <c:v>5.0330879999999851</c:v>
                </c:pt>
                <c:pt idx="139">
                  <c:v>5.0576639999999848</c:v>
                </c:pt>
                <c:pt idx="140">
                  <c:v>5.0822399999999845</c:v>
                </c:pt>
                <c:pt idx="141">
                  <c:v>5.1068159999999843</c:v>
                </c:pt>
                <c:pt idx="142">
                  <c:v>5.131391999999984</c:v>
                </c:pt>
                <c:pt idx="143">
                  <c:v>5.1559679999999837</c:v>
                </c:pt>
                <c:pt idx="144">
                  <c:v>5.1805439999999834</c:v>
                </c:pt>
                <c:pt idx="145">
                  <c:v>5.2051199999999831</c:v>
                </c:pt>
                <c:pt idx="146">
                  <c:v>5.2296959999999828</c:v>
                </c:pt>
                <c:pt idx="147">
                  <c:v>5.2542719999999825</c:v>
                </c:pt>
                <c:pt idx="148">
                  <c:v>5.2788479999999822</c:v>
                </c:pt>
                <c:pt idx="149">
                  <c:v>5.3034239999999819</c:v>
                </c:pt>
                <c:pt idx="150">
                  <c:v>5.3279999999999816</c:v>
                </c:pt>
                <c:pt idx="151">
                  <c:v>5.3525759999999813</c:v>
                </c:pt>
                <c:pt idx="152">
                  <c:v>5.3771519999999811</c:v>
                </c:pt>
                <c:pt idx="153">
                  <c:v>5.4017279999999808</c:v>
                </c:pt>
                <c:pt idx="154">
                  <c:v>5.4263039999999805</c:v>
                </c:pt>
                <c:pt idx="155">
                  <c:v>5.4508799999999802</c:v>
                </c:pt>
                <c:pt idx="156">
                  <c:v>5.4754559999999799</c:v>
                </c:pt>
                <c:pt idx="157">
                  <c:v>5.5000319999999796</c:v>
                </c:pt>
                <c:pt idx="158">
                  <c:v>5.5246079999999793</c:v>
                </c:pt>
                <c:pt idx="159">
                  <c:v>5.549183999999979</c:v>
                </c:pt>
                <c:pt idx="160">
                  <c:v>5.5737599999999787</c:v>
                </c:pt>
                <c:pt idx="161">
                  <c:v>5.5983359999999784</c:v>
                </c:pt>
                <c:pt idx="162">
                  <c:v>5.6229119999999781</c:v>
                </c:pt>
                <c:pt idx="163">
                  <c:v>5.6474879999999779</c:v>
                </c:pt>
                <c:pt idx="164">
                  <c:v>5.6720639999999776</c:v>
                </c:pt>
                <c:pt idx="165">
                  <c:v>5.6966399999999773</c:v>
                </c:pt>
                <c:pt idx="166">
                  <c:v>5.721215999999977</c:v>
                </c:pt>
                <c:pt idx="167">
                  <c:v>5.7457919999999767</c:v>
                </c:pt>
                <c:pt idx="168">
                  <c:v>5.7703679999999764</c:v>
                </c:pt>
                <c:pt idx="169">
                  <c:v>5.7949439999999761</c:v>
                </c:pt>
                <c:pt idx="170">
                  <c:v>5.8195199999999758</c:v>
                </c:pt>
                <c:pt idx="171">
                  <c:v>5.8440959999999755</c:v>
                </c:pt>
                <c:pt idx="172">
                  <c:v>5.8686719999999752</c:v>
                </c:pt>
                <c:pt idx="173">
                  <c:v>5.893247999999975</c:v>
                </c:pt>
                <c:pt idx="174">
                  <c:v>5.9178239999999747</c:v>
                </c:pt>
                <c:pt idx="175">
                  <c:v>5.9423999999999744</c:v>
                </c:pt>
                <c:pt idx="176">
                  <c:v>5.9669759999999741</c:v>
                </c:pt>
                <c:pt idx="177">
                  <c:v>5.9915519999999738</c:v>
                </c:pt>
                <c:pt idx="178">
                  <c:v>6.0161279999999735</c:v>
                </c:pt>
                <c:pt idx="179">
                  <c:v>6.0407039999999732</c:v>
                </c:pt>
                <c:pt idx="180">
                  <c:v>6.0652799999999729</c:v>
                </c:pt>
                <c:pt idx="181">
                  <c:v>6.0898559999999726</c:v>
                </c:pt>
                <c:pt idx="182">
                  <c:v>6.1144319999999723</c:v>
                </c:pt>
                <c:pt idx="183">
                  <c:v>6.139007999999972</c:v>
                </c:pt>
                <c:pt idx="184">
                  <c:v>6.1635839999999718</c:v>
                </c:pt>
                <c:pt idx="185">
                  <c:v>6.1881599999999715</c:v>
                </c:pt>
                <c:pt idx="186">
                  <c:v>6.2127359999999712</c:v>
                </c:pt>
                <c:pt idx="187">
                  <c:v>6.2373119999999709</c:v>
                </c:pt>
                <c:pt idx="188">
                  <c:v>6.2618879999999706</c:v>
                </c:pt>
                <c:pt idx="189">
                  <c:v>6.2864639999999703</c:v>
                </c:pt>
                <c:pt idx="190">
                  <c:v>6.31103999999997</c:v>
                </c:pt>
                <c:pt idx="191">
                  <c:v>6.3356159999999697</c:v>
                </c:pt>
                <c:pt idx="192">
                  <c:v>6.3601919999999694</c:v>
                </c:pt>
                <c:pt idx="193">
                  <c:v>6.3847679999999691</c:v>
                </c:pt>
                <c:pt idx="194">
                  <c:v>6.4093439999999688</c:v>
                </c:pt>
                <c:pt idx="195">
                  <c:v>6.4339199999999694</c:v>
                </c:pt>
                <c:pt idx="196">
                  <c:v>6.45849599999997</c:v>
                </c:pt>
                <c:pt idx="197">
                  <c:v>6.4830719999999706</c:v>
                </c:pt>
                <c:pt idx="198">
                  <c:v>6.5076479999999712</c:v>
                </c:pt>
                <c:pt idx="199">
                  <c:v>6.5322239999999709</c:v>
                </c:pt>
                <c:pt idx="200">
                  <c:v>6.5568000000000044</c:v>
                </c:pt>
                <c:pt idx="201">
                  <c:v>6.5815144992000061</c:v>
                </c:pt>
                <c:pt idx="202">
                  <c:v>6.6065070336000051</c:v>
                </c:pt>
                <c:pt idx="203">
                  <c:v>6.631779158400005</c:v>
                </c:pt>
                <c:pt idx="204">
                  <c:v>6.6573324288000073</c:v>
                </c:pt>
                <c:pt idx="205">
                  <c:v>6.6831684000000067</c:v>
                </c:pt>
                <c:pt idx="206">
                  <c:v>6.7092886272000074</c:v>
                </c:pt>
                <c:pt idx="207">
                  <c:v>6.7356946656000076</c:v>
                </c:pt>
                <c:pt idx="208">
                  <c:v>6.7623880704000072</c:v>
                </c:pt>
                <c:pt idx="209">
                  <c:v>6.7893703968000088</c:v>
                </c:pt>
                <c:pt idx="210">
                  <c:v>6.8166432000000077</c:v>
                </c:pt>
                <c:pt idx="211">
                  <c:v>6.8442080352000083</c:v>
                </c:pt>
                <c:pt idx="212">
                  <c:v>6.8720664576000079</c:v>
                </c:pt>
                <c:pt idx="213">
                  <c:v>6.9002200224000099</c:v>
                </c:pt>
                <c:pt idx="214">
                  <c:v>6.9286702848000097</c:v>
                </c:pt>
                <c:pt idx="215">
                  <c:v>6.9574188000000099</c:v>
                </c:pt>
                <c:pt idx="216">
                  <c:v>6.9864671232000095</c:v>
                </c:pt>
                <c:pt idx="217">
                  <c:v>7.0158168096000111</c:v>
                </c:pt>
                <c:pt idx="218">
                  <c:v>7.0454694144000101</c:v>
                </c:pt>
                <c:pt idx="219">
                  <c:v>7.0754264928000117</c:v>
                </c:pt>
                <c:pt idx="220">
                  <c:v>7.1056896000000114</c:v>
                </c:pt>
                <c:pt idx="221">
                  <c:v>7.1362602912000117</c:v>
                </c:pt>
                <c:pt idx="222">
                  <c:v>7.1671401216000135</c:v>
                </c:pt>
                <c:pt idx="223">
                  <c:v>7.198330646400013</c:v>
                </c:pt>
                <c:pt idx="224">
                  <c:v>7.2298334208000119</c:v>
                </c:pt>
                <c:pt idx="225">
                  <c:v>7.2616500000000119</c:v>
                </c:pt>
                <c:pt idx="226">
                  <c:v>7.2937819392000129</c:v>
                </c:pt>
                <c:pt idx="227">
                  <c:v>7.3262307936000131</c:v>
                </c:pt>
                <c:pt idx="228">
                  <c:v>7.3589981184000131</c:v>
                </c:pt>
                <c:pt idx="229">
                  <c:v>7.3920854688000155</c:v>
                </c:pt>
                <c:pt idx="230">
                  <c:v>7.4254944000000167</c:v>
                </c:pt>
                <c:pt idx="231">
                  <c:v>7.4592264672000157</c:v>
                </c:pt>
                <c:pt idx="232">
                  <c:v>7.4932832256000168</c:v>
                </c:pt>
                <c:pt idx="233">
                  <c:v>7.5276662304000173</c:v>
                </c:pt>
                <c:pt idx="234">
                  <c:v>7.5623770368000152</c:v>
                </c:pt>
                <c:pt idx="235">
                  <c:v>7.5974172000000166</c:v>
                </c:pt>
                <c:pt idx="236">
                  <c:v>7.6327882752000171</c:v>
                </c:pt>
                <c:pt idx="237">
                  <c:v>7.6684918176000174</c:v>
                </c:pt>
                <c:pt idx="238">
                  <c:v>7.7045293824000183</c:v>
                </c:pt>
                <c:pt idx="239">
                  <c:v>7.7409025248000178</c:v>
                </c:pt>
                <c:pt idx="240">
                  <c:v>7.7776128000000186</c:v>
                </c:pt>
                <c:pt idx="241">
                  <c:v>7.8146617632000188</c:v>
                </c:pt>
                <c:pt idx="242">
                  <c:v>7.8520509696000209</c:v>
                </c:pt>
                <c:pt idx="243">
                  <c:v>7.8897819744000204</c:v>
                </c:pt>
                <c:pt idx="244">
                  <c:v>7.9278563328000224</c:v>
                </c:pt>
                <c:pt idx="245">
                  <c:v>7.9662756000000234</c:v>
                </c:pt>
                <c:pt idx="246">
                  <c:v>8.0050413312000206</c:v>
                </c:pt>
                <c:pt idx="247">
                  <c:v>8.0441550816000227</c:v>
                </c:pt>
                <c:pt idx="248">
                  <c:v>8.0836184064000243</c:v>
                </c:pt>
                <c:pt idx="249">
                  <c:v>8.1234328608000261</c:v>
                </c:pt>
                <c:pt idx="250">
                  <c:v>8.1636000000000255</c:v>
                </c:pt>
                <c:pt idx="251">
                  <c:v>8.2041213792000249</c:v>
                </c:pt>
                <c:pt idx="252">
                  <c:v>8.2449985536000252</c:v>
                </c:pt>
                <c:pt idx="253">
                  <c:v>8.2862330784000271</c:v>
                </c:pt>
                <c:pt idx="254">
                  <c:v>8.3278265088000278</c:v>
                </c:pt>
                <c:pt idx="255">
                  <c:v>8.3697804000000264</c:v>
                </c:pt>
                <c:pt idx="256">
                  <c:v>8.412096307200029</c:v>
                </c:pt>
                <c:pt idx="257">
                  <c:v>8.4547757856000292</c:v>
                </c:pt>
                <c:pt idx="258">
                  <c:v>8.4978203904000278</c:v>
                </c:pt>
                <c:pt idx="259">
                  <c:v>8.5412316768000291</c:v>
                </c:pt>
                <c:pt idx="260">
                  <c:v>8.5850112000000305</c:v>
                </c:pt>
                <c:pt idx="261">
                  <c:v>8.6291605152000308</c:v>
                </c:pt>
                <c:pt idx="262">
                  <c:v>8.6736811776000309</c:v>
                </c:pt>
                <c:pt idx="263">
                  <c:v>8.7185747424000315</c:v>
                </c:pt>
                <c:pt idx="264">
                  <c:v>8.7638427648000317</c:v>
                </c:pt>
                <c:pt idx="265">
                  <c:v>8.8094868000000321</c:v>
                </c:pt>
                <c:pt idx="266">
                  <c:v>8.8555084032000337</c:v>
                </c:pt>
                <c:pt idx="267">
                  <c:v>8.9019091296000337</c:v>
                </c:pt>
                <c:pt idx="268">
                  <c:v>8.9486905344000345</c:v>
                </c:pt>
                <c:pt idx="269">
                  <c:v>8.9958541728000334</c:v>
                </c:pt>
                <c:pt idx="270">
                  <c:v>9.043401600000033</c:v>
                </c:pt>
                <c:pt idx="271">
                  <c:v>9.0913343712000323</c:v>
                </c:pt>
                <c:pt idx="272">
                  <c:v>9.1396540416000303</c:v>
                </c:pt>
                <c:pt idx="273">
                  <c:v>9.1883621664000295</c:v>
                </c:pt>
                <c:pt idx="274">
                  <c:v>9.2374603008000289</c:v>
                </c:pt>
                <c:pt idx="275">
                  <c:v>9.2869500000000276</c:v>
                </c:pt>
                <c:pt idx="276">
                  <c:v>9.3368328192000263</c:v>
                </c:pt>
                <c:pt idx="277">
                  <c:v>9.3871103136000276</c:v>
                </c:pt>
                <c:pt idx="278">
                  <c:v>9.4377840384000233</c:v>
                </c:pt>
                <c:pt idx="279">
                  <c:v>9.488855548800025</c:v>
                </c:pt>
                <c:pt idx="280">
                  <c:v>9.540326400000021</c:v>
                </c:pt>
                <c:pt idx="281">
                  <c:v>9.5921981472000208</c:v>
                </c:pt>
                <c:pt idx="282">
                  <c:v>9.6444723456000201</c:v>
                </c:pt>
                <c:pt idx="283">
                  <c:v>9.6971505504000195</c:v>
                </c:pt>
                <c:pt idx="284">
                  <c:v>9.7502343168000198</c:v>
                </c:pt>
                <c:pt idx="285">
                  <c:v>9.8037252000000183</c:v>
                </c:pt>
                <c:pt idx="286">
                  <c:v>9.8576247552000176</c:v>
                </c:pt>
                <c:pt idx="287">
                  <c:v>9.9119345376000183</c:v>
                </c:pt>
                <c:pt idx="288">
                  <c:v>9.966656102400016</c:v>
                </c:pt>
                <c:pt idx="289">
                  <c:v>10.021791004800013</c:v>
                </c:pt>
                <c:pt idx="290">
                  <c:v>10.077340800000012</c:v>
                </c:pt>
                <c:pt idx="291">
                  <c:v>10.133307043200013</c:v>
                </c:pt>
                <c:pt idx="292">
                  <c:v>10.189691289600013</c:v>
                </c:pt>
                <c:pt idx="293">
                  <c:v>10.246495094400009</c:v>
                </c:pt>
                <c:pt idx="294">
                  <c:v>10.303720012800008</c:v>
                </c:pt>
                <c:pt idx="295">
                  <c:v>10.361367600000008</c:v>
                </c:pt>
                <c:pt idx="296">
                  <c:v>10.419439411200006</c:v>
                </c:pt>
                <c:pt idx="297">
                  <c:v>10.477937001600003</c:v>
                </c:pt>
                <c:pt idx="298">
                  <c:v>10.536861926400004</c:v>
                </c:pt>
                <c:pt idx="299">
                  <c:v>10.596215740800004</c:v>
                </c:pt>
                <c:pt idx="300">
                  <c:v>10.656000000000001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Design!$H$15</c:f>
              <c:strCache>
                <c:ptCount val="1"/>
                <c:pt idx="0">
                  <c:v>ZR (um, V1=C)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Design!$G$16:$G$316</c:f>
              <c:numCache>
                <c:formatCode>0.000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xVal>
          <c:yVal>
            <c:numRef>
              <c:f>Design!$H$16:$H$316</c:f>
              <c:numCache>
                <c:formatCode>0.000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553536"/>
        <c:axId val="319554112"/>
      </c:scatterChart>
      <c:valAx>
        <c:axId val="3195535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Time (s)</a:t>
                </a:r>
              </a:p>
            </c:rich>
          </c:tx>
          <c:layout>
            <c:manualLayout>
              <c:xMode val="edge"/>
              <c:yMode val="edge"/>
              <c:x val="0.483334111013901"/>
              <c:y val="0.8888910591602405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9554112"/>
        <c:crosses val="autoZero"/>
        <c:crossBetween val="midCat"/>
      </c:valAx>
      <c:valAx>
        <c:axId val="3195541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Distance (mm)</a:t>
                </a:r>
              </a:p>
            </c:rich>
          </c:tx>
          <c:layout>
            <c:manualLayout>
              <c:xMode val="edge"/>
              <c:yMode val="edge"/>
              <c:x val="3.888888888888889E-2"/>
              <c:y val="0.3229982298724287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95535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23334052687858461"/>
          <c:y val="0.12920330695097221"/>
          <c:w val="0.48334810926411975"/>
          <c:h val="0.2429021953651142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L$30" lockText="1"/>
</file>

<file path=xl/ctrlProps/ctrlProp5.xml><?xml version="1.0" encoding="utf-8"?>
<formControlPr xmlns="http://schemas.microsoft.com/office/spreadsheetml/2009/9/main" objectType="CheckBox" fmlaLink="F21" lockText="1"/>
</file>

<file path=xl/ctrlProps/ctrlProp6.xml><?xml version="1.0" encoding="utf-8"?>
<formControlPr xmlns="http://schemas.microsoft.com/office/spreadsheetml/2009/9/main" objectType="Scroll" dx="16" fmlaLink="D18" horiz="1" max="18000" page="100" val="9000"/>
</file>

<file path=xl/ctrlProps/ctrlProp7.xml><?xml version="1.0" encoding="utf-8"?>
<formControlPr xmlns="http://schemas.microsoft.com/office/spreadsheetml/2009/9/main" objectType="Scroll" dx="16" fmlaLink="B15" horiz="1" max="21000" page="100" val="18000"/>
</file>

<file path=xl/ctrlProps/ctrlProp8.xml><?xml version="1.0" encoding="utf-8"?>
<formControlPr xmlns="http://schemas.microsoft.com/office/spreadsheetml/2009/9/main" objectType="Scroll" dx="16" fmlaLink="D21" horiz="1" max="2000" page="20" val="970"/>
</file>

<file path=xl/ctrlProps/ctrlProp9.xml><?xml version="1.0" encoding="utf-8"?>
<formControlPr xmlns="http://schemas.microsoft.com/office/spreadsheetml/2009/9/main" objectType="Scroll" dx="16" fmlaLink="D24" horiz="1" max="1000" page="10" val="250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Radio" checked="Checked" firstButton="1" fmlaLink="C27" lockText="1"/>
</file>

<file path=xl/ctrlProps/ctrlProp13.xml><?xml version="1.0" encoding="utf-8"?>
<formControlPr xmlns="http://schemas.microsoft.com/office/spreadsheetml/2009/9/main" objectType="Radio" lockText="1"/>
</file>

<file path=xl/ctrlProps/ctrlProp14.xml><?xml version="1.0" encoding="utf-8"?>
<formControlPr xmlns="http://schemas.microsoft.com/office/spreadsheetml/2009/9/main" objectType="Radio" lockText="1"/>
</file>

<file path=xl/ctrlProps/ctrlProp15.xml><?xml version="1.0" encoding="utf-8"?>
<formControlPr xmlns="http://schemas.microsoft.com/office/spreadsheetml/2009/9/main" objectType="Scroll" dx="16" fmlaLink="$J$28" horiz="1" max="50" page="10" val="10"/>
</file>

<file path=xl/ctrlProps/ctrlProp16.xml><?xml version="1.0" encoding="utf-8"?>
<formControlPr xmlns="http://schemas.microsoft.com/office/spreadsheetml/2009/9/main" objectType="Scroll" dx="16" fmlaLink="D30" horiz="1" max="100" page="10" val="100"/>
</file>

<file path=xl/ctrlProps/ctrlProp17.xml><?xml version="1.0" encoding="utf-8"?>
<formControlPr xmlns="http://schemas.microsoft.com/office/spreadsheetml/2009/9/main" objectType="Drop" dropLines="3" dropStyle="combo" dx="16" fmlaLink="L3" fmlaRange="$O$1:$O$3" val="0"/>
</file>

<file path=xl/ctrlProps/ctrlProp18.xml><?xml version="1.0" encoding="utf-8"?>
<formControlPr xmlns="http://schemas.microsoft.com/office/spreadsheetml/2009/9/main" objectType="Scroll" dx="16" fmlaLink="E15" horiz="1" max="21000" page="100" val="3000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CheckBox" fmlaLink="$N$10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Scroll" dx="16" fmlaLink="A22" max="2000" page="10" val="1015"/>
</file>

<file path=xl/ctrlProps/ctrlProp23.xml><?xml version="1.0" encoding="utf-8"?>
<formControlPr xmlns="http://schemas.microsoft.com/office/spreadsheetml/2009/9/main" objectType="Drop" dropLines="2" dropStyle="combo" dx="16" fmlaLink="I14" fmlaRange="I17:I18" val="0"/>
</file>

<file path=xl/ctrlProps/ctrlProp24.xml><?xml version="1.0" encoding="utf-8"?>
<formControlPr xmlns="http://schemas.microsoft.com/office/spreadsheetml/2009/9/main" objectType="Drop" dropLines="2" dropStyle="combo" dx="16" fmlaLink="K14" fmlaRange="I17:I18" val="0"/>
</file>

<file path=xl/ctrlProps/ctrlProp25.xml><?xml version="1.0" encoding="utf-8"?>
<formControlPr xmlns="http://schemas.microsoft.com/office/spreadsheetml/2009/9/main" objectType="Scroll" dx="16" fmlaLink="E35" horiz="1" max="360" page="10" val="180"/>
</file>

<file path=xl/ctrlProps/ctrlProp26.xml><?xml version="1.0" encoding="utf-8"?>
<formControlPr xmlns="http://schemas.microsoft.com/office/spreadsheetml/2009/9/main" objectType="Scroll" dx="16" fmlaLink="B35" horiz="1" max="360" page="10" val="180"/>
</file>

<file path=xl/ctrlProps/ctrlProp27.xml><?xml version="1.0" encoding="utf-8"?>
<formControlPr xmlns="http://schemas.microsoft.com/office/spreadsheetml/2009/9/main" objectType="Button"/>
</file>

<file path=xl/ctrlProps/ctrlProp28.xml><?xml version="1.0" encoding="utf-8"?>
<formControlPr xmlns="http://schemas.microsoft.com/office/spreadsheetml/2009/9/main" objectType="CheckBox" fmlaLink="$D$35" lockText="1" noThreeD="1"/>
</file>

<file path=xl/ctrlProps/ctrlProp29.xml><?xml version="1.0" encoding="utf-8"?>
<formControlPr xmlns="http://schemas.microsoft.com/office/spreadsheetml/2009/9/main" objectType="CheckBox" fmlaLink="$A$35" lockText="1" noThreeD="1"/>
</file>

<file path=xl/ctrlProps/ctrlProp30.xml><?xml version="1.0" encoding="utf-8"?>
<formControlPr xmlns="http://schemas.microsoft.com/office/spreadsheetml/2009/9/main" objectType="Scroll" dx="16" fmlaLink="E33" horiz="1" max="50" min="10" page="10" val="50"/>
</file>

<file path=xl/ctrlProps/ctrlProp31.xml><?xml version="1.0" encoding="utf-8"?>
<formControlPr xmlns="http://schemas.microsoft.com/office/spreadsheetml/2009/9/main" objectType="Scroll" dx="16" fmlaLink="J34" horiz="1" max="4000" min="1" page="100" val="1000"/>
</file>

<file path=xl/ctrlProps/ctrlProp32.xml><?xml version="1.0" encoding="utf-8"?>
<formControlPr xmlns="http://schemas.microsoft.com/office/spreadsheetml/2009/9/main" objectType="Scroll" dx="16" fmlaLink="K34" horiz="1" max="100" page="10" val="50"/>
</file>

<file path=xl/ctrlProps/ctrlProp33.xml><?xml version="1.0" encoding="utf-8"?>
<formControlPr xmlns="http://schemas.microsoft.com/office/spreadsheetml/2009/9/main" objectType="CheckBox" checked="Checked" fmlaLink="$K$31" lockText="1"/>
</file>

<file path=xl/ctrlProps/ctrlProp34.xml><?xml version="1.0" encoding="utf-8"?>
<formControlPr xmlns="http://schemas.microsoft.com/office/spreadsheetml/2009/9/main" objectType="Scroll" dx="16" fmlaLink="M34" horiz="1" max="250" min="10" page="10" val="80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Drop" dropLines="3" dropStyle="combo" dx="16" fmlaLink="I31" fmlaRange="$I$27:$I$29" val="0"/>
</file>

<file path=xl/ctrlProps/ctrlProp37.xml><?xml version="1.0" encoding="utf-8"?>
<formControlPr xmlns="http://schemas.microsoft.com/office/spreadsheetml/2009/9/main" objectType="Drop" dropLines="2" dropStyle="combo" dx="16" fmlaLink="S5" fmlaRange="$M$27:$M$28" val="0"/>
</file>

<file path=xl/ctrlProps/ctrlProp38.xml><?xml version="1.0" encoding="utf-8"?>
<formControlPr xmlns="http://schemas.microsoft.com/office/spreadsheetml/2009/9/main" objectType="Button"/>
</file>

<file path=xl/ctrlProps/ctrlProp39.xml><?xml version="1.0" encoding="utf-8"?>
<formControlPr xmlns="http://schemas.microsoft.com/office/spreadsheetml/2009/9/main" objectType="Drop" dropLines="4" dropStyle="combo" dx="16" fmlaLink="V5" fmlaRange="$M$16:$M$19" val="0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checked="Checked" fmlaLink="CF4" lockText="1"/>
</file>

<file path=xl/ctrlProps/ctrlProp4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5" Type="http://schemas.openxmlformats.org/officeDocument/2006/relationships/image" Target="../media/image7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0</xdr:rowOff>
        </xdr:from>
        <xdr:to>
          <xdr:col>180</xdr:col>
          <xdr:colOff>304800</xdr:colOff>
          <xdr:row>24</xdr:row>
          <xdr:rowOff>142875</xdr:rowOff>
        </xdr:to>
        <xdr:sp macro="" textlink="">
          <xdr:nvSpPr>
            <xdr:cNvPr id="8193" name="Image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0</xdr:colOff>
      <xdr:row>16</xdr:row>
      <xdr:rowOff>104775</xdr:rowOff>
    </xdr:from>
    <xdr:to>
      <xdr:col>9</xdr:col>
      <xdr:colOff>0</xdr:colOff>
      <xdr:row>17</xdr:row>
      <xdr:rowOff>47625</xdr:rowOff>
    </xdr:to>
    <xdr:sp macro="" textlink="">
      <xdr:nvSpPr>
        <xdr:cNvPr id="9070" name="Line 2"/>
        <xdr:cNvSpPr>
          <a:spLocks noChangeShapeType="1"/>
        </xdr:cNvSpPr>
      </xdr:nvSpPr>
      <xdr:spPr bwMode="auto">
        <a:xfrm>
          <a:off x="5810250" y="3038475"/>
          <a:ext cx="0" cy="104775"/>
        </a:xfrm>
        <a:prstGeom prst="line">
          <a:avLst/>
        </a:prstGeom>
        <a:noFill/>
        <a:ln w="28575" cap="rnd"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3</xdr:row>
          <xdr:rowOff>152400</xdr:rowOff>
        </xdr:from>
        <xdr:to>
          <xdr:col>14</xdr:col>
          <xdr:colOff>180975</xdr:colOff>
          <xdr:row>5</xdr:row>
          <xdr:rowOff>19050</xdr:rowOff>
        </xdr:to>
        <xdr:sp macro="" textlink="">
          <xdr:nvSpPr>
            <xdr:cNvPr id="8226" name="Button 34" hidden="1">
              <a:extLst>
                <a:ext uri="{63B3BB69-23CF-44E3-9099-C40C66FF867C}">
                  <a14:compatExt spid="_x0000_s8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590550</xdr:colOff>
          <xdr:row>3</xdr:row>
          <xdr:rowOff>9525</xdr:rowOff>
        </xdr:from>
        <xdr:to>
          <xdr:col>16</xdr:col>
          <xdr:colOff>371475</xdr:colOff>
          <xdr:row>5</xdr:row>
          <xdr:rowOff>47625</xdr:rowOff>
        </xdr:to>
        <xdr:sp macro="" textlink="">
          <xdr:nvSpPr>
            <xdr:cNvPr id="8227" name="Button 35" hidden="1">
              <a:extLst>
                <a:ext uri="{63B3BB69-23CF-44E3-9099-C40C66FF867C}">
                  <a14:compatExt spid="_x0000_s8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Images from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152400</xdr:rowOff>
        </xdr:from>
        <xdr:to>
          <xdr:col>6</xdr:col>
          <xdr:colOff>0</xdr:colOff>
          <xdr:row>52</xdr:row>
          <xdr:rowOff>0</xdr:rowOff>
        </xdr:to>
        <xdr:sp macro="" textlink="">
          <xdr:nvSpPr>
            <xdr:cNvPr id="8228" name="ImageLeft" hidden="1">
              <a:extLst>
                <a:ext uri="{63B3BB69-23CF-44E3-9099-C40C66FF867C}">
                  <a14:compatExt spid="_x0000_s8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152400</xdr:rowOff>
        </xdr:from>
        <xdr:to>
          <xdr:col>10</xdr:col>
          <xdr:colOff>285750</xdr:colOff>
          <xdr:row>52</xdr:row>
          <xdr:rowOff>0</xdr:rowOff>
        </xdr:to>
        <xdr:sp macro="" textlink="">
          <xdr:nvSpPr>
            <xdr:cNvPr id="8229" name="ImageRight" hidden="1">
              <a:extLst>
                <a:ext uri="{63B3BB69-23CF-44E3-9099-C40C66FF867C}">
                  <a14:compatExt spid="_x0000_s8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323850</xdr:colOff>
          <xdr:row>28</xdr:row>
          <xdr:rowOff>76200</xdr:rowOff>
        </xdr:from>
        <xdr:to>
          <xdr:col>12</xdr:col>
          <xdr:colOff>228600</xdr:colOff>
          <xdr:row>30</xdr:row>
          <xdr:rowOff>95250</xdr:rowOff>
        </xdr:to>
        <xdr:sp macro="" textlink="">
          <xdr:nvSpPr>
            <xdr:cNvPr id="8230" name="Button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Splice Screen 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447675</xdr:colOff>
          <xdr:row>30</xdr:row>
          <xdr:rowOff>114300</xdr:rowOff>
        </xdr:from>
        <xdr:to>
          <xdr:col>12</xdr:col>
          <xdr:colOff>161925</xdr:colOff>
          <xdr:row>32</xdr:row>
          <xdr:rowOff>9525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Save All Images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22</xdr:row>
          <xdr:rowOff>123825</xdr:rowOff>
        </xdr:from>
        <xdr:to>
          <xdr:col>5</xdr:col>
          <xdr:colOff>123825</xdr:colOff>
          <xdr:row>24</xdr:row>
          <xdr:rowOff>19050</xdr:rowOff>
        </xdr:to>
        <xdr:sp macro="" textlink="">
          <xdr:nvSpPr>
            <xdr:cNvPr id="2081430" name="Check Box 13974" hidden="1">
              <a:extLst>
                <a:ext uri="{63B3BB69-23CF-44E3-9099-C40C66FF867C}">
                  <a14:compatExt spid="_x0000_s20814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466725</xdr:colOff>
      <xdr:row>6</xdr:row>
      <xdr:rowOff>57150</xdr:rowOff>
    </xdr:from>
    <xdr:to>
      <xdr:col>1</xdr:col>
      <xdr:colOff>657225</xdr:colOff>
      <xdr:row>7</xdr:row>
      <xdr:rowOff>133350</xdr:rowOff>
    </xdr:to>
    <xdr:sp macro="[0]!AutoShape1_Click" textlink="">
      <xdr:nvSpPr>
        <xdr:cNvPr id="8444942" name="AutoShape 1"/>
        <xdr:cNvSpPr>
          <a:spLocks noChangeArrowheads="1"/>
        </xdr:cNvSpPr>
      </xdr:nvSpPr>
      <xdr:spPr bwMode="auto">
        <a:xfrm>
          <a:off x="1123950" y="1362075"/>
          <a:ext cx="190500" cy="238125"/>
        </a:xfrm>
        <a:prstGeom prst="rightArrow">
          <a:avLst>
            <a:gd name="adj1" fmla="val 50000"/>
            <a:gd name="adj2" fmla="val 25000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LocksWithSheet="0"/>
  </xdr:twoCellAnchor>
  <xdr:twoCellAnchor>
    <xdr:from>
      <xdr:col>1</xdr:col>
      <xdr:colOff>152400</xdr:colOff>
      <xdr:row>6</xdr:row>
      <xdr:rowOff>57150</xdr:rowOff>
    </xdr:from>
    <xdr:to>
      <xdr:col>1</xdr:col>
      <xdr:colOff>352425</xdr:colOff>
      <xdr:row>7</xdr:row>
      <xdr:rowOff>133350</xdr:rowOff>
    </xdr:to>
    <xdr:sp macro="[0]!AutoShape4_Click" textlink="">
      <xdr:nvSpPr>
        <xdr:cNvPr id="8444943" name="AutoShape 4"/>
        <xdr:cNvSpPr>
          <a:spLocks noChangeArrowheads="1"/>
        </xdr:cNvSpPr>
      </xdr:nvSpPr>
      <xdr:spPr bwMode="auto">
        <a:xfrm rot="10800000">
          <a:off x="809625" y="1362075"/>
          <a:ext cx="200025" cy="238125"/>
        </a:xfrm>
        <a:prstGeom prst="rightArrow">
          <a:avLst>
            <a:gd name="adj1" fmla="val 50000"/>
            <a:gd name="adj2" fmla="val 25000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LocksWithSheet="0"/>
  </xdr:twoCellAnchor>
  <xdr:twoCellAnchor>
    <xdr:from>
      <xdr:col>2</xdr:col>
      <xdr:colOff>38100</xdr:colOff>
      <xdr:row>6</xdr:row>
      <xdr:rowOff>47625</xdr:rowOff>
    </xdr:from>
    <xdr:to>
      <xdr:col>2</xdr:col>
      <xdr:colOff>476250</xdr:colOff>
      <xdr:row>7</xdr:row>
      <xdr:rowOff>133350</xdr:rowOff>
    </xdr:to>
    <xdr:sp macro="[0]!AutoShape5_Click" textlink="">
      <xdr:nvSpPr>
        <xdr:cNvPr id="8444944" name="AutoShape 5"/>
        <xdr:cNvSpPr>
          <a:spLocks noChangeArrowheads="1"/>
        </xdr:cNvSpPr>
      </xdr:nvSpPr>
      <xdr:spPr bwMode="auto">
        <a:xfrm>
          <a:off x="1409700" y="1352550"/>
          <a:ext cx="438150" cy="247650"/>
        </a:xfrm>
        <a:prstGeom prst="notchedRightArrow">
          <a:avLst>
            <a:gd name="adj1" fmla="val 50000"/>
            <a:gd name="adj2" fmla="val 44231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LocksWithSheet="0"/>
  </xdr:twoCellAnchor>
  <xdr:twoCellAnchor>
    <xdr:from>
      <xdr:col>0</xdr:col>
      <xdr:colOff>257175</xdr:colOff>
      <xdr:row>6</xdr:row>
      <xdr:rowOff>47625</xdr:rowOff>
    </xdr:from>
    <xdr:to>
      <xdr:col>1</xdr:col>
      <xdr:colOff>85725</xdr:colOff>
      <xdr:row>7</xdr:row>
      <xdr:rowOff>133350</xdr:rowOff>
    </xdr:to>
    <xdr:sp macro="[0]!AutoShape6_Click" textlink="">
      <xdr:nvSpPr>
        <xdr:cNvPr id="8444945" name="AutoShape 6"/>
        <xdr:cNvSpPr>
          <a:spLocks noChangeArrowheads="1"/>
        </xdr:cNvSpPr>
      </xdr:nvSpPr>
      <xdr:spPr bwMode="auto">
        <a:xfrm rot="10800000">
          <a:off x="257175" y="1352550"/>
          <a:ext cx="485775" cy="247650"/>
        </a:xfrm>
        <a:prstGeom prst="notchedRightArrow">
          <a:avLst>
            <a:gd name="adj1" fmla="val 50000"/>
            <a:gd name="adj2" fmla="val 49038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LocksWithSheet="0"/>
  </xdr:twoCellAnchor>
  <xdr:twoCellAnchor>
    <xdr:from>
      <xdr:col>1</xdr:col>
      <xdr:colOff>276225</xdr:colOff>
      <xdr:row>8</xdr:row>
      <xdr:rowOff>19050</xdr:rowOff>
    </xdr:from>
    <xdr:to>
      <xdr:col>1</xdr:col>
      <xdr:colOff>523875</xdr:colOff>
      <xdr:row>9</xdr:row>
      <xdr:rowOff>114300</xdr:rowOff>
    </xdr:to>
    <xdr:sp macro="[0]!AutoShape7_Click" textlink="">
      <xdr:nvSpPr>
        <xdr:cNvPr id="8444946" name="AutoShape 7"/>
        <xdr:cNvSpPr>
          <a:spLocks noChangeArrowheads="1"/>
        </xdr:cNvSpPr>
      </xdr:nvSpPr>
      <xdr:spPr bwMode="auto">
        <a:xfrm rot="5400000">
          <a:off x="928687" y="1652588"/>
          <a:ext cx="257175" cy="247650"/>
        </a:xfrm>
        <a:prstGeom prst="rightArrow">
          <a:avLst>
            <a:gd name="adj1" fmla="val 50000"/>
            <a:gd name="adj2" fmla="val 25962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LocksWithSheet="0"/>
  </xdr:twoCellAnchor>
  <xdr:twoCellAnchor>
    <xdr:from>
      <xdr:col>1</xdr:col>
      <xdr:colOff>276225</xdr:colOff>
      <xdr:row>4</xdr:row>
      <xdr:rowOff>85725</xdr:rowOff>
    </xdr:from>
    <xdr:to>
      <xdr:col>1</xdr:col>
      <xdr:colOff>523875</xdr:colOff>
      <xdr:row>6</xdr:row>
      <xdr:rowOff>19050</xdr:rowOff>
    </xdr:to>
    <xdr:sp macro="[0]!AutoShape8_Click" textlink="">
      <xdr:nvSpPr>
        <xdr:cNvPr id="8444947" name="AutoShape 8"/>
        <xdr:cNvSpPr>
          <a:spLocks noChangeArrowheads="1"/>
        </xdr:cNvSpPr>
      </xdr:nvSpPr>
      <xdr:spPr bwMode="auto">
        <a:xfrm rot="-5400000">
          <a:off x="909637" y="1052513"/>
          <a:ext cx="295275" cy="247650"/>
        </a:xfrm>
        <a:prstGeom prst="rightArrow">
          <a:avLst>
            <a:gd name="adj1" fmla="val 50000"/>
            <a:gd name="adj2" fmla="val 29808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LocksWithSheet="0"/>
  </xdr:twoCellAnchor>
  <xdr:twoCellAnchor>
    <xdr:from>
      <xdr:col>4</xdr:col>
      <xdr:colOff>304800</xdr:colOff>
      <xdr:row>6</xdr:row>
      <xdr:rowOff>47625</xdr:rowOff>
    </xdr:from>
    <xdr:to>
      <xdr:col>4</xdr:col>
      <xdr:colOff>504825</xdr:colOff>
      <xdr:row>7</xdr:row>
      <xdr:rowOff>123825</xdr:rowOff>
    </xdr:to>
    <xdr:sp macro="[0]!AutoShape11_Click" textlink="">
      <xdr:nvSpPr>
        <xdr:cNvPr id="8444948" name="AutoShape 11"/>
        <xdr:cNvSpPr>
          <a:spLocks noChangeArrowheads="1"/>
        </xdr:cNvSpPr>
      </xdr:nvSpPr>
      <xdr:spPr bwMode="auto">
        <a:xfrm>
          <a:off x="3152775" y="1352550"/>
          <a:ext cx="200025" cy="238125"/>
        </a:xfrm>
        <a:prstGeom prst="rightArrow">
          <a:avLst>
            <a:gd name="adj1" fmla="val 50000"/>
            <a:gd name="adj2" fmla="val 25000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LocksWithSheet="0"/>
  </xdr:twoCellAnchor>
  <xdr:twoCellAnchor>
    <xdr:from>
      <xdr:col>3</xdr:col>
      <xdr:colOff>695325</xdr:colOff>
      <xdr:row>6</xdr:row>
      <xdr:rowOff>47625</xdr:rowOff>
    </xdr:from>
    <xdr:to>
      <xdr:col>4</xdr:col>
      <xdr:colOff>200025</xdr:colOff>
      <xdr:row>7</xdr:row>
      <xdr:rowOff>123825</xdr:rowOff>
    </xdr:to>
    <xdr:sp macro="[0]!AutoShape12_Click" textlink="">
      <xdr:nvSpPr>
        <xdr:cNvPr id="8444949" name="AutoShape 12"/>
        <xdr:cNvSpPr>
          <a:spLocks noChangeArrowheads="1"/>
        </xdr:cNvSpPr>
      </xdr:nvSpPr>
      <xdr:spPr bwMode="auto">
        <a:xfrm rot="10800000">
          <a:off x="2838450" y="1352550"/>
          <a:ext cx="209550" cy="238125"/>
        </a:xfrm>
        <a:prstGeom prst="rightArrow">
          <a:avLst>
            <a:gd name="adj1" fmla="val 50000"/>
            <a:gd name="adj2" fmla="val 25000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LocksWithSheet="0"/>
  </xdr:twoCellAnchor>
  <xdr:twoCellAnchor>
    <xdr:from>
      <xdr:col>4</xdr:col>
      <xdr:colOff>561975</xdr:colOff>
      <xdr:row>6</xdr:row>
      <xdr:rowOff>38100</xdr:rowOff>
    </xdr:from>
    <xdr:to>
      <xdr:col>5</xdr:col>
      <xdr:colOff>390525</xdr:colOff>
      <xdr:row>7</xdr:row>
      <xdr:rowOff>123825</xdr:rowOff>
    </xdr:to>
    <xdr:sp macro="[0]!AutoShape13_Click" textlink="">
      <xdr:nvSpPr>
        <xdr:cNvPr id="8444950" name="AutoShape 13"/>
        <xdr:cNvSpPr>
          <a:spLocks noChangeArrowheads="1"/>
        </xdr:cNvSpPr>
      </xdr:nvSpPr>
      <xdr:spPr bwMode="auto">
        <a:xfrm>
          <a:off x="3409950" y="1343025"/>
          <a:ext cx="495300" cy="247650"/>
        </a:xfrm>
        <a:prstGeom prst="notchedRightArrow">
          <a:avLst>
            <a:gd name="adj1" fmla="val 50000"/>
            <a:gd name="adj2" fmla="val 50000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LocksWithSheet="0"/>
  </xdr:twoCellAnchor>
  <xdr:twoCellAnchor>
    <xdr:from>
      <xdr:col>3</xdr:col>
      <xdr:colOff>200025</xdr:colOff>
      <xdr:row>6</xdr:row>
      <xdr:rowOff>38100</xdr:rowOff>
    </xdr:from>
    <xdr:to>
      <xdr:col>3</xdr:col>
      <xdr:colOff>638175</xdr:colOff>
      <xdr:row>7</xdr:row>
      <xdr:rowOff>123825</xdr:rowOff>
    </xdr:to>
    <xdr:sp macro="[0]!AutoShape14_Click" textlink="">
      <xdr:nvSpPr>
        <xdr:cNvPr id="8444951" name="AutoShape 14"/>
        <xdr:cNvSpPr>
          <a:spLocks noChangeArrowheads="1"/>
        </xdr:cNvSpPr>
      </xdr:nvSpPr>
      <xdr:spPr bwMode="auto">
        <a:xfrm rot="10800000">
          <a:off x="2343150" y="1343025"/>
          <a:ext cx="438150" cy="247650"/>
        </a:xfrm>
        <a:prstGeom prst="notchedRightArrow">
          <a:avLst>
            <a:gd name="adj1" fmla="val 50000"/>
            <a:gd name="adj2" fmla="val 44231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LocksWithSheet="0"/>
  </xdr:twoCellAnchor>
  <xdr:twoCellAnchor>
    <xdr:from>
      <xdr:col>4</xdr:col>
      <xdr:colOff>114300</xdr:colOff>
      <xdr:row>8</xdr:row>
      <xdr:rowOff>9525</xdr:rowOff>
    </xdr:from>
    <xdr:to>
      <xdr:col>4</xdr:col>
      <xdr:colOff>371475</xdr:colOff>
      <xdr:row>9</xdr:row>
      <xdr:rowOff>104775</xdr:rowOff>
    </xdr:to>
    <xdr:sp macro="[0]!AutoShape15_Click" textlink="">
      <xdr:nvSpPr>
        <xdr:cNvPr id="8444952" name="AutoShape 15"/>
        <xdr:cNvSpPr>
          <a:spLocks noChangeArrowheads="1"/>
        </xdr:cNvSpPr>
      </xdr:nvSpPr>
      <xdr:spPr bwMode="auto">
        <a:xfrm rot="5400000">
          <a:off x="2962275" y="1638300"/>
          <a:ext cx="257175" cy="257175"/>
        </a:xfrm>
        <a:prstGeom prst="rightArrow">
          <a:avLst>
            <a:gd name="adj1" fmla="val 50000"/>
            <a:gd name="adj2" fmla="val 25000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LocksWithSheet="0"/>
  </xdr:twoCellAnchor>
  <xdr:twoCellAnchor>
    <xdr:from>
      <xdr:col>4</xdr:col>
      <xdr:colOff>114300</xdr:colOff>
      <xdr:row>4</xdr:row>
      <xdr:rowOff>76200</xdr:rowOff>
    </xdr:from>
    <xdr:to>
      <xdr:col>4</xdr:col>
      <xdr:colOff>371475</xdr:colOff>
      <xdr:row>6</xdr:row>
      <xdr:rowOff>9525</xdr:rowOff>
    </xdr:to>
    <xdr:sp macro="[0]!AutoShape16_Click" textlink="">
      <xdr:nvSpPr>
        <xdr:cNvPr id="8444953" name="AutoShape 16"/>
        <xdr:cNvSpPr>
          <a:spLocks noChangeArrowheads="1"/>
        </xdr:cNvSpPr>
      </xdr:nvSpPr>
      <xdr:spPr bwMode="auto">
        <a:xfrm rot="-5400000">
          <a:off x="2943225" y="1038225"/>
          <a:ext cx="295275" cy="257175"/>
        </a:xfrm>
        <a:prstGeom prst="rightArrow">
          <a:avLst>
            <a:gd name="adj1" fmla="val 50000"/>
            <a:gd name="adj2" fmla="val 28704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LocksWithSheet="0"/>
  </xdr:twoCellAnchor>
  <xdr:twoCellAnchor>
    <xdr:from>
      <xdr:col>2</xdr:col>
      <xdr:colOff>552450</xdr:colOff>
      <xdr:row>3</xdr:row>
      <xdr:rowOff>19050</xdr:rowOff>
    </xdr:from>
    <xdr:to>
      <xdr:col>3</xdr:col>
      <xdr:colOff>66675</xdr:colOff>
      <xdr:row>5</xdr:row>
      <xdr:rowOff>123825</xdr:rowOff>
    </xdr:to>
    <xdr:sp macro="[0]!AutoShape17_Click" textlink="">
      <xdr:nvSpPr>
        <xdr:cNvPr id="8444954" name="AutoShape 17"/>
        <xdr:cNvSpPr>
          <a:spLocks noChangeArrowheads="1"/>
        </xdr:cNvSpPr>
      </xdr:nvSpPr>
      <xdr:spPr bwMode="auto">
        <a:xfrm rot="5400000">
          <a:off x="1824037" y="871538"/>
          <a:ext cx="485775" cy="285750"/>
        </a:xfrm>
        <a:prstGeom prst="homePlate">
          <a:avLst>
            <a:gd name="adj" fmla="val 42500"/>
          </a:avLst>
        </a:prstGeom>
        <a:gradFill rotWithShape="1">
          <a:gsLst>
            <a:gs pos="0">
              <a:srgbClr val="3B3B3B"/>
            </a:gs>
            <a:gs pos="50000">
              <a:srgbClr xmlns:mc="http://schemas.openxmlformats.org/markup-compatibility/2006" xmlns:a14="http://schemas.microsoft.com/office/drawing/2010/main" val="808080" mc:Ignorable="a14" a14:legacySpreadsheetColorIndex="23"/>
            </a:gs>
            <a:gs pos="100000">
              <a:srgbClr val="3B3B3B"/>
            </a:gs>
          </a:gsLst>
          <a:lin ang="54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LocksWithSheet="0"/>
  </xdr:twoCellAnchor>
  <xdr:twoCellAnchor>
    <xdr:from>
      <xdr:col>2</xdr:col>
      <xdr:colOff>552450</xdr:colOff>
      <xdr:row>8</xdr:row>
      <xdr:rowOff>152400</xdr:rowOff>
    </xdr:from>
    <xdr:to>
      <xdr:col>3</xdr:col>
      <xdr:colOff>66675</xdr:colOff>
      <xdr:row>12</xdr:row>
      <xdr:rowOff>0</xdr:rowOff>
    </xdr:to>
    <xdr:sp macro="[0]!AutoShape18_Click" textlink="">
      <xdr:nvSpPr>
        <xdr:cNvPr id="8444955" name="AutoShape 18"/>
        <xdr:cNvSpPr>
          <a:spLocks noChangeArrowheads="1"/>
        </xdr:cNvSpPr>
      </xdr:nvSpPr>
      <xdr:spPr bwMode="auto">
        <a:xfrm rot="-5400000">
          <a:off x="1800225" y="1905000"/>
          <a:ext cx="533400" cy="285750"/>
        </a:xfrm>
        <a:prstGeom prst="homePlate">
          <a:avLst>
            <a:gd name="adj" fmla="val 46667"/>
          </a:avLst>
        </a:prstGeom>
        <a:gradFill rotWithShape="1">
          <a:gsLst>
            <a:gs pos="0">
              <a:srgbClr val="3B3B3B"/>
            </a:gs>
            <a:gs pos="50000">
              <a:srgbClr xmlns:mc="http://schemas.openxmlformats.org/markup-compatibility/2006" xmlns:a14="http://schemas.microsoft.com/office/drawing/2010/main" val="808080" mc:Ignorable="a14" a14:legacySpreadsheetColorIndex="23"/>
            </a:gs>
            <a:gs pos="100000">
              <a:srgbClr val="3B3B3B"/>
            </a:gs>
          </a:gsLst>
          <a:lin ang="54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LocksWithSheet="0"/>
  </xdr:twoCellAnchor>
  <xdr:twoCellAnchor>
    <xdr:from>
      <xdr:col>2</xdr:col>
      <xdr:colOff>542925</xdr:colOff>
      <xdr:row>5</xdr:row>
      <xdr:rowOff>123825</xdr:rowOff>
    </xdr:from>
    <xdr:to>
      <xdr:col>3</xdr:col>
      <xdr:colOff>85725</xdr:colOff>
      <xdr:row>8</xdr:row>
      <xdr:rowOff>123825</xdr:rowOff>
    </xdr:to>
    <xdr:sp macro="[0]!AutoShape19_Click" textlink="">
      <xdr:nvSpPr>
        <xdr:cNvPr id="8444956" name="Oval 19"/>
        <xdr:cNvSpPr>
          <a:spLocks noChangeArrowheads="1"/>
        </xdr:cNvSpPr>
      </xdr:nvSpPr>
      <xdr:spPr bwMode="auto">
        <a:xfrm>
          <a:off x="1914525" y="1257300"/>
          <a:ext cx="314325" cy="4953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C0C0C0" mc:Ignorable="a14" a14:legacySpreadsheetColorIndex="22"/>
          </a:solidFill>
          <a:round/>
          <a:headEnd/>
          <a:tailEnd/>
        </a:ln>
      </xdr:spPr>
    </xdr:sp>
    <xdr:clientData fLocksWithSheet="0"/>
  </xdr:twoCellAnchor>
  <xdr:twoCellAnchor>
    <xdr:from>
      <xdr:col>3</xdr:col>
      <xdr:colOff>476250</xdr:colOff>
      <xdr:row>10</xdr:row>
      <xdr:rowOff>47625</xdr:rowOff>
    </xdr:from>
    <xdr:to>
      <xdr:col>5</xdr:col>
      <xdr:colOff>257175</xdr:colOff>
      <xdr:row>11</xdr:row>
      <xdr:rowOff>0</xdr:rowOff>
    </xdr:to>
    <xdr:sp macro="[0]!AutoShape20_Click" textlink="">
      <xdr:nvSpPr>
        <xdr:cNvPr id="8444957" name="AutoShape 20"/>
        <xdr:cNvSpPr>
          <a:spLocks noChangeArrowheads="1"/>
        </xdr:cNvSpPr>
      </xdr:nvSpPr>
      <xdr:spPr bwMode="auto">
        <a:xfrm>
          <a:off x="2619375" y="2000250"/>
          <a:ext cx="1152525" cy="114300"/>
        </a:xfrm>
        <a:prstGeom prst="chevron">
          <a:avLst>
            <a:gd name="adj" fmla="val 115258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LocksWithSheet="0"/>
  </xdr:twoCellAnchor>
  <xdr:twoCellAnchor>
    <xdr:from>
      <xdr:col>0</xdr:col>
      <xdr:colOff>409575</xdr:colOff>
      <xdr:row>10</xdr:row>
      <xdr:rowOff>47625</xdr:rowOff>
    </xdr:from>
    <xdr:to>
      <xdr:col>2</xdr:col>
      <xdr:colOff>190500</xdr:colOff>
      <xdr:row>11</xdr:row>
      <xdr:rowOff>0</xdr:rowOff>
    </xdr:to>
    <xdr:sp macro="[0]!AutoShape21_Click" textlink="">
      <xdr:nvSpPr>
        <xdr:cNvPr id="8444958" name="AutoShape 21"/>
        <xdr:cNvSpPr>
          <a:spLocks noChangeArrowheads="1"/>
        </xdr:cNvSpPr>
      </xdr:nvSpPr>
      <xdr:spPr bwMode="auto">
        <a:xfrm rot="10800000">
          <a:off x="409575" y="2000250"/>
          <a:ext cx="1152525" cy="114300"/>
        </a:xfrm>
        <a:prstGeom prst="chevron">
          <a:avLst>
            <a:gd name="adj" fmla="val 115258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17</xdr:row>
          <xdr:rowOff>9525</xdr:rowOff>
        </xdr:from>
        <xdr:to>
          <xdr:col>4</xdr:col>
          <xdr:colOff>161925</xdr:colOff>
          <xdr:row>18</xdr:row>
          <xdr:rowOff>9525</xdr:rowOff>
        </xdr:to>
        <xdr:sp macro="" textlink="">
          <xdr:nvSpPr>
            <xdr:cNvPr id="7190" name="Scroll Bar 22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14</xdr:row>
          <xdr:rowOff>19050</xdr:rowOff>
        </xdr:from>
        <xdr:to>
          <xdr:col>2</xdr:col>
          <xdr:colOff>314325</xdr:colOff>
          <xdr:row>15</xdr:row>
          <xdr:rowOff>19050</xdr:rowOff>
        </xdr:to>
        <xdr:sp macro="" textlink="">
          <xdr:nvSpPr>
            <xdr:cNvPr id="7191" name="Scroll Bar 23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20</xdr:row>
          <xdr:rowOff>9525</xdr:rowOff>
        </xdr:from>
        <xdr:to>
          <xdr:col>4</xdr:col>
          <xdr:colOff>161925</xdr:colOff>
          <xdr:row>21</xdr:row>
          <xdr:rowOff>9525</xdr:rowOff>
        </xdr:to>
        <xdr:sp macro="" textlink="">
          <xdr:nvSpPr>
            <xdr:cNvPr id="7193" name="Scroll Bar 25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23</xdr:row>
          <xdr:rowOff>9525</xdr:rowOff>
        </xdr:from>
        <xdr:to>
          <xdr:col>4</xdr:col>
          <xdr:colOff>161925</xdr:colOff>
          <xdr:row>24</xdr:row>
          <xdr:rowOff>9525</xdr:rowOff>
        </xdr:to>
        <xdr:sp macro="" textlink="">
          <xdr:nvSpPr>
            <xdr:cNvPr id="7194" name="Scroll Bar 26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>
    <xdr:from>
      <xdr:col>6</xdr:col>
      <xdr:colOff>638175</xdr:colOff>
      <xdr:row>4</xdr:row>
      <xdr:rowOff>76200</xdr:rowOff>
    </xdr:from>
    <xdr:to>
      <xdr:col>12</xdr:col>
      <xdr:colOff>247650</xdr:colOff>
      <xdr:row>11</xdr:row>
      <xdr:rowOff>57150</xdr:rowOff>
    </xdr:to>
    <xdr:grpSp>
      <xdr:nvGrpSpPr>
        <xdr:cNvPr id="8444959" name="Group 67"/>
        <xdr:cNvGrpSpPr>
          <a:grpSpLocks/>
        </xdr:cNvGrpSpPr>
      </xdr:nvGrpSpPr>
      <xdr:grpSpPr bwMode="auto">
        <a:xfrm>
          <a:off x="5086350" y="1019175"/>
          <a:ext cx="5210175" cy="1152525"/>
          <a:chOff x="475" y="64"/>
          <a:chExt cx="357" cy="117"/>
        </a:xfrm>
      </xdr:grpSpPr>
      <xdr:sp macro="" textlink="">
        <xdr:nvSpPr>
          <xdr:cNvPr id="8444976" name="AutoShape 27"/>
          <xdr:cNvSpPr>
            <a:spLocks noChangeArrowheads="1"/>
          </xdr:cNvSpPr>
        </xdr:nvSpPr>
        <xdr:spPr bwMode="auto">
          <a:xfrm>
            <a:off x="482" y="75"/>
            <a:ext cx="78" cy="85"/>
          </a:xfrm>
          <a:prstGeom prst="flowChartMagneticDrum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3810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round/>
            <a:headEnd/>
            <a:tailEnd/>
          </a:ln>
        </xdr:spPr>
      </xdr:sp>
      <xdr:sp macro="" textlink="">
        <xdr:nvSpPr>
          <xdr:cNvPr id="8444977" name="AutoShape 28"/>
          <xdr:cNvSpPr>
            <a:spLocks noChangeArrowheads="1"/>
          </xdr:cNvSpPr>
        </xdr:nvSpPr>
        <xdr:spPr bwMode="auto">
          <a:xfrm rot="-5400000">
            <a:off x="559" y="63"/>
            <a:ext cx="85" cy="109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w 21600"/>
              <a:gd name="T7" fmla="*/ 0 h 21600"/>
              <a:gd name="T8" fmla="*/ 0 60000 65536"/>
              <a:gd name="T9" fmla="*/ 0 60000 65536"/>
              <a:gd name="T10" fmla="*/ 0 60000 65536"/>
              <a:gd name="T11" fmla="*/ 0 60000 65536"/>
              <a:gd name="T12" fmla="*/ 4574 w 21600"/>
              <a:gd name="T13" fmla="*/ 4558 h 21600"/>
              <a:gd name="T14" fmla="*/ 17026 w 21600"/>
              <a:gd name="T15" fmla="*/ 17042 h 21600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21600" h="21600">
                <a:moveTo>
                  <a:pt x="0" y="0"/>
                </a:moveTo>
                <a:lnTo>
                  <a:pt x="5400" y="21600"/>
                </a:lnTo>
                <a:lnTo>
                  <a:pt x="16200" y="21600"/>
                </a:lnTo>
                <a:lnTo>
                  <a:pt x="21600" y="0"/>
                </a:lnTo>
                <a:lnTo>
                  <a:pt x="0" y="0"/>
                </a:lnTo>
                <a:close/>
              </a:path>
            </a:pathLst>
          </a:cu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3810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miter lim="800000"/>
            <a:headEnd/>
            <a:tailEnd/>
          </a:ln>
        </xdr:spPr>
      </xdr:sp>
      <xdr:sp macro="" textlink="">
        <xdr:nvSpPr>
          <xdr:cNvPr id="8444978" name="Oval 29"/>
          <xdr:cNvSpPr>
            <a:spLocks noChangeArrowheads="1"/>
          </xdr:cNvSpPr>
        </xdr:nvSpPr>
        <xdr:spPr bwMode="auto">
          <a:xfrm>
            <a:off x="541" y="78"/>
            <a:ext cx="13" cy="81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38100">
                <a:solidFill>
                  <a:srgbClr xmlns:mc="http://schemas.openxmlformats.org/markup-compatibility/2006" val="000000" mc:Ignorable="a14" a14:legacySpreadsheetColorIndex="64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8444979" name="AutoShape 30"/>
          <xdr:cNvSpPr>
            <a:spLocks noChangeArrowheads="1"/>
          </xdr:cNvSpPr>
        </xdr:nvSpPr>
        <xdr:spPr bwMode="auto">
          <a:xfrm rot="5400000">
            <a:off x="670" y="67"/>
            <a:ext cx="88" cy="102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w 21600"/>
              <a:gd name="T7" fmla="*/ 0 h 21600"/>
              <a:gd name="T8" fmla="*/ 0 60000 65536"/>
              <a:gd name="T9" fmla="*/ 0 60000 65536"/>
              <a:gd name="T10" fmla="*/ 0 60000 65536"/>
              <a:gd name="T11" fmla="*/ 0 60000 65536"/>
              <a:gd name="T12" fmla="*/ 4418 w 21600"/>
              <a:gd name="T13" fmla="*/ 4447 h 21600"/>
              <a:gd name="T14" fmla="*/ 17182 w 21600"/>
              <a:gd name="T15" fmla="*/ 17153 h 21600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21600" h="21600">
                <a:moveTo>
                  <a:pt x="0" y="0"/>
                </a:moveTo>
                <a:lnTo>
                  <a:pt x="5400" y="21600"/>
                </a:lnTo>
                <a:lnTo>
                  <a:pt x="16200" y="21600"/>
                </a:lnTo>
                <a:lnTo>
                  <a:pt x="21600" y="0"/>
                </a:lnTo>
                <a:lnTo>
                  <a:pt x="0" y="0"/>
                </a:lnTo>
                <a:close/>
              </a:path>
            </a:pathLst>
          </a:cu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3810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miter lim="800000"/>
            <a:headEnd/>
            <a:tailEnd/>
          </a:ln>
        </xdr:spPr>
      </xdr:sp>
      <xdr:sp macro="" textlink="">
        <xdr:nvSpPr>
          <xdr:cNvPr id="8444980" name="AutoShape 31"/>
          <xdr:cNvSpPr>
            <a:spLocks noChangeArrowheads="1"/>
          </xdr:cNvSpPr>
        </xdr:nvSpPr>
        <xdr:spPr bwMode="auto">
          <a:xfrm rot="5400000">
            <a:off x="628" y="89"/>
            <a:ext cx="50" cy="58"/>
          </a:xfrm>
          <a:prstGeom prst="can">
            <a:avLst>
              <a:gd name="adj" fmla="val 29000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3810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round/>
            <a:headEnd/>
            <a:tailEnd/>
          </a:ln>
        </xdr:spPr>
      </xdr:sp>
      <xdr:sp macro="" textlink="">
        <xdr:nvSpPr>
          <xdr:cNvPr id="8444981" name="Oval 32"/>
          <xdr:cNvSpPr>
            <a:spLocks noChangeArrowheads="1"/>
          </xdr:cNvSpPr>
        </xdr:nvSpPr>
        <xdr:spPr bwMode="auto">
          <a:xfrm>
            <a:off x="674" y="94"/>
            <a:ext cx="12" cy="48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38100">
                <a:solidFill>
                  <a:srgbClr xmlns:mc="http://schemas.openxmlformats.org/markup-compatibility/2006" val="000000" mc:Ignorable="a14" a14:legacySpreadsheetColorIndex="64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8444982" name="AutoShape 33"/>
          <xdr:cNvSpPr>
            <a:spLocks noChangeArrowheads="1"/>
          </xdr:cNvSpPr>
        </xdr:nvSpPr>
        <xdr:spPr bwMode="auto">
          <a:xfrm>
            <a:off x="754" y="74"/>
            <a:ext cx="78" cy="89"/>
          </a:xfrm>
          <a:prstGeom prst="flowChartMagneticDrum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3810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round/>
            <a:headEnd/>
            <a:tailEnd/>
          </a:ln>
        </xdr:spPr>
      </xdr:sp>
      <xdr:sp macro="" textlink="">
        <xdr:nvSpPr>
          <xdr:cNvPr id="8444983" name="Line 34"/>
          <xdr:cNvSpPr>
            <a:spLocks noChangeShapeType="1"/>
          </xdr:cNvSpPr>
        </xdr:nvSpPr>
        <xdr:spPr bwMode="auto">
          <a:xfrm>
            <a:off x="544" y="161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444984" name="Line 35"/>
          <xdr:cNvSpPr>
            <a:spLocks noChangeShapeType="1"/>
          </xdr:cNvSpPr>
        </xdr:nvSpPr>
        <xdr:spPr bwMode="auto">
          <a:xfrm>
            <a:off x="628" y="143"/>
            <a:ext cx="0" cy="3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444985" name="Line 36"/>
          <xdr:cNvSpPr>
            <a:spLocks noChangeShapeType="1"/>
          </xdr:cNvSpPr>
        </xdr:nvSpPr>
        <xdr:spPr bwMode="auto">
          <a:xfrm>
            <a:off x="674" y="144"/>
            <a:ext cx="0" cy="3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444986" name="Line 37"/>
          <xdr:cNvSpPr>
            <a:spLocks noChangeShapeType="1"/>
          </xdr:cNvSpPr>
        </xdr:nvSpPr>
        <xdr:spPr bwMode="auto">
          <a:xfrm>
            <a:off x="479" y="76"/>
            <a:ext cx="0" cy="83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444987" name="Line 38"/>
          <xdr:cNvSpPr>
            <a:spLocks noChangeShapeType="1"/>
          </xdr:cNvSpPr>
        </xdr:nvSpPr>
        <xdr:spPr bwMode="auto">
          <a:xfrm flipH="1">
            <a:off x="476" y="75"/>
            <a:ext cx="14" cy="1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444988" name="Line 39"/>
          <xdr:cNvSpPr>
            <a:spLocks noChangeShapeType="1"/>
          </xdr:cNvSpPr>
        </xdr:nvSpPr>
        <xdr:spPr bwMode="auto">
          <a:xfrm flipH="1">
            <a:off x="475" y="160"/>
            <a:ext cx="14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444989" name="Line 40"/>
          <xdr:cNvSpPr>
            <a:spLocks noChangeShapeType="1"/>
          </xdr:cNvSpPr>
        </xdr:nvSpPr>
        <xdr:spPr bwMode="auto">
          <a:xfrm>
            <a:off x="544" y="173"/>
            <a:ext cx="83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444990" name="Line 41"/>
          <xdr:cNvSpPr>
            <a:spLocks noChangeShapeType="1"/>
          </xdr:cNvSpPr>
        </xdr:nvSpPr>
        <xdr:spPr bwMode="auto">
          <a:xfrm>
            <a:off x="761" y="162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444991" name="Line 42"/>
          <xdr:cNvSpPr>
            <a:spLocks noChangeShapeType="1"/>
          </xdr:cNvSpPr>
        </xdr:nvSpPr>
        <xdr:spPr bwMode="auto">
          <a:xfrm>
            <a:off x="675" y="171"/>
            <a:ext cx="85" cy="2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444992" name="Line 43"/>
          <xdr:cNvSpPr>
            <a:spLocks noChangeShapeType="1"/>
          </xdr:cNvSpPr>
        </xdr:nvSpPr>
        <xdr:spPr bwMode="auto">
          <a:xfrm flipV="1">
            <a:off x="629" y="172"/>
            <a:ext cx="45" cy="1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444993" name="Line 44"/>
          <xdr:cNvSpPr>
            <a:spLocks noChangeShapeType="1"/>
          </xdr:cNvSpPr>
        </xdr:nvSpPr>
        <xdr:spPr bwMode="auto">
          <a:xfrm>
            <a:off x="661" y="95"/>
            <a:ext cx="0" cy="4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444994" name="Line 45"/>
          <xdr:cNvSpPr>
            <a:spLocks noChangeShapeType="1"/>
          </xdr:cNvSpPr>
        </xdr:nvSpPr>
        <xdr:spPr bwMode="auto">
          <a:xfrm flipH="1">
            <a:off x="754" y="64"/>
            <a:ext cx="45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444995" name="Line 46"/>
          <xdr:cNvSpPr>
            <a:spLocks noChangeShapeType="1"/>
          </xdr:cNvSpPr>
        </xdr:nvSpPr>
        <xdr:spPr bwMode="auto">
          <a:xfrm flipH="1">
            <a:off x="492" y="65"/>
            <a:ext cx="45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6</xdr:col>
      <xdr:colOff>95250</xdr:colOff>
      <xdr:row>14</xdr:row>
      <xdr:rowOff>85725</xdr:rowOff>
    </xdr:from>
    <xdr:to>
      <xdr:col>14</xdr:col>
      <xdr:colOff>390525</xdr:colOff>
      <xdr:row>31</xdr:row>
      <xdr:rowOff>9525</xdr:rowOff>
    </xdr:to>
    <xdr:graphicFrame macro="">
      <xdr:nvGraphicFramePr>
        <xdr:cNvPr id="8444960" name="Chart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0</xdr:col>
      <xdr:colOff>123825</xdr:colOff>
      <xdr:row>25</xdr:row>
      <xdr:rowOff>9525</xdr:rowOff>
    </xdr:from>
    <xdr:to>
      <xdr:col>1</xdr:col>
      <xdr:colOff>285750</xdr:colOff>
      <xdr:row>27</xdr:row>
      <xdr:rowOff>19050</xdr:rowOff>
    </xdr:to>
    <xdr:grpSp>
      <xdr:nvGrpSpPr>
        <xdr:cNvPr id="8444961" name="Group 87"/>
        <xdr:cNvGrpSpPr>
          <a:grpSpLocks/>
        </xdr:cNvGrpSpPr>
      </xdr:nvGrpSpPr>
      <xdr:grpSpPr bwMode="auto">
        <a:xfrm>
          <a:off x="123825" y="4429125"/>
          <a:ext cx="819150" cy="333375"/>
          <a:chOff x="13" y="462"/>
          <a:chExt cx="81" cy="35"/>
        </a:xfrm>
      </xdr:grpSpPr>
      <xdr:sp macro="[0]!Taper_Initiate" textlink="">
        <xdr:nvSpPr>
          <xdr:cNvPr id="8444974" name="AutoShape 51"/>
          <xdr:cNvSpPr>
            <a:spLocks noChangeArrowheads="1"/>
          </xdr:cNvSpPr>
        </xdr:nvSpPr>
        <xdr:spPr bwMode="auto">
          <a:xfrm>
            <a:off x="13" y="462"/>
            <a:ext cx="81" cy="35"/>
          </a:xfrm>
          <a:prstGeom prst="roundRect">
            <a:avLst>
              <a:gd name="adj" fmla="val 50000"/>
            </a:avLst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[0]!Taper_Initiate" textlink="">
        <xdr:nvSpPr>
          <xdr:cNvPr id="7217" name="Text Box 49"/>
          <xdr:cNvSpPr txBox="1">
            <a:spLocks noChangeArrowheads="1"/>
          </xdr:cNvSpPr>
        </xdr:nvSpPr>
        <xdr:spPr bwMode="auto">
          <a:xfrm>
            <a:off x="15" y="465"/>
            <a:ext cx="76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Initiate</a:t>
            </a:r>
            <a:endParaRPr lang="en-US">
              <a:solidFill>
                <a:srgbClr val="000000"/>
              </a:solidFill>
            </a:endParaRPr>
          </a:p>
        </xdr:txBody>
      </xdr:sp>
    </xdr:grpSp>
    <xdr:clientData fLocksWithSheet="0"/>
  </xdr:twoCellAnchor>
  <xdr:twoCellAnchor>
    <xdr:from>
      <xdr:col>1</xdr:col>
      <xdr:colOff>457200</xdr:colOff>
      <xdr:row>25</xdr:row>
      <xdr:rowOff>19050</xdr:rowOff>
    </xdr:from>
    <xdr:to>
      <xdr:col>2</xdr:col>
      <xdr:colOff>542925</xdr:colOff>
      <xdr:row>27</xdr:row>
      <xdr:rowOff>28575</xdr:rowOff>
    </xdr:to>
    <xdr:grpSp>
      <xdr:nvGrpSpPr>
        <xdr:cNvPr id="8444962" name="Group 80"/>
        <xdr:cNvGrpSpPr>
          <a:grpSpLocks/>
        </xdr:cNvGrpSpPr>
      </xdr:nvGrpSpPr>
      <xdr:grpSpPr bwMode="auto">
        <a:xfrm>
          <a:off x="1114425" y="4438650"/>
          <a:ext cx="800100" cy="333375"/>
          <a:chOff x="112" y="463"/>
          <a:chExt cx="84" cy="35"/>
        </a:xfrm>
      </xdr:grpSpPr>
      <xdr:sp macro="[0]!Taper_Method_Selection" textlink="">
        <xdr:nvSpPr>
          <xdr:cNvPr id="8444972" name="AutoShape 55"/>
          <xdr:cNvSpPr>
            <a:spLocks noChangeArrowheads="1"/>
          </xdr:cNvSpPr>
        </xdr:nvSpPr>
        <xdr:spPr bwMode="auto">
          <a:xfrm>
            <a:off x="112" y="463"/>
            <a:ext cx="84" cy="35"/>
          </a:xfrm>
          <a:prstGeom prst="roundRect">
            <a:avLst>
              <a:gd name="adj" fmla="val 50000"/>
            </a:avLst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[0]!Taper_Method_Selection" textlink="">
        <xdr:nvSpPr>
          <xdr:cNvPr id="7224" name="Text Box 56"/>
          <xdr:cNvSpPr txBox="1">
            <a:spLocks noChangeArrowheads="1"/>
          </xdr:cNvSpPr>
        </xdr:nvSpPr>
        <xdr:spPr bwMode="auto">
          <a:xfrm>
            <a:off x="115" y="467"/>
            <a:ext cx="79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 Taper</a:t>
            </a:r>
            <a:endParaRPr lang="en-US">
              <a:solidFill>
                <a:srgbClr val="000000"/>
              </a:solidFill>
            </a:endParaRPr>
          </a:p>
        </xdr:txBody>
      </xdr:sp>
    </xdr:grpSp>
    <xdr:clientData fLocksWithSheet="0"/>
  </xdr:twoCellAnchor>
  <xdr:twoCellAnchor>
    <xdr:from>
      <xdr:col>3</xdr:col>
      <xdr:colOff>47625</xdr:colOff>
      <xdr:row>25</xdr:row>
      <xdr:rowOff>19050</xdr:rowOff>
    </xdr:from>
    <xdr:to>
      <xdr:col>4</xdr:col>
      <xdr:colOff>333375</xdr:colOff>
      <xdr:row>27</xdr:row>
      <xdr:rowOff>28575</xdr:rowOff>
    </xdr:to>
    <xdr:grpSp>
      <xdr:nvGrpSpPr>
        <xdr:cNvPr id="8444963" name="Group 79"/>
        <xdr:cNvGrpSpPr>
          <a:grpSpLocks/>
        </xdr:cNvGrpSpPr>
      </xdr:nvGrpSpPr>
      <xdr:grpSpPr bwMode="auto">
        <a:xfrm>
          <a:off x="2190750" y="4438650"/>
          <a:ext cx="990600" cy="333375"/>
          <a:chOff x="208" y="463"/>
          <a:chExt cx="104" cy="35"/>
        </a:xfrm>
      </xdr:grpSpPr>
      <xdr:sp macro="[0]!Diameter_Measurement_Selection" textlink="">
        <xdr:nvSpPr>
          <xdr:cNvPr id="8444970" name="AutoShape 58"/>
          <xdr:cNvSpPr>
            <a:spLocks noChangeArrowheads="1"/>
          </xdr:cNvSpPr>
        </xdr:nvSpPr>
        <xdr:spPr bwMode="auto">
          <a:xfrm>
            <a:off x="208" y="463"/>
            <a:ext cx="96" cy="35"/>
          </a:xfrm>
          <a:prstGeom prst="roundRect">
            <a:avLst>
              <a:gd name="adj" fmla="val 50000"/>
            </a:avLst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[0]!Diameter_Measurement_Selection" textlink="">
        <xdr:nvSpPr>
          <xdr:cNvPr id="7227" name="Text Box 59"/>
          <xdr:cNvSpPr txBox="1">
            <a:spLocks noChangeArrowheads="1"/>
          </xdr:cNvSpPr>
        </xdr:nvSpPr>
        <xdr:spPr bwMode="auto">
          <a:xfrm>
            <a:off x="211" y="465"/>
            <a:ext cx="101" cy="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Measure</a:t>
            </a:r>
            <a:endParaRPr lang="en-US">
              <a:solidFill>
                <a:srgbClr val="000000"/>
              </a:solidFill>
            </a:endParaRPr>
          </a:p>
        </xdr:txBody>
      </xdr:sp>
    </xdr:grpSp>
    <xdr:clientData fLocksWithSheet="0"/>
  </xdr:twoCellAnchor>
  <xdr:twoCellAnchor>
    <xdr:from>
      <xdr:col>4</xdr:col>
      <xdr:colOff>342900</xdr:colOff>
      <xdr:row>24</xdr:row>
      <xdr:rowOff>76200</xdr:rowOff>
    </xdr:from>
    <xdr:to>
      <xdr:col>5</xdr:col>
      <xdr:colOff>485775</xdr:colOff>
      <xdr:row>27</xdr:row>
      <xdr:rowOff>66675</xdr:rowOff>
    </xdr:to>
    <xdr:grpSp>
      <xdr:nvGrpSpPr>
        <xdr:cNvPr id="8444964" name="Group 68"/>
        <xdr:cNvGrpSpPr>
          <a:grpSpLocks/>
        </xdr:cNvGrpSpPr>
      </xdr:nvGrpSpPr>
      <xdr:grpSpPr bwMode="auto">
        <a:xfrm>
          <a:off x="3190875" y="4333875"/>
          <a:ext cx="809625" cy="476250"/>
          <a:chOff x="313" y="452"/>
          <a:chExt cx="79" cy="50"/>
        </a:xfrm>
      </xdr:grpSpPr>
      <xdr:sp macro="[0]!StopAllMotors" textlink="">
        <xdr:nvSpPr>
          <xdr:cNvPr id="8444968" name="AutoShape 66"/>
          <xdr:cNvSpPr>
            <a:spLocks noChangeArrowheads="1"/>
          </xdr:cNvSpPr>
        </xdr:nvSpPr>
        <xdr:spPr bwMode="auto">
          <a:xfrm>
            <a:off x="317" y="452"/>
            <a:ext cx="64" cy="50"/>
          </a:xfrm>
          <a:prstGeom prst="hexagon">
            <a:avLst>
              <a:gd name="adj" fmla="val 32000"/>
              <a:gd name="vf" fmla="val 115470"/>
            </a:avLst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57150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[0]!StopAllMotors" textlink="">
        <xdr:nvSpPr>
          <xdr:cNvPr id="7233" name="Text Box 65"/>
          <xdr:cNvSpPr txBox="1">
            <a:spLocks noChangeArrowheads="1"/>
          </xdr:cNvSpPr>
        </xdr:nvSpPr>
        <xdr:spPr bwMode="auto">
          <a:xfrm>
            <a:off x="313" y="463"/>
            <a:ext cx="79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  Stop</a:t>
            </a:r>
            <a:endParaRPr lang="en-US"/>
          </a:p>
        </xdr:txBody>
      </xdr:sp>
    </xdr:grp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495300</xdr:colOff>
          <xdr:row>16</xdr:row>
          <xdr:rowOff>66675</xdr:rowOff>
        </xdr:from>
        <xdr:to>
          <xdr:col>5</xdr:col>
          <xdr:colOff>466725</xdr:colOff>
          <xdr:row>18</xdr:row>
          <xdr:rowOff>95250</xdr:rowOff>
        </xdr:to>
        <xdr:sp macro="" textlink="">
          <xdr:nvSpPr>
            <xdr:cNvPr id="7237" name="Button 69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motor position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19</xdr:row>
          <xdr:rowOff>85725</xdr:rowOff>
        </xdr:from>
        <xdr:to>
          <xdr:col>5</xdr:col>
          <xdr:colOff>476250</xdr:colOff>
          <xdr:row>21</xdr:row>
          <xdr:rowOff>104775</xdr:rowOff>
        </xdr:to>
        <xdr:sp macro="" textlink="">
          <xdr:nvSpPr>
            <xdr:cNvPr id="7240" name="Button 72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Align Fiber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609600</xdr:colOff>
          <xdr:row>27</xdr:row>
          <xdr:rowOff>142875</xdr:rowOff>
        </xdr:from>
        <xdr:to>
          <xdr:col>2</xdr:col>
          <xdr:colOff>600075</xdr:colOff>
          <xdr:row>29</xdr:row>
          <xdr:rowOff>38100</xdr:rowOff>
        </xdr:to>
        <xdr:sp macro="" textlink="">
          <xdr:nvSpPr>
            <xdr:cNvPr id="7242" name="Option Button 74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ZL&amp;ZR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600075</xdr:colOff>
          <xdr:row>28</xdr:row>
          <xdr:rowOff>47625</xdr:rowOff>
        </xdr:from>
        <xdr:to>
          <xdr:col>2</xdr:col>
          <xdr:colOff>590550</xdr:colOff>
          <xdr:row>29</xdr:row>
          <xdr:rowOff>104775</xdr:rowOff>
        </xdr:to>
        <xdr:sp macro="" textlink="">
          <xdr:nvSpPr>
            <xdr:cNvPr id="7243" name="Option Button 75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ZL&amp;SWP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590550</xdr:colOff>
          <xdr:row>29</xdr:row>
          <xdr:rowOff>57150</xdr:rowOff>
        </xdr:from>
        <xdr:to>
          <xdr:col>2</xdr:col>
          <xdr:colOff>581025</xdr:colOff>
          <xdr:row>30</xdr:row>
          <xdr:rowOff>114300</xdr:rowOff>
        </xdr:to>
        <xdr:sp macro="" textlink="">
          <xdr:nvSpPr>
            <xdr:cNvPr id="7244" name="Option Button 76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SWP&amp;ZR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29</xdr:row>
          <xdr:rowOff>123825</xdr:rowOff>
        </xdr:from>
        <xdr:to>
          <xdr:col>8</xdr:col>
          <xdr:colOff>723900</xdr:colOff>
          <xdr:row>30</xdr:row>
          <xdr:rowOff>123825</xdr:rowOff>
        </xdr:to>
        <xdr:sp macro="" textlink="">
          <xdr:nvSpPr>
            <xdr:cNvPr id="7245" name="Scroll Bar 77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123825</xdr:colOff>
      <xdr:row>28</xdr:row>
      <xdr:rowOff>76200</xdr:rowOff>
    </xdr:from>
    <xdr:to>
      <xdr:col>1</xdr:col>
      <xdr:colOff>314325</xdr:colOff>
      <xdr:row>30</xdr:row>
      <xdr:rowOff>85725</xdr:rowOff>
    </xdr:to>
    <xdr:grpSp>
      <xdr:nvGrpSpPr>
        <xdr:cNvPr id="8444965" name="Group 86"/>
        <xdr:cNvGrpSpPr>
          <a:grpSpLocks/>
        </xdr:cNvGrpSpPr>
      </xdr:nvGrpSpPr>
      <xdr:grpSpPr bwMode="auto">
        <a:xfrm>
          <a:off x="123825" y="4981575"/>
          <a:ext cx="847725" cy="333375"/>
          <a:chOff x="13" y="511"/>
          <a:chExt cx="84" cy="35"/>
        </a:xfrm>
      </xdr:grpSpPr>
      <xdr:sp macro="[0]!ReSet" textlink="">
        <xdr:nvSpPr>
          <xdr:cNvPr id="8444966" name="AutoShape 83"/>
          <xdr:cNvSpPr>
            <a:spLocks noChangeArrowheads="1"/>
          </xdr:cNvSpPr>
        </xdr:nvSpPr>
        <xdr:spPr bwMode="auto">
          <a:xfrm>
            <a:off x="13" y="511"/>
            <a:ext cx="82" cy="35"/>
          </a:xfrm>
          <a:prstGeom prst="roundRect">
            <a:avLst>
              <a:gd name="adj" fmla="val 50000"/>
            </a:avLst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[0]!ReSet" textlink="">
        <xdr:nvSpPr>
          <xdr:cNvPr id="7252" name="Text Box 84"/>
          <xdr:cNvSpPr txBox="1">
            <a:spLocks noChangeArrowheads="1"/>
          </xdr:cNvSpPr>
        </xdr:nvSpPr>
        <xdr:spPr bwMode="auto">
          <a:xfrm>
            <a:off x="19" y="516"/>
            <a:ext cx="78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1" i="0" u="none" strike="noStrike" baseline="0">
                <a:solidFill>
                  <a:srgbClr val="3366FF"/>
                </a:solidFill>
                <a:latin typeface="Arial"/>
                <a:cs typeface="Arial"/>
              </a:rPr>
              <a:t>RESET</a:t>
            </a:r>
            <a:endParaRPr lang="en-US"/>
          </a:p>
        </xdr:txBody>
      </xdr:sp>
    </xdr:grp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142875</xdr:rowOff>
        </xdr:from>
        <xdr:to>
          <xdr:col>5</xdr:col>
          <xdr:colOff>400050</xdr:colOff>
          <xdr:row>29</xdr:row>
          <xdr:rowOff>142875</xdr:rowOff>
        </xdr:to>
        <xdr:sp macro="" textlink="">
          <xdr:nvSpPr>
            <xdr:cNvPr id="7256" name="Scroll Bar 88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2</xdr:row>
          <xdr:rowOff>0</xdr:rowOff>
        </xdr:from>
        <xdr:to>
          <xdr:col>13</xdr:col>
          <xdr:colOff>190500</xdr:colOff>
          <xdr:row>3</xdr:row>
          <xdr:rowOff>9525</xdr:rowOff>
        </xdr:to>
        <xdr:sp macro="" textlink="">
          <xdr:nvSpPr>
            <xdr:cNvPr id="7258" name="Drop Down 90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14</xdr:row>
          <xdr:rowOff>28575</xdr:rowOff>
        </xdr:from>
        <xdr:to>
          <xdr:col>5</xdr:col>
          <xdr:colOff>352425</xdr:colOff>
          <xdr:row>15</xdr:row>
          <xdr:rowOff>28575</xdr:rowOff>
        </xdr:to>
        <xdr:sp macro="" textlink="">
          <xdr:nvSpPr>
            <xdr:cNvPr id="7260" name="Scroll Bar 92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5</xdr:row>
          <xdr:rowOff>85725</xdr:rowOff>
        </xdr:from>
        <xdr:to>
          <xdr:col>14</xdr:col>
          <xdr:colOff>381000</xdr:colOff>
          <xdr:row>7</xdr:row>
          <xdr:rowOff>104775</xdr:rowOff>
        </xdr:to>
        <xdr:sp macro="" textlink="">
          <xdr:nvSpPr>
            <xdr:cNvPr id="7264" name="Button 96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Special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14</xdr:col>
          <xdr:colOff>66675</xdr:colOff>
          <xdr:row>10</xdr:row>
          <xdr:rowOff>57150</xdr:rowOff>
        </xdr:to>
        <xdr:sp macro="" textlink="">
          <xdr:nvSpPr>
            <xdr:cNvPr id="7267" name="Check Box 99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Splice 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36</xdr:row>
          <xdr:rowOff>28575</xdr:rowOff>
        </xdr:from>
        <xdr:to>
          <xdr:col>1</xdr:col>
          <xdr:colOff>38100</xdr:colOff>
          <xdr:row>37</xdr:row>
          <xdr:rowOff>57150</xdr:rowOff>
        </xdr:to>
        <xdr:sp macro="" textlink="">
          <xdr:nvSpPr>
            <xdr:cNvPr id="7270" name="Button 102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Debug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16</xdr:row>
          <xdr:rowOff>47625</xdr:rowOff>
        </xdr:from>
        <xdr:to>
          <xdr:col>0</xdr:col>
          <xdr:colOff>409575</xdr:colOff>
          <xdr:row>21</xdr:row>
          <xdr:rowOff>133350</xdr:rowOff>
        </xdr:to>
        <xdr:sp macro="" textlink="">
          <xdr:nvSpPr>
            <xdr:cNvPr id="2081429" name="Scroll Bar 13973" hidden="1">
              <a:extLst>
                <a:ext uri="{63B3BB69-23CF-44E3-9099-C40C66FF867C}">
                  <a14:compatExt spid="_x0000_s20814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13</xdr:row>
          <xdr:rowOff>28575</xdr:rowOff>
        </xdr:from>
        <xdr:to>
          <xdr:col>8</xdr:col>
          <xdr:colOff>1095375</xdr:colOff>
          <xdr:row>14</xdr:row>
          <xdr:rowOff>66675</xdr:rowOff>
        </xdr:to>
        <xdr:sp macro="" textlink="">
          <xdr:nvSpPr>
            <xdr:cNvPr id="2081431" name="Drop Down 13975" hidden="1">
              <a:extLst>
                <a:ext uri="{63B3BB69-23CF-44E3-9099-C40C66FF867C}">
                  <a14:compatExt spid="_x0000_s20814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13</xdr:row>
          <xdr:rowOff>28575</xdr:rowOff>
        </xdr:from>
        <xdr:to>
          <xdr:col>10</xdr:col>
          <xdr:colOff>1162050</xdr:colOff>
          <xdr:row>14</xdr:row>
          <xdr:rowOff>66675</xdr:rowOff>
        </xdr:to>
        <xdr:sp macro="" textlink="">
          <xdr:nvSpPr>
            <xdr:cNvPr id="2081432" name="Drop Down 13976" hidden="1">
              <a:extLst>
                <a:ext uri="{63B3BB69-23CF-44E3-9099-C40C66FF867C}">
                  <a14:compatExt spid="_x0000_s2081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142875</xdr:rowOff>
        </xdr:from>
        <xdr:to>
          <xdr:col>5</xdr:col>
          <xdr:colOff>342900</xdr:colOff>
          <xdr:row>34</xdr:row>
          <xdr:rowOff>142875</xdr:rowOff>
        </xdr:to>
        <xdr:sp macro="" textlink="">
          <xdr:nvSpPr>
            <xdr:cNvPr id="2436389" name="Scroll Bar 15653" hidden="1">
              <a:extLst>
                <a:ext uri="{63B3BB69-23CF-44E3-9099-C40C66FF867C}">
                  <a14:compatExt spid="_x0000_s243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33</xdr:row>
          <xdr:rowOff>152400</xdr:rowOff>
        </xdr:from>
        <xdr:to>
          <xdr:col>2</xdr:col>
          <xdr:colOff>447675</xdr:colOff>
          <xdr:row>34</xdr:row>
          <xdr:rowOff>152400</xdr:rowOff>
        </xdr:to>
        <xdr:sp macro="" textlink="">
          <xdr:nvSpPr>
            <xdr:cNvPr id="2436390" name="Scroll Bar 15654" hidden="1">
              <a:extLst>
                <a:ext uri="{63B3BB69-23CF-44E3-9099-C40C66FF867C}">
                  <a14:compatExt spid="_x0000_s2436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33</xdr:row>
          <xdr:rowOff>57150</xdr:rowOff>
        </xdr:from>
        <xdr:to>
          <xdr:col>5</xdr:col>
          <xdr:colOff>895350</xdr:colOff>
          <xdr:row>35</xdr:row>
          <xdr:rowOff>142875</xdr:rowOff>
        </xdr:to>
        <xdr:sp macro="" textlink="">
          <xdr:nvSpPr>
            <xdr:cNvPr id="2436391" name="Button 15655" hidden="1">
              <a:extLst>
                <a:ext uri="{63B3BB69-23CF-44E3-9099-C40C66FF867C}">
                  <a14:compatExt spid="_x0000_s2436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180975</xdr:rowOff>
        </xdr:from>
        <xdr:to>
          <xdr:col>3</xdr:col>
          <xdr:colOff>561975</xdr:colOff>
          <xdr:row>33</xdr:row>
          <xdr:rowOff>19050</xdr:rowOff>
        </xdr:to>
        <xdr:sp macro="" textlink="">
          <xdr:nvSpPr>
            <xdr:cNvPr id="2436392" name="Check Box 15656" hidden="1">
              <a:extLst>
                <a:ext uri="{63B3BB69-23CF-44E3-9099-C40C66FF867C}">
                  <a14:compatExt spid="_x0000_s2436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Lock left to right rotator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31</xdr:row>
          <xdr:rowOff>190500</xdr:rowOff>
        </xdr:from>
        <xdr:to>
          <xdr:col>1</xdr:col>
          <xdr:colOff>704850</xdr:colOff>
          <xdr:row>33</xdr:row>
          <xdr:rowOff>28575</xdr:rowOff>
        </xdr:to>
        <xdr:sp macro="" textlink="">
          <xdr:nvSpPr>
            <xdr:cNvPr id="2436393" name="Check Box 15657" hidden="1">
              <a:extLst>
                <a:ext uri="{63B3BB69-23CF-44E3-9099-C40C66FF867C}">
                  <a14:compatExt spid="_x0000_s2436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Tapering with rotation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19050</xdr:rowOff>
        </xdr:from>
        <xdr:to>
          <xdr:col>5</xdr:col>
          <xdr:colOff>800100</xdr:colOff>
          <xdr:row>33</xdr:row>
          <xdr:rowOff>19050</xdr:rowOff>
        </xdr:to>
        <xdr:sp macro="" textlink="">
          <xdr:nvSpPr>
            <xdr:cNvPr id="2436395" name="Scroll Bar 15659" hidden="1">
              <a:extLst>
                <a:ext uri="{63B3BB69-23CF-44E3-9099-C40C66FF867C}">
                  <a14:compatExt spid="_x0000_s2436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447675</xdr:colOff>
          <xdr:row>14</xdr:row>
          <xdr:rowOff>19050</xdr:rowOff>
        </xdr:from>
        <xdr:to>
          <xdr:col>5</xdr:col>
          <xdr:colOff>790575</xdr:colOff>
          <xdr:row>15</xdr:row>
          <xdr:rowOff>38100</xdr:rowOff>
        </xdr:to>
        <xdr:sp macro="" textlink="">
          <xdr:nvSpPr>
            <xdr:cNvPr id="2436397" name="TextBox1" hidden="1">
              <a:extLst>
                <a:ext uri="{63B3BB69-23CF-44E3-9099-C40C66FF867C}">
                  <a14:compatExt spid="_x0000_s2436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361950</xdr:colOff>
          <xdr:row>14</xdr:row>
          <xdr:rowOff>19050</xdr:rowOff>
        </xdr:from>
        <xdr:to>
          <xdr:col>2</xdr:col>
          <xdr:colOff>704850</xdr:colOff>
          <xdr:row>15</xdr:row>
          <xdr:rowOff>38100</xdr:rowOff>
        </xdr:to>
        <xdr:sp macro="" textlink="">
          <xdr:nvSpPr>
            <xdr:cNvPr id="2436398" name="TextBox2" hidden="1">
              <a:extLst>
                <a:ext uri="{63B3BB69-23CF-44E3-9099-C40C66FF867C}">
                  <a14:compatExt spid="_x0000_s24363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609600</xdr:colOff>
          <xdr:row>15</xdr:row>
          <xdr:rowOff>142875</xdr:rowOff>
        </xdr:from>
        <xdr:to>
          <xdr:col>4</xdr:col>
          <xdr:colOff>361950</xdr:colOff>
          <xdr:row>17</xdr:row>
          <xdr:rowOff>0</xdr:rowOff>
        </xdr:to>
        <xdr:sp macro="" textlink="">
          <xdr:nvSpPr>
            <xdr:cNvPr id="2436399" name="TextBox3" hidden="1">
              <a:extLst>
                <a:ext uri="{63B3BB69-23CF-44E3-9099-C40C66FF867C}">
                  <a14:compatExt spid="_x0000_s2436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0</xdr:rowOff>
        </xdr:from>
        <xdr:to>
          <xdr:col>1</xdr:col>
          <xdr:colOff>9525</xdr:colOff>
          <xdr:row>23</xdr:row>
          <xdr:rowOff>19050</xdr:rowOff>
        </xdr:to>
        <xdr:sp macro="" textlink="">
          <xdr:nvSpPr>
            <xdr:cNvPr id="2436400" name="TextBox4" hidden="1">
              <a:extLst>
                <a:ext uri="{63B3BB69-23CF-44E3-9099-C40C66FF867C}">
                  <a14:compatExt spid="_x0000_s24364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133350</xdr:rowOff>
        </xdr:from>
        <xdr:to>
          <xdr:col>2</xdr:col>
          <xdr:colOff>714375</xdr:colOff>
          <xdr:row>20</xdr:row>
          <xdr:rowOff>9525</xdr:rowOff>
        </xdr:to>
        <xdr:sp macro="" textlink="">
          <xdr:nvSpPr>
            <xdr:cNvPr id="2436401" name="TextBox5" hidden="1">
              <a:extLst>
                <a:ext uri="{63B3BB69-23CF-44E3-9099-C40C66FF867C}">
                  <a14:compatExt spid="_x0000_s24364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22</xdr:row>
          <xdr:rowOff>0</xdr:rowOff>
        </xdr:from>
        <xdr:to>
          <xdr:col>2</xdr:col>
          <xdr:colOff>714375</xdr:colOff>
          <xdr:row>23</xdr:row>
          <xdr:rowOff>19050</xdr:rowOff>
        </xdr:to>
        <xdr:sp macro="" textlink="">
          <xdr:nvSpPr>
            <xdr:cNvPr id="2436402" name="TextBox6" hidden="1">
              <a:extLst>
                <a:ext uri="{63B3BB69-23CF-44E3-9099-C40C66FF867C}">
                  <a14:compatExt spid="_x0000_s24364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11</xdr:row>
          <xdr:rowOff>47625</xdr:rowOff>
        </xdr:from>
        <xdr:to>
          <xdr:col>3</xdr:col>
          <xdr:colOff>257175</xdr:colOff>
          <xdr:row>12</xdr:row>
          <xdr:rowOff>28575</xdr:rowOff>
        </xdr:to>
        <xdr:sp macro="" textlink="">
          <xdr:nvSpPr>
            <xdr:cNvPr id="2436403" name="TextBox7" hidden="1">
              <a:extLst>
                <a:ext uri="{63B3BB69-23CF-44E3-9099-C40C66FF867C}">
                  <a14:compatExt spid="_x0000_s24364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857250</xdr:colOff>
          <xdr:row>32</xdr:row>
          <xdr:rowOff>152400</xdr:rowOff>
        </xdr:from>
        <xdr:to>
          <xdr:col>9</xdr:col>
          <xdr:colOff>742950</xdr:colOff>
          <xdr:row>33</xdr:row>
          <xdr:rowOff>152400</xdr:rowOff>
        </xdr:to>
        <xdr:sp macro="" textlink="">
          <xdr:nvSpPr>
            <xdr:cNvPr id="2436405" name="Scroll Bar 15669" hidden="1">
              <a:extLst>
                <a:ext uri="{63B3BB69-23CF-44E3-9099-C40C66FF867C}">
                  <a14:compatExt spid="_x0000_s24364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33</xdr:row>
          <xdr:rowOff>0</xdr:rowOff>
        </xdr:from>
        <xdr:to>
          <xdr:col>11</xdr:col>
          <xdr:colOff>333375</xdr:colOff>
          <xdr:row>34</xdr:row>
          <xdr:rowOff>0</xdr:rowOff>
        </xdr:to>
        <xdr:sp macro="" textlink="">
          <xdr:nvSpPr>
            <xdr:cNvPr id="2436406" name="Scroll Bar 15670" hidden="1">
              <a:extLst>
                <a:ext uri="{63B3BB69-23CF-44E3-9099-C40C66FF867C}">
                  <a14:compatExt spid="_x0000_s24364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33</xdr:row>
          <xdr:rowOff>114300</xdr:rowOff>
        </xdr:from>
        <xdr:to>
          <xdr:col>10</xdr:col>
          <xdr:colOff>866775</xdr:colOff>
          <xdr:row>35</xdr:row>
          <xdr:rowOff>9525</xdr:rowOff>
        </xdr:to>
        <xdr:sp macro="" textlink="">
          <xdr:nvSpPr>
            <xdr:cNvPr id="2436409" name="Check Box 15673" hidden="1">
              <a:extLst>
                <a:ext uri="{63B3BB69-23CF-44E3-9099-C40C66FF867C}">
                  <a14:compatExt spid="_x0000_s2436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628650</xdr:colOff>
          <xdr:row>33</xdr:row>
          <xdr:rowOff>0</xdr:rowOff>
        </xdr:from>
        <xdr:to>
          <xdr:col>13</xdr:col>
          <xdr:colOff>333375</xdr:colOff>
          <xdr:row>34</xdr:row>
          <xdr:rowOff>0</xdr:rowOff>
        </xdr:to>
        <xdr:sp macro="" textlink="">
          <xdr:nvSpPr>
            <xdr:cNvPr id="2436410" name="Scroll Bar 15674" hidden="1">
              <a:extLst>
                <a:ext uri="{63B3BB69-23CF-44E3-9099-C40C66FF867C}">
                  <a14:compatExt spid="_x0000_s2436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19050</xdr:rowOff>
        </xdr:from>
        <xdr:to>
          <xdr:col>8</xdr:col>
          <xdr:colOff>600075</xdr:colOff>
          <xdr:row>34</xdr:row>
          <xdr:rowOff>152400</xdr:rowOff>
        </xdr:to>
        <xdr:sp macro="" textlink="">
          <xdr:nvSpPr>
            <xdr:cNvPr id="2436412" name="Button 15676" hidden="1">
              <a:extLst>
                <a:ext uri="{63B3BB69-23CF-44E3-9099-C40C66FF867C}">
                  <a14:compatExt spid="_x0000_s2436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Default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31</xdr:row>
          <xdr:rowOff>9525</xdr:rowOff>
        </xdr:from>
        <xdr:to>
          <xdr:col>8</xdr:col>
          <xdr:colOff>876300</xdr:colOff>
          <xdr:row>31</xdr:row>
          <xdr:rowOff>209550</xdr:rowOff>
        </xdr:to>
        <xdr:sp macro="" textlink="">
          <xdr:nvSpPr>
            <xdr:cNvPr id="2436413" name="Drop Down 15677" hidden="1">
              <a:extLst>
                <a:ext uri="{63B3BB69-23CF-44E3-9099-C40C66FF867C}">
                  <a14:compatExt spid="_x0000_s2436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590550</xdr:colOff>
          <xdr:row>3</xdr:row>
          <xdr:rowOff>161925</xdr:rowOff>
        </xdr:from>
        <xdr:to>
          <xdr:col>20</xdr:col>
          <xdr:colOff>600075</xdr:colOff>
          <xdr:row>4</xdr:row>
          <xdr:rowOff>171450</xdr:rowOff>
        </xdr:to>
        <xdr:sp macro="" textlink="">
          <xdr:nvSpPr>
            <xdr:cNvPr id="2436417" name="Drop Down 15681" hidden="1">
              <a:extLst>
                <a:ext uri="{63B3BB69-23CF-44E3-9099-C40C66FF867C}">
                  <a14:compatExt spid="_x0000_s2436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33</xdr:row>
          <xdr:rowOff>123825</xdr:rowOff>
        </xdr:from>
        <xdr:to>
          <xdr:col>3</xdr:col>
          <xdr:colOff>76200</xdr:colOff>
          <xdr:row>35</xdr:row>
          <xdr:rowOff>152400</xdr:rowOff>
        </xdr:to>
        <xdr:sp macro="" textlink="">
          <xdr:nvSpPr>
            <xdr:cNvPr id="6659706" name="Button 36474" hidden="1">
              <a:extLst>
                <a:ext uri="{63B3BB69-23CF-44E3-9099-C40C66FF867C}">
                  <a14:compatExt spid="_x0000_s6659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Spin/Stop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66675</xdr:colOff>
          <xdr:row>3</xdr:row>
          <xdr:rowOff>171450</xdr:rowOff>
        </xdr:from>
        <xdr:to>
          <xdr:col>22</xdr:col>
          <xdr:colOff>361950</xdr:colOff>
          <xdr:row>4</xdr:row>
          <xdr:rowOff>171450</xdr:rowOff>
        </xdr:to>
        <xdr:sp macro="" textlink="">
          <xdr:nvSpPr>
            <xdr:cNvPr id="7912561" name="Drop Down 43121" hidden="1">
              <a:extLst>
                <a:ext uri="{63B3BB69-23CF-44E3-9099-C40C66FF867C}">
                  <a14:compatExt spid="_x0000_s791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35</xdr:row>
          <xdr:rowOff>19050</xdr:rowOff>
        </xdr:from>
        <xdr:to>
          <xdr:col>5</xdr:col>
          <xdr:colOff>180975</xdr:colOff>
          <xdr:row>35</xdr:row>
          <xdr:rowOff>209550</xdr:rowOff>
        </xdr:to>
        <xdr:sp macro="" textlink="">
          <xdr:nvSpPr>
            <xdr:cNvPr id="8089608" name="TextBox8" hidden="1">
              <a:extLst>
                <a:ext uri="{63B3BB69-23CF-44E3-9099-C40C66FF867C}">
                  <a14:compatExt spid="_x0000_s8089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35</xdr:row>
          <xdr:rowOff>19050</xdr:rowOff>
        </xdr:from>
        <xdr:to>
          <xdr:col>2</xdr:col>
          <xdr:colOff>152400</xdr:colOff>
          <xdr:row>35</xdr:row>
          <xdr:rowOff>200025</xdr:rowOff>
        </xdr:to>
        <xdr:sp macro="" textlink="">
          <xdr:nvSpPr>
            <xdr:cNvPr id="8089609" name="TextBox9" hidden="1">
              <a:extLst>
                <a:ext uri="{63B3BB69-23CF-44E3-9099-C40C66FF867C}">
                  <a14:compatExt spid="_x0000_s8089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3</xdr:row>
          <xdr:rowOff>114300</xdr:rowOff>
        </xdr:from>
        <xdr:to>
          <xdr:col>4</xdr:col>
          <xdr:colOff>1133475</xdr:colOff>
          <xdr:row>3</xdr:row>
          <xdr:rowOff>485775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3</xdr:row>
          <xdr:rowOff>542925</xdr:rowOff>
        </xdr:from>
        <xdr:to>
          <xdr:col>4</xdr:col>
          <xdr:colOff>1133475</xdr:colOff>
          <xdr:row>3</xdr:row>
          <xdr:rowOff>914400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114300</xdr:rowOff>
        </xdr:from>
        <xdr:to>
          <xdr:col>6</xdr:col>
          <xdr:colOff>57150</xdr:colOff>
          <xdr:row>3</xdr:row>
          <xdr:rowOff>485775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542925</xdr:rowOff>
        </xdr:from>
        <xdr:to>
          <xdr:col>6</xdr:col>
          <xdr:colOff>57150</xdr:colOff>
          <xdr:row>3</xdr:row>
          <xdr:rowOff>914400</xdr:rowOff>
        </xdr:to>
        <xdr:sp macro="" textlink="">
          <xdr:nvSpPr>
            <xdr:cNvPr id="5124" name="CommandButton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</xdr:row>
          <xdr:rowOff>295275</xdr:rowOff>
        </xdr:from>
        <xdr:to>
          <xdr:col>3</xdr:col>
          <xdr:colOff>0</xdr:colOff>
          <xdr:row>3</xdr:row>
          <xdr:rowOff>800100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0</xdr:colOff>
          <xdr:row>1</xdr:row>
          <xdr:rowOff>47625</xdr:rowOff>
        </xdr:from>
        <xdr:to>
          <xdr:col>79</xdr:col>
          <xdr:colOff>1228725</xdr:colOff>
          <xdr:row>2</xdr:row>
          <xdr:rowOff>142875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one command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72</xdr:col>
          <xdr:colOff>9525</xdr:colOff>
          <xdr:row>1</xdr:row>
          <xdr:rowOff>0</xdr:rowOff>
        </xdr:from>
        <xdr:to>
          <xdr:col>72</xdr:col>
          <xdr:colOff>1133475</xdr:colOff>
          <xdr:row>2</xdr:row>
          <xdr:rowOff>0</xdr:rowOff>
        </xdr:to>
        <xdr:sp macro="" textlink="">
          <xdr:nvSpPr>
            <xdr:cNvPr id="5470" name="Button 350" hidden="1">
              <a:extLst>
                <a:ext uri="{63B3BB69-23CF-44E3-9099-C40C66FF867C}">
                  <a14:compatExt spid="_x0000_s54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Images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83</xdr:col>
          <xdr:colOff>66675</xdr:colOff>
          <xdr:row>1</xdr:row>
          <xdr:rowOff>38100</xdr:rowOff>
        </xdr:from>
        <xdr:to>
          <xdr:col>84</xdr:col>
          <xdr:colOff>9525</xdr:colOff>
          <xdr:row>2</xdr:row>
          <xdr:rowOff>57150</xdr:rowOff>
        </xdr:to>
        <xdr:sp macro="" textlink="">
          <xdr:nvSpPr>
            <xdr:cNvPr id="5471" name="Button 351" hidden="1">
              <a:extLst>
                <a:ext uri="{63B3BB69-23CF-44E3-9099-C40C66FF867C}">
                  <a14:compatExt spid="_x0000_s54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Measure bright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152400</xdr:colOff>
          <xdr:row>1</xdr:row>
          <xdr:rowOff>9525</xdr:rowOff>
        </xdr:from>
        <xdr:to>
          <xdr:col>47</xdr:col>
          <xdr:colOff>133350</xdr:colOff>
          <xdr:row>1</xdr:row>
          <xdr:rowOff>257175</xdr:rowOff>
        </xdr:to>
        <xdr:sp macro="" textlink="">
          <xdr:nvSpPr>
            <xdr:cNvPr id="5491" name="Button 371" hidden="1">
              <a:extLst>
                <a:ext uri="{63B3BB69-23CF-44E3-9099-C40C66FF867C}">
                  <a14:compatExt spid="_x0000_s54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Parameters</a:t>
              </a:r>
            </a:p>
          </xdr:txBody>
        </xdr:sp>
        <xdr:clientData fPrintsWithSheet="0"/>
      </xdr:twoCellAnchor>
    </mc:Choice>
    <mc:Fallback/>
  </mc:AlternateContent>
  <xdr:twoCellAnchor>
    <xdr:from>
      <xdr:col>81</xdr:col>
      <xdr:colOff>276225</xdr:colOff>
      <xdr:row>26</xdr:row>
      <xdr:rowOff>161925</xdr:rowOff>
    </xdr:from>
    <xdr:to>
      <xdr:col>85</xdr:col>
      <xdr:colOff>800100</xdr:colOff>
      <xdr:row>45</xdr:row>
      <xdr:rowOff>9525</xdr:rowOff>
    </xdr:to>
    <xdr:graphicFrame macro="">
      <xdr:nvGraphicFramePr>
        <xdr:cNvPr id="8317000" name="Chart 16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86</xdr:col>
      <xdr:colOff>76200</xdr:colOff>
      <xdr:row>24</xdr:row>
      <xdr:rowOff>38100</xdr:rowOff>
    </xdr:from>
    <xdr:to>
      <xdr:col>92</xdr:col>
      <xdr:colOff>581025</xdr:colOff>
      <xdr:row>42</xdr:row>
      <xdr:rowOff>114300</xdr:rowOff>
    </xdr:to>
    <xdr:graphicFrame macro="">
      <xdr:nvGraphicFramePr>
        <xdr:cNvPr id="8317001" name="Chart 16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83</xdr:col>
          <xdr:colOff>114300</xdr:colOff>
          <xdr:row>2</xdr:row>
          <xdr:rowOff>180975</xdr:rowOff>
        </xdr:from>
        <xdr:to>
          <xdr:col>83</xdr:col>
          <xdr:colOff>1133475</xdr:colOff>
          <xdr:row>3</xdr:row>
          <xdr:rowOff>200025</xdr:rowOff>
        </xdr:to>
        <xdr:sp macro="" textlink="">
          <xdr:nvSpPr>
            <xdr:cNvPr id="1338990" name="Button 1646" hidden="1">
              <a:extLst>
                <a:ext uri="{63B3BB69-23CF-44E3-9099-C40C66FF867C}">
                  <a14:compatExt spid="_x0000_s133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Cells</a:t>
              </a:r>
            </a:p>
          </xdr:txBody>
        </xdr:sp>
        <xdr:clientData fPrintsWithSheet="0"/>
      </xdr:twoCellAnchor>
    </mc:Choice>
    <mc:Fallback/>
  </mc:AlternateContent>
  <xdr:twoCellAnchor>
    <xdr:from>
      <xdr:col>79</xdr:col>
      <xdr:colOff>2181225</xdr:colOff>
      <xdr:row>7</xdr:row>
      <xdr:rowOff>152400</xdr:rowOff>
    </xdr:from>
    <xdr:to>
      <xdr:col>83</xdr:col>
      <xdr:colOff>1143000</xdr:colOff>
      <xdr:row>28</xdr:row>
      <xdr:rowOff>9525</xdr:rowOff>
    </xdr:to>
    <xdr:graphicFrame macro="">
      <xdr:nvGraphicFramePr>
        <xdr:cNvPr id="8317002" name="Chart 16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1390650</xdr:colOff>
          <xdr:row>1</xdr:row>
          <xdr:rowOff>38100</xdr:rowOff>
        </xdr:from>
        <xdr:to>
          <xdr:col>79</xdr:col>
          <xdr:colOff>1971675</xdr:colOff>
          <xdr:row>2</xdr:row>
          <xdr:rowOff>209550</xdr:rowOff>
        </xdr:to>
        <xdr:sp macro="" textlink="">
          <xdr:nvSpPr>
            <xdr:cNvPr id="1338992" name="Button 1648" hidden="1">
              <a:extLst>
                <a:ext uri="{63B3BB69-23CF-44E3-9099-C40C66FF867C}">
                  <a14:compatExt spid="_x0000_s1338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Stop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102</xdr:col>
      <xdr:colOff>485775</xdr:colOff>
      <xdr:row>7</xdr:row>
      <xdr:rowOff>152400</xdr:rowOff>
    </xdr:from>
    <xdr:to>
      <xdr:col>112</xdr:col>
      <xdr:colOff>180975</xdr:colOff>
      <xdr:row>25</xdr:row>
      <xdr:rowOff>95250</xdr:rowOff>
    </xdr:to>
    <xdr:graphicFrame macro="">
      <xdr:nvGraphicFramePr>
        <xdr:cNvPr id="8317003" name="Chart 16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180975</xdr:colOff>
          <xdr:row>3</xdr:row>
          <xdr:rowOff>419100</xdr:rowOff>
        </xdr:from>
        <xdr:to>
          <xdr:col>83</xdr:col>
          <xdr:colOff>1076325</xdr:colOff>
          <xdr:row>3</xdr:row>
          <xdr:rowOff>647700</xdr:rowOff>
        </xdr:to>
        <xdr:sp macro="" textlink="">
          <xdr:nvSpPr>
            <xdr:cNvPr id="1338996" name="Check Box 1652" hidden="1">
              <a:extLst>
                <a:ext uri="{63B3BB69-23CF-44E3-9099-C40C66FF867C}">
                  <a14:compatExt spid="_x0000_s1338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Auto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78</xdr:col>
          <xdr:colOff>57150</xdr:colOff>
          <xdr:row>1</xdr:row>
          <xdr:rowOff>57150</xdr:rowOff>
        </xdr:from>
        <xdr:to>
          <xdr:col>78</xdr:col>
          <xdr:colOff>1009650</xdr:colOff>
          <xdr:row>2</xdr:row>
          <xdr:rowOff>76200</xdr:rowOff>
        </xdr:to>
        <xdr:sp macro="" textlink="">
          <xdr:nvSpPr>
            <xdr:cNvPr id="1338998" name="Button 1654" hidden="1">
              <a:extLst>
                <a:ext uri="{63B3BB69-23CF-44E3-9099-C40C66FF867C}">
                  <a14:compatExt spid="_x0000_s133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Capture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95</xdr:col>
      <xdr:colOff>76200</xdr:colOff>
      <xdr:row>8</xdr:row>
      <xdr:rowOff>57150</xdr:rowOff>
    </xdr:from>
    <xdr:to>
      <xdr:col>102</xdr:col>
      <xdr:colOff>485775</xdr:colOff>
      <xdr:row>23</xdr:row>
      <xdr:rowOff>57150</xdr:rowOff>
    </xdr:to>
    <xdr:graphicFrame macro="">
      <xdr:nvGraphicFramePr>
        <xdr:cNvPr id="8317004" name="Chart 430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504825</xdr:colOff>
      <xdr:row>1</xdr:row>
      <xdr:rowOff>19050</xdr:rowOff>
    </xdr:from>
    <xdr:to>
      <xdr:col>9</xdr:col>
      <xdr:colOff>95250</xdr:colOff>
      <xdr:row>6</xdr:row>
      <xdr:rowOff>9525</xdr:rowOff>
    </xdr:to>
    <xdr:sp macro="" textlink="">
      <xdr:nvSpPr>
        <xdr:cNvPr id="8171081" name="Oval 8"/>
        <xdr:cNvSpPr>
          <a:spLocks noChangeArrowheads="1"/>
        </xdr:cNvSpPr>
      </xdr:nvSpPr>
      <xdr:spPr bwMode="auto">
        <a:xfrm>
          <a:off x="5381625" y="180975"/>
          <a:ext cx="200025" cy="800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257175</xdr:colOff>
      <xdr:row>10</xdr:row>
      <xdr:rowOff>38100</xdr:rowOff>
    </xdr:from>
    <xdr:to>
      <xdr:col>14</xdr:col>
      <xdr:colOff>142875</xdr:colOff>
      <xdr:row>30</xdr:row>
      <xdr:rowOff>0</xdr:rowOff>
    </xdr:to>
    <xdr:graphicFrame macro="">
      <xdr:nvGraphicFramePr>
        <xdr:cNvPr id="817108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266700</xdr:colOff>
      <xdr:row>2</xdr:row>
      <xdr:rowOff>0</xdr:rowOff>
    </xdr:from>
    <xdr:to>
      <xdr:col>6</xdr:col>
      <xdr:colOff>323850</xdr:colOff>
      <xdr:row>2</xdr:row>
      <xdr:rowOff>0</xdr:rowOff>
    </xdr:to>
    <xdr:sp macro="" textlink="">
      <xdr:nvSpPr>
        <xdr:cNvPr id="8171083" name="Line 2"/>
        <xdr:cNvSpPr>
          <a:spLocks noChangeShapeType="1"/>
        </xdr:cNvSpPr>
      </xdr:nvSpPr>
      <xdr:spPr bwMode="auto">
        <a:xfrm>
          <a:off x="3314700" y="323850"/>
          <a:ext cx="66675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276225</xdr:colOff>
      <xdr:row>5</xdr:row>
      <xdr:rowOff>0</xdr:rowOff>
    </xdr:from>
    <xdr:to>
      <xdr:col>6</xdr:col>
      <xdr:colOff>333375</xdr:colOff>
      <xdr:row>5</xdr:row>
      <xdr:rowOff>0</xdr:rowOff>
    </xdr:to>
    <xdr:sp macro="" textlink="">
      <xdr:nvSpPr>
        <xdr:cNvPr id="8171084" name="Line 3"/>
        <xdr:cNvSpPr>
          <a:spLocks noChangeShapeType="1"/>
        </xdr:cNvSpPr>
      </xdr:nvSpPr>
      <xdr:spPr bwMode="auto">
        <a:xfrm>
          <a:off x="3324225" y="809625"/>
          <a:ext cx="66675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2</xdr:row>
      <xdr:rowOff>9525</xdr:rowOff>
    </xdr:from>
    <xdr:to>
      <xdr:col>10</xdr:col>
      <xdr:colOff>57150</xdr:colOff>
      <xdr:row>2</xdr:row>
      <xdr:rowOff>9525</xdr:rowOff>
    </xdr:to>
    <xdr:sp macro="" textlink="">
      <xdr:nvSpPr>
        <xdr:cNvPr id="8171085" name="Line 4"/>
        <xdr:cNvSpPr>
          <a:spLocks noChangeShapeType="1"/>
        </xdr:cNvSpPr>
      </xdr:nvSpPr>
      <xdr:spPr bwMode="auto">
        <a:xfrm>
          <a:off x="5486400" y="333375"/>
          <a:ext cx="66675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57150</xdr:colOff>
      <xdr:row>5</xdr:row>
      <xdr:rowOff>0</xdr:rowOff>
    </xdr:to>
    <xdr:sp macro="" textlink="">
      <xdr:nvSpPr>
        <xdr:cNvPr id="8171086" name="Line 5"/>
        <xdr:cNvSpPr>
          <a:spLocks noChangeShapeType="1"/>
        </xdr:cNvSpPr>
      </xdr:nvSpPr>
      <xdr:spPr bwMode="auto">
        <a:xfrm>
          <a:off x="5486400" y="809625"/>
          <a:ext cx="66675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323850</xdr:colOff>
      <xdr:row>2</xdr:row>
      <xdr:rowOff>0</xdr:rowOff>
    </xdr:from>
    <xdr:to>
      <xdr:col>9</xdr:col>
      <xdr:colOff>0</xdr:colOff>
      <xdr:row>3</xdr:row>
      <xdr:rowOff>9525</xdr:rowOff>
    </xdr:to>
    <xdr:sp macro="" textlink="">
      <xdr:nvSpPr>
        <xdr:cNvPr id="8171087" name="Line 6"/>
        <xdr:cNvSpPr>
          <a:spLocks noChangeShapeType="1"/>
        </xdr:cNvSpPr>
      </xdr:nvSpPr>
      <xdr:spPr bwMode="auto">
        <a:xfrm>
          <a:off x="3981450" y="323850"/>
          <a:ext cx="1504950" cy="17145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323850</xdr:colOff>
      <xdr:row>4</xdr:row>
      <xdr:rowOff>0</xdr:rowOff>
    </xdr:from>
    <xdr:to>
      <xdr:col>9</xdr:col>
      <xdr:colOff>0</xdr:colOff>
      <xdr:row>5</xdr:row>
      <xdr:rowOff>0</xdr:rowOff>
    </xdr:to>
    <xdr:sp macro="" textlink="">
      <xdr:nvSpPr>
        <xdr:cNvPr id="8171088" name="Line 7"/>
        <xdr:cNvSpPr>
          <a:spLocks noChangeShapeType="1"/>
        </xdr:cNvSpPr>
      </xdr:nvSpPr>
      <xdr:spPr bwMode="auto">
        <a:xfrm flipV="1">
          <a:off x="3981450" y="647700"/>
          <a:ext cx="1504950" cy="1619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590550</xdr:colOff>
      <xdr:row>4</xdr:row>
      <xdr:rowOff>9525</xdr:rowOff>
    </xdr:from>
    <xdr:to>
      <xdr:col>9</xdr:col>
      <xdr:colOff>9525</xdr:colOff>
      <xdr:row>5</xdr:row>
      <xdr:rowOff>0</xdr:rowOff>
    </xdr:to>
    <xdr:sp macro="" textlink="">
      <xdr:nvSpPr>
        <xdr:cNvPr id="8171089" name="Line 9"/>
        <xdr:cNvSpPr>
          <a:spLocks noChangeShapeType="1"/>
        </xdr:cNvSpPr>
      </xdr:nvSpPr>
      <xdr:spPr bwMode="auto">
        <a:xfrm>
          <a:off x="5467350" y="657225"/>
          <a:ext cx="28575" cy="15240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581025</xdr:colOff>
      <xdr:row>2</xdr:row>
      <xdr:rowOff>19050</xdr:rowOff>
    </xdr:from>
    <xdr:to>
      <xdr:col>9</xdr:col>
      <xdr:colOff>0</xdr:colOff>
      <xdr:row>2</xdr:row>
      <xdr:rowOff>152400</xdr:rowOff>
    </xdr:to>
    <xdr:sp macro="" textlink="">
      <xdr:nvSpPr>
        <xdr:cNvPr id="8171090" name="Line 10"/>
        <xdr:cNvSpPr>
          <a:spLocks noChangeShapeType="1"/>
        </xdr:cNvSpPr>
      </xdr:nvSpPr>
      <xdr:spPr bwMode="auto">
        <a:xfrm flipV="1">
          <a:off x="5457825" y="342900"/>
          <a:ext cx="28575" cy="13335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</xdr:row>
      <xdr:rowOff>152400</xdr:rowOff>
    </xdr:from>
    <xdr:to>
      <xdr:col>6</xdr:col>
      <xdr:colOff>0</xdr:colOff>
      <xdr:row>4</xdr:row>
      <xdr:rowOff>142875</xdr:rowOff>
    </xdr:to>
    <xdr:sp macro="" textlink="">
      <xdr:nvSpPr>
        <xdr:cNvPr id="8171091" name="Line 11"/>
        <xdr:cNvSpPr>
          <a:spLocks noChangeShapeType="1"/>
        </xdr:cNvSpPr>
      </xdr:nvSpPr>
      <xdr:spPr bwMode="auto">
        <a:xfrm>
          <a:off x="3657600" y="314325"/>
          <a:ext cx="0" cy="476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2</xdr:row>
      <xdr:rowOff>9525</xdr:rowOff>
    </xdr:from>
    <xdr:to>
      <xdr:col>10</xdr:col>
      <xdr:colOff>0</xdr:colOff>
      <xdr:row>5</xdr:row>
      <xdr:rowOff>0</xdr:rowOff>
    </xdr:to>
    <xdr:sp macro="" textlink="">
      <xdr:nvSpPr>
        <xdr:cNvPr id="8171092" name="Line 12"/>
        <xdr:cNvSpPr>
          <a:spLocks noChangeShapeType="1"/>
        </xdr:cNvSpPr>
      </xdr:nvSpPr>
      <xdr:spPr bwMode="auto">
        <a:xfrm>
          <a:off x="6096000" y="333375"/>
          <a:ext cx="0" cy="476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180975</xdr:colOff>
      <xdr:row>3</xdr:row>
      <xdr:rowOff>0</xdr:rowOff>
    </xdr:from>
    <xdr:to>
      <xdr:col>9</xdr:col>
      <xdr:colOff>190500</xdr:colOff>
      <xdr:row>4</xdr:row>
      <xdr:rowOff>9525</xdr:rowOff>
    </xdr:to>
    <xdr:sp macro="" textlink="">
      <xdr:nvSpPr>
        <xdr:cNvPr id="8171093" name="Line 13"/>
        <xdr:cNvSpPr>
          <a:spLocks noChangeShapeType="1"/>
        </xdr:cNvSpPr>
      </xdr:nvSpPr>
      <xdr:spPr bwMode="auto">
        <a:xfrm flipH="1">
          <a:off x="5667375" y="485775"/>
          <a:ext cx="95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600075</xdr:colOff>
      <xdr:row>3</xdr:row>
      <xdr:rowOff>9525</xdr:rowOff>
    </xdr:from>
    <xdr:to>
      <xdr:col>9</xdr:col>
      <xdr:colOff>352425</xdr:colOff>
      <xdr:row>3</xdr:row>
      <xdr:rowOff>9525</xdr:rowOff>
    </xdr:to>
    <xdr:sp macro="" textlink="">
      <xdr:nvSpPr>
        <xdr:cNvPr id="8171094" name="Line 14"/>
        <xdr:cNvSpPr>
          <a:spLocks noChangeShapeType="1"/>
        </xdr:cNvSpPr>
      </xdr:nvSpPr>
      <xdr:spPr bwMode="auto">
        <a:xfrm flipV="1">
          <a:off x="5476875" y="495300"/>
          <a:ext cx="3619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600075</xdr:colOff>
      <xdr:row>4</xdr:row>
      <xdr:rowOff>0</xdr:rowOff>
    </xdr:from>
    <xdr:to>
      <xdr:col>9</xdr:col>
      <xdr:colOff>352425</xdr:colOff>
      <xdr:row>4</xdr:row>
      <xdr:rowOff>0</xdr:rowOff>
    </xdr:to>
    <xdr:sp macro="" textlink="">
      <xdr:nvSpPr>
        <xdr:cNvPr id="8171095" name="Line 15"/>
        <xdr:cNvSpPr>
          <a:spLocks noChangeShapeType="1"/>
        </xdr:cNvSpPr>
      </xdr:nvSpPr>
      <xdr:spPr bwMode="auto">
        <a:xfrm flipV="1">
          <a:off x="5476875" y="647700"/>
          <a:ext cx="3619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571500</xdr:colOff>
      <xdr:row>5</xdr:row>
      <xdr:rowOff>85725</xdr:rowOff>
    </xdr:from>
    <xdr:to>
      <xdr:col>9</xdr:col>
      <xdr:colOff>38100</xdr:colOff>
      <xdr:row>7</xdr:row>
      <xdr:rowOff>133350</xdr:rowOff>
    </xdr:to>
    <xdr:sp macro="" textlink="">
      <xdr:nvSpPr>
        <xdr:cNvPr id="8171096" name="AutoShape 17"/>
        <xdr:cNvSpPr>
          <a:spLocks noChangeArrowheads="1"/>
        </xdr:cNvSpPr>
      </xdr:nvSpPr>
      <xdr:spPr bwMode="auto">
        <a:xfrm rot="-5400000">
          <a:off x="5300662" y="1042988"/>
          <a:ext cx="371475" cy="76200"/>
        </a:xfrm>
        <a:prstGeom prst="homePlate">
          <a:avLst>
            <a:gd name="adj" fmla="val 121875"/>
          </a:avLst>
        </a:prstGeom>
        <a:gradFill rotWithShape="1">
          <a:gsLst>
            <a:gs pos="0">
              <a:srgbClr val="454545"/>
            </a:gs>
            <a:gs pos="50000">
              <a:srgbClr xmlns:mc="http://schemas.openxmlformats.org/markup-compatibility/2006" xmlns:a14="http://schemas.microsoft.com/office/drawing/2010/main" val="969696" mc:Ignorable="a14" a14:legacySpreadsheetColorIndex="55"/>
            </a:gs>
            <a:gs pos="100000">
              <a:srgbClr val="454545"/>
            </a:gs>
          </a:gsLst>
          <a:lin ang="54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571500</xdr:colOff>
      <xdr:row>0</xdr:row>
      <xdr:rowOff>0</xdr:rowOff>
    </xdr:from>
    <xdr:to>
      <xdr:col>9</xdr:col>
      <xdr:colOff>38100</xdr:colOff>
      <xdr:row>1</xdr:row>
      <xdr:rowOff>47625</xdr:rowOff>
    </xdr:to>
    <xdr:sp macro="" textlink="">
      <xdr:nvSpPr>
        <xdr:cNvPr id="8171097" name="AutoShape 18"/>
        <xdr:cNvSpPr>
          <a:spLocks noChangeArrowheads="1"/>
        </xdr:cNvSpPr>
      </xdr:nvSpPr>
      <xdr:spPr bwMode="auto">
        <a:xfrm rot="5400000">
          <a:off x="5381625" y="66675"/>
          <a:ext cx="209550" cy="76200"/>
        </a:xfrm>
        <a:prstGeom prst="homePlate">
          <a:avLst>
            <a:gd name="adj" fmla="val 68750"/>
          </a:avLst>
        </a:prstGeom>
        <a:gradFill rotWithShape="1">
          <a:gsLst>
            <a:gs pos="0">
              <a:srgbClr val="454545"/>
            </a:gs>
            <a:gs pos="50000">
              <a:srgbClr xmlns:mc="http://schemas.openxmlformats.org/markup-compatibility/2006" xmlns:a14="http://schemas.microsoft.com/office/drawing/2010/main" val="969696" mc:Ignorable="a14" a14:legacySpreadsheetColorIndex="55"/>
            </a:gs>
            <a:gs pos="100000">
              <a:srgbClr val="454545"/>
            </a:gs>
          </a:gsLst>
          <a:lin ang="54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19050</xdr:colOff>
      <xdr:row>6</xdr:row>
      <xdr:rowOff>0</xdr:rowOff>
    </xdr:from>
    <xdr:to>
      <xdr:col>7</xdr:col>
      <xdr:colOff>19050</xdr:colOff>
      <xdr:row>6</xdr:row>
      <xdr:rowOff>0</xdr:rowOff>
    </xdr:to>
    <xdr:sp macro="" textlink="">
      <xdr:nvSpPr>
        <xdr:cNvPr id="8171098" name="Line 19"/>
        <xdr:cNvSpPr>
          <a:spLocks noChangeShapeType="1"/>
        </xdr:cNvSpPr>
      </xdr:nvSpPr>
      <xdr:spPr bwMode="auto">
        <a:xfrm flipH="1">
          <a:off x="3676650" y="971550"/>
          <a:ext cx="609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180975</xdr:colOff>
      <xdr:row>6</xdr:row>
      <xdr:rowOff>0</xdr:rowOff>
    </xdr:from>
    <xdr:to>
      <xdr:col>10</xdr:col>
      <xdr:colOff>180975</xdr:colOff>
      <xdr:row>6</xdr:row>
      <xdr:rowOff>0</xdr:rowOff>
    </xdr:to>
    <xdr:sp macro="" textlink="">
      <xdr:nvSpPr>
        <xdr:cNvPr id="8171099" name="Line 20"/>
        <xdr:cNvSpPr>
          <a:spLocks noChangeShapeType="1"/>
        </xdr:cNvSpPr>
      </xdr:nvSpPr>
      <xdr:spPr bwMode="auto">
        <a:xfrm flipH="1">
          <a:off x="5667375" y="971550"/>
          <a:ext cx="609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33</xdr:row>
          <xdr:rowOff>19050</xdr:rowOff>
        </xdr:from>
        <xdr:to>
          <xdr:col>186</xdr:col>
          <xdr:colOff>419100</xdr:colOff>
          <xdr:row>49</xdr:row>
          <xdr:rowOff>0</xdr:rowOff>
        </xdr:to>
        <xdr:sp macro="" textlink="">
          <xdr:nvSpPr>
            <xdr:cNvPr id="2367747" name="Image1" hidden="1">
              <a:extLst>
                <a:ext uri="{63B3BB69-23CF-44E3-9099-C40C66FF867C}">
                  <a14:compatExt spid="_x0000_s2367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2</xdr:row>
      <xdr:rowOff>0</xdr:rowOff>
    </xdr:from>
    <xdr:to>
      <xdr:col>3</xdr:col>
      <xdr:colOff>161925</xdr:colOff>
      <xdr:row>7</xdr:row>
      <xdr:rowOff>0</xdr:rowOff>
    </xdr:to>
    <xdr:sp macro="" textlink="">
      <xdr:nvSpPr>
        <xdr:cNvPr id="8440867" name="AutoShape 2"/>
        <xdr:cNvSpPr>
          <a:spLocks noChangeArrowheads="1"/>
        </xdr:cNvSpPr>
      </xdr:nvSpPr>
      <xdr:spPr bwMode="auto">
        <a:xfrm>
          <a:off x="1628775" y="323850"/>
          <a:ext cx="752475" cy="809625"/>
        </a:xfrm>
        <a:prstGeom prst="flowChartMagneticDrum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3810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/>
        </a:ln>
      </xdr:spPr>
    </xdr:sp>
    <xdr:clientData/>
  </xdr:twoCellAnchor>
  <xdr:twoCellAnchor>
    <xdr:from>
      <xdr:col>3</xdr:col>
      <xdr:colOff>38100</xdr:colOff>
      <xdr:row>2</xdr:row>
      <xdr:rowOff>0</xdr:rowOff>
    </xdr:from>
    <xdr:to>
      <xdr:col>4</xdr:col>
      <xdr:colOff>466725</xdr:colOff>
      <xdr:row>7</xdr:row>
      <xdr:rowOff>0</xdr:rowOff>
    </xdr:to>
    <xdr:sp macro="" textlink="">
      <xdr:nvSpPr>
        <xdr:cNvPr id="8440868" name="AutoShape 7"/>
        <xdr:cNvSpPr>
          <a:spLocks noChangeArrowheads="1"/>
        </xdr:cNvSpPr>
      </xdr:nvSpPr>
      <xdr:spPr bwMode="auto">
        <a:xfrm rot="-5400000">
          <a:off x="2505075" y="76200"/>
          <a:ext cx="809625" cy="1304925"/>
        </a:xfrm>
        <a:custGeom>
          <a:avLst/>
          <a:gdLst>
            <a:gd name="T0" fmla="*/ 2147483647 w 21600"/>
            <a:gd name="T1" fmla="*/ 2147483647 h 21600"/>
            <a:gd name="T2" fmla="*/ 2147483647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4500 w 21600"/>
            <a:gd name="T13" fmla="*/ 4500 h 21600"/>
            <a:gd name="T14" fmla="*/ 17100 w 21600"/>
            <a:gd name="T15" fmla="*/ 171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5400" y="21600"/>
              </a:lnTo>
              <a:lnTo>
                <a:pt x="16200" y="21600"/>
              </a:lnTo>
              <a:lnTo>
                <a:pt x="21600" y="0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3810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590550</xdr:colOff>
      <xdr:row>2</xdr:row>
      <xdr:rowOff>9525</xdr:rowOff>
    </xdr:from>
    <xdr:to>
      <xdr:col>3</xdr:col>
      <xdr:colOff>104775</xdr:colOff>
      <xdr:row>6</xdr:row>
      <xdr:rowOff>142875</xdr:rowOff>
    </xdr:to>
    <xdr:sp macro="" textlink="">
      <xdr:nvSpPr>
        <xdr:cNvPr id="8440869" name="Oval 1"/>
        <xdr:cNvSpPr>
          <a:spLocks noChangeArrowheads="1"/>
        </xdr:cNvSpPr>
      </xdr:nvSpPr>
      <xdr:spPr bwMode="auto">
        <a:xfrm>
          <a:off x="2190750" y="333375"/>
          <a:ext cx="133350" cy="7810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38100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533400</xdr:colOff>
      <xdr:row>1</xdr:row>
      <xdr:rowOff>152400</xdr:rowOff>
    </xdr:from>
    <xdr:to>
      <xdr:col>6</xdr:col>
      <xdr:colOff>285750</xdr:colOff>
      <xdr:row>7</xdr:row>
      <xdr:rowOff>19050</xdr:rowOff>
    </xdr:to>
    <xdr:sp macro="" textlink="">
      <xdr:nvSpPr>
        <xdr:cNvPr id="8440870" name="AutoShape 8"/>
        <xdr:cNvSpPr>
          <a:spLocks noChangeArrowheads="1"/>
        </xdr:cNvSpPr>
      </xdr:nvSpPr>
      <xdr:spPr bwMode="auto">
        <a:xfrm rot="5400000">
          <a:off x="3957638" y="-14288"/>
          <a:ext cx="838200" cy="1495425"/>
        </a:xfrm>
        <a:custGeom>
          <a:avLst/>
          <a:gdLst>
            <a:gd name="T0" fmla="*/ 2147483647 w 21600"/>
            <a:gd name="T1" fmla="*/ 2147483647 h 21600"/>
            <a:gd name="T2" fmla="*/ 2147483647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4868 w 21600"/>
            <a:gd name="T13" fmla="*/ 4868 h 21600"/>
            <a:gd name="T14" fmla="*/ 16732 w 21600"/>
            <a:gd name="T15" fmla="*/ 1673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6136" y="21600"/>
              </a:lnTo>
              <a:lnTo>
                <a:pt x="15464" y="21600"/>
              </a:lnTo>
              <a:lnTo>
                <a:pt x="21600" y="0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3810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161925</xdr:colOff>
      <xdr:row>3</xdr:row>
      <xdr:rowOff>9525</xdr:rowOff>
    </xdr:from>
    <xdr:to>
      <xdr:col>5</xdr:col>
      <xdr:colOff>104775</xdr:colOff>
      <xdr:row>6</xdr:row>
      <xdr:rowOff>0</xdr:rowOff>
    </xdr:to>
    <xdr:sp macro="" textlink="">
      <xdr:nvSpPr>
        <xdr:cNvPr id="8440871" name="AutoShape 6"/>
        <xdr:cNvSpPr>
          <a:spLocks noChangeArrowheads="1"/>
        </xdr:cNvSpPr>
      </xdr:nvSpPr>
      <xdr:spPr bwMode="auto">
        <a:xfrm rot="5400000">
          <a:off x="3429000" y="323850"/>
          <a:ext cx="476250" cy="819150"/>
        </a:xfrm>
        <a:prstGeom prst="can">
          <a:avLst>
            <a:gd name="adj" fmla="val 43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3810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/>
        </a:ln>
      </xdr:spPr>
    </xdr:sp>
    <xdr:clientData/>
  </xdr:twoCellAnchor>
  <xdr:twoCellAnchor>
    <xdr:from>
      <xdr:col>4</xdr:col>
      <xdr:colOff>809625</xdr:colOff>
      <xdr:row>3</xdr:row>
      <xdr:rowOff>19050</xdr:rowOff>
    </xdr:from>
    <xdr:to>
      <xdr:col>5</xdr:col>
      <xdr:colOff>171450</xdr:colOff>
      <xdr:row>5</xdr:row>
      <xdr:rowOff>152400</xdr:rowOff>
    </xdr:to>
    <xdr:sp macro="" textlink="">
      <xdr:nvSpPr>
        <xdr:cNvPr id="8440872" name="Oval 9"/>
        <xdr:cNvSpPr>
          <a:spLocks noChangeArrowheads="1"/>
        </xdr:cNvSpPr>
      </xdr:nvSpPr>
      <xdr:spPr bwMode="auto">
        <a:xfrm>
          <a:off x="3905250" y="504825"/>
          <a:ext cx="238125" cy="4572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38100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180975</xdr:colOff>
      <xdr:row>1</xdr:row>
      <xdr:rowOff>152400</xdr:rowOff>
    </xdr:from>
    <xdr:to>
      <xdr:col>7</xdr:col>
      <xdr:colOff>314325</xdr:colOff>
      <xdr:row>7</xdr:row>
      <xdr:rowOff>28575</xdr:rowOff>
    </xdr:to>
    <xdr:sp macro="" textlink="">
      <xdr:nvSpPr>
        <xdr:cNvPr id="8440873" name="AutoShape 3"/>
        <xdr:cNvSpPr>
          <a:spLocks noChangeArrowheads="1"/>
        </xdr:cNvSpPr>
      </xdr:nvSpPr>
      <xdr:spPr bwMode="auto">
        <a:xfrm>
          <a:off x="5019675" y="314325"/>
          <a:ext cx="742950" cy="847725"/>
        </a:xfrm>
        <a:prstGeom prst="flowChartMagneticDrum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3810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/>
        </a:ln>
      </xdr:spPr>
    </xdr:sp>
    <xdr:clientData/>
  </xdr:twoCellAnchor>
  <xdr:twoCellAnchor>
    <xdr:from>
      <xdr:col>3</xdr:col>
      <xdr:colOff>9525</xdr:colOff>
      <xdr:row>7</xdr:row>
      <xdr:rowOff>9525</xdr:rowOff>
    </xdr:from>
    <xdr:to>
      <xdr:col>3</xdr:col>
      <xdr:colOff>9525</xdr:colOff>
      <xdr:row>8</xdr:row>
      <xdr:rowOff>28575</xdr:rowOff>
    </xdr:to>
    <xdr:sp macro="" textlink="">
      <xdr:nvSpPr>
        <xdr:cNvPr id="8440874" name="Line 11"/>
        <xdr:cNvSpPr>
          <a:spLocks noChangeShapeType="1"/>
        </xdr:cNvSpPr>
      </xdr:nvSpPr>
      <xdr:spPr bwMode="auto">
        <a:xfrm>
          <a:off x="2228850" y="1143000"/>
          <a:ext cx="0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200025</xdr:colOff>
      <xdr:row>6</xdr:row>
      <xdr:rowOff>0</xdr:rowOff>
    </xdr:from>
    <xdr:to>
      <xdr:col>4</xdr:col>
      <xdr:colOff>200025</xdr:colOff>
      <xdr:row>8</xdr:row>
      <xdr:rowOff>19050</xdr:rowOff>
    </xdr:to>
    <xdr:sp macro="" textlink="">
      <xdr:nvSpPr>
        <xdr:cNvPr id="8440875" name="Line 12"/>
        <xdr:cNvSpPr>
          <a:spLocks noChangeShapeType="1"/>
        </xdr:cNvSpPr>
      </xdr:nvSpPr>
      <xdr:spPr bwMode="auto">
        <a:xfrm>
          <a:off x="3295650" y="971550"/>
          <a:ext cx="0" cy="352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838200</xdr:colOff>
      <xdr:row>5</xdr:row>
      <xdr:rowOff>152400</xdr:rowOff>
    </xdr:from>
    <xdr:to>
      <xdr:col>4</xdr:col>
      <xdr:colOff>838200</xdr:colOff>
      <xdr:row>8</xdr:row>
      <xdr:rowOff>9525</xdr:rowOff>
    </xdr:to>
    <xdr:sp macro="" textlink="">
      <xdr:nvSpPr>
        <xdr:cNvPr id="8440876" name="Line 13"/>
        <xdr:cNvSpPr>
          <a:spLocks noChangeShapeType="1"/>
        </xdr:cNvSpPr>
      </xdr:nvSpPr>
      <xdr:spPr bwMode="auto">
        <a:xfrm>
          <a:off x="3933825" y="962025"/>
          <a:ext cx="0" cy="352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838200</xdr:colOff>
      <xdr:row>2</xdr:row>
      <xdr:rowOff>9525</xdr:rowOff>
    </xdr:from>
    <xdr:to>
      <xdr:col>1</xdr:col>
      <xdr:colOff>838200</xdr:colOff>
      <xdr:row>6</xdr:row>
      <xdr:rowOff>152400</xdr:rowOff>
    </xdr:to>
    <xdr:sp macro="" textlink="">
      <xdr:nvSpPr>
        <xdr:cNvPr id="8440877" name="Line 14"/>
        <xdr:cNvSpPr>
          <a:spLocks noChangeShapeType="1"/>
        </xdr:cNvSpPr>
      </xdr:nvSpPr>
      <xdr:spPr bwMode="auto">
        <a:xfrm>
          <a:off x="1447800" y="333375"/>
          <a:ext cx="0" cy="7905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676275</xdr:colOff>
      <xdr:row>2</xdr:row>
      <xdr:rowOff>0</xdr:rowOff>
    </xdr:from>
    <xdr:to>
      <xdr:col>2</xdr:col>
      <xdr:colOff>104775</xdr:colOff>
      <xdr:row>2</xdr:row>
      <xdr:rowOff>9525</xdr:rowOff>
    </xdr:to>
    <xdr:sp macro="" textlink="">
      <xdr:nvSpPr>
        <xdr:cNvPr id="8440878" name="Line 15"/>
        <xdr:cNvSpPr>
          <a:spLocks noChangeShapeType="1"/>
        </xdr:cNvSpPr>
      </xdr:nvSpPr>
      <xdr:spPr bwMode="auto">
        <a:xfrm flipH="1">
          <a:off x="1285875" y="323850"/>
          <a:ext cx="4191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666750</xdr:colOff>
      <xdr:row>7</xdr:row>
      <xdr:rowOff>0</xdr:rowOff>
    </xdr:from>
    <xdr:to>
      <xdr:col>2</xdr:col>
      <xdr:colOff>95250</xdr:colOff>
      <xdr:row>7</xdr:row>
      <xdr:rowOff>0</xdr:rowOff>
    </xdr:to>
    <xdr:sp macro="" textlink="">
      <xdr:nvSpPr>
        <xdr:cNvPr id="8440879" name="Line 16"/>
        <xdr:cNvSpPr>
          <a:spLocks noChangeShapeType="1"/>
        </xdr:cNvSpPr>
      </xdr:nvSpPr>
      <xdr:spPr bwMode="auto">
        <a:xfrm flipH="1">
          <a:off x="1276350" y="1133475"/>
          <a:ext cx="4191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7</xdr:row>
      <xdr:rowOff>123825</xdr:rowOff>
    </xdr:from>
    <xdr:to>
      <xdr:col>4</xdr:col>
      <xdr:colOff>190500</xdr:colOff>
      <xdr:row>7</xdr:row>
      <xdr:rowOff>123825</xdr:rowOff>
    </xdr:to>
    <xdr:sp macro="" textlink="">
      <xdr:nvSpPr>
        <xdr:cNvPr id="8440880" name="Line 17"/>
        <xdr:cNvSpPr>
          <a:spLocks noChangeShapeType="1"/>
        </xdr:cNvSpPr>
      </xdr:nvSpPr>
      <xdr:spPr bwMode="auto">
        <a:xfrm>
          <a:off x="2228850" y="1257300"/>
          <a:ext cx="10572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247650</xdr:colOff>
      <xdr:row>7</xdr:row>
      <xdr:rowOff>19050</xdr:rowOff>
    </xdr:from>
    <xdr:to>
      <xdr:col>6</xdr:col>
      <xdr:colOff>247650</xdr:colOff>
      <xdr:row>8</xdr:row>
      <xdr:rowOff>38100</xdr:rowOff>
    </xdr:to>
    <xdr:sp macro="" textlink="">
      <xdr:nvSpPr>
        <xdr:cNvPr id="8440881" name="Line 18"/>
        <xdr:cNvSpPr>
          <a:spLocks noChangeShapeType="1"/>
        </xdr:cNvSpPr>
      </xdr:nvSpPr>
      <xdr:spPr bwMode="auto">
        <a:xfrm>
          <a:off x="5086350" y="1152525"/>
          <a:ext cx="0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828675</xdr:colOff>
      <xdr:row>7</xdr:row>
      <xdr:rowOff>123825</xdr:rowOff>
    </xdr:from>
    <xdr:to>
      <xdr:col>6</xdr:col>
      <xdr:colOff>238125</xdr:colOff>
      <xdr:row>7</xdr:row>
      <xdr:rowOff>123825</xdr:rowOff>
    </xdr:to>
    <xdr:sp macro="" textlink="">
      <xdr:nvSpPr>
        <xdr:cNvPr id="8440882" name="Line 19"/>
        <xdr:cNvSpPr>
          <a:spLocks noChangeShapeType="1"/>
        </xdr:cNvSpPr>
      </xdr:nvSpPr>
      <xdr:spPr bwMode="auto">
        <a:xfrm>
          <a:off x="3924300" y="1257300"/>
          <a:ext cx="11525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209550</xdr:colOff>
      <xdr:row>7</xdr:row>
      <xdr:rowOff>123825</xdr:rowOff>
    </xdr:from>
    <xdr:to>
      <xdr:col>4</xdr:col>
      <xdr:colOff>828675</xdr:colOff>
      <xdr:row>7</xdr:row>
      <xdr:rowOff>123825</xdr:rowOff>
    </xdr:to>
    <xdr:sp macro="" textlink="">
      <xdr:nvSpPr>
        <xdr:cNvPr id="8440883" name="Line 20"/>
        <xdr:cNvSpPr>
          <a:spLocks noChangeShapeType="1"/>
        </xdr:cNvSpPr>
      </xdr:nvSpPr>
      <xdr:spPr bwMode="auto">
        <a:xfrm>
          <a:off x="3305175" y="1257300"/>
          <a:ext cx="619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514350</xdr:colOff>
      <xdr:row>3</xdr:row>
      <xdr:rowOff>28575</xdr:rowOff>
    </xdr:from>
    <xdr:to>
      <xdr:col>4</xdr:col>
      <xdr:colOff>514350</xdr:colOff>
      <xdr:row>5</xdr:row>
      <xdr:rowOff>152400</xdr:rowOff>
    </xdr:to>
    <xdr:sp macro="" textlink="">
      <xdr:nvSpPr>
        <xdr:cNvPr id="8440884" name="Line 23"/>
        <xdr:cNvSpPr>
          <a:spLocks noChangeShapeType="1"/>
        </xdr:cNvSpPr>
      </xdr:nvSpPr>
      <xdr:spPr bwMode="auto">
        <a:xfrm>
          <a:off x="3609975" y="514350"/>
          <a:ext cx="0" cy="447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76200</xdr:colOff>
      <xdr:row>14</xdr:row>
      <xdr:rowOff>152400</xdr:rowOff>
    </xdr:from>
    <xdr:to>
      <xdr:col>31</xdr:col>
      <xdr:colOff>76200</xdr:colOff>
      <xdr:row>47</xdr:row>
      <xdr:rowOff>19050</xdr:rowOff>
    </xdr:to>
    <xdr:graphicFrame macro="">
      <xdr:nvGraphicFramePr>
        <xdr:cNvPr id="844088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180975</xdr:colOff>
      <xdr:row>1</xdr:row>
      <xdr:rowOff>57150</xdr:rowOff>
    </xdr:from>
    <xdr:to>
      <xdr:col>7</xdr:col>
      <xdr:colOff>0</xdr:colOff>
      <xdr:row>1</xdr:row>
      <xdr:rowOff>57150</xdr:rowOff>
    </xdr:to>
    <xdr:sp macro="" textlink="">
      <xdr:nvSpPr>
        <xdr:cNvPr id="8440886" name="Line 25"/>
        <xdr:cNvSpPr>
          <a:spLocks noChangeShapeType="1"/>
        </xdr:cNvSpPr>
      </xdr:nvSpPr>
      <xdr:spPr bwMode="auto">
        <a:xfrm flipH="1">
          <a:off x="5019675" y="219075"/>
          <a:ext cx="4286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</xdr:row>
      <xdr:rowOff>66675</xdr:rowOff>
    </xdr:from>
    <xdr:to>
      <xdr:col>2</xdr:col>
      <xdr:colOff>552450</xdr:colOff>
      <xdr:row>1</xdr:row>
      <xdr:rowOff>66675</xdr:rowOff>
    </xdr:to>
    <xdr:sp macro="" textlink="">
      <xdr:nvSpPr>
        <xdr:cNvPr id="8440887" name="Line 26"/>
        <xdr:cNvSpPr>
          <a:spLocks noChangeShapeType="1"/>
        </xdr:cNvSpPr>
      </xdr:nvSpPr>
      <xdr:spPr bwMode="auto">
        <a:xfrm flipH="1">
          <a:off x="1724025" y="228600"/>
          <a:ext cx="4286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438150</xdr:colOff>
      <xdr:row>17</xdr:row>
      <xdr:rowOff>66675</xdr:rowOff>
    </xdr:from>
    <xdr:to>
      <xdr:col>10</xdr:col>
      <xdr:colOff>333375</xdr:colOff>
      <xdr:row>40</xdr:row>
      <xdr:rowOff>28575</xdr:rowOff>
    </xdr:to>
    <xdr:graphicFrame macro="">
      <xdr:nvGraphicFramePr>
        <xdr:cNvPr id="8440888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3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.emf"/><Relationship Id="rId18" Type="http://schemas.openxmlformats.org/officeDocument/2006/relationships/control" Target="../activeX/activeX11.xml"/><Relationship Id="rId26" Type="http://schemas.openxmlformats.org/officeDocument/2006/relationships/ctrlProp" Target="../ctrlProps/ctrlProp9.xml"/><Relationship Id="rId39" Type="http://schemas.openxmlformats.org/officeDocument/2006/relationships/ctrlProp" Target="../ctrlProps/ctrlProp22.xml"/><Relationship Id="rId21" Type="http://schemas.openxmlformats.org/officeDocument/2006/relationships/image" Target="../media/image11.emf"/><Relationship Id="rId34" Type="http://schemas.openxmlformats.org/officeDocument/2006/relationships/ctrlProp" Target="../ctrlProps/ctrlProp17.xml"/><Relationship Id="rId42" Type="http://schemas.openxmlformats.org/officeDocument/2006/relationships/ctrlProp" Target="../ctrlProps/ctrlProp25.xml"/><Relationship Id="rId47" Type="http://schemas.openxmlformats.org/officeDocument/2006/relationships/ctrlProp" Target="../ctrlProps/ctrlProp30.xml"/><Relationship Id="rId50" Type="http://schemas.openxmlformats.org/officeDocument/2006/relationships/ctrlProp" Target="../ctrlProps/ctrlProp33.xml"/><Relationship Id="rId55" Type="http://schemas.openxmlformats.org/officeDocument/2006/relationships/ctrlProp" Target="../ctrlProps/ctrlProp38.x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9" Type="http://schemas.openxmlformats.org/officeDocument/2006/relationships/ctrlProp" Target="../ctrlProps/ctrlProp12.xml"/><Relationship Id="rId11" Type="http://schemas.openxmlformats.org/officeDocument/2006/relationships/image" Target="../media/image6.emf"/><Relationship Id="rId24" Type="http://schemas.openxmlformats.org/officeDocument/2006/relationships/ctrlProp" Target="../ctrlProps/ctrlProp7.xml"/><Relationship Id="rId32" Type="http://schemas.openxmlformats.org/officeDocument/2006/relationships/ctrlProp" Target="../ctrlProps/ctrlProp15.xml"/><Relationship Id="rId37" Type="http://schemas.openxmlformats.org/officeDocument/2006/relationships/ctrlProp" Target="../ctrlProps/ctrlProp20.xml"/><Relationship Id="rId40" Type="http://schemas.openxmlformats.org/officeDocument/2006/relationships/ctrlProp" Target="../ctrlProps/ctrlProp23.xml"/><Relationship Id="rId45" Type="http://schemas.openxmlformats.org/officeDocument/2006/relationships/ctrlProp" Target="../ctrlProps/ctrlProp28.xml"/><Relationship Id="rId53" Type="http://schemas.openxmlformats.org/officeDocument/2006/relationships/ctrlProp" Target="../ctrlProps/ctrlProp36.xml"/><Relationship Id="rId5" Type="http://schemas.openxmlformats.org/officeDocument/2006/relationships/image" Target="../media/image3.emf"/><Relationship Id="rId10" Type="http://schemas.openxmlformats.org/officeDocument/2006/relationships/control" Target="../activeX/activeX7.xml"/><Relationship Id="rId19" Type="http://schemas.openxmlformats.org/officeDocument/2006/relationships/image" Target="../media/image10.emf"/><Relationship Id="rId31" Type="http://schemas.openxmlformats.org/officeDocument/2006/relationships/ctrlProp" Target="../ctrlProps/ctrlProp14.xml"/><Relationship Id="rId44" Type="http://schemas.openxmlformats.org/officeDocument/2006/relationships/ctrlProp" Target="../ctrlProps/ctrlProp27.xml"/><Relationship Id="rId52" Type="http://schemas.openxmlformats.org/officeDocument/2006/relationships/ctrlProp" Target="../ctrlProps/ctrlProp35.xml"/><Relationship Id="rId4" Type="http://schemas.openxmlformats.org/officeDocument/2006/relationships/control" Target="../activeX/activeX4.xml"/><Relationship Id="rId9" Type="http://schemas.openxmlformats.org/officeDocument/2006/relationships/image" Target="../media/image5.emf"/><Relationship Id="rId14" Type="http://schemas.openxmlformats.org/officeDocument/2006/relationships/control" Target="../activeX/activeX9.xml"/><Relationship Id="rId22" Type="http://schemas.openxmlformats.org/officeDocument/2006/relationships/ctrlProp" Target="../ctrlProps/ctrlProp5.xml"/><Relationship Id="rId27" Type="http://schemas.openxmlformats.org/officeDocument/2006/relationships/ctrlProp" Target="../ctrlProps/ctrlProp10.xml"/><Relationship Id="rId30" Type="http://schemas.openxmlformats.org/officeDocument/2006/relationships/ctrlProp" Target="../ctrlProps/ctrlProp13.xml"/><Relationship Id="rId35" Type="http://schemas.openxmlformats.org/officeDocument/2006/relationships/ctrlProp" Target="../ctrlProps/ctrlProp18.xml"/><Relationship Id="rId43" Type="http://schemas.openxmlformats.org/officeDocument/2006/relationships/ctrlProp" Target="../ctrlProps/ctrlProp26.xml"/><Relationship Id="rId48" Type="http://schemas.openxmlformats.org/officeDocument/2006/relationships/ctrlProp" Target="../ctrlProps/ctrlProp31.xml"/><Relationship Id="rId56" Type="http://schemas.openxmlformats.org/officeDocument/2006/relationships/ctrlProp" Target="../ctrlProps/ctrlProp39.xml"/><Relationship Id="rId8" Type="http://schemas.openxmlformats.org/officeDocument/2006/relationships/control" Target="../activeX/activeX6.xml"/><Relationship Id="rId51" Type="http://schemas.openxmlformats.org/officeDocument/2006/relationships/ctrlProp" Target="../ctrlProps/ctrlProp34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8.xml"/><Relationship Id="rId17" Type="http://schemas.openxmlformats.org/officeDocument/2006/relationships/image" Target="../media/image9.emf"/><Relationship Id="rId25" Type="http://schemas.openxmlformats.org/officeDocument/2006/relationships/ctrlProp" Target="../ctrlProps/ctrlProp8.xml"/><Relationship Id="rId33" Type="http://schemas.openxmlformats.org/officeDocument/2006/relationships/ctrlProp" Target="../ctrlProps/ctrlProp16.xml"/><Relationship Id="rId38" Type="http://schemas.openxmlformats.org/officeDocument/2006/relationships/ctrlProp" Target="../ctrlProps/ctrlProp21.xml"/><Relationship Id="rId46" Type="http://schemas.openxmlformats.org/officeDocument/2006/relationships/ctrlProp" Target="../ctrlProps/ctrlProp29.xml"/><Relationship Id="rId20" Type="http://schemas.openxmlformats.org/officeDocument/2006/relationships/control" Target="../activeX/activeX12.xml"/><Relationship Id="rId41" Type="http://schemas.openxmlformats.org/officeDocument/2006/relationships/ctrlProp" Target="../ctrlProps/ctrlProp24.xml"/><Relationship Id="rId54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5" Type="http://schemas.openxmlformats.org/officeDocument/2006/relationships/image" Target="../media/image8.emf"/><Relationship Id="rId23" Type="http://schemas.openxmlformats.org/officeDocument/2006/relationships/ctrlProp" Target="../ctrlProps/ctrlProp6.xml"/><Relationship Id="rId28" Type="http://schemas.openxmlformats.org/officeDocument/2006/relationships/ctrlProp" Target="../ctrlProps/ctrlProp11.xml"/><Relationship Id="rId36" Type="http://schemas.openxmlformats.org/officeDocument/2006/relationships/ctrlProp" Target="../ctrlProps/ctrlProp19.xml"/><Relationship Id="rId49" Type="http://schemas.openxmlformats.org/officeDocument/2006/relationships/ctrlProp" Target="../ctrlProps/ctrlProp3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6.emf"/><Relationship Id="rId18" Type="http://schemas.openxmlformats.org/officeDocument/2006/relationships/ctrlProp" Target="../ctrlProps/ctrlProp4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47.xml"/><Relationship Id="rId7" Type="http://schemas.openxmlformats.org/officeDocument/2006/relationships/image" Target="../media/image13.emf"/><Relationship Id="rId12" Type="http://schemas.openxmlformats.org/officeDocument/2006/relationships/control" Target="../activeX/activeX17.xml"/><Relationship Id="rId17" Type="http://schemas.openxmlformats.org/officeDocument/2006/relationships/ctrlProp" Target="../ctrlProps/ctrlProp4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2.xml"/><Relationship Id="rId20" Type="http://schemas.openxmlformats.org/officeDocument/2006/relationships/ctrlProp" Target="../ctrlProps/ctrlProp4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ctrlProp" Target="../ctrlProps/ctrlProp41.xml"/><Relationship Id="rId10" Type="http://schemas.openxmlformats.org/officeDocument/2006/relationships/control" Target="../activeX/activeX16.xml"/><Relationship Id="rId19" Type="http://schemas.openxmlformats.org/officeDocument/2006/relationships/ctrlProp" Target="../ctrlProps/ctrlProp45.xml"/><Relationship Id="rId4" Type="http://schemas.openxmlformats.org/officeDocument/2006/relationships/control" Target="../activeX/activeX13.xml"/><Relationship Id="rId9" Type="http://schemas.openxmlformats.org/officeDocument/2006/relationships/image" Target="../media/image14.emf"/><Relationship Id="rId14" Type="http://schemas.openxmlformats.org/officeDocument/2006/relationships/ctrlProp" Target="../ctrlProps/ctrlProp4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58"/>
  <sheetViews>
    <sheetView zoomScale="81" zoomScaleNormal="81" workbookViewId="0">
      <selection activeCell="N3" sqref="N3"/>
    </sheetView>
  </sheetViews>
  <sheetFormatPr defaultRowHeight="12.75"/>
  <cols>
    <col min="8" max="8" width="14" customWidth="1"/>
    <col min="26" max="26" width="12" customWidth="1"/>
    <col min="43" max="43" width="12.28515625" customWidth="1"/>
  </cols>
  <sheetData>
    <row r="1" spans="1:47" ht="27.75">
      <c r="A1" s="298" t="s">
        <v>1494</v>
      </c>
    </row>
    <row r="3" spans="1:47" ht="13.5" thickBot="1">
      <c r="P3" s="170" t="s">
        <v>1635</v>
      </c>
      <c r="Q3" s="200" t="s">
        <v>519</v>
      </c>
    </row>
    <row r="4" spans="1:47">
      <c r="H4" s="171" t="s">
        <v>513</v>
      </c>
      <c r="I4" s="167" t="s">
        <v>357</v>
      </c>
      <c r="J4" s="167" t="s">
        <v>358</v>
      </c>
      <c r="K4" s="167" t="s">
        <v>359</v>
      </c>
      <c r="L4" s="167" t="s">
        <v>360</v>
      </c>
      <c r="Z4" s="166" t="s">
        <v>356</v>
      </c>
      <c r="AA4" s="167" t="s">
        <v>357</v>
      </c>
      <c r="AB4" s="167" t="s">
        <v>358</v>
      </c>
      <c r="AC4" s="167" t="s">
        <v>359</v>
      </c>
      <c r="AD4" s="167" t="s">
        <v>360</v>
      </c>
      <c r="AQ4" s="166" t="s">
        <v>356</v>
      </c>
      <c r="AR4" s="167" t="s">
        <v>357</v>
      </c>
      <c r="AS4" s="167" t="s">
        <v>358</v>
      </c>
      <c r="AT4" s="167" t="s">
        <v>359</v>
      </c>
      <c r="AU4" s="167" t="s">
        <v>360</v>
      </c>
    </row>
    <row r="5" spans="1:47">
      <c r="H5" s="172">
        <f>IF(Control!L3=3,2.29,1)*5.55*SQRT((I5-J5)^2+(K5-L5)^2)</f>
        <v>45.787500000000001</v>
      </c>
      <c r="I5" s="169">
        <v>408.75</v>
      </c>
      <c r="J5" s="169">
        <v>408.75</v>
      </c>
      <c r="K5" s="169">
        <v>97.5</v>
      </c>
      <c r="L5" s="169">
        <v>105.75</v>
      </c>
      <c r="Z5" s="168">
        <f>H5</f>
        <v>45.787500000000001</v>
      </c>
      <c r="AA5" s="169">
        <f>I5</f>
        <v>408.75</v>
      </c>
      <c r="AB5" s="169">
        <f>J5</f>
        <v>408.75</v>
      </c>
      <c r="AC5" s="169">
        <f>K5</f>
        <v>97.5</v>
      </c>
      <c r="AD5" s="169">
        <f>L5</f>
        <v>105.75</v>
      </c>
      <c r="AQ5" s="168">
        <f>Z5</f>
        <v>45.787500000000001</v>
      </c>
      <c r="AR5" s="169">
        <f>AA5</f>
        <v>408.75</v>
      </c>
      <c r="AS5" s="169">
        <f>AB5</f>
        <v>408.75</v>
      </c>
      <c r="AT5" s="169">
        <f>AC5</f>
        <v>97.5</v>
      </c>
      <c r="AU5" s="169">
        <f>AD5</f>
        <v>105.75</v>
      </c>
    </row>
    <row r="6" spans="1:47" ht="13.5" thickBot="1">
      <c r="H6" s="173"/>
      <c r="I6" s="169"/>
      <c r="J6" s="169"/>
      <c r="K6" s="169"/>
      <c r="L6" s="169"/>
      <c r="Z6" s="168"/>
      <c r="AA6" s="169"/>
      <c r="AB6" s="169"/>
      <c r="AC6" s="169"/>
      <c r="AD6" s="169"/>
      <c r="AQ6" s="168"/>
      <c r="AR6" s="169"/>
      <c r="AS6" s="169"/>
      <c r="AT6" s="169"/>
      <c r="AU6" s="169"/>
    </row>
    <row r="7" spans="1:47">
      <c r="G7" s="301" t="s">
        <v>487</v>
      </c>
      <c r="H7" s="134"/>
      <c r="I7" s="134"/>
      <c r="J7" s="134"/>
      <c r="K7" s="134"/>
      <c r="L7" s="134"/>
      <c r="M7" s="134"/>
      <c r="N7" s="134"/>
      <c r="O7" s="134"/>
    </row>
    <row r="8" spans="1:47" ht="23.25">
      <c r="B8" s="175" t="s">
        <v>517</v>
      </c>
      <c r="G8" s="15" t="s">
        <v>1634</v>
      </c>
    </row>
    <row r="9" spans="1:47">
      <c r="G9" s="15" t="s">
        <v>518</v>
      </c>
    </row>
    <row r="29" spans="11:13">
      <c r="K29" s="200"/>
      <c r="L29" s="200"/>
      <c r="M29" s="200"/>
    </row>
    <row r="30" spans="11:13">
      <c r="K30" s="200"/>
      <c r="L30" s="200" t="b">
        <v>0</v>
      </c>
      <c r="M30" s="200"/>
    </row>
    <row r="31" spans="11:13">
      <c r="K31" s="200"/>
      <c r="L31" s="200"/>
      <c r="M31" s="200"/>
    </row>
    <row r="32" spans="11:13">
      <c r="K32" s="200"/>
      <c r="L32" s="200"/>
      <c r="M32" s="200"/>
    </row>
    <row r="33" spans="12:13">
      <c r="L33" s="174" t="s">
        <v>515</v>
      </c>
    </row>
    <row r="34" spans="12:13">
      <c r="L34" s="1" t="s">
        <v>514</v>
      </c>
      <c r="M34" s="201">
        <v>10</v>
      </c>
    </row>
    <row r="35" spans="12:13">
      <c r="L35" t="s">
        <v>516</v>
      </c>
      <c r="M35" s="201">
        <v>0</v>
      </c>
    </row>
    <row r="58" spans="5:5">
      <c r="E58">
        <f>SQRT(15*20+25*25)</f>
        <v>30.413812651491099</v>
      </c>
    </row>
  </sheetData>
  <sheetProtection password="C535" sheet="1" objects="1" scenarios="1"/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229" r:id="rId4" name="ImageRight">
          <controlPr defaultSize="0" autoLine="0" r:id="rId5">
            <anchor moveWithCells="1">
              <from>
                <xdr:col>6</xdr:col>
                <xdr:colOff>0</xdr:colOff>
                <xdr:row>26</xdr:row>
                <xdr:rowOff>152400</xdr:rowOff>
              </from>
              <to>
                <xdr:col>10</xdr:col>
                <xdr:colOff>285750</xdr:colOff>
                <xdr:row>52</xdr:row>
                <xdr:rowOff>0</xdr:rowOff>
              </to>
            </anchor>
          </controlPr>
        </control>
      </mc:Choice>
      <mc:Fallback>
        <control shapeId="8229" r:id="rId4" name="ImageRight"/>
      </mc:Fallback>
    </mc:AlternateContent>
    <mc:AlternateContent xmlns:mc="http://schemas.openxmlformats.org/markup-compatibility/2006">
      <mc:Choice Requires="x14">
        <control shapeId="8228" r:id="rId6" name="ImageLeft">
          <controlPr defaultSize="0" autoLine="0" r:id="rId5">
            <anchor moveWithCells="1">
              <from>
                <xdr:col>1</xdr:col>
                <xdr:colOff>0</xdr:colOff>
                <xdr:row>26</xdr:row>
                <xdr:rowOff>152400</xdr:rowOff>
              </from>
              <to>
                <xdr:col>6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8228" r:id="rId6" name="ImageLeft"/>
      </mc:Fallback>
    </mc:AlternateContent>
    <mc:AlternateContent xmlns:mc="http://schemas.openxmlformats.org/markup-compatibility/2006">
      <mc:Choice Requires="x14">
        <control shapeId="8193" r:id="rId7" name="Image1">
          <controlPr defaultSize="0" autoLine="0" autoPict="0" r:id="rId8">
            <anchor moveWithCells="1">
              <from>
                <xdr:col>1</xdr:col>
                <xdr:colOff>9525</xdr:colOff>
                <xdr:row>9</xdr:row>
                <xdr:rowOff>0</xdr:rowOff>
              </from>
              <to>
                <xdr:col>180</xdr:col>
                <xdr:colOff>304800</xdr:colOff>
                <xdr:row>24</xdr:row>
                <xdr:rowOff>142875</xdr:rowOff>
              </to>
            </anchor>
          </controlPr>
        </control>
      </mc:Choice>
      <mc:Fallback>
        <control shapeId="8193" r:id="rId7" name="Image1"/>
      </mc:Fallback>
    </mc:AlternateContent>
    <mc:AlternateContent xmlns:mc="http://schemas.openxmlformats.org/markup-compatibility/2006">
      <mc:Choice Requires="x14">
        <control shapeId="8226" r:id="rId9" name="Button 34">
          <controlPr defaultSize="0" print="0" autoFill="0" autoPict="0" macro="[0]!ClearImage">
            <anchor moveWithCells="1" sizeWithCells="1">
              <from>
                <xdr:col>13</xdr:col>
                <xdr:colOff>9525</xdr:colOff>
                <xdr:row>3</xdr:row>
                <xdr:rowOff>152400</xdr:rowOff>
              </from>
              <to>
                <xdr:col>14</xdr:col>
                <xdr:colOff>180975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27" r:id="rId10" name="Button 35">
          <controlPr defaultSize="0" print="0" autoFill="0" autoPict="0" macro="[0]!LoadSingleImageFromFile">
            <anchor moveWithCells="1" sizeWithCells="1">
              <from>
                <xdr:col>14</xdr:col>
                <xdr:colOff>590550</xdr:colOff>
                <xdr:row>3</xdr:row>
                <xdr:rowOff>9525</xdr:rowOff>
              </from>
              <to>
                <xdr:col>16</xdr:col>
                <xdr:colOff>371475</xdr:colOff>
                <xdr:row>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30" r:id="rId11" name="Button 38">
          <controlPr defaultSize="0" print="0" autoFill="0" autoPict="0" macro="[0]!CaptureScreenByButton">
            <anchor moveWithCells="1" sizeWithCells="1">
              <from>
                <xdr:col>10</xdr:col>
                <xdr:colOff>323850</xdr:colOff>
                <xdr:row>28</xdr:row>
                <xdr:rowOff>76200</xdr:rowOff>
              </from>
              <to>
                <xdr:col>12</xdr:col>
                <xdr:colOff>228600</xdr:colOff>
                <xdr:row>30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31" r:id="rId12" name="Check Box 39">
          <controlPr defaultSize="0" autoFill="0" autoLine="0" autoPict="0" macro="[0]!CheckBox39_Click">
            <anchor moveWithCells="1">
              <from>
                <xdr:col>10</xdr:col>
                <xdr:colOff>447675</xdr:colOff>
                <xdr:row>30</xdr:row>
                <xdr:rowOff>114300</xdr:rowOff>
              </from>
              <to>
                <xdr:col>12</xdr:col>
                <xdr:colOff>161925</xdr:colOff>
                <xdr:row>32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HR1807"/>
  <sheetViews>
    <sheetView tabSelected="1" zoomScaleNormal="100" workbookViewId="0">
      <pane activePane="bottomRight" state="frozen"/>
      <selection activeCell="F2" sqref="F2"/>
    </sheetView>
  </sheetViews>
  <sheetFormatPr defaultRowHeight="12.75"/>
  <cols>
    <col min="1" max="1" width="9.85546875" style="88" customWidth="1"/>
    <col min="2" max="2" width="10.7109375" style="88" customWidth="1"/>
    <col min="3" max="3" width="11.5703125" style="88" bestFit="1" customWidth="1"/>
    <col min="4" max="4" width="10.5703125" style="88" customWidth="1"/>
    <col min="5" max="5" width="10" style="88" bestFit="1" customWidth="1"/>
    <col min="6" max="6" width="14" style="88" customWidth="1"/>
    <col min="7" max="7" width="10.5703125" style="88" customWidth="1"/>
    <col min="8" max="8" width="9.7109375" style="88" bestFit="1" customWidth="1"/>
    <col min="9" max="9" width="20.42578125" style="88" bestFit="1" customWidth="1"/>
    <col min="10" max="10" width="11.28515625" style="88" bestFit="1" customWidth="1"/>
    <col min="11" max="11" width="21.85546875" style="88" bestFit="1" customWidth="1"/>
    <col min="12" max="12" width="10.140625" style="88" bestFit="1" customWidth="1"/>
    <col min="13" max="13" width="13" style="88" bestFit="1" customWidth="1"/>
    <col min="14" max="14" width="9.85546875" style="88" bestFit="1" customWidth="1"/>
    <col min="15" max="15" width="11" style="88" customWidth="1"/>
    <col min="16" max="16" width="9.140625" style="88"/>
    <col min="17" max="18" width="9.140625" style="147"/>
    <col min="19" max="19" width="10.5703125" style="147" bestFit="1" customWidth="1"/>
    <col min="20" max="20" width="9.42578125" style="147" bestFit="1" customWidth="1"/>
    <col min="21" max="22" width="10.28515625" style="147" bestFit="1" customWidth="1"/>
    <col min="23" max="23" width="9.42578125" style="147" bestFit="1" customWidth="1"/>
    <col min="24" max="24" width="16" style="88" customWidth="1"/>
    <col min="25" max="25" width="9.42578125" style="88" bestFit="1" customWidth="1"/>
    <col min="26" max="27" width="14.42578125" style="197" customWidth="1"/>
    <col min="28" max="28" width="10" style="197" customWidth="1"/>
    <col min="29" max="32" width="10.5703125" style="96" customWidth="1"/>
    <col min="33" max="33" width="11.140625" style="96" customWidth="1"/>
    <col min="34" max="38" width="9.5703125" style="96" customWidth="1"/>
    <col min="39" max="39" width="12.85546875" style="96" customWidth="1"/>
    <col min="40" max="46" width="9.5703125" style="96" customWidth="1"/>
    <col min="47" max="50" width="10.5703125" style="96" customWidth="1"/>
    <col min="51" max="88" width="9.28515625" style="96" bestFit="1" customWidth="1"/>
    <col min="89" max="89" width="10.5703125" style="96" bestFit="1" customWidth="1"/>
    <col min="90" max="184" width="9.28515625" style="96" bestFit="1" customWidth="1"/>
    <col min="185" max="208" width="9.140625" style="96"/>
    <col min="209" max="16384" width="9.140625" style="88"/>
  </cols>
  <sheetData>
    <row r="1" spans="1:226" ht="27.75">
      <c r="A1" s="87" t="s">
        <v>1494</v>
      </c>
      <c r="O1" s="131" t="s">
        <v>715</v>
      </c>
      <c r="Q1" s="270"/>
      <c r="R1" s="270"/>
      <c r="S1" s="270"/>
      <c r="T1" s="270"/>
      <c r="U1" s="271" t="s">
        <v>1680</v>
      </c>
      <c r="V1" s="271" t="s">
        <v>1691</v>
      </c>
      <c r="W1" s="272" t="s">
        <v>97</v>
      </c>
      <c r="Z1" s="130"/>
      <c r="AA1" s="130"/>
      <c r="AB1" s="130"/>
    </row>
    <row r="2" spans="1:226" s="208" customFormat="1" ht="15.75" customHeight="1" thickBot="1">
      <c r="A2" s="89" t="s">
        <v>556</v>
      </c>
      <c r="B2" s="90"/>
      <c r="C2" s="90"/>
      <c r="D2" s="91">
        <v>41779</v>
      </c>
      <c r="E2" s="90"/>
      <c r="F2" s="90" t="s">
        <v>2289</v>
      </c>
      <c r="G2" s="90"/>
      <c r="H2" s="90" t="str">
        <f>"Splicer Firmware: "&amp;IF(L3=3,1.003,1.024)&amp;" or higher"</f>
        <v>Splicer Firmware: 1.024 or higher</v>
      </c>
      <c r="I2" s="90"/>
      <c r="J2" s="90"/>
      <c r="L2" s="95" t="s">
        <v>1949</v>
      </c>
      <c r="M2" s="94" t="str">
        <f>RIGHT(Design!L1,LEN(Design!L1)-SEARCH("=",Design!L1))&amp;IF(Design!K2,"PM","")</f>
        <v>FSM-100P</v>
      </c>
      <c r="N2" s="94" t="str">
        <f>"s/n "&amp;RIGHT(TRIM(Design!L2),3)</f>
        <v>s/n 008</v>
      </c>
      <c r="O2" s="96" t="s">
        <v>714</v>
      </c>
      <c r="P2" s="96"/>
      <c r="U2" s="268">
        <v>41726.737430555557</v>
      </c>
      <c r="V2" s="268">
        <v>41726.737928240742</v>
      </c>
      <c r="W2" s="269" t="str">
        <f>MINUTE(V2-U2)&amp;" ' "&amp;SECOND(V2-U2)</f>
        <v>0 ' 43</v>
      </c>
      <c r="X2" s="135"/>
      <c r="Y2" s="90"/>
      <c r="AC2" s="152" t="s">
        <v>2220</v>
      </c>
      <c r="AD2" s="152"/>
      <c r="AE2" s="152"/>
      <c r="AF2" s="152"/>
      <c r="AG2" s="152"/>
      <c r="AH2" s="152"/>
      <c r="AI2" s="152"/>
      <c r="AJ2" s="152"/>
      <c r="AK2" s="152"/>
      <c r="AL2" s="152"/>
      <c r="AM2" s="152"/>
      <c r="AN2" s="152"/>
      <c r="AO2" s="152"/>
      <c r="AP2" s="152"/>
      <c r="AQ2" s="152"/>
      <c r="AR2" s="152"/>
      <c r="AS2" s="152"/>
      <c r="AT2" s="152"/>
      <c r="AU2" s="152"/>
      <c r="AV2" s="152"/>
      <c r="AW2" s="152"/>
      <c r="AX2" s="152"/>
      <c r="AY2" s="152"/>
      <c r="AZ2" s="152"/>
      <c r="BA2" s="152"/>
      <c r="BB2" s="152"/>
      <c r="BC2" s="152"/>
      <c r="BD2" s="152"/>
      <c r="BE2" s="152"/>
      <c r="BF2" s="152"/>
      <c r="BG2" s="152"/>
      <c r="BH2" s="152"/>
      <c r="BI2" s="152"/>
      <c r="BJ2" s="152"/>
      <c r="BK2" s="152"/>
      <c r="BL2" s="152"/>
      <c r="BM2" s="152"/>
      <c r="BN2" s="152"/>
      <c r="BO2" s="152"/>
      <c r="BP2" s="152"/>
      <c r="BQ2" s="152"/>
      <c r="BR2" s="152"/>
      <c r="BS2" s="152"/>
      <c r="BT2" s="152"/>
      <c r="BU2" s="152"/>
      <c r="BV2" s="152"/>
      <c r="BW2" s="152"/>
      <c r="BX2" s="152"/>
      <c r="BY2" s="152"/>
      <c r="BZ2" s="152"/>
      <c r="CA2" s="152"/>
      <c r="CB2" s="152"/>
      <c r="CC2" s="152"/>
      <c r="CD2" s="152"/>
      <c r="CE2" s="152"/>
      <c r="CF2" s="152"/>
      <c r="CG2" s="152"/>
      <c r="CH2" s="152"/>
      <c r="CI2" s="152"/>
      <c r="CJ2" s="152"/>
      <c r="CK2" s="152"/>
      <c r="CL2" s="152"/>
      <c r="CM2" s="152"/>
      <c r="CN2" s="152"/>
      <c r="CO2" s="152"/>
      <c r="CP2" s="152"/>
      <c r="CQ2" s="152"/>
      <c r="CR2" s="152"/>
      <c r="CS2" s="152"/>
      <c r="CT2" s="152"/>
      <c r="CU2" s="152"/>
      <c r="CV2" s="152"/>
      <c r="CW2" s="152"/>
      <c r="CX2" s="152"/>
      <c r="CY2" s="152"/>
      <c r="CZ2" s="152"/>
      <c r="DA2" s="152"/>
      <c r="DB2" s="152"/>
      <c r="DC2" s="152"/>
      <c r="DD2" s="152"/>
      <c r="DE2" s="152"/>
      <c r="DF2" s="152"/>
      <c r="DG2" s="152"/>
      <c r="DH2" s="152"/>
      <c r="DI2" s="152"/>
      <c r="DJ2" s="152"/>
      <c r="DK2" s="152"/>
      <c r="DL2" s="152"/>
      <c r="DM2" s="152"/>
      <c r="DN2" s="152"/>
      <c r="DO2" s="152"/>
      <c r="DP2" s="152"/>
      <c r="DQ2" s="152"/>
      <c r="DR2" s="152"/>
      <c r="DS2" s="152"/>
      <c r="DT2" s="152"/>
      <c r="DU2" s="152"/>
      <c r="DV2" s="152"/>
      <c r="DW2" s="152"/>
      <c r="DX2" s="152"/>
      <c r="DY2" s="152"/>
      <c r="DZ2" s="152"/>
      <c r="EA2" s="152"/>
      <c r="EB2" s="152"/>
      <c r="EC2" s="152"/>
      <c r="ED2" s="152"/>
      <c r="EE2" s="152"/>
      <c r="EF2" s="152"/>
      <c r="EG2" s="152"/>
      <c r="EH2" s="152"/>
      <c r="EI2" s="152"/>
      <c r="EJ2" s="152"/>
      <c r="EK2" s="152"/>
      <c r="EL2" s="152"/>
      <c r="EM2" s="152"/>
      <c r="EN2" s="152"/>
      <c r="EO2" s="152"/>
      <c r="EP2" s="152"/>
      <c r="EQ2" s="152"/>
      <c r="ER2" s="152"/>
      <c r="ES2" s="152"/>
      <c r="ET2" s="152"/>
      <c r="EU2" s="152"/>
      <c r="EV2" s="152"/>
      <c r="EW2" s="152"/>
      <c r="EX2" s="152"/>
      <c r="EY2" s="152"/>
      <c r="EZ2" s="152"/>
      <c r="FA2" s="152"/>
      <c r="FB2" s="152"/>
      <c r="FC2" s="152"/>
      <c r="FD2" s="152"/>
      <c r="FE2" s="152"/>
      <c r="FF2" s="152"/>
      <c r="FG2" s="152"/>
      <c r="FH2" s="152"/>
      <c r="FI2" s="152"/>
      <c r="FJ2" s="152"/>
      <c r="FK2" s="152"/>
      <c r="FL2" s="152"/>
      <c r="FM2" s="152"/>
      <c r="FN2" s="152"/>
      <c r="FO2" s="152"/>
      <c r="FP2" s="152"/>
      <c r="FQ2" s="152"/>
      <c r="FR2" s="152"/>
      <c r="FS2" s="152"/>
      <c r="FT2" s="152"/>
      <c r="FU2" s="152"/>
      <c r="FV2" s="152"/>
      <c r="FW2" s="152"/>
      <c r="FX2" s="152"/>
      <c r="FY2" s="152"/>
      <c r="FZ2" s="152"/>
      <c r="GA2" s="152"/>
      <c r="GB2" s="152"/>
      <c r="GC2" s="152"/>
      <c r="GD2" s="152"/>
      <c r="GE2" s="152"/>
      <c r="GF2" s="152"/>
      <c r="GG2" s="152"/>
      <c r="GH2" s="152"/>
      <c r="GI2" s="152"/>
      <c r="GJ2" s="152"/>
      <c r="GK2" s="152"/>
      <c r="GL2" s="152"/>
      <c r="GM2" s="152"/>
      <c r="GN2" s="152"/>
      <c r="GO2" s="152"/>
      <c r="GP2" s="152"/>
      <c r="GQ2" s="152"/>
      <c r="GR2" s="152"/>
      <c r="GS2" s="152"/>
      <c r="GT2" s="152"/>
      <c r="GU2" s="152"/>
      <c r="GV2" s="152"/>
      <c r="GW2" s="152"/>
      <c r="GX2" s="152"/>
      <c r="GY2" s="152"/>
      <c r="GZ2" s="152"/>
      <c r="HA2" s="152"/>
      <c r="HB2" s="152"/>
      <c r="HC2" s="152"/>
      <c r="HD2" s="152"/>
      <c r="HE2" s="152"/>
      <c r="HF2" s="152"/>
      <c r="HG2" s="152"/>
      <c r="HH2" s="152"/>
      <c r="HI2" s="152"/>
      <c r="HJ2" s="152"/>
      <c r="HK2" s="152"/>
      <c r="HL2" s="152"/>
      <c r="HM2" s="152"/>
      <c r="HN2" s="152"/>
      <c r="HO2" s="152"/>
      <c r="HP2" s="152"/>
      <c r="HQ2" s="152"/>
      <c r="HR2" s="152"/>
    </row>
    <row r="3" spans="1:226" s="90" customFormat="1" ht="15.75" customHeight="1">
      <c r="A3" s="89"/>
      <c r="K3" s="239" t="s">
        <v>4654</v>
      </c>
      <c r="L3" s="147">
        <v>1</v>
      </c>
      <c r="M3" s="88">
        <f>IF(L3=1,5,IF(L3=2,18,150))</f>
        <v>5</v>
      </c>
      <c r="N3" s="96">
        <f>IF(L3=1,500,IF(L3=2,1200,2200))</f>
        <v>500</v>
      </c>
      <c r="O3" s="96" t="s">
        <v>79</v>
      </c>
      <c r="P3" s="96"/>
      <c r="Q3" s="278" t="s">
        <v>1631</v>
      </c>
      <c r="R3" s="279"/>
      <c r="S3" s="278" t="s">
        <v>1896</v>
      </c>
      <c r="T3" s="280"/>
      <c r="U3" s="281" t="s">
        <v>1900</v>
      </c>
      <c r="V3" s="297">
        <v>0.20000000298023224</v>
      </c>
      <c r="W3" s="279" t="s">
        <v>1901</v>
      </c>
      <c r="X3" s="147"/>
      <c r="AC3" s="96"/>
      <c r="AD3" s="96"/>
      <c r="AE3" s="202"/>
      <c r="AF3" s="202"/>
      <c r="AG3" s="202"/>
      <c r="AH3" s="202"/>
      <c r="AI3" s="202"/>
      <c r="AJ3" s="202"/>
      <c r="AK3" s="96"/>
      <c r="AL3" s="96"/>
      <c r="AM3" s="96"/>
      <c r="AN3" s="96"/>
      <c r="AO3" s="96"/>
      <c r="AP3" s="96"/>
      <c r="AQ3" s="96"/>
      <c r="AR3" s="96"/>
      <c r="AS3" s="96"/>
      <c r="AT3" s="96"/>
      <c r="AU3" s="96"/>
      <c r="AV3" s="96"/>
      <c r="AW3" s="96"/>
      <c r="AX3" s="96"/>
      <c r="AY3" s="96"/>
      <c r="AZ3" s="96"/>
      <c r="BA3" s="96"/>
      <c r="BB3" s="96"/>
      <c r="BC3" s="96"/>
      <c r="BD3" s="96"/>
      <c r="BE3" s="96"/>
      <c r="BF3" s="96"/>
      <c r="BG3" s="96"/>
      <c r="BH3" s="96"/>
      <c r="BI3" s="96"/>
      <c r="BJ3" s="96"/>
      <c r="BK3" s="96"/>
      <c r="BL3" s="96"/>
      <c r="BM3" s="96"/>
      <c r="BN3" s="96"/>
      <c r="BO3" s="96"/>
      <c r="BP3" s="96"/>
      <c r="BQ3" s="96"/>
      <c r="BR3" s="96"/>
      <c r="BS3" s="96"/>
      <c r="BT3" s="96"/>
      <c r="BU3" s="96"/>
      <c r="BV3" s="96"/>
      <c r="BW3" s="96"/>
      <c r="BX3" s="96"/>
      <c r="BY3" s="96"/>
      <c r="BZ3" s="96"/>
      <c r="CA3" s="96"/>
      <c r="CB3" s="96"/>
      <c r="CC3" s="96"/>
      <c r="CD3" s="96"/>
      <c r="CE3" s="96"/>
      <c r="CF3" s="96"/>
      <c r="CG3" s="96"/>
      <c r="CH3" s="96"/>
      <c r="CI3" s="96"/>
      <c r="CJ3" s="96"/>
      <c r="CK3" s="96"/>
      <c r="CL3" s="96"/>
      <c r="CM3" s="96"/>
      <c r="CN3" s="96"/>
      <c r="CO3" s="96"/>
      <c r="CP3" s="96"/>
      <c r="CQ3" s="96"/>
      <c r="CR3" s="96"/>
      <c r="CS3" s="96"/>
      <c r="CT3" s="96"/>
      <c r="CU3" s="96"/>
      <c r="CV3" s="96"/>
      <c r="CW3" s="96"/>
      <c r="CX3" s="96"/>
      <c r="CY3" s="96"/>
      <c r="CZ3" s="96"/>
      <c r="DA3" s="96"/>
      <c r="DB3" s="96"/>
      <c r="DC3" s="96"/>
      <c r="DD3" s="96"/>
      <c r="DE3" s="96"/>
      <c r="DF3" s="96"/>
      <c r="DG3" s="96"/>
      <c r="DH3" s="96"/>
      <c r="DI3" s="96"/>
      <c r="DJ3" s="96"/>
      <c r="DK3" s="96"/>
      <c r="DL3" s="96"/>
      <c r="DM3" s="96"/>
      <c r="DN3" s="96"/>
      <c r="DO3" s="96"/>
      <c r="DP3" s="96"/>
      <c r="DQ3" s="96"/>
      <c r="DR3" s="96"/>
      <c r="DS3" s="96"/>
      <c r="DT3" s="96"/>
      <c r="DU3" s="96"/>
      <c r="DV3" s="96"/>
      <c r="DW3" s="96"/>
      <c r="DX3" s="96"/>
      <c r="DY3" s="96"/>
      <c r="DZ3" s="96"/>
      <c r="EA3" s="96"/>
      <c r="EB3" s="96"/>
      <c r="EC3" s="96"/>
      <c r="ED3" s="96"/>
      <c r="EE3" s="96"/>
      <c r="EF3" s="96"/>
      <c r="EG3" s="96"/>
      <c r="EH3" s="96"/>
      <c r="EI3" s="96"/>
      <c r="EJ3" s="96"/>
      <c r="EK3" s="96"/>
      <c r="EL3" s="96"/>
      <c r="EM3" s="96"/>
      <c r="EN3" s="96"/>
      <c r="EO3" s="96"/>
      <c r="EP3" s="96"/>
      <c r="EQ3" s="96"/>
      <c r="ER3" s="96"/>
      <c r="ES3" s="96"/>
      <c r="ET3" s="96"/>
      <c r="EU3" s="96"/>
      <c r="EV3" s="96"/>
      <c r="EW3" s="96"/>
      <c r="EX3" s="96"/>
      <c r="EY3" s="96"/>
      <c r="EZ3" s="96"/>
      <c r="FA3" s="96"/>
      <c r="FB3" s="96"/>
      <c r="FC3" s="96"/>
      <c r="FD3" s="96"/>
      <c r="FE3" s="96"/>
      <c r="FF3" s="96"/>
      <c r="FG3" s="96"/>
      <c r="FH3" s="96"/>
      <c r="FI3" s="96"/>
      <c r="FJ3" s="96"/>
      <c r="FK3" s="96"/>
      <c r="FL3" s="96"/>
      <c r="FM3" s="96"/>
      <c r="FN3" s="96"/>
      <c r="FO3" s="96"/>
      <c r="FP3" s="96"/>
      <c r="FQ3" s="96"/>
      <c r="FR3" s="96"/>
      <c r="FS3" s="96"/>
      <c r="FT3" s="96"/>
      <c r="FU3" s="96"/>
      <c r="FV3" s="96"/>
      <c r="FW3" s="96"/>
      <c r="FX3" s="96"/>
      <c r="FY3" s="96"/>
      <c r="FZ3" s="96"/>
      <c r="GA3" s="96"/>
      <c r="GB3" s="96"/>
      <c r="GC3" s="96"/>
      <c r="GD3" s="96"/>
      <c r="GE3" s="96"/>
      <c r="GF3" s="96"/>
      <c r="GG3" s="96"/>
      <c r="GH3" s="96"/>
      <c r="GI3" s="96"/>
      <c r="GJ3" s="96"/>
      <c r="GK3" s="96"/>
      <c r="GL3" s="96"/>
      <c r="GM3" s="96"/>
      <c r="GN3" s="96"/>
      <c r="GO3" s="96"/>
      <c r="GP3" s="96"/>
      <c r="GQ3" s="96"/>
      <c r="GR3" s="96"/>
      <c r="GS3" s="96"/>
      <c r="GT3" s="96"/>
      <c r="GU3" s="96"/>
      <c r="GV3" s="96"/>
      <c r="GW3" s="96"/>
      <c r="GX3" s="96"/>
      <c r="GY3" s="96"/>
      <c r="GZ3" s="96"/>
    </row>
    <row r="4" spans="1:226" ht="15" customHeight="1">
      <c r="B4" s="92" t="s">
        <v>1281</v>
      </c>
      <c r="E4" s="93" t="s">
        <v>1282</v>
      </c>
      <c r="G4" s="89" t="s">
        <v>2113</v>
      </c>
      <c r="H4" s="151">
        <v>0</v>
      </c>
      <c r="I4" s="89" t="str">
        <f>IF(H4&gt;0,IF(M4&gt;0,"Wrong value","um/ms"),IF(M4=0,"Wrong value","Auto pulling"))</f>
        <v>Auto pulling</v>
      </c>
      <c r="J4" s="89" t="s">
        <v>632</v>
      </c>
      <c r="L4" s="89" t="s">
        <v>113</v>
      </c>
      <c r="M4" s="151">
        <v>0.05</v>
      </c>
      <c r="N4" s="89" t="str">
        <f>IF(M4&gt;0,IF(H4&gt;0,"Wrong value","um/ms"),IF(H4=0,"Wrong value","Auto feeding"))</f>
        <v>um/ms</v>
      </c>
      <c r="Q4" s="282" t="s">
        <v>1632</v>
      </c>
      <c r="R4" s="283"/>
      <c r="S4" s="282" t="s">
        <v>1897</v>
      </c>
      <c r="T4" s="284"/>
      <c r="U4" s="285"/>
      <c r="V4" s="260" t="s">
        <v>2290</v>
      </c>
      <c r="W4" s="283"/>
      <c r="Z4" s="196"/>
      <c r="AA4" s="196"/>
      <c r="AE4" s="202"/>
      <c r="AF4" s="202"/>
      <c r="AG4" s="202"/>
      <c r="AH4" s="202"/>
      <c r="AI4" s="202"/>
      <c r="AJ4" s="202"/>
    </row>
    <row r="5" spans="1:226" ht="15" customHeight="1">
      <c r="I5" s="94" t="s">
        <v>2180</v>
      </c>
      <c r="J5" s="151">
        <v>80</v>
      </c>
      <c r="M5" s="89"/>
      <c r="Q5" s="216"/>
      <c r="R5" s="218"/>
      <c r="S5" s="216">
        <v>1</v>
      </c>
      <c r="T5" s="256">
        <f>COUNT(S7:S5000)</f>
        <v>0</v>
      </c>
      <c r="U5" s="288">
        <f>MAX(S7:S5000)</f>
        <v>0</v>
      </c>
      <c r="V5" s="217">
        <v>1</v>
      </c>
      <c r="W5" s="218"/>
    </row>
    <row r="6" spans="1:226" ht="13.5" thickBot="1">
      <c r="J6" s="95" t="s">
        <v>1290</v>
      </c>
      <c r="Q6" s="273" t="s">
        <v>1479</v>
      </c>
      <c r="R6" s="274" t="s">
        <v>39</v>
      </c>
      <c r="S6" s="273" t="s">
        <v>1479</v>
      </c>
      <c r="T6" s="275" t="s">
        <v>2</v>
      </c>
      <c r="U6" s="275" t="s">
        <v>736</v>
      </c>
      <c r="V6" s="276" t="s">
        <v>853</v>
      </c>
      <c r="W6" s="277" t="s">
        <v>854</v>
      </c>
      <c r="X6" s="303"/>
      <c r="Y6" s="303"/>
    </row>
    <row r="7" spans="1:226">
      <c r="G7" s="89" t="s">
        <v>1289</v>
      </c>
      <c r="O7" s="96"/>
      <c r="Q7" s="228"/>
      <c r="R7" s="230"/>
      <c r="S7" s="219"/>
      <c r="T7" s="220"/>
      <c r="U7" s="220"/>
      <c r="V7" s="220"/>
      <c r="W7" s="221"/>
      <c r="X7" s="199"/>
      <c r="Y7" s="199"/>
      <c r="AA7" s="203"/>
      <c r="AB7" s="198"/>
      <c r="AC7" s="202"/>
      <c r="AD7" s="202"/>
      <c r="AE7" s="202"/>
      <c r="AF7" s="202"/>
      <c r="AG7" s="202"/>
      <c r="AH7" s="202"/>
      <c r="AI7" s="202"/>
      <c r="AJ7" s="202"/>
      <c r="AK7" s="202"/>
      <c r="AL7" s="202"/>
      <c r="AM7" s="202"/>
      <c r="AN7" s="202"/>
      <c r="AO7" s="202"/>
      <c r="AP7" s="202"/>
      <c r="AQ7" s="202"/>
      <c r="AR7" s="202"/>
      <c r="AS7" s="202"/>
      <c r="AT7" s="202"/>
      <c r="AU7" s="202"/>
      <c r="AV7" s="202"/>
      <c r="AW7" s="202"/>
      <c r="AX7" s="202"/>
      <c r="AY7" s="202"/>
      <c r="AZ7" s="202"/>
      <c r="BA7" s="202"/>
      <c r="BB7" s="202"/>
      <c r="BC7" s="202"/>
      <c r="BD7" s="202"/>
      <c r="BE7" s="202"/>
      <c r="BF7" s="202"/>
      <c r="BG7" s="202"/>
      <c r="BH7" s="202"/>
      <c r="BI7" s="202"/>
      <c r="BJ7" s="202"/>
      <c r="BK7" s="202"/>
      <c r="BL7" s="202"/>
      <c r="BM7" s="202"/>
      <c r="BN7" s="202"/>
      <c r="BO7" s="202"/>
      <c r="BP7" s="202"/>
      <c r="BQ7" s="202"/>
      <c r="BR7" s="202"/>
      <c r="BS7" s="202"/>
      <c r="BT7" s="202"/>
      <c r="BU7" s="202"/>
      <c r="BV7" s="202"/>
      <c r="BW7" s="202"/>
      <c r="BX7" s="202"/>
      <c r="BY7" s="202"/>
      <c r="BZ7" s="202"/>
      <c r="CA7" s="202"/>
      <c r="CB7" s="202"/>
      <c r="CC7" s="202"/>
      <c r="CD7" s="202"/>
      <c r="CE7" s="202"/>
      <c r="CF7" s="202"/>
      <c r="CG7" s="202"/>
      <c r="CH7" s="202"/>
      <c r="CI7" s="202"/>
      <c r="CJ7" s="202"/>
      <c r="CK7" s="202"/>
      <c r="CL7" s="202"/>
      <c r="CM7" s="202"/>
      <c r="CN7" s="202"/>
      <c r="CO7" s="202"/>
      <c r="CP7" s="202"/>
      <c r="CQ7" s="202"/>
      <c r="CR7" s="202"/>
      <c r="CS7" s="202"/>
      <c r="CT7" s="202"/>
      <c r="CU7" s="202"/>
      <c r="CV7" s="202"/>
      <c r="CW7" s="202"/>
      <c r="CX7" s="202"/>
      <c r="CY7" s="202"/>
      <c r="CZ7" s="202"/>
      <c r="DA7" s="202"/>
      <c r="DB7" s="202"/>
      <c r="DC7" s="202"/>
      <c r="DD7" s="202"/>
      <c r="DE7" s="202"/>
      <c r="DF7" s="202"/>
      <c r="DG7" s="202"/>
      <c r="DH7" s="202"/>
      <c r="DI7" s="202"/>
      <c r="DJ7" s="202"/>
      <c r="DK7" s="202"/>
      <c r="DL7" s="202"/>
      <c r="DM7" s="202"/>
      <c r="DN7" s="202"/>
      <c r="DO7" s="202"/>
      <c r="DP7" s="202"/>
      <c r="DQ7" s="202"/>
      <c r="DR7" s="202"/>
      <c r="DS7" s="202"/>
      <c r="DT7" s="202"/>
      <c r="DU7" s="202"/>
      <c r="DV7" s="202"/>
      <c r="DW7" s="202"/>
      <c r="DX7" s="202"/>
      <c r="DY7" s="202"/>
      <c r="DZ7" s="202"/>
      <c r="EA7" s="202"/>
      <c r="EB7" s="202"/>
      <c r="EC7" s="202"/>
      <c r="ED7" s="202"/>
      <c r="EE7" s="202"/>
      <c r="EF7" s="202"/>
      <c r="EG7" s="202"/>
      <c r="EH7" s="202"/>
      <c r="EI7" s="202"/>
      <c r="EJ7" s="202"/>
      <c r="EK7" s="202"/>
      <c r="EL7" s="202"/>
      <c r="EM7" s="202"/>
      <c r="EN7" s="202"/>
      <c r="EO7" s="202"/>
      <c r="EP7" s="202"/>
      <c r="EQ7" s="202"/>
      <c r="ER7" s="202"/>
      <c r="ES7" s="202"/>
      <c r="ET7" s="202"/>
      <c r="EU7" s="202"/>
      <c r="EV7" s="202"/>
      <c r="EW7" s="202"/>
      <c r="EX7" s="202"/>
      <c r="EY7" s="202"/>
      <c r="EZ7" s="202"/>
      <c r="FA7" s="202"/>
      <c r="FB7" s="202"/>
      <c r="FC7" s="202"/>
      <c r="FD7" s="202"/>
      <c r="FE7" s="202"/>
      <c r="FF7" s="202"/>
      <c r="FG7" s="202"/>
      <c r="FH7" s="202"/>
      <c r="FI7" s="202"/>
      <c r="FJ7" s="202"/>
      <c r="FK7" s="202"/>
      <c r="FL7" s="202"/>
      <c r="FM7" s="202"/>
      <c r="FN7" s="202"/>
      <c r="FO7" s="202"/>
      <c r="FP7" s="202"/>
      <c r="FQ7" s="202"/>
      <c r="FR7" s="202"/>
      <c r="FS7" s="202"/>
      <c r="FT7" s="202"/>
      <c r="FU7" s="202"/>
      <c r="FV7" s="202"/>
      <c r="FW7" s="202"/>
      <c r="FX7" s="202"/>
      <c r="FY7" s="202"/>
      <c r="FZ7" s="202"/>
      <c r="GA7" s="202"/>
      <c r="GB7" s="202"/>
      <c r="GC7" s="202"/>
      <c r="GD7" s="202"/>
      <c r="GE7" s="202"/>
      <c r="GF7" s="202"/>
      <c r="GG7" s="202"/>
      <c r="GH7" s="202"/>
      <c r="GI7" s="202"/>
      <c r="GJ7" s="202"/>
      <c r="GK7" s="202"/>
      <c r="GL7" s="202"/>
      <c r="GM7" s="202"/>
      <c r="GN7" s="202"/>
      <c r="GO7" s="202"/>
      <c r="GP7" s="202"/>
      <c r="GQ7" s="202"/>
      <c r="GR7" s="202"/>
      <c r="GS7" s="202"/>
      <c r="GT7" s="202"/>
      <c r="GU7" s="202"/>
      <c r="GV7" s="202"/>
      <c r="GW7" s="202"/>
      <c r="GX7" s="202"/>
      <c r="GY7" s="202"/>
      <c r="GZ7" s="202"/>
    </row>
    <row r="8" spans="1:226">
      <c r="G8" s="151">
        <v>125</v>
      </c>
      <c r="O8" s="96"/>
      <c r="Q8" s="229"/>
      <c r="R8" s="230"/>
      <c r="S8" s="219"/>
      <c r="T8" s="220"/>
      <c r="U8" s="220"/>
      <c r="V8" s="220"/>
      <c r="W8" s="221"/>
      <c r="X8" s="199"/>
      <c r="Y8" s="199"/>
      <c r="AA8" s="203"/>
      <c r="AB8" s="198"/>
      <c r="AC8" s="202"/>
      <c r="AD8" s="202"/>
      <c r="AE8" s="202"/>
      <c r="AF8" s="202"/>
      <c r="AG8" s="202"/>
      <c r="AH8" s="202"/>
      <c r="AI8" s="202"/>
      <c r="AJ8" s="202"/>
      <c r="AK8" s="202"/>
      <c r="AL8" s="202"/>
      <c r="AM8" s="202"/>
      <c r="AN8" s="202"/>
      <c r="AO8" s="202"/>
      <c r="AP8" s="202"/>
      <c r="AQ8" s="202"/>
      <c r="AR8" s="202"/>
      <c r="AS8" s="202"/>
      <c r="AT8" s="202"/>
      <c r="AU8" s="202"/>
      <c r="AV8" s="202"/>
      <c r="AW8" s="202"/>
      <c r="AX8" s="202"/>
      <c r="AY8" s="202"/>
      <c r="AZ8" s="202"/>
      <c r="BA8" s="202"/>
      <c r="BB8" s="202"/>
      <c r="BC8" s="202"/>
      <c r="BD8" s="202"/>
      <c r="BE8" s="202"/>
      <c r="BF8" s="202"/>
      <c r="BG8" s="202"/>
      <c r="BH8" s="202"/>
      <c r="BI8" s="202"/>
      <c r="BJ8" s="202"/>
      <c r="BK8" s="202"/>
      <c r="BL8" s="202"/>
      <c r="BM8" s="202"/>
      <c r="BN8" s="202"/>
      <c r="BO8" s="202"/>
      <c r="BP8" s="202"/>
      <c r="BQ8" s="202"/>
      <c r="BR8" s="202"/>
      <c r="BS8" s="202"/>
      <c r="BT8" s="202"/>
      <c r="BU8" s="202"/>
      <c r="BV8" s="202"/>
      <c r="BW8" s="202"/>
      <c r="BX8" s="202"/>
      <c r="BY8" s="202"/>
      <c r="BZ8" s="202"/>
      <c r="CA8" s="202"/>
      <c r="CB8" s="202"/>
      <c r="CC8" s="202"/>
      <c r="CD8" s="202"/>
      <c r="CE8" s="202"/>
      <c r="CF8" s="202"/>
      <c r="CG8" s="202"/>
      <c r="CH8" s="202"/>
      <c r="CI8" s="202"/>
      <c r="CJ8" s="202"/>
      <c r="CK8" s="202"/>
      <c r="CL8" s="202"/>
      <c r="CM8" s="202"/>
      <c r="CN8" s="202"/>
      <c r="CO8" s="202"/>
      <c r="CP8" s="202"/>
      <c r="CQ8" s="202"/>
      <c r="CR8" s="202"/>
      <c r="CS8" s="202"/>
      <c r="CT8" s="202"/>
      <c r="CU8" s="202"/>
      <c r="CV8" s="202"/>
      <c r="CW8" s="202"/>
      <c r="CX8" s="202"/>
      <c r="CY8" s="202"/>
      <c r="CZ8" s="202"/>
      <c r="DA8" s="202"/>
      <c r="DB8" s="202"/>
      <c r="DC8" s="202"/>
      <c r="DD8" s="202"/>
      <c r="DE8" s="202"/>
      <c r="DF8" s="202"/>
      <c r="DG8" s="202"/>
      <c r="DH8" s="202"/>
      <c r="DI8" s="202"/>
      <c r="DJ8" s="202"/>
      <c r="DK8" s="202"/>
      <c r="DL8" s="202"/>
      <c r="DM8" s="202"/>
      <c r="DN8" s="202"/>
      <c r="DO8" s="202"/>
      <c r="DP8" s="202"/>
      <c r="DQ8" s="202"/>
      <c r="DR8" s="202"/>
      <c r="DS8" s="202"/>
      <c r="DT8" s="202"/>
      <c r="DU8" s="202"/>
      <c r="DV8" s="202"/>
      <c r="DW8" s="202"/>
      <c r="DX8" s="202"/>
      <c r="DY8" s="202"/>
      <c r="DZ8" s="202"/>
      <c r="EA8" s="202"/>
      <c r="EB8" s="202"/>
      <c r="EC8" s="202"/>
      <c r="ED8" s="202"/>
      <c r="EE8" s="202"/>
      <c r="EF8" s="202"/>
      <c r="EG8" s="202"/>
      <c r="EH8" s="202"/>
      <c r="EI8" s="202"/>
      <c r="EJ8" s="202"/>
      <c r="EK8" s="202"/>
      <c r="EL8" s="202"/>
      <c r="EM8" s="202"/>
      <c r="EN8" s="202"/>
      <c r="EO8" s="202"/>
      <c r="EP8" s="202"/>
      <c r="EQ8" s="202"/>
      <c r="ER8" s="202"/>
      <c r="ES8" s="202"/>
      <c r="ET8" s="202"/>
      <c r="EU8" s="202"/>
      <c r="EV8" s="202"/>
      <c r="EW8" s="202"/>
      <c r="EX8" s="202"/>
      <c r="EY8" s="202"/>
      <c r="EZ8" s="202"/>
      <c r="FA8" s="202"/>
      <c r="FB8" s="202"/>
      <c r="FC8" s="202"/>
      <c r="FD8" s="202"/>
      <c r="FE8" s="202"/>
      <c r="FF8" s="202"/>
      <c r="FG8" s="202"/>
      <c r="FH8" s="202"/>
      <c r="FI8" s="202"/>
      <c r="FJ8" s="202"/>
      <c r="FK8" s="202"/>
      <c r="FL8" s="202"/>
      <c r="FM8" s="202"/>
      <c r="FN8" s="202"/>
      <c r="FO8" s="202"/>
      <c r="FP8" s="202"/>
      <c r="FQ8" s="202"/>
      <c r="FR8" s="202"/>
      <c r="FS8" s="202"/>
      <c r="FT8" s="202"/>
      <c r="FU8" s="202"/>
      <c r="FV8" s="202"/>
      <c r="FW8" s="202"/>
      <c r="FX8" s="202"/>
      <c r="FY8" s="202"/>
      <c r="FZ8" s="202"/>
      <c r="GA8" s="202"/>
      <c r="GB8" s="202"/>
      <c r="GC8" s="202"/>
      <c r="GD8" s="202"/>
      <c r="GE8" s="202"/>
      <c r="GF8" s="202"/>
      <c r="GG8" s="202"/>
      <c r="GH8" s="202"/>
      <c r="GI8" s="202"/>
      <c r="GJ8" s="202"/>
      <c r="GK8" s="202"/>
      <c r="GL8" s="202"/>
      <c r="GM8" s="202"/>
      <c r="GN8" s="202"/>
      <c r="GO8" s="202"/>
      <c r="GP8" s="202"/>
      <c r="GQ8" s="202"/>
      <c r="GR8" s="202"/>
      <c r="GS8" s="202"/>
      <c r="GT8" s="202"/>
      <c r="GU8" s="202"/>
      <c r="GV8" s="202"/>
      <c r="GW8" s="202"/>
      <c r="GX8" s="202"/>
      <c r="GY8" s="202"/>
      <c r="GZ8" s="202"/>
    </row>
    <row r="9" spans="1:226">
      <c r="F9" s="132"/>
      <c r="G9" s="94" t="s">
        <v>1290</v>
      </c>
      <c r="N9" s="88" t="s">
        <v>77</v>
      </c>
      <c r="O9" s="164">
        <v>43</v>
      </c>
      <c r="Q9" s="229"/>
      <c r="R9" s="230"/>
      <c r="S9" s="219"/>
      <c r="T9" s="220"/>
      <c r="U9" s="220"/>
      <c r="V9" s="220"/>
      <c r="W9" s="221"/>
      <c r="X9" s="199"/>
      <c r="Y9" s="199"/>
      <c r="AA9" s="203"/>
      <c r="AB9" s="198"/>
      <c r="AC9" s="202"/>
      <c r="AD9" s="202"/>
      <c r="AE9" s="202"/>
      <c r="AF9" s="202"/>
      <c r="AG9" s="202"/>
      <c r="AH9" s="202"/>
      <c r="AI9" s="202"/>
      <c r="AJ9" s="202"/>
      <c r="AK9" s="202"/>
      <c r="AL9" s="202"/>
      <c r="AM9" s="202"/>
      <c r="AN9" s="202"/>
      <c r="AO9" s="202"/>
      <c r="AP9" s="202"/>
      <c r="AQ9" s="202"/>
      <c r="AR9" s="202"/>
      <c r="AS9" s="202"/>
      <c r="AT9" s="202"/>
      <c r="AU9" s="202"/>
      <c r="AV9" s="202"/>
      <c r="AW9" s="202"/>
      <c r="AX9" s="202"/>
      <c r="AY9" s="202"/>
      <c r="AZ9" s="202"/>
      <c r="BA9" s="202"/>
      <c r="BB9" s="202"/>
      <c r="BC9" s="202"/>
      <c r="BD9" s="202"/>
      <c r="BE9" s="202"/>
      <c r="BF9" s="202"/>
      <c r="BG9" s="202"/>
      <c r="BH9" s="202"/>
      <c r="BI9" s="202"/>
      <c r="BJ9" s="202"/>
      <c r="BK9" s="202"/>
      <c r="BL9" s="202"/>
      <c r="BM9" s="202"/>
      <c r="BN9" s="202"/>
      <c r="BO9" s="202"/>
      <c r="BP9" s="202"/>
      <c r="BQ9" s="202"/>
      <c r="BR9" s="202"/>
      <c r="BS9" s="202"/>
      <c r="BT9" s="202"/>
      <c r="BU9" s="202"/>
      <c r="BV9" s="202"/>
      <c r="BW9" s="202"/>
      <c r="BX9" s="202"/>
      <c r="BY9" s="202"/>
      <c r="BZ9" s="202"/>
      <c r="CA9" s="202"/>
      <c r="CB9" s="202"/>
      <c r="CC9" s="202"/>
      <c r="CD9" s="202"/>
      <c r="CE9" s="202"/>
      <c r="CF9" s="202"/>
      <c r="CG9" s="202"/>
      <c r="CH9" s="202"/>
      <c r="CI9" s="202"/>
      <c r="CJ9" s="202"/>
      <c r="CK9" s="202"/>
      <c r="CL9" s="202"/>
      <c r="CM9" s="202"/>
      <c r="CN9" s="202"/>
      <c r="CO9" s="202"/>
      <c r="CP9" s="202"/>
      <c r="CQ9" s="202"/>
      <c r="CR9" s="202"/>
      <c r="CS9" s="202"/>
      <c r="CT9" s="202"/>
      <c r="CU9" s="202"/>
      <c r="CV9" s="202"/>
      <c r="CW9" s="202"/>
      <c r="CX9" s="202"/>
      <c r="CY9" s="202"/>
      <c r="CZ9" s="202"/>
      <c r="DA9" s="202"/>
      <c r="DB9" s="202"/>
      <c r="DC9" s="202"/>
      <c r="DD9" s="202"/>
      <c r="DE9" s="202"/>
      <c r="DF9" s="202"/>
      <c r="DG9" s="202"/>
      <c r="DH9" s="202"/>
      <c r="DI9" s="202"/>
      <c r="DJ9" s="202"/>
      <c r="DK9" s="202"/>
      <c r="DL9" s="202"/>
      <c r="DM9" s="202"/>
      <c r="DN9" s="202"/>
      <c r="DO9" s="202"/>
      <c r="DP9" s="202"/>
      <c r="DQ9" s="202"/>
      <c r="DR9" s="202"/>
      <c r="DS9" s="202"/>
      <c r="DT9" s="202"/>
      <c r="DU9" s="202"/>
      <c r="DV9" s="202"/>
      <c r="DW9" s="202"/>
      <c r="DX9" s="202"/>
      <c r="DY9" s="202"/>
      <c r="DZ9" s="202"/>
      <c r="EA9" s="202"/>
      <c r="EB9" s="202"/>
      <c r="EC9" s="202"/>
      <c r="ED9" s="202"/>
      <c r="EE9" s="202"/>
      <c r="EF9" s="202"/>
      <c r="EG9" s="202"/>
      <c r="EH9" s="202"/>
      <c r="EI9" s="202"/>
      <c r="EJ9" s="202"/>
      <c r="EK9" s="202"/>
      <c r="EL9" s="202"/>
      <c r="EM9" s="202"/>
      <c r="EN9" s="202"/>
      <c r="EO9" s="202"/>
      <c r="EP9" s="202"/>
      <c r="EQ9" s="202"/>
      <c r="ER9" s="202"/>
      <c r="ES9" s="202"/>
      <c r="ET9" s="202"/>
      <c r="EU9" s="202"/>
      <c r="EV9" s="202"/>
      <c r="EW9" s="202"/>
      <c r="EX9" s="202"/>
      <c r="EY9" s="202"/>
      <c r="EZ9" s="202"/>
      <c r="FA9" s="202"/>
      <c r="FB9" s="202"/>
      <c r="FC9" s="202"/>
      <c r="FD9" s="202"/>
      <c r="FE9" s="202"/>
      <c r="FF9" s="202"/>
      <c r="FG9" s="202"/>
      <c r="FH9" s="202"/>
      <c r="FI9" s="202"/>
      <c r="FJ9" s="202"/>
      <c r="FK9" s="202"/>
      <c r="FL9" s="202"/>
      <c r="FM9" s="202"/>
      <c r="FN9" s="202"/>
      <c r="FO9" s="202"/>
      <c r="FP9" s="202"/>
      <c r="FQ9" s="202"/>
      <c r="FR9" s="202"/>
      <c r="FS9" s="202"/>
      <c r="FT9" s="202"/>
      <c r="FU9" s="202"/>
      <c r="FV9" s="202"/>
      <c r="FW9" s="202"/>
      <c r="FX9" s="202"/>
      <c r="FY9" s="202"/>
      <c r="FZ9" s="202"/>
      <c r="GA9" s="202"/>
      <c r="GB9" s="202"/>
      <c r="GC9" s="202"/>
      <c r="GD9" s="202"/>
      <c r="GE9" s="202"/>
      <c r="GF9" s="202"/>
      <c r="GG9" s="202"/>
      <c r="GH9" s="202"/>
      <c r="GI9" s="202"/>
      <c r="GJ9" s="202"/>
      <c r="GK9" s="202"/>
      <c r="GL9" s="202"/>
      <c r="GM9" s="202"/>
      <c r="GN9" s="202"/>
      <c r="GO9" s="202"/>
      <c r="GP9" s="202"/>
      <c r="GQ9" s="202"/>
      <c r="GR9" s="202"/>
      <c r="GS9" s="202"/>
      <c r="GT9" s="202"/>
      <c r="GU9" s="202"/>
      <c r="GV9" s="202"/>
      <c r="GW9" s="202"/>
      <c r="GX9" s="202"/>
      <c r="GY9" s="202"/>
      <c r="GZ9" s="202"/>
    </row>
    <row r="10" spans="1:226">
      <c r="N10" s="152" t="b">
        <v>0</v>
      </c>
      <c r="Q10" s="229"/>
      <c r="R10" s="230"/>
      <c r="S10" s="219"/>
      <c r="T10" s="220"/>
      <c r="U10" s="220"/>
      <c r="V10" s="220"/>
      <c r="W10" s="221"/>
      <c r="X10" s="199"/>
      <c r="Y10" s="304"/>
      <c r="AA10" s="203"/>
      <c r="AB10" s="198"/>
      <c r="AC10" s="202"/>
      <c r="AD10" s="202"/>
      <c r="AE10" s="202"/>
      <c r="AF10" s="202"/>
      <c r="AG10" s="202"/>
      <c r="AH10" s="202"/>
      <c r="AI10" s="202"/>
      <c r="AJ10" s="202"/>
      <c r="AK10" s="202"/>
      <c r="AL10" s="202"/>
      <c r="AM10" s="202"/>
      <c r="AN10" s="202"/>
      <c r="AO10" s="202"/>
      <c r="AP10" s="202"/>
      <c r="AQ10" s="202"/>
      <c r="AR10" s="202"/>
      <c r="AS10" s="202"/>
      <c r="AT10" s="202"/>
      <c r="AU10" s="202"/>
      <c r="AV10" s="202"/>
      <c r="AW10" s="202"/>
      <c r="AX10" s="202"/>
      <c r="AY10" s="202"/>
      <c r="AZ10" s="202"/>
      <c r="BA10" s="202"/>
      <c r="BB10" s="202"/>
      <c r="BC10" s="202"/>
      <c r="BD10" s="202"/>
      <c r="BE10" s="202"/>
      <c r="BF10" s="202"/>
      <c r="BG10" s="202"/>
      <c r="BH10" s="202"/>
      <c r="BI10" s="202"/>
      <c r="BJ10" s="202"/>
      <c r="BK10" s="202"/>
      <c r="BL10" s="202"/>
      <c r="BM10" s="202"/>
      <c r="BN10" s="202"/>
      <c r="BO10" s="202"/>
      <c r="BP10" s="202"/>
      <c r="BQ10" s="202"/>
      <c r="BR10" s="202"/>
      <c r="BS10" s="202"/>
      <c r="BT10" s="202"/>
      <c r="BU10" s="202"/>
      <c r="BV10" s="202"/>
      <c r="BW10" s="202"/>
      <c r="BX10" s="202"/>
      <c r="BY10" s="202"/>
      <c r="BZ10" s="202"/>
      <c r="CA10" s="202"/>
      <c r="CB10" s="202"/>
      <c r="CC10" s="202"/>
      <c r="CD10" s="202"/>
      <c r="CE10" s="202"/>
      <c r="CF10" s="202"/>
      <c r="CG10" s="202"/>
      <c r="CH10" s="202"/>
      <c r="CI10" s="202"/>
      <c r="CJ10" s="202"/>
      <c r="CK10" s="202"/>
      <c r="CL10" s="202"/>
      <c r="CM10" s="202"/>
      <c r="CN10" s="202"/>
      <c r="CO10" s="202"/>
      <c r="CP10" s="202"/>
      <c r="CQ10" s="202"/>
      <c r="CR10" s="202"/>
      <c r="CS10" s="202"/>
      <c r="CT10" s="202"/>
      <c r="CU10" s="202"/>
      <c r="CV10" s="202"/>
      <c r="CW10" s="202"/>
      <c r="CX10" s="202"/>
      <c r="CY10" s="202"/>
      <c r="CZ10" s="202"/>
      <c r="DA10" s="202"/>
      <c r="DB10" s="202"/>
      <c r="DC10" s="202"/>
      <c r="DD10" s="202"/>
      <c r="DE10" s="202"/>
      <c r="DF10" s="202"/>
      <c r="DG10" s="202"/>
      <c r="DH10" s="202"/>
      <c r="DI10" s="202"/>
      <c r="DJ10" s="202"/>
      <c r="DK10" s="202"/>
      <c r="DL10" s="202"/>
      <c r="DM10" s="202"/>
      <c r="DN10" s="202"/>
      <c r="DO10" s="202"/>
      <c r="DP10" s="202"/>
      <c r="DQ10" s="202"/>
      <c r="DR10" s="202"/>
      <c r="DS10" s="202"/>
      <c r="DT10" s="202"/>
      <c r="DU10" s="202"/>
      <c r="DV10" s="202"/>
      <c r="DW10" s="202"/>
      <c r="DX10" s="202"/>
      <c r="DY10" s="202"/>
      <c r="DZ10" s="202"/>
      <c r="EA10" s="202"/>
      <c r="EB10" s="202"/>
      <c r="EC10" s="202"/>
      <c r="ED10" s="202"/>
      <c r="EE10" s="202"/>
      <c r="EF10" s="202"/>
      <c r="EG10" s="202"/>
      <c r="EH10" s="202"/>
      <c r="EI10" s="202"/>
      <c r="EJ10" s="202"/>
      <c r="EK10" s="202"/>
      <c r="EL10" s="202"/>
      <c r="EM10" s="202"/>
      <c r="EN10" s="202"/>
      <c r="EO10" s="202"/>
      <c r="EP10" s="202"/>
      <c r="EQ10" s="202"/>
      <c r="ER10" s="202"/>
      <c r="ES10" s="202"/>
      <c r="ET10" s="202"/>
      <c r="EU10" s="202"/>
      <c r="EV10" s="202"/>
      <c r="EW10" s="202"/>
      <c r="EX10" s="202"/>
      <c r="EY10" s="202"/>
      <c r="EZ10" s="202"/>
      <c r="FA10" s="202"/>
      <c r="FB10" s="202"/>
      <c r="FC10" s="202"/>
      <c r="FD10" s="202"/>
      <c r="FE10" s="202"/>
      <c r="FF10" s="202"/>
      <c r="FG10" s="202"/>
      <c r="FH10" s="202"/>
      <c r="FI10" s="202"/>
      <c r="FJ10" s="202"/>
      <c r="FK10" s="202"/>
      <c r="FL10" s="202"/>
      <c r="FM10" s="202"/>
      <c r="FN10" s="202"/>
      <c r="FO10" s="202"/>
      <c r="FP10" s="202"/>
      <c r="FQ10" s="202"/>
      <c r="FR10" s="202"/>
      <c r="FS10" s="202"/>
      <c r="FT10" s="202"/>
      <c r="FU10" s="202"/>
      <c r="FV10" s="202"/>
      <c r="FW10" s="202"/>
      <c r="FX10" s="202"/>
      <c r="FY10" s="202"/>
      <c r="FZ10" s="202"/>
      <c r="GA10" s="202"/>
      <c r="GB10" s="202"/>
      <c r="GC10" s="202"/>
      <c r="GD10" s="202"/>
      <c r="GE10" s="202"/>
      <c r="GF10" s="202"/>
      <c r="GG10" s="202"/>
      <c r="GH10" s="202"/>
      <c r="GI10" s="202"/>
      <c r="GJ10" s="202"/>
      <c r="GK10" s="202"/>
      <c r="GL10" s="202"/>
      <c r="GM10" s="202"/>
      <c r="GN10" s="202"/>
      <c r="GO10" s="202"/>
      <c r="GP10" s="202"/>
      <c r="GQ10" s="202"/>
      <c r="GR10" s="202"/>
      <c r="GS10" s="202"/>
      <c r="GT10" s="202"/>
      <c r="GU10" s="202"/>
      <c r="GV10" s="202"/>
      <c r="GW10" s="202"/>
      <c r="GX10" s="202"/>
      <c r="GY10" s="202"/>
      <c r="GZ10" s="202"/>
    </row>
    <row r="11" spans="1:226">
      <c r="Q11" s="229"/>
      <c r="R11" s="230"/>
      <c r="S11" s="219"/>
      <c r="T11" s="220"/>
      <c r="U11" s="220"/>
      <c r="V11" s="220"/>
      <c r="W11" s="221"/>
      <c r="X11" s="199"/>
      <c r="AA11" s="203"/>
      <c r="AB11" s="198"/>
      <c r="AC11" s="202"/>
      <c r="AD11" s="202"/>
      <c r="AE11" s="202"/>
      <c r="AF11" s="202"/>
      <c r="AG11" s="202"/>
      <c r="AH11" s="202"/>
      <c r="AI11" s="202"/>
      <c r="AJ11" s="202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AU11" s="202"/>
      <c r="AV11" s="202"/>
      <c r="AW11" s="202"/>
      <c r="AX11" s="202"/>
      <c r="AY11" s="202"/>
      <c r="AZ11" s="202"/>
      <c r="BA11" s="202"/>
      <c r="BB11" s="202"/>
      <c r="BC11" s="202"/>
      <c r="BD11" s="202"/>
      <c r="BE11" s="202"/>
      <c r="BF11" s="202"/>
      <c r="BG11" s="202"/>
      <c r="BH11" s="202"/>
      <c r="BI11" s="202"/>
      <c r="BJ11" s="202"/>
      <c r="BK11" s="202"/>
      <c r="BL11" s="202"/>
      <c r="BM11" s="202"/>
      <c r="BN11" s="202"/>
      <c r="BO11" s="202"/>
      <c r="BP11" s="202"/>
      <c r="BQ11" s="202"/>
      <c r="BR11" s="202"/>
      <c r="BS11" s="202"/>
      <c r="BT11" s="202"/>
      <c r="BU11" s="202"/>
      <c r="BV11" s="202"/>
      <c r="BW11" s="202"/>
      <c r="BX11" s="202"/>
      <c r="BY11" s="202"/>
      <c r="BZ11" s="202"/>
      <c r="CA11" s="202"/>
      <c r="CB11" s="202"/>
      <c r="CC11" s="202"/>
      <c r="CD11" s="202"/>
      <c r="CE11" s="202"/>
      <c r="CF11" s="202"/>
      <c r="CG11" s="202"/>
      <c r="CH11" s="202"/>
      <c r="CI11" s="202"/>
      <c r="CJ11" s="202"/>
      <c r="CK11" s="202"/>
      <c r="CL11" s="202"/>
      <c r="CM11" s="202"/>
      <c r="CN11" s="202"/>
      <c r="CO11" s="202"/>
      <c r="CP11" s="202"/>
      <c r="CQ11" s="202"/>
      <c r="CR11" s="202"/>
      <c r="CS11" s="202"/>
      <c r="CT11" s="202"/>
      <c r="CU11" s="202"/>
      <c r="CV11" s="202"/>
      <c r="CW11" s="202"/>
      <c r="CX11" s="202"/>
      <c r="CY11" s="202"/>
      <c r="CZ11" s="202"/>
      <c r="DA11" s="202"/>
      <c r="DB11" s="202"/>
      <c r="DC11" s="202"/>
      <c r="DD11" s="202"/>
      <c r="DE11" s="202"/>
      <c r="DF11" s="202"/>
      <c r="DG11" s="202"/>
      <c r="DH11" s="202"/>
      <c r="DI11" s="202"/>
      <c r="DJ11" s="202"/>
      <c r="DK11" s="202"/>
      <c r="DL11" s="202"/>
      <c r="DM11" s="202"/>
      <c r="DN11" s="202"/>
      <c r="DO11" s="202"/>
      <c r="DP11" s="202"/>
      <c r="DQ11" s="202"/>
      <c r="DR11" s="202"/>
      <c r="DS11" s="202"/>
      <c r="DT11" s="202"/>
      <c r="DU11" s="202"/>
      <c r="DV11" s="202"/>
      <c r="DW11" s="202"/>
      <c r="DX11" s="202"/>
      <c r="DY11" s="202"/>
      <c r="DZ11" s="202"/>
      <c r="EA11" s="202"/>
      <c r="EB11" s="202"/>
      <c r="EC11" s="202"/>
      <c r="ED11" s="202"/>
      <c r="EE11" s="202"/>
      <c r="EF11" s="202"/>
      <c r="EG11" s="202"/>
      <c r="EH11" s="202"/>
      <c r="EI11" s="202"/>
      <c r="EJ11" s="202"/>
      <c r="EK11" s="202"/>
      <c r="EL11" s="202"/>
      <c r="EM11" s="202"/>
      <c r="EN11" s="202"/>
      <c r="EO11" s="202"/>
      <c r="EP11" s="202"/>
      <c r="EQ11" s="202"/>
      <c r="ER11" s="202"/>
      <c r="ES11" s="202"/>
      <c r="ET11" s="202"/>
      <c r="EU11" s="202"/>
      <c r="EV11" s="202"/>
      <c r="EW11" s="202"/>
      <c r="EX11" s="202"/>
      <c r="EY11" s="202"/>
      <c r="EZ11" s="202"/>
      <c r="FA11" s="202"/>
      <c r="FB11" s="202"/>
      <c r="FC11" s="202"/>
      <c r="FD11" s="202"/>
      <c r="FE11" s="202"/>
      <c r="FF11" s="202"/>
      <c r="FG11" s="202"/>
      <c r="FH11" s="202"/>
      <c r="FI11" s="202"/>
      <c r="FJ11" s="202"/>
      <c r="FK11" s="202"/>
      <c r="FL11" s="202"/>
      <c r="FM11" s="202"/>
      <c r="FN11" s="202"/>
      <c r="FO11" s="202"/>
      <c r="FP11" s="202"/>
      <c r="FQ11" s="202"/>
      <c r="FR11" s="202"/>
      <c r="FS11" s="202"/>
      <c r="FT11" s="202"/>
      <c r="FU11" s="202"/>
      <c r="FV11" s="202"/>
      <c r="FW11" s="202"/>
      <c r="FX11" s="202"/>
      <c r="FY11" s="202"/>
      <c r="FZ11" s="202"/>
      <c r="GA11" s="202"/>
      <c r="GB11" s="202"/>
      <c r="GC11" s="202"/>
      <c r="GD11" s="202"/>
      <c r="GE11" s="202"/>
      <c r="GF11" s="202"/>
      <c r="GG11" s="202"/>
      <c r="GH11" s="202"/>
      <c r="GI11" s="202"/>
      <c r="GJ11" s="202"/>
      <c r="GK11" s="202"/>
      <c r="GL11" s="202"/>
      <c r="GM11" s="202"/>
      <c r="GN11" s="202"/>
      <c r="GO11" s="202"/>
      <c r="GP11" s="202"/>
      <c r="GQ11" s="202"/>
      <c r="GR11" s="202"/>
      <c r="GS11" s="202"/>
      <c r="GT11" s="202"/>
      <c r="GU11" s="202"/>
      <c r="GV11" s="202"/>
      <c r="GW11" s="202"/>
      <c r="GX11" s="202"/>
      <c r="GY11" s="202"/>
      <c r="GZ11" s="202"/>
    </row>
    <row r="12" spans="1:226" ht="15.75">
      <c r="B12" s="93" t="s">
        <v>1283</v>
      </c>
      <c r="E12" s="93" t="s">
        <v>1284</v>
      </c>
      <c r="H12" s="95" t="s">
        <v>1473</v>
      </c>
      <c r="I12" s="148">
        <v>6</v>
      </c>
      <c r="J12" s="149">
        <v>6</v>
      </c>
      <c r="K12" s="150">
        <v>6</v>
      </c>
      <c r="L12" s="95" t="str">
        <f>IF($C$27=1,"ZL:","SWP:")</f>
        <v>ZL:</v>
      </c>
      <c r="M12" s="163">
        <f>SUM(I12:K12)</f>
        <v>18</v>
      </c>
      <c r="N12" s="95" t="s">
        <v>855</v>
      </c>
      <c r="O12" s="233">
        <v>0</v>
      </c>
      <c r="Q12" s="229"/>
      <c r="R12" s="230"/>
      <c r="S12" s="219"/>
      <c r="T12" s="220"/>
      <c r="U12" s="220"/>
      <c r="V12" s="220"/>
      <c r="W12" s="221"/>
      <c r="X12" s="199"/>
      <c r="Y12" s="199"/>
      <c r="AA12" s="203"/>
      <c r="AB12" s="198"/>
      <c r="AC12" s="202"/>
      <c r="AD12" s="202"/>
      <c r="AE12" s="202"/>
      <c r="AF12" s="202"/>
      <c r="AG12" s="202"/>
      <c r="AH12" s="202"/>
      <c r="AI12" s="202"/>
      <c r="AJ12" s="202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AU12" s="202"/>
      <c r="AV12" s="202"/>
      <c r="AW12" s="202"/>
      <c r="AX12" s="202"/>
      <c r="AY12" s="202"/>
      <c r="AZ12" s="202"/>
      <c r="BA12" s="202"/>
      <c r="BB12" s="202"/>
      <c r="BC12" s="202"/>
      <c r="BD12" s="202"/>
      <c r="BE12" s="202"/>
      <c r="BF12" s="202"/>
      <c r="BG12" s="202"/>
      <c r="BH12" s="202"/>
      <c r="BI12" s="202"/>
      <c r="BJ12" s="202"/>
      <c r="BK12" s="202"/>
      <c r="BL12" s="202"/>
      <c r="BM12" s="202"/>
      <c r="BN12" s="202"/>
      <c r="BO12" s="202"/>
      <c r="BP12" s="202"/>
      <c r="BQ12" s="202"/>
      <c r="BR12" s="202"/>
      <c r="BS12" s="202"/>
      <c r="BT12" s="202"/>
      <c r="BU12" s="202"/>
      <c r="BV12" s="202"/>
      <c r="BW12" s="202"/>
      <c r="BX12" s="202"/>
      <c r="BY12" s="202"/>
      <c r="BZ12" s="202"/>
      <c r="CA12" s="202"/>
      <c r="CB12" s="202"/>
      <c r="CC12" s="202"/>
      <c r="CD12" s="202"/>
      <c r="CE12" s="202"/>
      <c r="CF12" s="202"/>
      <c r="CG12" s="202"/>
      <c r="CH12" s="202"/>
      <c r="CI12" s="202"/>
      <c r="CJ12" s="202"/>
      <c r="CK12" s="202"/>
      <c r="CL12" s="202"/>
      <c r="CM12" s="202"/>
      <c r="CN12" s="202"/>
      <c r="CO12" s="202"/>
      <c r="CP12" s="202"/>
      <c r="CQ12" s="202"/>
      <c r="CR12" s="202"/>
      <c r="CS12" s="202"/>
      <c r="CT12" s="202"/>
      <c r="CU12" s="202"/>
      <c r="CV12" s="202"/>
      <c r="CW12" s="202"/>
      <c r="CX12" s="202"/>
      <c r="CY12" s="202"/>
      <c r="CZ12" s="202"/>
      <c r="DA12" s="202"/>
      <c r="DB12" s="202"/>
      <c r="DC12" s="202"/>
      <c r="DD12" s="202"/>
      <c r="DE12" s="202"/>
      <c r="DF12" s="202"/>
      <c r="DG12" s="202"/>
      <c r="DH12" s="202"/>
      <c r="DI12" s="202"/>
      <c r="DJ12" s="202"/>
      <c r="DK12" s="202"/>
      <c r="DL12" s="202"/>
      <c r="DM12" s="202"/>
      <c r="DN12" s="202"/>
      <c r="DO12" s="202"/>
      <c r="DP12" s="202"/>
      <c r="DQ12" s="202"/>
      <c r="DR12" s="202"/>
      <c r="DS12" s="202"/>
      <c r="DT12" s="202"/>
      <c r="DU12" s="202"/>
      <c r="DV12" s="202"/>
      <c r="DW12" s="202"/>
      <c r="DX12" s="202"/>
      <c r="DY12" s="202"/>
      <c r="DZ12" s="202"/>
      <c r="EA12" s="202"/>
      <c r="EB12" s="202"/>
      <c r="EC12" s="202"/>
      <c r="ED12" s="202"/>
      <c r="EE12" s="202"/>
      <c r="EF12" s="202"/>
      <c r="EG12" s="202"/>
      <c r="EH12" s="202"/>
      <c r="EI12" s="202"/>
      <c r="EJ12" s="202"/>
      <c r="EK12" s="202"/>
      <c r="EL12" s="202"/>
      <c r="EM12" s="202"/>
      <c r="EN12" s="202"/>
      <c r="EO12" s="202"/>
      <c r="EP12" s="202"/>
      <c r="EQ12" s="202"/>
      <c r="ER12" s="202"/>
      <c r="ES12" s="202"/>
      <c r="ET12" s="202"/>
      <c r="EU12" s="202"/>
      <c r="EV12" s="202"/>
      <c r="EW12" s="202"/>
      <c r="EX12" s="202"/>
      <c r="EY12" s="202"/>
      <c r="EZ12" s="202"/>
      <c r="FA12" s="202"/>
      <c r="FB12" s="202"/>
      <c r="FC12" s="202"/>
      <c r="FD12" s="202"/>
      <c r="FE12" s="202"/>
      <c r="FF12" s="202"/>
      <c r="FG12" s="202"/>
      <c r="FH12" s="202"/>
      <c r="FI12" s="202"/>
      <c r="FJ12" s="202"/>
      <c r="FK12" s="202"/>
      <c r="FL12" s="202"/>
      <c r="FM12" s="202"/>
      <c r="FN12" s="202"/>
      <c r="FO12" s="202"/>
      <c r="FP12" s="202"/>
      <c r="FQ12" s="202"/>
      <c r="FR12" s="202"/>
      <c r="FS12" s="202"/>
      <c r="FT12" s="202"/>
      <c r="FU12" s="202"/>
      <c r="FV12" s="202"/>
      <c r="FW12" s="202"/>
      <c r="FX12" s="202"/>
      <c r="FY12" s="202"/>
      <c r="FZ12" s="202"/>
      <c r="GA12" s="202"/>
      <c r="GB12" s="202"/>
      <c r="GC12" s="202"/>
      <c r="GD12" s="202"/>
      <c r="GE12" s="202"/>
      <c r="GF12" s="202"/>
      <c r="GG12" s="202"/>
      <c r="GH12" s="202"/>
      <c r="GI12" s="202"/>
      <c r="GJ12" s="202"/>
      <c r="GK12" s="202"/>
      <c r="GL12" s="202"/>
      <c r="GM12" s="202"/>
      <c r="GN12" s="202"/>
      <c r="GO12" s="202"/>
      <c r="GP12" s="202"/>
      <c r="GQ12" s="202"/>
      <c r="GR12" s="202"/>
      <c r="GS12" s="202"/>
      <c r="GT12" s="202"/>
      <c r="GU12" s="202"/>
      <c r="GV12" s="202"/>
      <c r="GW12" s="202"/>
      <c r="GX12" s="202"/>
      <c r="GY12" s="202"/>
      <c r="GZ12" s="202"/>
    </row>
    <row r="13" spans="1:226">
      <c r="H13" s="95" t="s">
        <v>1474</v>
      </c>
      <c r="I13" s="211">
        <f>IF(I12=0,"N/A",ATAN((G8-J5)/2/I12/1000)*180/PI())</f>
        <v>0.21485816603018221</v>
      </c>
      <c r="J13" s="94"/>
      <c r="K13" s="212">
        <f>IF(K12=0,"N/A",ATAN((G8-J5)/2/K12/1000)*180/PI())</f>
        <v>0.21485816603018221</v>
      </c>
      <c r="L13" s="95" t="s">
        <v>1908</v>
      </c>
      <c r="M13" s="163">
        <f>IF($C$27=1,Design!C13,M12-Design!C13)</f>
        <v>10.655999999999999</v>
      </c>
      <c r="N13" s="89" t="s">
        <v>656</v>
      </c>
      <c r="O13" s="204">
        <v>3</v>
      </c>
      <c r="Q13" s="229"/>
      <c r="R13" s="230"/>
      <c r="S13" s="219"/>
      <c r="T13" s="220"/>
      <c r="U13" s="220"/>
      <c r="V13" s="220"/>
      <c r="W13" s="221"/>
      <c r="X13" s="199"/>
      <c r="Y13" s="199"/>
      <c r="AA13" s="203"/>
      <c r="AB13" s="198"/>
      <c r="AC13" s="202"/>
      <c r="AD13" s="202"/>
      <c r="AE13" s="202"/>
      <c r="AF13" s="202"/>
      <c r="AG13" s="202"/>
      <c r="AH13" s="202"/>
      <c r="AI13" s="202"/>
      <c r="AJ13" s="202"/>
      <c r="AK13" s="202"/>
      <c r="AL13" s="202"/>
      <c r="AM13" s="202"/>
      <c r="AN13" s="202"/>
      <c r="AO13" s="202"/>
      <c r="AP13" s="202"/>
      <c r="AQ13" s="202"/>
      <c r="AR13" s="202"/>
      <c r="AS13" s="202"/>
      <c r="AT13" s="202"/>
      <c r="AU13" s="202"/>
      <c r="AV13" s="202"/>
      <c r="AW13" s="202"/>
      <c r="AX13" s="202"/>
      <c r="AY13" s="202"/>
      <c r="AZ13" s="202"/>
      <c r="BA13" s="202"/>
      <c r="BB13" s="202"/>
      <c r="BC13" s="202"/>
      <c r="BD13" s="202"/>
      <c r="BE13" s="202"/>
      <c r="BF13" s="202"/>
      <c r="BG13" s="202"/>
      <c r="BH13" s="202"/>
      <c r="BI13" s="202"/>
      <c r="BJ13" s="202"/>
      <c r="BK13" s="202"/>
      <c r="BL13" s="202"/>
      <c r="BM13" s="202"/>
      <c r="BN13" s="202"/>
      <c r="BO13" s="202"/>
      <c r="BP13" s="202"/>
      <c r="BQ13" s="202"/>
      <c r="BR13" s="202"/>
      <c r="BS13" s="202"/>
      <c r="BT13" s="202"/>
      <c r="BU13" s="202"/>
      <c r="BV13" s="202"/>
      <c r="BW13" s="202"/>
      <c r="BX13" s="202"/>
      <c r="BY13" s="202"/>
      <c r="BZ13" s="202"/>
      <c r="CA13" s="202"/>
      <c r="CB13" s="202"/>
      <c r="CC13" s="202"/>
      <c r="CD13" s="202"/>
      <c r="CE13" s="202"/>
      <c r="CF13" s="202"/>
      <c r="CG13" s="202"/>
      <c r="CH13" s="202"/>
      <c r="CI13" s="202"/>
      <c r="CJ13" s="202"/>
      <c r="CK13" s="202"/>
      <c r="CL13" s="202"/>
      <c r="CM13" s="202"/>
      <c r="CN13" s="202"/>
      <c r="CO13" s="202"/>
      <c r="CP13" s="202"/>
      <c r="CQ13" s="202"/>
      <c r="CR13" s="202"/>
      <c r="CS13" s="202"/>
      <c r="CT13" s="202"/>
      <c r="CU13" s="202"/>
      <c r="CV13" s="202"/>
      <c r="CW13" s="202"/>
      <c r="CX13" s="202"/>
      <c r="CY13" s="202"/>
      <c r="CZ13" s="202"/>
      <c r="DA13" s="202"/>
      <c r="DB13" s="202"/>
      <c r="DC13" s="202"/>
      <c r="DD13" s="202"/>
      <c r="DE13" s="202"/>
      <c r="DF13" s="202"/>
      <c r="DG13" s="202"/>
      <c r="DH13" s="202"/>
      <c r="DI13" s="202"/>
      <c r="DJ13" s="202"/>
      <c r="DK13" s="202"/>
      <c r="DL13" s="202"/>
      <c r="DM13" s="202"/>
      <c r="DN13" s="202"/>
      <c r="DO13" s="202"/>
      <c r="DP13" s="202"/>
      <c r="DQ13" s="202"/>
      <c r="DR13" s="202"/>
      <c r="DS13" s="202"/>
      <c r="DT13" s="202"/>
      <c r="DU13" s="202"/>
      <c r="DV13" s="202"/>
      <c r="DW13" s="202"/>
      <c r="DX13" s="202"/>
      <c r="DY13" s="202"/>
      <c r="DZ13" s="202"/>
      <c r="EA13" s="202"/>
      <c r="EB13" s="202"/>
      <c r="EC13" s="202"/>
      <c r="ED13" s="202"/>
      <c r="EE13" s="202"/>
      <c r="EF13" s="202"/>
      <c r="EG13" s="202"/>
      <c r="EH13" s="202"/>
      <c r="EI13" s="202"/>
      <c r="EJ13" s="202"/>
      <c r="EK13" s="202"/>
      <c r="EL13" s="202"/>
      <c r="EM13" s="202"/>
      <c r="EN13" s="202"/>
      <c r="EO13" s="202"/>
      <c r="EP13" s="202"/>
      <c r="EQ13" s="202"/>
      <c r="ER13" s="202"/>
      <c r="ES13" s="202"/>
      <c r="ET13" s="202"/>
      <c r="EU13" s="202"/>
      <c r="EV13" s="202"/>
      <c r="EW13" s="202"/>
      <c r="EX13" s="202"/>
      <c r="EY13" s="202"/>
      <c r="EZ13" s="202"/>
      <c r="FA13" s="202"/>
      <c r="FB13" s="202"/>
      <c r="FC13" s="202"/>
      <c r="FD13" s="202"/>
      <c r="FE13" s="202"/>
      <c r="FF13" s="202"/>
      <c r="FG13" s="202"/>
      <c r="FH13" s="202"/>
      <c r="FI13" s="202"/>
      <c r="FJ13" s="202"/>
      <c r="FK13" s="202"/>
      <c r="FL13" s="202"/>
      <c r="FM13" s="202"/>
      <c r="FN13" s="202"/>
      <c r="FO13" s="202"/>
      <c r="FP13" s="202"/>
      <c r="FQ13" s="202"/>
      <c r="FR13" s="202"/>
      <c r="FS13" s="202"/>
      <c r="FT13" s="202"/>
      <c r="FU13" s="202"/>
      <c r="FV13" s="202"/>
      <c r="FW13" s="202"/>
      <c r="FX13" s="202"/>
      <c r="FY13" s="202"/>
      <c r="FZ13" s="202"/>
      <c r="GA13" s="202"/>
      <c r="GB13" s="202"/>
      <c r="GC13" s="202"/>
      <c r="GD13" s="202"/>
      <c r="GE13" s="202"/>
      <c r="GF13" s="202"/>
      <c r="GG13" s="202"/>
      <c r="GH13" s="202"/>
      <c r="GI13" s="202"/>
      <c r="GJ13" s="202"/>
      <c r="GK13" s="202"/>
      <c r="GL13" s="202"/>
      <c r="GM13" s="202"/>
      <c r="GN13" s="202"/>
      <c r="GO13" s="202"/>
      <c r="GP13" s="202"/>
      <c r="GQ13" s="202"/>
      <c r="GR13" s="202"/>
      <c r="GS13" s="202"/>
      <c r="GT13" s="202"/>
      <c r="GU13" s="202"/>
      <c r="GV13" s="202"/>
      <c r="GW13" s="202"/>
      <c r="GX13" s="202"/>
      <c r="GY13" s="202"/>
      <c r="GZ13" s="202"/>
    </row>
    <row r="14" spans="1:226">
      <c r="B14" s="95" t="s">
        <v>1286</v>
      </c>
      <c r="C14" s="165">
        <f>IF(L3=1,5/18,IF(L3=2,1,10))*(B15-18000)/1000</f>
        <v>0</v>
      </c>
      <c r="D14" s="133"/>
      <c r="E14" s="95" t="s">
        <v>1285</v>
      </c>
      <c r="F14" s="165">
        <f>IF(L3=1,5/18,IF(L3=2,1,10))*(3000-E15)/1000</f>
        <v>0</v>
      </c>
      <c r="H14" s="95" t="s">
        <v>78</v>
      </c>
      <c r="I14" s="214">
        <v>1</v>
      </c>
      <c r="K14" s="214">
        <v>1</v>
      </c>
      <c r="Q14" s="229"/>
      <c r="R14" s="230"/>
      <c r="S14" s="219"/>
      <c r="T14" s="220"/>
      <c r="U14" s="220"/>
      <c r="V14" s="220"/>
      <c r="W14" s="221"/>
      <c r="X14" s="199"/>
      <c r="Y14" s="199"/>
      <c r="AA14" s="203"/>
      <c r="AB14" s="198"/>
      <c r="AC14" s="202"/>
      <c r="AD14" s="202"/>
      <c r="AE14" s="202"/>
      <c r="AF14" s="202"/>
      <c r="AG14" s="202"/>
      <c r="AH14" s="202"/>
      <c r="AI14" s="202"/>
      <c r="AJ14" s="202"/>
      <c r="AK14" s="202"/>
      <c r="AL14" s="202"/>
      <c r="AM14" s="202"/>
      <c r="AN14" s="202"/>
      <c r="AO14" s="202"/>
      <c r="AP14" s="202"/>
      <c r="AQ14" s="202"/>
      <c r="AR14" s="202"/>
      <c r="AS14" s="202"/>
      <c r="AT14" s="202"/>
      <c r="AU14" s="202"/>
      <c r="AV14" s="202"/>
      <c r="AW14" s="202"/>
      <c r="AX14" s="202"/>
      <c r="AY14" s="202"/>
      <c r="AZ14" s="202"/>
      <c r="BA14" s="202"/>
      <c r="BB14" s="202"/>
      <c r="BC14" s="202"/>
      <c r="BD14" s="202"/>
      <c r="BE14" s="202"/>
      <c r="BF14" s="202"/>
      <c r="BG14" s="202"/>
      <c r="BH14" s="202"/>
      <c r="BI14" s="202"/>
      <c r="BJ14" s="202"/>
      <c r="BK14" s="202"/>
      <c r="BL14" s="202"/>
      <c r="BM14" s="202"/>
      <c r="BN14" s="202"/>
      <c r="BO14" s="202"/>
      <c r="BP14" s="202"/>
      <c r="BQ14" s="202"/>
      <c r="BR14" s="202"/>
      <c r="BS14" s="202"/>
      <c r="BT14" s="202"/>
      <c r="BU14" s="202"/>
      <c r="BV14" s="202"/>
      <c r="BW14" s="202"/>
      <c r="BX14" s="202"/>
      <c r="BY14" s="202"/>
      <c r="BZ14" s="202"/>
      <c r="CA14" s="202"/>
      <c r="CB14" s="202"/>
      <c r="CC14" s="202"/>
      <c r="CD14" s="202"/>
      <c r="CE14" s="202"/>
      <c r="CF14" s="202"/>
      <c r="CG14" s="202"/>
      <c r="CH14" s="202"/>
      <c r="CI14" s="202"/>
      <c r="CJ14" s="202"/>
      <c r="CK14" s="202"/>
      <c r="CL14" s="202"/>
      <c r="CM14" s="202"/>
      <c r="CN14" s="202"/>
      <c r="CO14" s="202"/>
      <c r="CP14" s="202"/>
      <c r="CQ14" s="202"/>
      <c r="CR14" s="202"/>
      <c r="CS14" s="202"/>
      <c r="CT14" s="202"/>
      <c r="CU14" s="202"/>
      <c r="CV14" s="202"/>
      <c r="CW14" s="202"/>
      <c r="CX14" s="202"/>
      <c r="CY14" s="202"/>
      <c r="CZ14" s="202"/>
      <c r="DA14" s="202"/>
      <c r="DB14" s="202"/>
      <c r="DC14" s="202"/>
      <c r="DD14" s="202"/>
      <c r="DE14" s="202"/>
      <c r="DF14" s="202"/>
      <c r="DG14" s="202"/>
      <c r="DH14" s="202"/>
      <c r="DI14" s="202"/>
      <c r="DJ14" s="202"/>
      <c r="DK14" s="202"/>
      <c r="DL14" s="202"/>
      <c r="DM14" s="202"/>
      <c r="DN14" s="202"/>
      <c r="DO14" s="202"/>
      <c r="DP14" s="202"/>
      <c r="DQ14" s="202"/>
      <c r="DR14" s="202"/>
      <c r="DS14" s="202"/>
      <c r="DT14" s="202"/>
      <c r="DU14" s="202"/>
      <c r="DV14" s="202"/>
      <c r="DW14" s="202"/>
      <c r="DX14" s="202"/>
      <c r="DY14" s="202"/>
      <c r="DZ14" s="202"/>
      <c r="EA14" s="202"/>
      <c r="EB14" s="202"/>
      <c r="EC14" s="202"/>
      <c r="ED14" s="202"/>
      <c r="EE14" s="202"/>
      <c r="EF14" s="202"/>
      <c r="EG14" s="202"/>
      <c r="EH14" s="202"/>
      <c r="EI14" s="202"/>
      <c r="EJ14" s="202"/>
      <c r="EK14" s="202"/>
      <c r="EL14" s="202"/>
      <c r="EM14" s="202"/>
      <c r="EN14" s="202"/>
      <c r="EO14" s="202"/>
      <c r="EP14" s="202"/>
      <c r="EQ14" s="202"/>
      <c r="ER14" s="202"/>
      <c r="ES14" s="202"/>
      <c r="ET14" s="202"/>
      <c r="EU14" s="202"/>
      <c r="EV14" s="202"/>
      <c r="EW14" s="202"/>
      <c r="EX14" s="202"/>
      <c r="EY14" s="202"/>
      <c r="EZ14" s="202"/>
      <c r="FA14" s="202"/>
      <c r="FB14" s="202"/>
      <c r="FC14" s="202"/>
      <c r="FD14" s="202"/>
      <c r="FE14" s="202"/>
      <c r="FF14" s="202"/>
      <c r="FG14" s="202"/>
      <c r="FH14" s="202"/>
      <c r="FI14" s="202"/>
      <c r="FJ14" s="202"/>
      <c r="FK14" s="202"/>
      <c r="FL14" s="202"/>
      <c r="FM14" s="202"/>
      <c r="FN14" s="202"/>
      <c r="FO14" s="202"/>
      <c r="FP14" s="202"/>
      <c r="FQ14" s="202"/>
      <c r="FR14" s="202"/>
      <c r="FS14" s="202"/>
      <c r="FT14" s="202"/>
      <c r="FU14" s="202"/>
      <c r="FV14" s="202"/>
      <c r="FW14" s="202"/>
      <c r="FX14" s="202"/>
      <c r="FY14" s="202"/>
      <c r="FZ14" s="202"/>
      <c r="GA14" s="202"/>
      <c r="GB14" s="202"/>
      <c r="GC14" s="202"/>
      <c r="GD14" s="202"/>
      <c r="GE14" s="202"/>
      <c r="GF14" s="202"/>
      <c r="GG14" s="202"/>
      <c r="GH14" s="202"/>
      <c r="GI14" s="202"/>
      <c r="GJ14" s="202"/>
      <c r="GK14" s="202"/>
      <c r="GL14" s="202"/>
      <c r="GM14" s="202"/>
      <c r="GN14" s="202"/>
      <c r="GO14" s="202"/>
      <c r="GP14" s="202"/>
      <c r="GQ14" s="202"/>
      <c r="GR14" s="202"/>
      <c r="GS14" s="202"/>
      <c r="GT14" s="202"/>
      <c r="GU14" s="202"/>
      <c r="GV14" s="202"/>
      <c r="GW14" s="202"/>
      <c r="GX14" s="202"/>
      <c r="GY14" s="202"/>
      <c r="GZ14" s="202"/>
    </row>
    <row r="15" spans="1:226">
      <c r="A15" s="147">
        <v>0</v>
      </c>
      <c r="B15" s="147">
        <v>18000</v>
      </c>
      <c r="C15" s="147"/>
      <c r="D15" s="153">
        <v>0</v>
      </c>
      <c r="E15" s="147">
        <v>3000</v>
      </c>
      <c r="G15" s="147"/>
      <c r="H15" s="147"/>
      <c r="I15" s="147"/>
      <c r="J15" s="147"/>
      <c r="K15" s="147"/>
      <c r="L15" s="147"/>
      <c r="M15" s="147"/>
      <c r="Q15" s="229"/>
      <c r="R15" s="230"/>
      <c r="S15" s="219"/>
      <c r="T15" s="220"/>
      <c r="U15" s="220"/>
      <c r="V15" s="220"/>
      <c r="W15" s="221"/>
      <c r="X15" s="199"/>
      <c r="Y15" s="199"/>
      <c r="AA15" s="203"/>
      <c r="AB15" s="198"/>
      <c r="AC15" s="202"/>
      <c r="AD15" s="202"/>
      <c r="AE15" s="202"/>
      <c r="AF15" s="202"/>
      <c r="AG15" s="202"/>
      <c r="AH15" s="202"/>
      <c r="AI15" s="202"/>
      <c r="AJ15" s="202"/>
      <c r="AK15" s="202"/>
      <c r="AL15" s="202"/>
      <c r="AM15" s="202"/>
      <c r="AN15" s="202"/>
      <c r="AO15" s="202"/>
      <c r="AP15" s="202"/>
      <c r="AQ15" s="202"/>
      <c r="AR15" s="202"/>
      <c r="AS15" s="202"/>
      <c r="AT15" s="202"/>
      <c r="AU15" s="202"/>
      <c r="AV15" s="202"/>
      <c r="AW15" s="202"/>
      <c r="AX15" s="202"/>
      <c r="AY15" s="202"/>
      <c r="AZ15" s="202"/>
      <c r="BA15" s="202"/>
      <c r="BB15" s="202"/>
      <c r="BC15" s="202"/>
      <c r="BD15" s="202"/>
      <c r="BE15" s="202"/>
      <c r="BF15" s="202"/>
      <c r="BG15" s="202"/>
      <c r="BH15" s="202"/>
      <c r="BI15" s="202"/>
      <c r="BJ15" s="202"/>
      <c r="BK15" s="202"/>
      <c r="BL15" s="202"/>
      <c r="BM15" s="202"/>
      <c r="BN15" s="202"/>
      <c r="BO15" s="202"/>
      <c r="BP15" s="202"/>
      <c r="BQ15" s="202"/>
      <c r="BR15" s="202"/>
      <c r="BS15" s="202"/>
      <c r="BT15" s="202"/>
      <c r="BU15" s="202"/>
      <c r="BV15" s="202"/>
      <c r="BW15" s="202"/>
      <c r="BX15" s="202"/>
      <c r="BY15" s="202"/>
      <c r="BZ15" s="202"/>
      <c r="CA15" s="202"/>
      <c r="CB15" s="202"/>
      <c r="CC15" s="202"/>
      <c r="CD15" s="202"/>
      <c r="CE15" s="202"/>
      <c r="CF15" s="202"/>
      <c r="CG15" s="202"/>
      <c r="CH15" s="202"/>
      <c r="CI15" s="202"/>
      <c r="CJ15" s="202"/>
      <c r="CK15" s="202"/>
      <c r="CL15" s="202"/>
      <c r="CM15" s="202"/>
      <c r="CN15" s="202"/>
      <c r="CO15" s="202"/>
      <c r="CP15" s="202"/>
      <c r="CQ15" s="202"/>
      <c r="CR15" s="202"/>
      <c r="CS15" s="202"/>
      <c r="CT15" s="202"/>
      <c r="CU15" s="202"/>
      <c r="CV15" s="202"/>
      <c r="CW15" s="202"/>
      <c r="CX15" s="202"/>
      <c r="CY15" s="202"/>
      <c r="CZ15" s="202"/>
      <c r="DA15" s="202"/>
      <c r="DB15" s="202"/>
      <c r="DC15" s="202"/>
      <c r="DD15" s="202"/>
      <c r="DE15" s="202"/>
      <c r="DF15" s="202"/>
      <c r="DG15" s="202"/>
      <c r="DH15" s="202"/>
      <c r="DI15" s="202"/>
      <c r="DJ15" s="202"/>
      <c r="DK15" s="202"/>
      <c r="DL15" s="202"/>
      <c r="DM15" s="202"/>
      <c r="DN15" s="202"/>
      <c r="DO15" s="202"/>
      <c r="DP15" s="202"/>
      <c r="DQ15" s="202"/>
      <c r="DR15" s="202"/>
      <c r="DS15" s="202"/>
      <c r="DT15" s="202"/>
      <c r="DU15" s="202"/>
      <c r="DV15" s="202"/>
      <c r="DW15" s="202"/>
      <c r="DX15" s="202"/>
      <c r="DY15" s="202"/>
      <c r="DZ15" s="202"/>
      <c r="EA15" s="202"/>
      <c r="EB15" s="202"/>
      <c r="EC15" s="202"/>
      <c r="ED15" s="202"/>
      <c r="EE15" s="202"/>
      <c r="EF15" s="202"/>
      <c r="EG15" s="202"/>
      <c r="EH15" s="202"/>
      <c r="EI15" s="202"/>
      <c r="EJ15" s="202"/>
      <c r="EK15" s="202"/>
      <c r="EL15" s="202"/>
      <c r="EM15" s="202"/>
      <c r="EN15" s="202"/>
      <c r="EO15" s="202"/>
      <c r="EP15" s="202"/>
      <c r="EQ15" s="202"/>
      <c r="ER15" s="202"/>
      <c r="ES15" s="202"/>
      <c r="ET15" s="202"/>
      <c r="EU15" s="202"/>
      <c r="EV15" s="202"/>
      <c r="EW15" s="202"/>
      <c r="EX15" s="202"/>
      <c r="EY15" s="202"/>
      <c r="EZ15" s="202"/>
      <c r="FA15" s="202"/>
      <c r="FB15" s="202"/>
      <c r="FC15" s="202"/>
      <c r="FD15" s="202"/>
      <c r="FE15" s="202"/>
      <c r="FF15" s="202"/>
      <c r="FG15" s="202"/>
      <c r="FH15" s="202"/>
      <c r="FI15" s="202"/>
      <c r="FJ15" s="202"/>
      <c r="FK15" s="202"/>
      <c r="FL15" s="202"/>
      <c r="FM15" s="202"/>
      <c r="FN15" s="202"/>
      <c r="FO15" s="202"/>
      <c r="FP15" s="202"/>
      <c r="FQ15" s="202"/>
      <c r="FR15" s="202"/>
      <c r="FS15" s="202"/>
      <c r="FT15" s="202"/>
      <c r="FU15" s="202"/>
      <c r="FV15" s="202"/>
      <c r="FW15" s="202"/>
      <c r="FX15" s="202"/>
      <c r="FY15" s="202"/>
      <c r="FZ15" s="202"/>
      <c r="GA15" s="202"/>
      <c r="GB15" s="202"/>
      <c r="GC15" s="202"/>
      <c r="GD15" s="202"/>
      <c r="GE15" s="202"/>
      <c r="GF15" s="202"/>
      <c r="GG15" s="202"/>
      <c r="GH15" s="202"/>
      <c r="GI15" s="202"/>
      <c r="GJ15" s="202"/>
      <c r="GK15" s="202"/>
      <c r="GL15" s="202"/>
      <c r="GM15" s="202"/>
      <c r="GN15" s="202"/>
      <c r="GO15" s="202"/>
      <c r="GP15" s="202"/>
      <c r="GQ15" s="202"/>
      <c r="GR15" s="202"/>
      <c r="GS15" s="202"/>
      <c r="GT15" s="202"/>
      <c r="GU15" s="202"/>
      <c r="GV15" s="202"/>
      <c r="GW15" s="202"/>
      <c r="GX15" s="202"/>
      <c r="GY15" s="202"/>
      <c r="GZ15" s="202"/>
    </row>
    <row r="16" spans="1:226">
      <c r="F16" s="247"/>
      <c r="G16" s="147"/>
      <c r="H16" s="147">
        <v>3</v>
      </c>
      <c r="I16" s="147"/>
      <c r="J16" s="147"/>
      <c r="K16" s="147"/>
      <c r="L16" s="147"/>
      <c r="M16" s="311" t="s">
        <v>2291</v>
      </c>
      <c r="N16" s="147"/>
      <c r="Q16" s="229"/>
      <c r="R16" s="230"/>
      <c r="S16" s="219"/>
      <c r="T16" s="220"/>
      <c r="U16" s="220"/>
      <c r="V16" s="220"/>
      <c r="W16" s="221"/>
      <c r="X16" s="199"/>
      <c r="Y16" s="199"/>
      <c r="AA16" s="203"/>
      <c r="AB16" s="198"/>
      <c r="AC16" s="202"/>
      <c r="AD16" s="202"/>
      <c r="AE16" s="202"/>
      <c r="AF16" s="202"/>
      <c r="AG16" s="202"/>
      <c r="AH16" s="202"/>
      <c r="AI16" s="202"/>
      <c r="AJ16" s="202"/>
      <c r="AK16" s="202"/>
      <c r="AL16" s="202"/>
      <c r="AM16" s="202"/>
      <c r="AN16" s="202"/>
      <c r="AO16" s="202"/>
      <c r="AP16" s="202"/>
      <c r="AQ16" s="202"/>
      <c r="AR16" s="202"/>
      <c r="AS16" s="202"/>
      <c r="AT16" s="202"/>
      <c r="AU16" s="202"/>
      <c r="AV16" s="202"/>
      <c r="AW16" s="202"/>
      <c r="AX16" s="202"/>
      <c r="AY16" s="202"/>
      <c r="AZ16" s="202"/>
      <c r="BA16" s="202"/>
      <c r="BB16" s="202"/>
      <c r="BC16" s="202"/>
      <c r="BD16" s="202"/>
      <c r="BE16" s="202"/>
      <c r="BF16" s="202"/>
      <c r="BG16" s="202"/>
      <c r="BH16" s="202"/>
      <c r="BI16" s="202"/>
      <c r="BJ16" s="202"/>
      <c r="BK16" s="202"/>
      <c r="BL16" s="202"/>
      <c r="BM16" s="202"/>
      <c r="BN16" s="202"/>
      <c r="BO16" s="202"/>
      <c r="BP16" s="202"/>
      <c r="BQ16" s="202"/>
      <c r="BR16" s="202"/>
      <c r="BS16" s="202"/>
      <c r="BT16" s="202"/>
      <c r="BU16" s="202"/>
      <c r="BV16" s="202"/>
      <c r="BW16" s="202"/>
      <c r="BX16" s="202"/>
      <c r="BY16" s="202"/>
      <c r="BZ16" s="202"/>
      <c r="CA16" s="202"/>
      <c r="CB16" s="202"/>
      <c r="CC16" s="202"/>
      <c r="CD16" s="202"/>
      <c r="CE16" s="202"/>
      <c r="CF16" s="202"/>
      <c r="CG16" s="202"/>
      <c r="CH16" s="202"/>
      <c r="CI16" s="202"/>
      <c r="CJ16" s="202"/>
      <c r="CK16" s="202"/>
      <c r="CL16" s="202"/>
      <c r="CM16" s="202"/>
      <c r="CN16" s="202"/>
      <c r="CO16" s="202"/>
      <c r="CP16" s="202"/>
      <c r="CQ16" s="202"/>
      <c r="CR16" s="202"/>
      <c r="CS16" s="202"/>
      <c r="CT16" s="202"/>
      <c r="CU16" s="202"/>
      <c r="CV16" s="202"/>
      <c r="CW16" s="202"/>
      <c r="CX16" s="202"/>
      <c r="CY16" s="202"/>
      <c r="CZ16" s="202"/>
      <c r="DA16" s="202"/>
      <c r="DB16" s="202"/>
      <c r="DC16" s="202"/>
      <c r="DD16" s="202"/>
      <c r="DE16" s="202"/>
      <c r="DF16" s="202"/>
      <c r="DG16" s="202"/>
      <c r="DH16" s="202"/>
      <c r="DI16" s="202"/>
      <c r="DJ16" s="202"/>
      <c r="DK16" s="202"/>
      <c r="DL16" s="202"/>
      <c r="DM16" s="202"/>
      <c r="DN16" s="202"/>
      <c r="DO16" s="202"/>
      <c r="DP16" s="202"/>
      <c r="DQ16" s="202"/>
      <c r="DR16" s="202"/>
      <c r="DS16" s="202"/>
      <c r="DT16" s="202"/>
      <c r="DU16" s="202"/>
      <c r="DV16" s="202"/>
      <c r="DW16" s="202"/>
      <c r="DX16" s="202"/>
      <c r="DY16" s="202"/>
      <c r="DZ16" s="202"/>
      <c r="EA16" s="202"/>
      <c r="EB16" s="202"/>
      <c r="EC16" s="202"/>
      <c r="ED16" s="202"/>
      <c r="EE16" s="202"/>
      <c r="EF16" s="202"/>
      <c r="EG16" s="202"/>
      <c r="EH16" s="202"/>
      <c r="EI16" s="202"/>
      <c r="EJ16" s="202"/>
      <c r="EK16" s="202"/>
      <c r="EL16" s="202"/>
      <c r="EM16" s="202"/>
      <c r="EN16" s="202"/>
      <c r="EO16" s="202"/>
      <c r="EP16" s="202"/>
      <c r="EQ16" s="202"/>
      <c r="ER16" s="202"/>
      <c r="ES16" s="202"/>
      <c r="ET16" s="202"/>
      <c r="EU16" s="202"/>
      <c r="EV16" s="202"/>
      <c r="EW16" s="202"/>
      <c r="EX16" s="202"/>
      <c r="EY16" s="202"/>
      <c r="EZ16" s="202"/>
      <c r="FA16" s="202"/>
      <c r="FB16" s="202"/>
      <c r="FC16" s="202"/>
      <c r="FD16" s="202"/>
      <c r="FE16" s="202"/>
      <c r="FF16" s="202"/>
      <c r="FG16" s="202"/>
      <c r="FH16" s="202"/>
      <c r="FI16" s="202"/>
      <c r="FJ16" s="202"/>
      <c r="FK16" s="202"/>
      <c r="FL16" s="202"/>
      <c r="FM16" s="202"/>
      <c r="FN16" s="202"/>
      <c r="FO16" s="202"/>
      <c r="FP16" s="202"/>
      <c r="FQ16" s="202"/>
      <c r="FR16" s="202"/>
      <c r="FS16" s="202"/>
      <c r="FT16" s="202"/>
      <c r="FU16" s="202"/>
      <c r="FV16" s="202"/>
      <c r="FW16" s="202"/>
      <c r="FX16" s="202"/>
      <c r="FY16" s="202"/>
      <c r="FZ16" s="202"/>
      <c r="GA16" s="202"/>
      <c r="GB16" s="202"/>
      <c r="GC16" s="202"/>
      <c r="GD16" s="202"/>
      <c r="GE16" s="202"/>
      <c r="GF16" s="202"/>
      <c r="GG16" s="202"/>
      <c r="GH16" s="202"/>
      <c r="GI16" s="202"/>
      <c r="GJ16" s="202"/>
      <c r="GK16" s="202"/>
      <c r="GL16" s="202"/>
      <c r="GM16" s="202"/>
      <c r="GN16" s="202"/>
      <c r="GO16" s="202"/>
      <c r="GP16" s="202"/>
      <c r="GQ16" s="202"/>
      <c r="GR16" s="202"/>
      <c r="GS16" s="202"/>
      <c r="GT16" s="202"/>
      <c r="GU16" s="202"/>
      <c r="GV16" s="202"/>
      <c r="GW16" s="202"/>
      <c r="GX16" s="202"/>
      <c r="GY16" s="202"/>
      <c r="GZ16" s="202"/>
    </row>
    <row r="17" spans="1:208">
      <c r="C17" s="95" t="s">
        <v>1287</v>
      </c>
      <c r="D17" s="165">
        <f>IF(L3=1,5/9,IF(L3=2,2,20))*(D18-9000)/1000</f>
        <v>0</v>
      </c>
      <c r="G17" s="147"/>
      <c r="H17" s="147"/>
      <c r="I17" s="306" t="s">
        <v>80</v>
      </c>
      <c r="J17" s="306"/>
      <c r="K17" s="306"/>
      <c r="L17" s="306"/>
      <c r="M17" s="311" t="s">
        <v>2292</v>
      </c>
      <c r="N17" s="147"/>
      <c r="Q17" s="229"/>
      <c r="R17" s="230"/>
      <c r="S17" s="219"/>
      <c r="T17" s="220"/>
      <c r="U17" s="220"/>
      <c r="V17" s="220"/>
      <c r="W17" s="221"/>
      <c r="X17" s="199"/>
      <c r="Y17" s="199"/>
      <c r="AA17" s="203"/>
      <c r="AB17" s="198"/>
      <c r="AC17" s="202"/>
      <c r="AD17" s="202"/>
      <c r="AE17" s="202"/>
      <c r="AF17" s="202"/>
      <c r="AG17" s="202"/>
      <c r="AH17" s="202"/>
      <c r="AI17" s="202"/>
      <c r="AJ17" s="202"/>
      <c r="AK17" s="202"/>
      <c r="AL17" s="202"/>
      <c r="AM17" s="202"/>
      <c r="AN17" s="202"/>
      <c r="AO17" s="202"/>
      <c r="AP17" s="202"/>
      <c r="AQ17" s="202"/>
      <c r="AR17" s="202"/>
      <c r="AS17" s="202"/>
      <c r="AT17" s="202"/>
      <c r="AU17" s="202"/>
      <c r="AV17" s="202"/>
      <c r="AW17" s="202"/>
      <c r="AX17" s="202"/>
      <c r="AY17" s="202"/>
      <c r="AZ17" s="202"/>
      <c r="BA17" s="202"/>
      <c r="BB17" s="202"/>
      <c r="BC17" s="202"/>
      <c r="BD17" s="202"/>
      <c r="BE17" s="202"/>
      <c r="BF17" s="202"/>
      <c r="BG17" s="202"/>
      <c r="BH17" s="202"/>
      <c r="BI17" s="202"/>
      <c r="BJ17" s="202"/>
      <c r="BK17" s="202"/>
      <c r="BL17" s="202"/>
      <c r="BM17" s="202"/>
      <c r="BN17" s="202"/>
      <c r="BO17" s="202"/>
      <c r="BP17" s="202"/>
      <c r="BQ17" s="202"/>
      <c r="BR17" s="202"/>
      <c r="BS17" s="202"/>
      <c r="BT17" s="202"/>
      <c r="BU17" s="202"/>
      <c r="BV17" s="202"/>
      <c r="BW17" s="202"/>
      <c r="BX17" s="202"/>
      <c r="BY17" s="202"/>
      <c r="BZ17" s="202"/>
      <c r="CA17" s="202"/>
      <c r="CB17" s="202"/>
      <c r="CC17" s="202"/>
      <c r="CD17" s="202"/>
      <c r="CE17" s="202"/>
      <c r="CF17" s="202"/>
      <c r="CG17" s="202"/>
      <c r="CH17" s="202"/>
      <c r="CI17" s="202"/>
      <c r="CJ17" s="202"/>
      <c r="CK17" s="202"/>
      <c r="CL17" s="202"/>
      <c r="CM17" s="202"/>
      <c r="CN17" s="202"/>
      <c r="CO17" s="202"/>
      <c r="CP17" s="202"/>
      <c r="CQ17" s="202"/>
      <c r="CR17" s="202"/>
      <c r="CS17" s="202"/>
      <c r="CT17" s="202"/>
      <c r="CU17" s="202"/>
      <c r="CV17" s="202"/>
      <c r="CW17" s="202"/>
      <c r="CX17" s="202"/>
      <c r="CY17" s="202"/>
      <c r="CZ17" s="202"/>
      <c r="DA17" s="202"/>
      <c r="DB17" s="202"/>
      <c r="DC17" s="202"/>
      <c r="DD17" s="202"/>
      <c r="DE17" s="202"/>
      <c r="DF17" s="202"/>
      <c r="DG17" s="202"/>
      <c r="DH17" s="202"/>
      <c r="DI17" s="202"/>
      <c r="DJ17" s="202"/>
      <c r="DK17" s="202"/>
      <c r="DL17" s="202"/>
      <c r="DM17" s="202"/>
      <c r="DN17" s="202"/>
      <c r="DO17" s="202"/>
      <c r="DP17" s="202"/>
      <c r="DQ17" s="202"/>
      <c r="DR17" s="202"/>
      <c r="DS17" s="202"/>
      <c r="DT17" s="202"/>
      <c r="DU17" s="202"/>
      <c r="DV17" s="202"/>
      <c r="DW17" s="202"/>
      <c r="DX17" s="202"/>
      <c r="DY17" s="202"/>
      <c r="DZ17" s="202"/>
      <c r="EA17" s="202"/>
      <c r="EB17" s="202"/>
      <c r="EC17" s="202"/>
      <c r="ED17" s="202"/>
      <c r="EE17" s="202"/>
      <c r="EF17" s="202"/>
      <c r="EG17" s="202"/>
      <c r="EH17" s="202"/>
      <c r="EI17" s="202"/>
      <c r="EJ17" s="202"/>
      <c r="EK17" s="202"/>
      <c r="EL17" s="202"/>
      <c r="EM17" s="202"/>
      <c r="EN17" s="202"/>
      <c r="EO17" s="202"/>
      <c r="EP17" s="202"/>
      <c r="EQ17" s="202"/>
      <c r="ER17" s="202"/>
      <c r="ES17" s="202"/>
      <c r="ET17" s="202"/>
      <c r="EU17" s="202"/>
      <c r="EV17" s="202"/>
      <c r="EW17" s="202"/>
      <c r="EX17" s="202"/>
      <c r="EY17" s="202"/>
      <c r="EZ17" s="202"/>
      <c r="FA17" s="202"/>
      <c r="FB17" s="202"/>
      <c r="FC17" s="202"/>
      <c r="FD17" s="202"/>
      <c r="FE17" s="202"/>
      <c r="FF17" s="202"/>
      <c r="FG17" s="202"/>
      <c r="FH17" s="202"/>
      <c r="FI17" s="202"/>
      <c r="FJ17" s="202"/>
      <c r="FK17" s="202"/>
      <c r="FL17" s="202"/>
      <c r="FM17" s="202"/>
      <c r="FN17" s="202"/>
      <c r="FO17" s="202"/>
      <c r="FP17" s="202"/>
      <c r="FQ17" s="202"/>
      <c r="FR17" s="202"/>
      <c r="FS17" s="202"/>
      <c r="FT17" s="202"/>
      <c r="FU17" s="202"/>
      <c r="FV17" s="202"/>
      <c r="FW17" s="202"/>
      <c r="FX17" s="202"/>
      <c r="FY17" s="202"/>
      <c r="FZ17" s="202"/>
      <c r="GA17" s="202"/>
      <c r="GB17" s="202"/>
      <c r="GC17" s="202"/>
      <c r="GD17" s="202"/>
      <c r="GE17" s="202"/>
      <c r="GF17" s="202"/>
      <c r="GG17" s="202"/>
      <c r="GH17" s="202"/>
      <c r="GI17" s="202"/>
      <c r="GJ17" s="202"/>
      <c r="GK17" s="202"/>
      <c r="GL17" s="202"/>
      <c r="GM17" s="202"/>
      <c r="GN17" s="202"/>
      <c r="GO17" s="202"/>
      <c r="GP17" s="202"/>
      <c r="GQ17" s="202"/>
      <c r="GR17" s="202"/>
      <c r="GS17" s="202"/>
      <c r="GT17" s="202"/>
      <c r="GU17" s="202"/>
      <c r="GV17" s="202"/>
      <c r="GW17" s="202"/>
      <c r="GX17" s="202"/>
      <c r="GY17" s="202"/>
      <c r="GZ17" s="202"/>
    </row>
    <row r="18" spans="1:208">
      <c r="A18" s="147"/>
      <c r="B18" s="147"/>
      <c r="C18" s="147">
        <v>0</v>
      </c>
      <c r="D18" s="147">
        <v>9000</v>
      </c>
      <c r="E18" s="147"/>
      <c r="G18" s="147"/>
      <c r="H18" s="147"/>
      <c r="I18" s="306" t="s">
        <v>81</v>
      </c>
      <c r="J18" s="306"/>
      <c r="K18" s="306"/>
      <c r="L18" s="306"/>
      <c r="M18" s="311" t="s">
        <v>2293</v>
      </c>
      <c r="N18" s="306" t="b">
        <v>0</v>
      </c>
      <c r="Q18" s="229"/>
      <c r="R18" s="230"/>
      <c r="S18" s="219"/>
      <c r="T18" s="220"/>
      <c r="U18" s="220"/>
      <c r="V18" s="220"/>
      <c r="W18" s="221"/>
      <c r="X18" s="199"/>
      <c r="Y18" s="199"/>
      <c r="AA18" s="203"/>
      <c r="AB18" s="198"/>
      <c r="AC18" s="202"/>
      <c r="AD18" s="202"/>
      <c r="AE18" s="202"/>
      <c r="AF18" s="202"/>
      <c r="AG18" s="202"/>
      <c r="AH18" s="202"/>
      <c r="AI18" s="202"/>
      <c r="AJ18" s="202"/>
      <c r="AK18" s="202"/>
      <c r="AL18" s="202"/>
      <c r="AM18" s="202"/>
      <c r="AN18" s="202"/>
      <c r="AO18" s="202"/>
      <c r="AP18" s="202"/>
      <c r="AQ18" s="202"/>
      <c r="AR18" s="202"/>
      <c r="AS18" s="202"/>
      <c r="AT18" s="202"/>
      <c r="AU18" s="202"/>
      <c r="AV18" s="202"/>
      <c r="AW18" s="202"/>
      <c r="AX18" s="202"/>
      <c r="AY18" s="202"/>
      <c r="AZ18" s="202"/>
      <c r="BA18" s="202"/>
      <c r="BB18" s="202"/>
      <c r="BC18" s="202"/>
      <c r="BD18" s="202"/>
      <c r="BE18" s="202"/>
      <c r="BF18" s="202"/>
      <c r="BG18" s="202"/>
      <c r="BH18" s="202"/>
      <c r="BI18" s="202"/>
      <c r="BJ18" s="202"/>
      <c r="BK18" s="202"/>
      <c r="BL18" s="202"/>
      <c r="BM18" s="202"/>
      <c r="BN18" s="202"/>
      <c r="BO18" s="202"/>
      <c r="BP18" s="202"/>
      <c r="BQ18" s="202"/>
      <c r="BR18" s="202"/>
      <c r="BS18" s="202"/>
      <c r="BT18" s="202"/>
      <c r="BU18" s="202"/>
      <c r="BV18" s="202"/>
      <c r="BW18" s="202"/>
      <c r="BX18" s="202"/>
      <c r="BY18" s="202"/>
      <c r="BZ18" s="202"/>
      <c r="CA18" s="202"/>
      <c r="CB18" s="202"/>
      <c r="CC18" s="202"/>
      <c r="CD18" s="202"/>
      <c r="CE18" s="202"/>
      <c r="CF18" s="202"/>
      <c r="CG18" s="202"/>
      <c r="CH18" s="202"/>
      <c r="CI18" s="202"/>
      <c r="CJ18" s="202"/>
      <c r="CK18" s="202"/>
      <c r="CL18" s="202"/>
      <c r="CM18" s="202"/>
      <c r="CN18" s="202"/>
      <c r="CO18" s="202"/>
      <c r="CP18" s="202"/>
      <c r="CQ18" s="202"/>
      <c r="CR18" s="202"/>
      <c r="CS18" s="202"/>
      <c r="CT18" s="202"/>
      <c r="CU18" s="202"/>
      <c r="CV18" s="202"/>
      <c r="CW18" s="202"/>
      <c r="CX18" s="202"/>
      <c r="CY18" s="202"/>
      <c r="CZ18" s="202"/>
      <c r="DA18" s="202"/>
      <c r="DB18" s="202"/>
      <c r="DC18" s="202"/>
      <c r="DD18" s="202"/>
      <c r="DE18" s="202"/>
      <c r="DF18" s="202"/>
      <c r="DG18" s="202"/>
      <c r="DH18" s="202"/>
      <c r="DI18" s="202"/>
      <c r="DJ18" s="202"/>
      <c r="DK18" s="202"/>
      <c r="DL18" s="202"/>
      <c r="DM18" s="202"/>
      <c r="DN18" s="202"/>
      <c r="DO18" s="202"/>
      <c r="DP18" s="202"/>
      <c r="DQ18" s="202"/>
      <c r="DR18" s="202"/>
      <c r="DS18" s="202"/>
      <c r="DT18" s="202"/>
      <c r="DU18" s="202"/>
      <c r="DV18" s="202"/>
      <c r="DW18" s="202"/>
      <c r="DX18" s="202"/>
      <c r="DY18" s="202"/>
      <c r="DZ18" s="202"/>
      <c r="EA18" s="202"/>
      <c r="EB18" s="202"/>
      <c r="EC18" s="202"/>
      <c r="ED18" s="202"/>
      <c r="EE18" s="202"/>
      <c r="EF18" s="202"/>
      <c r="EG18" s="202"/>
      <c r="EH18" s="202"/>
      <c r="EI18" s="202"/>
      <c r="EJ18" s="202"/>
      <c r="EK18" s="202"/>
      <c r="EL18" s="202"/>
      <c r="EM18" s="202"/>
      <c r="EN18" s="202"/>
      <c r="EO18" s="202"/>
      <c r="EP18" s="202"/>
      <c r="EQ18" s="202"/>
      <c r="ER18" s="202"/>
      <c r="ES18" s="202"/>
      <c r="ET18" s="202"/>
      <c r="EU18" s="202"/>
      <c r="EV18" s="202"/>
      <c r="EW18" s="202"/>
      <c r="EX18" s="202"/>
      <c r="EY18" s="202"/>
      <c r="EZ18" s="202"/>
      <c r="FA18" s="202"/>
      <c r="FB18" s="202"/>
      <c r="FC18" s="202"/>
      <c r="FD18" s="202"/>
      <c r="FE18" s="202"/>
      <c r="FF18" s="202"/>
      <c r="FG18" s="202"/>
      <c r="FH18" s="202"/>
      <c r="FI18" s="202"/>
      <c r="FJ18" s="202"/>
      <c r="FK18" s="202"/>
      <c r="FL18" s="202"/>
      <c r="FM18" s="202"/>
      <c r="FN18" s="202"/>
      <c r="FO18" s="202"/>
      <c r="FP18" s="202"/>
      <c r="FQ18" s="202"/>
      <c r="FR18" s="202"/>
      <c r="FS18" s="202"/>
      <c r="FT18" s="202"/>
      <c r="FU18" s="202"/>
      <c r="FV18" s="202"/>
      <c r="FW18" s="202"/>
      <c r="FX18" s="202"/>
      <c r="FY18" s="202"/>
      <c r="FZ18" s="202"/>
      <c r="GA18" s="202"/>
      <c r="GB18" s="202"/>
      <c r="GC18" s="202"/>
      <c r="GD18" s="202"/>
      <c r="GE18" s="202"/>
      <c r="GF18" s="202"/>
      <c r="GG18" s="202"/>
      <c r="GH18" s="202"/>
      <c r="GI18" s="202"/>
      <c r="GJ18" s="202"/>
      <c r="GK18" s="202"/>
      <c r="GL18" s="202"/>
      <c r="GM18" s="202"/>
      <c r="GN18" s="202"/>
      <c r="GO18" s="202"/>
      <c r="GP18" s="202"/>
      <c r="GQ18" s="202"/>
      <c r="GR18" s="202"/>
      <c r="GS18" s="202"/>
      <c r="GT18" s="202"/>
      <c r="GU18" s="202"/>
      <c r="GV18" s="202"/>
      <c r="GW18" s="202"/>
      <c r="GX18" s="202"/>
      <c r="GY18" s="202"/>
      <c r="GZ18" s="202"/>
    </row>
    <row r="19" spans="1:208">
      <c r="G19" s="147"/>
      <c r="H19" s="147"/>
      <c r="I19" s="306"/>
      <c r="J19" s="306"/>
      <c r="K19" s="306"/>
      <c r="L19" s="306" t="s">
        <v>1613</v>
      </c>
      <c r="M19" s="311" t="s">
        <v>2294</v>
      </c>
      <c r="N19" s="147"/>
      <c r="Q19" s="229"/>
      <c r="R19" s="230"/>
      <c r="S19" s="219"/>
      <c r="T19" s="220"/>
      <c r="U19" s="220"/>
      <c r="V19" s="220"/>
      <c r="W19" s="221"/>
      <c r="X19" s="199"/>
      <c r="Y19" s="199"/>
      <c r="AA19" s="203"/>
      <c r="AB19" s="198"/>
      <c r="AC19" s="202"/>
      <c r="AD19" s="202"/>
      <c r="AE19" s="202"/>
      <c r="AF19" s="202"/>
      <c r="AG19" s="202"/>
      <c r="AH19" s="202"/>
      <c r="AI19" s="202"/>
      <c r="AJ19" s="202"/>
      <c r="AK19" s="202"/>
      <c r="AL19" s="202"/>
      <c r="AM19" s="202"/>
      <c r="AN19" s="202"/>
      <c r="AO19" s="202"/>
      <c r="AP19" s="202"/>
      <c r="AQ19" s="202"/>
      <c r="AR19" s="202"/>
      <c r="AS19" s="202"/>
      <c r="AT19" s="202"/>
      <c r="AU19" s="202"/>
      <c r="AV19" s="202"/>
      <c r="AW19" s="202"/>
      <c r="AX19" s="202"/>
      <c r="AY19" s="202"/>
      <c r="AZ19" s="202"/>
      <c r="BA19" s="202"/>
      <c r="BB19" s="202"/>
      <c r="BC19" s="202"/>
      <c r="BD19" s="202"/>
      <c r="BE19" s="202"/>
      <c r="BF19" s="202"/>
      <c r="BG19" s="202"/>
      <c r="BH19" s="202"/>
      <c r="BI19" s="202"/>
      <c r="BJ19" s="202"/>
      <c r="BK19" s="202"/>
      <c r="BL19" s="202"/>
      <c r="BM19" s="202"/>
      <c r="BN19" s="202"/>
      <c r="BO19" s="202"/>
      <c r="BP19" s="202"/>
      <c r="BQ19" s="202"/>
      <c r="BR19" s="202"/>
      <c r="BS19" s="202"/>
      <c r="BT19" s="202"/>
      <c r="BU19" s="202"/>
      <c r="BV19" s="202"/>
      <c r="BW19" s="202"/>
      <c r="BX19" s="202"/>
      <c r="BY19" s="202"/>
      <c r="BZ19" s="202"/>
      <c r="CA19" s="202"/>
      <c r="CB19" s="202"/>
      <c r="CC19" s="202"/>
      <c r="CD19" s="202"/>
      <c r="CE19" s="202"/>
      <c r="CF19" s="202"/>
      <c r="CG19" s="202"/>
      <c r="CH19" s="202"/>
      <c r="CI19" s="202"/>
      <c r="CJ19" s="202"/>
      <c r="CK19" s="202"/>
      <c r="CL19" s="202"/>
      <c r="CM19" s="202"/>
      <c r="CN19" s="202"/>
      <c r="CO19" s="202"/>
      <c r="CP19" s="202"/>
      <c r="CQ19" s="202"/>
      <c r="CR19" s="202"/>
      <c r="CS19" s="202"/>
      <c r="CT19" s="202"/>
      <c r="CU19" s="202"/>
      <c r="CV19" s="202"/>
      <c r="CW19" s="202"/>
      <c r="CX19" s="202"/>
      <c r="CY19" s="202"/>
      <c r="CZ19" s="202"/>
      <c r="DA19" s="202"/>
      <c r="DB19" s="202"/>
      <c r="DC19" s="202"/>
      <c r="DD19" s="202"/>
      <c r="DE19" s="202"/>
      <c r="DF19" s="202"/>
      <c r="DG19" s="202"/>
      <c r="DH19" s="202"/>
      <c r="DI19" s="202"/>
      <c r="DJ19" s="202"/>
      <c r="DK19" s="202"/>
      <c r="DL19" s="202"/>
      <c r="DM19" s="202"/>
      <c r="DN19" s="202"/>
      <c r="DO19" s="202"/>
      <c r="DP19" s="202"/>
      <c r="DQ19" s="202"/>
      <c r="DR19" s="202"/>
      <c r="DS19" s="202"/>
      <c r="DT19" s="202"/>
      <c r="DU19" s="202"/>
      <c r="DV19" s="202"/>
      <c r="DW19" s="202"/>
      <c r="DX19" s="202"/>
      <c r="DY19" s="202"/>
      <c r="DZ19" s="202"/>
      <c r="EA19" s="202"/>
      <c r="EB19" s="202"/>
      <c r="EC19" s="202"/>
      <c r="ED19" s="202"/>
      <c r="EE19" s="202"/>
      <c r="EF19" s="202"/>
      <c r="EG19" s="202"/>
      <c r="EH19" s="202"/>
      <c r="EI19" s="202"/>
      <c r="EJ19" s="202"/>
      <c r="EK19" s="202"/>
      <c r="EL19" s="202"/>
      <c r="EM19" s="202"/>
      <c r="EN19" s="202"/>
      <c r="EO19" s="202"/>
      <c r="EP19" s="202"/>
      <c r="EQ19" s="202"/>
      <c r="ER19" s="202"/>
      <c r="ES19" s="202"/>
      <c r="ET19" s="202"/>
      <c r="EU19" s="202"/>
      <c r="EV19" s="202"/>
      <c r="EW19" s="202"/>
      <c r="EX19" s="202"/>
      <c r="EY19" s="202"/>
      <c r="EZ19" s="202"/>
      <c r="FA19" s="202"/>
      <c r="FB19" s="202"/>
      <c r="FC19" s="202"/>
      <c r="FD19" s="202"/>
      <c r="FE19" s="202"/>
      <c r="FF19" s="202"/>
      <c r="FG19" s="202"/>
      <c r="FH19" s="202"/>
      <c r="FI19" s="202"/>
      <c r="FJ19" s="202"/>
      <c r="FK19" s="202"/>
      <c r="FL19" s="202"/>
      <c r="FM19" s="202"/>
      <c r="FN19" s="202"/>
      <c r="FO19" s="202"/>
      <c r="FP19" s="202"/>
      <c r="FQ19" s="202"/>
      <c r="FR19" s="202"/>
      <c r="FS19" s="202"/>
      <c r="FT19" s="202"/>
      <c r="FU19" s="202"/>
      <c r="FV19" s="202"/>
      <c r="FW19" s="202"/>
      <c r="FX19" s="202"/>
      <c r="FY19" s="202"/>
      <c r="FZ19" s="202"/>
      <c r="GA19" s="202"/>
      <c r="GB19" s="202"/>
      <c r="GC19" s="202"/>
      <c r="GD19" s="202"/>
      <c r="GE19" s="202"/>
      <c r="GF19" s="202"/>
      <c r="GG19" s="202"/>
      <c r="GH19" s="202"/>
      <c r="GI19" s="202"/>
      <c r="GJ19" s="202"/>
      <c r="GK19" s="202"/>
      <c r="GL19" s="202"/>
      <c r="GM19" s="202"/>
      <c r="GN19" s="202"/>
      <c r="GO19" s="202"/>
      <c r="GP19" s="202"/>
      <c r="GQ19" s="202"/>
      <c r="GR19" s="202"/>
      <c r="GS19" s="202"/>
      <c r="GT19" s="202"/>
      <c r="GU19" s="202"/>
      <c r="GV19" s="202"/>
      <c r="GW19" s="202"/>
      <c r="GX19" s="202"/>
      <c r="GY19" s="202"/>
      <c r="GZ19" s="202"/>
    </row>
    <row r="20" spans="1:208">
      <c r="C20" s="95" t="s">
        <v>32</v>
      </c>
      <c r="D20" s="205">
        <f>D21-1000</f>
        <v>-30</v>
      </c>
      <c r="E20" s="89" t="s">
        <v>555</v>
      </c>
      <c r="G20" s="147"/>
      <c r="H20" s="147"/>
      <c r="I20" s="306"/>
      <c r="J20" s="306">
        <v>0.1</v>
      </c>
      <c r="K20" s="307">
        <f>F29*SUM(I12:K12)</f>
        <v>18</v>
      </c>
      <c r="L20" s="306">
        <f ca="1">OFFSET(Design!N16,INT(F29*300),0)</f>
        <v>0.125</v>
      </c>
      <c r="M20" s="147"/>
      <c r="N20" s="147"/>
      <c r="Q20" s="229"/>
      <c r="R20" s="230"/>
      <c r="S20" s="219"/>
      <c r="T20" s="220"/>
      <c r="U20" s="220"/>
      <c r="V20" s="220"/>
      <c r="W20" s="221"/>
      <c r="X20" s="199"/>
      <c r="Y20" s="199"/>
      <c r="AA20" s="203"/>
      <c r="AB20" s="198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02"/>
      <c r="AO20" s="202"/>
      <c r="AP20" s="202"/>
      <c r="AQ20" s="202"/>
      <c r="AR20" s="202"/>
      <c r="AS20" s="202"/>
      <c r="AT20" s="202"/>
      <c r="AU20" s="202"/>
      <c r="AV20" s="202"/>
      <c r="AW20" s="202"/>
      <c r="AX20" s="202"/>
      <c r="AY20" s="202"/>
      <c r="AZ20" s="202"/>
      <c r="BA20" s="202"/>
      <c r="BB20" s="202"/>
      <c r="BC20" s="202"/>
      <c r="BD20" s="202"/>
      <c r="BE20" s="202"/>
      <c r="BF20" s="202"/>
      <c r="BG20" s="202"/>
      <c r="BH20" s="202"/>
      <c r="BI20" s="202"/>
      <c r="BJ20" s="202"/>
      <c r="BK20" s="202"/>
      <c r="BL20" s="202"/>
      <c r="BM20" s="202"/>
      <c r="BN20" s="202"/>
      <c r="BO20" s="202"/>
      <c r="BP20" s="202"/>
      <c r="BQ20" s="202"/>
      <c r="BR20" s="202"/>
      <c r="BS20" s="202"/>
      <c r="BT20" s="202"/>
      <c r="BU20" s="202"/>
      <c r="BV20" s="202"/>
      <c r="BW20" s="202"/>
      <c r="BX20" s="202"/>
      <c r="BY20" s="202"/>
      <c r="BZ20" s="202"/>
      <c r="CA20" s="202"/>
      <c r="CB20" s="202"/>
      <c r="CC20" s="202"/>
      <c r="CD20" s="202"/>
      <c r="CE20" s="202"/>
      <c r="CF20" s="202"/>
      <c r="CG20" s="202"/>
      <c r="CH20" s="202"/>
      <c r="CI20" s="202"/>
      <c r="CJ20" s="202"/>
      <c r="CK20" s="202"/>
      <c r="CL20" s="202"/>
      <c r="CM20" s="202"/>
      <c r="CN20" s="202"/>
      <c r="CO20" s="202"/>
      <c r="CP20" s="202"/>
      <c r="CQ20" s="202"/>
      <c r="CR20" s="202"/>
      <c r="CS20" s="202"/>
      <c r="CT20" s="202"/>
      <c r="CU20" s="202"/>
      <c r="CV20" s="202"/>
      <c r="CW20" s="202"/>
      <c r="CX20" s="202"/>
      <c r="CY20" s="202"/>
      <c r="CZ20" s="202"/>
      <c r="DA20" s="202"/>
      <c r="DB20" s="202"/>
      <c r="DC20" s="202"/>
      <c r="DD20" s="202"/>
      <c r="DE20" s="202"/>
      <c r="DF20" s="202"/>
      <c r="DG20" s="202"/>
      <c r="DH20" s="202"/>
      <c r="DI20" s="202"/>
      <c r="DJ20" s="202"/>
      <c r="DK20" s="202"/>
      <c r="DL20" s="202"/>
      <c r="DM20" s="202"/>
      <c r="DN20" s="202"/>
      <c r="DO20" s="202"/>
      <c r="DP20" s="202"/>
      <c r="DQ20" s="202"/>
      <c r="DR20" s="202"/>
      <c r="DS20" s="202"/>
      <c r="DT20" s="202"/>
      <c r="DU20" s="202"/>
      <c r="DV20" s="202"/>
      <c r="DW20" s="202"/>
      <c r="DX20" s="202"/>
      <c r="DY20" s="202"/>
      <c r="DZ20" s="202"/>
      <c r="EA20" s="202"/>
      <c r="EB20" s="202"/>
      <c r="EC20" s="202"/>
      <c r="ED20" s="202"/>
      <c r="EE20" s="202"/>
      <c r="EF20" s="202"/>
      <c r="EG20" s="202"/>
      <c r="EH20" s="202"/>
      <c r="EI20" s="202"/>
      <c r="EJ20" s="202"/>
      <c r="EK20" s="202"/>
      <c r="EL20" s="202"/>
      <c r="EM20" s="202"/>
      <c r="EN20" s="202"/>
      <c r="EO20" s="202"/>
      <c r="EP20" s="202"/>
      <c r="EQ20" s="202"/>
      <c r="ER20" s="202"/>
      <c r="ES20" s="202"/>
      <c r="ET20" s="202"/>
      <c r="EU20" s="202"/>
      <c r="EV20" s="202"/>
      <c r="EW20" s="202"/>
      <c r="EX20" s="202"/>
      <c r="EY20" s="202"/>
      <c r="EZ20" s="202"/>
      <c r="FA20" s="202"/>
      <c r="FB20" s="202"/>
      <c r="FC20" s="202"/>
      <c r="FD20" s="202"/>
      <c r="FE20" s="202"/>
      <c r="FF20" s="202"/>
      <c r="FG20" s="202"/>
      <c r="FH20" s="202"/>
      <c r="FI20" s="202"/>
      <c r="FJ20" s="202"/>
      <c r="FK20" s="202"/>
      <c r="FL20" s="202"/>
      <c r="FM20" s="202"/>
      <c r="FN20" s="202"/>
      <c r="FO20" s="202"/>
      <c r="FP20" s="202"/>
      <c r="FQ20" s="202"/>
      <c r="FR20" s="202"/>
      <c r="FS20" s="202"/>
      <c r="FT20" s="202"/>
      <c r="FU20" s="202"/>
      <c r="FV20" s="202"/>
      <c r="FW20" s="202"/>
      <c r="FX20" s="202"/>
      <c r="FY20" s="202"/>
      <c r="FZ20" s="202"/>
      <c r="GA20" s="202"/>
      <c r="GB20" s="202"/>
      <c r="GC20" s="202"/>
      <c r="GD20" s="202"/>
      <c r="GE20" s="202"/>
      <c r="GF20" s="202"/>
      <c r="GG20" s="202"/>
      <c r="GH20" s="202"/>
      <c r="GI20" s="202"/>
      <c r="GJ20" s="202"/>
      <c r="GK20" s="202"/>
      <c r="GL20" s="202"/>
      <c r="GM20" s="202"/>
      <c r="GN20" s="202"/>
      <c r="GO20" s="202"/>
      <c r="GP20" s="202"/>
      <c r="GQ20" s="202"/>
      <c r="GR20" s="202"/>
      <c r="GS20" s="202"/>
      <c r="GT20" s="202"/>
      <c r="GU20" s="202"/>
      <c r="GV20" s="202"/>
      <c r="GW20" s="202"/>
      <c r="GX20" s="202"/>
      <c r="GY20" s="202"/>
      <c r="GZ20" s="202"/>
    </row>
    <row r="21" spans="1:208">
      <c r="A21" s="147"/>
      <c r="B21" s="147"/>
      <c r="C21" s="147"/>
      <c r="D21" s="147">
        <v>970</v>
      </c>
      <c r="E21" s="147"/>
      <c r="F21" s="152" t="b">
        <v>0</v>
      </c>
      <c r="G21" s="147"/>
      <c r="H21" s="147"/>
      <c r="I21" s="147"/>
      <c r="J21" s="147"/>
      <c r="K21" s="147"/>
      <c r="L21" s="147"/>
      <c r="M21" s="147"/>
      <c r="N21" s="147"/>
      <c r="Q21" s="229"/>
      <c r="R21" s="230"/>
      <c r="S21" s="219"/>
      <c r="T21" s="220"/>
      <c r="U21" s="220"/>
      <c r="V21" s="220"/>
      <c r="W21" s="221"/>
      <c r="X21" s="199"/>
      <c r="Y21" s="199"/>
      <c r="AA21" s="203"/>
      <c r="AB21" s="198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02"/>
      <c r="AO21" s="202"/>
      <c r="AP21" s="202"/>
      <c r="AQ21" s="202"/>
      <c r="AR21" s="202"/>
      <c r="AS21" s="202"/>
      <c r="AT21" s="202"/>
      <c r="AU21" s="202"/>
      <c r="AV21" s="202"/>
      <c r="AW21" s="202"/>
      <c r="AX21" s="202"/>
      <c r="AY21" s="202"/>
      <c r="AZ21" s="202"/>
      <c r="BA21" s="202"/>
      <c r="BB21" s="202"/>
      <c r="BC21" s="202"/>
      <c r="BD21" s="202"/>
      <c r="BE21" s="202"/>
      <c r="BF21" s="202"/>
      <c r="BG21" s="202"/>
      <c r="BH21" s="202"/>
      <c r="BI21" s="202"/>
      <c r="BJ21" s="202"/>
      <c r="BK21" s="202"/>
      <c r="BL21" s="202"/>
      <c r="BM21" s="202"/>
      <c r="BN21" s="202"/>
      <c r="BO21" s="202"/>
      <c r="BP21" s="202"/>
      <c r="BQ21" s="202"/>
      <c r="BR21" s="202"/>
      <c r="BS21" s="202"/>
      <c r="BT21" s="202"/>
      <c r="BU21" s="202"/>
      <c r="BV21" s="202"/>
      <c r="BW21" s="202"/>
      <c r="BX21" s="202"/>
      <c r="BY21" s="202"/>
      <c r="BZ21" s="202"/>
      <c r="CA21" s="202"/>
      <c r="CB21" s="202"/>
      <c r="CC21" s="202"/>
      <c r="CD21" s="202"/>
      <c r="CE21" s="202"/>
      <c r="CF21" s="202"/>
      <c r="CG21" s="202"/>
      <c r="CH21" s="202"/>
      <c r="CI21" s="202"/>
      <c r="CJ21" s="202"/>
      <c r="CK21" s="202"/>
      <c r="CL21" s="202"/>
      <c r="CM21" s="202"/>
      <c r="CN21" s="202"/>
      <c r="CO21" s="202"/>
      <c r="CP21" s="202"/>
      <c r="CQ21" s="202"/>
      <c r="CR21" s="202"/>
      <c r="CS21" s="202"/>
      <c r="CT21" s="202"/>
      <c r="CU21" s="202"/>
      <c r="CV21" s="202"/>
      <c r="CW21" s="202"/>
      <c r="CX21" s="202"/>
      <c r="CY21" s="202"/>
      <c r="CZ21" s="202"/>
      <c r="DA21" s="202"/>
      <c r="DB21" s="202"/>
      <c r="DC21" s="202"/>
      <c r="DD21" s="202"/>
      <c r="DE21" s="202"/>
      <c r="DF21" s="202"/>
      <c r="DG21" s="202"/>
      <c r="DH21" s="202"/>
      <c r="DI21" s="202"/>
      <c r="DJ21" s="202"/>
      <c r="DK21" s="202"/>
      <c r="DL21" s="202"/>
      <c r="DM21" s="202"/>
      <c r="DN21" s="202"/>
      <c r="DO21" s="202"/>
      <c r="DP21" s="202"/>
      <c r="DQ21" s="202"/>
      <c r="DR21" s="202"/>
      <c r="DS21" s="202"/>
      <c r="DT21" s="202"/>
      <c r="DU21" s="202"/>
      <c r="DV21" s="202"/>
      <c r="DW21" s="202"/>
      <c r="DX21" s="202"/>
      <c r="DY21" s="202"/>
      <c r="DZ21" s="202"/>
      <c r="EA21" s="202"/>
      <c r="EB21" s="202"/>
      <c r="EC21" s="202"/>
      <c r="ED21" s="202"/>
      <c r="EE21" s="202"/>
      <c r="EF21" s="202"/>
      <c r="EG21" s="202"/>
      <c r="EH21" s="202"/>
      <c r="EI21" s="202"/>
      <c r="EJ21" s="202"/>
      <c r="EK21" s="202"/>
      <c r="EL21" s="202"/>
      <c r="EM21" s="202"/>
      <c r="EN21" s="202"/>
      <c r="EO21" s="202"/>
      <c r="EP21" s="202"/>
      <c r="EQ21" s="202"/>
      <c r="ER21" s="202"/>
      <c r="ES21" s="202"/>
      <c r="ET21" s="202"/>
      <c r="EU21" s="202"/>
      <c r="EV21" s="202"/>
      <c r="EW21" s="202"/>
      <c r="EX21" s="202"/>
      <c r="EY21" s="202"/>
      <c r="EZ21" s="202"/>
      <c r="FA21" s="202"/>
      <c r="FB21" s="202"/>
      <c r="FC21" s="202"/>
      <c r="FD21" s="202"/>
      <c r="FE21" s="202"/>
      <c r="FF21" s="202"/>
      <c r="FG21" s="202"/>
      <c r="FH21" s="202"/>
      <c r="FI21" s="202"/>
      <c r="FJ21" s="202"/>
      <c r="FK21" s="202"/>
      <c r="FL21" s="202"/>
      <c r="FM21" s="202"/>
      <c r="FN21" s="202"/>
      <c r="FO21" s="202"/>
      <c r="FP21" s="202"/>
      <c r="FQ21" s="202"/>
      <c r="FR21" s="202"/>
      <c r="FS21" s="202"/>
      <c r="FT21" s="202"/>
      <c r="FU21" s="202"/>
      <c r="FV21" s="202"/>
      <c r="FW21" s="202"/>
      <c r="FX21" s="202"/>
      <c r="FY21" s="202"/>
      <c r="FZ21" s="202"/>
      <c r="GA21" s="202"/>
      <c r="GB21" s="202"/>
      <c r="GC21" s="202"/>
      <c r="GD21" s="202"/>
      <c r="GE21" s="202"/>
      <c r="GF21" s="202"/>
      <c r="GG21" s="202"/>
      <c r="GH21" s="202"/>
      <c r="GI21" s="202"/>
      <c r="GJ21" s="202"/>
      <c r="GK21" s="202"/>
      <c r="GL21" s="202"/>
      <c r="GM21" s="202"/>
      <c r="GN21" s="202"/>
      <c r="GO21" s="202"/>
      <c r="GP21" s="202"/>
      <c r="GQ21" s="202"/>
      <c r="GR21" s="202"/>
      <c r="GS21" s="202"/>
      <c r="GT21" s="202"/>
      <c r="GU21" s="202"/>
      <c r="GV21" s="202"/>
      <c r="GW21" s="202"/>
      <c r="GX21" s="202"/>
      <c r="GY21" s="202"/>
      <c r="GZ21" s="202"/>
    </row>
    <row r="22" spans="1:208">
      <c r="A22" s="207">
        <v>1015</v>
      </c>
      <c r="G22" s="147"/>
      <c r="H22" s="147"/>
      <c r="I22" s="147"/>
      <c r="J22" s="147"/>
      <c r="K22" s="147"/>
      <c r="L22" s="147"/>
      <c r="M22" s="147"/>
      <c r="N22" s="147"/>
      <c r="Q22" s="229"/>
      <c r="R22" s="230"/>
      <c r="S22" s="219"/>
      <c r="T22" s="220"/>
      <c r="U22" s="220"/>
      <c r="V22" s="220"/>
      <c r="W22" s="221"/>
      <c r="X22" s="199"/>
      <c r="Y22" s="199"/>
      <c r="AA22" s="203"/>
      <c r="AB22" s="198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02"/>
      <c r="AO22" s="202"/>
      <c r="AP22" s="202"/>
      <c r="AQ22" s="202"/>
      <c r="AR22" s="202"/>
      <c r="AS22" s="202"/>
      <c r="AT22" s="202"/>
      <c r="AU22" s="202"/>
      <c r="AV22" s="202"/>
      <c r="AW22" s="202"/>
      <c r="AX22" s="202"/>
      <c r="AY22" s="202"/>
      <c r="AZ22" s="202"/>
      <c r="BA22" s="202"/>
      <c r="BB22" s="202"/>
      <c r="BC22" s="202"/>
      <c r="BD22" s="202"/>
      <c r="BE22" s="202"/>
      <c r="BF22" s="202"/>
      <c r="BG22" s="202"/>
      <c r="BH22" s="202"/>
      <c r="BI22" s="202"/>
      <c r="BJ22" s="202"/>
      <c r="BK22" s="202"/>
      <c r="BL22" s="202"/>
      <c r="BM22" s="202"/>
      <c r="BN22" s="202"/>
      <c r="BO22" s="202"/>
      <c r="BP22" s="202"/>
      <c r="BQ22" s="202"/>
      <c r="BR22" s="202"/>
      <c r="BS22" s="202"/>
      <c r="BT22" s="202"/>
      <c r="BU22" s="202"/>
      <c r="BV22" s="202"/>
      <c r="BW22" s="202"/>
      <c r="BX22" s="202"/>
      <c r="BY22" s="202"/>
      <c r="BZ22" s="202"/>
      <c r="CA22" s="202"/>
      <c r="CB22" s="202"/>
      <c r="CC22" s="202"/>
      <c r="CD22" s="202"/>
      <c r="CE22" s="202"/>
      <c r="CF22" s="202"/>
      <c r="CG22" s="202"/>
      <c r="CH22" s="202"/>
      <c r="CI22" s="202"/>
      <c r="CJ22" s="202"/>
      <c r="CK22" s="202"/>
      <c r="CL22" s="202"/>
      <c r="CM22" s="202"/>
      <c r="CN22" s="202"/>
      <c r="CO22" s="202"/>
      <c r="CP22" s="202"/>
      <c r="CQ22" s="202"/>
      <c r="CR22" s="202"/>
      <c r="CS22" s="202"/>
      <c r="CT22" s="202"/>
      <c r="CU22" s="202"/>
      <c r="CV22" s="202"/>
      <c r="CW22" s="202"/>
      <c r="CX22" s="202"/>
      <c r="CY22" s="202"/>
      <c r="CZ22" s="202"/>
      <c r="DA22" s="202"/>
      <c r="DB22" s="202"/>
      <c r="DC22" s="202"/>
      <c r="DD22" s="202"/>
      <c r="DE22" s="202"/>
      <c r="DF22" s="202"/>
      <c r="DG22" s="202"/>
      <c r="DH22" s="202"/>
      <c r="DI22" s="202"/>
      <c r="DJ22" s="202"/>
      <c r="DK22" s="202"/>
      <c r="DL22" s="202"/>
      <c r="DM22" s="202"/>
      <c r="DN22" s="202"/>
      <c r="DO22" s="202"/>
      <c r="DP22" s="202"/>
      <c r="DQ22" s="202"/>
      <c r="DR22" s="202"/>
      <c r="DS22" s="202"/>
      <c r="DT22" s="202"/>
      <c r="DU22" s="202"/>
      <c r="DV22" s="202"/>
      <c r="DW22" s="202"/>
      <c r="DX22" s="202"/>
      <c r="DY22" s="202"/>
      <c r="DZ22" s="202"/>
      <c r="EA22" s="202"/>
      <c r="EB22" s="202"/>
      <c r="EC22" s="202"/>
      <c r="ED22" s="202"/>
      <c r="EE22" s="202"/>
      <c r="EF22" s="202"/>
      <c r="EG22" s="202"/>
      <c r="EH22" s="202"/>
      <c r="EI22" s="202"/>
      <c r="EJ22" s="202"/>
      <c r="EK22" s="202"/>
      <c r="EL22" s="202"/>
      <c r="EM22" s="202"/>
      <c r="EN22" s="202"/>
      <c r="EO22" s="202"/>
      <c r="EP22" s="202"/>
      <c r="EQ22" s="202"/>
      <c r="ER22" s="202"/>
      <c r="ES22" s="202"/>
      <c r="ET22" s="202"/>
      <c r="EU22" s="202"/>
      <c r="EV22" s="202"/>
      <c r="EW22" s="202"/>
      <c r="EX22" s="202"/>
      <c r="EY22" s="202"/>
      <c r="EZ22" s="202"/>
      <c r="FA22" s="202"/>
      <c r="FB22" s="202"/>
      <c r="FC22" s="202"/>
      <c r="FD22" s="202"/>
      <c r="FE22" s="202"/>
      <c r="FF22" s="202"/>
      <c r="FG22" s="202"/>
      <c r="FH22" s="202"/>
      <c r="FI22" s="202"/>
      <c r="FJ22" s="202"/>
      <c r="FK22" s="202"/>
      <c r="FL22" s="202"/>
      <c r="FM22" s="202"/>
      <c r="FN22" s="202"/>
      <c r="FO22" s="202"/>
      <c r="FP22" s="202"/>
      <c r="FQ22" s="202"/>
      <c r="FR22" s="202"/>
      <c r="FS22" s="202"/>
      <c r="FT22" s="202"/>
      <c r="FU22" s="202"/>
      <c r="FV22" s="202"/>
      <c r="FW22" s="202"/>
      <c r="FX22" s="202"/>
      <c r="FY22" s="202"/>
      <c r="FZ22" s="202"/>
      <c r="GA22" s="202"/>
      <c r="GB22" s="202"/>
      <c r="GC22" s="202"/>
      <c r="GD22" s="202"/>
      <c r="GE22" s="202"/>
      <c r="GF22" s="202"/>
      <c r="GG22" s="202"/>
      <c r="GH22" s="202"/>
      <c r="GI22" s="202"/>
      <c r="GJ22" s="202"/>
      <c r="GK22" s="202"/>
      <c r="GL22" s="202"/>
      <c r="GM22" s="202"/>
      <c r="GN22" s="202"/>
      <c r="GO22" s="202"/>
      <c r="GP22" s="202"/>
      <c r="GQ22" s="202"/>
      <c r="GR22" s="202"/>
      <c r="GS22" s="202"/>
      <c r="GT22" s="202"/>
      <c r="GU22" s="202"/>
      <c r="GV22" s="202"/>
      <c r="GW22" s="202"/>
      <c r="GX22" s="202"/>
      <c r="GY22" s="202"/>
      <c r="GZ22" s="202"/>
    </row>
    <row r="23" spans="1:208">
      <c r="A23" s="206"/>
      <c r="C23" s="95" t="s">
        <v>1288</v>
      </c>
      <c r="D23" s="94">
        <f>D24</f>
        <v>250</v>
      </c>
      <c r="E23" s="89" t="s">
        <v>555</v>
      </c>
      <c r="G23" s="147"/>
      <c r="H23" s="147"/>
      <c r="I23" s="147"/>
      <c r="J23" s="147"/>
      <c r="K23" s="308"/>
      <c r="L23" s="308" t="s">
        <v>2276</v>
      </c>
      <c r="M23" s="306"/>
      <c r="N23" s="147"/>
      <c r="Q23" s="229"/>
      <c r="R23" s="230"/>
      <c r="S23" s="219"/>
      <c r="T23" s="220"/>
      <c r="U23" s="220"/>
      <c r="V23" s="220"/>
      <c r="W23" s="221"/>
      <c r="X23" s="199"/>
      <c r="Y23" s="199"/>
      <c r="AA23" s="203"/>
      <c r="AB23" s="198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02"/>
      <c r="AO23" s="202"/>
      <c r="AP23" s="202"/>
      <c r="AQ23" s="202"/>
      <c r="AR23" s="202"/>
      <c r="AS23" s="202"/>
      <c r="AT23" s="202"/>
      <c r="AU23" s="202"/>
      <c r="AV23" s="202"/>
      <c r="AW23" s="202"/>
      <c r="AX23" s="202"/>
      <c r="AY23" s="202"/>
      <c r="AZ23" s="202"/>
      <c r="BA23" s="202"/>
      <c r="BB23" s="202"/>
      <c r="BC23" s="202"/>
      <c r="BD23" s="202"/>
      <c r="BE23" s="202"/>
      <c r="BF23" s="202"/>
      <c r="BG23" s="202"/>
      <c r="BH23" s="202"/>
      <c r="BI23" s="202"/>
      <c r="BJ23" s="202"/>
      <c r="BK23" s="202"/>
      <c r="BL23" s="202"/>
      <c r="BM23" s="202"/>
      <c r="BN23" s="202"/>
      <c r="BO23" s="202"/>
      <c r="BP23" s="202"/>
      <c r="BQ23" s="202"/>
      <c r="BR23" s="202"/>
      <c r="BS23" s="202"/>
      <c r="BT23" s="202"/>
      <c r="BU23" s="202"/>
      <c r="BV23" s="202"/>
      <c r="BW23" s="202"/>
      <c r="BX23" s="202"/>
      <c r="BY23" s="202"/>
      <c r="BZ23" s="202"/>
      <c r="CA23" s="202"/>
      <c r="CB23" s="202"/>
      <c r="CC23" s="202"/>
      <c r="CD23" s="202"/>
      <c r="CE23" s="202"/>
      <c r="CF23" s="202"/>
      <c r="CG23" s="202"/>
      <c r="CH23" s="202"/>
      <c r="CI23" s="202"/>
      <c r="CJ23" s="202"/>
      <c r="CK23" s="202"/>
      <c r="CL23" s="202"/>
      <c r="CM23" s="202"/>
      <c r="CN23" s="202"/>
      <c r="CO23" s="202"/>
      <c r="CP23" s="202"/>
      <c r="CQ23" s="202"/>
      <c r="CR23" s="202"/>
      <c r="CS23" s="202"/>
      <c r="CT23" s="202"/>
      <c r="CU23" s="202"/>
      <c r="CV23" s="202"/>
      <c r="CW23" s="202"/>
      <c r="CX23" s="202"/>
      <c r="CY23" s="202"/>
      <c r="CZ23" s="202"/>
      <c r="DA23" s="202"/>
      <c r="DB23" s="202"/>
      <c r="DC23" s="202"/>
      <c r="DD23" s="202"/>
      <c r="DE23" s="202"/>
      <c r="DF23" s="202"/>
      <c r="DG23" s="202"/>
      <c r="DH23" s="202"/>
      <c r="DI23" s="202"/>
      <c r="DJ23" s="202"/>
      <c r="DK23" s="202"/>
      <c r="DL23" s="202"/>
      <c r="DM23" s="202"/>
      <c r="DN23" s="202"/>
      <c r="DO23" s="202"/>
      <c r="DP23" s="202"/>
      <c r="DQ23" s="202"/>
      <c r="DR23" s="202"/>
      <c r="DS23" s="202"/>
      <c r="DT23" s="202"/>
      <c r="DU23" s="202"/>
      <c r="DV23" s="202"/>
      <c r="DW23" s="202"/>
      <c r="DX23" s="202"/>
      <c r="DY23" s="202"/>
      <c r="DZ23" s="202"/>
      <c r="EA23" s="202"/>
      <c r="EB23" s="202"/>
      <c r="EC23" s="202"/>
      <c r="ED23" s="202"/>
      <c r="EE23" s="202"/>
      <c r="EF23" s="202"/>
      <c r="EG23" s="202"/>
      <c r="EH23" s="202"/>
      <c r="EI23" s="202"/>
      <c r="EJ23" s="202"/>
      <c r="EK23" s="202"/>
      <c r="EL23" s="202"/>
      <c r="EM23" s="202"/>
      <c r="EN23" s="202"/>
      <c r="EO23" s="202"/>
      <c r="EP23" s="202"/>
      <c r="EQ23" s="202"/>
      <c r="ER23" s="202"/>
      <c r="ES23" s="202"/>
      <c r="ET23" s="202"/>
      <c r="EU23" s="202"/>
      <c r="EV23" s="202"/>
      <c r="EW23" s="202"/>
      <c r="EX23" s="202"/>
      <c r="EY23" s="202"/>
      <c r="EZ23" s="202"/>
      <c r="FA23" s="202"/>
      <c r="FB23" s="202"/>
      <c r="FC23" s="202"/>
      <c r="FD23" s="202"/>
      <c r="FE23" s="202"/>
      <c r="FF23" s="202"/>
      <c r="FG23" s="202"/>
      <c r="FH23" s="202"/>
      <c r="FI23" s="202"/>
      <c r="FJ23" s="202"/>
      <c r="FK23" s="202"/>
      <c r="FL23" s="202"/>
      <c r="FM23" s="202"/>
      <c r="FN23" s="202"/>
      <c r="FO23" s="202"/>
      <c r="FP23" s="202"/>
      <c r="FQ23" s="202"/>
      <c r="FR23" s="202"/>
      <c r="FS23" s="202"/>
      <c r="FT23" s="202"/>
      <c r="FU23" s="202"/>
      <c r="FV23" s="202"/>
      <c r="FW23" s="202"/>
      <c r="FX23" s="202"/>
      <c r="FY23" s="202"/>
      <c r="FZ23" s="202"/>
      <c r="GA23" s="202"/>
      <c r="GB23" s="202"/>
      <c r="GC23" s="202"/>
      <c r="GD23" s="202"/>
      <c r="GE23" s="202"/>
      <c r="GF23" s="202"/>
      <c r="GG23" s="202"/>
      <c r="GH23" s="202"/>
      <c r="GI23" s="202"/>
      <c r="GJ23" s="202"/>
      <c r="GK23" s="202"/>
      <c r="GL23" s="202"/>
      <c r="GM23" s="202"/>
      <c r="GN23" s="202"/>
      <c r="GO23" s="202"/>
      <c r="GP23" s="202"/>
      <c r="GQ23" s="202"/>
      <c r="GR23" s="202"/>
      <c r="GS23" s="202"/>
      <c r="GT23" s="202"/>
      <c r="GU23" s="202"/>
      <c r="GV23" s="202"/>
      <c r="GW23" s="202"/>
      <c r="GX23" s="202"/>
      <c r="GY23" s="202"/>
      <c r="GZ23" s="202"/>
    </row>
    <row r="24" spans="1:208">
      <c r="A24" s="253">
        <f>IF(A22=1000,"OFF",1000-A22)</f>
        <v>-15</v>
      </c>
      <c r="B24" s="147"/>
      <c r="C24" s="147"/>
      <c r="D24" s="147">
        <v>250</v>
      </c>
      <c r="E24" s="147"/>
      <c r="F24" s="88" t="s">
        <v>1630</v>
      </c>
      <c r="G24" s="147"/>
      <c r="H24" s="306" t="s">
        <v>2249</v>
      </c>
      <c r="I24" s="308" t="b">
        <f>AND(A35,NOT(Design!M3))</f>
        <v>0</v>
      </c>
      <c r="J24" s="147"/>
      <c r="K24" s="308" t="s">
        <v>2277</v>
      </c>
      <c r="L24" s="308">
        <v>50</v>
      </c>
      <c r="M24" s="306"/>
      <c r="N24" s="147"/>
      <c r="Q24" s="229"/>
      <c r="R24" s="230"/>
      <c r="S24" s="219"/>
      <c r="T24" s="220"/>
      <c r="U24" s="220"/>
      <c r="V24" s="220"/>
      <c r="W24" s="221"/>
      <c r="X24" s="199"/>
      <c r="Y24" s="199"/>
      <c r="AA24" s="203"/>
      <c r="AB24" s="198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02"/>
      <c r="AO24" s="202"/>
      <c r="AP24" s="202"/>
      <c r="AQ24" s="202"/>
      <c r="AR24" s="202"/>
      <c r="AS24" s="202"/>
      <c r="AT24" s="202"/>
      <c r="AU24" s="202"/>
      <c r="AV24" s="202"/>
      <c r="AW24" s="202"/>
      <c r="AX24" s="202"/>
      <c r="AY24" s="202"/>
      <c r="AZ24" s="202"/>
      <c r="BA24" s="202"/>
      <c r="BB24" s="202"/>
      <c r="BC24" s="202"/>
      <c r="BD24" s="202"/>
      <c r="BE24" s="202"/>
      <c r="BF24" s="202"/>
      <c r="BG24" s="202"/>
      <c r="BH24" s="202"/>
      <c r="BI24" s="202"/>
      <c r="BJ24" s="202"/>
      <c r="BK24" s="202"/>
      <c r="BL24" s="202"/>
      <c r="BM24" s="202"/>
      <c r="BN24" s="202"/>
      <c r="BO24" s="202"/>
      <c r="BP24" s="202"/>
      <c r="BQ24" s="202"/>
      <c r="BR24" s="202"/>
      <c r="BS24" s="202"/>
      <c r="BT24" s="202"/>
      <c r="BU24" s="202"/>
      <c r="BV24" s="202"/>
      <c r="BW24" s="202"/>
      <c r="BX24" s="202"/>
      <c r="BY24" s="202"/>
      <c r="BZ24" s="202"/>
      <c r="CA24" s="202"/>
      <c r="CB24" s="202"/>
      <c r="CC24" s="202"/>
      <c r="CD24" s="202"/>
      <c r="CE24" s="202"/>
      <c r="CF24" s="202"/>
      <c r="CG24" s="202"/>
      <c r="CH24" s="202"/>
      <c r="CI24" s="202"/>
      <c r="CJ24" s="202"/>
      <c r="CK24" s="202"/>
      <c r="CL24" s="202"/>
      <c r="CM24" s="202"/>
      <c r="CN24" s="202"/>
      <c r="CO24" s="202"/>
      <c r="CP24" s="202"/>
      <c r="CQ24" s="202"/>
      <c r="CR24" s="202"/>
      <c r="CS24" s="202"/>
      <c r="CT24" s="202"/>
      <c r="CU24" s="202"/>
      <c r="CV24" s="202"/>
      <c r="CW24" s="202"/>
      <c r="CX24" s="202"/>
      <c r="CY24" s="202"/>
      <c r="CZ24" s="202"/>
      <c r="DA24" s="202"/>
      <c r="DB24" s="202"/>
      <c r="DC24" s="202"/>
      <c r="DD24" s="202"/>
      <c r="DE24" s="202"/>
      <c r="DF24" s="202"/>
      <c r="DG24" s="202"/>
      <c r="DH24" s="202"/>
      <c r="DI24" s="202"/>
      <c r="DJ24" s="202"/>
      <c r="DK24" s="202"/>
      <c r="DL24" s="202"/>
      <c r="DM24" s="202"/>
      <c r="DN24" s="202"/>
      <c r="DO24" s="202"/>
      <c r="DP24" s="202"/>
      <c r="DQ24" s="202"/>
      <c r="DR24" s="202"/>
      <c r="DS24" s="202"/>
      <c r="DT24" s="202"/>
      <c r="DU24" s="202"/>
      <c r="DV24" s="202"/>
      <c r="DW24" s="202"/>
      <c r="DX24" s="202"/>
      <c r="DY24" s="202"/>
      <c r="DZ24" s="202"/>
      <c r="EA24" s="202"/>
      <c r="EB24" s="202"/>
      <c r="EC24" s="202"/>
      <c r="ED24" s="202"/>
      <c r="EE24" s="202"/>
      <c r="EF24" s="202"/>
      <c r="EG24" s="202"/>
      <c r="EH24" s="202"/>
      <c r="EI24" s="202"/>
      <c r="EJ24" s="202"/>
      <c r="EK24" s="202"/>
      <c r="EL24" s="202"/>
      <c r="EM24" s="202"/>
      <c r="EN24" s="202"/>
      <c r="EO24" s="202"/>
      <c r="EP24" s="202"/>
      <c r="EQ24" s="202"/>
      <c r="ER24" s="202"/>
      <c r="ES24" s="202"/>
      <c r="ET24" s="202"/>
      <c r="EU24" s="202"/>
      <c r="EV24" s="202"/>
      <c r="EW24" s="202"/>
      <c r="EX24" s="202"/>
      <c r="EY24" s="202"/>
      <c r="EZ24" s="202"/>
      <c r="FA24" s="202"/>
      <c r="FB24" s="202"/>
      <c r="FC24" s="202"/>
      <c r="FD24" s="202"/>
      <c r="FE24" s="202"/>
      <c r="FF24" s="202"/>
      <c r="FG24" s="202"/>
      <c r="FH24" s="202"/>
      <c r="FI24" s="202"/>
      <c r="FJ24" s="202"/>
      <c r="FK24" s="202"/>
      <c r="FL24" s="202"/>
      <c r="FM24" s="202"/>
      <c r="FN24" s="202"/>
      <c r="FO24" s="202"/>
      <c r="FP24" s="202"/>
      <c r="FQ24" s="202"/>
      <c r="FR24" s="202"/>
      <c r="FS24" s="202"/>
      <c r="FT24" s="202"/>
      <c r="FU24" s="202"/>
      <c r="FV24" s="202"/>
      <c r="FW24" s="202"/>
      <c r="FX24" s="202"/>
      <c r="FY24" s="202"/>
      <c r="FZ24" s="202"/>
      <c r="GA24" s="202"/>
      <c r="GB24" s="202"/>
      <c r="GC24" s="202"/>
      <c r="GD24" s="202"/>
      <c r="GE24" s="202"/>
      <c r="GF24" s="202"/>
      <c r="GG24" s="202"/>
      <c r="GH24" s="202"/>
      <c r="GI24" s="202"/>
      <c r="GJ24" s="202"/>
      <c r="GK24" s="202"/>
      <c r="GL24" s="202"/>
      <c r="GM24" s="202"/>
      <c r="GN24" s="202"/>
      <c r="GO24" s="202"/>
      <c r="GP24" s="202"/>
      <c r="GQ24" s="202"/>
      <c r="GR24" s="202"/>
      <c r="GS24" s="202"/>
      <c r="GT24" s="202"/>
      <c r="GU24" s="202"/>
      <c r="GV24" s="202"/>
      <c r="GW24" s="202"/>
      <c r="GX24" s="202"/>
      <c r="GY24" s="202"/>
      <c r="GZ24" s="202"/>
    </row>
    <row r="25" spans="1:208">
      <c r="G25" s="147"/>
      <c r="H25" s="306"/>
      <c r="I25" s="306"/>
      <c r="J25" s="147"/>
      <c r="K25" s="308" t="s">
        <v>2278</v>
      </c>
      <c r="L25" s="308">
        <v>0</v>
      </c>
      <c r="M25" s="306"/>
      <c r="N25" s="147"/>
      <c r="Q25" s="229"/>
      <c r="R25" s="230"/>
      <c r="S25" s="219"/>
      <c r="T25" s="220"/>
      <c r="U25" s="220"/>
      <c r="V25" s="220"/>
      <c r="W25" s="221"/>
      <c r="X25" s="199"/>
      <c r="Y25" s="199"/>
      <c r="AA25" s="203"/>
      <c r="AB25" s="198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U25" s="202"/>
      <c r="AV25" s="202"/>
      <c r="AW25" s="202"/>
      <c r="AX25" s="202"/>
      <c r="AY25" s="202"/>
      <c r="AZ25" s="202"/>
      <c r="BA25" s="202"/>
      <c r="BB25" s="202"/>
      <c r="BC25" s="202"/>
      <c r="BD25" s="202"/>
      <c r="BE25" s="202"/>
      <c r="BF25" s="202"/>
      <c r="BG25" s="202"/>
      <c r="BH25" s="202"/>
      <c r="BI25" s="202"/>
      <c r="BJ25" s="202"/>
      <c r="BK25" s="202"/>
      <c r="BL25" s="202"/>
      <c r="BM25" s="202"/>
      <c r="BN25" s="202"/>
      <c r="BO25" s="202"/>
      <c r="BP25" s="202"/>
      <c r="BQ25" s="202"/>
      <c r="BR25" s="202"/>
      <c r="BS25" s="202"/>
      <c r="BT25" s="202"/>
      <c r="BU25" s="202"/>
      <c r="BV25" s="202"/>
      <c r="BW25" s="202"/>
      <c r="BX25" s="202"/>
      <c r="BY25" s="202"/>
      <c r="BZ25" s="202"/>
      <c r="CA25" s="202"/>
      <c r="CB25" s="202"/>
      <c r="CC25" s="202"/>
      <c r="CD25" s="202"/>
      <c r="CE25" s="202"/>
      <c r="CF25" s="202"/>
      <c r="CG25" s="202"/>
      <c r="CH25" s="202"/>
      <c r="CI25" s="202"/>
      <c r="CJ25" s="202"/>
      <c r="CK25" s="202"/>
      <c r="CL25" s="202"/>
      <c r="CM25" s="202"/>
      <c r="CN25" s="202"/>
      <c r="CO25" s="202"/>
      <c r="CP25" s="202"/>
      <c r="CQ25" s="202"/>
      <c r="CR25" s="202"/>
      <c r="CS25" s="202"/>
      <c r="CT25" s="202"/>
      <c r="CU25" s="202"/>
      <c r="CV25" s="202"/>
      <c r="CW25" s="202"/>
      <c r="CX25" s="202"/>
      <c r="CY25" s="202"/>
      <c r="CZ25" s="202"/>
      <c r="DA25" s="202"/>
      <c r="DB25" s="202"/>
      <c r="DC25" s="202"/>
      <c r="DD25" s="202"/>
      <c r="DE25" s="202"/>
      <c r="DF25" s="202"/>
      <c r="DG25" s="202"/>
      <c r="DH25" s="202"/>
      <c r="DI25" s="202"/>
      <c r="DJ25" s="202"/>
      <c r="DK25" s="202"/>
      <c r="DL25" s="202"/>
      <c r="DM25" s="202"/>
      <c r="DN25" s="202"/>
      <c r="DO25" s="202"/>
      <c r="DP25" s="202"/>
      <c r="DQ25" s="202"/>
      <c r="DR25" s="202"/>
      <c r="DS25" s="202"/>
      <c r="DT25" s="202"/>
      <c r="DU25" s="202"/>
      <c r="DV25" s="202"/>
      <c r="DW25" s="202"/>
      <c r="DX25" s="202"/>
      <c r="DY25" s="202"/>
      <c r="DZ25" s="202"/>
      <c r="EA25" s="202"/>
      <c r="EB25" s="202"/>
      <c r="EC25" s="202"/>
      <c r="ED25" s="202"/>
      <c r="EE25" s="202"/>
      <c r="EF25" s="202"/>
      <c r="EG25" s="202"/>
      <c r="EH25" s="202"/>
      <c r="EI25" s="202"/>
      <c r="EJ25" s="202"/>
      <c r="EK25" s="202"/>
      <c r="EL25" s="202"/>
      <c r="EM25" s="202"/>
      <c r="EN25" s="202"/>
      <c r="EO25" s="202"/>
      <c r="EP25" s="202"/>
      <c r="EQ25" s="202"/>
      <c r="ER25" s="202"/>
      <c r="ES25" s="202"/>
      <c r="ET25" s="202"/>
      <c r="EU25" s="202"/>
      <c r="EV25" s="202"/>
      <c r="EW25" s="202"/>
      <c r="EX25" s="202"/>
      <c r="EY25" s="202"/>
      <c r="EZ25" s="202"/>
      <c r="FA25" s="202"/>
      <c r="FB25" s="202"/>
      <c r="FC25" s="202"/>
      <c r="FD25" s="202"/>
      <c r="FE25" s="202"/>
      <c r="FF25" s="202"/>
      <c r="FG25" s="202"/>
      <c r="FH25" s="202"/>
      <c r="FI25" s="202"/>
      <c r="FJ25" s="202"/>
      <c r="FK25" s="202"/>
      <c r="FL25" s="202"/>
      <c r="FM25" s="202"/>
      <c r="FN25" s="202"/>
      <c r="FO25" s="202"/>
      <c r="FP25" s="202"/>
      <c r="FQ25" s="202"/>
      <c r="FR25" s="202"/>
      <c r="FS25" s="202"/>
      <c r="FT25" s="202"/>
      <c r="FU25" s="202"/>
      <c r="FV25" s="202"/>
      <c r="FW25" s="202"/>
      <c r="FX25" s="202"/>
      <c r="FY25" s="202"/>
      <c r="FZ25" s="202"/>
      <c r="GA25" s="202"/>
      <c r="GB25" s="202"/>
      <c r="GC25" s="202"/>
      <c r="GD25" s="202"/>
      <c r="GE25" s="202"/>
      <c r="GF25" s="202"/>
      <c r="GG25" s="202"/>
      <c r="GH25" s="202"/>
      <c r="GI25" s="202"/>
      <c r="GJ25" s="202"/>
      <c r="GK25" s="202"/>
      <c r="GL25" s="202"/>
      <c r="GM25" s="202"/>
      <c r="GN25" s="202"/>
      <c r="GO25" s="202"/>
      <c r="GP25" s="202"/>
      <c r="GQ25" s="202"/>
      <c r="GR25" s="202"/>
      <c r="GS25" s="202"/>
      <c r="GT25" s="202"/>
      <c r="GU25" s="202"/>
      <c r="GV25" s="202"/>
      <c r="GW25" s="202"/>
      <c r="GX25" s="202"/>
      <c r="GY25" s="202"/>
      <c r="GZ25" s="202"/>
    </row>
    <row r="26" spans="1:208">
      <c r="G26" s="147"/>
      <c r="H26" s="306"/>
      <c r="I26" s="306"/>
      <c r="J26" s="147"/>
      <c r="K26" s="308" t="s">
        <v>2279</v>
      </c>
      <c r="L26" s="308">
        <v>0</v>
      </c>
      <c r="M26" s="306"/>
      <c r="N26" s="147"/>
      <c r="Q26" s="229"/>
      <c r="R26" s="230"/>
      <c r="S26" s="219"/>
      <c r="T26" s="220"/>
      <c r="U26" s="220"/>
      <c r="V26" s="220"/>
      <c r="W26" s="221"/>
      <c r="X26" s="199"/>
      <c r="Y26" s="199"/>
      <c r="AA26" s="203"/>
      <c r="AB26" s="198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U26" s="202"/>
      <c r="AV26" s="202"/>
      <c r="AW26" s="202"/>
      <c r="AX26" s="202"/>
      <c r="AY26" s="202"/>
      <c r="AZ26" s="202"/>
      <c r="BA26" s="202"/>
      <c r="BB26" s="202"/>
      <c r="BC26" s="202"/>
      <c r="BD26" s="202"/>
      <c r="BE26" s="202"/>
      <c r="BF26" s="202"/>
      <c r="BG26" s="202"/>
      <c r="BH26" s="202"/>
      <c r="BI26" s="202"/>
      <c r="BJ26" s="202"/>
      <c r="BK26" s="202"/>
      <c r="BL26" s="202"/>
      <c r="BM26" s="202"/>
      <c r="BN26" s="202"/>
      <c r="BO26" s="202"/>
      <c r="BP26" s="202"/>
      <c r="BQ26" s="202"/>
      <c r="BR26" s="202"/>
      <c r="BS26" s="202"/>
      <c r="BT26" s="202"/>
      <c r="BU26" s="202"/>
      <c r="BV26" s="202"/>
      <c r="BW26" s="202"/>
      <c r="BX26" s="202"/>
      <c r="BY26" s="202"/>
      <c r="BZ26" s="202"/>
      <c r="CA26" s="202"/>
      <c r="CB26" s="202"/>
      <c r="CC26" s="202"/>
      <c r="CD26" s="202"/>
      <c r="CE26" s="202"/>
      <c r="CF26" s="202"/>
      <c r="CG26" s="202"/>
      <c r="CH26" s="202"/>
      <c r="CI26" s="202"/>
      <c r="CJ26" s="202"/>
      <c r="CK26" s="202"/>
      <c r="CL26" s="202"/>
      <c r="CM26" s="202"/>
      <c r="CN26" s="202"/>
      <c r="CO26" s="202"/>
      <c r="CP26" s="202"/>
      <c r="CQ26" s="202"/>
      <c r="CR26" s="202"/>
      <c r="CS26" s="202"/>
      <c r="CT26" s="202"/>
      <c r="CU26" s="202"/>
      <c r="CV26" s="202"/>
      <c r="CW26" s="202"/>
      <c r="CX26" s="202"/>
      <c r="CY26" s="202"/>
      <c r="CZ26" s="202"/>
      <c r="DA26" s="202"/>
      <c r="DB26" s="202"/>
      <c r="DC26" s="202"/>
      <c r="DD26" s="202"/>
      <c r="DE26" s="202"/>
      <c r="DF26" s="202"/>
      <c r="DG26" s="202"/>
      <c r="DH26" s="202"/>
      <c r="DI26" s="202"/>
      <c r="DJ26" s="202"/>
      <c r="DK26" s="202"/>
      <c r="DL26" s="202"/>
      <c r="DM26" s="202"/>
      <c r="DN26" s="202"/>
      <c r="DO26" s="202"/>
      <c r="DP26" s="202"/>
      <c r="DQ26" s="202"/>
      <c r="DR26" s="202"/>
      <c r="DS26" s="202"/>
      <c r="DT26" s="202"/>
      <c r="DU26" s="202"/>
      <c r="DV26" s="202"/>
      <c r="DW26" s="202"/>
      <c r="DX26" s="202"/>
      <c r="DY26" s="202"/>
      <c r="DZ26" s="202"/>
      <c r="EA26" s="202"/>
      <c r="EB26" s="202"/>
      <c r="EC26" s="202"/>
      <c r="ED26" s="202"/>
      <c r="EE26" s="202"/>
      <c r="EF26" s="202"/>
      <c r="EG26" s="202"/>
      <c r="EH26" s="202"/>
      <c r="EI26" s="202"/>
      <c r="EJ26" s="202"/>
      <c r="EK26" s="202"/>
      <c r="EL26" s="202"/>
      <c r="EM26" s="202"/>
      <c r="EN26" s="202"/>
      <c r="EO26" s="202"/>
      <c r="EP26" s="202"/>
      <c r="EQ26" s="202"/>
      <c r="ER26" s="202"/>
      <c r="ES26" s="202"/>
      <c r="ET26" s="202"/>
      <c r="EU26" s="202"/>
      <c r="EV26" s="202"/>
      <c r="EW26" s="202"/>
      <c r="EX26" s="202"/>
      <c r="EY26" s="202"/>
      <c r="EZ26" s="202"/>
      <c r="FA26" s="202"/>
      <c r="FB26" s="202"/>
      <c r="FC26" s="202"/>
      <c r="FD26" s="202"/>
      <c r="FE26" s="202"/>
      <c r="FF26" s="202"/>
      <c r="FG26" s="202"/>
      <c r="FH26" s="202"/>
      <c r="FI26" s="202"/>
      <c r="FJ26" s="202"/>
      <c r="FK26" s="202"/>
      <c r="FL26" s="202"/>
      <c r="FM26" s="202"/>
      <c r="FN26" s="202"/>
      <c r="FO26" s="202"/>
      <c r="FP26" s="202"/>
      <c r="FQ26" s="202"/>
      <c r="FR26" s="202"/>
      <c r="FS26" s="202"/>
      <c r="FT26" s="202"/>
      <c r="FU26" s="202"/>
      <c r="FV26" s="202"/>
      <c r="FW26" s="202"/>
      <c r="FX26" s="202"/>
      <c r="FY26" s="202"/>
      <c r="FZ26" s="202"/>
      <c r="GA26" s="202"/>
      <c r="GB26" s="202"/>
      <c r="GC26" s="202"/>
      <c r="GD26" s="202"/>
      <c r="GE26" s="202"/>
      <c r="GF26" s="202"/>
      <c r="GG26" s="202"/>
      <c r="GH26" s="202"/>
      <c r="GI26" s="202"/>
      <c r="GJ26" s="202"/>
      <c r="GK26" s="202"/>
      <c r="GL26" s="202"/>
      <c r="GM26" s="202"/>
      <c r="GN26" s="202"/>
      <c r="GO26" s="202"/>
      <c r="GP26" s="202"/>
      <c r="GQ26" s="202"/>
      <c r="GR26" s="202"/>
      <c r="GS26" s="202"/>
      <c r="GT26" s="202"/>
      <c r="GU26" s="202"/>
      <c r="GV26" s="202"/>
      <c r="GW26" s="202"/>
      <c r="GX26" s="202"/>
      <c r="GY26" s="202"/>
      <c r="GZ26" s="202"/>
    </row>
    <row r="27" spans="1:208">
      <c r="C27" s="154">
        <v>1</v>
      </c>
      <c r="G27" s="147"/>
      <c r="H27" s="306"/>
      <c r="I27" s="306" t="s">
        <v>28</v>
      </c>
      <c r="J27" s="306">
        <v>25</v>
      </c>
      <c r="K27" s="306"/>
      <c r="L27" s="306"/>
      <c r="M27" s="309" t="s">
        <v>1898</v>
      </c>
      <c r="N27" s="147"/>
      <c r="Q27" s="229"/>
      <c r="R27" s="230"/>
      <c r="S27" s="219"/>
      <c r="T27" s="220"/>
      <c r="U27" s="220"/>
      <c r="V27" s="220"/>
      <c r="W27" s="221"/>
      <c r="X27" s="199"/>
      <c r="Y27" s="199"/>
      <c r="AA27" s="203"/>
      <c r="AB27" s="198"/>
      <c r="AC27" s="202"/>
      <c r="AD27" s="202"/>
      <c r="AE27" s="202"/>
      <c r="AF27" s="202"/>
      <c r="AG27" s="202"/>
      <c r="AH27" s="202"/>
      <c r="AI27" s="202"/>
      <c r="AJ27" s="202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U27" s="202"/>
      <c r="AV27" s="202"/>
      <c r="AW27" s="202"/>
      <c r="AX27" s="202"/>
      <c r="AY27" s="202"/>
      <c r="AZ27" s="202"/>
      <c r="BA27" s="202"/>
      <c r="BB27" s="202"/>
      <c r="BC27" s="202"/>
      <c r="BD27" s="202"/>
      <c r="BE27" s="202"/>
      <c r="BF27" s="202"/>
      <c r="BG27" s="202"/>
      <c r="BH27" s="202"/>
      <c r="BI27" s="202"/>
      <c r="BJ27" s="202"/>
      <c r="BK27" s="202"/>
      <c r="BL27" s="202"/>
      <c r="BM27" s="202"/>
      <c r="BN27" s="202"/>
      <c r="BO27" s="202"/>
      <c r="BP27" s="202"/>
      <c r="BQ27" s="202"/>
      <c r="BR27" s="202"/>
      <c r="BS27" s="202"/>
      <c r="BT27" s="202"/>
      <c r="BU27" s="202"/>
      <c r="BV27" s="202"/>
      <c r="BW27" s="202"/>
      <c r="BX27" s="202"/>
      <c r="BY27" s="202"/>
      <c r="BZ27" s="202"/>
      <c r="CA27" s="202"/>
      <c r="CB27" s="202"/>
      <c r="CC27" s="202"/>
      <c r="CD27" s="202"/>
      <c r="CE27" s="202"/>
      <c r="CF27" s="202"/>
      <c r="CG27" s="202"/>
      <c r="CH27" s="202"/>
      <c r="CI27" s="202"/>
      <c r="CJ27" s="202"/>
      <c r="CK27" s="202"/>
      <c r="CL27" s="202"/>
      <c r="CM27" s="202"/>
      <c r="CN27" s="202"/>
      <c r="CO27" s="202"/>
      <c r="CP27" s="202"/>
      <c r="CQ27" s="202"/>
      <c r="CR27" s="202"/>
      <c r="CS27" s="202"/>
      <c r="CT27" s="202"/>
      <c r="CU27" s="202"/>
      <c r="CV27" s="202"/>
      <c r="CW27" s="202"/>
      <c r="CX27" s="202"/>
      <c r="CY27" s="202"/>
      <c r="CZ27" s="202"/>
      <c r="DA27" s="202"/>
      <c r="DB27" s="202"/>
      <c r="DC27" s="202"/>
      <c r="DD27" s="202"/>
      <c r="DE27" s="202"/>
      <c r="DF27" s="202"/>
      <c r="DG27" s="202"/>
      <c r="DH27" s="202"/>
      <c r="DI27" s="202"/>
      <c r="DJ27" s="202"/>
      <c r="DK27" s="202"/>
      <c r="DL27" s="202"/>
      <c r="DM27" s="202"/>
      <c r="DN27" s="202"/>
      <c r="DO27" s="202"/>
      <c r="DP27" s="202"/>
      <c r="DQ27" s="202"/>
      <c r="DR27" s="202"/>
      <c r="DS27" s="202"/>
      <c r="DT27" s="202"/>
      <c r="DU27" s="202"/>
      <c r="DV27" s="202"/>
      <c r="DW27" s="202"/>
      <c r="DX27" s="202"/>
      <c r="DY27" s="202"/>
      <c r="DZ27" s="202"/>
      <c r="EA27" s="202"/>
      <c r="EB27" s="202"/>
      <c r="EC27" s="202"/>
      <c r="ED27" s="202"/>
      <c r="EE27" s="202"/>
      <c r="EF27" s="202"/>
      <c r="EG27" s="202"/>
      <c r="EH27" s="202"/>
      <c r="EI27" s="202"/>
      <c r="EJ27" s="202"/>
      <c r="EK27" s="202"/>
      <c r="EL27" s="202"/>
      <c r="EM27" s="202"/>
      <c r="EN27" s="202"/>
      <c r="EO27" s="202"/>
      <c r="EP27" s="202"/>
      <c r="EQ27" s="202"/>
      <c r="ER27" s="202"/>
      <c r="ES27" s="202"/>
      <c r="ET27" s="202"/>
      <c r="EU27" s="202"/>
      <c r="EV27" s="202"/>
      <c r="EW27" s="202"/>
      <c r="EX27" s="202"/>
      <c r="EY27" s="202"/>
      <c r="EZ27" s="202"/>
      <c r="FA27" s="202"/>
      <c r="FB27" s="202"/>
      <c r="FC27" s="202"/>
      <c r="FD27" s="202"/>
      <c r="FE27" s="202"/>
      <c r="FF27" s="202"/>
      <c r="FG27" s="202"/>
      <c r="FH27" s="202"/>
      <c r="FI27" s="202"/>
      <c r="FJ27" s="202"/>
      <c r="FK27" s="202"/>
      <c r="FL27" s="202"/>
      <c r="FM27" s="202"/>
      <c r="FN27" s="202"/>
      <c r="FO27" s="202"/>
      <c r="FP27" s="202"/>
      <c r="FQ27" s="202"/>
      <c r="FR27" s="202"/>
      <c r="FS27" s="202"/>
      <c r="FT27" s="202"/>
      <c r="FU27" s="202"/>
      <c r="FV27" s="202"/>
      <c r="FW27" s="202"/>
      <c r="FX27" s="202"/>
      <c r="FY27" s="202"/>
      <c r="FZ27" s="202"/>
      <c r="GA27" s="202"/>
      <c r="GB27" s="202"/>
      <c r="GC27" s="202"/>
      <c r="GD27" s="202"/>
      <c r="GE27" s="202"/>
      <c r="GF27" s="202"/>
      <c r="GG27" s="202"/>
      <c r="GH27" s="202"/>
      <c r="GI27" s="202"/>
      <c r="GJ27" s="202"/>
      <c r="GK27" s="202"/>
      <c r="GL27" s="202"/>
      <c r="GM27" s="202"/>
      <c r="GN27" s="202"/>
      <c r="GO27" s="202"/>
      <c r="GP27" s="202"/>
      <c r="GQ27" s="202"/>
      <c r="GR27" s="202"/>
      <c r="GS27" s="202"/>
      <c r="GT27" s="202"/>
      <c r="GU27" s="202"/>
      <c r="GV27" s="202"/>
      <c r="GW27" s="202"/>
      <c r="GX27" s="202"/>
      <c r="GY27" s="202"/>
      <c r="GZ27" s="202"/>
    </row>
    <row r="28" spans="1:208">
      <c r="C28" s="147"/>
      <c r="G28" s="147"/>
      <c r="H28" s="306"/>
      <c r="I28" s="306" t="s">
        <v>29</v>
      </c>
      <c r="J28" s="306">
        <v>10</v>
      </c>
      <c r="K28" s="306"/>
      <c r="L28" s="306"/>
      <c r="M28" s="309" t="s">
        <v>1899</v>
      </c>
      <c r="N28" s="147"/>
      <c r="Q28" s="229"/>
      <c r="R28" s="230"/>
      <c r="S28" s="219"/>
      <c r="T28" s="220"/>
      <c r="U28" s="220"/>
      <c r="V28" s="220"/>
      <c r="W28" s="221"/>
      <c r="X28" s="199"/>
      <c r="Y28" s="199"/>
      <c r="AA28" s="203"/>
      <c r="AB28" s="198"/>
      <c r="AC28" s="202"/>
      <c r="AD28" s="202"/>
      <c r="AE28" s="202"/>
      <c r="AF28" s="202"/>
      <c r="AG28" s="202"/>
      <c r="AH28" s="202"/>
      <c r="AI28" s="202"/>
      <c r="AJ28" s="20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U28" s="202"/>
      <c r="AV28" s="202"/>
      <c r="AW28" s="202"/>
      <c r="AX28" s="202"/>
      <c r="AY28" s="202"/>
      <c r="AZ28" s="202"/>
      <c r="BA28" s="202"/>
      <c r="BB28" s="202"/>
      <c r="BC28" s="202"/>
      <c r="BD28" s="202"/>
      <c r="BE28" s="202"/>
      <c r="BF28" s="202"/>
      <c r="BG28" s="202"/>
      <c r="BH28" s="202"/>
      <c r="BI28" s="202"/>
      <c r="BJ28" s="202"/>
      <c r="BK28" s="202"/>
      <c r="BL28" s="202"/>
      <c r="BM28" s="202"/>
      <c r="BN28" s="202"/>
      <c r="BO28" s="202"/>
      <c r="BP28" s="202"/>
      <c r="BQ28" s="202"/>
      <c r="BR28" s="202"/>
      <c r="BS28" s="202"/>
      <c r="BT28" s="202"/>
      <c r="BU28" s="202"/>
      <c r="BV28" s="202"/>
      <c r="BW28" s="202"/>
      <c r="BX28" s="202"/>
      <c r="BY28" s="202"/>
      <c r="BZ28" s="202"/>
      <c r="CA28" s="202"/>
      <c r="CB28" s="202"/>
      <c r="CC28" s="202"/>
      <c r="CD28" s="202"/>
      <c r="CE28" s="202"/>
      <c r="CF28" s="202"/>
      <c r="CG28" s="202"/>
      <c r="CH28" s="202"/>
      <c r="CI28" s="202"/>
      <c r="CJ28" s="202"/>
      <c r="CK28" s="202"/>
      <c r="CL28" s="202"/>
      <c r="CM28" s="202"/>
      <c r="CN28" s="202"/>
      <c r="CO28" s="202"/>
      <c r="CP28" s="202"/>
      <c r="CQ28" s="202"/>
      <c r="CR28" s="202"/>
      <c r="CS28" s="202"/>
      <c r="CT28" s="202"/>
      <c r="CU28" s="202"/>
      <c r="CV28" s="202"/>
      <c r="CW28" s="202"/>
      <c r="CX28" s="202"/>
      <c r="CY28" s="202"/>
      <c r="CZ28" s="202"/>
      <c r="DA28" s="202"/>
      <c r="DB28" s="202"/>
      <c r="DC28" s="202"/>
      <c r="DD28" s="202"/>
      <c r="DE28" s="202"/>
      <c r="DF28" s="202"/>
      <c r="DG28" s="202"/>
      <c r="DH28" s="202"/>
      <c r="DI28" s="202"/>
      <c r="DJ28" s="202"/>
      <c r="DK28" s="202"/>
      <c r="DL28" s="202"/>
      <c r="DM28" s="202"/>
      <c r="DN28" s="202"/>
      <c r="DO28" s="202"/>
      <c r="DP28" s="202"/>
      <c r="DQ28" s="202"/>
      <c r="DR28" s="202"/>
      <c r="DS28" s="202"/>
      <c r="DT28" s="202"/>
      <c r="DU28" s="202"/>
      <c r="DV28" s="202"/>
      <c r="DW28" s="202"/>
      <c r="DX28" s="202"/>
      <c r="DY28" s="202"/>
      <c r="DZ28" s="202"/>
      <c r="EA28" s="202"/>
      <c r="EB28" s="202"/>
      <c r="EC28" s="202"/>
      <c r="ED28" s="202"/>
      <c r="EE28" s="202"/>
      <c r="EF28" s="202"/>
      <c r="EG28" s="202"/>
      <c r="EH28" s="202"/>
      <c r="EI28" s="202"/>
      <c r="EJ28" s="202"/>
      <c r="EK28" s="202"/>
      <c r="EL28" s="202"/>
      <c r="EM28" s="202"/>
      <c r="EN28" s="202"/>
      <c r="EO28" s="202"/>
      <c r="EP28" s="202"/>
      <c r="EQ28" s="202"/>
      <c r="ER28" s="202"/>
      <c r="ES28" s="202"/>
      <c r="ET28" s="202"/>
      <c r="EU28" s="202"/>
      <c r="EV28" s="202"/>
      <c r="EW28" s="202"/>
      <c r="EX28" s="202"/>
      <c r="EY28" s="202"/>
      <c r="EZ28" s="202"/>
      <c r="FA28" s="202"/>
      <c r="FB28" s="202"/>
      <c r="FC28" s="202"/>
      <c r="FD28" s="202"/>
      <c r="FE28" s="202"/>
      <c r="FF28" s="202"/>
      <c r="FG28" s="202"/>
      <c r="FH28" s="202"/>
      <c r="FI28" s="202"/>
      <c r="FJ28" s="202"/>
      <c r="FK28" s="202"/>
      <c r="FL28" s="202"/>
      <c r="FM28" s="202"/>
      <c r="FN28" s="202"/>
      <c r="FO28" s="202"/>
      <c r="FP28" s="202"/>
      <c r="FQ28" s="202"/>
      <c r="FR28" s="202"/>
      <c r="FS28" s="202"/>
      <c r="FT28" s="202"/>
      <c r="FU28" s="202"/>
      <c r="FV28" s="202"/>
      <c r="FW28" s="202"/>
      <c r="FX28" s="202"/>
      <c r="FY28" s="202"/>
      <c r="FZ28" s="202"/>
      <c r="GA28" s="202"/>
      <c r="GB28" s="202"/>
      <c r="GC28" s="202"/>
      <c r="GD28" s="202"/>
      <c r="GE28" s="202"/>
      <c r="GF28" s="202"/>
      <c r="GG28" s="202"/>
      <c r="GH28" s="202"/>
      <c r="GI28" s="202"/>
      <c r="GJ28" s="202"/>
      <c r="GK28" s="202"/>
      <c r="GL28" s="202"/>
      <c r="GM28" s="202"/>
      <c r="GN28" s="202"/>
      <c r="GO28" s="202"/>
      <c r="GP28" s="202"/>
      <c r="GQ28" s="202"/>
      <c r="GR28" s="202"/>
      <c r="GS28" s="202"/>
      <c r="GT28" s="202"/>
      <c r="GU28" s="202"/>
      <c r="GV28" s="202"/>
      <c r="GW28" s="202"/>
      <c r="GX28" s="202"/>
      <c r="GY28" s="202"/>
      <c r="GZ28" s="202"/>
    </row>
    <row r="29" spans="1:208">
      <c r="D29" s="89" t="s">
        <v>1475</v>
      </c>
      <c r="F29" s="97">
        <f>D30/100</f>
        <v>1</v>
      </c>
      <c r="G29" s="147"/>
      <c r="H29" s="306"/>
      <c r="I29" s="306" t="s">
        <v>30</v>
      </c>
      <c r="J29" s="147"/>
      <c r="K29" s="147"/>
      <c r="L29" s="147"/>
      <c r="M29" s="147"/>
      <c r="N29" s="147"/>
      <c r="Q29" s="229"/>
      <c r="R29" s="230"/>
      <c r="S29" s="219"/>
      <c r="T29" s="220"/>
      <c r="U29" s="220"/>
      <c r="V29" s="220"/>
      <c r="W29" s="221"/>
      <c r="X29" s="199"/>
      <c r="Y29" s="199"/>
      <c r="AA29" s="203"/>
      <c r="AB29" s="198"/>
      <c r="AC29" s="202"/>
      <c r="AD29" s="202"/>
      <c r="AE29" s="202"/>
      <c r="AF29" s="202"/>
      <c r="AG29" s="202"/>
      <c r="AH29" s="202"/>
      <c r="AI29" s="202"/>
      <c r="AJ29" s="202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  <c r="AU29" s="202"/>
      <c r="AV29" s="202"/>
      <c r="AW29" s="202"/>
      <c r="AX29" s="202"/>
      <c r="AY29" s="202"/>
      <c r="AZ29" s="202"/>
      <c r="BA29" s="202"/>
      <c r="BB29" s="202"/>
      <c r="BC29" s="202"/>
      <c r="BD29" s="202"/>
      <c r="BE29" s="202"/>
      <c r="BF29" s="202"/>
      <c r="BG29" s="202"/>
      <c r="BH29" s="202"/>
      <c r="BI29" s="202"/>
      <c r="BJ29" s="202"/>
      <c r="BK29" s="202"/>
      <c r="BL29" s="202"/>
      <c r="BM29" s="202"/>
      <c r="BN29" s="202"/>
      <c r="BO29" s="202"/>
      <c r="BP29" s="202"/>
      <c r="BQ29" s="202"/>
      <c r="BR29" s="202"/>
      <c r="BS29" s="202"/>
      <c r="BT29" s="202"/>
      <c r="BU29" s="202"/>
      <c r="BV29" s="202"/>
      <c r="BW29" s="202"/>
      <c r="BX29" s="202"/>
      <c r="BY29" s="202"/>
      <c r="BZ29" s="202"/>
      <c r="CA29" s="202"/>
      <c r="CB29" s="202"/>
      <c r="CC29" s="202"/>
      <c r="CD29" s="202"/>
      <c r="CE29" s="202"/>
      <c r="CF29" s="202"/>
      <c r="CG29" s="202"/>
      <c r="CH29" s="202"/>
      <c r="CI29" s="202"/>
      <c r="CJ29" s="202"/>
      <c r="CK29" s="202"/>
      <c r="CL29" s="202"/>
      <c r="CM29" s="202"/>
      <c r="CN29" s="202"/>
      <c r="CO29" s="202"/>
      <c r="CP29" s="202"/>
      <c r="CQ29" s="202"/>
      <c r="CR29" s="202"/>
      <c r="CS29" s="202"/>
      <c r="CT29" s="202"/>
      <c r="CU29" s="202"/>
      <c r="CV29" s="202"/>
      <c r="CW29" s="202"/>
      <c r="CX29" s="202"/>
      <c r="CY29" s="202"/>
      <c r="CZ29" s="202"/>
      <c r="DA29" s="202"/>
      <c r="DB29" s="202"/>
      <c r="DC29" s="202"/>
      <c r="DD29" s="202"/>
      <c r="DE29" s="202"/>
      <c r="DF29" s="202"/>
      <c r="DG29" s="202"/>
      <c r="DH29" s="202"/>
      <c r="DI29" s="202"/>
      <c r="DJ29" s="202"/>
      <c r="DK29" s="202"/>
      <c r="DL29" s="202"/>
      <c r="DM29" s="202"/>
      <c r="DN29" s="202"/>
      <c r="DO29" s="202"/>
      <c r="DP29" s="202"/>
      <c r="DQ29" s="202"/>
      <c r="DR29" s="202"/>
      <c r="DS29" s="202"/>
      <c r="DT29" s="202"/>
      <c r="DU29" s="202"/>
      <c r="DV29" s="202"/>
      <c r="DW29" s="202"/>
      <c r="DX29" s="202"/>
      <c r="DY29" s="202"/>
      <c r="DZ29" s="202"/>
      <c r="EA29" s="202"/>
      <c r="EB29" s="202"/>
      <c r="EC29" s="202"/>
      <c r="ED29" s="202"/>
      <c r="EE29" s="202"/>
      <c r="EF29" s="202"/>
      <c r="EG29" s="202"/>
      <c r="EH29" s="202"/>
      <c r="EI29" s="202"/>
      <c r="EJ29" s="202"/>
      <c r="EK29" s="202"/>
      <c r="EL29" s="202"/>
      <c r="EM29" s="202"/>
      <c r="EN29" s="202"/>
      <c r="EO29" s="202"/>
      <c r="EP29" s="202"/>
      <c r="EQ29" s="202"/>
      <c r="ER29" s="202"/>
      <c r="ES29" s="202"/>
      <c r="ET29" s="202"/>
      <c r="EU29" s="202"/>
      <c r="EV29" s="202"/>
      <c r="EW29" s="202"/>
      <c r="EX29" s="202"/>
      <c r="EY29" s="202"/>
      <c r="EZ29" s="202"/>
      <c r="FA29" s="202"/>
      <c r="FB29" s="202"/>
      <c r="FC29" s="202"/>
      <c r="FD29" s="202"/>
      <c r="FE29" s="202"/>
      <c r="FF29" s="202"/>
      <c r="FG29" s="202"/>
      <c r="FH29" s="202"/>
      <c r="FI29" s="202"/>
      <c r="FJ29" s="202"/>
      <c r="FK29" s="202"/>
      <c r="FL29" s="202"/>
      <c r="FM29" s="202"/>
      <c r="FN29" s="202"/>
      <c r="FO29" s="202"/>
      <c r="FP29" s="202"/>
      <c r="FQ29" s="202"/>
      <c r="FR29" s="202"/>
      <c r="FS29" s="202"/>
      <c r="FT29" s="202"/>
      <c r="FU29" s="202"/>
      <c r="FV29" s="202"/>
      <c r="FW29" s="202"/>
      <c r="FX29" s="202"/>
      <c r="FY29" s="202"/>
      <c r="FZ29" s="202"/>
      <c r="GA29" s="202"/>
      <c r="GB29" s="202"/>
      <c r="GC29" s="202"/>
      <c r="GD29" s="202"/>
      <c r="GE29" s="202"/>
      <c r="GF29" s="202"/>
      <c r="GG29" s="202"/>
      <c r="GH29" s="202"/>
      <c r="GI29" s="202"/>
      <c r="GJ29" s="202"/>
      <c r="GK29" s="202"/>
      <c r="GL29" s="202"/>
      <c r="GM29" s="202"/>
      <c r="GN29" s="202"/>
      <c r="GO29" s="202"/>
      <c r="GP29" s="202"/>
      <c r="GQ29" s="202"/>
      <c r="GR29" s="202"/>
      <c r="GS29" s="202"/>
      <c r="GT29" s="202"/>
      <c r="GU29" s="202"/>
      <c r="GV29" s="202"/>
      <c r="GW29" s="202"/>
      <c r="GX29" s="202"/>
      <c r="GY29" s="202"/>
      <c r="GZ29" s="202"/>
    </row>
    <row r="30" spans="1:208">
      <c r="D30" s="153">
        <v>100</v>
      </c>
      <c r="E30" s="147"/>
      <c r="F30" s="147"/>
      <c r="G30" s="147"/>
      <c r="H30" s="147"/>
      <c r="I30" s="147"/>
      <c r="J30" s="147"/>
      <c r="K30" s="147"/>
      <c r="L30" s="147"/>
      <c r="M30" s="147"/>
      <c r="N30" s="147"/>
      <c r="Q30" s="229"/>
      <c r="R30" s="230"/>
      <c r="S30" s="219"/>
      <c r="T30" s="220"/>
      <c r="U30" s="220"/>
      <c r="V30" s="220"/>
      <c r="W30" s="221"/>
      <c r="X30" s="199"/>
      <c r="Y30" s="199"/>
      <c r="AA30" s="203"/>
      <c r="AB30" s="198"/>
      <c r="AC30" s="202"/>
      <c r="AD30" s="202"/>
      <c r="AE30" s="202"/>
      <c r="AF30" s="202"/>
      <c r="AG30" s="202"/>
      <c r="AH30" s="202"/>
      <c r="AI30" s="202"/>
      <c r="AJ30" s="202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  <c r="AU30" s="202"/>
      <c r="AV30" s="202"/>
      <c r="AW30" s="202"/>
      <c r="AX30" s="202"/>
      <c r="AY30" s="202"/>
      <c r="AZ30" s="202"/>
      <c r="BA30" s="202"/>
      <c r="BB30" s="202"/>
      <c r="BC30" s="202"/>
      <c r="BD30" s="202"/>
      <c r="BE30" s="202"/>
      <c r="BF30" s="202"/>
      <c r="BG30" s="202"/>
      <c r="BH30" s="202"/>
      <c r="BI30" s="202"/>
      <c r="BJ30" s="202"/>
      <c r="BK30" s="202"/>
      <c r="BL30" s="202"/>
      <c r="BM30" s="202"/>
      <c r="BN30" s="202"/>
      <c r="BO30" s="202"/>
      <c r="BP30" s="202"/>
      <c r="BQ30" s="202"/>
      <c r="BR30" s="202"/>
      <c r="BS30" s="202"/>
      <c r="BT30" s="202"/>
      <c r="BU30" s="202"/>
      <c r="BV30" s="202"/>
      <c r="BW30" s="202"/>
      <c r="BX30" s="202"/>
      <c r="BY30" s="202"/>
      <c r="BZ30" s="202"/>
      <c r="CA30" s="202"/>
      <c r="CB30" s="202"/>
      <c r="CC30" s="202"/>
      <c r="CD30" s="202"/>
      <c r="CE30" s="202"/>
      <c r="CF30" s="202"/>
      <c r="CG30" s="202"/>
      <c r="CH30" s="202"/>
      <c r="CI30" s="202"/>
      <c r="CJ30" s="202"/>
      <c r="CK30" s="202"/>
      <c r="CL30" s="202"/>
      <c r="CM30" s="202"/>
      <c r="CN30" s="202"/>
      <c r="CO30" s="202"/>
      <c r="CP30" s="202"/>
      <c r="CQ30" s="202"/>
      <c r="CR30" s="202"/>
      <c r="CS30" s="202"/>
      <c r="CT30" s="202"/>
      <c r="CU30" s="202"/>
      <c r="CV30" s="202"/>
      <c r="CW30" s="202"/>
      <c r="CX30" s="202"/>
      <c r="CY30" s="202"/>
      <c r="CZ30" s="202"/>
      <c r="DA30" s="202"/>
      <c r="DB30" s="202"/>
      <c r="DC30" s="202"/>
      <c r="DD30" s="202"/>
      <c r="DE30" s="202"/>
      <c r="DF30" s="202"/>
      <c r="DG30" s="202"/>
      <c r="DH30" s="202"/>
      <c r="DI30" s="202"/>
      <c r="DJ30" s="202"/>
      <c r="DK30" s="202"/>
      <c r="DL30" s="202"/>
      <c r="DM30" s="202"/>
      <c r="DN30" s="202"/>
      <c r="DO30" s="202"/>
      <c r="DP30" s="202"/>
      <c r="DQ30" s="202"/>
      <c r="DR30" s="202"/>
      <c r="DS30" s="202"/>
      <c r="DT30" s="202"/>
      <c r="DU30" s="202"/>
      <c r="DV30" s="202"/>
      <c r="DW30" s="202"/>
      <c r="DX30" s="202"/>
      <c r="DY30" s="202"/>
      <c r="DZ30" s="202"/>
      <c r="EA30" s="202"/>
      <c r="EB30" s="202"/>
      <c r="EC30" s="202"/>
      <c r="ED30" s="202"/>
      <c r="EE30" s="202"/>
      <c r="EF30" s="202"/>
      <c r="EG30" s="202"/>
      <c r="EH30" s="202"/>
      <c r="EI30" s="202"/>
      <c r="EJ30" s="202"/>
      <c r="EK30" s="202"/>
      <c r="EL30" s="202"/>
      <c r="EM30" s="202"/>
      <c r="EN30" s="202"/>
      <c r="EO30" s="202"/>
      <c r="EP30" s="202"/>
      <c r="EQ30" s="202"/>
      <c r="ER30" s="202"/>
      <c r="ES30" s="202"/>
      <c r="ET30" s="202"/>
      <c r="EU30" s="202"/>
      <c r="EV30" s="202"/>
      <c r="EW30" s="202"/>
      <c r="EX30" s="202"/>
      <c r="EY30" s="202"/>
      <c r="EZ30" s="202"/>
      <c r="FA30" s="202"/>
      <c r="FB30" s="202"/>
      <c r="FC30" s="202"/>
      <c r="FD30" s="202"/>
      <c r="FE30" s="202"/>
      <c r="FF30" s="202"/>
      <c r="FG30" s="202"/>
      <c r="FH30" s="202"/>
      <c r="FI30" s="202"/>
      <c r="FJ30" s="202"/>
      <c r="FK30" s="202"/>
      <c r="FL30" s="202"/>
      <c r="FM30" s="202"/>
      <c r="FN30" s="202"/>
      <c r="FO30" s="202"/>
      <c r="FP30" s="202"/>
      <c r="FQ30" s="202"/>
      <c r="FR30" s="202"/>
      <c r="FS30" s="202"/>
      <c r="FT30" s="202"/>
      <c r="FU30" s="202"/>
      <c r="FV30" s="202"/>
      <c r="FW30" s="202"/>
      <c r="FX30" s="202"/>
      <c r="FY30" s="202"/>
      <c r="FZ30" s="202"/>
      <c r="GA30" s="202"/>
      <c r="GB30" s="202"/>
      <c r="GC30" s="202"/>
      <c r="GD30" s="202"/>
      <c r="GE30" s="202"/>
      <c r="GF30" s="202"/>
      <c r="GG30" s="202"/>
      <c r="GH30" s="202"/>
      <c r="GI30" s="202"/>
      <c r="GJ30" s="202"/>
      <c r="GK30" s="202"/>
      <c r="GL30" s="202"/>
      <c r="GM30" s="202"/>
      <c r="GN30" s="202"/>
      <c r="GO30" s="202"/>
      <c r="GP30" s="202"/>
      <c r="GQ30" s="202"/>
      <c r="GR30" s="202"/>
      <c r="GS30" s="202"/>
      <c r="GT30" s="202"/>
      <c r="GU30" s="202"/>
      <c r="GV30" s="202"/>
      <c r="GW30" s="202"/>
      <c r="GX30" s="202"/>
      <c r="GY30" s="202"/>
      <c r="GZ30" s="202"/>
    </row>
    <row r="31" spans="1:208" ht="13.5" thickBot="1">
      <c r="D31" s="155" t="s">
        <v>1047</v>
      </c>
      <c r="E31" s="147"/>
      <c r="F31" s="156">
        <f>Design!D12</f>
        <v>213.11999999999998</v>
      </c>
      <c r="G31" s="147"/>
      <c r="H31" s="147"/>
      <c r="I31" s="147">
        <v>1</v>
      </c>
      <c r="J31" s="147"/>
      <c r="K31" s="147" t="b">
        <v>1</v>
      </c>
      <c r="L31" s="147"/>
      <c r="M31" s="147"/>
      <c r="N31" s="147"/>
      <c r="Q31" s="229"/>
      <c r="R31" s="230"/>
      <c r="S31" s="219"/>
      <c r="T31" s="220"/>
      <c r="U31" s="220"/>
      <c r="V31" s="220"/>
      <c r="W31" s="221"/>
      <c r="X31" s="199"/>
      <c r="Y31" s="199"/>
      <c r="AA31" s="203"/>
      <c r="AB31" s="198"/>
      <c r="AC31" s="202"/>
      <c r="AD31" s="202"/>
      <c r="AE31" s="202"/>
      <c r="AF31" s="202"/>
      <c r="AG31" s="202"/>
      <c r="AH31" s="202"/>
      <c r="AI31" s="202"/>
      <c r="AJ31" s="202"/>
      <c r="AK31" s="202"/>
      <c r="AL31" s="202"/>
      <c r="AM31" s="202"/>
      <c r="AN31" s="202"/>
      <c r="AO31" s="202"/>
      <c r="AP31" s="202"/>
      <c r="AQ31" s="202"/>
      <c r="AR31" s="202"/>
      <c r="AS31" s="202"/>
      <c r="AT31" s="202"/>
      <c r="AU31" s="202"/>
      <c r="AV31" s="202"/>
      <c r="AW31" s="202"/>
      <c r="AX31" s="202"/>
      <c r="AY31" s="202"/>
      <c r="AZ31" s="202"/>
      <c r="BA31" s="202"/>
      <c r="BB31" s="202"/>
      <c r="BC31" s="202"/>
      <c r="BD31" s="202"/>
      <c r="BE31" s="202"/>
      <c r="BF31" s="202"/>
      <c r="BG31" s="202"/>
      <c r="BH31" s="202"/>
      <c r="BI31" s="202"/>
      <c r="BJ31" s="202"/>
      <c r="BK31" s="202"/>
      <c r="BL31" s="202"/>
      <c r="BM31" s="202"/>
      <c r="BN31" s="202"/>
      <c r="BO31" s="202"/>
      <c r="BP31" s="202"/>
      <c r="BQ31" s="202"/>
      <c r="BR31" s="202"/>
      <c r="BS31" s="202"/>
      <c r="BT31" s="202"/>
      <c r="BU31" s="202"/>
      <c r="BV31" s="202"/>
      <c r="BW31" s="202"/>
      <c r="BX31" s="202"/>
      <c r="BY31" s="202"/>
      <c r="BZ31" s="202"/>
      <c r="CA31" s="202"/>
      <c r="CB31" s="202"/>
      <c r="CC31" s="202"/>
      <c r="CD31" s="202"/>
      <c r="CE31" s="202"/>
      <c r="CF31" s="202"/>
      <c r="CG31" s="202"/>
      <c r="CH31" s="202"/>
      <c r="CI31" s="202"/>
      <c r="CJ31" s="202"/>
      <c r="CK31" s="202"/>
      <c r="CL31" s="202"/>
      <c r="CM31" s="202"/>
      <c r="CN31" s="202"/>
      <c r="CO31" s="202"/>
      <c r="CP31" s="202"/>
      <c r="CQ31" s="202"/>
      <c r="CR31" s="202"/>
      <c r="CS31" s="202"/>
      <c r="CT31" s="202"/>
      <c r="CU31" s="202"/>
      <c r="CV31" s="202"/>
      <c r="CW31" s="202"/>
      <c r="CX31" s="202"/>
      <c r="CY31" s="202"/>
      <c r="CZ31" s="202"/>
      <c r="DA31" s="202"/>
      <c r="DB31" s="202"/>
      <c r="DC31" s="202"/>
      <c r="DD31" s="202"/>
      <c r="DE31" s="202"/>
      <c r="DF31" s="202"/>
      <c r="DG31" s="202"/>
      <c r="DH31" s="202"/>
      <c r="DI31" s="202"/>
      <c r="DJ31" s="202"/>
      <c r="DK31" s="202"/>
      <c r="DL31" s="202"/>
      <c r="DM31" s="202"/>
      <c r="DN31" s="202"/>
      <c r="DO31" s="202"/>
      <c r="DP31" s="202"/>
      <c r="DQ31" s="202"/>
      <c r="DR31" s="202"/>
      <c r="DS31" s="202"/>
      <c r="DT31" s="202"/>
      <c r="DU31" s="202"/>
      <c r="DV31" s="202"/>
      <c r="DW31" s="202"/>
      <c r="DX31" s="202"/>
      <c r="DY31" s="202"/>
      <c r="DZ31" s="202"/>
      <c r="EA31" s="202"/>
      <c r="EB31" s="202"/>
      <c r="EC31" s="202"/>
      <c r="ED31" s="202"/>
      <c r="EE31" s="202"/>
      <c r="EF31" s="202"/>
      <c r="EG31" s="202"/>
      <c r="EH31" s="202"/>
      <c r="EI31" s="202"/>
      <c r="EJ31" s="202"/>
      <c r="EK31" s="202"/>
      <c r="EL31" s="202"/>
      <c r="EM31" s="202"/>
      <c r="EN31" s="202"/>
      <c r="EO31" s="202"/>
      <c r="EP31" s="202"/>
      <c r="EQ31" s="202"/>
      <c r="ER31" s="202"/>
      <c r="ES31" s="202"/>
      <c r="ET31" s="202"/>
      <c r="EU31" s="202"/>
      <c r="EV31" s="202"/>
      <c r="EW31" s="202"/>
      <c r="EX31" s="202"/>
      <c r="EY31" s="202"/>
      <c r="EZ31" s="202"/>
      <c r="FA31" s="202"/>
      <c r="FB31" s="202"/>
      <c r="FC31" s="202"/>
      <c r="FD31" s="202"/>
      <c r="FE31" s="202"/>
      <c r="FF31" s="202"/>
      <c r="FG31" s="202"/>
      <c r="FH31" s="202"/>
      <c r="FI31" s="202"/>
      <c r="FJ31" s="202"/>
      <c r="FK31" s="202"/>
      <c r="FL31" s="202"/>
      <c r="FM31" s="202"/>
      <c r="FN31" s="202"/>
      <c r="FO31" s="202"/>
      <c r="FP31" s="202"/>
      <c r="FQ31" s="202"/>
      <c r="FR31" s="202"/>
      <c r="FS31" s="202"/>
      <c r="FT31" s="202"/>
      <c r="FU31" s="202"/>
      <c r="FV31" s="202"/>
      <c r="FW31" s="202"/>
      <c r="FX31" s="202"/>
      <c r="FY31" s="202"/>
      <c r="FZ31" s="202"/>
      <c r="GA31" s="202"/>
      <c r="GB31" s="202"/>
      <c r="GC31" s="202"/>
      <c r="GD31" s="202"/>
      <c r="GE31" s="202"/>
      <c r="GF31" s="202"/>
      <c r="GG31" s="202"/>
      <c r="GH31" s="202"/>
      <c r="GI31" s="202"/>
      <c r="GJ31" s="202"/>
      <c r="GK31" s="202"/>
      <c r="GL31" s="202"/>
      <c r="GM31" s="202"/>
      <c r="GN31" s="202"/>
      <c r="GO31" s="202"/>
      <c r="GP31" s="202"/>
      <c r="GQ31" s="202"/>
      <c r="GR31" s="202"/>
      <c r="GS31" s="202"/>
      <c r="GT31" s="202"/>
      <c r="GU31" s="202"/>
      <c r="GV31" s="202"/>
      <c r="GW31" s="202"/>
      <c r="GX31" s="202"/>
      <c r="GY31" s="202"/>
      <c r="GZ31" s="202"/>
    </row>
    <row r="32" spans="1:208" ht="17.25" customHeight="1">
      <c r="A32" s="265" t="s">
        <v>26</v>
      </c>
      <c r="B32" s="266"/>
      <c r="C32" s="266"/>
      <c r="D32" s="266"/>
      <c r="E32" s="238" t="s">
        <v>1955</v>
      </c>
      <c r="F32" s="287">
        <f>E33</f>
        <v>50</v>
      </c>
      <c r="I32" s="240"/>
      <c r="J32" s="267" t="s">
        <v>1953</v>
      </c>
      <c r="K32" s="234"/>
      <c r="L32" s="234"/>
      <c r="M32" s="234"/>
      <c r="N32" s="254"/>
      <c r="Q32" s="229"/>
      <c r="R32" s="230"/>
      <c r="S32" s="219"/>
      <c r="T32" s="220"/>
      <c r="U32" s="220"/>
      <c r="V32" s="220"/>
      <c r="W32" s="221"/>
      <c r="X32" s="199"/>
      <c r="Y32" s="199"/>
      <c r="AA32" s="203"/>
      <c r="AB32" s="198"/>
      <c r="AC32" s="202"/>
      <c r="AD32" s="202"/>
      <c r="AE32" s="202"/>
      <c r="AF32" s="202"/>
      <c r="AG32" s="202"/>
      <c r="AH32" s="202"/>
      <c r="AI32" s="202"/>
      <c r="AJ32" s="202"/>
      <c r="AK32" s="202"/>
      <c r="AL32" s="202"/>
      <c r="AM32" s="202"/>
      <c r="AN32" s="202"/>
      <c r="AO32" s="202"/>
      <c r="AP32" s="202"/>
      <c r="AQ32" s="202"/>
      <c r="AR32" s="202"/>
      <c r="AS32" s="202"/>
      <c r="AT32" s="202"/>
      <c r="AU32" s="202"/>
      <c r="AV32" s="202"/>
      <c r="AW32" s="202"/>
      <c r="AX32" s="202"/>
      <c r="AY32" s="202"/>
      <c r="AZ32" s="202"/>
      <c r="BA32" s="202"/>
      <c r="BB32" s="202"/>
      <c r="BC32" s="202"/>
      <c r="BD32" s="202"/>
      <c r="BE32" s="202"/>
      <c r="BF32" s="202"/>
      <c r="BG32" s="202"/>
      <c r="BH32" s="202"/>
      <c r="BI32" s="202"/>
      <c r="BJ32" s="202"/>
      <c r="BK32" s="202"/>
      <c r="BL32" s="202"/>
      <c r="BM32" s="202"/>
      <c r="BN32" s="202"/>
      <c r="BO32" s="202"/>
      <c r="BP32" s="202"/>
      <c r="BQ32" s="202"/>
      <c r="BR32" s="202"/>
      <c r="BS32" s="202"/>
      <c r="BT32" s="202"/>
      <c r="BU32" s="202"/>
      <c r="BV32" s="202"/>
      <c r="BW32" s="202"/>
      <c r="BX32" s="202"/>
      <c r="BY32" s="202"/>
      <c r="BZ32" s="202"/>
      <c r="CA32" s="202"/>
      <c r="CB32" s="202"/>
      <c r="CC32" s="202"/>
      <c r="CD32" s="202"/>
      <c r="CE32" s="202"/>
      <c r="CF32" s="202"/>
      <c r="CG32" s="202"/>
      <c r="CH32" s="202"/>
      <c r="CI32" s="202"/>
      <c r="CJ32" s="202"/>
      <c r="CK32" s="202"/>
      <c r="CL32" s="202"/>
      <c r="CM32" s="202"/>
      <c r="CN32" s="202"/>
      <c r="CO32" s="202"/>
      <c r="CP32" s="202"/>
      <c r="CQ32" s="202"/>
      <c r="CR32" s="202"/>
      <c r="CS32" s="202"/>
      <c r="CT32" s="202"/>
      <c r="CU32" s="202"/>
      <c r="CV32" s="202"/>
      <c r="CW32" s="202"/>
      <c r="CX32" s="202"/>
      <c r="CY32" s="202"/>
      <c r="CZ32" s="202"/>
      <c r="DA32" s="202"/>
      <c r="DB32" s="202"/>
      <c r="DC32" s="202"/>
      <c r="DD32" s="202"/>
      <c r="DE32" s="202"/>
      <c r="DF32" s="202"/>
      <c r="DG32" s="202"/>
      <c r="DH32" s="202"/>
      <c r="DI32" s="202"/>
      <c r="DJ32" s="202"/>
      <c r="DK32" s="202"/>
      <c r="DL32" s="202"/>
      <c r="DM32" s="202"/>
      <c r="DN32" s="202"/>
      <c r="DO32" s="202"/>
      <c r="DP32" s="202"/>
      <c r="DQ32" s="202"/>
      <c r="DR32" s="202"/>
      <c r="DS32" s="202"/>
      <c r="DT32" s="202"/>
      <c r="DU32" s="202"/>
      <c r="DV32" s="202"/>
      <c r="DW32" s="202"/>
      <c r="DX32" s="202"/>
      <c r="DY32" s="202"/>
      <c r="DZ32" s="202"/>
      <c r="EA32" s="202"/>
      <c r="EB32" s="202"/>
      <c r="EC32" s="202"/>
      <c r="ED32" s="202"/>
      <c r="EE32" s="202"/>
      <c r="EF32" s="202"/>
      <c r="EG32" s="202"/>
      <c r="EH32" s="202"/>
      <c r="EI32" s="202"/>
      <c r="EJ32" s="202"/>
      <c r="EK32" s="202"/>
      <c r="EL32" s="202"/>
      <c r="EM32" s="202"/>
      <c r="EN32" s="202"/>
      <c r="EO32" s="202"/>
      <c r="EP32" s="202"/>
      <c r="EQ32" s="202"/>
      <c r="ER32" s="202"/>
      <c r="ES32" s="202"/>
      <c r="ET32" s="202"/>
      <c r="EU32" s="202"/>
      <c r="EV32" s="202"/>
      <c r="EW32" s="202"/>
      <c r="EX32" s="202"/>
      <c r="EY32" s="202"/>
      <c r="EZ32" s="202"/>
      <c r="FA32" s="202"/>
      <c r="FB32" s="202"/>
      <c r="FC32" s="202"/>
      <c r="FD32" s="202"/>
      <c r="FE32" s="202"/>
      <c r="FF32" s="202"/>
      <c r="FG32" s="202"/>
      <c r="FH32" s="202"/>
      <c r="FI32" s="202"/>
      <c r="FJ32" s="202"/>
      <c r="FK32" s="202"/>
      <c r="FL32" s="202"/>
      <c r="FM32" s="202"/>
      <c r="FN32" s="202"/>
      <c r="FO32" s="202"/>
      <c r="FP32" s="202"/>
      <c r="FQ32" s="202"/>
      <c r="FR32" s="202"/>
      <c r="FS32" s="202"/>
      <c r="FT32" s="202"/>
      <c r="FU32" s="202"/>
      <c r="FV32" s="202"/>
      <c r="FW32" s="202"/>
      <c r="FX32" s="202"/>
      <c r="FY32" s="202"/>
      <c r="FZ32" s="202"/>
      <c r="GA32" s="202"/>
      <c r="GB32" s="202"/>
      <c r="GC32" s="202"/>
      <c r="GD32" s="202"/>
      <c r="GE32" s="202"/>
      <c r="GF32" s="202"/>
      <c r="GG32" s="202"/>
      <c r="GH32" s="202"/>
      <c r="GI32" s="202"/>
      <c r="GJ32" s="202"/>
      <c r="GK32" s="202"/>
      <c r="GL32" s="202"/>
      <c r="GM32" s="202"/>
      <c r="GN32" s="202"/>
      <c r="GO32" s="202"/>
      <c r="GP32" s="202"/>
      <c r="GQ32" s="202"/>
      <c r="GR32" s="202"/>
      <c r="GS32" s="202"/>
      <c r="GT32" s="202"/>
      <c r="GU32" s="202"/>
      <c r="GV32" s="202"/>
      <c r="GW32" s="202"/>
      <c r="GX32" s="202"/>
      <c r="GY32" s="202"/>
      <c r="GZ32" s="202"/>
    </row>
    <row r="33" spans="1:208">
      <c r="A33" s="226"/>
      <c r="B33" s="235"/>
      <c r="C33" s="235"/>
      <c r="D33" s="235"/>
      <c r="E33" s="244">
        <v>50</v>
      </c>
      <c r="F33" s="241"/>
      <c r="H33" s="310"/>
      <c r="I33" s="257" t="s">
        <v>904</v>
      </c>
      <c r="J33" s="236">
        <f>J34/10</f>
        <v>100</v>
      </c>
      <c r="K33" s="258" t="s">
        <v>1954</v>
      </c>
      <c r="L33" s="259">
        <f>K34/100</f>
        <v>0.5</v>
      </c>
      <c r="M33" s="260" t="s">
        <v>31</v>
      </c>
      <c r="N33" s="263">
        <f>M34</f>
        <v>80</v>
      </c>
      <c r="Q33" s="229"/>
      <c r="R33" s="230"/>
      <c r="S33" s="219"/>
      <c r="T33" s="220"/>
      <c r="U33" s="220"/>
      <c r="V33" s="220"/>
      <c r="W33" s="221"/>
      <c r="X33" s="199"/>
      <c r="Y33" s="199"/>
      <c r="AA33" s="203"/>
      <c r="AB33" s="198"/>
      <c r="AC33" s="202"/>
      <c r="AD33" s="202"/>
      <c r="AE33" s="202"/>
      <c r="AF33" s="202"/>
      <c r="AG33" s="202"/>
      <c r="AH33" s="202"/>
      <c r="AI33" s="202"/>
      <c r="AJ33" s="202"/>
      <c r="AK33" s="202"/>
      <c r="AL33" s="202"/>
      <c r="AM33" s="202"/>
      <c r="AN33" s="202"/>
      <c r="AO33" s="202"/>
      <c r="AP33" s="202"/>
      <c r="AQ33" s="202"/>
      <c r="AR33" s="202"/>
      <c r="AS33" s="202"/>
      <c r="AT33" s="202"/>
      <c r="AU33" s="202"/>
      <c r="AV33" s="202"/>
      <c r="AW33" s="202"/>
      <c r="AX33" s="202"/>
      <c r="AY33" s="202"/>
      <c r="AZ33" s="202"/>
      <c r="BA33" s="202"/>
      <c r="BB33" s="202"/>
      <c r="BC33" s="202"/>
      <c r="BD33" s="202"/>
      <c r="BE33" s="202"/>
      <c r="BF33" s="202"/>
      <c r="BG33" s="202"/>
      <c r="BH33" s="202"/>
      <c r="BI33" s="202"/>
      <c r="BJ33" s="202"/>
      <c r="BK33" s="202"/>
      <c r="BL33" s="202"/>
      <c r="BM33" s="202"/>
      <c r="BN33" s="202"/>
      <c r="BO33" s="202"/>
      <c r="BP33" s="202"/>
      <c r="BQ33" s="202"/>
      <c r="BR33" s="202"/>
      <c r="BS33" s="202"/>
      <c r="BT33" s="202"/>
      <c r="BU33" s="202"/>
      <c r="BV33" s="202"/>
      <c r="BW33" s="202"/>
      <c r="BX33" s="202"/>
      <c r="BY33" s="202"/>
      <c r="BZ33" s="202"/>
      <c r="CA33" s="202"/>
      <c r="CB33" s="202"/>
      <c r="CC33" s="202"/>
      <c r="CD33" s="202"/>
      <c r="CE33" s="202"/>
      <c r="CF33" s="202"/>
      <c r="CG33" s="202"/>
      <c r="CH33" s="202"/>
      <c r="CI33" s="202"/>
      <c r="CJ33" s="202"/>
      <c r="CK33" s="202"/>
      <c r="CL33" s="202"/>
      <c r="CM33" s="202"/>
      <c r="CN33" s="202"/>
      <c r="CO33" s="202"/>
      <c r="CP33" s="202"/>
      <c r="CQ33" s="202"/>
      <c r="CR33" s="202"/>
      <c r="CS33" s="202"/>
      <c r="CT33" s="202"/>
      <c r="CU33" s="202"/>
      <c r="CV33" s="202"/>
      <c r="CW33" s="202"/>
      <c r="CX33" s="202"/>
      <c r="CY33" s="202"/>
      <c r="CZ33" s="202"/>
      <c r="DA33" s="202"/>
      <c r="DB33" s="202"/>
      <c r="DC33" s="202"/>
      <c r="DD33" s="202"/>
      <c r="DE33" s="202"/>
      <c r="DF33" s="202"/>
      <c r="DG33" s="202"/>
      <c r="DH33" s="202"/>
      <c r="DI33" s="202"/>
      <c r="DJ33" s="202"/>
      <c r="DK33" s="202"/>
      <c r="DL33" s="202"/>
      <c r="DM33" s="202"/>
      <c r="DN33" s="202"/>
      <c r="DO33" s="202"/>
      <c r="DP33" s="202"/>
      <c r="DQ33" s="202"/>
      <c r="DR33" s="202"/>
      <c r="DS33" s="202"/>
      <c r="DT33" s="202"/>
      <c r="DU33" s="202"/>
      <c r="DV33" s="202"/>
      <c r="DW33" s="202"/>
      <c r="DX33" s="202"/>
      <c r="DY33" s="202"/>
      <c r="DZ33" s="202"/>
      <c r="EA33" s="202"/>
      <c r="EB33" s="202"/>
      <c r="EC33" s="202"/>
      <c r="ED33" s="202"/>
      <c r="EE33" s="202"/>
      <c r="EF33" s="202"/>
      <c r="EG33" s="202"/>
      <c r="EH33" s="202"/>
      <c r="EI33" s="202"/>
      <c r="EJ33" s="202"/>
      <c r="EK33" s="202"/>
      <c r="EL33" s="202"/>
      <c r="EM33" s="202"/>
      <c r="EN33" s="202"/>
      <c r="EO33" s="202"/>
      <c r="EP33" s="202"/>
      <c r="EQ33" s="202"/>
      <c r="ER33" s="202"/>
      <c r="ES33" s="202"/>
      <c r="ET33" s="202"/>
      <c r="EU33" s="202"/>
      <c r="EV33" s="202"/>
      <c r="EW33" s="202"/>
      <c r="EX33" s="202"/>
      <c r="EY33" s="202"/>
      <c r="EZ33" s="202"/>
      <c r="FA33" s="202"/>
      <c r="FB33" s="202"/>
      <c r="FC33" s="202"/>
      <c r="FD33" s="202"/>
      <c r="FE33" s="202"/>
      <c r="FF33" s="202"/>
      <c r="FG33" s="202"/>
      <c r="FH33" s="202"/>
      <c r="FI33" s="202"/>
      <c r="FJ33" s="202"/>
      <c r="FK33" s="202"/>
      <c r="FL33" s="202"/>
      <c r="FM33" s="202"/>
      <c r="FN33" s="202"/>
      <c r="FO33" s="202"/>
      <c r="FP33" s="202"/>
      <c r="FQ33" s="202"/>
      <c r="FR33" s="202"/>
      <c r="FS33" s="202"/>
      <c r="FT33" s="202"/>
      <c r="FU33" s="202"/>
      <c r="FV33" s="202"/>
      <c r="FW33" s="202"/>
      <c r="FX33" s="202"/>
      <c r="FY33" s="202"/>
      <c r="FZ33" s="202"/>
      <c r="GA33" s="202"/>
      <c r="GB33" s="202"/>
      <c r="GC33" s="202"/>
      <c r="GD33" s="202"/>
      <c r="GE33" s="202"/>
      <c r="GF33" s="202"/>
      <c r="GG33" s="202"/>
      <c r="GH33" s="202"/>
      <c r="GI33" s="202"/>
      <c r="GJ33" s="202"/>
      <c r="GK33" s="202"/>
      <c r="GL33" s="202"/>
      <c r="GM33" s="202"/>
      <c r="GN33" s="202"/>
      <c r="GO33" s="202"/>
      <c r="GP33" s="202"/>
      <c r="GQ33" s="202"/>
      <c r="GR33" s="202"/>
      <c r="GS33" s="202"/>
      <c r="GT33" s="202"/>
      <c r="GU33" s="202"/>
      <c r="GV33" s="202"/>
      <c r="GW33" s="202"/>
      <c r="GX33" s="202"/>
      <c r="GY33" s="202"/>
      <c r="GZ33" s="202"/>
    </row>
    <row r="34" spans="1:208">
      <c r="A34" s="226"/>
      <c r="B34" s="236" t="s">
        <v>25</v>
      </c>
      <c r="C34" s="243">
        <f>B35-180</f>
        <v>0.1015625</v>
      </c>
      <c r="D34" s="237"/>
      <c r="E34" s="236" t="s">
        <v>24</v>
      </c>
      <c r="F34" s="242">
        <f>E35-180</f>
        <v>0.1015625</v>
      </c>
      <c r="H34" s="235"/>
      <c r="I34" s="255"/>
      <c r="J34" s="256">
        <v>1000</v>
      </c>
      <c r="K34" s="217">
        <v>50</v>
      </c>
      <c r="L34" s="217"/>
      <c r="M34" s="217">
        <v>80</v>
      </c>
      <c r="N34" s="227"/>
      <c r="Q34" s="229"/>
      <c r="R34" s="230"/>
      <c r="S34" s="219"/>
      <c r="T34" s="220"/>
      <c r="U34" s="220"/>
      <c r="V34" s="220"/>
      <c r="W34" s="221"/>
      <c r="X34" s="199"/>
      <c r="Y34" s="199"/>
      <c r="AA34" s="203"/>
      <c r="AB34" s="198"/>
      <c r="AC34" s="202"/>
      <c r="AD34" s="202"/>
      <c r="AE34" s="202"/>
      <c r="AF34" s="202"/>
      <c r="AG34" s="202"/>
      <c r="AH34" s="202"/>
      <c r="AI34" s="202"/>
      <c r="AJ34" s="202"/>
      <c r="AK34" s="202"/>
      <c r="AL34" s="202"/>
      <c r="AM34" s="202"/>
      <c r="AN34" s="202"/>
      <c r="AO34" s="202"/>
      <c r="AP34" s="202"/>
      <c r="AQ34" s="202"/>
      <c r="AR34" s="202"/>
      <c r="AS34" s="202"/>
      <c r="AT34" s="202"/>
      <c r="AU34" s="202"/>
      <c r="AV34" s="202"/>
      <c r="AW34" s="202"/>
      <c r="AX34" s="202"/>
      <c r="AY34" s="202"/>
      <c r="AZ34" s="202"/>
      <c r="BA34" s="202"/>
      <c r="BB34" s="202"/>
      <c r="BC34" s="202"/>
      <c r="BD34" s="202"/>
      <c r="BE34" s="202"/>
      <c r="BF34" s="202"/>
      <c r="BG34" s="202"/>
      <c r="BH34" s="202"/>
      <c r="BI34" s="202"/>
      <c r="BJ34" s="202"/>
      <c r="BK34" s="202"/>
      <c r="BL34" s="202"/>
      <c r="BM34" s="202"/>
      <c r="BN34" s="202"/>
      <c r="BO34" s="202"/>
      <c r="BP34" s="202"/>
      <c r="BQ34" s="202"/>
      <c r="BR34" s="202"/>
      <c r="BS34" s="202"/>
      <c r="BT34" s="202"/>
      <c r="BU34" s="202"/>
      <c r="BV34" s="202"/>
      <c r="BW34" s="202"/>
      <c r="BX34" s="202"/>
      <c r="BY34" s="202"/>
      <c r="BZ34" s="202"/>
      <c r="CA34" s="202"/>
      <c r="CB34" s="202"/>
      <c r="CC34" s="202"/>
      <c r="CD34" s="202"/>
      <c r="CE34" s="202"/>
      <c r="CF34" s="202"/>
      <c r="CG34" s="202"/>
      <c r="CH34" s="202"/>
      <c r="CI34" s="202"/>
      <c r="CJ34" s="202"/>
      <c r="CK34" s="202"/>
      <c r="CL34" s="202"/>
      <c r="CM34" s="202"/>
      <c r="CN34" s="202"/>
      <c r="CO34" s="202"/>
      <c r="CP34" s="202"/>
      <c r="CQ34" s="202"/>
      <c r="CR34" s="202"/>
      <c r="CS34" s="202"/>
      <c r="CT34" s="202"/>
      <c r="CU34" s="202"/>
      <c r="CV34" s="202"/>
      <c r="CW34" s="202"/>
      <c r="CX34" s="202"/>
      <c r="CY34" s="202"/>
      <c r="CZ34" s="202"/>
      <c r="DA34" s="202"/>
      <c r="DB34" s="202"/>
      <c r="DC34" s="202"/>
      <c r="DD34" s="202"/>
      <c r="DE34" s="202"/>
      <c r="DF34" s="202"/>
      <c r="DG34" s="202"/>
      <c r="DH34" s="202"/>
      <c r="DI34" s="202"/>
      <c r="DJ34" s="202"/>
      <c r="DK34" s="202"/>
      <c r="DL34" s="202"/>
      <c r="DM34" s="202"/>
      <c r="DN34" s="202"/>
      <c r="DO34" s="202"/>
      <c r="DP34" s="202"/>
      <c r="DQ34" s="202"/>
      <c r="DR34" s="202"/>
      <c r="DS34" s="202"/>
      <c r="DT34" s="202"/>
      <c r="DU34" s="202"/>
      <c r="DV34" s="202"/>
      <c r="DW34" s="202"/>
      <c r="DX34" s="202"/>
      <c r="DY34" s="202"/>
      <c r="DZ34" s="202"/>
      <c r="EA34" s="202"/>
      <c r="EB34" s="202"/>
      <c r="EC34" s="202"/>
      <c r="ED34" s="202"/>
      <c r="EE34" s="202"/>
      <c r="EF34" s="202"/>
      <c r="EG34" s="202"/>
      <c r="EH34" s="202"/>
      <c r="EI34" s="202"/>
      <c r="EJ34" s="202"/>
      <c r="EK34" s="202"/>
      <c r="EL34" s="202"/>
      <c r="EM34" s="202"/>
      <c r="EN34" s="202"/>
      <c r="EO34" s="202"/>
      <c r="EP34" s="202"/>
      <c r="EQ34" s="202"/>
      <c r="ER34" s="202"/>
      <c r="ES34" s="202"/>
      <c r="ET34" s="202"/>
      <c r="EU34" s="202"/>
      <c r="EV34" s="202"/>
      <c r="EW34" s="202"/>
      <c r="EX34" s="202"/>
      <c r="EY34" s="202"/>
      <c r="EZ34" s="202"/>
      <c r="FA34" s="202"/>
      <c r="FB34" s="202"/>
      <c r="FC34" s="202"/>
      <c r="FD34" s="202"/>
      <c r="FE34" s="202"/>
      <c r="FF34" s="202"/>
      <c r="FG34" s="202"/>
      <c r="FH34" s="202"/>
      <c r="FI34" s="202"/>
      <c r="FJ34" s="202"/>
      <c r="FK34" s="202"/>
      <c r="FL34" s="202"/>
      <c r="FM34" s="202"/>
      <c r="FN34" s="202"/>
      <c r="FO34" s="202"/>
      <c r="FP34" s="202"/>
      <c r="FQ34" s="202"/>
      <c r="FR34" s="202"/>
      <c r="FS34" s="202"/>
      <c r="FT34" s="202"/>
      <c r="FU34" s="202"/>
      <c r="FV34" s="202"/>
      <c r="FW34" s="202"/>
      <c r="FX34" s="202"/>
      <c r="FY34" s="202"/>
      <c r="FZ34" s="202"/>
      <c r="GA34" s="202"/>
      <c r="GB34" s="202"/>
      <c r="GC34" s="202"/>
      <c r="GD34" s="202"/>
      <c r="GE34" s="202"/>
      <c r="GF34" s="202"/>
      <c r="GG34" s="202"/>
      <c r="GH34" s="202"/>
      <c r="GI34" s="202"/>
      <c r="GJ34" s="202"/>
      <c r="GK34" s="202"/>
      <c r="GL34" s="202"/>
      <c r="GM34" s="202"/>
      <c r="GN34" s="202"/>
      <c r="GO34" s="202"/>
      <c r="GP34" s="202"/>
      <c r="GQ34" s="202"/>
      <c r="GR34" s="202"/>
      <c r="GS34" s="202"/>
      <c r="GT34" s="202"/>
      <c r="GU34" s="202"/>
      <c r="GV34" s="202"/>
      <c r="GW34" s="202"/>
      <c r="GX34" s="202"/>
      <c r="GY34" s="202"/>
      <c r="GZ34" s="202"/>
    </row>
    <row r="35" spans="1:208">
      <c r="A35" s="216" t="b">
        <v>0</v>
      </c>
      <c r="B35" s="217">
        <v>180.1015625</v>
      </c>
      <c r="C35" s="290">
        <v>0.1015625</v>
      </c>
      <c r="D35" s="217" t="b">
        <v>0</v>
      </c>
      <c r="E35" s="217">
        <v>180.1015625</v>
      </c>
      <c r="F35" s="291">
        <v>0.1015625</v>
      </c>
      <c r="H35" s="235"/>
      <c r="I35" s="257" t="s">
        <v>94</v>
      </c>
      <c r="J35" s="236" t="s">
        <v>95</v>
      </c>
      <c r="K35" s="294" t="s">
        <v>2285</v>
      </c>
      <c r="L35" s="294" t="s">
        <v>96</v>
      </c>
      <c r="M35" s="294" t="s">
        <v>345</v>
      </c>
      <c r="N35" s="295" t="s">
        <v>346</v>
      </c>
      <c r="Q35" s="229"/>
      <c r="R35" s="230"/>
      <c r="S35" s="219"/>
      <c r="T35" s="220"/>
      <c r="U35" s="220"/>
      <c r="V35" s="220"/>
      <c r="W35" s="221"/>
      <c r="X35" s="199"/>
      <c r="Y35" s="199"/>
      <c r="AA35" s="203"/>
      <c r="AB35" s="198"/>
      <c r="AC35" s="202"/>
      <c r="AD35" s="202"/>
      <c r="AE35" s="202"/>
      <c r="AF35" s="202"/>
      <c r="AG35" s="202"/>
      <c r="AH35" s="202"/>
      <c r="AI35" s="202"/>
      <c r="AJ35" s="202"/>
      <c r="AK35" s="202"/>
      <c r="AL35" s="202"/>
      <c r="AM35" s="202"/>
      <c r="AN35" s="202"/>
      <c r="AO35" s="202"/>
      <c r="AP35" s="202"/>
      <c r="AQ35" s="202"/>
      <c r="AR35" s="202"/>
      <c r="AS35" s="202"/>
      <c r="AT35" s="202"/>
      <c r="AU35" s="202"/>
      <c r="AV35" s="202"/>
      <c r="AW35" s="202"/>
      <c r="AX35" s="202"/>
      <c r="AY35" s="202"/>
      <c r="AZ35" s="202"/>
      <c r="BA35" s="202"/>
      <c r="BB35" s="202"/>
      <c r="BC35" s="202"/>
      <c r="BD35" s="202"/>
      <c r="BE35" s="202"/>
      <c r="BF35" s="202"/>
      <c r="BG35" s="202"/>
      <c r="BH35" s="202"/>
      <c r="BI35" s="202"/>
      <c r="BJ35" s="202"/>
      <c r="BK35" s="202"/>
      <c r="BL35" s="202"/>
      <c r="BM35" s="202"/>
      <c r="BN35" s="202"/>
      <c r="BO35" s="202"/>
      <c r="BP35" s="202"/>
      <c r="BQ35" s="202"/>
      <c r="BR35" s="202"/>
      <c r="BS35" s="202"/>
      <c r="BT35" s="202"/>
      <c r="BU35" s="202"/>
      <c r="BV35" s="202"/>
      <c r="BW35" s="202"/>
      <c r="BX35" s="202"/>
      <c r="BY35" s="202"/>
      <c r="BZ35" s="202"/>
      <c r="CA35" s="202"/>
      <c r="CB35" s="202"/>
      <c r="CC35" s="202"/>
      <c r="CD35" s="202"/>
      <c r="CE35" s="202"/>
      <c r="CF35" s="202"/>
      <c r="CG35" s="202"/>
      <c r="CH35" s="202"/>
      <c r="CI35" s="202"/>
      <c r="CJ35" s="202"/>
      <c r="CK35" s="202"/>
      <c r="CL35" s="202"/>
      <c r="CM35" s="202"/>
      <c r="CN35" s="202"/>
      <c r="CO35" s="202"/>
      <c r="CP35" s="202"/>
      <c r="CQ35" s="202"/>
      <c r="CR35" s="202"/>
      <c r="CS35" s="202"/>
      <c r="CT35" s="202"/>
      <c r="CU35" s="202"/>
      <c r="CV35" s="202"/>
      <c r="CW35" s="202"/>
      <c r="CX35" s="202"/>
      <c r="CY35" s="202"/>
      <c r="CZ35" s="202"/>
      <c r="DA35" s="202"/>
      <c r="DB35" s="202"/>
      <c r="DC35" s="202"/>
      <c r="DD35" s="202"/>
      <c r="DE35" s="202"/>
      <c r="DF35" s="202"/>
      <c r="DG35" s="202"/>
      <c r="DH35" s="202"/>
      <c r="DI35" s="202"/>
      <c r="DJ35" s="202"/>
      <c r="DK35" s="202"/>
      <c r="DL35" s="202"/>
      <c r="DM35" s="202"/>
      <c r="DN35" s="202"/>
      <c r="DO35" s="202"/>
      <c r="DP35" s="202"/>
      <c r="DQ35" s="202"/>
      <c r="DR35" s="202"/>
      <c r="DS35" s="202"/>
      <c r="DT35" s="202"/>
      <c r="DU35" s="202"/>
      <c r="DV35" s="202"/>
      <c r="DW35" s="202"/>
      <c r="DX35" s="202"/>
      <c r="DY35" s="202"/>
      <c r="DZ35" s="202"/>
      <c r="EA35" s="202"/>
      <c r="EB35" s="202"/>
      <c r="EC35" s="202"/>
      <c r="ED35" s="202"/>
      <c r="EE35" s="202"/>
      <c r="EF35" s="202"/>
      <c r="EG35" s="202"/>
      <c r="EH35" s="202"/>
      <c r="EI35" s="202"/>
      <c r="EJ35" s="202"/>
      <c r="EK35" s="202"/>
      <c r="EL35" s="202"/>
      <c r="EM35" s="202"/>
      <c r="EN35" s="202"/>
      <c r="EO35" s="202"/>
      <c r="EP35" s="202"/>
      <c r="EQ35" s="202"/>
      <c r="ER35" s="202"/>
      <c r="ES35" s="202"/>
      <c r="ET35" s="202"/>
      <c r="EU35" s="202"/>
      <c r="EV35" s="202"/>
      <c r="EW35" s="202"/>
      <c r="EX35" s="202"/>
      <c r="EY35" s="202"/>
      <c r="EZ35" s="202"/>
      <c r="FA35" s="202"/>
      <c r="FB35" s="202"/>
      <c r="FC35" s="202"/>
      <c r="FD35" s="202"/>
      <c r="FE35" s="202"/>
      <c r="FF35" s="202"/>
      <c r="FG35" s="202"/>
      <c r="FH35" s="202"/>
      <c r="FI35" s="202"/>
      <c r="FJ35" s="202"/>
      <c r="FK35" s="202"/>
      <c r="FL35" s="202"/>
      <c r="FM35" s="202"/>
      <c r="FN35" s="202"/>
      <c r="FO35" s="202"/>
      <c r="FP35" s="202"/>
      <c r="FQ35" s="202"/>
      <c r="FR35" s="202"/>
      <c r="FS35" s="202"/>
      <c r="FT35" s="202"/>
      <c r="FU35" s="202"/>
      <c r="FV35" s="202"/>
      <c r="FW35" s="202"/>
      <c r="FX35" s="202"/>
      <c r="FY35" s="202"/>
      <c r="FZ35" s="202"/>
      <c r="GA35" s="202"/>
      <c r="GB35" s="202"/>
      <c r="GC35" s="202"/>
      <c r="GD35" s="202"/>
      <c r="GE35" s="202"/>
      <c r="GF35" s="202"/>
      <c r="GG35" s="202"/>
      <c r="GH35" s="202"/>
      <c r="GI35" s="202"/>
      <c r="GJ35" s="202"/>
      <c r="GK35" s="202"/>
      <c r="GL35" s="202"/>
      <c r="GM35" s="202"/>
      <c r="GN35" s="202"/>
      <c r="GO35" s="202"/>
      <c r="GP35" s="202"/>
      <c r="GQ35" s="202"/>
      <c r="GR35" s="202"/>
      <c r="GS35" s="202"/>
      <c r="GT35" s="202"/>
      <c r="GU35" s="202"/>
      <c r="GV35" s="202"/>
      <c r="GW35" s="202"/>
      <c r="GX35" s="202"/>
      <c r="GY35" s="202"/>
      <c r="GZ35" s="202"/>
    </row>
    <row r="36" spans="1:208" ht="18" customHeight="1" thickBot="1">
      <c r="A36" s="305"/>
      <c r="B36" s="292"/>
      <c r="C36" s="292"/>
      <c r="D36" s="313">
        <v>10</v>
      </c>
      <c r="E36" s="292"/>
      <c r="F36" s="293"/>
      <c r="H36" s="235"/>
      <c r="I36" s="296"/>
      <c r="J36" s="292"/>
      <c r="K36" s="292"/>
      <c r="L36" s="292"/>
      <c r="M36" s="292"/>
      <c r="N36" s="293"/>
      <c r="Q36" s="229"/>
      <c r="R36" s="230"/>
      <c r="S36" s="219"/>
      <c r="T36" s="220"/>
      <c r="U36" s="220"/>
      <c r="V36" s="220"/>
      <c r="W36" s="221"/>
      <c r="X36" s="199"/>
      <c r="Y36" s="199"/>
      <c r="AA36" s="203"/>
      <c r="AB36" s="198"/>
      <c r="AC36" s="202"/>
      <c r="AD36" s="202"/>
      <c r="AE36" s="202"/>
      <c r="AF36" s="202"/>
      <c r="AG36" s="202"/>
      <c r="AH36" s="202"/>
      <c r="AI36" s="202"/>
      <c r="AJ36" s="202"/>
      <c r="AK36" s="202"/>
      <c r="AL36" s="202"/>
      <c r="AM36" s="202"/>
      <c r="AN36" s="202"/>
      <c r="AO36" s="202"/>
      <c r="AP36" s="202"/>
      <c r="AQ36" s="202"/>
      <c r="AR36" s="202"/>
      <c r="AS36" s="202"/>
      <c r="AT36" s="202"/>
      <c r="AU36" s="202"/>
      <c r="AV36" s="202"/>
      <c r="AW36" s="202"/>
      <c r="AX36" s="202"/>
      <c r="AY36" s="202"/>
      <c r="AZ36" s="202"/>
      <c r="BA36" s="202"/>
      <c r="BB36" s="202"/>
      <c r="BC36" s="202"/>
      <c r="BD36" s="202"/>
      <c r="BE36" s="202"/>
      <c r="BF36" s="202"/>
      <c r="BG36" s="202"/>
      <c r="BH36" s="202"/>
      <c r="BI36" s="202"/>
      <c r="BJ36" s="202"/>
      <c r="BK36" s="202"/>
      <c r="BL36" s="202"/>
      <c r="BM36" s="202"/>
      <c r="BN36" s="202"/>
      <c r="BO36" s="202"/>
      <c r="BP36" s="202"/>
      <c r="BQ36" s="202"/>
      <c r="BR36" s="202"/>
      <c r="BS36" s="202"/>
      <c r="BT36" s="202"/>
      <c r="BU36" s="202"/>
      <c r="BV36" s="202"/>
      <c r="BW36" s="202"/>
      <c r="BX36" s="202"/>
      <c r="BY36" s="202"/>
      <c r="BZ36" s="202"/>
      <c r="CA36" s="202"/>
      <c r="CB36" s="202"/>
      <c r="CC36" s="202"/>
      <c r="CD36" s="202"/>
      <c r="CE36" s="202"/>
      <c r="CF36" s="202"/>
      <c r="CG36" s="202"/>
      <c r="CH36" s="202"/>
      <c r="CI36" s="202"/>
      <c r="CJ36" s="202"/>
      <c r="CK36" s="202"/>
      <c r="CL36" s="202"/>
      <c r="CM36" s="202"/>
      <c r="CN36" s="202"/>
      <c r="CO36" s="202"/>
      <c r="CP36" s="202"/>
      <c r="CQ36" s="202"/>
      <c r="CR36" s="202"/>
      <c r="CS36" s="202"/>
      <c r="CT36" s="202"/>
      <c r="CU36" s="202"/>
      <c r="CV36" s="202"/>
      <c r="CW36" s="202"/>
      <c r="CX36" s="202"/>
      <c r="CY36" s="202"/>
      <c r="CZ36" s="202"/>
      <c r="DA36" s="202"/>
      <c r="DB36" s="202"/>
      <c r="DC36" s="202"/>
      <c r="DD36" s="202"/>
      <c r="DE36" s="202"/>
      <c r="DF36" s="202"/>
      <c r="DG36" s="202"/>
      <c r="DH36" s="202"/>
      <c r="DI36" s="202"/>
      <c r="DJ36" s="202"/>
      <c r="DK36" s="202"/>
      <c r="DL36" s="202"/>
      <c r="DM36" s="202"/>
      <c r="DN36" s="202"/>
      <c r="DO36" s="202"/>
      <c r="DP36" s="202"/>
      <c r="DQ36" s="202"/>
      <c r="DR36" s="202"/>
      <c r="DS36" s="202"/>
      <c r="DT36" s="202"/>
      <c r="DU36" s="202"/>
      <c r="DV36" s="202"/>
      <c r="DW36" s="202"/>
      <c r="DX36" s="202"/>
      <c r="DY36" s="202"/>
      <c r="DZ36" s="202"/>
      <c r="EA36" s="202"/>
      <c r="EB36" s="202"/>
      <c r="EC36" s="202"/>
      <c r="ED36" s="202"/>
      <c r="EE36" s="202"/>
      <c r="EF36" s="202"/>
      <c r="EG36" s="202"/>
      <c r="EH36" s="202"/>
      <c r="EI36" s="202"/>
      <c r="EJ36" s="202"/>
      <c r="EK36" s="202"/>
      <c r="EL36" s="202"/>
      <c r="EM36" s="202"/>
      <c r="EN36" s="202"/>
      <c r="EO36" s="202"/>
      <c r="EP36" s="202"/>
      <c r="EQ36" s="202"/>
      <c r="ER36" s="202"/>
      <c r="ES36" s="202"/>
      <c r="ET36" s="202"/>
      <c r="EU36" s="202"/>
      <c r="EV36" s="202"/>
      <c r="EW36" s="202"/>
      <c r="EX36" s="202"/>
      <c r="EY36" s="202"/>
      <c r="EZ36" s="202"/>
      <c r="FA36" s="202"/>
      <c r="FB36" s="202"/>
      <c r="FC36" s="202"/>
      <c r="FD36" s="202"/>
      <c r="FE36" s="202"/>
      <c r="FF36" s="202"/>
      <c r="FG36" s="202"/>
      <c r="FH36" s="202"/>
      <c r="FI36" s="202"/>
      <c r="FJ36" s="202"/>
      <c r="FK36" s="202"/>
      <c r="FL36" s="202"/>
      <c r="FM36" s="202"/>
      <c r="FN36" s="202"/>
      <c r="FO36" s="202"/>
      <c r="FP36" s="202"/>
      <c r="FQ36" s="202"/>
      <c r="FR36" s="202"/>
      <c r="FS36" s="202"/>
      <c r="FT36" s="202"/>
      <c r="FU36" s="202"/>
      <c r="FV36" s="202"/>
      <c r="FW36" s="202"/>
      <c r="FX36" s="202"/>
      <c r="FY36" s="202"/>
      <c r="FZ36" s="202"/>
      <c r="GA36" s="202"/>
      <c r="GB36" s="202"/>
      <c r="GC36" s="202"/>
      <c r="GD36" s="202"/>
      <c r="GE36" s="202"/>
      <c r="GF36" s="202"/>
      <c r="GG36" s="202"/>
      <c r="GH36" s="202"/>
      <c r="GI36" s="202"/>
      <c r="GJ36" s="202"/>
      <c r="GK36" s="202"/>
      <c r="GL36" s="202"/>
      <c r="GM36" s="202"/>
      <c r="GN36" s="202"/>
      <c r="GO36" s="202"/>
      <c r="GP36" s="202"/>
      <c r="GQ36" s="202"/>
      <c r="GR36" s="202"/>
      <c r="GS36" s="202"/>
      <c r="GT36" s="202"/>
      <c r="GU36" s="202"/>
      <c r="GV36" s="202"/>
      <c r="GW36" s="202"/>
      <c r="GX36" s="202"/>
      <c r="GY36" s="202"/>
      <c r="GZ36" s="202"/>
    </row>
    <row r="37" spans="1:208">
      <c r="F37" s="251"/>
      <c r="Q37" s="229"/>
      <c r="R37" s="230"/>
      <c r="S37" s="219"/>
      <c r="T37" s="220"/>
      <c r="U37" s="220"/>
      <c r="V37" s="220"/>
      <c r="W37" s="221"/>
      <c r="X37" s="199"/>
      <c r="Y37" s="199"/>
      <c r="AA37" s="203"/>
      <c r="AB37" s="198"/>
      <c r="AC37" s="202"/>
      <c r="AD37" s="202"/>
      <c r="AE37" s="202"/>
      <c r="AF37" s="202"/>
      <c r="AG37" s="202"/>
      <c r="AH37" s="202"/>
      <c r="AI37" s="202"/>
      <c r="AJ37" s="202"/>
      <c r="AK37" s="202"/>
      <c r="AL37" s="202"/>
      <c r="AM37" s="202"/>
      <c r="AN37" s="202"/>
      <c r="AO37" s="202"/>
      <c r="AP37" s="202"/>
      <c r="AQ37" s="202"/>
      <c r="AR37" s="202"/>
      <c r="AS37" s="202"/>
      <c r="AT37" s="202"/>
      <c r="AU37" s="202"/>
      <c r="AV37" s="202"/>
      <c r="AW37" s="202"/>
      <c r="AX37" s="202"/>
      <c r="AY37" s="202"/>
      <c r="AZ37" s="202"/>
      <c r="BA37" s="202"/>
      <c r="BB37" s="202"/>
      <c r="BC37" s="202"/>
      <c r="BD37" s="202"/>
      <c r="BE37" s="202"/>
      <c r="BF37" s="202"/>
      <c r="BG37" s="202"/>
      <c r="BH37" s="202"/>
      <c r="BI37" s="202"/>
      <c r="BJ37" s="202"/>
      <c r="BK37" s="202"/>
      <c r="BL37" s="202"/>
      <c r="BM37" s="202"/>
      <c r="BN37" s="202"/>
      <c r="BO37" s="202"/>
      <c r="BP37" s="202"/>
      <c r="BQ37" s="202"/>
      <c r="BR37" s="202"/>
      <c r="BS37" s="202"/>
      <c r="BT37" s="202"/>
      <c r="BU37" s="202"/>
      <c r="BV37" s="202"/>
      <c r="BW37" s="202"/>
      <c r="BX37" s="202"/>
      <c r="BY37" s="202"/>
      <c r="BZ37" s="202"/>
      <c r="CA37" s="202"/>
      <c r="CB37" s="202"/>
      <c r="CC37" s="202"/>
      <c r="CD37" s="202"/>
      <c r="CE37" s="202"/>
      <c r="CF37" s="202"/>
      <c r="CG37" s="202"/>
      <c r="CH37" s="202"/>
      <c r="CI37" s="202"/>
      <c r="CJ37" s="202"/>
      <c r="CK37" s="202"/>
      <c r="CL37" s="202"/>
      <c r="CM37" s="202"/>
      <c r="CN37" s="202"/>
      <c r="CO37" s="202"/>
      <c r="CP37" s="202"/>
      <c r="CQ37" s="202"/>
      <c r="CR37" s="202"/>
      <c r="CS37" s="202"/>
      <c r="CT37" s="202"/>
      <c r="CU37" s="202"/>
      <c r="CV37" s="202"/>
      <c r="CW37" s="202"/>
      <c r="CX37" s="202"/>
      <c r="CY37" s="202"/>
      <c r="CZ37" s="202"/>
      <c r="DA37" s="202"/>
      <c r="DB37" s="202"/>
      <c r="DC37" s="202"/>
      <c r="DD37" s="202"/>
      <c r="DE37" s="202"/>
      <c r="DF37" s="202"/>
      <c r="DG37" s="202"/>
      <c r="DH37" s="202"/>
      <c r="DI37" s="202"/>
      <c r="DJ37" s="202"/>
      <c r="DK37" s="202"/>
      <c r="DL37" s="202"/>
      <c r="DM37" s="202"/>
      <c r="DN37" s="202"/>
      <c r="DO37" s="202"/>
      <c r="DP37" s="202"/>
      <c r="DQ37" s="202"/>
      <c r="DR37" s="202"/>
      <c r="DS37" s="202"/>
      <c r="DT37" s="202"/>
      <c r="DU37" s="202"/>
      <c r="DV37" s="202"/>
      <c r="DW37" s="202"/>
      <c r="DX37" s="202"/>
      <c r="DY37" s="202"/>
      <c r="DZ37" s="202"/>
      <c r="EA37" s="202"/>
      <c r="EB37" s="202"/>
      <c r="EC37" s="202"/>
      <c r="ED37" s="202"/>
      <c r="EE37" s="202"/>
      <c r="EF37" s="202"/>
      <c r="EG37" s="202"/>
      <c r="EH37" s="202"/>
      <c r="EI37" s="202"/>
      <c r="EJ37" s="202"/>
      <c r="EK37" s="202"/>
      <c r="EL37" s="202"/>
      <c r="EM37" s="202"/>
      <c r="EN37" s="202"/>
      <c r="EO37" s="202"/>
      <c r="EP37" s="202"/>
      <c r="EQ37" s="202"/>
      <c r="ER37" s="202"/>
      <c r="ES37" s="202"/>
      <c r="ET37" s="202"/>
      <c r="EU37" s="202"/>
      <c r="EV37" s="202"/>
      <c r="EW37" s="202"/>
      <c r="EX37" s="202"/>
      <c r="EY37" s="202"/>
      <c r="EZ37" s="202"/>
      <c r="FA37" s="202"/>
      <c r="FB37" s="202"/>
      <c r="FC37" s="202"/>
      <c r="FD37" s="202"/>
      <c r="FE37" s="202"/>
      <c r="FF37" s="202"/>
      <c r="FG37" s="202"/>
      <c r="FH37" s="202"/>
      <c r="FI37" s="202"/>
      <c r="FJ37" s="202"/>
      <c r="FK37" s="202"/>
      <c r="FL37" s="202"/>
      <c r="FM37" s="202"/>
      <c r="FN37" s="202"/>
      <c r="FO37" s="202"/>
      <c r="FP37" s="202"/>
      <c r="FQ37" s="202"/>
      <c r="FR37" s="202"/>
      <c r="FS37" s="202"/>
      <c r="FT37" s="202"/>
      <c r="FU37" s="202"/>
      <c r="FV37" s="202"/>
      <c r="FW37" s="202"/>
      <c r="FX37" s="202"/>
      <c r="FY37" s="202"/>
      <c r="FZ37" s="202"/>
      <c r="GA37" s="202"/>
      <c r="GB37" s="202"/>
      <c r="GC37" s="202"/>
      <c r="GD37" s="202"/>
      <c r="GE37" s="202"/>
      <c r="GF37" s="202"/>
      <c r="GG37" s="202"/>
      <c r="GH37" s="202"/>
      <c r="GI37" s="202"/>
      <c r="GJ37" s="202"/>
      <c r="GK37" s="202"/>
      <c r="GL37" s="202"/>
      <c r="GM37" s="202"/>
      <c r="GN37" s="202"/>
      <c r="GO37" s="202"/>
      <c r="GP37" s="202"/>
      <c r="GQ37" s="202"/>
      <c r="GR37" s="202"/>
      <c r="GS37" s="202"/>
      <c r="GT37" s="202"/>
      <c r="GU37" s="202"/>
      <c r="GV37" s="202"/>
      <c r="GW37" s="202"/>
      <c r="GX37" s="202"/>
      <c r="GY37" s="202"/>
      <c r="GZ37" s="202"/>
    </row>
    <row r="38" spans="1:208">
      <c r="Q38" s="229"/>
      <c r="R38" s="230"/>
      <c r="S38" s="219"/>
      <c r="T38" s="220"/>
      <c r="U38" s="220"/>
      <c r="V38" s="220"/>
      <c r="W38" s="221"/>
      <c r="X38" s="199"/>
      <c r="Y38" s="199"/>
      <c r="AA38" s="203"/>
      <c r="AB38" s="198"/>
      <c r="AC38" s="202"/>
      <c r="AD38" s="202"/>
      <c r="AE38" s="202"/>
      <c r="AF38" s="202"/>
      <c r="AG38" s="202"/>
      <c r="AH38" s="202"/>
      <c r="AI38" s="202"/>
      <c r="AJ38" s="202"/>
      <c r="AK38" s="202"/>
      <c r="AL38" s="202"/>
      <c r="AM38" s="202"/>
      <c r="AN38" s="202"/>
      <c r="AO38" s="202"/>
      <c r="AP38" s="202"/>
      <c r="AQ38" s="202"/>
      <c r="AR38" s="202"/>
      <c r="AS38" s="202"/>
      <c r="AT38" s="202"/>
      <c r="AU38" s="202"/>
      <c r="AV38" s="202"/>
      <c r="AW38" s="202"/>
      <c r="AX38" s="202"/>
      <c r="AY38" s="202"/>
      <c r="AZ38" s="202"/>
      <c r="BA38" s="202"/>
      <c r="BB38" s="202"/>
      <c r="BC38" s="202"/>
      <c r="BD38" s="202"/>
      <c r="BE38" s="202"/>
      <c r="BF38" s="202"/>
      <c r="BG38" s="202"/>
      <c r="BH38" s="202"/>
      <c r="BI38" s="202"/>
      <c r="BJ38" s="202"/>
      <c r="BK38" s="202"/>
      <c r="BL38" s="202"/>
      <c r="BM38" s="202"/>
      <c r="BN38" s="202"/>
      <c r="BO38" s="202"/>
      <c r="BP38" s="202"/>
      <c r="BQ38" s="202"/>
      <c r="BR38" s="202"/>
      <c r="BS38" s="202"/>
      <c r="BT38" s="202"/>
      <c r="BU38" s="202"/>
      <c r="BV38" s="202"/>
      <c r="BW38" s="202"/>
      <c r="BX38" s="202"/>
      <c r="BY38" s="202"/>
      <c r="BZ38" s="202"/>
      <c r="CA38" s="202"/>
      <c r="CB38" s="202"/>
      <c r="CC38" s="202"/>
      <c r="CD38" s="202"/>
      <c r="CE38" s="202"/>
      <c r="CF38" s="202"/>
      <c r="CG38" s="202"/>
      <c r="CH38" s="202"/>
      <c r="CI38" s="202"/>
      <c r="CJ38" s="202"/>
      <c r="CK38" s="202"/>
      <c r="CL38" s="202"/>
      <c r="CM38" s="202"/>
      <c r="CN38" s="202"/>
      <c r="CO38" s="202"/>
      <c r="CP38" s="202"/>
      <c r="CQ38" s="202"/>
      <c r="CR38" s="202"/>
      <c r="CS38" s="202"/>
      <c r="CT38" s="202"/>
      <c r="CU38" s="202"/>
      <c r="CV38" s="202"/>
      <c r="CW38" s="202"/>
      <c r="CX38" s="202"/>
      <c r="CY38" s="202"/>
      <c r="CZ38" s="202"/>
      <c r="DA38" s="202"/>
      <c r="DB38" s="202"/>
      <c r="DC38" s="202"/>
      <c r="DD38" s="202"/>
      <c r="DE38" s="202"/>
      <c r="DF38" s="202"/>
      <c r="DG38" s="202"/>
      <c r="DH38" s="202"/>
      <c r="DI38" s="202"/>
      <c r="DJ38" s="202"/>
      <c r="DK38" s="202"/>
      <c r="DL38" s="202"/>
      <c r="DM38" s="202"/>
      <c r="DN38" s="202"/>
      <c r="DO38" s="202"/>
      <c r="DP38" s="202"/>
      <c r="DQ38" s="202"/>
      <c r="DR38" s="202"/>
      <c r="DS38" s="202"/>
      <c r="DT38" s="202"/>
      <c r="DU38" s="202"/>
      <c r="DV38" s="202"/>
      <c r="DW38" s="202"/>
      <c r="DX38" s="202"/>
      <c r="DY38" s="202"/>
      <c r="DZ38" s="202"/>
      <c r="EA38" s="202"/>
      <c r="EB38" s="202"/>
      <c r="EC38" s="202"/>
      <c r="ED38" s="202"/>
      <c r="EE38" s="202"/>
      <c r="EF38" s="202"/>
      <c r="EG38" s="202"/>
      <c r="EH38" s="202"/>
      <c r="EI38" s="202"/>
      <c r="EJ38" s="202"/>
      <c r="EK38" s="202"/>
      <c r="EL38" s="202"/>
      <c r="EM38" s="202"/>
      <c r="EN38" s="202"/>
      <c r="EO38" s="202"/>
      <c r="EP38" s="202"/>
      <c r="EQ38" s="202"/>
      <c r="ER38" s="202"/>
      <c r="ES38" s="202"/>
      <c r="ET38" s="202"/>
      <c r="EU38" s="202"/>
      <c r="EV38" s="202"/>
      <c r="EW38" s="202"/>
      <c r="EX38" s="202"/>
      <c r="EY38" s="202"/>
      <c r="EZ38" s="202"/>
      <c r="FA38" s="202"/>
      <c r="FB38" s="202"/>
      <c r="FC38" s="202"/>
      <c r="FD38" s="202"/>
      <c r="FE38" s="202"/>
      <c r="FF38" s="202"/>
      <c r="FG38" s="202"/>
      <c r="FH38" s="202"/>
      <c r="FI38" s="202"/>
      <c r="FJ38" s="202"/>
      <c r="FK38" s="202"/>
      <c r="FL38" s="202"/>
      <c r="FM38" s="202"/>
      <c r="FN38" s="202"/>
      <c r="FO38" s="202"/>
      <c r="FP38" s="202"/>
      <c r="FQ38" s="202"/>
      <c r="FR38" s="202"/>
      <c r="FS38" s="202"/>
      <c r="FT38" s="202"/>
      <c r="FU38" s="202"/>
      <c r="FV38" s="202"/>
      <c r="FW38" s="202"/>
      <c r="FX38" s="202"/>
      <c r="FY38" s="202"/>
      <c r="FZ38" s="202"/>
      <c r="GA38" s="202"/>
      <c r="GB38" s="202"/>
      <c r="GC38" s="202"/>
      <c r="GD38" s="202"/>
      <c r="GE38" s="202"/>
      <c r="GF38" s="202"/>
      <c r="GG38" s="202"/>
      <c r="GH38" s="202"/>
      <c r="GI38" s="202"/>
      <c r="GJ38" s="202"/>
      <c r="GK38" s="202"/>
      <c r="GL38" s="202"/>
      <c r="GM38" s="202"/>
      <c r="GN38" s="202"/>
      <c r="GO38" s="202"/>
      <c r="GP38" s="202"/>
      <c r="GQ38" s="202"/>
      <c r="GR38" s="202"/>
      <c r="GS38" s="202"/>
      <c r="GT38" s="202"/>
      <c r="GU38" s="202"/>
      <c r="GV38" s="202"/>
      <c r="GW38" s="202"/>
      <c r="GX38" s="202"/>
      <c r="GY38" s="202"/>
      <c r="GZ38" s="202"/>
    </row>
    <row r="39" spans="1:208">
      <c r="Q39" s="229"/>
      <c r="R39" s="230"/>
      <c r="S39" s="219"/>
      <c r="T39" s="220"/>
      <c r="U39" s="220"/>
      <c r="V39" s="220"/>
      <c r="W39" s="221"/>
      <c r="X39" s="199"/>
      <c r="Y39" s="199"/>
      <c r="AA39" s="203"/>
      <c r="AB39" s="198"/>
      <c r="AC39" s="202"/>
      <c r="AD39" s="202"/>
      <c r="AE39" s="202"/>
      <c r="AF39" s="202"/>
      <c r="AG39" s="202"/>
      <c r="AH39" s="202"/>
      <c r="AI39" s="202"/>
      <c r="AJ39" s="202"/>
      <c r="AK39" s="202"/>
      <c r="AL39" s="202"/>
      <c r="AM39" s="202"/>
      <c r="AN39" s="202"/>
      <c r="AO39" s="202"/>
      <c r="AP39" s="202"/>
      <c r="AQ39" s="202"/>
      <c r="AR39" s="202"/>
      <c r="AS39" s="202"/>
      <c r="AT39" s="202"/>
      <c r="AU39" s="202"/>
      <c r="AV39" s="202"/>
      <c r="AW39" s="202"/>
      <c r="AX39" s="202"/>
      <c r="AY39" s="202"/>
      <c r="AZ39" s="202"/>
      <c r="BA39" s="202"/>
      <c r="BB39" s="202"/>
      <c r="BC39" s="202"/>
      <c r="BD39" s="202"/>
      <c r="BE39" s="202"/>
      <c r="BF39" s="202"/>
      <c r="BG39" s="202"/>
      <c r="BH39" s="202"/>
      <c r="BI39" s="202"/>
      <c r="BJ39" s="202"/>
      <c r="BK39" s="202"/>
      <c r="BL39" s="202"/>
      <c r="BM39" s="202"/>
      <c r="BN39" s="202"/>
      <c r="BO39" s="202"/>
      <c r="BP39" s="202"/>
      <c r="BQ39" s="202"/>
      <c r="BR39" s="202"/>
      <c r="BS39" s="202"/>
      <c r="BT39" s="202"/>
      <c r="BU39" s="202"/>
      <c r="BV39" s="202"/>
      <c r="BW39" s="202"/>
      <c r="BX39" s="202"/>
      <c r="BY39" s="202"/>
      <c r="BZ39" s="202"/>
      <c r="CA39" s="202"/>
      <c r="CB39" s="202"/>
      <c r="CC39" s="202"/>
      <c r="CD39" s="202"/>
      <c r="CE39" s="202"/>
      <c r="CF39" s="202"/>
      <c r="CG39" s="202"/>
      <c r="CH39" s="202"/>
      <c r="CI39" s="202"/>
      <c r="CJ39" s="202"/>
      <c r="CK39" s="202"/>
      <c r="CL39" s="202"/>
      <c r="CM39" s="202"/>
      <c r="CN39" s="202"/>
      <c r="CO39" s="202"/>
      <c r="CP39" s="202"/>
      <c r="CQ39" s="202"/>
      <c r="CR39" s="202"/>
      <c r="CS39" s="202"/>
      <c r="CT39" s="202"/>
      <c r="CU39" s="202"/>
      <c r="CV39" s="202"/>
      <c r="CW39" s="202"/>
      <c r="CX39" s="202"/>
      <c r="CY39" s="202"/>
      <c r="CZ39" s="202"/>
      <c r="DA39" s="202"/>
      <c r="DB39" s="202"/>
      <c r="DC39" s="202"/>
      <c r="DD39" s="202"/>
      <c r="DE39" s="202"/>
      <c r="DF39" s="202"/>
      <c r="DG39" s="202"/>
      <c r="DH39" s="202"/>
      <c r="DI39" s="202"/>
      <c r="DJ39" s="202"/>
      <c r="DK39" s="202"/>
      <c r="DL39" s="202"/>
      <c r="DM39" s="202"/>
      <c r="DN39" s="202"/>
      <c r="DO39" s="202"/>
      <c r="DP39" s="202"/>
      <c r="DQ39" s="202"/>
      <c r="DR39" s="202"/>
      <c r="DS39" s="202"/>
      <c r="DT39" s="202"/>
      <c r="DU39" s="202"/>
      <c r="DV39" s="202"/>
      <c r="DW39" s="202"/>
      <c r="DX39" s="202"/>
      <c r="DY39" s="202"/>
      <c r="DZ39" s="202"/>
      <c r="EA39" s="202"/>
      <c r="EB39" s="202"/>
      <c r="EC39" s="202"/>
      <c r="ED39" s="202"/>
      <c r="EE39" s="202"/>
      <c r="EF39" s="202"/>
      <c r="EG39" s="202"/>
      <c r="EH39" s="202"/>
      <c r="EI39" s="202"/>
      <c r="EJ39" s="202"/>
      <c r="EK39" s="202"/>
      <c r="EL39" s="202"/>
      <c r="EM39" s="202"/>
      <c r="EN39" s="202"/>
      <c r="EO39" s="202"/>
      <c r="EP39" s="202"/>
      <c r="EQ39" s="202"/>
      <c r="ER39" s="202"/>
      <c r="ES39" s="202"/>
      <c r="ET39" s="202"/>
      <c r="EU39" s="202"/>
      <c r="EV39" s="202"/>
      <c r="EW39" s="202"/>
      <c r="EX39" s="202"/>
      <c r="EY39" s="202"/>
      <c r="EZ39" s="202"/>
      <c r="FA39" s="202"/>
      <c r="FB39" s="202"/>
      <c r="FC39" s="202"/>
      <c r="FD39" s="202"/>
      <c r="FE39" s="202"/>
      <c r="FF39" s="202"/>
      <c r="FG39" s="202"/>
      <c r="FH39" s="202"/>
      <c r="FI39" s="202"/>
      <c r="FJ39" s="202"/>
      <c r="FK39" s="202"/>
      <c r="FL39" s="202"/>
      <c r="FM39" s="202"/>
      <c r="FN39" s="202"/>
      <c r="FO39" s="202"/>
      <c r="FP39" s="202"/>
      <c r="FQ39" s="202"/>
      <c r="FR39" s="202"/>
      <c r="FS39" s="202"/>
      <c r="FT39" s="202"/>
      <c r="FU39" s="202"/>
      <c r="FV39" s="202"/>
      <c r="FW39" s="202"/>
      <c r="FX39" s="202"/>
      <c r="FY39" s="202"/>
      <c r="FZ39" s="202"/>
      <c r="GA39" s="202"/>
      <c r="GB39" s="202"/>
      <c r="GC39" s="202"/>
      <c r="GD39" s="202"/>
      <c r="GE39" s="202"/>
      <c r="GF39" s="202"/>
      <c r="GG39" s="202"/>
      <c r="GH39" s="202"/>
      <c r="GI39" s="202"/>
      <c r="GJ39" s="202"/>
      <c r="GK39" s="202"/>
      <c r="GL39" s="202"/>
      <c r="GM39" s="202"/>
      <c r="GN39" s="202"/>
      <c r="GO39" s="202"/>
      <c r="GP39" s="202"/>
      <c r="GQ39" s="202"/>
      <c r="GR39" s="202"/>
      <c r="GS39" s="202"/>
      <c r="GT39" s="202"/>
      <c r="GU39" s="202"/>
      <c r="GV39" s="202"/>
      <c r="GW39" s="202"/>
      <c r="GX39" s="202"/>
      <c r="GY39" s="202"/>
      <c r="GZ39" s="202"/>
    </row>
    <row r="40" spans="1:208">
      <c r="Q40" s="229"/>
      <c r="R40" s="230"/>
      <c r="S40" s="219"/>
      <c r="T40" s="220"/>
      <c r="U40" s="220"/>
      <c r="V40" s="220"/>
      <c r="W40" s="221"/>
      <c r="X40" s="199"/>
      <c r="Y40" s="199"/>
      <c r="AA40" s="203"/>
      <c r="AB40" s="198"/>
      <c r="AC40" s="202"/>
      <c r="AD40" s="202"/>
      <c r="AE40" s="202"/>
      <c r="AF40" s="202"/>
      <c r="AG40" s="202"/>
      <c r="AH40" s="202"/>
      <c r="AI40" s="202"/>
      <c r="AJ40" s="202"/>
      <c r="AK40" s="202"/>
      <c r="AL40" s="202"/>
      <c r="AM40" s="202"/>
      <c r="AN40" s="202"/>
      <c r="AO40" s="202"/>
      <c r="AP40" s="202"/>
      <c r="AQ40" s="202"/>
      <c r="AR40" s="202"/>
      <c r="AS40" s="202"/>
      <c r="AT40" s="202"/>
      <c r="AU40" s="202"/>
      <c r="AV40" s="202"/>
      <c r="AW40" s="202"/>
      <c r="AX40" s="202"/>
      <c r="AY40" s="202"/>
      <c r="AZ40" s="202"/>
      <c r="BA40" s="202"/>
      <c r="BB40" s="202"/>
      <c r="BC40" s="202"/>
      <c r="BD40" s="202"/>
      <c r="BE40" s="202"/>
      <c r="BF40" s="202"/>
      <c r="BG40" s="202"/>
      <c r="BH40" s="202"/>
      <c r="BI40" s="202"/>
      <c r="BJ40" s="202"/>
      <c r="BK40" s="202"/>
      <c r="BL40" s="202"/>
      <c r="BM40" s="202"/>
      <c r="BN40" s="202"/>
      <c r="BO40" s="202"/>
      <c r="BP40" s="202"/>
      <c r="BQ40" s="202"/>
      <c r="BR40" s="202"/>
      <c r="BS40" s="202"/>
      <c r="BT40" s="202"/>
      <c r="BU40" s="202"/>
      <c r="BV40" s="202"/>
      <c r="BW40" s="202"/>
      <c r="BX40" s="202"/>
      <c r="BY40" s="202"/>
      <c r="BZ40" s="202"/>
      <c r="CA40" s="202"/>
      <c r="CB40" s="202"/>
      <c r="CC40" s="202"/>
      <c r="CD40" s="202"/>
      <c r="CE40" s="202"/>
      <c r="CF40" s="202"/>
      <c r="CG40" s="202"/>
      <c r="CH40" s="202"/>
      <c r="CI40" s="202"/>
      <c r="CJ40" s="202"/>
      <c r="CK40" s="202"/>
      <c r="CL40" s="202"/>
      <c r="CM40" s="202"/>
      <c r="CN40" s="202"/>
      <c r="CO40" s="202"/>
      <c r="CP40" s="202"/>
      <c r="CQ40" s="202"/>
      <c r="CR40" s="202"/>
      <c r="CS40" s="202"/>
      <c r="CT40" s="202"/>
      <c r="CU40" s="202"/>
      <c r="CV40" s="202"/>
      <c r="CW40" s="202"/>
      <c r="CX40" s="202"/>
      <c r="CY40" s="202"/>
      <c r="CZ40" s="202"/>
      <c r="DA40" s="202"/>
      <c r="DB40" s="202"/>
      <c r="DC40" s="202"/>
      <c r="DD40" s="202"/>
      <c r="DE40" s="202"/>
      <c r="DF40" s="202"/>
      <c r="DG40" s="202"/>
      <c r="DH40" s="202"/>
      <c r="DI40" s="202"/>
      <c r="DJ40" s="202"/>
      <c r="DK40" s="202"/>
      <c r="DL40" s="202"/>
      <c r="DM40" s="202"/>
      <c r="DN40" s="202"/>
      <c r="DO40" s="202"/>
      <c r="DP40" s="202"/>
      <c r="DQ40" s="202"/>
      <c r="DR40" s="202"/>
      <c r="DS40" s="202"/>
      <c r="DT40" s="202"/>
      <c r="DU40" s="202"/>
      <c r="DV40" s="202"/>
      <c r="DW40" s="202"/>
      <c r="DX40" s="202"/>
      <c r="DY40" s="202"/>
      <c r="DZ40" s="202"/>
      <c r="EA40" s="202"/>
      <c r="EB40" s="202"/>
      <c r="EC40" s="202"/>
      <c r="ED40" s="202"/>
      <c r="EE40" s="202"/>
      <c r="EF40" s="202"/>
      <c r="EG40" s="202"/>
      <c r="EH40" s="202"/>
      <c r="EI40" s="202"/>
      <c r="EJ40" s="202"/>
      <c r="EK40" s="202"/>
      <c r="EL40" s="202"/>
      <c r="EM40" s="202"/>
      <c r="EN40" s="202"/>
      <c r="EO40" s="202"/>
      <c r="EP40" s="202"/>
      <c r="EQ40" s="202"/>
      <c r="ER40" s="202"/>
      <c r="ES40" s="202"/>
      <c r="ET40" s="202"/>
      <c r="EU40" s="202"/>
      <c r="EV40" s="202"/>
      <c r="EW40" s="202"/>
      <c r="EX40" s="202"/>
      <c r="EY40" s="202"/>
      <c r="EZ40" s="202"/>
      <c r="FA40" s="202"/>
      <c r="FB40" s="202"/>
      <c r="FC40" s="202"/>
      <c r="FD40" s="202"/>
      <c r="FE40" s="202"/>
      <c r="FF40" s="202"/>
      <c r="FG40" s="202"/>
      <c r="FH40" s="202"/>
      <c r="FI40" s="202"/>
      <c r="FJ40" s="202"/>
      <c r="FK40" s="202"/>
      <c r="FL40" s="202"/>
      <c r="FM40" s="202"/>
      <c r="FN40" s="202"/>
      <c r="FO40" s="202"/>
      <c r="FP40" s="202"/>
      <c r="FQ40" s="202"/>
      <c r="FR40" s="202"/>
      <c r="FS40" s="202"/>
      <c r="FT40" s="202"/>
      <c r="FU40" s="202"/>
      <c r="FV40" s="202"/>
      <c r="FW40" s="202"/>
      <c r="FX40" s="202"/>
      <c r="FY40" s="202"/>
      <c r="FZ40" s="202"/>
      <c r="GA40" s="202"/>
      <c r="GB40" s="202"/>
      <c r="GC40" s="202"/>
      <c r="GD40" s="202"/>
      <c r="GE40" s="202"/>
      <c r="GF40" s="202"/>
      <c r="GG40" s="202"/>
      <c r="GH40" s="202"/>
      <c r="GI40" s="202"/>
      <c r="GJ40" s="202"/>
      <c r="GK40" s="202"/>
      <c r="GL40" s="202"/>
      <c r="GM40" s="202"/>
      <c r="GN40" s="202"/>
      <c r="GO40" s="202"/>
      <c r="GP40" s="202"/>
      <c r="GQ40" s="202"/>
      <c r="GR40" s="202"/>
      <c r="GS40" s="202"/>
      <c r="GT40" s="202"/>
      <c r="GU40" s="202"/>
      <c r="GV40" s="202"/>
      <c r="GW40" s="202"/>
      <c r="GX40" s="202"/>
      <c r="GY40" s="202"/>
      <c r="GZ40" s="202"/>
    </row>
    <row r="41" spans="1:208">
      <c r="Q41" s="229"/>
      <c r="R41" s="230"/>
      <c r="S41" s="219"/>
      <c r="T41" s="220"/>
      <c r="U41" s="220"/>
      <c r="V41" s="220"/>
      <c r="W41" s="221"/>
      <c r="X41" s="199"/>
      <c r="Y41" s="199"/>
      <c r="AA41" s="203"/>
      <c r="AB41" s="198"/>
      <c r="AC41" s="202"/>
      <c r="AD41" s="202"/>
      <c r="AE41" s="202"/>
      <c r="AF41" s="202"/>
      <c r="AG41" s="202"/>
      <c r="AH41" s="202"/>
      <c r="AI41" s="202"/>
      <c r="AJ41" s="202"/>
      <c r="AK41" s="202"/>
      <c r="AL41" s="202"/>
      <c r="AM41" s="202"/>
      <c r="AN41" s="202"/>
      <c r="AO41" s="202"/>
      <c r="AP41" s="202"/>
      <c r="AQ41" s="202"/>
      <c r="AR41" s="202"/>
      <c r="AS41" s="202"/>
      <c r="AT41" s="202"/>
      <c r="AU41" s="202"/>
      <c r="AV41" s="202"/>
      <c r="AW41" s="202"/>
      <c r="AX41" s="202"/>
      <c r="AY41" s="202"/>
      <c r="AZ41" s="202"/>
      <c r="BA41" s="202"/>
      <c r="BB41" s="202"/>
      <c r="BC41" s="202"/>
      <c r="BD41" s="202"/>
      <c r="BE41" s="202"/>
      <c r="BF41" s="202"/>
      <c r="BG41" s="202"/>
      <c r="BH41" s="202"/>
      <c r="BI41" s="202"/>
      <c r="BJ41" s="202"/>
      <c r="BK41" s="202"/>
      <c r="BL41" s="202"/>
      <c r="BM41" s="202"/>
      <c r="BN41" s="202"/>
      <c r="BO41" s="202"/>
      <c r="BP41" s="202"/>
      <c r="BQ41" s="202"/>
      <c r="BR41" s="202"/>
      <c r="BS41" s="202"/>
      <c r="BT41" s="202"/>
      <c r="BU41" s="202"/>
      <c r="BV41" s="202"/>
      <c r="BW41" s="202"/>
      <c r="BX41" s="202"/>
      <c r="BY41" s="202"/>
      <c r="BZ41" s="202"/>
      <c r="CA41" s="202"/>
      <c r="CB41" s="202"/>
      <c r="CC41" s="202"/>
      <c r="CD41" s="202"/>
      <c r="CE41" s="202"/>
      <c r="CF41" s="202"/>
      <c r="CG41" s="202"/>
      <c r="CH41" s="202"/>
      <c r="CI41" s="202"/>
      <c r="CJ41" s="202"/>
      <c r="CK41" s="202"/>
      <c r="CL41" s="202"/>
      <c r="CM41" s="202"/>
      <c r="CN41" s="202"/>
      <c r="CO41" s="202"/>
      <c r="CP41" s="202"/>
      <c r="CQ41" s="202"/>
      <c r="CR41" s="202"/>
      <c r="CS41" s="202"/>
      <c r="CT41" s="202"/>
      <c r="CU41" s="202"/>
      <c r="CV41" s="202"/>
      <c r="CW41" s="202"/>
      <c r="CX41" s="202"/>
      <c r="CY41" s="202"/>
      <c r="CZ41" s="202"/>
      <c r="DA41" s="202"/>
      <c r="DB41" s="202"/>
      <c r="DC41" s="202"/>
      <c r="DD41" s="202"/>
      <c r="DE41" s="202"/>
      <c r="DF41" s="202"/>
      <c r="DG41" s="202"/>
      <c r="DH41" s="202"/>
      <c r="DI41" s="202"/>
      <c r="DJ41" s="202"/>
      <c r="DK41" s="202"/>
      <c r="DL41" s="202"/>
      <c r="DM41" s="202"/>
      <c r="DN41" s="202"/>
      <c r="DO41" s="202"/>
      <c r="DP41" s="202"/>
      <c r="DQ41" s="202"/>
      <c r="DR41" s="202"/>
      <c r="DS41" s="202"/>
      <c r="DT41" s="202"/>
      <c r="DU41" s="202"/>
      <c r="DV41" s="202"/>
      <c r="DW41" s="202"/>
      <c r="DX41" s="202"/>
      <c r="DY41" s="202"/>
      <c r="DZ41" s="202"/>
      <c r="EA41" s="202"/>
      <c r="EB41" s="202"/>
      <c r="EC41" s="202"/>
      <c r="ED41" s="202"/>
      <c r="EE41" s="202"/>
      <c r="EF41" s="202"/>
      <c r="EG41" s="202"/>
      <c r="EH41" s="202"/>
      <c r="EI41" s="202"/>
      <c r="EJ41" s="202"/>
      <c r="EK41" s="202"/>
      <c r="EL41" s="202"/>
      <c r="EM41" s="202"/>
      <c r="EN41" s="202"/>
      <c r="EO41" s="202"/>
      <c r="EP41" s="202"/>
      <c r="EQ41" s="202"/>
      <c r="ER41" s="202"/>
      <c r="ES41" s="202"/>
      <c r="ET41" s="202"/>
      <c r="EU41" s="202"/>
      <c r="EV41" s="202"/>
      <c r="EW41" s="202"/>
      <c r="EX41" s="202"/>
      <c r="EY41" s="202"/>
      <c r="EZ41" s="202"/>
      <c r="FA41" s="202"/>
      <c r="FB41" s="202"/>
      <c r="FC41" s="202"/>
      <c r="FD41" s="202"/>
      <c r="FE41" s="202"/>
      <c r="FF41" s="202"/>
      <c r="FG41" s="202"/>
      <c r="FH41" s="202"/>
      <c r="FI41" s="202"/>
      <c r="FJ41" s="202"/>
      <c r="FK41" s="202"/>
      <c r="FL41" s="202"/>
      <c r="FM41" s="202"/>
      <c r="FN41" s="202"/>
      <c r="FO41" s="202"/>
      <c r="FP41" s="202"/>
      <c r="FQ41" s="202"/>
      <c r="FR41" s="202"/>
      <c r="FS41" s="202"/>
      <c r="FT41" s="202"/>
      <c r="FU41" s="202"/>
      <c r="FV41" s="202"/>
      <c r="FW41" s="202"/>
      <c r="FX41" s="202"/>
      <c r="FY41" s="202"/>
      <c r="FZ41" s="202"/>
      <c r="GA41" s="202"/>
      <c r="GB41" s="202"/>
      <c r="GC41" s="202"/>
      <c r="GD41" s="202"/>
      <c r="GE41" s="202"/>
      <c r="GF41" s="202"/>
      <c r="GG41" s="202"/>
      <c r="GH41" s="202"/>
      <c r="GI41" s="202"/>
      <c r="GJ41" s="202"/>
      <c r="GK41" s="202"/>
      <c r="GL41" s="202"/>
      <c r="GM41" s="202"/>
      <c r="GN41" s="202"/>
      <c r="GO41" s="202"/>
      <c r="GP41" s="202"/>
      <c r="GQ41" s="202"/>
      <c r="GR41" s="202"/>
      <c r="GS41" s="202"/>
      <c r="GT41" s="202"/>
      <c r="GU41" s="202"/>
      <c r="GV41" s="202"/>
      <c r="GW41" s="202"/>
      <c r="GX41" s="202"/>
      <c r="GY41" s="202"/>
      <c r="GZ41" s="202"/>
    </row>
    <row r="42" spans="1:208">
      <c r="Q42" s="229"/>
      <c r="R42" s="230"/>
      <c r="S42" s="219"/>
      <c r="T42" s="220"/>
      <c r="U42" s="220"/>
      <c r="V42" s="220"/>
      <c r="W42" s="221"/>
      <c r="X42" s="199"/>
      <c r="Y42" s="199"/>
      <c r="AA42" s="203"/>
      <c r="AB42" s="198"/>
      <c r="AC42" s="202"/>
      <c r="AD42" s="202"/>
      <c r="AE42" s="202"/>
      <c r="AF42" s="202"/>
      <c r="AG42" s="202"/>
      <c r="AH42" s="202"/>
      <c r="AI42" s="202"/>
      <c r="AJ42" s="202"/>
      <c r="AK42" s="202"/>
      <c r="AL42" s="202"/>
      <c r="AM42" s="202"/>
      <c r="AN42" s="202"/>
      <c r="AO42" s="202"/>
      <c r="AP42" s="202"/>
      <c r="AQ42" s="202"/>
      <c r="AR42" s="202"/>
      <c r="AS42" s="202"/>
      <c r="AT42" s="202"/>
      <c r="AU42" s="202"/>
      <c r="AV42" s="202"/>
      <c r="AW42" s="202"/>
      <c r="AX42" s="202"/>
      <c r="AY42" s="202"/>
      <c r="AZ42" s="202"/>
      <c r="BA42" s="202"/>
      <c r="BB42" s="202"/>
      <c r="BC42" s="202"/>
      <c r="BD42" s="202"/>
      <c r="BE42" s="202"/>
      <c r="BF42" s="202"/>
      <c r="BG42" s="202"/>
      <c r="BH42" s="202"/>
      <c r="BI42" s="202"/>
      <c r="BJ42" s="202"/>
      <c r="BK42" s="202"/>
      <c r="BL42" s="202"/>
      <c r="BM42" s="202"/>
      <c r="BN42" s="202"/>
      <c r="BO42" s="202"/>
      <c r="BP42" s="202"/>
      <c r="BQ42" s="202"/>
      <c r="BR42" s="202"/>
      <c r="BS42" s="202"/>
      <c r="BT42" s="202"/>
      <c r="BU42" s="202"/>
      <c r="BV42" s="202"/>
      <c r="BW42" s="202"/>
      <c r="BX42" s="202"/>
      <c r="BY42" s="202"/>
      <c r="BZ42" s="202"/>
      <c r="CA42" s="202"/>
      <c r="CB42" s="202"/>
      <c r="CC42" s="202"/>
      <c r="CD42" s="202"/>
      <c r="CE42" s="202"/>
      <c r="CF42" s="202"/>
      <c r="CG42" s="202"/>
      <c r="CH42" s="202"/>
      <c r="CI42" s="202"/>
      <c r="CJ42" s="202"/>
      <c r="CK42" s="202"/>
      <c r="CL42" s="202"/>
      <c r="CM42" s="202"/>
      <c r="CN42" s="202"/>
      <c r="CO42" s="202"/>
      <c r="CP42" s="202"/>
      <c r="CQ42" s="202"/>
      <c r="CR42" s="202"/>
      <c r="CS42" s="202"/>
      <c r="CT42" s="202"/>
      <c r="CU42" s="202"/>
      <c r="CV42" s="202"/>
      <c r="CW42" s="202"/>
      <c r="CX42" s="202"/>
      <c r="CY42" s="202"/>
      <c r="CZ42" s="202"/>
      <c r="DA42" s="202"/>
      <c r="DB42" s="202"/>
      <c r="DC42" s="202"/>
      <c r="DD42" s="202"/>
      <c r="DE42" s="202"/>
      <c r="DF42" s="202"/>
      <c r="DG42" s="202"/>
      <c r="DH42" s="202"/>
      <c r="DI42" s="202"/>
      <c r="DJ42" s="202"/>
      <c r="DK42" s="202"/>
      <c r="DL42" s="202"/>
      <c r="DM42" s="202"/>
      <c r="DN42" s="202"/>
      <c r="DO42" s="202"/>
      <c r="DP42" s="202"/>
      <c r="DQ42" s="202"/>
      <c r="DR42" s="202"/>
      <c r="DS42" s="202"/>
      <c r="DT42" s="202"/>
      <c r="DU42" s="202"/>
      <c r="DV42" s="202"/>
      <c r="DW42" s="202"/>
      <c r="DX42" s="202"/>
      <c r="DY42" s="202"/>
      <c r="DZ42" s="202"/>
      <c r="EA42" s="202"/>
      <c r="EB42" s="202"/>
      <c r="EC42" s="202"/>
      <c r="ED42" s="202"/>
      <c r="EE42" s="202"/>
      <c r="EF42" s="202"/>
      <c r="EG42" s="202"/>
      <c r="EH42" s="202"/>
      <c r="EI42" s="202"/>
      <c r="EJ42" s="202"/>
      <c r="EK42" s="202"/>
      <c r="EL42" s="202"/>
      <c r="EM42" s="202"/>
      <c r="EN42" s="202"/>
      <c r="EO42" s="202"/>
      <c r="EP42" s="202"/>
      <c r="EQ42" s="202"/>
      <c r="ER42" s="202"/>
      <c r="ES42" s="202"/>
      <c r="ET42" s="202"/>
      <c r="EU42" s="202"/>
      <c r="EV42" s="202"/>
      <c r="EW42" s="202"/>
      <c r="EX42" s="202"/>
      <c r="EY42" s="202"/>
      <c r="EZ42" s="202"/>
      <c r="FA42" s="202"/>
      <c r="FB42" s="202"/>
      <c r="FC42" s="202"/>
      <c r="FD42" s="202"/>
      <c r="FE42" s="202"/>
      <c r="FF42" s="202"/>
      <c r="FG42" s="202"/>
      <c r="FH42" s="202"/>
      <c r="FI42" s="202"/>
      <c r="FJ42" s="202"/>
      <c r="FK42" s="202"/>
      <c r="FL42" s="202"/>
      <c r="FM42" s="202"/>
      <c r="FN42" s="202"/>
      <c r="FO42" s="202"/>
      <c r="FP42" s="202"/>
      <c r="FQ42" s="202"/>
      <c r="FR42" s="202"/>
      <c r="FS42" s="202"/>
      <c r="FT42" s="202"/>
      <c r="FU42" s="202"/>
      <c r="FV42" s="202"/>
      <c r="FW42" s="202"/>
      <c r="FX42" s="202"/>
      <c r="FY42" s="202"/>
      <c r="FZ42" s="202"/>
      <c r="GA42" s="202"/>
      <c r="GB42" s="202"/>
      <c r="GC42" s="202"/>
      <c r="GD42" s="202"/>
      <c r="GE42" s="202"/>
      <c r="GF42" s="202"/>
      <c r="GG42" s="202"/>
      <c r="GH42" s="202"/>
      <c r="GI42" s="202"/>
      <c r="GJ42" s="202"/>
      <c r="GK42" s="202"/>
      <c r="GL42" s="202"/>
      <c r="GM42" s="202"/>
      <c r="GN42" s="202"/>
      <c r="GO42" s="202"/>
      <c r="GP42" s="202"/>
      <c r="GQ42" s="202"/>
      <c r="GR42" s="202"/>
      <c r="GS42" s="202"/>
      <c r="GT42" s="202"/>
      <c r="GU42" s="202"/>
      <c r="GV42" s="202"/>
      <c r="GW42" s="202"/>
      <c r="GX42" s="202"/>
      <c r="GY42" s="202"/>
      <c r="GZ42" s="202"/>
    </row>
    <row r="43" spans="1:208">
      <c r="Q43" s="229"/>
      <c r="R43" s="230"/>
      <c r="S43" s="219"/>
      <c r="T43" s="220"/>
      <c r="U43" s="220"/>
      <c r="V43" s="220"/>
      <c r="W43" s="221"/>
      <c r="X43" s="199"/>
      <c r="Y43" s="199"/>
      <c r="AA43" s="203"/>
      <c r="AB43" s="198"/>
      <c r="AC43" s="202"/>
      <c r="AD43" s="202"/>
      <c r="AE43" s="202"/>
      <c r="AF43" s="202"/>
      <c r="AG43" s="202"/>
      <c r="AH43" s="202"/>
      <c r="AI43" s="202"/>
      <c r="AJ43" s="202"/>
      <c r="AK43" s="202"/>
      <c r="AL43" s="202"/>
      <c r="AM43" s="202"/>
      <c r="AN43" s="202"/>
      <c r="AO43" s="202"/>
      <c r="AP43" s="202"/>
      <c r="AQ43" s="202"/>
      <c r="AR43" s="202"/>
      <c r="AS43" s="202"/>
      <c r="AT43" s="202"/>
      <c r="AU43" s="202"/>
      <c r="AV43" s="202"/>
      <c r="AW43" s="202"/>
      <c r="AX43" s="202"/>
      <c r="AY43" s="202"/>
      <c r="AZ43" s="202"/>
      <c r="BA43" s="202"/>
      <c r="BB43" s="202"/>
      <c r="BC43" s="202"/>
      <c r="BD43" s="202"/>
      <c r="BE43" s="202"/>
      <c r="BF43" s="202"/>
      <c r="BG43" s="202"/>
      <c r="BH43" s="202"/>
      <c r="BI43" s="202"/>
      <c r="BJ43" s="202"/>
      <c r="BK43" s="202"/>
      <c r="BL43" s="202"/>
      <c r="BM43" s="202"/>
      <c r="BN43" s="202"/>
      <c r="BO43" s="202"/>
      <c r="BP43" s="202"/>
      <c r="BQ43" s="202"/>
      <c r="BR43" s="202"/>
      <c r="BS43" s="202"/>
      <c r="BT43" s="202"/>
      <c r="BU43" s="202"/>
      <c r="BV43" s="202"/>
      <c r="BW43" s="202"/>
      <c r="BX43" s="202"/>
      <c r="BY43" s="202"/>
      <c r="BZ43" s="202"/>
      <c r="CA43" s="202"/>
      <c r="CB43" s="202"/>
      <c r="CC43" s="202"/>
      <c r="CD43" s="202"/>
      <c r="CE43" s="202"/>
      <c r="CF43" s="202"/>
      <c r="CG43" s="202"/>
      <c r="CH43" s="202"/>
      <c r="CI43" s="202"/>
      <c r="CJ43" s="202"/>
      <c r="CK43" s="202"/>
      <c r="CL43" s="202"/>
      <c r="CM43" s="202"/>
      <c r="CN43" s="202"/>
      <c r="CO43" s="202"/>
      <c r="CP43" s="202"/>
      <c r="CQ43" s="202"/>
      <c r="CR43" s="202"/>
      <c r="CS43" s="202"/>
      <c r="CT43" s="202"/>
      <c r="CU43" s="202"/>
      <c r="CV43" s="202"/>
      <c r="CW43" s="202"/>
      <c r="CX43" s="202"/>
      <c r="CY43" s="202"/>
      <c r="CZ43" s="202"/>
      <c r="DA43" s="202"/>
      <c r="DB43" s="202"/>
      <c r="DC43" s="202"/>
      <c r="DD43" s="202"/>
      <c r="DE43" s="202"/>
      <c r="DF43" s="202"/>
      <c r="DG43" s="202"/>
      <c r="DH43" s="202"/>
      <c r="DI43" s="202"/>
      <c r="DJ43" s="202"/>
      <c r="DK43" s="202"/>
      <c r="DL43" s="202"/>
      <c r="DM43" s="202"/>
      <c r="DN43" s="202"/>
      <c r="DO43" s="202"/>
      <c r="DP43" s="202"/>
      <c r="DQ43" s="202"/>
      <c r="DR43" s="202"/>
      <c r="DS43" s="202"/>
      <c r="DT43" s="202"/>
      <c r="DU43" s="202"/>
      <c r="DV43" s="202"/>
      <c r="DW43" s="202"/>
      <c r="DX43" s="202"/>
      <c r="DY43" s="202"/>
      <c r="DZ43" s="202"/>
      <c r="EA43" s="202"/>
      <c r="EB43" s="202"/>
      <c r="EC43" s="202"/>
      <c r="ED43" s="202"/>
      <c r="EE43" s="202"/>
      <c r="EF43" s="202"/>
      <c r="EG43" s="202"/>
      <c r="EH43" s="202"/>
      <c r="EI43" s="202"/>
      <c r="EJ43" s="202"/>
      <c r="EK43" s="202"/>
      <c r="EL43" s="202"/>
      <c r="EM43" s="202"/>
      <c r="EN43" s="202"/>
      <c r="EO43" s="202"/>
      <c r="EP43" s="202"/>
      <c r="EQ43" s="202"/>
      <c r="ER43" s="202"/>
      <c r="ES43" s="202"/>
      <c r="ET43" s="202"/>
      <c r="EU43" s="202"/>
      <c r="EV43" s="202"/>
      <c r="EW43" s="202"/>
      <c r="EX43" s="202"/>
      <c r="EY43" s="202"/>
      <c r="EZ43" s="202"/>
      <c r="FA43" s="202"/>
      <c r="FB43" s="202"/>
      <c r="FC43" s="202"/>
      <c r="FD43" s="202"/>
      <c r="FE43" s="202"/>
      <c r="FF43" s="202"/>
      <c r="FG43" s="202"/>
      <c r="FH43" s="202"/>
      <c r="FI43" s="202"/>
      <c r="FJ43" s="202"/>
      <c r="FK43" s="202"/>
      <c r="FL43" s="202"/>
      <c r="FM43" s="202"/>
      <c r="FN43" s="202"/>
      <c r="FO43" s="202"/>
      <c r="FP43" s="202"/>
      <c r="FQ43" s="202"/>
      <c r="FR43" s="202"/>
      <c r="FS43" s="202"/>
      <c r="FT43" s="202"/>
      <c r="FU43" s="202"/>
      <c r="FV43" s="202"/>
      <c r="FW43" s="202"/>
      <c r="FX43" s="202"/>
      <c r="FY43" s="202"/>
      <c r="FZ43" s="202"/>
      <c r="GA43" s="202"/>
      <c r="GB43" s="202"/>
      <c r="GC43" s="202"/>
      <c r="GD43" s="202"/>
      <c r="GE43" s="202"/>
      <c r="GF43" s="202"/>
      <c r="GG43" s="202"/>
      <c r="GH43" s="202"/>
      <c r="GI43" s="202"/>
      <c r="GJ43" s="202"/>
      <c r="GK43" s="202"/>
      <c r="GL43" s="202"/>
      <c r="GM43" s="202"/>
      <c r="GN43" s="202"/>
      <c r="GO43" s="202"/>
      <c r="GP43" s="202"/>
      <c r="GQ43" s="202"/>
      <c r="GR43" s="202"/>
      <c r="GS43" s="202"/>
      <c r="GT43" s="202"/>
      <c r="GU43" s="202"/>
      <c r="GV43" s="202"/>
      <c r="GW43" s="202"/>
      <c r="GX43" s="202"/>
      <c r="GY43" s="202"/>
      <c r="GZ43" s="202"/>
    </row>
    <row r="44" spans="1:208">
      <c r="Q44" s="229"/>
      <c r="R44" s="230"/>
      <c r="S44" s="219"/>
      <c r="T44" s="220"/>
      <c r="U44" s="220"/>
      <c r="V44" s="220"/>
      <c r="W44" s="221"/>
      <c r="X44" s="199"/>
      <c r="Y44" s="199"/>
      <c r="AA44" s="203"/>
      <c r="AB44" s="198"/>
      <c r="AC44" s="202"/>
      <c r="AD44" s="202"/>
      <c r="AE44" s="202"/>
      <c r="AF44" s="202"/>
      <c r="AG44" s="202"/>
      <c r="AH44" s="202"/>
      <c r="AI44" s="202"/>
      <c r="AJ44" s="202"/>
      <c r="AK44" s="202"/>
      <c r="AL44" s="202"/>
      <c r="AM44" s="202"/>
      <c r="AN44" s="202"/>
      <c r="AO44" s="202"/>
      <c r="AP44" s="202"/>
      <c r="AQ44" s="202"/>
      <c r="AR44" s="202"/>
      <c r="AS44" s="202"/>
      <c r="AT44" s="202"/>
      <c r="AU44" s="202"/>
      <c r="AV44" s="202"/>
      <c r="AW44" s="202"/>
      <c r="AX44" s="202"/>
      <c r="AY44" s="202"/>
      <c r="AZ44" s="202"/>
      <c r="BA44" s="202"/>
      <c r="BB44" s="202"/>
      <c r="BC44" s="202"/>
      <c r="BD44" s="202"/>
      <c r="BE44" s="202"/>
      <c r="BF44" s="202"/>
      <c r="BG44" s="202"/>
      <c r="BH44" s="202"/>
      <c r="BI44" s="202"/>
      <c r="BJ44" s="202"/>
      <c r="BK44" s="202"/>
      <c r="BL44" s="202"/>
      <c r="BM44" s="202"/>
      <c r="BN44" s="202"/>
      <c r="BO44" s="202"/>
      <c r="BP44" s="202"/>
      <c r="BQ44" s="202"/>
      <c r="BR44" s="202"/>
      <c r="BS44" s="202"/>
      <c r="BT44" s="202"/>
      <c r="BU44" s="202"/>
      <c r="BV44" s="202"/>
      <c r="BW44" s="202"/>
      <c r="BX44" s="202"/>
      <c r="BY44" s="202"/>
      <c r="BZ44" s="202"/>
      <c r="CA44" s="202"/>
      <c r="CB44" s="202"/>
      <c r="CC44" s="202"/>
      <c r="CD44" s="202"/>
      <c r="CE44" s="202"/>
      <c r="CF44" s="202"/>
      <c r="CG44" s="202"/>
      <c r="CH44" s="202"/>
      <c r="CI44" s="202"/>
      <c r="CJ44" s="202"/>
      <c r="CK44" s="202"/>
      <c r="CL44" s="202"/>
      <c r="CM44" s="202"/>
      <c r="CN44" s="202"/>
      <c r="CO44" s="202"/>
      <c r="CP44" s="202"/>
      <c r="CQ44" s="202"/>
      <c r="CR44" s="202"/>
      <c r="CS44" s="202"/>
      <c r="CT44" s="202"/>
      <c r="CU44" s="202"/>
      <c r="CV44" s="202"/>
      <c r="CW44" s="202"/>
      <c r="CX44" s="202"/>
      <c r="CY44" s="202"/>
      <c r="CZ44" s="202"/>
      <c r="DA44" s="202"/>
      <c r="DB44" s="202"/>
      <c r="DC44" s="202"/>
      <c r="DD44" s="202"/>
      <c r="DE44" s="202"/>
      <c r="DF44" s="202"/>
      <c r="DG44" s="202"/>
      <c r="DH44" s="202"/>
      <c r="DI44" s="202"/>
      <c r="DJ44" s="202"/>
      <c r="DK44" s="202"/>
      <c r="DL44" s="202"/>
      <c r="DM44" s="202"/>
      <c r="DN44" s="202"/>
      <c r="DO44" s="202"/>
      <c r="DP44" s="202"/>
      <c r="DQ44" s="202"/>
      <c r="DR44" s="202"/>
      <c r="DS44" s="202"/>
      <c r="DT44" s="202"/>
      <c r="DU44" s="202"/>
      <c r="DV44" s="202"/>
      <c r="DW44" s="202"/>
      <c r="DX44" s="202"/>
      <c r="DY44" s="202"/>
      <c r="DZ44" s="202"/>
      <c r="EA44" s="202"/>
      <c r="EB44" s="202"/>
      <c r="EC44" s="202"/>
      <c r="ED44" s="202"/>
      <c r="EE44" s="202"/>
      <c r="EF44" s="202"/>
      <c r="EG44" s="202"/>
      <c r="EH44" s="202"/>
      <c r="EI44" s="202"/>
      <c r="EJ44" s="202"/>
      <c r="EK44" s="202"/>
      <c r="EL44" s="202"/>
      <c r="EM44" s="202"/>
      <c r="EN44" s="202"/>
      <c r="EO44" s="202"/>
      <c r="EP44" s="202"/>
      <c r="EQ44" s="202"/>
      <c r="ER44" s="202"/>
      <c r="ES44" s="202"/>
      <c r="ET44" s="202"/>
      <c r="EU44" s="202"/>
      <c r="EV44" s="202"/>
      <c r="EW44" s="202"/>
      <c r="EX44" s="202"/>
      <c r="EY44" s="202"/>
      <c r="EZ44" s="202"/>
      <c r="FA44" s="202"/>
      <c r="FB44" s="202"/>
      <c r="FC44" s="202"/>
      <c r="FD44" s="202"/>
      <c r="FE44" s="202"/>
      <c r="FF44" s="202"/>
      <c r="FG44" s="202"/>
      <c r="FH44" s="202"/>
      <c r="FI44" s="202"/>
      <c r="FJ44" s="202"/>
      <c r="FK44" s="202"/>
      <c r="FL44" s="202"/>
      <c r="FM44" s="202"/>
      <c r="FN44" s="202"/>
      <c r="FO44" s="202"/>
      <c r="FP44" s="202"/>
      <c r="FQ44" s="202"/>
      <c r="FR44" s="202"/>
      <c r="FS44" s="202"/>
      <c r="FT44" s="202"/>
      <c r="FU44" s="202"/>
      <c r="FV44" s="202"/>
      <c r="FW44" s="202"/>
      <c r="FX44" s="202"/>
      <c r="FY44" s="202"/>
      <c r="FZ44" s="202"/>
      <c r="GA44" s="202"/>
      <c r="GB44" s="202"/>
      <c r="GC44" s="202"/>
      <c r="GD44" s="202"/>
      <c r="GE44" s="202"/>
      <c r="GF44" s="202"/>
      <c r="GG44" s="202"/>
      <c r="GH44" s="202"/>
      <c r="GI44" s="202"/>
      <c r="GJ44" s="202"/>
      <c r="GK44" s="202"/>
      <c r="GL44" s="202"/>
      <c r="GM44" s="202"/>
      <c r="GN44" s="202"/>
      <c r="GO44" s="202"/>
      <c r="GP44" s="202"/>
      <c r="GQ44" s="202"/>
      <c r="GR44" s="202"/>
      <c r="GS44" s="202"/>
      <c r="GT44" s="202"/>
      <c r="GU44" s="202"/>
      <c r="GV44" s="202"/>
      <c r="GW44" s="202"/>
      <c r="GX44" s="202"/>
      <c r="GY44" s="202"/>
      <c r="GZ44" s="202"/>
    </row>
    <row r="45" spans="1:208">
      <c r="Q45" s="229"/>
      <c r="R45" s="230"/>
      <c r="S45" s="219"/>
      <c r="T45" s="220"/>
      <c r="U45" s="220"/>
      <c r="V45" s="220"/>
      <c r="W45" s="221"/>
      <c r="X45" s="199"/>
      <c r="Y45" s="199"/>
      <c r="AA45" s="203"/>
      <c r="AB45" s="198"/>
      <c r="AC45" s="202"/>
      <c r="AD45" s="202"/>
      <c r="AE45" s="202"/>
      <c r="AF45" s="202"/>
      <c r="AG45" s="202"/>
      <c r="AH45" s="202"/>
      <c r="AI45" s="202"/>
      <c r="AJ45" s="202"/>
      <c r="AK45" s="202"/>
      <c r="AL45" s="202"/>
      <c r="AM45" s="202"/>
      <c r="AN45" s="202"/>
      <c r="AO45" s="202"/>
      <c r="AP45" s="202"/>
      <c r="AQ45" s="202"/>
      <c r="AR45" s="202"/>
      <c r="AS45" s="202"/>
      <c r="AT45" s="202"/>
      <c r="AU45" s="202"/>
      <c r="AV45" s="202"/>
      <c r="AW45" s="202"/>
      <c r="AX45" s="202"/>
      <c r="AY45" s="202"/>
      <c r="AZ45" s="202"/>
      <c r="BA45" s="202"/>
      <c r="BB45" s="202"/>
      <c r="BC45" s="202"/>
      <c r="BD45" s="202"/>
      <c r="BE45" s="202"/>
      <c r="BF45" s="202"/>
      <c r="BG45" s="202"/>
      <c r="BH45" s="202"/>
      <c r="BI45" s="202"/>
      <c r="BJ45" s="202"/>
      <c r="BK45" s="202"/>
      <c r="BL45" s="202"/>
      <c r="BM45" s="202"/>
      <c r="BN45" s="202"/>
      <c r="BO45" s="202"/>
      <c r="BP45" s="202"/>
      <c r="BQ45" s="202"/>
      <c r="BR45" s="202"/>
      <c r="BS45" s="202"/>
      <c r="BT45" s="202"/>
      <c r="BU45" s="202"/>
      <c r="BV45" s="202"/>
      <c r="BW45" s="202"/>
      <c r="BX45" s="202"/>
      <c r="BY45" s="202"/>
      <c r="BZ45" s="202"/>
      <c r="CA45" s="202"/>
      <c r="CB45" s="202"/>
      <c r="CC45" s="202"/>
      <c r="CD45" s="202"/>
      <c r="CE45" s="202"/>
      <c r="CF45" s="202"/>
      <c r="CG45" s="202"/>
      <c r="CH45" s="202"/>
      <c r="CI45" s="202"/>
      <c r="CJ45" s="202"/>
      <c r="CK45" s="202"/>
      <c r="CL45" s="202"/>
      <c r="CM45" s="202"/>
      <c r="CN45" s="202"/>
      <c r="CO45" s="202"/>
      <c r="CP45" s="202"/>
      <c r="CQ45" s="202"/>
      <c r="CR45" s="202"/>
      <c r="CS45" s="202"/>
      <c r="CT45" s="202"/>
      <c r="CU45" s="202"/>
      <c r="CV45" s="202"/>
      <c r="CW45" s="202"/>
      <c r="CX45" s="202"/>
      <c r="CY45" s="202"/>
      <c r="CZ45" s="202"/>
      <c r="DA45" s="202"/>
      <c r="DB45" s="202"/>
      <c r="DC45" s="202"/>
      <c r="DD45" s="202"/>
      <c r="DE45" s="202"/>
      <c r="DF45" s="202"/>
      <c r="DG45" s="202"/>
      <c r="DH45" s="202"/>
      <c r="DI45" s="202"/>
      <c r="DJ45" s="202"/>
      <c r="DK45" s="202"/>
      <c r="DL45" s="202"/>
      <c r="DM45" s="202"/>
      <c r="DN45" s="202"/>
      <c r="DO45" s="202"/>
      <c r="DP45" s="202"/>
      <c r="DQ45" s="202"/>
      <c r="DR45" s="202"/>
      <c r="DS45" s="202"/>
      <c r="DT45" s="202"/>
      <c r="DU45" s="202"/>
      <c r="DV45" s="202"/>
      <c r="DW45" s="202"/>
      <c r="DX45" s="202"/>
      <c r="DY45" s="202"/>
      <c r="DZ45" s="202"/>
      <c r="EA45" s="202"/>
      <c r="EB45" s="202"/>
      <c r="EC45" s="202"/>
      <c r="ED45" s="202"/>
      <c r="EE45" s="202"/>
      <c r="EF45" s="202"/>
      <c r="EG45" s="202"/>
      <c r="EH45" s="202"/>
      <c r="EI45" s="202"/>
      <c r="EJ45" s="202"/>
      <c r="EK45" s="202"/>
      <c r="EL45" s="202"/>
      <c r="EM45" s="202"/>
      <c r="EN45" s="202"/>
      <c r="EO45" s="202"/>
      <c r="EP45" s="202"/>
      <c r="EQ45" s="202"/>
      <c r="ER45" s="202"/>
      <c r="ES45" s="202"/>
      <c r="ET45" s="202"/>
      <c r="EU45" s="202"/>
      <c r="EV45" s="202"/>
      <c r="EW45" s="202"/>
      <c r="EX45" s="202"/>
      <c r="EY45" s="202"/>
      <c r="EZ45" s="202"/>
      <c r="FA45" s="202"/>
      <c r="FB45" s="202"/>
      <c r="FC45" s="202"/>
      <c r="FD45" s="202"/>
      <c r="FE45" s="202"/>
      <c r="FF45" s="202"/>
      <c r="FG45" s="202"/>
      <c r="FH45" s="202"/>
      <c r="FI45" s="202"/>
      <c r="FJ45" s="202"/>
      <c r="FK45" s="202"/>
      <c r="FL45" s="202"/>
      <c r="FM45" s="202"/>
      <c r="FN45" s="202"/>
      <c r="FO45" s="202"/>
      <c r="FP45" s="202"/>
      <c r="FQ45" s="202"/>
      <c r="FR45" s="202"/>
      <c r="FS45" s="202"/>
      <c r="FT45" s="202"/>
      <c r="FU45" s="202"/>
      <c r="FV45" s="202"/>
      <c r="FW45" s="202"/>
      <c r="FX45" s="202"/>
      <c r="FY45" s="202"/>
      <c r="FZ45" s="202"/>
      <c r="GA45" s="202"/>
      <c r="GB45" s="202"/>
      <c r="GC45" s="202"/>
      <c r="GD45" s="202"/>
      <c r="GE45" s="202"/>
      <c r="GF45" s="202"/>
      <c r="GG45" s="202"/>
      <c r="GH45" s="202"/>
      <c r="GI45" s="202"/>
      <c r="GJ45" s="202"/>
      <c r="GK45" s="202"/>
      <c r="GL45" s="202"/>
      <c r="GM45" s="202"/>
      <c r="GN45" s="202"/>
      <c r="GO45" s="202"/>
      <c r="GP45" s="202"/>
      <c r="GQ45" s="202"/>
      <c r="GR45" s="202"/>
      <c r="GS45" s="202"/>
      <c r="GT45" s="202"/>
      <c r="GU45" s="202"/>
      <c r="GV45" s="202"/>
      <c r="GW45" s="202"/>
      <c r="GX45" s="202"/>
      <c r="GY45" s="202"/>
      <c r="GZ45" s="202"/>
    </row>
    <row r="46" spans="1:208">
      <c r="Q46" s="229"/>
      <c r="R46" s="230"/>
      <c r="S46" s="219"/>
      <c r="T46" s="220"/>
      <c r="U46" s="220"/>
      <c r="V46" s="220"/>
      <c r="W46" s="221"/>
      <c r="X46" s="199"/>
      <c r="Y46" s="199"/>
      <c r="AA46" s="203"/>
      <c r="AB46" s="198"/>
      <c r="AC46" s="202"/>
      <c r="AD46" s="202"/>
      <c r="AE46" s="202"/>
      <c r="AF46" s="202"/>
      <c r="AG46" s="202"/>
      <c r="AH46" s="202"/>
      <c r="AI46" s="202"/>
      <c r="AJ46" s="202"/>
      <c r="AK46" s="202"/>
      <c r="AL46" s="202"/>
      <c r="AM46" s="202"/>
      <c r="AN46" s="202"/>
      <c r="AO46" s="202"/>
      <c r="AP46" s="202"/>
      <c r="AQ46" s="202"/>
      <c r="AR46" s="202"/>
      <c r="AS46" s="202"/>
      <c r="AT46" s="202"/>
      <c r="AU46" s="202"/>
      <c r="AV46" s="202"/>
      <c r="AW46" s="202"/>
      <c r="AX46" s="202"/>
      <c r="AY46" s="202"/>
      <c r="AZ46" s="202"/>
      <c r="BA46" s="202"/>
      <c r="BB46" s="202"/>
      <c r="BC46" s="202"/>
      <c r="BD46" s="202"/>
      <c r="BE46" s="202"/>
      <c r="BF46" s="202"/>
      <c r="BG46" s="202"/>
      <c r="BH46" s="202"/>
      <c r="BI46" s="202"/>
      <c r="BJ46" s="202"/>
      <c r="BK46" s="202"/>
      <c r="BL46" s="202"/>
      <c r="BM46" s="202"/>
      <c r="BN46" s="202"/>
      <c r="BO46" s="202"/>
      <c r="BP46" s="202"/>
      <c r="BQ46" s="202"/>
      <c r="BR46" s="202"/>
      <c r="BS46" s="202"/>
      <c r="BT46" s="202"/>
      <c r="BU46" s="202"/>
      <c r="BV46" s="202"/>
      <c r="BW46" s="202"/>
      <c r="BX46" s="202"/>
      <c r="BY46" s="202"/>
      <c r="BZ46" s="202"/>
      <c r="CA46" s="202"/>
      <c r="CB46" s="202"/>
      <c r="CC46" s="202"/>
      <c r="CD46" s="202"/>
      <c r="CE46" s="202"/>
      <c r="CF46" s="202"/>
      <c r="CG46" s="202"/>
      <c r="CH46" s="202"/>
      <c r="CI46" s="202"/>
      <c r="CJ46" s="202"/>
      <c r="CK46" s="202"/>
      <c r="CL46" s="202"/>
      <c r="CM46" s="202"/>
      <c r="CN46" s="202"/>
      <c r="CO46" s="202"/>
      <c r="CP46" s="202"/>
      <c r="CQ46" s="202"/>
      <c r="CR46" s="202"/>
      <c r="CS46" s="202"/>
      <c r="CT46" s="202"/>
      <c r="CU46" s="202"/>
      <c r="CV46" s="202"/>
      <c r="CW46" s="202"/>
      <c r="CX46" s="202"/>
      <c r="CY46" s="202"/>
      <c r="CZ46" s="202"/>
      <c r="DA46" s="202"/>
      <c r="DB46" s="202"/>
      <c r="DC46" s="202"/>
      <c r="DD46" s="202"/>
      <c r="DE46" s="202"/>
      <c r="DF46" s="202"/>
      <c r="DG46" s="202"/>
      <c r="DH46" s="202"/>
      <c r="DI46" s="202"/>
      <c r="DJ46" s="202"/>
      <c r="DK46" s="202"/>
      <c r="DL46" s="202"/>
      <c r="DM46" s="202"/>
      <c r="DN46" s="202"/>
      <c r="DO46" s="202"/>
      <c r="DP46" s="202"/>
      <c r="DQ46" s="202"/>
      <c r="DR46" s="202"/>
      <c r="DS46" s="202"/>
      <c r="DT46" s="202"/>
      <c r="DU46" s="202"/>
      <c r="DV46" s="202"/>
      <c r="DW46" s="202"/>
      <c r="DX46" s="202"/>
      <c r="DY46" s="202"/>
      <c r="DZ46" s="202"/>
      <c r="EA46" s="202"/>
      <c r="EB46" s="202"/>
      <c r="EC46" s="202"/>
      <c r="ED46" s="202"/>
      <c r="EE46" s="202"/>
      <c r="EF46" s="202"/>
      <c r="EG46" s="202"/>
      <c r="EH46" s="202"/>
      <c r="EI46" s="202"/>
      <c r="EJ46" s="202"/>
      <c r="EK46" s="202"/>
      <c r="EL46" s="202"/>
      <c r="EM46" s="202"/>
      <c r="EN46" s="202"/>
      <c r="EO46" s="202"/>
      <c r="EP46" s="202"/>
      <c r="EQ46" s="202"/>
      <c r="ER46" s="202"/>
      <c r="ES46" s="202"/>
      <c r="ET46" s="202"/>
      <c r="EU46" s="202"/>
      <c r="EV46" s="202"/>
      <c r="EW46" s="202"/>
      <c r="EX46" s="202"/>
      <c r="EY46" s="202"/>
      <c r="EZ46" s="202"/>
      <c r="FA46" s="202"/>
      <c r="FB46" s="202"/>
      <c r="FC46" s="202"/>
      <c r="FD46" s="202"/>
      <c r="FE46" s="202"/>
      <c r="FF46" s="202"/>
      <c r="FG46" s="202"/>
      <c r="FH46" s="202"/>
      <c r="FI46" s="202"/>
      <c r="FJ46" s="202"/>
      <c r="FK46" s="202"/>
      <c r="FL46" s="202"/>
      <c r="FM46" s="202"/>
      <c r="FN46" s="202"/>
      <c r="FO46" s="202"/>
      <c r="FP46" s="202"/>
      <c r="FQ46" s="202"/>
      <c r="FR46" s="202"/>
      <c r="FS46" s="202"/>
      <c r="FT46" s="202"/>
      <c r="FU46" s="202"/>
      <c r="FV46" s="202"/>
      <c r="FW46" s="202"/>
      <c r="FX46" s="202"/>
      <c r="FY46" s="202"/>
      <c r="FZ46" s="202"/>
      <c r="GA46" s="202"/>
      <c r="GB46" s="202"/>
      <c r="GC46" s="202"/>
      <c r="GD46" s="202"/>
      <c r="GE46" s="202"/>
      <c r="GF46" s="202"/>
      <c r="GG46" s="202"/>
      <c r="GH46" s="202"/>
      <c r="GI46" s="202"/>
      <c r="GJ46" s="202"/>
      <c r="GK46" s="202"/>
      <c r="GL46" s="202"/>
      <c r="GM46" s="202"/>
      <c r="GN46" s="202"/>
      <c r="GO46" s="202"/>
      <c r="GP46" s="202"/>
      <c r="GQ46" s="202"/>
      <c r="GR46" s="202"/>
      <c r="GS46" s="202"/>
      <c r="GT46" s="202"/>
      <c r="GU46" s="202"/>
      <c r="GV46" s="202"/>
      <c r="GW46" s="202"/>
      <c r="GX46" s="202"/>
      <c r="GY46" s="202"/>
      <c r="GZ46" s="202"/>
    </row>
    <row r="47" spans="1:208">
      <c r="Q47" s="229"/>
      <c r="R47" s="230"/>
      <c r="S47" s="219"/>
      <c r="T47" s="220"/>
      <c r="U47" s="220"/>
      <c r="V47" s="220"/>
      <c r="W47" s="221"/>
      <c r="X47" s="199"/>
      <c r="Y47" s="199"/>
      <c r="AA47" s="203"/>
      <c r="AB47" s="198"/>
      <c r="AC47" s="202"/>
      <c r="AD47" s="202"/>
      <c r="AE47" s="202"/>
      <c r="AF47" s="202"/>
      <c r="AG47" s="202"/>
      <c r="AH47" s="202"/>
      <c r="AI47" s="202"/>
      <c r="AJ47" s="202"/>
      <c r="AK47" s="202"/>
      <c r="AL47" s="202"/>
      <c r="AM47" s="202"/>
      <c r="AN47" s="202"/>
      <c r="AO47" s="202"/>
      <c r="AP47" s="202"/>
      <c r="AQ47" s="202"/>
      <c r="AR47" s="202"/>
      <c r="AS47" s="202"/>
      <c r="AT47" s="202"/>
      <c r="AU47" s="202"/>
      <c r="AV47" s="202"/>
      <c r="AW47" s="202"/>
      <c r="AX47" s="202"/>
      <c r="AY47" s="202"/>
      <c r="AZ47" s="202"/>
      <c r="BA47" s="202"/>
      <c r="BB47" s="202"/>
      <c r="BC47" s="202"/>
      <c r="BD47" s="202"/>
      <c r="BE47" s="202"/>
      <c r="BF47" s="202"/>
      <c r="BG47" s="202"/>
      <c r="BH47" s="202"/>
      <c r="BI47" s="202"/>
      <c r="BJ47" s="202"/>
      <c r="BK47" s="202"/>
      <c r="BL47" s="202"/>
      <c r="BM47" s="202"/>
      <c r="BN47" s="202"/>
      <c r="BO47" s="202"/>
      <c r="BP47" s="202"/>
      <c r="BQ47" s="202"/>
      <c r="BR47" s="202"/>
      <c r="BS47" s="202"/>
      <c r="BT47" s="202"/>
      <c r="BU47" s="202"/>
      <c r="BV47" s="202"/>
      <c r="BW47" s="202"/>
      <c r="BX47" s="202"/>
      <c r="BY47" s="202"/>
      <c r="BZ47" s="202"/>
      <c r="CA47" s="202"/>
      <c r="CB47" s="202"/>
      <c r="CC47" s="202"/>
      <c r="CD47" s="202"/>
      <c r="CE47" s="202"/>
      <c r="CF47" s="202"/>
      <c r="CG47" s="202"/>
      <c r="CH47" s="202"/>
      <c r="CI47" s="202"/>
      <c r="CJ47" s="202"/>
      <c r="CK47" s="202"/>
      <c r="CL47" s="202"/>
      <c r="CM47" s="202"/>
      <c r="CN47" s="202"/>
      <c r="CO47" s="202"/>
      <c r="CP47" s="202"/>
      <c r="CQ47" s="202"/>
      <c r="CR47" s="202"/>
      <c r="CS47" s="202"/>
      <c r="CT47" s="202"/>
      <c r="CU47" s="202"/>
      <c r="CV47" s="202"/>
      <c r="CW47" s="202"/>
      <c r="CX47" s="202"/>
      <c r="CY47" s="202"/>
      <c r="CZ47" s="202"/>
      <c r="DA47" s="202"/>
      <c r="DB47" s="202"/>
      <c r="DC47" s="202"/>
      <c r="DD47" s="202"/>
      <c r="DE47" s="202"/>
      <c r="DF47" s="202"/>
      <c r="DG47" s="202"/>
      <c r="DH47" s="202"/>
      <c r="DI47" s="202"/>
      <c r="DJ47" s="202"/>
      <c r="DK47" s="202"/>
      <c r="DL47" s="202"/>
      <c r="DM47" s="202"/>
      <c r="DN47" s="202"/>
      <c r="DO47" s="202"/>
      <c r="DP47" s="202"/>
      <c r="DQ47" s="202"/>
      <c r="DR47" s="202"/>
      <c r="DS47" s="202"/>
      <c r="DT47" s="202"/>
      <c r="DU47" s="202"/>
      <c r="DV47" s="202"/>
      <c r="DW47" s="202"/>
      <c r="DX47" s="202"/>
      <c r="DY47" s="202"/>
      <c r="DZ47" s="202"/>
      <c r="EA47" s="202"/>
      <c r="EB47" s="202"/>
      <c r="EC47" s="202"/>
      <c r="ED47" s="202"/>
      <c r="EE47" s="202"/>
      <c r="EF47" s="202"/>
      <c r="EG47" s="202"/>
      <c r="EH47" s="202"/>
      <c r="EI47" s="202"/>
      <c r="EJ47" s="202"/>
      <c r="EK47" s="202"/>
      <c r="EL47" s="202"/>
      <c r="EM47" s="202"/>
      <c r="EN47" s="202"/>
      <c r="EO47" s="202"/>
      <c r="EP47" s="202"/>
      <c r="EQ47" s="202"/>
      <c r="ER47" s="202"/>
      <c r="ES47" s="202"/>
      <c r="ET47" s="202"/>
      <c r="EU47" s="202"/>
      <c r="EV47" s="202"/>
      <c r="EW47" s="202"/>
      <c r="EX47" s="202"/>
      <c r="EY47" s="202"/>
      <c r="EZ47" s="202"/>
      <c r="FA47" s="202"/>
      <c r="FB47" s="202"/>
      <c r="FC47" s="202"/>
      <c r="FD47" s="202"/>
      <c r="FE47" s="202"/>
      <c r="FF47" s="202"/>
      <c r="FG47" s="202"/>
      <c r="FH47" s="202"/>
      <c r="FI47" s="202"/>
      <c r="FJ47" s="202"/>
      <c r="FK47" s="202"/>
      <c r="FL47" s="202"/>
      <c r="FM47" s="202"/>
      <c r="FN47" s="202"/>
      <c r="FO47" s="202"/>
      <c r="FP47" s="202"/>
      <c r="FQ47" s="202"/>
      <c r="FR47" s="202"/>
      <c r="FS47" s="202"/>
      <c r="FT47" s="202"/>
      <c r="FU47" s="202"/>
      <c r="FV47" s="202"/>
      <c r="FW47" s="202"/>
      <c r="FX47" s="202"/>
      <c r="FY47" s="202"/>
      <c r="FZ47" s="202"/>
      <c r="GA47" s="202"/>
      <c r="GB47" s="202"/>
      <c r="GC47" s="202"/>
      <c r="GD47" s="202"/>
      <c r="GE47" s="202"/>
      <c r="GF47" s="202"/>
      <c r="GG47" s="202"/>
      <c r="GH47" s="202"/>
      <c r="GI47" s="202"/>
      <c r="GJ47" s="202"/>
      <c r="GK47" s="202"/>
      <c r="GL47" s="202"/>
      <c r="GM47" s="202"/>
      <c r="GN47" s="202"/>
      <c r="GO47" s="202"/>
      <c r="GP47" s="202"/>
      <c r="GQ47" s="202"/>
      <c r="GR47" s="202"/>
      <c r="GS47" s="202"/>
      <c r="GT47" s="202"/>
      <c r="GU47" s="202"/>
      <c r="GV47" s="202"/>
      <c r="GW47" s="202"/>
      <c r="GX47" s="202"/>
      <c r="GY47" s="202"/>
      <c r="GZ47" s="202"/>
    </row>
    <row r="48" spans="1:208">
      <c r="Q48" s="229"/>
      <c r="R48" s="230"/>
      <c r="S48" s="219"/>
      <c r="T48" s="220"/>
      <c r="U48" s="220"/>
      <c r="V48" s="220"/>
      <c r="W48" s="221"/>
      <c r="X48" s="199"/>
      <c r="Y48" s="199"/>
      <c r="AA48" s="203"/>
      <c r="AB48" s="198"/>
      <c r="AC48" s="202"/>
      <c r="AD48" s="202"/>
      <c r="AE48" s="202"/>
      <c r="AF48" s="202"/>
      <c r="AG48" s="202"/>
      <c r="AH48" s="202"/>
      <c r="AI48" s="202"/>
      <c r="AJ48" s="202"/>
      <c r="AK48" s="202"/>
      <c r="AL48" s="202"/>
      <c r="AM48" s="202"/>
      <c r="AN48" s="202"/>
      <c r="AO48" s="202"/>
      <c r="AP48" s="202"/>
      <c r="AQ48" s="202"/>
      <c r="AR48" s="202"/>
      <c r="AS48" s="202"/>
      <c r="AT48" s="202"/>
      <c r="AU48" s="202"/>
      <c r="AV48" s="202"/>
      <c r="AW48" s="202"/>
      <c r="AX48" s="202"/>
      <c r="AY48" s="202"/>
      <c r="AZ48" s="202"/>
      <c r="BA48" s="202"/>
      <c r="BB48" s="202"/>
      <c r="BC48" s="202"/>
      <c r="BD48" s="202"/>
      <c r="BE48" s="202"/>
      <c r="BF48" s="202"/>
      <c r="BG48" s="202"/>
      <c r="BH48" s="202"/>
      <c r="BI48" s="202"/>
      <c r="BJ48" s="202"/>
      <c r="BK48" s="202"/>
      <c r="BL48" s="202"/>
      <c r="BM48" s="202"/>
      <c r="BN48" s="202"/>
      <c r="BO48" s="202"/>
      <c r="BP48" s="202"/>
      <c r="BQ48" s="202"/>
      <c r="BR48" s="202"/>
      <c r="BS48" s="202"/>
      <c r="BT48" s="202"/>
      <c r="BU48" s="202"/>
      <c r="BV48" s="202"/>
      <c r="BW48" s="202"/>
      <c r="BX48" s="202"/>
      <c r="BY48" s="202"/>
      <c r="BZ48" s="202"/>
      <c r="CA48" s="202"/>
      <c r="CB48" s="202"/>
      <c r="CC48" s="202"/>
      <c r="CD48" s="202"/>
      <c r="CE48" s="202"/>
      <c r="CF48" s="202"/>
      <c r="CG48" s="202"/>
      <c r="CH48" s="202"/>
      <c r="CI48" s="202"/>
      <c r="CJ48" s="202"/>
      <c r="CK48" s="202"/>
      <c r="CL48" s="202"/>
      <c r="CM48" s="202"/>
      <c r="CN48" s="202"/>
      <c r="CO48" s="202"/>
      <c r="CP48" s="202"/>
      <c r="CQ48" s="202"/>
      <c r="CR48" s="202"/>
      <c r="CS48" s="202"/>
      <c r="CT48" s="202"/>
      <c r="CU48" s="202"/>
      <c r="CV48" s="202"/>
      <c r="CW48" s="202"/>
      <c r="CX48" s="202"/>
      <c r="CY48" s="202"/>
      <c r="CZ48" s="202"/>
      <c r="DA48" s="202"/>
      <c r="DB48" s="202"/>
      <c r="DC48" s="202"/>
      <c r="DD48" s="202"/>
      <c r="DE48" s="202"/>
      <c r="DF48" s="202"/>
      <c r="DG48" s="202"/>
      <c r="DH48" s="202"/>
      <c r="DI48" s="202"/>
      <c r="DJ48" s="202"/>
      <c r="DK48" s="202"/>
      <c r="DL48" s="202"/>
      <c r="DM48" s="202"/>
      <c r="DN48" s="202"/>
      <c r="DO48" s="202"/>
      <c r="DP48" s="202"/>
      <c r="DQ48" s="202"/>
      <c r="DR48" s="202"/>
      <c r="DS48" s="202"/>
      <c r="DT48" s="202"/>
      <c r="DU48" s="202"/>
      <c r="DV48" s="202"/>
      <c r="DW48" s="202"/>
      <c r="DX48" s="202"/>
      <c r="DY48" s="202"/>
      <c r="DZ48" s="202"/>
      <c r="EA48" s="202"/>
      <c r="EB48" s="202"/>
      <c r="EC48" s="202"/>
      <c r="ED48" s="202"/>
      <c r="EE48" s="202"/>
      <c r="EF48" s="202"/>
      <c r="EG48" s="202"/>
      <c r="EH48" s="202"/>
      <c r="EI48" s="202"/>
      <c r="EJ48" s="202"/>
      <c r="EK48" s="202"/>
      <c r="EL48" s="202"/>
      <c r="EM48" s="202"/>
      <c r="EN48" s="202"/>
      <c r="EO48" s="202"/>
      <c r="EP48" s="202"/>
      <c r="EQ48" s="202"/>
      <c r="ER48" s="202"/>
      <c r="ES48" s="202"/>
      <c r="ET48" s="202"/>
      <c r="EU48" s="202"/>
      <c r="EV48" s="202"/>
      <c r="EW48" s="202"/>
      <c r="EX48" s="202"/>
      <c r="EY48" s="202"/>
      <c r="EZ48" s="202"/>
      <c r="FA48" s="202"/>
      <c r="FB48" s="202"/>
      <c r="FC48" s="202"/>
      <c r="FD48" s="202"/>
      <c r="FE48" s="202"/>
      <c r="FF48" s="202"/>
      <c r="FG48" s="202"/>
      <c r="FH48" s="202"/>
      <c r="FI48" s="202"/>
      <c r="FJ48" s="202"/>
      <c r="FK48" s="202"/>
      <c r="FL48" s="202"/>
      <c r="FM48" s="202"/>
      <c r="FN48" s="202"/>
      <c r="FO48" s="202"/>
      <c r="FP48" s="202"/>
      <c r="FQ48" s="202"/>
      <c r="FR48" s="202"/>
      <c r="FS48" s="202"/>
      <c r="FT48" s="202"/>
      <c r="FU48" s="202"/>
      <c r="FV48" s="202"/>
      <c r="FW48" s="202"/>
      <c r="FX48" s="202"/>
      <c r="FY48" s="202"/>
      <c r="FZ48" s="202"/>
      <c r="GA48" s="202"/>
      <c r="GB48" s="202"/>
      <c r="GC48" s="202"/>
      <c r="GD48" s="202"/>
      <c r="GE48" s="202"/>
      <c r="GF48" s="202"/>
      <c r="GG48" s="202"/>
      <c r="GH48" s="202"/>
      <c r="GI48" s="202"/>
      <c r="GJ48" s="202"/>
      <c r="GK48" s="202"/>
      <c r="GL48" s="202"/>
      <c r="GM48" s="202"/>
      <c r="GN48" s="202"/>
      <c r="GO48" s="202"/>
      <c r="GP48" s="202"/>
      <c r="GQ48" s="202"/>
      <c r="GR48" s="202"/>
      <c r="GS48" s="202"/>
      <c r="GT48" s="202"/>
      <c r="GU48" s="202"/>
      <c r="GV48" s="202"/>
      <c r="GW48" s="202"/>
      <c r="GX48" s="202"/>
      <c r="GY48" s="202"/>
      <c r="GZ48" s="202"/>
    </row>
    <row r="49" spans="17:208">
      <c r="Q49" s="229"/>
      <c r="R49" s="230"/>
      <c r="S49" s="219"/>
      <c r="T49" s="220"/>
      <c r="U49" s="220"/>
      <c r="V49" s="220"/>
      <c r="W49" s="221"/>
      <c r="X49" s="199"/>
      <c r="Y49" s="199"/>
      <c r="AA49" s="203"/>
      <c r="AB49" s="198"/>
      <c r="AC49" s="202"/>
    </row>
    <row r="50" spans="17:208">
      <c r="Q50" s="229"/>
      <c r="R50" s="230"/>
      <c r="S50" s="219"/>
      <c r="T50" s="220"/>
      <c r="U50" s="220"/>
      <c r="V50" s="220"/>
      <c r="W50" s="221"/>
      <c r="X50" s="199"/>
      <c r="Y50" s="199"/>
      <c r="AA50" s="203"/>
      <c r="AB50" s="198"/>
      <c r="AC50" s="202"/>
      <c r="AD50" s="202"/>
      <c r="AE50" s="202"/>
      <c r="AF50" s="202"/>
      <c r="AG50" s="202"/>
      <c r="AH50" s="202"/>
      <c r="AI50" s="202"/>
      <c r="AJ50" s="202"/>
      <c r="AK50" s="202"/>
      <c r="AL50" s="202"/>
      <c r="AM50" s="202"/>
      <c r="AN50" s="202"/>
      <c r="AO50" s="202"/>
      <c r="AP50" s="202"/>
      <c r="AQ50" s="202"/>
      <c r="AR50" s="202"/>
      <c r="AS50" s="202"/>
      <c r="AT50" s="202"/>
      <c r="AU50" s="202"/>
      <c r="AV50" s="202"/>
      <c r="AW50" s="202"/>
      <c r="AX50" s="202"/>
      <c r="AY50" s="202"/>
      <c r="AZ50" s="202"/>
      <c r="BA50" s="202"/>
      <c r="BB50" s="202"/>
      <c r="BC50" s="202"/>
      <c r="BD50" s="202"/>
      <c r="BE50" s="202"/>
      <c r="BF50" s="202"/>
      <c r="BG50" s="202"/>
      <c r="BH50" s="202"/>
      <c r="BI50" s="202"/>
      <c r="BJ50" s="202"/>
      <c r="BK50" s="202"/>
      <c r="BL50" s="202"/>
      <c r="BM50" s="202"/>
      <c r="BN50" s="202"/>
      <c r="BO50" s="202"/>
      <c r="BP50" s="202"/>
      <c r="BQ50" s="202"/>
      <c r="BR50" s="202"/>
      <c r="BS50" s="202"/>
      <c r="BT50" s="202"/>
      <c r="BU50" s="202"/>
      <c r="BV50" s="202"/>
      <c r="BW50" s="202"/>
      <c r="BX50" s="202"/>
      <c r="BY50" s="202"/>
      <c r="BZ50" s="202"/>
      <c r="CA50" s="202"/>
      <c r="CB50" s="202"/>
      <c r="CC50" s="202"/>
      <c r="CD50" s="202"/>
      <c r="CE50" s="202"/>
      <c r="CF50" s="202"/>
      <c r="CG50" s="202"/>
      <c r="CH50" s="202"/>
      <c r="CI50" s="202"/>
      <c r="CJ50" s="202"/>
      <c r="CK50" s="202"/>
      <c r="CL50" s="202"/>
      <c r="CM50" s="202"/>
      <c r="CN50" s="202"/>
      <c r="CO50" s="202"/>
      <c r="CP50" s="202"/>
      <c r="CQ50" s="202"/>
      <c r="CR50" s="202"/>
      <c r="CS50" s="202"/>
      <c r="CT50" s="202"/>
      <c r="CU50" s="202"/>
      <c r="CV50" s="202"/>
      <c r="CW50" s="202"/>
      <c r="CX50" s="202"/>
      <c r="CY50" s="202"/>
      <c r="CZ50" s="202"/>
      <c r="DA50" s="202"/>
      <c r="DB50" s="202"/>
      <c r="DC50" s="202"/>
      <c r="DD50" s="202"/>
      <c r="DE50" s="202"/>
      <c r="DF50" s="202"/>
      <c r="DG50" s="202"/>
      <c r="DH50" s="202"/>
      <c r="DI50" s="202"/>
      <c r="DJ50" s="202"/>
      <c r="DK50" s="202"/>
      <c r="DL50" s="202"/>
      <c r="DM50" s="202"/>
      <c r="DN50" s="202"/>
      <c r="DO50" s="202"/>
      <c r="DP50" s="202"/>
      <c r="DQ50" s="202"/>
      <c r="DR50" s="202"/>
      <c r="DS50" s="202"/>
      <c r="DT50" s="202"/>
      <c r="DU50" s="202"/>
      <c r="DV50" s="202"/>
      <c r="DW50" s="202"/>
      <c r="DX50" s="202"/>
      <c r="DY50" s="202"/>
      <c r="DZ50" s="202"/>
      <c r="EA50" s="202"/>
      <c r="EB50" s="202"/>
      <c r="EC50" s="202"/>
      <c r="ED50" s="202"/>
      <c r="EE50" s="202"/>
      <c r="EF50" s="202"/>
      <c r="EG50" s="202"/>
      <c r="EH50" s="202"/>
      <c r="EI50" s="202"/>
      <c r="EJ50" s="202"/>
      <c r="EK50" s="202"/>
      <c r="EL50" s="202"/>
      <c r="EM50" s="202"/>
      <c r="EN50" s="202"/>
      <c r="EO50" s="202"/>
      <c r="EP50" s="202"/>
      <c r="EQ50" s="202"/>
      <c r="ER50" s="202"/>
      <c r="ES50" s="202"/>
      <c r="ET50" s="202"/>
      <c r="EU50" s="202"/>
      <c r="EV50" s="202"/>
      <c r="EW50" s="202"/>
      <c r="EX50" s="202"/>
      <c r="EY50" s="202"/>
      <c r="EZ50" s="202"/>
      <c r="FA50" s="202"/>
      <c r="FB50" s="202"/>
      <c r="FC50" s="202"/>
      <c r="FD50" s="202"/>
      <c r="FE50" s="202"/>
      <c r="FF50" s="202"/>
      <c r="FG50" s="202"/>
      <c r="FH50" s="202"/>
      <c r="FI50" s="202"/>
      <c r="FJ50" s="202"/>
      <c r="FK50" s="202"/>
      <c r="FL50" s="202"/>
      <c r="FM50" s="202"/>
      <c r="FN50" s="202"/>
      <c r="FO50" s="202"/>
      <c r="FP50" s="202"/>
      <c r="FQ50" s="202"/>
      <c r="FR50" s="202"/>
      <c r="FS50" s="202"/>
      <c r="FT50" s="202"/>
      <c r="FU50" s="202"/>
      <c r="FV50" s="202"/>
      <c r="FW50" s="202"/>
      <c r="FX50" s="202"/>
      <c r="FY50" s="202"/>
      <c r="FZ50" s="202"/>
      <c r="GA50" s="202"/>
      <c r="GB50" s="202"/>
      <c r="GC50" s="202"/>
      <c r="GD50" s="202"/>
      <c r="GE50" s="202"/>
      <c r="GF50" s="202"/>
      <c r="GG50" s="202"/>
      <c r="GH50" s="202"/>
      <c r="GI50" s="202"/>
      <c r="GJ50" s="202"/>
      <c r="GK50" s="202"/>
      <c r="GL50" s="202"/>
      <c r="GM50" s="202"/>
      <c r="GN50" s="202"/>
      <c r="GO50" s="202"/>
      <c r="GP50" s="202"/>
      <c r="GQ50" s="202"/>
      <c r="GR50" s="202"/>
      <c r="GS50" s="202"/>
      <c r="GT50" s="202"/>
      <c r="GU50" s="202"/>
      <c r="GV50" s="202"/>
      <c r="GW50" s="202"/>
      <c r="GX50" s="202"/>
      <c r="GY50" s="202"/>
      <c r="GZ50" s="202"/>
    </row>
    <row r="51" spans="17:208">
      <c r="Q51" s="229"/>
      <c r="R51" s="230"/>
      <c r="S51" s="219"/>
      <c r="T51" s="220"/>
      <c r="U51" s="220"/>
      <c r="V51" s="220"/>
      <c r="W51" s="221"/>
      <c r="X51" s="199"/>
      <c r="Y51" s="199"/>
      <c r="AA51" s="203"/>
      <c r="AB51" s="198"/>
      <c r="AC51" s="202"/>
      <c r="AD51" s="202"/>
      <c r="AE51" s="202"/>
      <c r="AF51" s="202"/>
      <c r="AG51" s="202"/>
      <c r="AH51" s="202"/>
      <c r="AI51" s="202"/>
      <c r="AJ51" s="202"/>
      <c r="AK51" s="202"/>
      <c r="AL51" s="202"/>
      <c r="AM51" s="202"/>
      <c r="AN51" s="202"/>
      <c r="AO51" s="202"/>
      <c r="AP51" s="202"/>
      <c r="AQ51" s="202"/>
      <c r="AR51" s="202"/>
      <c r="AS51" s="202"/>
      <c r="AT51" s="202"/>
      <c r="AU51" s="202"/>
      <c r="AV51" s="202"/>
      <c r="AW51" s="202"/>
      <c r="AX51" s="202"/>
      <c r="AY51" s="202"/>
      <c r="AZ51" s="202"/>
      <c r="BA51" s="202"/>
      <c r="BB51" s="202"/>
      <c r="BC51" s="202"/>
      <c r="BD51" s="202"/>
      <c r="BE51" s="202"/>
      <c r="BF51" s="202"/>
      <c r="BG51" s="202"/>
      <c r="BH51" s="202"/>
      <c r="BI51" s="202"/>
      <c r="BJ51" s="202"/>
      <c r="BK51" s="202"/>
      <c r="BL51" s="202"/>
      <c r="BM51" s="202"/>
      <c r="BN51" s="202"/>
      <c r="BO51" s="202"/>
      <c r="BP51" s="202"/>
      <c r="BQ51" s="202"/>
      <c r="BR51" s="202"/>
      <c r="BS51" s="202"/>
      <c r="BT51" s="202"/>
      <c r="BU51" s="202"/>
      <c r="BV51" s="202"/>
      <c r="BW51" s="202"/>
      <c r="BX51" s="202"/>
      <c r="BY51" s="202"/>
      <c r="BZ51" s="202"/>
      <c r="CA51" s="202"/>
      <c r="CB51" s="202"/>
      <c r="CC51" s="202"/>
      <c r="CD51" s="202"/>
      <c r="CE51" s="202"/>
      <c r="CF51" s="202"/>
      <c r="CG51" s="202"/>
      <c r="CH51" s="202"/>
      <c r="CI51" s="202"/>
      <c r="CJ51" s="202"/>
      <c r="CK51" s="202"/>
      <c r="CL51" s="202"/>
      <c r="CM51" s="202"/>
      <c r="CN51" s="202"/>
      <c r="CO51" s="202"/>
      <c r="CP51" s="202"/>
      <c r="CQ51" s="202"/>
      <c r="CR51" s="202"/>
      <c r="CS51" s="202"/>
      <c r="CT51" s="202"/>
      <c r="CU51" s="202"/>
      <c r="CV51" s="202"/>
      <c r="CW51" s="202"/>
      <c r="CX51" s="202"/>
      <c r="CY51" s="202"/>
      <c r="CZ51" s="202"/>
      <c r="DA51" s="202"/>
      <c r="DB51" s="202"/>
      <c r="DC51" s="202"/>
      <c r="DD51" s="202"/>
      <c r="DE51" s="202"/>
      <c r="DF51" s="202"/>
      <c r="DG51" s="202"/>
      <c r="DH51" s="202"/>
      <c r="DI51" s="202"/>
      <c r="DJ51" s="202"/>
      <c r="DK51" s="202"/>
      <c r="DL51" s="202"/>
      <c r="DM51" s="202"/>
      <c r="DN51" s="202"/>
      <c r="DO51" s="202"/>
      <c r="DP51" s="202"/>
      <c r="DQ51" s="202"/>
      <c r="DR51" s="202"/>
      <c r="DS51" s="202"/>
      <c r="DT51" s="202"/>
      <c r="DU51" s="202"/>
      <c r="DV51" s="202"/>
      <c r="DW51" s="202"/>
      <c r="DX51" s="202"/>
      <c r="DY51" s="202"/>
      <c r="DZ51" s="202"/>
      <c r="EA51" s="202"/>
      <c r="EB51" s="202"/>
      <c r="EC51" s="202"/>
      <c r="ED51" s="202"/>
      <c r="EE51" s="202"/>
      <c r="EF51" s="202"/>
      <c r="EG51" s="202"/>
      <c r="EH51" s="202"/>
      <c r="EI51" s="202"/>
      <c r="EJ51" s="202"/>
      <c r="EK51" s="202"/>
      <c r="EL51" s="202"/>
      <c r="EM51" s="202"/>
      <c r="EN51" s="202"/>
      <c r="EO51" s="202"/>
      <c r="EP51" s="202"/>
      <c r="EQ51" s="202"/>
      <c r="ER51" s="202"/>
      <c r="ES51" s="202"/>
      <c r="ET51" s="202"/>
      <c r="EU51" s="202"/>
      <c r="EV51" s="202"/>
      <c r="EW51" s="202"/>
      <c r="EX51" s="202"/>
      <c r="EY51" s="202"/>
      <c r="EZ51" s="202"/>
      <c r="FA51" s="202"/>
      <c r="FB51" s="202"/>
      <c r="FC51" s="202"/>
      <c r="FD51" s="202"/>
      <c r="FE51" s="202"/>
      <c r="FF51" s="202"/>
      <c r="FG51" s="202"/>
      <c r="FH51" s="202"/>
      <c r="FI51" s="202"/>
      <c r="FJ51" s="202"/>
      <c r="FK51" s="202"/>
      <c r="FL51" s="202"/>
      <c r="FM51" s="202"/>
      <c r="FN51" s="202"/>
      <c r="FO51" s="202"/>
      <c r="FP51" s="202"/>
      <c r="FQ51" s="202"/>
      <c r="FR51" s="202"/>
      <c r="FS51" s="202"/>
      <c r="FT51" s="202"/>
      <c r="FU51" s="202"/>
      <c r="FV51" s="202"/>
      <c r="FW51" s="202"/>
      <c r="FX51" s="202"/>
      <c r="FY51" s="202"/>
      <c r="FZ51" s="202"/>
      <c r="GA51" s="202"/>
      <c r="GB51" s="202"/>
      <c r="GC51" s="202"/>
      <c r="GD51" s="202"/>
      <c r="GE51" s="202"/>
      <c r="GF51" s="202"/>
      <c r="GG51" s="202"/>
      <c r="GH51" s="202"/>
      <c r="GI51" s="202"/>
      <c r="GJ51" s="202"/>
      <c r="GK51" s="202"/>
      <c r="GL51" s="202"/>
      <c r="GM51" s="202"/>
      <c r="GN51" s="202"/>
      <c r="GO51" s="202"/>
      <c r="GP51" s="202"/>
      <c r="GQ51" s="202"/>
      <c r="GR51" s="202"/>
      <c r="GS51" s="202"/>
      <c r="GT51" s="202"/>
      <c r="GU51" s="202"/>
      <c r="GV51" s="202"/>
      <c r="GW51" s="202"/>
      <c r="GX51" s="202"/>
      <c r="GY51" s="202"/>
      <c r="GZ51" s="202"/>
    </row>
    <row r="52" spans="17:208">
      <c r="Q52" s="229"/>
      <c r="R52" s="230"/>
      <c r="S52" s="219"/>
      <c r="T52" s="220"/>
      <c r="U52" s="220"/>
      <c r="V52" s="220"/>
      <c r="W52" s="221"/>
      <c r="X52" s="199"/>
      <c r="Y52" s="199"/>
      <c r="AA52" s="203"/>
      <c r="AB52" s="198"/>
      <c r="AC52" s="202"/>
      <c r="AD52" s="202"/>
      <c r="AE52" s="202"/>
      <c r="AF52" s="202"/>
      <c r="AG52" s="202"/>
      <c r="AH52" s="202"/>
      <c r="AI52" s="202"/>
      <c r="AJ52" s="202"/>
      <c r="AK52" s="202"/>
      <c r="AL52" s="202"/>
      <c r="AM52" s="202"/>
      <c r="AN52" s="202"/>
      <c r="AO52" s="202"/>
      <c r="AP52" s="202"/>
      <c r="AQ52" s="202"/>
      <c r="AR52" s="202"/>
      <c r="AS52" s="202"/>
      <c r="AT52" s="202"/>
      <c r="AU52" s="202"/>
      <c r="AV52" s="202"/>
      <c r="AW52" s="202"/>
      <c r="AX52" s="202"/>
      <c r="AY52" s="202"/>
      <c r="AZ52" s="202"/>
      <c r="BA52" s="202"/>
      <c r="BB52" s="202"/>
      <c r="BC52" s="202"/>
      <c r="BD52" s="202"/>
      <c r="BE52" s="202"/>
      <c r="BF52" s="202"/>
      <c r="BG52" s="202"/>
      <c r="BH52" s="202"/>
      <c r="BI52" s="202"/>
      <c r="BJ52" s="202"/>
      <c r="BK52" s="202"/>
      <c r="BL52" s="202"/>
      <c r="BM52" s="202"/>
      <c r="BN52" s="202"/>
      <c r="BO52" s="202"/>
      <c r="BP52" s="202"/>
      <c r="BQ52" s="202"/>
      <c r="BR52" s="202"/>
      <c r="BS52" s="202"/>
      <c r="BT52" s="202"/>
      <c r="BU52" s="202"/>
      <c r="BV52" s="202"/>
      <c r="BW52" s="202"/>
      <c r="BX52" s="202"/>
      <c r="BY52" s="202"/>
      <c r="BZ52" s="202"/>
      <c r="CA52" s="202"/>
      <c r="CB52" s="202"/>
      <c r="CC52" s="202"/>
      <c r="CD52" s="202"/>
      <c r="CE52" s="202"/>
      <c r="CF52" s="202"/>
      <c r="CG52" s="202"/>
      <c r="CH52" s="202"/>
      <c r="CI52" s="202"/>
      <c r="CJ52" s="202"/>
      <c r="CK52" s="202"/>
      <c r="CL52" s="202"/>
      <c r="CM52" s="202"/>
      <c r="CN52" s="202"/>
      <c r="CO52" s="202"/>
      <c r="CP52" s="202"/>
      <c r="CQ52" s="202"/>
      <c r="CR52" s="202"/>
      <c r="CS52" s="202"/>
      <c r="CT52" s="202"/>
      <c r="CU52" s="202"/>
      <c r="CV52" s="202"/>
      <c r="CW52" s="202"/>
      <c r="CX52" s="202"/>
      <c r="CY52" s="202"/>
      <c r="CZ52" s="202"/>
      <c r="DA52" s="202"/>
      <c r="DB52" s="202"/>
      <c r="DC52" s="202"/>
      <c r="DD52" s="202"/>
      <c r="DE52" s="202"/>
      <c r="DF52" s="202"/>
      <c r="DG52" s="202"/>
      <c r="DH52" s="202"/>
      <c r="DI52" s="202"/>
      <c r="DJ52" s="202"/>
      <c r="DK52" s="202"/>
      <c r="DL52" s="202"/>
      <c r="DM52" s="202"/>
      <c r="DN52" s="202"/>
      <c r="DO52" s="202"/>
      <c r="DP52" s="202"/>
      <c r="DQ52" s="202"/>
      <c r="DR52" s="202"/>
      <c r="DS52" s="202"/>
      <c r="DT52" s="202"/>
      <c r="DU52" s="202"/>
      <c r="DV52" s="202"/>
      <c r="DW52" s="202"/>
      <c r="DX52" s="202"/>
      <c r="DY52" s="202"/>
      <c r="DZ52" s="202"/>
      <c r="EA52" s="202"/>
      <c r="EB52" s="202"/>
      <c r="EC52" s="202"/>
      <c r="ED52" s="202"/>
      <c r="EE52" s="202"/>
      <c r="EF52" s="202"/>
      <c r="EG52" s="202"/>
      <c r="EH52" s="202"/>
      <c r="EI52" s="202"/>
      <c r="EJ52" s="202"/>
      <c r="EK52" s="202"/>
      <c r="EL52" s="202"/>
      <c r="EM52" s="202"/>
      <c r="EN52" s="202"/>
      <c r="EO52" s="202"/>
      <c r="EP52" s="202"/>
      <c r="EQ52" s="202"/>
      <c r="ER52" s="202"/>
      <c r="ES52" s="202"/>
      <c r="ET52" s="202"/>
      <c r="EU52" s="202"/>
      <c r="EV52" s="202"/>
      <c r="EW52" s="202"/>
      <c r="EX52" s="202"/>
      <c r="EY52" s="202"/>
      <c r="EZ52" s="202"/>
      <c r="FA52" s="202"/>
      <c r="FB52" s="202"/>
      <c r="FC52" s="202"/>
      <c r="FD52" s="202"/>
      <c r="FE52" s="202"/>
      <c r="FF52" s="202"/>
      <c r="FG52" s="202"/>
      <c r="FH52" s="202"/>
      <c r="FI52" s="202"/>
      <c r="FJ52" s="202"/>
      <c r="FK52" s="202"/>
      <c r="FL52" s="202"/>
      <c r="FM52" s="202"/>
      <c r="FN52" s="202"/>
      <c r="FO52" s="202"/>
      <c r="FP52" s="202"/>
      <c r="FQ52" s="202"/>
      <c r="FR52" s="202"/>
      <c r="FS52" s="202"/>
      <c r="FT52" s="202"/>
      <c r="FU52" s="202"/>
      <c r="FV52" s="202"/>
      <c r="FW52" s="202"/>
      <c r="FX52" s="202"/>
      <c r="FY52" s="202"/>
      <c r="FZ52" s="202"/>
      <c r="GA52" s="202"/>
      <c r="GB52" s="202"/>
      <c r="GC52" s="202"/>
      <c r="GD52" s="202"/>
      <c r="GE52" s="202"/>
      <c r="GF52" s="202"/>
      <c r="GG52" s="202"/>
      <c r="GH52" s="202"/>
      <c r="GI52" s="202"/>
      <c r="GJ52" s="202"/>
      <c r="GK52" s="202"/>
      <c r="GL52" s="202"/>
      <c r="GM52" s="202"/>
      <c r="GN52" s="202"/>
      <c r="GO52" s="202"/>
      <c r="GP52" s="202"/>
      <c r="GQ52" s="202"/>
      <c r="GR52" s="202"/>
      <c r="GS52" s="202"/>
      <c r="GT52" s="202"/>
      <c r="GU52" s="202"/>
      <c r="GV52" s="202"/>
      <c r="GW52" s="202"/>
      <c r="GX52" s="202"/>
      <c r="GY52" s="202"/>
      <c r="GZ52" s="202"/>
    </row>
    <row r="53" spans="17:208">
      <c r="Q53" s="229"/>
      <c r="R53" s="230"/>
      <c r="S53" s="219"/>
      <c r="T53" s="220"/>
      <c r="U53" s="220"/>
      <c r="V53" s="220"/>
      <c r="W53" s="221"/>
      <c r="X53" s="199"/>
      <c r="Y53" s="199"/>
      <c r="AA53" s="203"/>
      <c r="AB53" s="198"/>
      <c r="AC53" s="202"/>
      <c r="AD53" s="202"/>
      <c r="AE53" s="202"/>
      <c r="AF53" s="202"/>
      <c r="AG53" s="202"/>
      <c r="AH53" s="202"/>
      <c r="AI53" s="202"/>
      <c r="AJ53" s="202"/>
      <c r="AK53" s="202"/>
      <c r="AL53" s="202"/>
      <c r="AM53" s="202"/>
      <c r="AN53" s="202"/>
      <c r="AO53" s="202"/>
      <c r="AP53" s="202"/>
      <c r="AQ53" s="202"/>
      <c r="AR53" s="202"/>
      <c r="AS53" s="202"/>
      <c r="AT53" s="202"/>
      <c r="AU53" s="202"/>
      <c r="AV53" s="202"/>
      <c r="AW53" s="202"/>
      <c r="AX53" s="202"/>
      <c r="AY53" s="202"/>
      <c r="AZ53" s="202"/>
      <c r="BA53" s="202"/>
      <c r="BB53" s="202"/>
      <c r="BC53" s="202"/>
      <c r="BD53" s="202"/>
      <c r="BE53" s="202"/>
      <c r="BF53" s="202"/>
      <c r="BG53" s="202"/>
      <c r="BH53" s="202"/>
      <c r="BI53" s="202"/>
      <c r="BJ53" s="202"/>
      <c r="BK53" s="202"/>
      <c r="BL53" s="202"/>
      <c r="BM53" s="202"/>
      <c r="BN53" s="202"/>
      <c r="BO53" s="202"/>
      <c r="BP53" s="202"/>
      <c r="BQ53" s="202"/>
      <c r="BR53" s="202"/>
      <c r="BS53" s="202"/>
      <c r="BT53" s="202"/>
      <c r="BU53" s="202"/>
      <c r="BV53" s="202"/>
      <c r="BW53" s="202"/>
      <c r="BX53" s="202"/>
      <c r="BY53" s="202"/>
      <c r="BZ53" s="202"/>
      <c r="CA53" s="202"/>
      <c r="CB53" s="202"/>
      <c r="CC53" s="202"/>
      <c r="CD53" s="202"/>
      <c r="CE53" s="202"/>
      <c r="CF53" s="202"/>
      <c r="CG53" s="202"/>
      <c r="CH53" s="202"/>
      <c r="CI53" s="202"/>
      <c r="CJ53" s="202"/>
      <c r="CK53" s="202"/>
      <c r="CL53" s="202"/>
      <c r="CM53" s="202"/>
      <c r="CN53" s="202"/>
      <c r="CO53" s="202"/>
      <c r="CP53" s="202"/>
      <c r="CQ53" s="202"/>
      <c r="CR53" s="202"/>
      <c r="CS53" s="202"/>
      <c r="CT53" s="202"/>
      <c r="CU53" s="202"/>
      <c r="CV53" s="202"/>
      <c r="CW53" s="202"/>
      <c r="CX53" s="202"/>
      <c r="CY53" s="202"/>
      <c r="CZ53" s="202"/>
      <c r="DA53" s="202"/>
      <c r="DB53" s="202"/>
      <c r="DC53" s="202"/>
      <c r="DD53" s="202"/>
      <c r="DE53" s="202"/>
      <c r="DF53" s="202"/>
      <c r="DG53" s="202"/>
      <c r="DH53" s="202"/>
      <c r="DI53" s="202"/>
      <c r="DJ53" s="202"/>
      <c r="DK53" s="202"/>
      <c r="DL53" s="202"/>
      <c r="DM53" s="202"/>
      <c r="DN53" s="202"/>
      <c r="DO53" s="202"/>
      <c r="DP53" s="202"/>
      <c r="DQ53" s="202"/>
      <c r="DR53" s="202"/>
      <c r="DS53" s="202"/>
      <c r="DT53" s="202"/>
      <c r="DU53" s="202"/>
      <c r="DV53" s="202"/>
      <c r="DW53" s="202"/>
      <c r="DX53" s="202"/>
      <c r="DY53" s="202"/>
      <c r="DZ53" s="202"/>
      <c r="EA53" s="202"/>
      <c r="EB53" s="202"/>
      <c r="EC53" s="202"/>
      <c r="ED53" s="202"/>
      <c r="EE53" s="202"/>
      <c r="EF53" s="202"/>
      <c r="EG53" s="202"/>
      <c r="EH53" s="202"/>
      <c r="EI53" s="202"/>
      <c r="EJ53" s="202"/>
      <c r="EK53" s="202"/>
      <c r="EL53" s="202"/>
      <c r="EM53" s="202"/>
      <c r="EN53" s="202"/>
      <c r="EO53" s="202"/>
      <c r="EP53" s="202"/>
      <c r="EQ53" s="202"/>
      <c r="ER53" s="202"/>
      <c r="ES53" s="202"/>
      <c r="ET53" s="202"/>
      <c r="EU53" s="202"/>
      <c r="EV53" s="202"/>
      <c r="EW53" s="202"/>
      <c r="EX53" s="202"/>
      <c r="EY53" s="202"/>
      <c r="EZ53" s="202"/>
      <c r="FA53" s="202"/>
      <c r="FB53" s="202"/>
      <c r="FC53" s="202"/>
      <c r="FD53" s="202"/>
      <c r="FE53" s="202"/>
      <c r="FF53" s="202"/>
      <c r="FG53" s="202"/>
      <c r="FH53" s="202"/>
      <c r="FI53" s="202"/>
      <c r="FJ53" s="202"/>
      <c r="FK53" s="202"/>
      <c r="FL53" s="202"/>
      <c r="FM53" s="202"/>
      <c r="FN53" s="202"/>
      <c r="FO53" s="202"/>
      <c r="FP53" s="202"/>
      <c r="FQ53" s="202"/>
      <c r="FR53" s="202"/>
      <c r="FS53" s="202"/>
      <c r="FT53" s="202"/>
      <c r="FU53" s="202"/>
      <c r="FV53" s="202"/>
      <c r="FW53" s="202"/>
      <c r="FX53" s="202"/>
      <c r="FY53" s="202"/>
      <c r="FZ53" s="202"/>
      <c r="GA53" s="202"/>
      <c r="GB53" s="202"/>
      <c r="GC53" s="202"/>
      <c r="GD53" s="202"/>
      <c r="GE53" s="202"/>
      <c r="GF53" s="202"/>
      <c r="GG53" s="202"/>
      <c r="GH53" s="202"/>
      <c r="GI53" s="202"/>
      <c r="GJ53" s="202"/>
      <c r="GK53" s="202"/>
      <c r="GL53" s="202"/>
      <c r="GM53" s="202"/>
      <c r="GN53" s="202"/>
      <c r="GO53" s="202"/>
      <c r="GP53" s="202"/>
      <c r="GQ53" s="202"/>
      <c r="GR53" s="202"/>
      <c r="GS53" s="202"/>
      <c r="GT53" s="202"/>
      <c r="GU53" s="202"/>
      <c r="GV53" s="202"/>
      <c r="GW53" s="202"/>
      <c r="GX53" s="202"/>
      <c r="GY53" s="202"/>
      <c r="GZ53" s="202"/>
    </row>
    <row r="54" spans="17:208">
      <c r="Q54" s="229"/>
      <c r="R54" s="230"/>
      <c r="S54" s="219"/>
      <c r="T54" s="220"/>
      <c r="U54" s="220"/>
      <c r="V54" s="220"/>
      <c r="W54" s="221"/>
      <c r="X54" s="199"/>
      <c r="Y54" s="199"/>
      <c r="AA54" s="203"/>
      <c r="AB54" s="198"/>
      <c r="AC54" s="202"/>
      <c r="AD54" s="202"/>
      <c r="AE54" s="202"/>
      <c r="AF54" s="202"/>
      <c r="AG54" s="202"/>
      <c r="AH54" s="202"/>
      <c r="AI54" s="202"/>
      <c r="AJ54" s="202"/>
      <c r="AK54" s="202"/>
      <c r="AL54" s="202"/>
      <c r="AM54" s="202"/>
      <c r="AN54" s="202"/>
      <c r="AO54" s="202"/>
      <c r="AP54" s="202"/>
      <c r="AQ54" s="202"/>
      <c r="AR54" s="202"/>
      <c r="AS54" s="202"/>
      <c r="AT54" s="202"/>
      <c r="AU54" s="202"/>
      <c r="AV54" s="202"/>
      <c r="AW54" s="202"/>
      <c r="AX54" s="202"/>
      <c r="AY54" s="202"/>
      <c r="AZ54" s="202"/>
      <c r="BA54" s="202"/>
      <c r="BB54" s="202"/>
      <c r="BC54" s="202"/>
      <c r="BD54" s="202"/>
      <c r="BE54" s="202"/>
      <c r="BF54" s="202"/>
      <c r="BG54" s="202"/>
      <c r="BH54" s="202"/>
      <c r="BI54" s="202"/>
      <c r="BJ54" s="202"/>
      <c r="BK54" s="202"/>
      <c r="BL54" s="202"/>
      <c r="BM54" s="202"/>
      <c r="BN54" s="202"/>
      <c r="BO54" s="202"/>
      <c r="BP54" s="202"/>
      <c r="BQ54" s="202"/>
      <c r="BR54" s="202"/>
      <c r="BS54" s="202"/>
      <c r="BT54" s="202"/>
      <c r="BU54" s="202"/>
      <c r="BV54" s="202"/>
      <c r="BW54" s="202"/>
      <c r="BX54" s="202"/>
      <c r="BY54" s="202"/>
      <c r="BZ54" s="202"/>
      <c r="CA54" s="202"/>
      <c r="CB54" s="202"/>
      <c r="CC54" s="202"/>
      <c r="CD54" s="202"/>
      <c r="CE54" s="202"/>
      <c r="CF54" s="202"/>
      <c r="CG54" s="202"/>
      <c r="CH54" s="202"/>
      <c r="CI54" s="202"/>
      <c r="CJ54" s="202"/>
      <c r="CK54" s="202"/>
      <c r="CL54" s="202"/>
      <c r="CM54" s="202"/>
      <c r="CN54" s="202"/>
      <c r="CO54" s="202"/>
      <c r="CP54" s="202"/>
      <c r="CQ54" s="202"/>
      <c r="CR54" s="202"/>
      <c r="CS54" s="202"/>
      <c r="CT54" s="202"/>
      <c r="CU54" s="202"/>
      <c r="CV54" s="202"/>
      <c r="CW54" s="202"/>
      <c r="CX54" s="202"/>
      <c r="CY54" s="202"/>
      <c r="CZ54" s="202"/>
      <c r="DA54" s="202"/>
      <c r="DB54" s="202"/>
      <c r="DC54" s="202"/>
      <c r="DD54" s="202"/>
      <c r="DE54" s="202"/>
      <c r="DF54" s="202"/>
      <c r="DG54" s="202"/>
      <c r="DH54" s="202"/>
      <c r="DI54" s="202"/>
      <c r="DJ54" s="202"/>
      <c r="DK54" s="202"/>
      <c r="DL54" s="202"/>
      <c r="DM54" s="202"/>
      <c r="DN54" s="202"/>
      <c r="DO54" s="202"/>
      <c r="DP54" s="202"/>
      <c r="DQ54" s="202"/>
      <c r="DR54" s="202"/>
      <c r="DS54" s="202"/>
      <c r="DT54" s="202"/>
      <c r="DU54" s="202"/>
      <c r="DV54" s="202"/>
      <c r="DW54" s="202"/>
      <c r="DX54" s="202"/>
      <c r="DY54" s="202"/>
      <c r="DZ54" s="202"/>
      <c r="EA54" s="202"/>
      <c r="EB54" s="202"/>
      <c r="EC54" s="202"/>
      <c r="ED54" s="202"/>
      <c r="EE54" s="202"/>
      <c r="EF54" s="202"/>
      <c r="EG54" s="202"/>
      <c r="EH54" s="202"/>
      <c r="EI54" s="202"/>
      <c r="EJ54" s="202"/>
      <c r="EK54" s="202"/>
      <c r="EL54" s="202"/>
      <c r="EM54" s="202"/>
      <c r="EN54" s="202"/>
      <c r="EO54" s="202"/>
      <c r="EP54" s="202"/>
      <c r="EQ54" s="202"/>
      <c r="ER54" s="202"/>
      <c r="ES54" s="202"/>
      <c r="ET54" s="202"/>
      <c r="EU54" s="202"/>
      <c r="EV54" s="202"/>
      <c r="EW54" s="202"/>
      <c r="EX54" s="202"/>
      <c r="EY54" s="202"/>
      <c r="EZ54" s="202"/>
      <c r="FA54" s="202"/>
      <c r="FB54" s="202"/>
      <c r="FC54" s="202"/>
      <c r="FD54" s="202"/>
      <c r="FE54" s="202"/>
      <c r="FF54" s="202"/>
      <c r="FG54" s="202"/>
      <c r="FH54" s="202"/>
      <c r="FI54" s="202"/>
      <c r="FJ54" s="202"/>
      <c r="FK54" s="202"/>
      <c r="FL54" s="202"/>
      <c r="FM54" s="202"/>
      <c r="FN54" s="202"/>
      <c r="FO54" s="202"/>
      <c r="FP54" s="202"/>
      <c r="FQ54" s="202"/>
      <c r="FR54" s="202"/>
      <c r="FS54" s="202"/>
      <c r="FT54" s="202"/>
      <c r="FU54" s="202"/>
      <c r="FV54" s="202"/>
      <c r="FW54" s="202"/>
      <c r="FX54" s="202"/>
      <c r="FY54" s="202"/>
      <c r="FZ54" s="202"/>
      <c r="GA54" s="202"/>
      <c r="GB54" s="202"/>
      <c r="GC54" s="202"/>
      <c r="GD54" s="202"/>
      <c r="GE54" s="202"/>
      <c r="GF54" s="202"/>
      <c r="GG54" s="202"/>
      <c r="GH54" s="202"/>
      <c r="GI54" s="202"/>
      <c r="GJ54" s="202"/>
      <c r="GK54" s="202"/>
      <c r="GL54" s="202"/>
      <c r="GM54" s="202"/>
      <c r="GN54" s="202"/>
      <c r="GO54" s="202"/>
      <c r="GP54" s="202"/>
      <c r="GQ54" s="202"/>
      <c r="GR54" s="202"/>
      <c r="GS54" s="202"/>
      <c r="GT54" s="202"/>
      <c r="GU54" s="202"/>
      <c r="GV54" s="202"/>
      <c r="GW54" s="202"/>
      <c r="GX54" s="202"/>
      <c r="GY54" s="202"/>
      <c r="GZ54" s="202"/>
    </row>
    <row r="55" spans="17:208">
      <c r="Q55" s="229"/>
      <c r="R55" s="230"/>
      <c r="S55" s="219"/>
      <c r="T55" s="220"/>
      <c r="U55" s="220"/>
      <c r="V55" s="220"/>
      <c r="W55" s="221"/>
      <c r="X55" s="199"/>
      <c r="Y55" s="199"/>
      <c r="AA55" s="203"/>
      <c r="AB55" s="198"/>
      <c r="AC55" s="202"/>
      <c r="AD55" s="202"/>
      <c r="AE55" s="202"/>
      <c r="AF55" s="202"/>
      <c r="AG55" s="202"/>
      <c r="AH55" s="202"/>
      <c r="AI55" s="202"/>
      <c r="AJ55" s="202"/>
      <c r="AK55" s="202"/>
      <c r="AL55" s="202"/>
      <c r="AM55" s="202"/>
      <c r="AN55" s="202"/>
      <c r="AO55" s="202"/>
      <c r="AP55" s="202"/>
      <c r="AQ55" s="202"/>
      <c r="AR55" s="202"/>
      <c r="AS55" s="202"/>
      <c r="AT55" s="202"/>
      <c r="AU55" s="202"/>
      <c r="AV55" s="202"/>
      <c r="AW55" s="202"/>
      <c r="AX55" s="202"/>
      <c r="AY55" s="202"/>
      <c r="AZ55" s="202"/>
      <c r="BA55" s="202"/>
      <c r="BB55" s="202"/>
      <c r="BC55" s="202"/>
      <c r="BD55" s="202"/>
      <c r="BE55" s="202"/>
      <c r="BF55" s="202"/>
      <c r="BG55" s="202"/>
      <c r="BH55" s="202"/>
      <c r="BI55" s="202"/>
      <c r="BJ55" s="202"/>
      <c r="BK55" s="202"/>
      <c r="BL55" s="202"/>
      <c r="BM55" s="202"/>
      <c r="BN55" s="202"/>
      <c r="BO55" s="202"/>
      <c r="BP55" s="202"/>
      <c r="BQ55" s="202"/>
      <c r="BR55" s="202"/>
      <c r="BS55" s="202"/>
      <c r="BT55" s="202"/>
      <c r="BU55" s="202"/>
      <c r="BV55" s="202"/>
      <c r="BW55" s="202"/>
      <c r="BX55" s="202"/>
      <c r="BY55" s="202"/>
      <c r="BZ55" s="202"/>
      <c r="CA55" s="202"/>
      <c r="CB55" s="202"/>
      <c r="CC55" s="202"/>
      <c r="CD55" s="202"/>
      <c r="CE55" s="202"/>
      <c r="CF55" s="202"/>
      <c r="CG55" s="202"/>
      <c r="CH55" s="202"/>
      <c r="CI55" s="202"/>
      <c r="CJ55" s="202"/>
      <c r="CK55" s="202"/>
      <c r="CL55" s="202"/>
      <c r="CM55" s="202"/>
      <c r="CN55" s="202"/>
      <c r="CO55" s="202"/>
      <c r="CP55" s="202"/>
      <c r="CQ55" s="202"/>
      <c r="CR55" s="202"/>
      <c r="CS55" s="202"/>
      <c r="CT55" s="202"/>
      <c r="CU55" s="202"/>
      <c r="CV55" s="202"/>
      <c r="CW55" s="202"/>
      <c r="CX55" s="202"/>
      <c r="CY55" s="202"/>
      <c r="CZ55" s="202"/>
      <c r="DA55" s="202"/>
      <c r="DB55" s="202"/>
      <c r="DC55" s="202"/>
      <c r="DD55" s="202"/>
      <c r="DE55" s="202"/>
      <c r="DF55" s="202"/>
      <c r="DG55" s="202"/>
      <c r="DH55" s="202"/>
      <c r="DI55" s="202"/>
      <c r="DJ55" s="202"/>
      <c r="DK55" s="202"/>
      <c r="DL55" s="202"/>
      <c r="DM55" s="202"/>
      <c r="DN55" s="202"/>
      <c r="DO55" s="202"/>
      <c r="DP55" s="202"/>
      <c r="DQ55" s="202"/>
      <c r="DR55" s="202"/>
      <c r="DS55" s="202"/>
      <c r="DT55" s="202"/>
      <c r="DU55" s="202"/>
      <c r="DV55" s="202"/>
      <c r="DW55" s="202"/>
      <c r="DX55" s="202"/>
      <c r="DY55" s="202"/>
      <c r="DZ55" s="202"/>
      <c r="EA55" s="202"/>
      <c r="EB55" s="202"/>
      <c r="EC55" s="202"/>
      <c r="ED55" s="202"/>
      <c r="EE55" s="202"/>
      <c r="EF55" s="202"/>
      <c r="EG55" s="202"/>
      <c r="EH55" s="202"/>
      <c r="EI55" s="202"/>
      <c r="EJ55" s="202"/>
      <c r="EK55" s="202"/>
      <c r="EL55" s="202"/>
      <c r="EM55" s="202"/>
      <c r="EN55" s="202"/>
      <c r="EO55" s="202"/>
      <c r="EP55" s="202"/>
      <c r="EQ55" s="202"/>
      <c r="ER55" s="202"/>
      <c r="ES55" s="202"/>
      <c r="ET55" s="202"/>
      <c r="EU55" s="202"/>
      <c r="EV55" s="202"/>
      <c r="EW55" s="202"/>
      <c r="EX55" s="202"/>
      <c r="EY55" s="202"/>
      <c r="EZ55" s="202"/>
      <c r="FA55" s="202"/>
      <c r="FB55" s="202"/>
      <c r="FC55" s="202"/>
      <c r="FD55" s="202"/>
      <c r="FE55" s="202"/>
      <c r="FF55" s="202"/>
      <c r="FG55" s="202"/>
      <c r="FH55" s="202"/>
      <c r="FI55" s="202"/>
      <c r="FJ55" s="202"/>
      <c r="FK55" s="202"/>
      <c r="FL55" s="202"/>
      <c r="FM55" s="202"/>
      <c r="FN55" s="202"/>
      <c r="FO55" s="202"/>
      <c r="FP55" s="202"/>
      <c r="FQ55" s="202"/>
      <c r="FR55" s="202"/>
      <c r="FS55" s="202"/>
      <c r="FT55" s="202"/>
      <c r="FU55" s="202"/>
      <c r="FV55" s="202"/>
      <c r="FW55" s="202"/>
      <c r="FX55" s="202"/>
      <c r="FY55" s="202"/>
      <c r="FZ55" s="202"/>
      <c r="GA55" s="202"/>
      <c r="GB55" s="202"/>
      <c r="GC55" s="202"/>
      <c r="GD55" s="202"/>
      <c r="GE55" s="202"/>
      <c r="GF55" s="202"/>
      <c r="GG55" s="202"/>
      <c r="GH55" s="202"/>
      <c r="GI55" s="202"/>
      <c r="GJ55" s="202"/>
      <c r="GK55" s="202"/>
      <c r="GL55" s="202"/>
      <c r="GM55" s="202"/>
      <c r="GN55" s="202"/>
      <c r="GO55" s="202"/>
      <c r="GP55" s="202"/>
      <c r="GQ55" s="202"/>
      <c r="GR55" s="202"/>
      <c r="GS55" s="202"/>
      <c r="GT55" s="202"/>
      <c r="GU55" s="202"/>
      <c r="GV55" s="202"/>
      <c r="GW55" s="202"/>
      <c r="GX55" s="202"/>
      <c r="GY55" s="202"/>
      <c r="GZ55" s="202"/>
    </row>
    <row r="56" spans="17:208">
      <c r="Q56" s="229"/>
      <c r="R56" s="230"/>
      <c r="S56" s="219"/>
      <c r="T56" s="220"/>
      <c r="U56" s="220"/>
      <c r="V56" s="220"/>
      <c r="W56" s="221"/>
      <c r="X56" s="199"/>
      <c r="Y56" s="199"/>
      <c r="AA56" s="203"/>
      <c r="AB56" s="198"/>
      <c r="AC56" s="202"/>
      <c r="AD56" s="202"/>
      <c r="AE56" s="202"/>
      <c r="AF56" s="202"/>
      <c r="AG56" s="202"/>
      <c r="AH56" s="202"/>
      <c r="AI56" s="202"/>
      <c r="AJ56" s="202"/>
      <c r="AK56" s="202"/>
      <c r="AL56" s="202"/>
      <c r="AM56" s="202"/>
      <c r="AN56" s="202"/>
      <c r="AO56" s="202"/>
      <c r="AP56" s="202"/>
      <c r="AQ56" s="202"/>
      <c r="AR56" s="202"/>
      <c r="AS56" s="202"/>
      <c r="AT56" s="202"/>
      <c r="AU56" s="202"/>
      <c r="AV56" s="202"/>
      <c r="AW56" s="202"/>
      <c r="AX56" s="202"/>
      <c r="AY56" s="202"/>
      <c r="AZ56" s="202"/>
      <c r="BA56" s="202"/>
      <c r="BB56" s="202"/>
      <c r="BC56" s="202"/>
      <c r="BD56" s="202"/>
      <c r="BE56" s="202"/>
      <c r="BF56" s="202"/>
      <c r="BG56" s="202"/>
      <c r="BH56" s="202"/>
      <c r="BI56" s="202"/>
      <c r="BJ56" s="202"/>
      <c r="BK56" s="202"/>
      <c r="BL56" s="202"/>
      <c r="BM56" s="202"/>
      <c r="BN56" s="202"/>
      <c r="BO56" s="202"/>
      <c r="BP56" s="202"/>
      <c r="BQ56" s="202"/>
      <c r="BR56" s="202"/>
      <c r="BS56" s="202"/>
      <c r="BT56" s="202"/>
      <c r="BU56" s="202"/>
      <c r="BV56" s="202"/>
      <c r="BW56" s="202"/>
      <c r="BX56" s="202"/>
      <c r="BY56" s="202"/>
      <c r="BZ56" s="202"/>
      <c r="CA56" s="202"/>
      <c r="CB56" s="202"/>
      <c r="CC56" s="202"/>
      <c r="CD56" s="202"/>
      <c r="CE56" s="202"/>
      <c r="CF56" s="202"/>
      <c r="CG56" s="202"/>
      <c r="CH56" s="202"/>
      <c r="CI56" s="202"/>
      <c r="CJ56" s="202"/>
      <c r="CK56" s="202"/>
      <c r="CL56" s="202"/>
      <c r="CM56" s="202"/>
      <c r="CN56" s="202"/>
      <c r="CO56" s="202"/>
      <c r="CP56" s="202"/>
      <c r="CQ56" s="202"/>
      <c r="CR56" s="202"/>
      <c r="CS56" s="202"/>
      <c r="CT56" s="202"/>
      <c r="CU56" s="202"/>
      <c r="CV56" s="202"/>
      <c r="CW56" s="202"/>
      <c r="CX56" s="202"/>
      <c r="CY56" s="202"/>
      <c r="CZ56" s="202"/>
      <c r="DA56" s="202"/>
      <c r="DB56" s="202"/>
      <c r="DC56" s="202"/>
      <c r="DD56" s="202"/>
      <c r="DE56" s="202"/>
      <c r="DF56" s="202"/>
      <c r="DG56" s="202"/>
      <c r="DH56" s="202"/>
      <c r="DI56" s="202"/>
      <c r="DJ56" s="202"/>
      <c r="DK56" s="202"/>
      <c r="DL56" s="202"/>
      <c r="DM56" s="202"/>
      <c r="DN56" s="202"/>
      <c r="DO56" s="202"/>
      <c r="DP56" s="202"/>
      <c r="DQ56" s="202"/>
      <c r="DR56" s="202"/>
      <c r="DS56" s="202"/>
      <c r="DT56" s="202"/>
      <c r="DU56" s="202"/>
      <c r="DV56" s="202"/>
      <c r="DW56" s="202"/>
      <c r="DX56" s="202"/>
      <c r="DY56" s="202"/>
      <c r="DZ56" s="202"/>
      <c r="EA56" s="202"/>
      <c r="EB56" s="202"/>
      <c r="EC56" s="202"/>
      <c r="ED56" s="202"/>
      <c r="EE56" s="202"/>
      <c r="EF56" s="202"/>
      <c r="EG56" s="202"/>
      <c r="EH56" s="202"/>
      <c r="EI56" s="202"/>
      <c r="EJ56" s="202"/>
      <c r="EK56" s="202"/>
      <c r="EL56" s="202"/>
      <c r="EM56" s="202"/>
      <c r="EN56" s="202"/>
      <c r="EO56" s="202"/>
      <c r="EP56" s="202"/>
      <c r="EQ56" s="202"/>
      <c r="ER56" s="202"/>
      <c r="ES56" s="202"/>
      <c r="ET56" s="202"/>
      <c r="EU56" s="202"/>
      <c r="EV56" s="202"/>
      <c r="EW56" s="202"/>
      <c r="EX56" s="202"/>
      <c r="EY56" s="202"/>
      <c r="EZ56" s="202"/>
      <c r="FA56" s="202"/>
      <c r="FB56" s="202"/>
      <c r="FC56" s="202"/>
      <c r="FD56" s="202"/>
      <c r="FE56" s="202"/>
      <c r="FF56" s="202"/>
      <c r="FG56" s="202"/>
      <c r="FH56" s="202"/>
      <c r="FI56" s="202"/>
      <c r="FJ56" s="202"/>
      <c r="FK56" s="202"/>
      <c r="FL56" s="202"/>
      <c r="FM56" s="202"/>
      <c r="FN56" s="202"/>
      <c r="FO56" s="202"/>
      <c r="FP56" s="202"/>
      <c r="FQ56" s="202"/>
      <c r="FR56" s="202"/>
      <c r="FS56" s="202"/>
      <c r="FT56" s="202"/>
      <c r="FU56" s="202"/>
      <c r="FV56" s="202"/>
      <c r="FW56" s="202"/>
      <c r="FX56" s="202"/>
      <c r="FY56" s="202"/>
      <c r="FZ56" s="202"/>
      <c r="GA56" s="202"/>
      <c r="GB56" s="202"/>
      <c r="GC56" s="202"/>
      <c r="GD56" s="202"/>
      <c r="GE56" s="202"/>
      <c r="GF56" s="202"/>
      <c r="GG56" s="202"/>
      <c r="GH56" s="202"/>
      <c r="GI56" s="202"/>
      <c r="GJ56" s="202"/>
      <c r="GK56" s="202"/>
      <c r="GL56" s="202"/>
      <c r="GM56" s="202"/>
      <c r="GN56" s="202"/>
      <c r="GO56" s="202"/>
      <c r="GP56" s="202"/>
      <c r="GQ56" s="202"/>
      <c r="GR56" s="202"/>
      <c r="GS56" s="202"/>
      <c r="GT56" s="202"/>
      <c r="GU56" s="202"/>
      <c r="GV56" s="202"/>
      <c r="GW56" s="202"/>
      <c r="GX56" s="202"/>
      <c r="GY56" s="202"/>
      <c r="GZ56" s="202"/>
    </row>
    <row r="57" spans="17:208">
      <c r="Q57" s="229"/>
      <c r="R57" s="230"/>
      <c r="S57" s="219"/>
      <c r="T57" s="220"/>
      <c r="U57" s="220"/>
      <c r="V57" s="220"/>
      <c r="W57" s="221"/>
      <c r="X57" s="199"/>
      <c r="Y57" s="199"/>
      <c r="AA57" s="203"/>
      <c r="AB57" s="198"/>
      <c r="AC57" s="202"/>
      <c r="AD57" s="202"/>
      <c r="AE57" s="202"/>
      <c r="AF57" s="202"/>
      <c r="AG57" s="202"/>
      <c r="AH57" s="202"/>
      <c r="AI57" s="202"/>
      <c r="AJ57" s="202"/>
      <c r="AK57" s="202"/>
      <c r="AL57" s="202"/>
      <c r="AM57" s="202"/>
      <c r="AN57" s="202"/>
      <c r="AO57" s="202"/>
      <c r="AP57" s="202"/>
      <c r="AQ57" s="202"/>
      <c r="AR57" s="202"/>
      <c r="AS57" s="202"/>
      <c r="AT57" s="202"/>
      <c r="AU57" s="202"/>
      <c r="AV57" s="202"/>
      <c r="AW57" s="202"/>
      <c r="AX57" s="202"/>
      <c r="AY57" s="202"/>
      <c r="AZ57" s="202"/>
      <c r="BA57" s="202"/>
      <c r="BB57" s="202"/>
      <c r="BC57" s="202"/>
      <c r="BD57" s="202"/>
      <c r="BE57" s="202"/>
      <c r="BF57" s="202"/>
      <c r="BG57" s="202"/>
      <c r="BH57" s="202"/>
      <c r="BI57" s="202"/>
      <c r="BJ57" s="202"/>
      <c r="BK57" s="202"/>
      <c r="BL57" s="202"/>
      <c r="BM57" s="202"/>
      <c r="BN57" s="202"/>
      <c r="BO57" s="202"/>
      <c r="BP57" s="202"/>
      <c r="BQ57" s="202"/>
      <c r="BR57" s="202"/>
      <c r="BS57" s="202"/>
      <c r="BT57" s="202"/>
      <c r="BU57" s="202"/>
      <c r="BV57" s="202"/>
      <c r="BW57" s="202"/>
      <c r="BX57" s="202"/>
      <c r="BY57" s="202"/>
      <c r="BZ57" s="202"/>
      <c r="CA57" s="202"/>
      <c r="CB57" s="202"/>
      <c r="CC57" s="202"/>
      <c r="CD57" s="202"/>
      <c r="CE57" s="202"/>
      <c r="CF57" s="202"/>
      <c r="CG57" s="202"/>
      <c r="CH57" s="202"/>
      <c r="CI57" s="202"/>
      <c r="CJ57" s="202"/>
      <c r="CK57" s="202"/>
      <c r="CL57" s="202"/>
      <c r="CM57" s="202"/>
      <c r="CN57" s="202"/>
      <c r="CO57" s="202"/>
      <c r="CP57" s="202"/>
      <c r="CQ57" s="202"/>
      <c r="CR57" s="202"/>
      <c r="CS57" s="202"/>
      <c r="CT57" s="202"/>
      <c r="CU57" s="202"/>
      <c r="CV57" s="202"/>
      <c r="CW57" s="202"/>
      <c r="CX57" s="202"/>
      <c r="CY57" s="202"/>
      <c r="CZ57" s="202"/>
      <c r="DA57" s="202"/>
      <c r="DB57" s="202"/>
      <c r="DC57" s="202"/>
      <c r="DD57" s="202"/>
      <c r="DE57" s="202"/>
      <c r="DF57" s="202"/>
      <c r="DG57" s="202"/>
      <c r="DH57" s="202"/>
      <c r="DI57" s="202"/>
      <c r="DJ57" s="202"/>
      <c r="DK57" s="202"/>
      <c r="DL57" s="202"/>
      <c r="DM57" s="202"/>
      <c r="DN57" s="202"/>
      <c r="DO57" s="202"/>
      <c r="DP57" s="202"/>
      <c r="DQ57" s="202"/>
      <c r="DR57" s="202"/>
      <c r="DS57" s="202"/>
      <c r="DT57" s="202"/>
      <c r="DU57" s="202"/>
      <c r="DV57" s="202"/>
      <c r="DW57" s="202"/>
      <c r="DX57" s="202"/>
      <c r="DY57" s="202"/>
      <c r="DZ57" s="202"/>
      <c r="EA57" s="202"/>
      <c r="EB57" s="202"/>
      <c r="EC57" s="202"/>
      <c r="ED57" s="202"/>
      <c r="EE57" s="202"/>
      <c r="EF57" s="202"/>
      <c r="EG57" s="202"/>
      <c r="EH57" s="202"/>
      <c r="EI57" s="202"/>
      <c r="EJ57" s="202"/>
      <c r="EK57" s="202"/>
      <c r="EL57" s="202"/>
      <c r="EM57" s="202"/>
      <c r="EN57" s="202"/>
      <c r="EO57" s="202"/>
      <c r="EP57" s="202"/>
      <c r="EQ57" s="202"/>
      <c r="ER57" s="202"/>
      <c r="ES57" s="202"/>
      <c r="ET57" s="202"/>
      <c r="EU57" s="202"/>
      <c r="EV57" s="202"/>
      <c r="EW57" s="202"/>
      <c r="EX57" s="202"/>
      <c r="EY57" s="202"/>
      <c r="EZ57" s="202"/>
      <c r="FA57" s="202"/>
      <c r="FB57" s="202"/>
      <c r="FC57" s="202"/>
      <c r="FD57" s="202"/>
      <c r="FE57" s="202"/>
      <c r="FF57" s="202"/>
      <c r="FG57" s="202"/>
      <c r="FH57" s="202"/>
      <c r="FI57" s="202"/>
      <c r="FJ57" s="202"/>
      <c r="FK57" s="202"/>
      <c r="FL57" s="202"/>
      <c r="FM57" s="202"/>
      <c r="FN57" s="202"/>
      <c r="FO57" s="202"/>
      <c r="FP57" s="202"/>
      <c r="FQ57" s="202"/>
      <c r="FR57" s="202"/>
      <c r="FS57" s="202"/>
      <c r="FT57" s="202"/>
      <c r="FU57" s="202"/>
      <c r="FV57" s="202"/>
      <c r="FW57" s="202"/>
      <c r="FX57" s="202"/>
      <c r="FY57" s="202"/>
      <c r="FZ57" s="202"/>
      <c r="GA57" s="202"/>
      <c r="GB57" s="202"/>
      <c r="GC57" s="202"/>
      <c r="GD57" s="202"/>
      <c r="GE57" s="202"/>
      <c r="GF57" s="202"/>
      <c r="GG57" s="202"/>
      <c r="GH57" s="202"/>
      <c r="GI57" s="202"/>
      <c r="GJ57" s="202"/>
      <c r="GK57" s="202"/>
      <c r="GL57" s="202"/>
      <c r="GM57" s="202"/>
      <c r="GN57" s="202"/>
      <c r="GO57" s="202"/>
      <c r="GP57" s="202"/>
      <c r="GQ57" s="202"/>
      <c r="GR57" s="202"/>
      <c r="GS57" s="202"/>
      <c r="GT57" s="202"/>
      <c r="GU57" s="202"/>
      <c r="GV57" s="202"/>
      <c r="GW57" s="202"/>
      <c r="GX57" s="202"/>
      <c r="GY57" s="202"/>
      <c r="GZ57" s="202"/>
    </row>
    <row r="58" spans="17:208">
      <c r="Q58" s="229"/>
      <c r="R58" s="230"/>
      <c r="S58" s="219"/>
      <c r="T58" s="220"/>
      <c r="U58" s="220"/>
      <c r="V58" s="220"/>
      <c r="W58" s="221"/>
      <c r="X58" s="199"/>
      <c r="Y58" s="199"/>
      <c r="AA58" s="203"/>
      <c r="AB58" s="198"/>
      <c r="AC58" s="202"/>
      <c r="AD58" s="202"/>
      <c r="AE58" s="202"/>
      <c r="AF58" s="202"/>
      <c r="AG58" s="202"/>
      <c r="AH58" s="202"/>
      <c r="AI58" s="202"/>
      <c r="AJ58" s="202"/>
      <c r="AK58" s="202"/>
      <c r="AL58" s="202"/>
      <c r="AM58" s="202"/>
      <c r="AN58" s="202"/>
      <c r="AO58" s="202"/>
      <c r="AP58" s="202"/>
      <c r="AQ58" s="202"/>
      <c r="AR58" s="202"/>
      <c r="AS58" s="202"/>
      <c r="AT58" s="202"/>
      <c r="AU58" s="202"/>
      <c r="AV58" s="202"/>
      <c r="AW58" s="202"/>
      <c r="AX58" s="202"/>
      <c r="AY58" s="202"/>
      <c r="AZ58" s="202"/>
      <c r="BA58" s="202"/>
      <c r="BB58" s="202"/>
      <c r="BC58" s="202"/>
      <c r="BD58" s="202"/>
      <c r="BE58" s="202"/>
      <c r="BF58" s="202"/>
      <c r="BG58" s="202"/>
      <c r="BH58" s="202"/>
      <c r="BI58" s="202"/>
      <c r="BJ58" s="202"/>
      <c r="BK58" s="202"/>
      <c r="BL58" s="202"/>
      <c r="BM58" s="202"/>
      <c r="BN58" s="202"/>
      <c r="BO58" s="202"/>
      <c r="BP58" s="202"/>
      <c r="BQ58" s="202"/>
      <c r="BR58" s="202"/>
      <c r="BS58" s="202"/>
      <c r="BT58" s="202"/>
      <c r="BU58" s="202"/>
      <c r="BV58" s="202"/>
      <c r="BW58" s="202"/>
      <c r="BX58" s="202"/>
      <c r="BY58" s="202"/>
      <c r="BZ58" s="202"/>
      <c r="CA58" s="202"/>
      <c r="CB58" s="202"/>
      <c r="CC58" s="202"/>
      <c r="CD58" s="202"/>
      <c r="CE58" s="202"/>
      <c r="CF58" s="202"/>
      <c r="CG58" s="202"/>
      <c r="CH58" s="202"/>
      <c r="CI58" s="202"/>
      <c r="CJ58" s="202"/>
      <c r="CK58" s="202"/>
      <c r="CL58" s="202"/>
      <c r="CM58" s="202"/>
      <c r="CN58" s="202"/>
      <c r="CO58" s="202"/>
      <c r="CP58" s="202"/>
      <c r="CQ58" s="202"/>
      <c r="CR58" s="202"/>
      <c r="CS58" s="202"/>
      <c r="CT58" s="202"/>
      <c r="CU58" s="202"/>
      <c r="CV58" s="202"/>
      <c r="CW58" s="202"/>
      <c r="CX58" s="202"/>
      <c r="CY58" s="202"/>
      <c r="CZ58" s="202"/>
      <c r="DA58" s="202"/>
      <c r="DB58" s="202"/>
      <c r="DC58" s="202"/>
      <c r="DD58" s="202"/>
      <c r="DE58" s="202"/>
      <c r="DF58" s="202"/>
      <c r="DG58" s="202"/>
      <c r="DH58" s="202"/>
      <c r="DI58" s="202"/>
      <c r="DJ58" s="202"/>
      <c r="DK58" s="202"/>
      <c r="DL58" s="202"/>
      <c r="DM58" s="202"/>
      <c r="DN58" s="202"/>
      <c r="DO58" s="202"/>
      <c r="DP58" s="202"/>
      <c r="DQ58" s="202"/>
      <c r="DR58" s="202"/>
      <c r="DS58" s="202"/>
      <c r="DT58" s="202"/>
      <c r="DU58" s="202"/>
      <c r="DV58" s="202"/>
      <c r="DW58" s="202"/>
      <c r="DX58" s="202"/>
      <c r="DY58" s="202"/>
      <c r="DZ58" s="202"/>
      <c r="EA58" s="202"/>
      <c r="EB58" s="202"/>
      <c r="EC58" s="202"/>
      <c r="ED58" s="202"/>
      <c r="EE58" s="202"/>
      <c r="EF58" s="202"/>
      <c r="EG58" s="202"/>
      <c r="EH58" s="202"/>
      <c r="EI58" s="202"/>
      <c r="EJ58" s="202"/>
      <c r="EK58" s="202"/>
      <c r="EL58" s="202"/>
      <c r="EM58" s="202"/>
      <c r="EN58" s="202"/>
      <c r="EO58" s="202"/>
      <c r="EP58" s="202"/>
      <c r="EQ58" s="202"/>
      <c r="ER58" s="202"/>
      <c r="ES58" s="202"/>
      <c r="ET58" s="202"/>
      <c r="EU58" s="202"/>
      <c r="EV58" s="202"/>
      <c r="EW58" s="202"/>
      <c r="EX58" s="202"/>
      <c r="EY58" s="202"/>
      <c r="EZ58" s="202"/>
      <c r="FA58" s="202"/>
      <c r="FB58" s="202"/>
      <c r="FC58" s="202"/>
      <c r="FD58" s="202"/>
      <c r="FE58" s="202"/>
      <c r="FF58" s="202"/>
      <c r="FG58" s="202"/>
      <c r="FH58" s="202"/>
      <c r="FI58" s="202"/>
      <c r="FJ58" s="202"/>
      <c r="FK58" s="202"/>
      <c r="FL58" s="202"/>
      <c r="FM58" s="202"/>
      <c r="FN58" s="202"/>
      <c r="FO58" s="202"/>
      <c r="FP58" s="202"/>
      <c r="FQ58" s="202"/>
      <c r="FR58" s="202"/>
      <c r="FS58" s="202"/>
      <c r="FT58" s="202"/>
      <c r="FU58" s="202"/>
      <c r="FV58" s="202"/>
      <c r="FW58" s="202"/>
      <c r="FX58" s="202"/>
      <c r="FY58" s="202"/>
      <c r="FZ58" s="202"/>
      <c r="GA58" s="202"/>
      <c r="GB58" s="202"/>
      <c r="GC58" s="202"/>
      <c r="GD58" s="202"/>
      <c r="GE58" s="202"/>
      <c r="GF58" s="202"/>
      <c r="GG58" s="202"/>
      <c r="GH58" s="202"/>
      <c r="GI58" s="202"/>
      <c r="GJ58" s="202"/>
      <c r="GK58" s="202"/>
      <c r="GL58" s="202"/>
      <c r="GM58" s="202"/>
      <c r="GN58" s="202"/>
      <c r="GO58" s="202"/>
      <c r="GP58" s="202"/>
      <c r="GQ58" s="202"/>
      <c r="GR58" s="202"/>
      <c r="GS58" s="202"/>
      <c r="GT58" s="202"/>
      <c r="GU58" s="202"/>
      <c r="GV58" s="202"/>
      <c r="GW58" s="202"/>
      <c r="GX58" s="202"/>
      <c r="GY58" s="202"/>
      <c r="GZ58" s="202"/>
    </row>
    <row r="59" spans="17:208">
      <c r="Q59" s="229"/>
      <c r="R59" s="230"/>
      <c r="S59" s="219"/>
      <c r="T59" s="220"/>
      <c r="U59" s="220"/>
      <c r="V59" s="220"/>
      <c r="W59" s="221"/>
      <c r="X59" s="199"/>
      <c r="Y59" s="199"/>
      <c r="AA59" s="203"/>
      <c r="AB59" s="198"/>
      <c r="AC59" s="202"/>
      <c r="AD59" s="202"/>
      <c r="AE59" s="202"/>
      <c r="AF59" s="202"/>
      <c r="AG59" s="202"/>
      <c r="AH59" s="202"/>
      <c r="AI59" s="202"/>
      <c r="AJ59" s="202"/>
      <c r="AK59" s="202"/>
      <c r="AL59" s="202"/>
      <c r="AM59" s="202"/>
      <c r="AN59" s="202"/>
      <c r="AO59" s="202"/>
      <c r="AP59" s="202"/>
      <c r="AQ59" s="202"/>
      <c r="AR59" s="202"/>
      <c r="AS59" s="202"/>
      <c r="AT59" s="202"/>
      <c r="AU59" s="202"/>
      <c r="AV59" s="202"/>
      <c r="AW59" s="202"/>
      <c r="AX59" s="202"/>
      <c r="AY59" s="202"/>
      <c r="AZ59" s="202"/>
      <c r="BA59" s="202"/>
      <c r="BB59" s="202"/>
      <c r="BC59" s="202"/>
      <c r="BD59" s="202"/>
      <c r="BE59" s="202"/>
      <c r="BF59" s="202"/>
      <c r="BG59" s="202"/>
      <c r="BH59" s="202"/>
      <c r="BI59" s="202"/>
      <c r="BJ59" s="202"/>
      <c r="BK59" s="202"/>
      <c r="BL59" s="202"/>
      <c r="BM59" s="202"/>
      <c r="BN59" s="202"/>
      <c r="BO59" s="202"/>
      <c r="BP59" s="202"/>
      <c r="BQ59" s="202"/>
      <c r="BR59" s="202"/>
      <c r="BS59" s="202"/>
      <c r="BT59" s="202"/>
      <c r="BU59" s="202"/>
      <c r="BV59" s="202"/>
      <c r="BW59" s="202"/>
      <c r="BX59" s="202"/>
      <c r="BY59" s="202"/>
      <c r="BZ59" s="202"/>
      <c r="CA59" s="202"/>
      <c r="CB59" s="202"/>
      <c r="CC59" s="202"/>
      <c r="CD59" s="202"/>
      <c r="CE59" s="202"/>
      <c r="CF59" s="202"/>
      <c r="CG59" s="202"/>
      <c r="CH59" s="202"/>
      <c r="CI59" s="202"/>
      <c r="CJ59" s="202"/>
      <c r="CK59" s="202"/>
      <c r="CL59" s="202"/>
      <c r="CM59" s="202"/>
      <c r="CN59" s="202"/>
      <c r="CO59" s="202"/>
      <c r="CP59" s="202"/>
      <c r="CQ59" s="202"/>
      <c r="CR59" s="202"/>
      <c r="CS59" s="202"/>
      <c r="CT59" s="202"/>
      <c r="CU59" s="202"/>
      <c r="CV59" s="202"/>
      <c r="CW59" s="202"/>
      <c r="CX59" s="202"/>
      <c r="CY59" s="202"/>
      <c r="CZ59" s="202"/>
      <c r="DA59" s="202"/>
      <c r="DB59" s="202"/>
      <c r="DC59" s="202"/>
      <c r="DD59" s="202"/>
      <c r="DE59" s="202"/>
      <c r="DF59" s="202"/>
      <c r="DG59" s="202"/>
      <c r="DH59" s="202"/>
      <c r="DI59" s="202"/>
      <c r="DJ59" s="202"/>
      <c r="DK59" s="202"/>
      <c r="DL59" s="202"/>
      <c r="DM59" s="202"/>
      <c r="DN59" s="202"/>
      <c r="DO59" s="202"/>
      <c r="DP59" s="202"/>
      <c r="DQ59" s="202"/>
      <c r="DR59" s="202"/>
      <c r="DS59" s="202"/>
      <c r="DT59" s="202"/>
      <c r="DU59" s="202"/>
      <c r="DV59" s="202"/>
      <c r="DW59" s="202"/>
      <c r="DX59" s="202"/>
      <c r="DY59" s="202"/>
      <c r="DZ59" s="202"/>
      <c r="EA59" s="202"/>
      <c r="EB59" s="202"/>
      <c r="EC59" s="202"/>
      <c r="ED59" s="202"/>
      <c r="EE59" s="202"/>
      <c r="EF59" s="202"/>
      <c r="EG59" s="202"/>
      <c r="EH59" s="202"/>
      <c r="EI59" s="202"/>
      <c r="EJ59" s="202"/>
      <c r="EK59" s="202"/>
      <c r="EL59" s="202"/>
      <c r="EM59" s="202"/>
      <c r="EN59" s="202"/>
      <c r="EO59" s="202"/>
      <c r="EP59" s="202"/>
      <c r="EQ59" s="202"/>
      <c r="ER59" s="202"/>
      <c r="ES59" s="202"/>
      <c r="ET59" s="202"/>
      <c r="EU59" s="202"/>
      <c r="EV59" s="202"/>
      <c r="EW59" s="202"/>
      <c r="EX59" s="202"/>
      <c r="EY59" s="202"/>
      <c r="EZ59" s="202"/>
      <c r="FA59" s="202"/>
      <c r="FB59" s="202"/>
      <c r="FC59" s="202"/>
      <c r="FD59" s="202"/>
      <c r="FE59" s="202"/>
      <c r="FF59" s="202"/>
      <c r="FG59" s="202"/>
      <c r="FH59" s="202"/>
      <c r="FI59" s="202"/>
      <c r="FJ59" s="202"/>
      <c r="FK59" s="202"/>
      <c r="FL59" s="202"/>
      <c r="FM59" s="202"/>
      <c r="FN59" s="202"/>
      <c r="FO59" s="202"/>
      <c r="FP59" s="202"/>
      <c r="FQ59" s="202"/>
      <c r="FR59" s="202"/>
      <c r="FS59" s="202"/>
      <c r="FT59" s="202"/>
      <c r="FU59" s="202"/>
      <c r="FV59" s="202"/>
      <c r="FW59" s="202"/>
      <c r="FX59" s="202"/>
      <c r="FY59" s="202"/>
      <c r="FZ59" s="202"/>
      <c r="GA59" s="202"/>
      <c r="GB59" s="202"/>
      <c r="GC59" s="202"/>
      <c r="GD59" s="202"/>
      <c r="GE59" s="202"/>
      <c r="GF59" s="202"/>
      <c r="GG59" s="202"/>
      <c r="GH59" s="202"/>
      <c r="GI59" s="202"/>
      <c r="GJ59" s="202"/>
      <c r="GK59" s="202"/>
      <c r="GL59" s="202"/>
      <c r="GM59" s="202"/>
      <c r="GN59" s="202"/>
      <c r="GO59" s="202"/>
      <c r="GP59" s="202"/>
      <c r="GQ59" s="202"/>
      <c r="GR59" s="202"/>
      <c r="GS59" s="202"/>
      <c r="GT59" s="202"/>
      <c r="GU59" s="202"/>
      <c r="GV59" s="202"/>
      <c r="GW59" s="202"/>
      <c r="GX59" s="202"/>
      <c r="GY59" s="202"/>
      <c r="GZ59" s="202"/>
    </row>
    <row r="60" spans="17:208">
      <c r="Q60" s="229"/>
      <c r="R60" s="230"/>
      <c r="S60" s="219"/>
      <c r="T60" s="220"/>
      <c r="U60" s="220"/>
      <c r="V60" s="220"/>
      <c r="W60" s="221"/>
      <c r="X60" s="199"/>
      <c r="Y60" s="199"/>
      <c r="AA60" s="203"/>
      <c r="AB60" s="198"/>
      <c r="AC60" s="202"/>
      <c r="AD60" s="202"/>
      <c r="AE60" s="202"/>
      <c r="AF60" s="202"/>
      <c r="AG60" s="202"/>
      <c r="AH60" s="202"/>
      <c r="AI60" s="202"/>
      <c r="AJ60" s="202"/>
      <c r="AK60" s="202"/>
      <c r="AL60" s="202"/>
      <c r="AM60" s="202"/>
      <c r="AN60" s="202"/>
      <c r="AO60" s="202"/>
      <c r="AP60" s="202"/>
      <c r="AQ60" s="202"/>
      <c r="AR60" s="202"/>
      <c r="AS60" s="202"/>
      <c r="AT60" s="202"/>
      <c r="AU60" s="202"/>
      <c r="AV60" s="202"/>
      <c r="AW60" s="202"/>
      <c r="AX60" s="202"/>
      <c r="AY60" s="202"/>
      <c r="AZ60" s="202"/>
      <c r="BA60" s="202"/>
      <c r="BB60" s="202"/>
      <c r="BC60" s="202"/>
      <c r="BD60" s="202"/>
      <c r="BE60" s="202"/>
      <c r="BF60" s="202"/>
      <c r="BG60" s="202"/>
      <c r="BH60" s="202"/>
      <c r="BI60" s="202"/>
      <c r="BJ60" s="202"/>
      <c r="BK60" s="202"/>
      <c r="BL60" s="202"/>
      <c r="BM60" s="202"/>
      <c r="BN60" s="202"/>
      <c r="BO60" s="202"/>
      <c r="BP60" s="202"/>
      <c r="BQ60" s="202"/>
      <c r="BR60" s="202"/>
      <c r="BS60" s="202"/>
      <c r="BT60" s="202"/>
      <c r="BU60" s="202"/>
      <c r="BV60" s="202"/>
      <c r="BW60" s="202"/>
      <c r="BX60" s="202"/>
      <c r="BY60" s="202"/>
      <c r="BZ60" s="202"/>
      <c r="CA60" s="202"/>
      <c r="CB60" s="202"/>
      <c r="CC60" s="202"/>
      <c r="CD60" s="202"/>
      <c r="CE60" s="202"/>
      <c r="CF60" s="202"/>
      <c r="CG60" s="202"/>
      <c r="CH60" s="202"/>
      <c r="CI60" s="202"/>
      <c r="CJ60" s="202"/>
      <c r="CK60" s="202"/>
      <c r="CL60" s="202"/>
      <c r="CM60" s="202"/>
      <c r="CN60" s="202"/>
      <c r="CO60" s="202"/>
      <c r="CP60" s="202"/>
      <c r="CQ60" s="202"/>
      <c r="CR60" s="202"/>
      <c r="CS60" s="202"/>
      <c r="CT60" s="202"/>
      <c r="CU60" s="202"/>
      <c r="CV60" s="202"/>
      <c r="CW60" s="202"/>
      <c r="CX60" s="202"/>
      <c r="CY60" s="202"/>
      <c r="CZ60" s="202"/>
      <c r="DA60" s="202"/>
      <c r="DB60" s="202"/>
      <c r="DC60" s="202"/>
      <c r="DD60" s="202"/>
      <c r="DE60" s="202"/>
      <c r="DF60" s="202"/>
      <c r="DG60" s="202"/>
      <c r="DH60" s="202"/>
      <c r="DI60" s="202"/>
      <c r="DJ60" s="202"/>
      <c r="DK60" s="202"/>
      <c r="DL60" s="202"/>
      <c r="DM60" s="202"/>
      <c r="DN60" s="202"/>
      <c r="DO60" s="202"/>
      <c r="DP60" s="202"/>
      <c r="DQ60" s="202"/>
      <c r="DR60" s="202"/>
      <c r="DS60" s="202"/>
      <c r="DT60" s="202"/>
      <c r="DU60" s="202"/>
      <c r="DV60" s="202"/>
      <c r="DW60" s="202"/>
      <c r="DX60" s="202"/>
      <c r="DY60" s="202"/>
      <c r="DZ60" s="202"/>
      <c r="EA60" s="202"/>
      <c r="EB60" s="202"/>
      <c r="EC60" s="202"/>
      <c r="ED60" s="202"/>
      <c r="EE60" s="202"/>
      <c r="EF60" s="202"/>
      <c r="EG60" s="202"/>
      <c r="EH60" s="202"/>
      <c r="EI60" s="202"/>
      <c r="EJ60" s="202"/>
      <c r="EK60" s="202"/>
      <c r="EL60" s="202"/>
      <c r="EM60" s="202"/>
      <c r="EN60" s="202"/>
      <c r="EO60" s="202"/>
      <c r="EP60" s="202"/>
      <c r="EQ60" s="202"/>
      <c r="ER60" s="202"/>
      <c r="ES60" s="202"/>
      <c r="ET60" s="202"/>
      <c r="EU60" s="202"/>
      <c r="EV60" s="202"/>
      <c r="EW60" s="202"/>
      <c r="EX60" s="202"/>
      <c r="EY60" s="202"/>
      <c r="EZ60" s="202"/>
      <c r="FA60" s="202"/>
      <c r="FB60" s="202"/>
      <c r="FC60" s="202"/>
      <c r="FD60" s="202"/>
      <c r="FE60" s="202"/>
      <c r="FF60" s="202"/>
      <c r="FG60" s="202"/>
      <c r="FH60" s="202"/>
      <c r="FI60" s="202"/>
      <c r="FJ60" s="202"/>
      <c r="FK60" s="202"/>
      <c r="FL60" s="202"/>
      <c r="FM60" s="202"/>
      <c r="FN60" s="202"/>
      <c r="FO60" s="202"/>
      <c r="FP60" s="202"/>
      <c r="FQ60" s="202"/>
      <c r="FR60" s="202"/>
      <c r="FS60" s="202"/>
      <c r="FT60" s="202"/>
      <c r="FU60" s="202"/>
      <c r="FV60" s="202"/>
      <c r="FW60" s="202"/>
      <c r="FX60" s="202"/>
      <c r="FY60" s="202"/>
      <c r="FZ60" s="202"/>
      <c r="GA60" s="202"/>
      <c r="GB60" s="202"/>
      <c r="GC60" s="202"/>
      <c r="GD60" s="202"/>
      <c r="GE60" s="202"/>
      <c r="GF60" s="202"/>
      <c r="GG60" s="202"/>
      <c r="GH60" s="202"/>
      <c r="GI60" s="202"/>
      <c r="GJ60" s="202"/>
      <c r="GK60" s="202"/>
      <c r="GL60" s="202"/>
      <c r="GM60" s="202"/>
      <c r="GN60" s="202"/>
      <c r="GO60" s="202"/>
      <c r="GP60" s="202"/>
      <c r="GQ60" s="202"/>
      <c r="GR60" s="202"/>
      <c r="GS60" s="202"/>
      <c r="GT60" s="202"/>
      <c r="GU60" s="202"/>
      <c r="GV60" s="202"/>
      <c r="GW60" s="202"/>
      <c r="GX60" s="202"/>
      <c r="GY60" s="202"/>
      <c r="GZ60" s="202"/>
    </row>
    <row r="61" spans="17:208">
      <c r="Q61" s="229"/>
      <c r="R61" s="230"/>
      <c r="S61" s="219"/>
      <c r="T61" s="220"/>
      <c r="U61" s="220"/>
      <c r="V61" s="220"/>
      <c r="W61" s="221"/>
      <c r="X61" s="199"/>
      <c r="Y61" s="199"/>
      <c r="AA61" s="203"/>
      <c r="AB61" s="198"/>
      <c r="AC61" s="202"/>
      <c r="AD61" s="202"/>
      <c r="AE61" s="202"/>
      <c r="AF61" s="202"/>
      <c r="AG61" s="202"/>
      <c r="AH61" s="202"/>
      <c r="AI61" s="202"/>
      <c r="AJ61" s="202"/>
      <c r="AK61" s="202"/>
      <c r="AL61" s="202"/>
      <c r="AM61" s="202"/>
      <c r="AN61" s="202"/>
      <c r="AO61" s="202"/>
      <c r="AP61" s="202"/>
      <c r="AQ61" s="202"/>
      <c r="AR61" s="202"/>
      <c r="AS61" s="202"/>
      <c r="AT61" s="202"/>
      <c r="AU61" s="202"/>
      <c r="AV61" s="202"/>
      <c r="AW61" s="202"/>
      <c r="AX61" s="202"/>
      <c r="AY61" s="202"/>
      <c r="AZ61" s="202"/>
      <c r="BA61" s="202"/>
      <c r="BB61" s="202"/>
      <c r="BC61" s="202"/>
      <c r="BD61" s="202"/>
      <c r="BE61" s="202"/>
      <c r="BF61" s="202"/>
      <c r="BG61" s="202"/>
      <c r="BH61" s="202"/>
      <c r="BI61" s="202"/>
      <c r="BJ61" s="202"/>
      <c r="BK61" s="202"/>
      <c r="BL61" s="202"/>
      <c r="BM61" s="202"/>
      <c r="BN61" s="202"/>
      <c r="BO61" s="202"/>
      <c r="BP61" s="202"/>
      <c r="BQ61" s="202"/>
      <c r="BR61" s="202"/>
      <c r="BS61" s="202"/>
      <c r="BT61" s="202"/>
      <c r="BU61" s="202"/>
      <c r="BV61" s="202"/>
      <c r="BW61" s="202"/>
      <c r="BX61" s="202"/>
      <c r="BY61" s="202"/>
      <c r="BZ61" s="202"/>
      <c r="CA61" s="202"/>
      <c r="CB61" s="202"/>
      <c r="CC61" s="202"/>
      <c r="CD61" s="202"/>
      <c r="CE61" s="202"/>
      <c r="CF61" s="202"/>
      <c r="CG61" s="202"/>
      <c r="CH61" s="202"/>
      <c r="CI61" s="202"/>
      <c r="CJ61" s="202"/>
      <c r="CK61" s="202"/>
      <c r="CL61" s="202"/>
      <c r="CM61" s="202"/>
      <c r="CN61" s="202"/>
      <c r="CO61" s="202"/>
      <c r="CP61" s="202"/>
      <c r="CQ61" s="202"/>
      <c r="CR61" s="202"/>
      <c r="CS61" s="202"/>
      <c r="CT61" s="202"/>
      <c r="CU61" s="202"/>
      <c r="CV61" s="202"/>
      <c r="CW61" s="202"/>
      <c r="CX61" s="202"/>
      <c r="CY61" s="202"/>
      <c r="CZ61" s="202"/>
      <c r="DA61" s="202"/>
      <c r="DB61" s="202"/>
      <c r="DC61" s="202"/>
      <c r="DD61" s="202"/>
      <c r="DE61" s="202"/>
      <c r="DF61" s="202"/>
      <c r="DG61" s="202"/>
      <c r="DH61" s="202"/>
      <c r="DI61" s="202"/>
      <c r="DJ61" s="202"/>
      <c r="DK61" s="202"/>
      <c r="DL61" s="202"/>
      <c r="DM61" s="202"/>
      <c r="DN61" s="202"/>
      <c r="DO61" s="202"/>
      <c r="DP61" s="202"/>
      <c r="DQ61" s="202"/>
      <c r="DR61" s="202"/>
      <c r="DS61" s="202"/>
      <c r="DT61" s="202"/>
      <c r="DU61" s="202"/>
      <c r="DV61" s="202"/>
      <c r="DW61" s="202"/>
      <c r="DX61" s="202"/>
      <c r="DY61" s="202"/>
      <c r="DZ61" s="202"/>
      <c r="EA61" s="202"/>
      <c r="EB61" s="202"/>
      <c r="EC61" s="202"/>
      <c r="ED61" s="202"/>
      <c r="EE61" s="202"/>
      <c r="EF61" s="202"/>
      <c r="EG61" s="202"/>
      <c r="EH61" s="202"/>
      <c r="EI61" s="202"/>
      <c r="EJ61" s="202"/>
      <c r="EK61" s="202"/>
      <c r="EL61" s="202"/>
      <c r="EM61" s="202"/>
      <c r="EN61" s="202"/>
      <c r="EO61" s="202"/>
      <c r="EP61" s="202"/>
      <c r="EQ61" s="202"/>
      <c r="ER61" s="202"/>
      <c r="ES61" s="202"/>
      <c r="ET61" s="202"/>
      <c r="EU61" s="202"/>
      <c r="EV61" s="202"/>
      <c r="EW61" s="202"/>
      <c r="EX61" s="202"/>
      <c r="EY61" s="202"/>
      <c r="EZ61" s="202"/>
      <c r="FA61" s="202"/>
      <c r="FB61" s="202"/>
      <c r="FC61" s="202"/>
      <c r="FD61" s="202"/>
      <c r="FE61" s="202"/>
      <c r="FF61" s="202"/>
      <c r="FG61" s="202"/>
      <c r="FH61" s="202"/>
      <c r="FI61" s="202"/>
      <c r="FJ61" s="202"/>
      <c r="FK61" s="202"/>
      <c r="FL61" s="202"/>
      <c r="FM61" s="202"/>
      <c r="FN61" s="202"/>
      <c r="FO61" s="202"/>
      <c r="FP61" s="202"/>
      <c r="FQ61" s="202"/>
      <c r="FR61" s="202"/>
      <c r="FS61" s="202"/>
      <c r="FT61" s="202"/>
      <c r="FU61" s="202"/>
      <c r="FV61" s="202"/>
      <c r="FW61" s="202"/>
      <c r="FX61" s="202"/>
      <c r="FY61" s="202"/>
      <c r="FZ61" s="202"/>
      <c r="GA61" s="202"/>
      <c r="GB61" s="202"/>
      <c r="GC61" s="202"/>
      <c r="GD61" s="202"/>
      <c r="GE61" s="202"/>
      <c r="GF61" s="202"/>
      <c r="GG61" s="202"/>
      <c r="GH61" s="202"/>
      <c r="GI61" s="202"/>
      <c r="GJ61" s="202"/>
      <c r="GK61" s="202"/>
      <c r="GL61" s="202"/>
      <c r="GM61" s="202"/>
      <c r="GN61" s="202"/>
      <c r="GO61" s="202"/>
      <c r="GP61" s="202"/>
      <c r="GQ61" s="202"/>
      <c r="GR61" s="202"/>
      <c r="GS61" s="202"/>
      <c r="GT61" s="202"/>
      <c r="GU61" s="202"/>
      <c r="GV61" s="202"/>
      <c r="GW61" s="202"/>
      <c r="GX61" s="202"/>
      <c r="GY61" s="202"/>
      <c r="GZ61" s="202"/>
    </row>
    <row r="62" spans="17:208">
      <c r="Q62" s="229"/>
      <c r="R62" s="230"/>
      <c r="S62" s="219"/>
      <c r="T62" s="220"/>
      <c r="U62" s="220"/>
      <c r="V62" s="220"/>
      <c r="W62" s="221"/>
      <c r="X62" s="199"/>
      <c r="Y62" s="199"/>
      <c r="AA62" s="203"/>
      <c r="AB62" s="198"/>
      <c r="AC62" s="202"/>
      <c r="AD62" s="202"/>
      <c r="AE62" s="202"/>
      <c r="AF62" s="202"/>
      <c r="AG62" s="202"/>
      <c r="AH62" s="202"/>
      <c r="AI62" s="202"/>
      <c r="AJ62" s="202"/>
      <c r="AK62" s="202"/>
      <c r="AL62" s="202"/>
      <c r="AM62" s="202"/>
      <c r="AN62" s="202"/>
      <c r="AO62" s="202"/>
      <c r="AP62" s="202"/>
      <c r="AQ62" s="202"/>
      <c r="AR62" s="202"/>
      <c r="AS62" s="202"/>
      <c r="AT62" s="202"/>
      <c r="AU62" s="202"/>
      <c r="AV62" s="202"/>
      <c r="AW62" s="202"/>
      <c r="AX62" s="202"/>
      <c r="AY62" s="202"/>
      <c r="AZ62" s="202"/>
      <c r="BA62" s="202"/>
      <c r="BB62" s="202"/>
      <c r="BC62" s="202"/>
      <c r="BD62" s="202"/>
      <c r="BE62" s="202"/>
      <c r="BF62" s="202"/>
      <c r="BG62" s="202"/>
      <c r="BH62" s="202"/>
      <c r="BI62" s="202"/>
      <c r="BJ62" s="202"/>
      <c r="BK62" s="202"/>
      <c r="BL62" s="202"/>
      <c r="BM62" s="202"/>
      <c r="BN62" s="202"/>
      <c r="BO62" s="202"/>
      <c r="BP62" s="202"/>
      <c r="BQ62" s="202"/>
      <c r="BR62" s="202"/>
      <c r="BS62" s="202"/>
      <c r="BT62" s="202"/>
      <c r="BU62" s="202"/>
      <c r="BV62" s="202"/>
      <c r="BW62" s="202"/>
      <c r="BX62" s="202"/>
      <c r="BY62" s="202"/>
      <c r="BZ62" s="202"/>
      <c r="CA62" s="202"/>
      <c r="CB62" s="202"/>
      <c r="CC62" s="202"/>
      <c r="CD62" s="202"/>
      <c r="CE62" s="202"/>
      <c r="CF62" s="202"/>
      <c r="CG62" s="202"/>
      <c r="CH62" s="202"/>
      <c r="CI62" s="202"/>
      <c r="CJ62" s="202"/>
      <c r="CK62" s="202"/>
      <c r="CL62" s="202"/>
      <c r="CM62" s="202"/>
      <c r="CN62" s="202"/>
      <c r="CO62" s="202"/>
      <c r="CP62" s="202"/>
      <c r="CQ62" s="202"/>
      <c r="CR62" s="202"/>
      <c r="CS62" s="202"/>
      <c r="CT62" s="202"/>
      <c r="CU62" s="202"/>
      <c r="CV62" s="202"/>
      <c r="CW62" s="202"/>
      <c r="CX62" s="202"/>
      <c r="CY62" s="202"/>
      <c r="CZ62" s="202"/>
      <c r="DA62" s="202"/>
      <c r="DB62" s="202"/>
      <c r="DC62" s="202"/>
      <c r="DD62" s="202"/>
      <c r="DE62" s="202"/>
      <c r="DF62" s="202"/>
      <c r="DG62" s="202"/>
      <c r="DH62" s="202"/>
      <c r="DI62" s="202"/>
      <c r="DJ62" s="202"/>
      <c r="DK62" s="202"/>
      <c r="DL62" s="202"/>
      <c r="DM62" s="202"/>
      <c r="DN62" s="202"/>
      <c r="DO62" s="202"/>
      <c r="DP62" s="202"/>
      <c r="DQ62" s="202"/>
      <c r="DR62" s="202"/>
      <c r="DS62" s="202"/>
      <c r="DT62" s="202"/>
      <c r="DU62" s="202"/>
      <c r="DV62" s="202"/>
      <c r="DW62" s="202"/>
      <c r="DX62" s="202"/>
      <c r="DY62" s="202"/>
      <c r="DZ62" s="202"/>
      <c r="EA62" s="202"/>
      <c r="EB62" s="202"/>
      <c r="EC62" s="202"/>
      <c r="ED62" s="202"/>
      <c r="EE62" s="202"/>
      <c r="EF62" s="202"/>
      <c r="EG62" s="202"/>
      <c r="EH62" s="202"/>
      <c r="EI62" s="202"/>
      <c r="EJ62" s="202"/>
      <c r="EK62" s="202"/>
      <c r="EL62" s="202"/>
      <c r="EM62" s="202"/>
      <c r="EN62" s="202"/>
      <c r="EO62" s="202"/>
      <c r="EP62" s="202"/>
      <c r="EQ62" s="202"/>
      <c r="ER62" s="202"/>
      <c r="ES62" s="202"/>
      <c r="ET62" s="202"/>
      <c r="EU62" s="202"/>
      <c r="EV62" s="202"/>
      <c r="EW62" s="202"/>
      <c r="EX62" s="202"/>
      <c r="EY62" s="202"/>
      <c r="EZ62" s="202"/>
      <c r="FA62" s="202"/>
      <c r="FB62" s="202"/>
      <c r="FC62" s="202"/>
      <c r="FD62" s="202"/>
      <c r="FE62" s="202"/>
      <c r="FF62" s="202"/>
      <c r="FG62" s="202"/>
      <c r="FH62" s="202"/>
      <c r="FI62" s="202"/>
      <c r="FJ62" s="202"/>
      <c r="FK62" s="202"/>
      <c r="FL62" s="202"/>
      <c r="FM62" s="202"/>
      <c r="FN62" s="202"/>
      <c r="FO62" s="202"/>
      <c r="FP62" s="202"/>
      <c r="FQ62" s="202"/>
      <c r="FR62" s="202"/>
      <c r="FS62" s="202"/>
      <c r="FT62" s="202"/>
      <c r="FU62" s="202"/>
      <c r="FV62" s="202"/>
      <c r="FW62" s="202"/>
      <c r="FX62" s="202"/>
      <c r="FY62" s="202"/>
      <c r="FZ62" s="202"/>
      <c r="GA62" s="202"/>
      <c r="GB62" s="202"/>
      <c r="GC62" s="202"/>
      <c r="GD62" s="202"/>
      <c r="GE62" s="202"/>
      <c r="GF62" s="202"/>
      <c r="GG62" s="202"/>
      <c r="GH62" s="202"/>
      <c r="GI62" s="202"/>
      <c r="GJ62" s="202"/>
      <c r="GK62" s="202"/>
      <c r="GL62" s="202"/>
      <c r="GM62" s="202"/>
      <c r="GN62" s="202"/>
      <c r="GO62" s="202"/>
      <c r="GP62" s="202"/>
      <c r="GQ62" s="202"/>
      <c r="GR62" s="202"/>
      <c r="GS62" s="202"/>
      <c r="GT62" s="202"/>
      <c r="GU62" s="202"/>
      <c r="GV62" s="202"/>
      <c r="GW62" s="202"/>
      <c r="GX62" s="202"/>
      <c r="GY62" s="202"/>
      <c r="GZ62" s="202"/>
    </row>
    <row r="63" spans="17:208">
      <c r="Q63" s="229"/>
      <c r="R63" s="230"/>
      <c r="S63" s="219"/>
      <c r="T63" s="220"/>
      <c r="U63" s="220"/>
      <c r="V63" s="220"/>
      <c r="W63" s="221"/>
      <c r="X63" s="199"/>
      <c r="Y63" s="199"/>
      <c r="AA63" s="203"/>
      <c r="AB63" s="198"/>
      <c r="AC63" s="202"/>
      <c r="AD63" s="202"/>
      <c r="AE63" s="202"/>
      <c r="AF63" s="202"/>
      <c r="AG63" s="202"/>
      <c r="AH63" s="202"/>
      <c r="AI63" s="202"/>
      <c r="AJ63" s="202"/>
      <c r="AK63" s="202"/>
      <c r="AL63" s="202"/>
      <c r="AM63" s="202"/>
      <c r="AN63" s="202"/>
      <c r="AO63" s="202"/>
      <c r="AP63" s="202"/>
      <c r="AQ63" s="202"/>
      <c r="AR63" s="202"/>
      <c r="AS63" s="202"/>
      <c r="AT63" s="202"/>
      <c r="AU63" s="202"/>
      <c r="AV63" s="202"/>
      <c r="AW63" s="202"/>
      <c r="AX63" s="202"/>
      <c r="AY63" s="202"/>
      <c r="AZ63" s="202"/>
      <c r="BA63" s="202"/>
      <c r="BB63" s="202"/>
      <c r="BC63" s="202"/>
      <c r="BD63" s="202"/>
      <c r="BE63" s="202"/>
      <c r="BF63" s="202"/>
      <c r="BG63" s="202"/>
      <c r="BH63" s="202"/>
      <c r="BI63" s="202"/>
      <c r="BJ63" s="202"/>
      <c r="BK63" s="202"/>
      <c r="BL63" s="202"/>
      <c r="BM63" s="202"/>
      <c r="BN63" s="202"/>
      <c r="BO63" s="202"/>
      <c r="BP63" s="202"/>
      <c r="BQ63" s="202"/>
      <c r="BR63" s="202"/>
      <c r="BS63" s="202"/>
      <c r="BT63" s="202"/>
      <c r="BU63" s="202"/>
      <c r="BV63" s="202"/>
      <c r="BW63" s="202"/>
      <c r="BX63" s="202"/>
      <c r="BY63" s="202"/>
      <c r="BZ63" s="202"/>
      <c r="CA63" s="202"/>
      <c r="CB63" s="202"/>
      <c r="CC63" s="202"/>
      <c r="CD63" s="202"/>
      <c r="CE63" s="202"/>
      <c r="CF63" s="202"/>
      <c r="CG63" s="202"/>
      <c r="CH63" s="202"/>
      <c r="CI63" s="202"/>
      <c r="CJ63" s="202"/>
      <c r="CK63" s="202"/>
      <c r="CL63" s="202"/>
      <c r="CM63" s="202"/>
      <c r="CN63" s="202"/>
      <c r="CO63" s="202"/>
      <c r="CP63" s="202"/>
      <c r="CQ63" s="202"/>
      <c r="CR63" s="202"/>
      <c r="CS63" s="202"/>
      <c r="CT63" s="202"/>
      <c r="CU63" s="202"/>
      <c r="CV63" s="202"/>
      <c r="CW63" s="202"/>
      <c r="CX63" s="202"/>
      <c r="CY63" s="202"/>
      <c r="CZ63" s="202"/>
      <c r="DA63" s="202"/>
      <c r="DB63" s="202"/>
      <c r="DC63" s="202"/>
      <c r="DD63" s="202"/>
      <c r="DE63" s="202"/>
      <c r="DF63" s="202"/>
      <c r="DG63" s="202"/>
      <c r="DH63" s="202"/>
      <c r="DI63" s="202"/>
      <c r="DJ63" s="202"/>
      <c r="DK63" s="202"/>
      <c r="DL63" s="202"/>
      <c r="DM63" s="202"/>
      <c r="DN63" s="202"/>
      <c r="DO63" s="202"/>
      <c r="DP63" s="202"/>
      <c r="DQ63" s="202"/>
      <c r="DR63" s="202"/>
      <c r="DS63" s="202"/>
      <c r="DT63" s="202"/>
      <c r="DU63" s="202"/>
      <c r="DV63" s="202"/>
      <c r="DW63" s="202"/>
      <c r="DX63" s="202"/>
      <c r="DY63" s="202"/>
      <c r="DZ63" s="202"/>
      <c r="EA63" s="202"/>
      <c r="EB63" s="202"/>
      <c r="EC63" s="202"/>
      <c r="ED63" s="202"/>
      <c r="EE63" s="202"/>
      <c r="EF63" s="202"/>
      <c r="EG63" s="202"/>
      <c r="EH63" s="202"/>
      <c r="EI63" s="202"/>
      <c r="EJ63" s="202"/>
      <c r="EK63" s="202"/>
      <c r="EL63" s="202"/>
      <c r="EM63" s="202"/>
      <c r="EN63" s="202"/>
      <c r="EO63" s="202"/>
      <c r="EP63" s="202"/>
      <c r="EQ63" s="202"/>
      <c r="ER63" s="202"/>
      <c r="ES63" s="202"/>
      <c r="ET63" s="202"/>
      <c r="EU63" s="202"/>
      <c r="EV63" s="202"/>
      <c r="EW63" s="202"/>
      <c r="EX63" s="202"/>
      <c r="EY63" s="202"/>
      <c r="EZ63" s="202"/>
      <c r="FA63" s="202"/>
      <c r="FB63" s="202"/>
      <c r="FC63" s="202"/>
      <c r="FD63" s="202"/>
      <c r="FE63" s="202"/>
      <c r="FF63" s="202"/>
      <c r="FG63" s="202"/>
      <c r="FH63" s="202"/>
      <c r="FI63" s="202"/>
      <c r="FJ63" s="202"/>
      <c r="FK63" s="202"/>
      <c r="FL63" s="202"/>
      <c r="FM63" s="202"/>
      <c r="FN63" s="202"/>
      <c r="FO63" s="202"/>
      <c r="FP63" s="202"/>
      <c r="FQ63" s="202"/>
      <c r="FR63" s="202"/>
      <c r="FS63" s="202"/>
      <c r="FT63" s="202"/>
      <c r="FU63" s="202"/>
      <c r="FV63" s="202"/>
      <c r="FW63" s="202"/>
      <c r="FX63" s="202"/>
      <c r="FY63" s="202"/>
      <c r="FZ63" s="202"/>
      <c r="GA63" s="202"/>
      <c r="GB63" s="202"/>
      <c r="GC63" s="202"/>
      <c r="GD63" s="202"/>
      <c r="GE63" s="202"/>
      <c r="GF63" s="202"/>
      <c r="GG63" s="202"/>
      <c r="GH63" s="202"/>
      <c r="GI63" s="202"/>
      <c r="GJ63" s="202"/>
      <c r="GK63" s="202"/>
      <c r="GL63" s="202"/>
      <c r="GM63" s="202"/>
      <c r="GN63" s="202"/>
      <c r="GO63" s="202"/>
      <c r="GP63" s="202"/>
      <c r="GQ63" s="202"/>
      <c r="GR63" s="202"/>
      <c r="GS63" s="202"/>
      <c r="GT63" s="202"/>
      <c r="GU63" s="202"/>
      <c r="GV63" s="202"/>
      <c r="GW63" s="202"/>
      <c r="GX63" s="202"/>
      <c r="GY63" s="202"/>
      <c r="GZ63" s="202"/>
    </row>
    <row r="64" spans="17:208">
      <c r="Q64" s="229"/>
      <c r="R64" s="230"/>
      <c r="S64" s="219"/>
      <c r="T64" s="220"/>
      <c r="U64" s="220"/>
      <c r="V64" s="220"/>
      <c r="W64" s="221"/>
      <c r="X64" s="199"/>
      <c r="Y64" s="199"/>
      <c r="AA64" s="203"/>
      <c r="AB64" s="198"/>
      <c r="AC64" s="202"/>
      <c r="AD64" s="202"/>
      <c r="AE64" s="202"/>
      <c r="AF64" s="202"/>
      <c r="AG64" s="202"/>
      <c r="AH64" s="202"/>
      <c r="AI64" s="202"/>
      <c r="AJ64" s="202"/>
      <c r="AK64" s="202"/>
      <c r="AL64" s="202"/>
      <c r="AM64" s="202"/>
      <c r="AN64" s="202"/>
      <c r="AO64" s="202"/>
      <c r="AP64" s="202"/>
      <c r="AQ64" s="202"/>
      <c r="AR64" s="202"/>
      <c r="AS64" s="202"/>
      <c r="AT64" s="202"/>
      <c r="AU64" s="202"/>
      <c r="AV64" s="202"/>
      <c r="AW64" s="202"/>
      <c r="AX64" s="202"/>
      <c r="AY64" s="202"/>
      <c r="AZ64" s="202"/>
      <c r="BA64" s="202"/>
      <c r="BB64" s="202"/>
      <c r="BC64" s="202"/>
      <c r="BD64" s="202"/>
      <c r="BE64" s="202"/>
      <c r="BF64" s="202"/>
      <c r="BG64" s="202"/>
      <c r="BH64" s="202"/>
      <c r="BI64" s="202"/>
      <c r="BJ64" s="202"/>
      <c r="BK64" s="202"/>
      <c r="BL64" s="202"/>
      <c r="BM64" s="202"/>
      <c r="BN64" s="202"/>
      <c r="BO64" s="202"/>
      <c r="BP64" s="202"/>
      <c r="BQ64" s="202"/>
      <c r="BR64" s="202"/>
      <c r="BS64" s="202"/>
      <c r="BT64" s="202"/>
      <c r="BU64" s="202"/>
      <c r="BV64" s="202"/>
      <c r="BW64" s="202"/>
      <c r="BX64" s="202"/>
      <c r="BY64" s="202"/>
      <c r="BZ64" s="202"/>
      <c r="CA64" s="202"/>
      <c r="CB64" s="202"/>
      <c r="CC64" s="202"/>
      <c r="CD64" s="202"/>
      <c r="CE64" s="202"/>
      <c r="CF64" s="202"/>
      <c r="CG64" s="202"/>
      <c r="CH64" s="202"/>
      <c r="CI64" s="202"/>
      <c r="CJ64" s="202"/>
      <c r="CK64" s="202"/>
      <c r="CL64" s="202"/>
      <c r="CM64" s="202"/>
      <c r="CN64" s="202"/>
      <c r="CO64" s="202"/>
      <c r="CP64" s="202"/>
      <c r="CQ64" s="202"/>
      <c r="CR64" s="202"/>
      <c r="CS64" s="202"/>
      <c r="CT64" s="202"/>
      <c r="CU64" s="202"/>
      <c r="CV64" s="202"/>
      <c r="CW64" s="202"/>
      <c r="CX64" s="202"/>
      <c r="CY64" s="202"/>
      <c r="CZ64" s="202"/>
      <c r="DA64" s="202"/>
      <c r="DB64" s="202"/>
      <c r="DC64" s="202"/>
      <c r="DD64" s="202"/>
      <c r="DE64" s="202"/>
      <c r="DF64" s="202"/>
      <c r="DG64" s="202"/>
      <c r="DH64" s="202"/>
      <c r="DI64" s="202"/>
      <c r="DJ64" s="202"/>
      <c r="DK64" s="202"/>
      <c r="DL64" s="202"/>
      <c r="DM64" s="202"/>
      <c r="DN64" s="202"/>
      <c r="DO64" s="202"/>
      <c r="DP64" s="202"/>
      <c r="DQ64" s="202"/>
      <c r="DR64" s="202"/>
      <c r="DS64" s="202"/>
      <c r="DT64" s="202"/>
      <c r="DU64" s="202"/>
      <c r="DV64" s="202"/>
      <c r="DW64" s="202"/>
      <c r="DX64" s="202"/>
      <c r="DY64" s="202"/>
      <c r="DZ64" s="202"/>
      <c r="EA64" s="202"/>
      <c r="EB64" s="202"/>
      <c r="EC64" s="202"/>
      <c r="ED64" s="202"/>
      <c r="EE64" s="202"/>
      <c r="EF64" s="202"/>
      <c r="EG64" s="202"/>
      <c r="EH64" s="202"/>
      <c r="EI64" s="202"/>
      <c r="EJ64" s="202"/>
      <c r="EK64" s="202"/>
      <c r="EL64" s="202"/>
      <c r="EM64" s="202"/>
      <c r="EN64" s="202"/>
      <c r="EO64" s="202"/>
      <c r="EP64" s="202"/>
      <c r="EQ64" s="202"/>
      <c r="ER64" s="202"/>
      <c r="ES64" s="202"/>
      <c r="ET64" s="202"/>
      <c r="EU64" s="202"/>
      <c r="EV64" s="202"/>
      <c r="EW64" s="202"/>
      <c r="EX64" s="202"/>
      <c r="EY64" s="202"/>
      <c r="EZ64" s="202"/>
      <c r="FA64" s="202"/>
      <c r="FB64" s="202"/>
      <c r="FC64" s="202"/>
      <c r="FD64" s="202"/>
      <c r="FE64" s="202"/>
      <c r="FF64" s="202"/>
      <c r="FG64" s="202"/>
      <c r="FH64" s="202"/>
      <c r="FI64" s="202"/>
      <c r="FJ64" s="202"/>
      <c r="FK64" s="202"/>
      <c r="FL64" s="202"/>
      <c r="FM64" s="202"/>
      <c r="FN64" s="202"/>
      <c r="FO64" s="202"/>
      <c r="FP64" s="202"/>
      <c r="FQ64" s="202"/>
      <c r="FR64" s="202"/>
      <c r="FS64" s="202"/>
      <c r="FT64" s="202"/>
      <c r="FU64" s="202"/>
      <c r="FV64" s="202"/>
      <c r="FW64" s="202"/>
      <c r="FX64" s="202"/>
      <c r="FY64" s="202"/>
      <c r="FZ64" s="202"/>
      <c r="GA64" s="202"/>
      <c r="GB64" s="202"/>
      <c r="GC64" s="202"/>
      <c r="GD64" s="202"/>
      <c r="GE64" s="202"/>
      <c r="GF64" s="202"/>
      <c r="GG64" s="202"/>
      <c r="GH64" s="202"/>
      <c r="GI64" s="202"/>
      <c r="GJ64" s="202"/>
      <c r="GK64" s="202"/>
      <c r="GL64" s="202"/>
      <c r="GM64" s="202"/>
      <c r="GN64" s="202"/>
      <c r="GO64" s="202"/>
      <c r="GP64" s="202"/>
      <c r="GQ64" s="202"/>
      <c r="GR64" s="202"/>
      <c r="GS64" s="202"/>
      <c r="GT64" s="202"/>
      <c r="GU64" s="202"/>
      <c r="GV64" s="202"/>
      <c r="GW64" s="202"/>
      <c r="GX64" s="202"/>
      <c r="GY64" s="202"/>
      <c r="GZ64" s="202"/>
    </row>
    <row r="65" spans="17:208">
      <c r="Q65" s="229"/>
      <c r="R65" s="230"/>
      <c r="S65" s="219"/>
      <c r="T65" s="220"/>
      <c r="U65" s="220"/>
      <c r="V65" s="220"/>
      <c r="W65" s="221"/>
      <c r="X65" s="199"/>
      <c r="Y65" s="199"/>
      <c r="AA65" s="203"/>
      <c r="AB65" s="198"/>
      <c r="AC65" s="202"/>
      <c r="AD65" s="202"/>
      <c r="AE65" s="202"/>
      <c r="AF65" s="202"/>
      <c r="AG65" s="202"/>
      <c r="AH65" s="202"/>
      <c r="AI65" s="202"/>
      <c r="AJ65" s="202"/>
      <c r="AK65" s="202"/>
      <c r="AL65" s="202"/>
      <c r="AM65" s="202"/>
      <c r="AN65" s="202"/>
      <c r="AO65" s="202"/>
      <c r="AP65" s="202"/>
      <c r="AQ65" s="202"/>
      <c r="AR65" s="202"/>
      <c r="AS65" s="202"/>
      <c r="AT65" s="202"/>
      <c r="AU65" s="202"/>
      <c r="AV65" s="202"/>
      <c r="AW65" s="202"/>
      <c r="AX65" s="202"/>
      <c r="AY65" s="202"/>
      <c r="AZ65" s="202"/>
      <c r="BA65" s="202"/>
      <c r="BB65" s="202"/>
      <c r="BC65" s="202"/>
      <c r="BD65" s="202"/>
      <c r="BE65" s="202"/>
      <c r="BF65" s="202"/>
      <c r="BG65" s="202"/>
      <c r="BH65" s="202"/>
      <c r="BI65" s="202"/>
      <c r="BJ65" s="202"/>
      <c r="BK65" s="202"/>
      <c r="BL65" s="202"/>
      <c r="BM65" s="202"/>
      <c r="BN65" s="202"/>
      <c r="BO65" s="202"/>
      <c r="BP65" s="202"/>
      <c r="BQ65" s="202"/>
      <c r="BR65" s="202"/>
      <c r="BS65" s="202"/>
      <c r="BT65" s="202"/>
      <c r="BU65" s="202"/>
      <c r="BV65" s="202"/>
      <c r="BW65" s="202"/>
      <c r="BX65" s="202"/>
      <c r="BY65" s="202"/>
      <c r="BZ65" s="202"/>
      <c r="CA65" s="202"/>
      <c r="CB65" s="202"/>
      <c r="CC65" s="202"/>
      <c r="CD65" s="202"/>
      <c r="CE65" s="202"/>
      <c r="CF65" s="202"/>
      <c r="CG65" s="202"/>
      <c r="CH65" s="202"/>
      <c r="CI65" s="202"/>
      <c r="CJ65" s="202"/>
      <c r="CK65" s="202"/>
      <c r="CL65" s="202"/>
      <c r="CM65" s="202"/>
      <c r="CN65" s="202"/>
      <c r="CO65" s="202"/>
      <c r="CP65" s="202"/>
      <c r="CQ65" s="202"/>
      <c r="CR65" s="202"/>
      <c r="CS65" s="202"/>
      <c r="CT65" s="202"/>
      <c r="CU65" s="202"/>
      <c r="CV65" s="202"/>
      <c r="CW65" s="202"/>
      <c r="CX65" s="202"/>
      <c r="CY65" s="202"/>
      <c r="CZ65" s="202"/>
      <c r="DA65" s="202"/>
      <c r="DB65" s="202"/>
      <c r="DC65" s="202"/>
      <c r="DD65" s="202"/>
      <c r="DE65" s="202"/>
      <c r="DF65" s="202"/>
      <c r="DG65" s="202"/>
      <c r="DH65" s="202"/>
      <c r="DI65" s="202"/>
      <c r="DJ65" s="202"/>
      <c r="DK65" s="202"/>
      <c r="DL65" s="202"/>
      <c r="DM65" s="202"/>
      <c r="DN65" s="202"/>
      <c r="DO65" s="202"/>
      <c r="DP65" s="202"/>
      <c r="DQ65" s="202"/>
      <c r="DR65" s="202"/>
      <c r="DS65" s="202"/>
      <c r="DT65" s="202"/>
      <c r="DU65" s="202"/>
      <c r="DV65" s="202"/>
      <c r="DW65" s="202"/>
      <c r="DX65" s="202"/>
      <c r="DY65" s="202"/>
      <c r="DZ65" s="202"/>
      <c r="EA65" s="202"/>
      <c r="EB65" s="202"/>
      <c r="EC65" s="202"/>
      <c r="ED65" s="202"/>
      <c r="EE65" s="202"/>
      <c r="EF65" s="202"/>
      <c r="EG65" s="202"/>
      <c r="EH65" s="202"/>
      <c r="EI65" s="202"/>
      <c r="EJ65" s="202"/>
      <c r="EK65" s="202"/>
      <c r="EL65" s="202"/>
      <c r="EM65" s="202"/>
      <c r="EN65" s="202"/>
      <c r="EO65" s="202"/>
      <c r="EP65" s="202"/>
      <c r="EQ65" s="202"/>
      <c r="ER65" s="202"/>
      <c r="ES65" s="202"/>
      <c r="ET65" s="202"/>
      <c r="EU65" s="202"/>
      <c r="EV65" s="202"/>
      <c r="EW65" s="202"/>
      <c r="EX65" s="202"/>
      <c r="EY65" s="202"/>
      <c r="EZ65" s="202"/>
      <c r="FA65" s="202"/>
      <c r="FB65" s="202"/>
      <c r="FC65" s="202"/>
      <c r="FD65" s="202"/>
      <c r="FE65" s="202"/>
      <c r="FF65" s="202"/>
      <c r="FG65" s="202"/>
      <c r="FH65" s="202"/>
      <c r="FI65" s="202"/>
      <c r="FJ65" s="202"/>
      <c r="FK65" s="202"/>
      <c r="FL65" s="202"/>
      <c r="FM65" s="202"/>
      <c r="FN65" s="202"/>
      <c r="FO65" s="202"/>
      <c r="FP65" s="202"/>
      <c r="FQ65" s="202"/>
      <c r="FR65" s="202"/>
      <c r="FS65" s="202"/>
      <c r="FT65" s="202"/>
      <c r="FU65" s="202"/>
      <c r="FV65" s="202"/>
      <c r="FW65" s="202"/>
      <c r="FX65" s="202"/>
      <c r="FY65" s="202"/>
      <c r="FZ65" s="202"/>
      <c r="GA65" s="202"/>
      <c r="GB65" s="202"/>
      <c r="GC65" s="202"/>
      <c r="GD65" s="202"/>
      <c r="GE65" s="202"/>
      <c r="GF65" s="202"/>
      <c r="GG65" s="202"/>
      <c r="GH65" s="202"/>
      <c r="GI65" s="202"/>
      <c r="GJ65" s="202"/>
      <c r="GK65" s="202"/>
      <c r="GL65" s="202"/>
      <c r="GM65" s="202"/>
      <c r="GN65" s="202"/>
      <c r="GO65" s="202"/>
      <c r="GP65" s="202"/>
      <c r="GQ65" s="202"/>
      <c r="GR65" s="202"/>
      <c r="GS65" s="202"/>
      <c r="GT65" s="202"/>
      <c r="GU65" s="202"/>
      <c r="GV65" s="202"/>
      <c r="GW65" s="202"/>
      <c r="GX65" s="202"/>
      <c r="GY65" s="202"/>
      <c r="GZ65" s="202"/>
    </row>
    <row r="66" spans="17:208">
      <c r="Q66" s="229"/>
      <c r="R66" s="230"/>
      <c r="S66" s="219"/>
      <c r="T66" s="220"/>
      <c r="U66" s="220"/>
      <c r="V66" s="220"/>
      <c r="W66" s="221"/>
      <c r="X66" s="199"/>
      <c r="Y66" s="199"/>
      <c r="AA66" s="203"/>
      <c r="AB66" s="198"/>
      <c r="AC66" s="202"/>
      <c r="AD66" s="202"/>
      <c r="AE66" s="202"/>
      <c r="AF66" s="202"/>
      <c r="AG66" s="202"/>
      <c r="AH66" s="202"/>
      <c r="AI66" s="202"/>
      <c r="AJ66" s="202"/>
      <c r="AK66" s="202"/>
      <c r="AL66" s="202"/>
      <c r="AM66" s="202"/>
      <c r="AN66" s="202"/>
      <c r="AO66" s="202"/>
      <c r="AP66" s="202"/>
      <c r="AQ66" s="202"/>
      <c r="AR66" s="202"/>
      <c r="AS66" s="202"/>
      <c r="AT66" s="202"/>
      <c r="AU66" s="202"/>
      <c r="AV66" s="202"/>
      <c r="AW66" s="202"/>
      <c r="AX66" s="202"/>
      <c r="AY66" s="202"/>
      <c r="AZ66" s="202"/>
      <c r="BA66" s="202"/>
      <c r="BB66" s="202"/>
      <c r="BC66" s="202"/>
      <c r="BD66" s="202"/>
      <c r="BE66" s="202"/>
      <c r="BF66" s="202"/>
      <c r="BG66" s="202"/>
      <c r="BH66" s="202"/>
      <c r="BI66" s="202"/>
      <c r="BJ66" s="202"/>
      <c r="BK66" s="202"/>
      <c r="BL66" s="202"/>
      <c r="BM66" s="202"/>
      <c r="BN66" s="202"/>
      <c r="BO66" s="202"/>
      <c r="BP66" s="202"/>
      <c r="BQ66" s="202"/>
      <c r="BR66" s="202"/>
      <c r="BS66" s="202"/>
      <c r="BT66" s="202"/>
      <c r="BU66" s="202"/>
      <c r="BV66" s="202"/>
      <c r="BW66" s="202"/>
      <c r="BX66" s="202"/>
      <c r="BY66" s="202"/>
      <c r="BZ66" s="202"/>
      <c r="CA66" s="202"/>
      <c r="CB66" s="202"/>
      <c r="CC66" s="202"/>
      <c r="CD66" s="202"/>
      <c r="CE66" s="202"/>
      <c r="CF66" s="202"/>
      <c r="CG66" s="202"/>
      <c r="CH66" s="202"/>
      <c r="CI66" s="202"/>
      <c r="CJ66" s="202"/>
      <c r="CK66" s="202"/>
      <c r="CL66" s="202"/>
      <c r="CM66" s="202"/>
      <c r="CN66" s="202"/>
      <c r="CO66" s="202"/>
      <c r="CP66" s="202"/>
      <c r="CQ66" s="202"/>
      <c r="CR66" s="202"/>
      <c r="CS66" s="202"/>
      <c r="CT66" s="202"/>
      <c r="CU66" s="202"/>
      <c r="CV66" s="202"/>
      <c r="CW66" s="202"/>
      <c r="CX66" s="202"/>
      <c r="CY66" s="202"/>
      <c r="CZ66" s="202"/>
      <c r="DA66" s="202"/>
      <c r="DB66" s="202"/>
      <c r="DC66" s="202"/>
      <c r="DD66" s="202"/>
      <c r="DE66" s="202"/>
      <c r="DF66" s="202"/>
      <c r="DG66" s="202"/>
      <c r="DH66" s="202"/>
      <c r="DI66" s="202"/>
      <c r="DJ66" s="202"/>
      <c r="DK66" s="202"/>
      <c r="DL66" s="202"/>
      <c r="DM66" s="202"/>
      <c r="DN66" s="202"/>
      <c r="DO66" s="202"/>
      <c r="DP66" s="202"/>
      <c r="DQ66" s="202"/>
      <c r="DR66" s="202"/>
      <c r="DS66" s="202"/>
      <c r="DT66" s="202"/>
      <c r="DU66" s="202"/>
      <c r="DV66" s="202"/>
      <c r="DW66" s="202"/>
      <c r="DX66" s="202"/>
      <c r="DY66" s="202"/>
      <c r="DZ66" s="202"/>
      <c r="EA66" s="202"/>
      <c r="EB66" s="202"/>
      <c r="EC66" s="202"/>
      <c r="ED66" s="202"/>
      <c r="EE66" s="202"/>
      <c r="EF66" s="202"/>
      <c r="EG66" s="202"/>
      <c r="EH66" s="202"/>
      <c r="EI66" s="202"/>
      <c r="EJ66" s="202"/>
      <c r="EK66" s="202"/>
      <c r="EL66" s="202"/>
      <c r="EM66" s="202"/>
      <c r="EN66" s="202"/>
      <c r="EO66" s="202"/>
      <c r="EP66" s="202"/>
      <c r="EQ66" s="202"/>
      <c r="ER66" s="202"/>
      <c r="ES66" s="202"/>
      <c r="ET66" s="202"/>
      <c r="EU66" s="202"/>
      <c r="EV66" s="202"/>
      <c r="EW66" s="202"/>
      <c r="EX66" s="202"/>
      <c r="EY66" s="202"/>
      <c r="EZ66" s="202"/>
      <c r="FA66" s="202"/>
      <c r="FB66" s="202"/>
      <c r="FC66" s="202"/>
      <c r="FD66" s="202"/>
      <c r="FE66" s="202"/>
      <c r="FF66" s="202"/>
      <c r="FG66" s="202"/>
      <c r="FH66" s="202"/>
      <c r="FI66" s="202"/>
      <c r="FJ66" s="202"/>
      <c r="FK66" s="202"/>
      <c r="FL66" s="202"/>
      <c r="FM66" s="202"/>
      <c r="FN66" s="202"/>
      <c r="FO66" s="202"/>
      <c r="FP66" s="202"/>
      <c r="FQ66" s="202"/>
      <c r="FR66" s="202"/>
      <c r="FS66" s="202"/>
      <c r="FT66" s="202"/>
      <c r="FU66" s="202"/>
      <c r="FV66" s="202"/>
      <c r="FW66" s="202"/>
      <c r="FX66" s="202"/>
      <c r="FY66" s="202"/>
      <c r="FZ66" s="202"/>
      <c r="GA66" s="202"/>
      <c r="GB66" s="202"/>
      <c r="GC66" s="202"/>
      <c r="GD66" s="202"/>
      <c r="GE66" s="202"/>
      <c r="GF66" s="202"/>
      <c r="GG66" s="202"/>
      <c r="GH66" s="202"/>
      <c r="GI66" s="202"/>
      <c r="GJ66" s="202"/>
      <c r="GK66" s="202"/>
      <c r="GL66" s="202"/>
      <c r="GM66" s="202"/>
      <c r="GN66" s="202"/>
      <c r="GO66" s="202"/>
      <c r="GP66" s="202"/>
      <c r="GQ66" s="202"/>
      <c r="GR66" s="202"/>
      <c r="GS66" s="202"/>
      <c r="GT66" s="202"/>
      <c r="GU66" s="202"/>
      <c r="GV66" s="202"/>
      <c r="GW66" s="202"/>
      <c r="GX66" s="202"/>
      <c r="GY66" s="202"/>
      <c r="GZ66" s="202"/>
    </row>
    <row r="67" spans="17:208">
      <c r="Q67" s="229"/>
      <c r="R67" s="230"/>
      <c r="S67" s="219"/>
      <c r="T67" s="220"/>
      <c r="U67" s="220"/>
      <c r="V67" s="220"/>
      <c r="W67" s="221"/>
      <c r="X67" s="199"/>
      <c r="Y67" s="199"/>
      <c r="AA67" s="203"/>
      <c r="AB67" s="198"/>
      <c r="AC67" s="202"/>
      <c r="AD67" s="202"/>
      <c r="AE67" s="202"/>
      <c r="AF67" s="202"/>
      <c r="AG67" s="202"/>
      <c r="AH67" s="202"/>
      <c r="AI67" s="202"/>
      <c r="AJ67" s="202"/>
      <c r="AK67" s="202"/>
      <c r="AL67" s="202"/>
      <c r="AM67" s="202"/>
      <c r="AN67" s="202"/>
      <c r="AO67" s="202"/>
      <c r="AP67" s="202"/>
      <c r="AQ67" s="202"/>
      <c r="AR67" s="202"/>
      <c r="AS67" s="202"/>
      <c r="AT67" s="202"/>
      <c r="AU67" s="202"/>
      <c r="AV67" s="202"/>
      <c r="AW67" s="202"/>
      <c r="AX67" s="202"/>
      <c r="AY67" s="202"/>
      <c r="AZ67" s="202"/>
      <c r="BA67" s="202"/>
      <c r="BB67" s="202"/>
      <c r="BC67" s="202"/>
      <c r="BD67" s="202"/>
      <c r="BE67" s="202"/>
      <c r="BF67" s="202"/>
      <c r="BG67" s="202"/>
      <c r="BH67" s="202"/>
      <c r="BI67" s="202"/>
      <c r="BJ67" s="202"/>
      <c r="BK67" s="202"/>
      <c r="BL67" s="202"/>
      <c r="BM67" s="202"/>
      <c r="BN67" s="202"/>
      <c r="BO67" s="202"/>
      <c r="BP67" s="202"/>
      <c r="BQ67" s="202"/>
      <c r="BR67" s="202"/>
      <c r="BS67" s="202"/>
      <c r="BT67" s="202"/>
      <c r="BU67" s="202"/>
      <c r="BV67" s="202"/>
      <c r="BW67" s="202"/>
      <c r="BX67" s="202"/>
      <c r="BY67" s="202"/>
      <c r="BZ67" s="202"/>
      <c r="CA67" s="202"/>
      <c r="CB67" s="202"/>
      <c r="CC67" s="202"/>
      <c r="CD67" s="202"/>
      <c r="CE67" s="202"/>
      <c r="CF67" s="202"/>
      <c r="CG67" s="202"/>
      <c r="CH67" s="202"/>
      <c r="CI67" s="202"/>
      <c r="CJ67" s="202"/>
      <c r="CK67" s="202"/>
      <c r="CL67" s="202"/>
      <c r="CM67" s="202"/>
      <c r="CN67" s="202"/>
      <c r="CO67" s="202"/>
      <c r="CP67" s="202"/>
      <c r="CQ67" s="202"/>
      <c r="CR67" s="202"/>
      <c r="CS67" s="202"/>
      <c r="CT67" s="202"/>
      <c r="CU67" s="202"/>
      <c r="CV67" s="202"/>
      <c r="CW67" s="202"/>
      <c r="CX67" s="202"/>
      <c r="CY67" s="202"/>
      <c r="CZ67" s="202"/>
      <c r="DA67" s="202"/>
      <c r="DB67" s="202"/>
      <c r="DC67" s="202"/>
      <c r="DD67" s="202"/>
      <c r="DE67" s="202"/>
      <c r="DF67" s="202"/>
      <c r="DG67" s="202"/>
      <c r="DH67" s="202"/>
      <c r="DI67" s="202"/>
      <c r="DJ67" s="202"/>
      <c r="DK67" s="202"/>
      <c r="DL67" s="202"/>
      <c r="DM67" s="202"/>
      <c r="DN67" s="202"/>
      <c r="DO67" s="202"/>
      <c r="DP67" s="202"/>
      <c r="DQ67" s="202"/>
      <c r="DR67" s="202"/>
      <c r="DS67" s="202"/>
      <c r="DT67" s="202"/>
      <c r="DU67" s="202"/>
      <c r="DV67" s="202"/>
      <c r="DW67" s="202"/>
      <c r="DX67" s="202"/>
      <c r="DY67" s="202"/>
      <c r="DZ67" s="202"/>
      <c r="EA67" s="202"/>
      <c r="EB67" s="202"/>
      <c r="EC67" s="202"/>
      <c r="ED67" s="202"/>
      <c r="EE67" s="202"/>
      <c r="EF67" s="202"/>
      <c r="EG67" s="202"/>
      <c r="EH67" s="202"/>
      <c r="EI67" s="202"/>
      <c r="EJ67" s="202"/>
      <c r="EK67" s="202"/>
      <c r="EL67" s="202"/>
      <c r="EM67" s="202"/>
      <c r="EN67" s="202"/>
      <c r="EO67" s="202"/>
      <c r="EP67" s="202"/>
      <c r="EQ67" s="202"/>
      <c r="ER67" s="202"/>
      <c r="ES67" s="202"/>
      <c r="ET67" s="202"/>
      <c r="EU67" s="202"/>
      <c r="EV67" s="202"/>
      <c r="EW67" s="202"/>
      <c r="EX67" s="202"/>
      <c r="EY67" s="202"/>
      <c r="EZ67" s="202"/>
      <c r="FA67" s="202"/>
      <c r="FB67" s="202"/>
      <c r="FC67" s="202"/>
      <c r="FD67" s="202"/>
      <c r="FE67" s="202"/>
      <c r="FF67" s="202"/>
      <c r="FG67" s="202"/>
      <c r="FH67" s="202"/>
      <c r="FI67" s="202"/>
      <c r="FJ67" s="202"/>
      <c r="FK67" s="202"/>
      <c r="FL67" s="202"/>
      <c r="FM67" s="202"/>
      <c r="FN67" s="202"/>
      <c r="FO67" s="202"/>
      <c r="FP67" s="202"/>
      <c r="FQ67" s="202"/>
      <c r="FR67" s="202"/>
      <c r="FS67" s="202"/>
      <c r="FT67" s="202"/>
      <c r="FU67" s="202"/>
      <c r="FV67" s="202"/>
      <c r="FW67" s="202"/>
      <c r="FX67" s="202"/>
      <c r="FY67" s="202"/>
      <c r="FZ67" s="202"/>
      <c r="GA67" s="202"/>
      <c r="GB67" s="202"/>
      <c r="GC67" s="202"/>
      <c r="GD67" s="202"/>
      <c r="GE67" s="202"/>
      <c r="GF67" s="202"/>
      <c r="GG67" s="202"/>
      <c r="GH67" s="202"/>
      <c r="GI67" s="202"/>
      <c r="GJ67" s="202"/>
      <c r="GK67" s="202"/>
      <c r="GL67" s="202"/>
      <c r="GM67" s="202"/>
      <c r="GN67" s="202"/>
      <c r="GO67" s="202"/>
      <c r="GP67" s="202"/>
      <c r="GQ67" s="202"/>
      <c r="GR67" s="202"/>
      <c r="GS67" s="202"/>
      <c r="GT67" s="202"/>
      <c r="GU67" s="202"/>
      <c r="GV67" s="202"/>
      <c r="GW67" s="202"/>
      <c r="GX67" s="202"/>
      <c r="GY67" s="202"/>
      <c r="GZ67" s="202"/>
    </row>
    <row r="68" spans="17:208">
      <c r="Q68" s="229"/>
      <c r="R68" s="230"/>
      <c r="S68" s="219"/>
      <c r="T68" s="220"/>
      <c r="U68" s="220"/>
      <c r="V68" s="220"/>
      <c r="W68" s="221"/>
      <c r="X68" s="199"/>
      <c r="Y68" s="199"/>
      <c r="AA68" s="203"/>
      <c r="AB68" s="198"/>
      <c r="AC68" s="202"/>
      <c r="AD68" s="202"/>
      <c r="AE68" s="202"/>
      <c r="AF68" s="202"/>
      <c r="AG68" s="202"/>
      <c r="AH68" s="202"/>
      <c r="AI68" s="202"/>
      <c r="AJ68" s="202"/>
      <c r="AK68" s="202"/>
      <c r="AL68" s="202"/>
      <c r="AM68" s="202"/>
      <c r="AN68" s="202"/>
      <c r="AO68" s="202"/>
      <c r="AP68" s="202"/>
      <c r="AQ68" s="202"/>
      <c r="AR68" s="202"/>
      <c r="AS68" s="202"/>
      <c r="AT68" s="202"/>
      <c r="AU68" s="202"/>
      <c r="AV68" s="202"/>
      <c r="AW68" s="202"/>
      <c r="AX68" s="202"/>
      <c r="AY68" s="202"/>
      <c r="AZ68" s="202"/>
      <c r="BA68" s="202"/>
      <c r="BB68" s="202"/>
      <c r="BC68" s="202"/>
      <c r="BD68" s="202"/>
      <c r="BE68" s="202"/>
      <c r="BF68" s="202"/>
      <c r="BG68" s="202"/>
      <c r="BH68" s="202"/>
      <c r="BI68" s="202"/>
      <c r="BJ68" s="202"/>
      <c r="BK68" s="202"/>
      <c r="BL68" s="202"/>
      <c r="BM68" s="202"/>
      <c r="BN68" s="202"/>
      <c r="BO68" s="202"/>
      <c r="BP68" s="202"/>
      <c r="BQ68" s="202"/>
      <c r="BR68" s="202"/>
      <c r="BS68" s="202"/>
      <c r="BT68" s="202"/>
      <c r="BU68" s="202"/>
      <c r="BV68" s="202"/>
      <c r="BW68" s="202"/>
      <c r="BX68" s="202"/>
      <c r="BY68" s="202"/>
      <c r="BZ68" s="202"/>
      <c r="CA68" s="202"/>
      <c r="CB68" s="202"/>
      <c r="CC68" s="202"/>
      <c r="CD68" s="202"/>
      <c r="CE68" s="202"/>
      <c r="CF68" s="202"/>
      <c r="CG68" s="202"/>
      <c r="CH68" s="202"/>
      <c r="CI68" s="202"/>
      <c r="CJ68" s="202"/>
      <c r="CK68" s="202"/>
      <c r="CL68" s="202"/>
      <c r="CM68" s="202"/>
      <c r="CN68" s="202"/>
      <c r="CO68" s="202"/>
      <c r="CP68" s="202"/>
      <c r="CQ68" s="202"/>
      <c r="CR68" s="202"/>
      <c r="CS68" s="202"/>
      <c r="CT68" s="202"/>
      <c r="CU68" s="202"/>
      <c r="CV68" s="202"/>
      <c r="CW68" s="202"/>
      <c r="CX68" s="202"/>
      <c r="CY68" s="202"/>
      <c r="CZ68" s="202"/>
      <c r="DA68" s="202"/>
      <c r="DB68" s="202"/>
      <c r="DC68" s="202"/>
      <c r="DD68" s="202"/>
      <c r="DE68" s="202"/>
      <c r="DF68" s="202"/>
      <c r="DG68" s="202"/>
      <c r="DH68" s="202"/>
      <c r="DI68" s="202"/>
      <c r="DJ68" s="202"/>
      <c r="DK68" s="202"/>
      <c r="DL68" s="202"/>
      <c r="DM68" s="202"/>
      <c r="DN68" s="202"/>
      <c r="DO68" s="202"/>
      <c r="DP68" s="202"/>
      <c r="DQ68" s="202"/>
      <c r="DR68" s="202"/>
      <c r="DS68" s="202"/>
      <c r="DT68" s="202"/>
      <c r="DU68" s="202"/>
      <c r="DV68" s="202"/>
      <c r="DW68" s="202"/>
      <c r="DX68" s="202"/>
      <c r="DY68" s="202"/>
      <c r="DZ68" s="202"/>
      <c r="EA68" s="202"/>
      <c r="EB68" s="202"/>
      <c r="EC68" s="202"/>
      <c r="ED68" s="202"/>
      <c r="EE68" s="202"/>
      <c r="EF68" s="202"/>
      <c r="EG68" s="202"/>
      <c r="EH68" s="202"/>
      <c r="EI68" s="202"/>
      <c r="EJ68" s="202"/>
      <c r="EK68" s="202"/>
      <c r="EL68" s="202"/>
      <c r="EM68" s="202"/>
      <c r="EN68" s="202"/>
      <c r="EO68" s="202"/>
      <c r="EP68" s="202"/>
      <c r="EQ68" s="202"/>
      <c r="ER68" s="202"/>
      <c r="ES68" s="202"/>
      <c r="ET68" s="202"/>
      <c r="EU68" s="202"/>
      <c r="EV68" s="202"/>
      <c r="EW68" s="202"/>
      <c r="EX68" s="202"/>
      <c r="EY68" s="202"/>
      <c r="EZ68" s="202"/>
      <c r="FA68" s="202"/>
      <c r="FB68" s="202"/>
      <c r="FC68" s="202"/>
      <c r="FD68" s="202"/>
      <c r="FE68" s="202"/>
      <c r="FF68" s="202"/>
      <c r="FG68" s="202"/>
      <c r="FH68" s="202"/>
      <c r="FI68" s="202"/>
      <c r="FJ68" s="202"/>
      <c r="FK68" s="202"/>
      <c r="FL68" s="202"/>
      <c r="FM68" s="202"/>
      <c r="FN68" s="202"/>
      <c r="FO68" s="202"/>
      <c r="FP68" s="202"/>
      <c r="FQ68" s="202"/>
      <c r="FR68" s="202"/>
      <c r="FS68" s="202"/>
      <c r="FT68" s="202"/>
      <c r="FU68" s="202"/>
      <c r="FV68" s="202"/>
      <c r="FW68" s="202"/>
      <c r="FX68" s="202"/>
      <c r="FY68" s="202"/>
      <c r="FZ68" s="202"/>
      <c r="GA68" s="202"/>
      <c r="GB68" s="202"/>
      <c r="GC68" s="202"/>
      <c r="GD68" s="202"/>
      <c r="GE68" s="202"/>
      <c r="GF68" s="202"/>
      <c r="GG68" s="202"/>
      <c r="GH68" s="202"/>
      <c r="GI68" s="202"/>
      <c r="GJ68" s="202"/>
      <c r="GK68" s="202"/>
      <c r="GL68" s="202"/>
      <c r="GM68" s="202"/>
      <c r="GN68" s="202"/>
      <c r="GO68" s="202"/>
      <c r="GP68" s="202"/>
      <c r="GQ68" s="202"/>
      <c r="GR68" s="202"/>
      <c r="GS68" s="202"/>
      <c r="GT68" s="202"/>
      <c r="GU68" s="202"/>
      <c r="GV68" s="202"/>
      <c r="GW68" s="202"/>
      <c r="GX68" s="202"/>
      <c r="GY68" s="202"/>
      <c r="GZ68" s="202"/>
    </row>
    <row r="69" spans="17:208">
      <c r="Q69" s="229"/>
      <c r="R69" s="230"/>
      <c r="S69" s="219"/>
      <c r="T69" s="220"/>
      <c r="U69" s="220"/>
      <c r="V69" s="220"/>
      <c r="W69" s="221"/>
      <c r="X69" s="199"/>
      <c r="Y69" s="199"/>
      <c r="AA69" s="203"/>
      <c r="AB69" s="198"/>
      <c r="AC69" s="202"/>
      <c r="AD69" s="202"/>
      <c r="AE69" s="202"/>
      <c r="AF69" s="202"/>
      <c r="AG69" s="202"/>
      <c r="AH69" s="202"/>
      <c r="AI69" s="202"/>
      <c r="AJ69" s="202"/>
      <c r="AK69" s="202"/>
      <c r="AL69" s="202"/>
      <c r="AM69" s="202"/>
      <c r="AN69" s="202"/>
      <c r="AO69" s="202"/>
      <c r="AP69" s="202"/>
      <c r="AQ69" s="202"/>
      <c r="AR69" s="202"/>
      <c r="AS69" s="202"/>
      <c r="AT69" s="202"/>
      <c r="AU69" s="202"/>
      <c r="AV69" s="202"/>
      <c r="AW69" s="202"/>
      <c r="AX69" s="202"/>
      <c r="AY69" s="202"/>
      <c r="AZ69" s="202"/>
      <c r="BA69" s="202"/>
      <c r="BB69" s="202"/>
      <c r="BC69" s="202"/>
      <c r="BD69" s="202"/>
      <c r="BE69" s="202"/>
      <c r="BF69" s="202"/>
      <c r="BG69" s="202"/>
      <c r="BH69" s="202"/>
      <c r="BI69" s="202"/>
      <c r="BJ69" s="202"/>
      <c r="BK69" s="202"/>
      <c r="BL69" s="202"/>
      <c r="BM69" s="202"/>
      <c r="BN69" s="202"/>
      <c r="BO69" s="202"/>
      <c r="BP69" s="202"/>
      <c r="BQ69" s="202"/>
      <c r="BR69" s="202"/>
      <c r="BS69" s="202"/>
      <c r="BT69" s="202"/>
      <c r="BU69" s="202"/>
      <c r="BV69" s="202"/>
      <c r="BW69" s="202"/>
      <c r="BX69" s="202"/>
      <c r="BY69" s="202"/>
      <c r="BZ69" s="202"/>
      <c r="CA69" s="202"/>
      <c r="CB69" s="202"/>
      <c r="CC69" s="202"/>
      <c r="CD69" s="202"/>
      <c r="CE69" s="202"/>
      <c r="CF69" s="202"/>
      <c r="CG69" s="202"/>
      <c r="CH69" s="202"/>
      <c r="CI69" s="202"/>
      <c r="CJ69" s="202"/>
      <c r="CK69" s="202"/>
      <c r="CL69" s="202"/>
      <c r="CM69" s="202"/>
      <c r="CN69" s="202"/>
      <c r="CO69" s="202"/>
      <c r="CP69" s="202"/>
      <c r="CQ69" s="202"/>
      <c r="CR69" s="202"/>
      <c r="CS69" s="202"/>
      <c r="CT69" s="202"/>
      <c r="CU69" s="202"/>
      <c r="CV69" s="202"/>
      <c r="CW69" s="202"/>
      <c r="CX69" s="202"/>
      <c r="CY69" s="202"/>
      <c r="CZ69" s="202"/>
      <c r="DA69" s="202"/>
      <c r="DB69" s="202"/>
      <c r="DC69" s="202"/>
      <c r="DD69" s="202"/>
      <c r="DE69" s="202"/>
      <c r="DF69" s="202"/>
      <c r="DG69" s="202"/>
      <c r="DH69" s="202"/>
      <c r="DI69" s="202"/>
      <c r="DJ69" s="202"/>
      <c r="DK69" s="202"/>
      <c r="DL69" s="202"/>
      <c r="DM69" s="202"/>
      <c r="DN69" s="202"/>
      <c r="DO69" s="202"/>
      <c r="DP69" s="202"/>
      <c r="DQ69" s="202"/>
      <c r="DR69" s="202"/>
      <c r="DS69" s="202"/>
      <c r="DT69" s="202"/>
      <c r="DU69" s="202"/>
      <c r="DV69" s="202"/>
      <c r="DW69" s="202"/>
      <c r="DX69" s="202"/>
      <c r="DY69" s="202"/>
      <c r="DZ69" s="202"/>
      <c r="EA69" s="202"/>
      <c r="EB69" s="202"/>
      <c r="EC69" s="202"/>
      <c r="ED69" s="202"/>
      <c r="EE69" s="202"/>
      <c r="EF69" s="202"/>
      <c r="EG69" s="202"/>
      <c r="EH69" s="202"/>
      <c r="EI69" s="202"/>
      <c r="EJ69" s="202"/>
      <c r="EK69" s="202"/>
      <c r="EL69" s="202"/>
      <c r="EM69" s="202"/>
      <c r="EN69" s="202"/>
      <c r="EO69" s="202"/>
      <c r="EP69" s="202"/>
      <c r="EQ69" s="202"/>
      <c r="ER69" s="202"/>
      <c r="ES69" s="202"/>
      <c r="ET69" s="202"/>
      <c r="EU69" s="202"/>
      <c r="EV69" s="202"/>
      <c r="EW69" s="202"/>
      <c r="EX69" s="202"/>
      <c r="EY69" s="202"/>
      <c r="EZ69" s="202"/>
      <c r="FA69" s="202"/>
      <c r="FB69" s="202"/>
      <c r="FC69" s="202"/>
      <c r="FD69" s="202"/>
      <c r="FE69" s="202"/>
      <c r="FF69" s="202"/>
      <c r="FG69" s="202"/>
      <c r="FH69" s="202"/>
      <c r="FI69" s="202"/>
      <c r="FJ69" s="202"/>
      <c r="FK69" s="202"/>
      <c r="FL69" s="202"/>
      <c r="FM69" s="202"/>
      <c r="FN69" s="202"/>
      <c r="FO69" s="202"/>
      <c r="FP69" s="202"/>
      <c r="FQ69" s="202"/>
      <c r="FR69" s="202"/>
      <c r="FS69" s="202"/>
      <c r="FT69" s="202"/>
      <c r="FU69" s="202"/>
      <c r="FV69" s="202"/>
      <c r="FW69" s="202"/>
      <c r="FX69" s="202"/>
      <c r="FY69" s="202"/>
      <c r="FZ69" s="202"/>
      <c r="GA69" s="202"/>
      <c r="GB69" s="202"/>
      <c r="GC69" s="202"/>
      <c r="GD69" s="202"/>
      <c r="GE69" s="202"/>
      <c r="GF69" s="202"/>
      <c r="GG69" s="202"/>
      <c r="GH69" s="202"/>
      <c r="GI69" s="202"/>
      <c r="GJ69" s="202"/>
      <c r="GK69" s="202"/>
      <c r="GL69" s="202"/>
      <c r="GM69" s="202"/>
      <c r="GN69" s="202"/>
      <c r="GO69" s="202"/>
      <c r="GP69" s="202"/>
      <c r="GQ69" s="202"/>
      <c r="GR69" s="202"/>
      <c r="GS69" s="202"/>
      <c r="GT69" s="202"/>
      <c r="GU69" s="202"/>
      <c r="GV69" s="202"/>
      <c r="GW69" s="202"/>
      <c r="GX69" s="202"/>
      <c r="GY69" s="202"/>
      <c r="GZ69" s="202"/>
    </row>
    <row r="70" spans="17:208">
      <c r="Q70" s="229"/>
      <c r="R70" s="230"/>
      <c r="S70" s="219"/>
      <c r="T70" s="220"/>
      <c r="U70" s="220"/>
      <c r="V70" s="220"/>
      <c r="W70" s="221"/>
      <c r="X70" s="199"/>
      <c r="Y70" s="199"/>
      <c r="AA70" s="203"/>
      <c r="AB70" s="198"/>
      <c r="AC70" s="202"/>
      <c r="AD70" s="202"/>
      <c r="AE70" s="202"/>
      <c r="AF70" s="202"/>
      <c r="AG70" s="202"/>
      <c r="AH70" s="202"/>
      <c r="AI70" s="202"/>
      <c r="AJ70" s="202"/>
      <c r="AK70" s="202"/>
      <c r="AL70" s="202"/>
      <c r="AM70" s="202"/>
      <c r="AN70" s="202"/>
      <c r="AO70" s="202"/>
      <c r="AP70" s="202"/>
      <c r="AQ70" s="202"/>
      <c r="AR70" s="202"/>
      <c r="AS70" s="202"/>
      <c r="AT70" s="202"/>
      <c r="AU70" s="202"/>
      <c r="AV70" s="202"/>
      <c r="AW70" s="202"/>
      <c r="AX70" s="202"/>
      <c r="AY70" s="202"/>
      <c r="AZ70" s="202"/>
      <c r="BA70" s="202"/>
      <c r="BB70" s="202"/>
      <c r="BC70" s="202"/>
      <c r="BD70" s="202"/>
      <c r="BE70" s="202"/>
      <c r="BF70" s="202"/>
      <c r="BG70" s="202"/>
      <c r="BH70" s="202"/>
      <c r="BI70" s="202"/>
      <c r="BJ70" s="202"/>
      <c r="BK70" s="202"/>
      <c r="BL70" s="202"/>
      <c r="BM70" s="202"/>
      <c r="BN70" s="202"/>
      <c r="BO70" s="202"/>
      <c r="BP70" s="202"/>
      <c r="BQ70" s="202"/>
      <c r="BR70" s="202"/>
      <c r="BS70" s="202"/>
      <c r="BT70" s="202"/>
      <c r="BU70" s="202"/>
      <c r="BV70" s="202"/>
      <c r="BW70" s="202"/>
      <c r="BX70" s="202"/>
      <c r="BY70" s="202"/>
      <c r="BZ70" s="202"/>
      <c r="CA70" s="202"/>
      <c r="CB70" s="202"/>
      <c r="CC70" s="202"/>
      <c r="CD70" s="202"/>
      <c r="CE70" s="202"/>
      <c r="CF70" s="202"/>
      <c r="CG70" s="202"/>
      <c r="CH70" s="202"/>
      <c r="CI70" s="202"/>
      <c r="CJ70" s="202"/>
      <c r="CK70" s="202"/>
      <c r="CL70" s="202"/>
      <c r="CM70" s="202"/>
      <c r="CN70" s="202"/>
      <c r="CO70" s="202"/>
      <c r="CP70" s="202"/>
      <c r="CQ70" s="202"/>
      <c r="CR70" s="202"/>
      <c r="CS70" s="202"/>
      <c r="CT70" s="202"/>
      <c r="CU70" s="202"/>
      <c r="CV70" s="202"/>
      <c r="CW70" s="202"/>
      <c r="CX70" s="202"/>
      <c r="CY70" s="202"/>
      <c r="CZ70" s="202"/>
      <c r="DA70" s="202"/>
      <c r="DB70" s="202"/>
      <c r="DC70" s="202"/>
      <c r="DD70" s="202"/>
      <c r="DE70" s="202"/>
      <c r="DF70" s="202"/>
      <c r="DG70" s="202"/>
      <c r="DH70" s="202"/>
      <c r="DI70" s="202"/>
      <c r="DJ70" s="202"/>
      <c r="DK70" s="202"/>
      <c r="DL70" s="202"/>
      <c r="DM70" s="202"/>
      <c r="DN70" s="202"/>
      <c r="DO70" s="202"/>
      <c r="DP70" s="202"/>
      <c r="DQ70" s="202"/>
      <c r="DR70" s="202"/>
      <c r="DS70" s="202"/>
      <c r="DT70" s="202"/>
      <c r="DU70" s="202"/>
      <c r="DV70" s="202"/>
      <c r="DW70" s="202"/>
      <c r="DX70" s="202"/>
      <c r="DY70" s="202"/>
      <c r="DZ70" s="202"/>
      <c r="EA70" s="202"/>
      <c r="EB70" s="202"/>
      <c r="EC70" s="202"/>
      <c r="ED70" s="202"/>
      <c r="EE70" s="202"/>
      <c r="EF70" s="202"/>
      <c r="EG70" s="202"/>
      <c r="EH70" s="202"/>
      <c r="EI70" s="202"/>
      <c r="EJ70" s="202"/>
      <c r="EK70" s="202"/>
      <c r="EL70" s="202"/>
      <c r="EM70" s="202"/>
      <c r="EN70" s="202"/>
      <c r="EO70" s="202"/>
      <c r="EP70" s="202"/>
      <c r="EQ70" s="202"/>
      <c r="ER70" s="202"/>
      <c r="ES70" s="202"/>
      <c r="ET70" s="202"/>
      <c r="EU70" s="202"/>
      <c r="EV70" s="202"/>
      <c r="EW70" s="202"/>
      <c r="EX70" s="202"/>
      <c r="EY70" s="202"/>
      <c r="EZ70" s="202"/>
      <c r="FA70" s="202"/>
      <c r="FB70" s="202"/>
      <c r="FC70" s="202"/>
      <c r="FD70" s="202"/>
      <c r="FE70" s="202"/>
      <c r="FF70" s="202"/>
      <c r="FG70" s="202"/>
      <c r="FH70" s="202"/>
      <c r="FI70" s="202"/>
      <c r="FJ70" s="202"/>
      <c r="FK70" s="202"/>
      <c r="FL70" s="202"/>
      <c r="FM70" s="202"/>
      <c r="FN70" s="202"/>
      <c r="FO70" s="202"/>
      <c r="FP70" s="202"/>
      <c r="FQ70" s="202"/>
      <c r="FR70" s="202"/>
      <c r="FS70" s="202"/>
      <c r="FT70" s="202"/>
      <c r="FU70" s="202"/>
      <c r="FV70" s="202"/>
      <c r="FW70" s="202"/>
      <c r="FX70" s="202"/>
      <c r="FY70" s="202"/>
      <c r="FZ70" s="202"/>
      <c r="GA70" s="202"/>
      <c r="GB70" s="202"/>
      <c r="GC70" s="202"/>
      <c r="GD70" s="202"/>
      <c r="GE70" s="202"/>
      <c r="GF70" s="202"/>
      <c r="GG70" s="202"/>
      <c r="GH70" s="202"/>
      <c r="GI70" s="202"/>
      <c r="GJ70" s="202"/>
      <c r="GK70" s="202"/>
      <c r="GL70" s="202"/>
      <c r="GM70" s="202"/>
      <c r="GN70" s="202"/>
      <c r="GO70" s="202"/>
      <c r="GP70" s="202"/>
      <c r="GQ70" s="202"/>
      <c r="GR70" s="202"/>
      <c r="GS70" s="202"/>
      <c r="GT70" s="202"/>
      <c r="GU70" s="202"/>
      <c r="GV70" s="202"/>
      <c r="GW70" s="202"/>
      <c r="GX70" s="202"/>
      <c r="GY70" s="202"/>
      <c r="GZ70" s="202"/>
    </row>
    <row r="71" spans="17:208">
      <c r="Q71" s="229"/>
      <c r="R71" s="230"/>
      <c r="S71" s="219"/>
      <c r="T71" s="220"/>
      <c r="U71" s="220"/>
      <c r="V71" s="220"/>
      <c r="W71" s="221"/>
      <c r="X71" s="199"/>
      <c r="Y71" s="199"/>
      <c r="AA71" s="203"/>
      <c r="AB71" s="198"/>
      <c r="AC71" s="202"/>
      <c r="AD71" s="202"/>
      <c r="AE71" s="202"/>
      <c r="AF71" s="202"/>
      <c r="AG71" s="202"/>
      <c r="AH71" s="202"/>
      <c r="AI71" s="202"/>
      <c r="AJ71" s="202"/>
      <c r="AK71" s="202"/>
      <c r="AL71" s="202"/>
      <c r="AM71" s="202"/>
      <c r="AN71" s="202"/>
      <c r="AO71" s="202"/>
      <c r="AP71" s="202"/>
      <c r="AQ71" s="202"/>
      <c r="AR71" s="202"/>
      <c r="AS71" s="202"/>
      <c r="AT71" s="202"/>
      <c r="AU71" s="202"/>
      <c r="AV71" s="202"/>
      <c r="AW71" s="202"/>
      <c r="AX71" s="202"/>
      <c r="AY71" s="202"/>
      <c r="AZ71" s="202"/>
      <c r="BA71" s="202"/>
      <c r="BB71" s="202"/>
      <c r="BC71" s="202"/>
      <c r="BD71" s="202"/>
      <c r="BE71" s="202"/>
      <c r="BF71" s="202"/>
      <c r="BG71" s="202"/>
      <c r="BH71" s="202"/>
      <c r="BI71" s="202"/>
      <c r="BJ71" s="202"/>
      <c r="BK71" s="202"/>
      <c r="BL71" s="202"/>
      <c r="BM71" s="202"/>
      <c r="BN71" s="202"/>
      <c r="BO71" s="202"/>
      <c r="BP71" s="202"/>
      <c r="BQ71" s="202"/>
      <c r="BR71" s="202"/>
      <c r="BS71" s="202"/>
      <c r="BT71" s="202"/>
      <c r="BU71" s="202"/>
      <c r="BV71" s="202"/>
      <c r="BW71" s="202"/>
      <c r="BX71" s="202"/>
      <c r="BY71" s="202"/>
      <c r="BZ71" s="202"/>
      <c r="CA71" s="202"/>
      <c r="CB71" s="202"/>
      <c r="CC71" s="202"/>
      <c r="CD71" s="202"/>
      <c r="CE71" s="202"/>
      <c r="CF71" s="202"/>
      <c r="CG71" s="202"/>
      <c r="CH71" s="202"/>
      <c r="CI71" s="202"/>
      <c r="CJ71" s="202"/>
      <c r="CK71" s="202"/>
      <c r="CL71" s="202"/>
      <c r="CM71" s="202"/>
      <c r="CN71" s="202"/>
      <c r="CO71" s="202"/>
      <c r="CP71" s="202"/>
      <c r="CQ71" s="202"/>
      <c r="CR71" s="202"/>
      <c r="CS71" s="202"/>
      <c r="CT71" s="202"/>
      <c r="CU71" s="202"/>
      <c r="CV71" s="202"/>
      <c r="CW71" s="202"/>
      <c r="CX71" s="202"/>
      <c r="CY71" s="202"/>
      <c r="CZ71" s="202"/>
      <c r="DA71" s="202"/>
      <c r="DB71" s="202"/>
      <c r="DC71" s="202"/>
      <c r="DD71" s="202"/>
      <c r="DE71" s="202"/>
      <c r="DF71" s="202"/>
      <c r="DG71" s="202"/>
      <c r="DH71" s="202"/>
      <c r="DI71" s="202"/>
      <c r="DJ71" s="202"/>
      <c r="DK71" s="202"/>
      <c r="DL71" s="202"/>
      <c r="DM71" s="202"/>
      <c r="DN71" s="202"/>
      <c r="DO71" s="202"/>
      <c r="DP71" s="202"/>
      <c r="DQ71" s="202"/>
      <c r="DR71" s="202"/>
      <c r="DS71" s="202"/>
      <c r="DT71" s="202"/>
      <c r="DU71" s="202"/>
      <c r="DV71" s="202"/>
      <c r="DW71" s="202"/>
      <c r="DX71" s="202"/>
      <c r="DY71" s="202"/>
      <c r="DZ71" s="202"/>
      <c r="EA71" s="202"/>
      <c r="EB71" s="202"/>
      <c r="EC71" s="202"/>
      <c r="ED71" s="202"/>
      <c r="EE71" s="202"/>
      <c r="EF71" s="202"/>
      <c r="EG71" s="202"/>
      <c r="EH71" s="202"/>
      <c r="EI71" s="202"/>
      <c r="EJ71" s="202"/>
      <c r="EK71" s="202"/>
      <c r="EL71" s="202"/>
      <c r="EM71" s="202"/>
      <c r="EN71" s="202"/>
      <c r="EO71" s="202"/>
      <c r="EP71" s="202"/>
      <c r="EQ71" s="202"/>
      <c r="ER71" s="202"/>
      <c r="ES71" s="202"/>
      <c r="ET71" s="202"/>
      <c r="EU71" s="202"/>
      <c r="EV71" s="202"/>
      <c r="EW71" s="202"/>
      <c r="EX71" s="202"/>
      <c r="EY71" s="202"/>
      <c r="EZ71" s="202"/>
      <c r="FA71" s="202"/>
      <c r="FB71" s="202"/>
      <c r="FC71" s="202"/>
      <c r="FD71" s="202"/>
      <c r="FE71" s="202"/>
      <c r="FF71" s="202"/>
      <c r="FG71" s="202"/>
      <c r="FH71" s="202"/>
      <c r="FI71" s="202"/>
      <c r="FJ71" s="202"/>
      <c r="FK71" s="202"/>
      <c r="FL71" s="202"/>
      <c r="FM71" s="202"/>
      <c r="FN71" s="202"/>
      <c r="FO71" s="202"/>
      <c r="FP71" s="202"/>
      <c r="FQ71" s="202"/>
      <c r="FR71" s="202"/>
      <c r="FS71" s="202"/>
      <c r="FT71" s="202"/>
      <c r="FU71" s="202"/>
      <c r="FV71" s="202"/>
      <c r="FW71" s="202"/>
      <c r="FX71" s="202"/>
      <c r="FY71" s="202"/>
      <c r="FZ71" s="202"/>
      <c r="GA71" s="202"/>
      <c r="GB71" s="202"/>
      <c r="GC71" s="202"/>
      <c r="GD71" s="202"/>
      <c r="GE71" s="202"/>
      <c r="GF71" s="202"/>
      <c r="GG71" s="202"/>
      <c r="GH71" s="202"/>
      <c r="GI71" s="202"/>
      <c r="GJ71" s="202"/>
      <c r="GK71" s="202"/>
      <c r="GL71" s="202"/>
      <c r="GM71" s="202"/>
      <c r="GN71" s="202"/>
      <c r="GO71" s="202"/>
      <c r="GP71" s="202"/>
      <c r="GQ71" s="202"/>
      <c r="GR71" s="202"/>
      <c r="GS71" s="202"/>
      <c r="GT71" s="202"/>
      <c r="GU71" s="202"/>
      <c r="GV71" s="202"/>
      <c r="GW71" s="202"/>
      <c r="GX71" s="202"/>
      <c r="GY71" s="202"/>
      <c r="GZ71" s="202"/>
    </row>
    <row r="72" spans="17:208">
      <c r="Q72" s="229"/>
      <c r="R72" s="230"/>
      <c r="S72" s="219"/>
      <c r="T72" s="220"/>
      <c r="U72" s="220"/>
      <c r="V72" s="220"/>
      <c r="W72" s="221"/>
      <c r="X72" s="199"/>
      <c r="Y72" s="199"/>
      <c r="AA72" s="203"/>
      <c r="AB72" s="198"/>
      <c r="AC72" s="202"/>
      <c r="AD72" s="202"/>
      <c r="AE72" s="202"/>
      <c r="AF72" s="202"/>
      <c r="AG72" s="202"/>
      <c r="AH72" s="202"/>
      <c r="AI72" s="202"/>
      <c r="AJ72" s="202"/>
      <c r="AK72" s="202"/>
      <c r="AL72" s="202"/>
      <c r="AM72" s="202"/>
      <c r="AN72" s="202"/>
      <c r="AO72" s="202"/>
      <c r="AP72" s="202"/>
      <c r="AQ72" s="202"/>
      <c r="AR72" s="202"/>
      <c r="AS72" s="202"/>
      <c r="AT72" s="202"/>
      <c r="AU72" s="202"/>
      <c r="AV72" s="202"/>
      <c r="AW72" s="202"/>
      <c r="AX72" s="202"/>
      <c r="AY72" s="202"/>
      <c r="AZ72" s="202"/>
      <c r="BA72" s="202"/>
      <c r="BB72" s="202"/>
      <c r="BC72" s="202"/>
      <c r="BD72" s="202"/>
      <c r="BE72" s="202"/>
      <c r="BF72" s="202"/>
      <c r="BG72" s="202"/>
      <c r="BH72" s="202"/>
      <c r="BI72" s="202"/>
      <c r="BJ72" s="202"/>
      <c r="BK72" s="202"/>
      <c r="BL72" s="202"/>
      <c r="BM72" s="202"/>
      <c r="BN72" s="202"/>
      <c r="BO72" s="202"/>
      <c r="BP72" s="202"/>
      <c r="BQ72" s="202"/>
      <c r="BR72" s="202"/>
      <c r="BS72" s="202"/>
      <c r="BT72" s="202"/>
      <c r="BU72" s="202"/>
      <c r="BV72" s="202"/>
      <c r="BW72" s="202"/>
      <c r="BX72" s="202"/>
      <c r="BY72" s="202"/>
      <c r="BZ72" s="202"/>
      <c r="CA72" s="202"/>
      <c r="CB72" s="202"/>
      <c r="CC72" s="202"/>
      <c r="CD72" s="202"/>
      <c r="CE72" s="202"/>
      <c r="CF72" s="202"/>
      <c r="CG72" s="202"/>
      <c r="CH72" s="202"/>
      <c r="CI72" s="202"/>
      <c r="CJ72" s="202"/>
      <c r="CK72" s="202"/>
      <c r="CL72" s="202"/>
      <c r="CM72" s="202"/>
      <c r="CN72" s="202"/>
      <c r="CO72" s="202"/>
      <c r="CP72" s="202"/>
      <c r="CQ72" s="202"/>
      <c r="CR72" s="202"/>
      <c r="CS72" s="202"/>
      <c r="CT72" s="202"/>
      <c r="CU72" s="202"/>
      <c r="CV72" s="202"/>
      <c r="CW72" s="202"/>
      <c r="CX72" s="202"/>
      <c r="CY72" s="202"/>
      <c r="CZ72" s="202"/>
      <c r="DA72" s="202"/>
      <c r="DB72" s="202"/>
      <c r="DC72" s="202"/>
      <c r="DD72" s="202"/>
      <c r="DE72" s="202"/>
      <c r="DF72" s="202"/>
      <c r="DG72" s="202"/>
      <c r="DH72" s="202"/>
      <c r="DI72" s="202"/>
      <c r="DJ72" s="202"/>
      <c r="DK72" s="202"/>
      <c r="DL72" s="202"/>
      <c r="DM72" s="202"/>
      <c r="DN72" s="202"/>
      <c r="DO72" s="202"/>
      <c r="DP72" s="202"/>
      <c r="DQ72" s="202"/>
      <c r="DR72" s="202"/>
      <c r="DS72" s="202"/>
      <c r="DT72" s="202"/>
      <c r="DU72" s="202"/>
      <c r="DV72" s="202"/>
      <c r="DW72" s="202"/>
      <c r="DX72" s="202"/>
      <c r="DY72" s="202"/>
      <c r="DZ72" s="202"/>
      <c r="EA72" s="202"/>
      <c r="EB72" s="202"/>
      <c r="EC72" s="202"/>
      <c r="ED72" s="202"/>
      <c r="EE72" s="202"/>
      <c r="EF72" s="202"/>
      <c r="EG72" s="202"/>
      <c r="EH72" s="202"/>
      <c r="EI72" s="202"/>
      <c r="EJ72" s="202"/>
      <c r="EK72" s="202"/>
      <c r="EL72" s="202"/>
      <c r="EM72" s="202"/>
      <c r="EN72" s="202"/>
      <c r="EO72" s="202"/>
      <c r="EP72" s="202"/>
      <c r="EQ72" s="202"/>
      <c r="ER72" s="202"/>
      <c r="ES72" s="202"/>
      <c r="ET72" s="202"/>
      <c r="EU72" s="202"/>
      <c r="EV72" s="202"/>
      <c r="EW72" s="202"/>
      <c r="EX72" s="202"/>
      <c r="EY72" s="202"/>
      <c r="EZ72" s="202"/>
      <c r="FA72" s="202"/>
      <c r="FB72" s="202"/>
      <c r="FC72" s="202"/>
      <c r="FD72" s="202"/>
      <c r="FE72" s="202"/>
      <c r="FF72" s="202"/>
      <c r="FG72" s="202"/>
      <c r="FH72" s="202"/>
      <c r="FI72" s="202"/>
      <c r="FJ72" s="202"/>
      <c r="FK72" s="202"/>
      <c r="FL72" s="202"/>
      <c r="FM72" s="202"/>
      <c r="FN72" s="202"/>
      <c r="FO72" s="202"/>
      <c r="FP72" s="202"/>
      <c r="FQ72" s="202"/>
      <c r="FR72" s="202"/>
      <c r="FS72" s="202"/>
      <c r="FT72" s="202"/>
      <c r="FU72" s="202"/>
      <c r="FV72" s="202"/>
      <c r="FW72" s="202"/>
      <c r="FX72" s="202"/>
      <c r="FY72" s="202"/>
      <c r="FZ72" s="202"/>
      <c r="GA72" s="202"/>
      <c r="GB72" s="202"/>
      <c r="GC72" s="202"/>
      <c r="GD72" s="202"/>
      <c r="GE72" s="202"/>
      <c r="GF72" s="202"/>
      <c r="GG72" s="202"/>
      <c r="GH72" s="202"/>
      <c r="GI72" s="202"/>
      <c r="GJ72" s="202"/>
      <c r="GK72" s="202"/>
      <c r="GL72" s="202"/>
      <c r="GM72" s="202"/>
      <c r="GN72" s="202"/>
      <c r="GO72" s="202"/>
      <c r="GP72" s="202"/>
      <c r="GQ72" s="202"/>
      <c r="GR72" s="202"/>
      <c r="GS72" s="202"/>
      <c r="GT72" s="202"/>
      <c r="GU72" s="202"/>
      <c r="GV72" s="202"/>
      <c r="GW72" s="202"/>
      <c r="GX72" s="202"/>
      <c r="GY72" s="202"/>
      <c r="GZ72" s="202"/>
    </row>
    <row r="73" spans="17:208">
      <c r="Q73" s="229"/>
      <c r="R73" s="230"/>
      <c r="S73" s="219"/>
      <c r="T73" s="220"/>
      <c r="U73" s="220"/>
      <c r="V73" s="220"/>
      <c r="W73" s="221"/>
      <c r="X73" s="199"/>
      <c r="Y73" s="199"/>
      <c r="AA73" s="203"/>
      <c r="AB73" s="198"/>
      <c r="AC73" s="202"/>
      <c r="AD73" s="202"/>
      <c r="AE73" s="202"/>
      <c r="AF73" s="202"/>
      <c r="AG73" s="202"/>
      <c r="AH73" s="202"/>
      <c r="AI73" s="202"/>
      <c r="AJ73" s="202"/>
      <c r="AK73" s="202"/>
      <c r="AL73" s="202"/>
      <c r="AM73" s="202"/>
      <c r="AN73" s="202"/>
      <c r="AO73" s="202"/>
      <c r="AP73" s="202"/>
      <c r="AQ73" s="202"/>
      <c r="AR73" s="202"/>
      <c r="AS73" s="202"/>
      <c r="AT73" s="202"/>
      <c r="AU73" s="202"/>
      <c r="AV73" s="202"/>
      <c r="AW73" s="202"/>
      <c r="AX73" s="202"/>
      <c r="AY73" s="202"/>
      <c r="AZ73" s="202"/>
      <c r="BA73" s="202"/>
      <c r="BB73" s="202"/>
      <c r="BC73" s="202"/>
      <c r="BD73" s="202"/>
      <c r="BE73" s="202"/>
      <c r="BF73" s="202"/>
      <c r="BG73" s="202"/>
      <c r="BH73" s="202"/>
      <c r="BI73" s="202"/>
      <c r="BJ73" s="202"/>
      <c r="BK73" s="202"/>
      <c r="BL73" s="202"/>
      <c r="BM73" s="202"/>
      <c r="BN73" s="202"/>
      <c r="BO73" s="202"/>
      <c r="BP73" s="202"/>
      <c r="BQ73" s="202"/>
      <c r="BR73" s="202"/>
      <c r="BS73" s="202"/>
      <c r="BT73" s="202"/>
      <c r="BU73" s="202"/>
      <c r="BV73" s="202"/>
      <c r="BW73" s="202"/>
      <c r="BX73" s="202"/>
      <c r="BY73" s="202"/>
      <c r="BZ73" s="202"/>
      <c r="CA73" s="202"/>
      <c r="CB73" s="202"/>
      <c r="CC73" s="202"/>
      <c r="CD73" s="202"/>
      <c r="CE73" s="202"/>
      <c r="CF73" s="202"/>
      <c r="CG73" s="202"/>
      <c r="CH73" s="202"/>
      <c r="CI73" s="202"/>
      <c r="CJ73" s="202"/>
      <c r="CK73" s="202"/>
      <c r="CL73" s="202"/>
      <c r="CM73" s="202"/>
      <c r="CN73" s="202"/>
      <c r="CO73" s="202"/>
      <c r="CP73" s="202"/>
      <c r="CQ73" s="202"/>
      <c r="CR73" s="202"/>
      <c r="CS73" s="202"/>
      <c r="CT73" s="202"/>
      <c r="CU73" s="202"/>
      <c r="CV73" s="202"/>
      <c r="CW73" s="202"/>
      <c r="CX73" s="202"/>
      <c r="CY73" s="202"/>
      <c r="CZ73" s="202"/>
      <c r="DA73" s="202"/>
      <c r="DB73" s="202"/>
      <c r="DC73" s="202"/>
      <c r="DD73" s="202"/>
      <c r="DE73" s="202"/>
      <c r="DF73" s="202"/>
      <c r="DG73" s="202"/>
      <c r="DH73" s="202"/>
      <c r="DI73" s="202"/>
      <c r="DJ73" s="202"/>
      <c r="DK73" s="202"/>
      <c r="DL73" s="202"/>
      <c r="DM73" s="202"/>
      <c r="DN73" s="202"/>
      <c r="DO73" s="202"/>
      <c r="DP73" s="202"/>
      <c r="DQ73" s="202"/>
      <c r="DR73" s="202"/>
      <c r="DS73" s="202"/>
      <c r="DT73" s="202"/>
      <c r="DU73" s="202"/>
      <c r="DV73" s="202"/>
      <c r="DW73" s="202"/>
      <c r="DX73" s="202"/>
      <c r="DY73" s="202"/>
      <c r="DZ73" s="202"/>
      <c r="EA73" s="202"/>
      <c r="EB73" s="202"/>
      <c r="EC73" s="202"/>
      <c r="ED73" s="202"/>
      <c r="EE73" s="202"/>
      <c r="EF73" s="202"/>
      <c r="EG73" s="202"/>
      <c r="EH73" s="202"/>
      <c r="EI73" s="202"/>
      <c r="EJ73" s="202"/>
      <c r="EK73" s="202"/>
      <c r="EL73" s="202"/>
      <c r="EM73" s="202"/>
      <c r="EN73" s="202"/>
      <c r="EO73" s="202"/>
      <c r="EP73" s="202"/>
      <c r="EQ73" s="202"/>
      <c r="ER73" s="202"/>
      <c r="ES73" s="202"/>
      <c r="ET73" s="202"/>
      <c r="EU73" s="202"/>
      <c r="EV73" s="202"/>
      <c r="EW73" s="202"/>
      <c r="EX73" s="202"/>
      <c r="EY73" s="202"/>
      <c r="EZ73" s="202"/>
      <c r="FA73" s="202"/>
      <c r="FB73" s="202"/>
      <c r="FC73" s="202"/>
      <c r="FD73" s="202"/>
      <c r="FE73" s="202"/>
      <c r="FF73" s="202"/>
      <c r="FG73" s="202"/>
      <c r="FH73" s="202"/>
      <c r="FI73" s="202"/>
      <c r="FJ73" s="202"/>
      <c r="FK73" s="202"/>
      <c r="FL73" s="202"/>
      <c r="FM73" s="202"/>
      <c r="FN73" s="202"/>
      <c r="FO73" s="202"/>
      <c r="FP73" s="202"/>
      <c r="FQ73" s="202"/>
      <c r="FR73" s="202"/>
      <c r="FS73" s="202"/>
      <c r="FT73" s="202"/>
      <c r="FU73" s="202"/>
      <c r="FV73" s="202"/>
      <c r="FW73" s="202"/>
      <c r="FX73" s="202"/>
      <c r="FY73" s="202"/>
      <c r="FZ73" s="202"/>
      <c r="GA73" s="202"/>
      <c r="GB73" s="202"/>
      <c r="GC73" s="202"/>
      <c r="GD73" s="202"/>
      <c r="GE73" s="202"/>
      <c r="GF73" s="202"/>
      <c r="GG73" s="202"/>
      <c r="GH73" s="202"/>
      <c r="GI73" s="202"/>
      <c r="GJ73" s="202"/>
      <c r="GK73" s="202"/>
      <c r="GL73" s="202"/>
      <c r="GM73" s="202"/>
      <c r="GN73" s="202"/>
      <c r="GO73" s="202"/>
      <c r="GP73" s="202"/>
      <c r="GQ73" s="202"/>
      <c r="GR73" s="202"/>
      <c r="GS73" s="202"/>
      <c r="GT73" s="202"/>
      <c r="GU73" s="202"/>
      <c r="GV73" s="202"/>
      <c r="GW73" s="202"/>
      <c r="GX73" s="202"/>
      <c r="GY73" s="202"/>
      <c r="GZ73" s="202"/>
    </row>
    <row r="74" spans="17:208">
      <c r="Q74" s="229"/>
      <c r="R74" s="230"/>
      <c r="S74" s="219"/>
      <c r="T74" s="220"/>
      <c r="U74" s="220"/>
      <c r="V74" s="220"/>
      <c r="W74" s="221"/>
      <c r="X74" s="199"/>
      <c r="Y74" s="199"/>
      <c r="AA74" s="203"/>
      <c r="AB74" s="198"/>
      <c r="AC74" s="202"/>
      <c r="AD74" s="202"/>
      <c r="AE74" s="202"/>
      <c r="AF74" s="202"/>
      <c r="AG74" s="202"/>
      <c r="AH74" s="202"/>
      <c r="AI74" s="202"/>
      <c r="AJ74" s="202"/>
      <c r="AK74" s="202"/>
      <c r="AL74" s="202"/>
      <c r="AM74" s="202"/>
      <c r="AN74" s="202"/>
      <c r="AO74" s="202"/>
      <c r="AP74" s="202"/>
      <c r="AQ74" s="202"/>
      <c r="AR74" s="202"/>
      <c r="AS74" s="202"/>
      <c r="AT74" s="202"/>
      <c r="AU74" s="202"/>
      <c r="AV74" s="202"/>
      <c r="AW74" s="202"/>
      <c r="AX74" s="202"/>
      <c r="AY74" s="202"/>
      <c r="AZ74" s="202"/>
      <c r="BA74" s="202"/>
      <c r="BB74" s="202"/>
      <c r="BC74" s="202"/>
      <c r="BD74" s="202"/>
      <c r="BE74" s="202"/>
      <c r="BF74" s="202"/>
      <c r="BG74" s="202"/>
      <c r="BH74" s="202"/>
      <c r="BI74" s="202"/>
      <c r="BJ74" s="202"/>
      <c r="BK74" s="202"/>
      <c r="BL74" s="202"/>
      <c r="BM74" s="202"/>
      <c r="BN74" s="202"/>
      <c r="BO74" s="202"/>
      <c r="BP74" s="202"/>
      <c r="BQ74" s="202"/>
      <c r="BR74" s="202"/>
      <c r="BS74" s="202"/>
      <c r="BT74" s="202"/>
      <c r="BU74" s="202"/>
      <c r="BV74" s="202"/>
      <c r="BW74" s="202"/>
      <c r="BX74" s="202"/>
      <c r="BY74" s="202"/>
      <c r="BZ74" s="202"/>
      <c r="CA74" s="202"/>
      <c r="CB74" s="202"/>
      <c r="CC74" s="202"/>
      <c r="CD74" s="202"/>
      <c r="CE74" s="202"/>
      <c r="CF74" s="202"/>
      <c r="CG74" s="202"/>
      <c r="CH74" s="202"/>
      <c r="CI74" s="202"/>
      <c r="CJ74" s="202"/>
      <c r="CK74" s="202"/>
      <c r="CL74" s="202"/>
      <c r="CM74" s="202"/>
      <c r="CN74" s="202"/>
      <c r="CO74" s="202"/>
      <c r="CP74" s="202"/>
      <c r="CQ74" s="202"/>
      <c r="CR74" s="202"/>
      <c r="CS74" s="202"/>
      <c r="CT74" s="202"/>
      <c r="CU74" s="202"/>
      <c r="CV74" s="202"/>
      <c r="CW74" s="202"/>
      <c r="CX74" s="202"/>
      <c r="CY74" s="202"/>
      <c r="CZ74" s="202"/>
      <c r="DA74" s="202"/>
      <c r="DB74" s="202"/>
      <c r="DC74" s="202"/>
      <c r="DD74" s="202"/>
      <c r="DE74" s="202"/>
      <c r="DF74" s="202"/>
      <c r="DG74" s="202"/>
      <c r="DH74" s="202"/>
      <c r="DI74" s="202"/>
      <c r="DJ74" s="202"/>
      <c r="DK74" s="202"/>
      <c r="DL74" s="202"/>
      <c r="DM74" s="202"/>
      <c r="DN74" s="202"/>
      <c r="DO74" s="202"/>
      <c r="DP74" s="202"/>
      <c r="DQ74" s="202"/>
      <c r="DR74" s="202"/>
      <c r="DS74" s="202"/>
      <c r="DT74" s="202"/>
      <c r="DU74" s="202"/>
      <c r="DV74" s="202"/>
      <c r="DW74" s="202"/>
      <c r="DX74" s="202"/>
      <c r="DY74" s="202"/>
      <c r="DZ74" s="202"/>
      <c r="EA74" s="202"/>
      <c r="EB74" s="202"/>
      <c r="EC74" s="202"/>
      <c r="ED74" s="202"/>
      <c r="EE74" s="202"/>
      <c r="EF74" s="202"/>
      <c r="EG74" s="202"/>
      <c r="EH74" s="202"/>
      <c r="EI74" s="202"/>
      <c r="EJ74" s="202"/>
      <c r="EK74" s="202"/>
      <c r="EL74" s="202"/>
      <c r="EM74" s="202"/>
      <c r="EN74" s="202"/>
      <c r="EO74" s="202"/>
      <c r="EP74" s="202"/>
      <c r="EQ74" s="202"/>
      <c r="ER74" s="202"/>
      <c r="ES74" s="202"/>
      <c r="ET74" s="202"/>
      <c r="EU74" s="202"/>
      <c r="EV74" s="202"/>
      <c r="EW74" s="202"/>
      <c r="EX74" s="202"/>
      <c r="EY74" s="202"/>
      <c r="EZ74" s="202"/>
      <c r="FA74" s="202"/>
      <c r="FB74" s="202"/>
      <c r="FC74" s="202"/>
      <c r="FD74" s="202"/>
      <c r="FE74" s="202"/>
      <c r="FF74" s="202"/>
      <c r="FG74" s="202"/>
      <c r="FH74" s="202"/>
      <c r="FI74" s="202"/>
      <c r="FJ74" s="202"/>
      <c r="FK74" s="202"/>
      <c r="FL74" s="202"/>
      <c r="FM74" s="202"/>
      <c r="FN74" s="202"/>
      <c r="FO74" s="202"/>
      <c r="FP74" s="202"/>
      <c r="FQ74" s="202"/>
      <c r="FR74" s="202"/>
      <c r="FS74" s="202"/>
      <c r="FT74" s="202"/>
      <c r="FU74" s="202"/>
      <c r="FV74" s="202"/>
      <c r="FW74" s="202"/>
      <c r="FX74" s="202"/>
      <c r="FY74" s="202"/>
      <c r="FZ74" s="202"/>
      <c r="GA74" s="202"/>
      <c r="GB74" s="202"/>
      <c r="GC74" s="202"/>
      <c r="GD74" s="202"/>
      <c r="GE74" s="202"/>
      <c r="GF74" s="202"/>
      <c r="GG74" s="202"/>
      <c r="GH74" s="202"/>
      <c r="GI74" s="202"/>
      <c r="GJ74" s="202"/>
      <c r="GK74" s="202"/>
      <c r="GL74" s="202"/>
      <c r="GM74" s="202"/>
      <c r="GN74" s="202"/>
      <c r="GO74" s="202"/>
      <c r="GP74" s="202"/>
      <c r="GQ74" s="202"/>
      <c r="GR74" s="202"/>
      <c r="GS74" s="202"/>
      <c r="GT74" s="202"/>
      <c r="GU74" s="202"/>
      <c r="GV74" s="202"/>
      <c r="GW74" s="202"/>
      <c r="GX74" s="202"/>
      <c r="GY74" s="202"/>
      <c r="GZ74" s="202"/>
    </row>
    <row r="75" spans="17:208">
      <c r="Q75" s="229"/>
      <c r="R75" s="230"/>
      <c r="S75" s="219"/>
      <c r="T75" s="220"/>
      <c r="U75" s="220"/>
      <c r="V75" s="220"/>
      <c r="W75" s="221"/>
      <c r="X75" s="199"/>
      <c r="Y75" s="199"/>
      <c r="AA75" s="203"/>
      <c r="AB75" s="198"/>
      <c r="AC75" s="202"/>
      <c r="AD75" s="202"/>
      <c r="AE75" s="202"/>
      <c r="AF75" s="202"/>
      <c r="AG75" s="202"/>
      <c r="AH75" s="202"/>
      <c r="AI75" s="202"/>
      <c r="AJ75" s="202"/>
      <c r="AK75" s="202"/>
      <c r="AL75" s="202"/>
      <c r="AM75" s="202"/>
      <c r="AN75" s="202"/>
      <c r="AO75" s="202"/>
      <c r="AP75" s="202"/>
      <c r="AQ75" s="202"/>
      <c r="AR75" s="202"/>
      <c r="AS75" s="202"/>
      <c r="AT75" s="202"/>
      <c r="AU75" s="202"/>
      <c r="AV75" s="202"/>
      <c r="AW75" s="202"/>
      <c r="AX75" s="202"/>
      <c r="AY75" s="202"/>
      <c r="AZ75" s="202"/>
      <c r="BA75" s="202"/>
      <c r="BB75" s="202"/>
      <c r="BC75" s="202"/>
      <c r="BD75" s="202"/>
      <c r="BE75" s="202"/>
      <c r="BF75" s="202"/>
      <c r="BG75" s="202"/>
      <c r="BH75" s="202"/>
      <c r="BI75" s="202"/>
      <c r="BJ75" s="202"/>
      <c r="BK75" s="202"/>
      <c r="BL75" s="202"/>
      <c r="BM75" s="202"/>
      <c r="BN75" s="202"/>
      <c r="BO75" s="202"/>
      <c r="BP75" s="202"/>
      <c r="BQ75" s="202"/>
      <c r="BR75" s="202"/>
      <c r="BS75" s="202"/>
      <c r="BT75" s="202"/>
      <c r="BU75" s="202"/>
      <c r="BV75" s="202"/>
      <c r="BW75" s="202"/>
      <c r="BX75" s="202"/>
      <c r="BY75" s="202"/>
      <c r="BZ75" s="202"/>
      <c r="CA75" s="202"/>
      <c r="CB75" s="202"/>
      <c r="CC75" s="202"/>
      <c r="CD75" s="202"/>
      <c r="CE75" s="202"/>
      <c r="CF75" s="202"/>
      <c r="CG75" s="202"/>
      <c r="CH75" s="202"/>
      <c r="CI75" s="202"/>
      <c r="CJ75" s="202"/>
      <c r="CK75" s="202"/>
      <c r="CL75" s="202"/>
      <c r="CM75" s="202"/>
      <c r="CN75" s="202"/>
      <c r="CO75" s="202"/>
      <c r="CP75" s="202"/>
      <c r="CQ75" s="202"/>
      <c r="CR75" s="202"/>
      <c r="CS75" s="202"/>
      <c r="CT75" s="202"/>
      <c r="CU75" s="202"/>
      <c r="CV75" s="202"/>
      <c r="CW75" s="202"/>
      <c r="CX75" s="202"/>
      <c r="CY75" s="202"/>
      <c r="CZ75" s="202"/>
      <c r="DA75" s="202"/>
      <c r="DB75" s="202"/>
      <c r="DC75" s="202"/>
      <c r="DD75" s="202"/>
      <c r="DE75" s="202"/>
      <c r="DF75" s="202"/>
      <c r="DG75" s="202"/>
      <c r="DH75" s="202"/>
      <c r="DI75" s="202"/>
      <c r="DJ75" s="202"/>
      <c r="DK75" s="202"/>
      <c r="DL75" s="202"/>
      <c r="DM75" s="202"/>
      <c r="DN75" s="202"/>
      <c r="DO75" s="202"/>
      <c r="DP75" s="202"/>
      <c r="DQ75" s="202"/>
      <c r="DR75" s="202"/>
      <c r="DS75" s="202"/>
      <c r="DT75" s="202"/>
      <c r="DU75" s="202"/>
      <c r="DV75" s="202"/>
      <c r="DW75" s="202"/>
      <c r="DX75" s="202"/>
      <c r="DY75" s="202"/>
      <c r="DZ75" s="202"/>
      <c r="EA75" s="202"/>
      <c r="EB75" s="202"/>
      <c r="EC75" s="202"/>
      <c r="ED75" s="202"/>
      <c r="EE75" s="202"/>
      <c r="EF75" s="202"/>
      <c r="EG75" s="202"/>
      <c r="EH75" s="202"/>
      <c r="EI75" s="202"/>
      <c r="EJ75" s="202"/>
      <c r="EK75" s="202"/>
      <c r="EL75" s="202"/>
      <c r="EM75" s="202"/>
      <c r="EN75" s="202"/>
      <c r="EO75" s="202"/>
      <c r="EP75" s="202"/>
      <c r="EQ75" s="202"/>
      <c r="ER75" s="202"/>
      <c r="ES75" s="202"/>
      <c r="ET75" s="202"/>
      <c r="EU75" s="202"/>
      <c r="EV75" s="202"/>
      <c r="EW75" s="202"/>
      <c r="EX75" s="202"/>
      <c r="EY75" s="202"/>
      <c r="EZ75" s="202"/>
      <c r="FA75" s="202"/>
      <c r="FB75" s="202"/>
      <c r="FC75" s="202"/>
      <c r="FD75" s="202"/>
      <c r="FE75" s="202"/>
      <c r="FF75" s="202"/>
      <c r="FG75" s="202"/>
      <c r="FH75" s="202"/>
      <c r="FI75" s="202"/>
      <c r="FJ75" s="202"/>
      <c r="FK75" s="202"/>
      <c r="FL75" s="202"/>
      <c r="FM75" s="202"/>
      <c r="FN75" s="202"/>
      <c r="FO75" s="202"/>
      <c r="FP75" s="202"/>
      <c r="FQ75" s="202"/>
      <c r="FR75" s="202"/>
      <c r="FS75" s="202"/>
      <c r="FT75" s="202"/>
      <c r="FU75" s="202"/>
      <c r="FV75" s="202"/>
      <c r="FW75" s="202"/>
      <c r="FX75" s="202"/>
      <c r="FY75" s="202"/>
      <c r="FZ75" s="202"/>
      <c r="GA75" s="202"/>
      <c r="GB75" s="202"/>
      <c r="GC75" s="202"/>
      <c r="GD75" s="202"/>
      <c r="GE75" s="202"/>
      <c r="GF75" s="202"/>
      <c r="GG75" s="202"/>
      <c r="GH75" s="202"/>
      <c r="GI75" s="202"/>
      <c r="GJ75" s="202"/>
      <c r="GK75" s="202"/>
      <c r="GL75" s="202"/>
      <c r="GM75" s="202"/>
      <c r="GN75" s="202"/>
      <c r="GO75" s="202"/>
      <c r="GP75" s="202"/>
      <c r="GQ75" s="202"/>
      <c r="GR75" s="202"/>
      <c r="GS75" s="202"/>
      <c r="GT75" s="202"/>
      <c r="GU75" s="202"/>
      <c r="GV75" s="202"/>
      <c r="GW75" s="202"/>
      <c r="GX75" s="202"/>
      <c r="GY75" s="202"/>
      <c r="GZ75" s="202"/>
    </row>
    <row r="76" spans="17:208">
      <c r="Q76" s="229"/>
      <c r="R76" s="230"/>
      <c r="S76" s="219"/>
      <c r="T76" s="220"/>
      <c r="U76" s="220"/>
      <c r="V76" s="220"/>
      <c r="W76" s="221"/>
      <c r="X76" s="199"/>
      <c r="Y76" s="199"/>
      <c r="AA76" s="203"/>
      <c r="AB76" s="198"/>
      <c r="AC76" s="202"/>
      <c r="AD76" s="202"/>
      <c r="AE76" s="202"/>
      <c r="AF76" s="202"/>
      <c r="AG76" s="202"/>
      <c r="AH76" s="202"/>
      <c r="AI76" s="202"/>
      <c r="AJ76" s="202"/>
      <c r="AK76" s="202"/>
      <c r="AL76" s="202"/>
      <c r="AM76" s="202"/>
      <c r="AN76" s="202"/>
      <c r="AO76" s="202"/>
      <c r="AP76" s="202"/>
      <c r="AQ76" s="202"/>
      <c r="AR76" s="202"/>
      <c r="AS76" s="202"/>
      <c r="AT76" s="202"/>
      <c r="AU76" s="202"/>
      <c r="AV76" s="202"/>
      <c r="AW76" s="202"/>
      <c r="AX76" s="202"/>
      <c r="AY76" s="202"/>
      <c r="AZ76" s="202"/>
      <c r="BA76" s="202"/>
      <c r="BB76" s="202"/>
      <c r="BC76" s="202"/>
      <c r="BD76" s="202"/>
      <c r="BE76" s="202"/>
      <c r="BF76" s="202"/>
      <c r="BG76" s="202"/>
      <c r="BH76" s="202"/>
      <c r="BI76" s="202"/>
      <c r="BJ76" s="202"/>
      <c r="BK76" s="202"/>
      <c r="BL76" s="202"/>
      <c r="BM76" s="202"/>
      <c r="BN76" s="202"/>
      <c r="BO76" s="202"/>
      <c r="BP76" s="202"/>
      <c r="BQ76" s="202"/>
      <c r="BR76" s="202"/>
      <c r="BS76" s="202"/>
      <c r="BT76" s="202"/>
      <c r="BU76" s="202"/>
      <c r="BV76" s="202"/>
      <c r="BW76" s="202"/>
      <c r="BX76" s="202"/>
      <c r="BY76" s="202"/>
      <c r="BZ76" s="202"/>
      <c r="CA76" s="202"/>
      <c r="CB76" s="202"/>
      <c r="CC76" s="202"/>
      <c r="CD76" s="202"/>
      <c r="CE76" s="202"/>
      <c r="CF76" s="202"/>
      <c r="CG76" s="202"/>
      <c r="CH76" s="202"/>
      <c r="CI76" s="202"/>
      <c r="CJ76" s="202"/>
      <c r="CK76" s="202"/>
      <c r="CL76" s="202"/>
      <c r="CM76" s="202"/>
      <c r="CN76" s="202"/>
      <c r="CO76" s="202"/>
      <c r="CP76" s="202"/>
      <c r="CQ76" s="202"/>
      <c r="CR76" s="202"/>
      <c r="CS76" s="202"/>
      <c r="CT76" s="202"/>
      <c r="CU76" s="202"/>
      <c r="CV76" s="202"/>
      <c r="CW76" s="202"/>
      <c r="CX76" s="202"/>
      <c r="CY76" s="202"/>
      <c r="CZ76" s="202"/>
      <c r="DA76" s="202"/>
      <c r="DB76" s="202"/>
      <c r="DC76" s="202"/>
      <c r="DD76" s="202"/>
      <c r="DE76" s="202"/>
      <c r="DF76" s="202"/>
      <c r="DG76" s="202"/>
      <c r="DH76" s="202"/>
      <c r="DI76" s="202"/>
      <c r="DJ76" s="202"/>
      <c r="DK76" s="202"/>
      <c r="DL76" s="202"/>
      <c r="DM76" s="202"/>
      <c r="DN76" s="202"/>
      <c r="DO76" s="202"/>
      <c r="DP76" s="202"/>
      <c r="DQ76" s="202"/>
      <c r="DR76" s="202"/>
      <c r="DS76" s="202"/>
      <c r="DT76" s="202"/>
      <c r="DU76" s="202"/>
      <c r="DV76" s="202"/>
      <c r="DW76" s="202"/>
      <c r="DX76" s="202"/>
      <c r="DY76" s="202"/>
      <c r="DZ76" s="202"/>
      <c r="EA76" s="202"/>
      <c r="EB76" s="202"/>
      <c r="EC76" s="202"/>
      <c r="ED76" s="202"/>
      <c r="EE76" s="202"/>
      <c r="EF76" s="202"/>
      <c r="EG76" s="202"/>
      <c r="EH76" s="202"/>
      <c r="EI76" s="202"/>
      <c r="EJ76" s="202"/>
      <c r="EK76" s="202"/>
      <c r="EL76" s="202"/>
      <c r="EM76" s="202"/>
      <c r="EN76" s="202"/>
      <c r="EO76" s="202"/>
      <c r="EP76" s="202"/>
      <c r="EQ76" s="202"/>
      <c r="ER76" s="202"/>
      <c r="ES76" s="202"/>
      <c r="ET76" s="202"/>
      <c r="EU76" s="202"/>
      <c r="EV76" s="202"/>
      <c r="EW76" s="202"/>
      <c r="EX76" s="202"/>
      <c r="EY76" s="202"/>
      <c r="EZ76" s="202"/>
      <c r="FA76" s="202"/>
      <c r="FB76" s="202"/>
      <c r="FC76" s="202"/>
      <c r="FD76" s="202"/>
      <c r="FE76" s="202"/>
      <c r="FF76" s="202"/>
      <c r="FG76" s="202"/>
      <c r="FH76" s="202"/>
      <c r="FI76" s="202"/>
      <c r="FJ76" s="202"/>
      <c r="FK76" s="202"/>
      <c r="FL76" s="202"/>
      <c r="FM76" s="202"/>
      <c r="FN76" s="202"/>
      <c r="FO76" s="202"/>
      <c r="FP76" s="202"/>
      <c r="FQ76" s="202"/>
      <c r="FR76" s="202"/>
      <c r="FS76" s="202"/>
      <c r="FT76" s="202"/>
      <c r="FU76" s="202"/>
      <c r="FV76" s="202"/>
      <c r="FW76" s="202"/>
      <c r="FX76" s="202"/>
      <c r="FY76" s="202"/>
      <c r="FZ76" s="202"/>
      <c r="GA76" s="202"/>
      <c r="GB76" s="202"/>
      <c r="GC76" s="202"/>
      <c r="GD76" s="202"/>
      <c r="GE76" s="202"/>
      <c r="GF76" s="202"/>
      <c r="GG76" s="202"/>
      <c r="GH76" s="202"/>
      <c r="GI76" s="202"/>
      <c r="GJ76" s="202"/>
      <c r="GK76" s="202"/>
      <c r="GL76" s="202"/>
      <c r="GM76" s="202"/>
      <c r="GN76" s="202"/>
      <c r="GO76" s="202"/>
      <c r="GP76" s="202"/>
      <c r="GQ76" s="202"/>
      <c r="GR76" s="202"/>
      <c r="GS76" s="202"/>
      <c r="GT76" s="202"/>
      <c r="GU76" s="202"/>
      <c r="GV76" s="202"/>
      <c r="GW76" s="202"/>
      <c r="GX76" s="202"/>
      <c r="GY76" s="202"/>
      <c r="GZ76" s="202"/>
    </row>
    <row r="77" spans="17:208">
      <c r="Q77" s="229"/>
      <c r="R77" s="230"/>
      <c r="S77" s="219"/>
      <c r="T77" s="220"/>
      <c r="U77" s="220"/>
      <c r="V77" s="220"/>
      <c r="W77" s="221"/>
      <c r="X77" s="199"/>
      <c r="Y77" s="199"/>
      <c r="AA77" s="203"/>
      <c r="AB77" s="198"/>
      <c r="AC77" s="202"/>
      <c r="AD77" s="202"/>
      <c r="AE77" s="202"/>
      <c r="AF77" s="202"/>
      <c r="AG77" s="202"/>
      <c r="AH77" s="202"/>
      <c r="AI77" s="202"/>
      <c r="AJ77" s="202"/>
      <c r="AK77" s="202"/>
      <c r="AL77" s="202"/>
      <c r="AM77" s="202"/>
      <c r="AN77" s="202"/>
      <c r="AO77" s="202"/>
      <c r="AP77" s="202"/>
      <c r="AQ77" s="202"/>
      <c r="AR77" s="202"/>
      <c r="AS77" s="202"/>
      <c r="AT77" s="202"/>
      <c r="AU77" s="202"/>
      <c r="AV77" s="202"/>
      <c r="AW77" s="202"/>
      <c r="AX77" s="202"/>
      <c r="AY77" s="202"/>
      <c r="AZ77" s="202"/>
      <c r="BA77" s="202"/>
      <c r="BB77" s="202"/>
      <c r="BC77" s="202"/>
      <c r="BD77" s="202"/>
      <c r="BE77" s="202"/>
      <c r="BF77" s="202"/>
      <c r="BG77" s="202"/>
      <c r="BH77" s="202"/>
      <c r="BI77" s="202"/>
      <c r="BJ77" s="202"/>
      <c r="BK77" s="202"/>
      <c r="BL77" s="202"/>
      <c r="BM77" s="202"/>
      <c r="BN77" s="202"/>
      <c r="BO77" s="202"/>
      <c r="BP77" s="202"/>
      <c r="BQ77" s="202"/>
      <c r="BR77" s="202"/>
      <c r="BS77" s="202"/>
      <c r="BT77" s="202"/>
      <c r="BU77" s="202"/>
      <c r="BV77" s="202"/>
      <c r="BW77" s="202"/>
      <c r="BX77" s="202"/>
      <c r="BY77" s="202"/>
      <c r="BZ77" s="202"/>
      <c r="CA77" s="202"/>
      <c r="CB77" s="202"/>
      <c r="CC77" s="202"/>
      <c r="CD77" s="202"/>
      <c r="CE77" s="202"/>
      <c r="CF77" s="202"/>
      <c r="CG77" s="202"/>
      <c r="CH77" s="202"/>
      <c r="CI77" s="202"/>
      <c r="CJ77" s="202"/>
      <c r="CK77" s="202"/>
      <c r="CL77" s="202"/>
      <c r="CM77" s="202"/>
      <c r="CN77" s="202"/>
      <c r="CO77" s="202"/>
      <c r="CP77" s="202"/>
      <c r="CQ77" s="202"/>
      <c r="CR77" s="202"/>
      <c r="CS77" s="202"/>
      <c r="CT77" s="202"/>
      <c r="CU77" s="202"/>
      <c r="CV77" s="202"/>
      <c r="CW77" s="202"/>
      <c r="CX77" s="202"/>
      <c r="CY77" s="202"/>
      <c r="CZ77" s="202"/>
      <c r="DA77" s="202"/>
      <c r="DB77" s="202"/>
      <c r="DC77" s="202"/>
      <c r="DD77" s="202"/>
      <c r="DE77" s="202"/>
      <c r="DF77" s="202"/>
      <c r="DG77" s="202"/>
      <c r="DH77" s="202"/>
      <c r="DI77" s="202"/>
      <c r="DJ77" s="202"/>
      <c r="DK77" s="202"/>
      <c r="DL77" s="202"/>
      <c r="DM77" s="202"/>
      <c r="DN77" s="202"/>
      <c r="DO77" s="202"/>
      <c r="DP77" s="202"/>
      <c r="DQ77" s="202"/>
      <c r="DR77" s="202"/>
      <c r="DS77" s="202"/>
      <c r="DT77" s="202"/>
      <c r="DU77" s="202"/>
      <c r="DV77" s="202"/>
      <c r="DW77" s="202"/>
      <c r="DX77" s="202"/>
      <c r="DY77" s="202"/>
      <c r="DZ77" s="202"/>
      <c r="EA77" s="202"/>
      <c r="EB77" s="202"/>
      <c r="EC77" s="202"/>
      <c r="ED77" s="202"/>
      <c r="EE77" s="202"/>
      <c r="EF77" s="202"/>
      <c r="EG77" s="202"/>
      <c r="EH77" s="202"/>
      <c r="EI77" s="202"/>
      <c r="EJ77" s="202"/>
      <c r="EK77" s="202"/>
      <c r="EL77" s="202"/>
      <c r="EM77" s="202"/>
      <c r="EN77" s="202"/>
      <c r="EO77" s="202"/>
      <c r="EP77" s="202"/>
      <c r="EQ77" s="202"/>
      <c r="ER77" s="202"/>
      <c r="ES77" s="202"/>
      <c r="ET77" s="202"/>
      <c r="EU77" s="202"/>
      <c r="EV77" s="202"/>
      <c r="EW77" s="202"/>
      <c r="EX77" s="202"/>
      <c r="EY77" s="202"/>
      <c r="EZ77" s="202"/>
      <c r="FA77" s="202"/>
      <c r="FB77" s="202"/>
      <c r="FC77" s="202"/>
      <c r="FD77" s="202"/>
      <c r="FE77" s="202"/>
      <c r="FF77" s="202"/>
      <c r="FG77" s="202"/>
      <c r="FH77" s="202"/>
      <c r="FI77" s="202"/>
      <c r="FJ77" s="202"/>
      <c r="FK77" s="202"/>
      <c r="FL77" s="202"/>
      <c r="FM77" s="202"/>
      <c r="FN77" s="202"/>
      <c r="FO77" s="202"/>
      <c r="FP77" s="202"/>
      <c r="FQ77" s="202"/>
      <c r="FR77" s="202"/>
      <c r="FS77" s="202"/>
      <c r="FT77" s="202"/>
      <c r="FU77" s="202"/>
      <c r="FV77" s="202"/>
      <c r="FW77" s="202"/>
      <c r="FX77" s="202"/>
      <c r="FY77" s="202"/>
      <c r="FZ77" s="202"/>
      <c r="GA77" s="202"/>
      <c r="GB77" s="202"/>
      <c r="GC77" s="202"/>
      <c r="GD77" s="202"/>
      <c r="GE77" s="202"/>
      <c r="GF77" s="202"/>
      <c r="GG77" s="202"/>
      <c r="GH77" s="202"/>
      <c r="GI77" s="202"/>
      <c r="GJ77" s="202"/>
      <c r="GK77" s="202"/>
      <c r="GL77" s="202"/>
      <c r="GM77" s="202"/>
      <c r="GN77" s="202"/>
      <c r="GO77" s="202"/>
      <c r="GP77" s="202"/>
      <c r="GQ77" s="202"/>
      <c r="GR77" s="202"/>
      <c r="GS77" s="202"/>
      <c r="GT77" s="202"/>
      <c r="GU77" s="202"/>
      <c r="GV77" s="202"/>
      <c r="GW77" s="202"/>
      <c r="GX77" s="202"/>
      <c r="GY77" s="202"/>
      <c r="GZ77" s="202"/>
    </row>
    <row r="78" spans="17:208">
      <c r="Q78" s="229"/>
      <c r="R78" s="230"/>
      <c r="S78" s="219"/>
      <c r="T78" s="220"/>
      <c r="U78" s="220"/>
      <c r="V78" s="220"/>
      <c r="W78" s="221"/>
      <c r="X78" s="199"/>
      <c r="Y78" s="199"/>
      <c r="AA78" s="203"/>
      <c r="AB78" s="198"/>
      <c r="AC78" s="202"/>
      <c r="AD78" s="202"/>
      <c r="AE78" s="202"/>
      <c r="AF78" s="202"/>
      <c r="AG78" s="202"/>
      <c r="AH78" s="202"/>
      <c r="AI78" s="202"/>
      <c r="AJ78" s="202"/>
      <c r="AK78" s="202"/>
      <c r="AL78" s="202"/>
      <c r="AM78" s="202"/>
      <c r="AN78" s="202"/>
      <c r="AO78" s="202"/>
      <c r="AP78" s="202"/>
      <c r="AQ78" s="202"/>
      <c r="AR78" s="202"/>
      <c r="AS78" s="202"/>
      <c r="AT78" s="202"/>
      <c r="AU78" s="202"/>
      <c r="AV78" s="202"/>
      <c r="AW78" s="202"/>
      <c r="AX78" s="202"/>
      <c r="AY78" s="202"/>
      <c r="AZ78" s="202"/>
      <c r="BA78" s="202"/>
      <c r="BB78" s="202"/>
      <c r="BC78" s="202"/>
      <c r="BD78" s="202"/>
      <c r="BE78" s="202"/>
      <c r="BF78" s="202"/>
      <c r="BG78" s="202"/>
      <c r="BH78" s="202"/>
      <c r="BI78" s="202"/>
      <c r="BJ78" s="202"/>
      <c r="BK78" s="202"/>
      <c r="BL78" s="202"/>
      <c r="BM78" s="202"/>
      <c r="BN78" s="202"/>
      <c r="BO78" s="202"/>
      <c r="BP78" s="202"/>
      <c r="BQ78" s="202"/>
      <c r="BR78" s="202"/>
      <c r="BS78" s="202"/>
      <c r="BT78" s="202"/>
      <c r="BU78" s="202"/>
      <c r="BV78" s="202"/>
      <c r="BW78" s="202"/>
      <c r="BX78" s="202"/>
      <c r="BY78" s="202"/>
      <c r="BZ78" s="202"/>
      <c r="CA78" s="202"/>
      <c r="CB78" s="202"/>
      <c r="CC78" s="202"/>
      <c r="CD78" s="202"/>
      <c r="CE78" s="202"/>
      <c r="CF78" s="202"/>
      <c r="CG78" s="202"/>
      <c r="CH78" s="202"/>
      <c r="CI78" s="202"/>
      <c r="CJ78" s="202"/>
      <c r="CK78" s="202"/>
      <c r="CL78" s="202"/>
      <c r="CM78" s="202"/>
      <c r="CN78" s="202"/>
      <c r="CO78" s="202"/>
      <c r="CP78" s="202"/>
      <c r="CQ78" s="202"/>
      <c r="CR78" s="202"/>
      <c r="CS78" s="202"/>
      <c r="CT78" s="202"/>
      <c r="CU78" s="202"/>
      <c r="CV78" s="202"/>
      <c r="CW78" s="202"/>
      <c r="CX78" s="202"/>
      <c r="CY78" s="202"/>
      <c r="CZ78" s="202"/>
      <c r="DA78" s="202"/>
      <c r="DB78" s="202"/>
      <c r="DC78" s="202"/>
      <c r="DD78" s="202"/>
      <c r="DE78" s="202"/>
      <c r="DF78" s="202"/>
      <c r="DG78" s="202"/>
      <c r="DH78" s="202"/>
      <c r="DI78" s="202"/>
      <c r="DJ78" s="202"/>
      <c r="DK78" s="202"/>
      <c r="DL78" s="202"/>
      <c r="DM78" s="202"/>
      <c r="DN78" s="202"/>
      <c r="DO78" s="202"/>
      <c r="DP78" s="202"/>
      <c r="DQ78" s="202"/>
      <c r="DR78" s="202"/>
      <c r="DS78" s="202"/>
      <c r="DT78" s="202"/>
      <c r="DU78" s="202"/>
      <c r="DV78" s="202"/>
      <c r="DW78" s="202"/>
      <c r="DX78" s="202"/>
      <c r="DY78" s="202"/>
      <c r="DZ78" s="202"/>
      <c r="EA78" s="202"/>
      <c r="EB78" s="202"/>
      <c r="EC78" s="202"/>
      <c r="ED78" s="202"/>
      <c r="EE78" s="202"/>
      <c r="EF78" s="202"/>
      <c r="EG78" s="202"/>
      <c r="EH78" s="202"/>
      <c r="EI78" s="202"/>
      <c r="EJ78" s="202"/>
      <c r="EK78" s="202"/>
      <c r="EL78" s="202"/>
      <c r="EM78" s="202"/>
      <c r="EN78" s="202"/>
      <c r="EO78" s="202"/>
      <c r="EP78" s="202"/>
      <c r="EQ78" s="202"/>
      <c r="ER78" s="202"/>
      <c r="ES78" s="202"/>
      <c r="ET78" s="202"/>
      <c r="EU78" s="202"/>
      <c r="EV78" s="202"/>
      <c r="EW78" s="202"/>
      <c r="EX78" s="202"/>
      <c r="EY78" s="202"/>
      <c r="EZ78" s="202"/>
      <c r="FA78" s="202"/>
      <c r="FB78" s="202"/>
      <c r="FC78" s="202"/>
      <c r="FD78" s="202"/>
      <c r="FE78" s="202"/>
      <c r="FF78" s="202"/>
      <c r="FG78" s="202"/>
      <c r="FH78" s="202"/>
      <c r="FI78" s="202"/>
      <c r="FJ78" s="202"/>
      <c r="FK78" s="202"/>
      <c r="FL78" s="202"/>
      <c r="FM78" s="202"/>
      <c r="FN78" s="202"/>
      <c r="FO78" s="202"/>
      <c r="FP78" s="202"/>
      <c r="FQ78" s="202"/>
      <c r="FR78" s="202"/>
      <c r="FS78" s="202"/>
      <c r="FT78" s="202"/>
      <c r="FU78" s="202"/>
      <c r="FV78" s="202"/>
      <c r="FW78" s="202"/>
      <c r="FX78" s="202"/>
      <c r="FY78" s="202"/>
      <c r="FZ78" s="202"/>
      <c r="GA78" s="202"/>
      <c r="GB78" s="202"/>
      <c r="GC78" s="202"/>
      <c r="GD78" s="202"/>
      <c r="GE78" s="202"/>
      <c r="GF78" s="202"/>
      <c r="GG78" s="202"/>
      <c r="GH78" s="202"/>
      <c r="GI78" s="202"/>
      <c r="GJ78" s="202"/>
      <c r="GK78" s="202"/>
      <c r="GL78" s="202"/>
      <c r="GM78" s="202"/>
      <c r="GN78" s="202"/>
      <c r="GO78" s="202"/>
      <c r="GP78" s="202"/>
      <c r="GQ78" s="202"/>
      <c r="GR78" s="202"/>
      <c r="GS78" s="202"/>
      <c r="GT78" s="202"/>
      <c r="GU78" s="202"/>
      <c r="GV78" s="202"/>
      <c r="GW78" s="202"/>
      <c r="GX78" s="202"/>
      <c r="GY78" s="202"/>
      <c r="GZ78" s="202"/>
    </row>
    <row r="79" spans="17:208">
      <c r="Q79" s="229"/>
      <c r="R79" s="230"/>
      <c r="S79" s="219"/>
      <c r="T79" s="220"/>
      <c r="U79" s="220"/>
      <c r="V79" s="220"/>
      <c r="W79" s="221"/>
      <c r="X79" s="199"/>
      <c r="Y79" s="199"/>
      <c r="AA79" s="203"/>
      <c r="AB79" s="198"/>
      <c r="AC79" s="202"/>
      <c r="AD79" s="202"/>
      <c r="AE79" s="202"/>
      <c r="AF79" s="202"/>
      <c r="AG79" s="202"/>
      <c r="AH79" s="202"/>
      <c r="AI79" s="202"/>
      <c r="AJ79" s="202"/>
      <c r="AK79" s="202"/>
      <c r="AL79" s="202"/>
      <c r="AM79" s="202"/>
      <c r="AN79" s="202"/>
      <c r="AO79" s="202"/>
      <c r="AP79" s="202"/>
      <c r="AQ79" s="202"/>
      <c r="AR79" s="202"/>
      <c r="AS79" s="202"/>
      <c r="AT79" s="202"/>
      <c r="AU79" s="202"/>
      <c r="AV79" s="202"/>
      <c r="AW79" s="202"/>
      <c r="AX79" s="202"/>
      <c r="AY79" s="202"/>
      <c r="AZ79" s="202"/>
      <c r="BA79" s="202"/>
      <c r="BB79" s="202"/>
      <c r="BC79" s="202"/>
      <c r="BD79" s="202"/>
      <c r="BE79" s="202"/>
      <c r="BF79" s="202"/>
      <c r="BG79" s="202"/>
      <c r="BH79" s="202"/>
      <c r="BI79" s="202"/>
      <c r="BJ79" s="202"/>
      <c r="BK79" s="202"/>
      <c r="BL79" s="202"/>
      <c r="BM79" s="202"/>
      <c r="BN79" s="202"/>
      <c r="BO79" s="202"/>
      <c r="BP79" s="202"/>
      <c r="BQ79" s="202"/>
      <c r="BR79" s="202"/>
      <c r="BS79" s="202"/>
      <c r="BT79" s="202"/>
      <c r="BU79" s="202"/>
      <c r="BV79" s="202"/>
      <c r="BW79" s="202"/>
      <c r="BX79" s="202"/>
      <c r="BY79" s="202"/>
      <c r="BZ79" s="202"/>
      <c r="CA79" s="202"/>
      <c r="CB79" s="202"/>
      <c r="CC79" s="202"/>
      <c r="CD79" s="202"/>
      <c r="CE79" s="202"/>
      <c r="CF79" s="202"/>
      <c r="CG79" s="202"/>
      <c r="CH79" s="202"/>
      <c r="CI79" s="202"/>
      <c r="CJ79" s="202"/>
      <c r="CK79" s="202"/>
      <c r="CL79" s="202"/>
      <c r="CM79" s="202"/>
      <c r="CN79" s="202"/>
      <c r="CO79" s="202"/>
      <c r="CP79" s="202"/>
      <c r="CQ79" s="202"/>
      <c r="CR79" s="202"/>
      <c r="CS79" s="202"/>
      <c r="CT79" s="202"/>
      <c r="CU79" s="202"/>
      <c r="CV79" s="202"/>
      <c r="CW79" s="202"/>
      <c r="CX79" s="202"/>
      <c r="CY79" s="202"/>
      <c r="CZ79" s="202"/>
      <c r="DA79" s="202"/>
      <c r="DB79" s="202"/>
      <c r="DC79" s="202"/>
      <c r="DD79" s="202"/>
      <c r="DE79" s="202"/>
      <c r="DF79" s="202"/>
      <c r="DG79" s="202"/>
      <c r="DH79" s="202"/>
      <c r="DI79" s="202"/>
      <c r="DJ79" s="202"/>
      <c r="DK79" s="202"/>
      <c r="DL79" s="202"/>
      <c r="DM79" s="202"/>
      <c r="DN79" s="202"/>
      <c r="DO79" s="202"/>
      <c r="DP79" s="202"/>
      <c r="DQ79" s="202"/>
      <c r="DR79" s="202"/>
      <c r="DS79" s="202"/>
      <c r="DT79" s="202"/>
      <c r="DU79" s="202"/>
      <c r="DV79" s="202"/>
      <c r="DW79" s="202"/>
      <c r="DX79" s="202"/>
      <c r="DY79" s="202"/>
      <c r="DZ79" s="202"/>
      <c r="EA79" s="202"/>
      <c r="EB79" s="202"/>
      <c r="EC79" s="202"/>
      <c r="ED79" s="202"/>
      <c r="EE79" s="202"/>
      <c r="EF79" s="202"/>
      <c r="EG79" s="202"/>
      <c r="EH79" s="202"/>
      <c r="EI79" s="202"/>
      <c r="EJ79" s="202"/>
      <c r="EK79" s="202"/>
      <c r="EL79" s="202"/>
      <c r="EM79" s="202"/>
      <c r="EN79" s="202"/>
      <c r="EO79" s="202"/>
      <c r="EP79" s="202"/>
      <c r="EQ79" s="202"/>
      <c r="ER79" s="202"/>
      <c r="ES79" s="202"/>
      <c r="ET79" s="202"/>
      <c r="EU79" s="202"/>
      <c r="EV79" s="202"/>
      <c r="EW79" s="202"/>
      <c r="EX79" s="202"/>
      <c r="EY79" s="202"/>
      <c r="EZ79" s="202"/>
      <c r="FA79" s="202"/>
      <c r="FB79" s="202"/>
      <c r="FC79" s="202"/>
      <c r="FD79" s="202"/>
      <c r="FE79" s="202"/>
      <c r="FF79" s="202"/>
      <c r="FG79" s="202"/>
      <c r="FH79" s="202"/>
      <c r="FI79" s="202"/>
      <c r="FJ79" s="202"/>
      <c r="FK79" s="202"/>
      <c r="FL79" s="202"/>
      <c r="FM79" s="202"/>
      <c r="FN79" s="202"/>
      <c r="FO79" s="202"/>
      <c r="FP79" s="202"/>
      <c r="FQ79" s="202"/>
      <c r="FR79" s="202"/>
      <c r="FS79" s="202"/>
      <c r="FT79" s="202"/>
      <c r="FU79" s="202"/>
      <c r="FV79" s="202"/>
      <c r="FW79" s="202"/>
      <c r="FX79" s="202"/>
      <c r="FY79" s="202"/>
      <c r="FZ79" s="202"/>
      <c r="GA79" s="202"/>
      <c r="GB79" s="202"/>
      <c r="GC79" s="202"/>
      <c r="GD79" s="202"/>
      <c r="GE79" s="202"/>
      <c r="GF79" s="202"/>
      <c r="GG79" s="202"/>
      <c r="GH79" s="202"/>
      <c r="GI79" s="202"/>
      <c r="GJ79" s="202"/>
      <c r="GK79" s="202"/>
      <c r="GL79" s="202"/>
      <c r="GM79" s="202"/>
      <c r="GN79" s="202"/>
      <c r="GO79" s="202"/>
      <c r="GP79" s="202"/>
      <c r="GQ79" s="202"/>
      <c r="GR79" s="202"/>
      <c r="GS79" s="202"/>
      <c r="GT79" s="202"/>
      <c r="GU79" s="202"/>
      <c r="GV79" s="202"/>
      <c r="GW79" s="202"/>
      <c r="GX79" s="202"/>
      <c r="GY79" s="202"/>
      <c r="GZ79" s="202"/>
    </row>
    <row r="80" spans="17:208">
      <c r="Q80" s="229"/>
      <c r="R80" s="230"/>
      <c r="S80" s="219"/>
      <c r="T80" s="220"/>
      <c r="U80" s="220"/>
      <c r="V80" s="220"/>
      <c r="W80" s="221"/>
      <c r="X80" s="199"/>
      <c r="Y80" s="199"/>
      <c r="AA80" s="203"/>
      <c r="AB80" s="198"/>
      <c r="AC80" s="202"/>
      <c r="AD80" s="202"/>
      <c r="AE80" s="202"/>
      <c r="AF80" s="202"/>
      <c r="AG80" s="202"/>
      <c r="AH80" s="202"/>
      <c r="AI80" s="202"/>
      <c r="AJ80" s="202"/>
      <c r="AK80" s="202"/>
      <c r="AL80" s="202"/>
      <c r="AM80" s="202"/>
      <c r="AN80" s="202"/>
      <c r="AO80" s="202"/>
      <c r="AP80" s="202"/>
      <c r="AQ80" s="202"/>
      <c r="AR80" s="202"/>
      <c r="AS80" s="202"/>
      <c r="AT80" s="202"/>
      <c r="AU80" s="202"/>
      <c r="AV80" s="202"/>
      <c r="AW80" s="202"/>
      <c r="AX80" s="202"/>
      <c r="AY80" s="202"/>
      <c r="AZ80" s="202"/>
      <c r="BA80" s="202"/>
      <c r="BB80" s="202"/>
      <c r="BC80" s="202"/>
      <c r="BD80" s="202"/>
      <c r="BE80" s="202"/>
      <c r="BF80" s="202"/>
      <c r="BG80" s="202"/>
      <c r="BH80" s="202"/>
      <c r="BI80" s="202"/>
      <c r="BJ80" s="202"/>
      <c r="BK80" s="202"/>
      <c r="BL80" s="202"/>
      <c r="BM80" s="202"/>
      <c r="BN80" s="202"/>
      <c r="BO80" s="202"/>
      <c r="BP80" s="202"/>
      <c r="BQ80" s="202"/>
      <c r="BR80" s="202"/>
      <c r="BS80" s="202"/>
      <c r="BT80" s="202"/>
      <c r="BU80" s="202"/>
      <c r="BV80" s="202"/>
      <c r="BW80" s="202"/>
      <c r="BX80" s="202"/>
      <c r="BY80" s="202"/>
      <c r="BZ80" s="202"/>
      <c r="CA80" s="202"/>
      <c r="CB80" s="202"/>
      <c r="CC80" s="202"/>
      <c r="CD80" s="202"/>
      <c r="CE80" s="202"/>
      <c r="CF80" s="202"/>
      <c r="CG80" s="202"/>
      <c r="CH80" s="202"/>
      <c r="CI80" s="202"/>
      <c r="CJ80" s="202"/>
      <c r="CK80" s="202"/>
      <c r="CL80" s="202"/>
      <c r="CM80" s="202"/>
      <c r="CN80" s="202"/>
      <c r="CO80" s="202"/>
      <c r="CP80" s="202"/>
      <c r="CQ80" s="202"/>
      <c r="CR80" s="202"/>
      <c r="CS80" s="202"/>
      <c r="CT80" s="202"/>
      <c r="CU80" s="202"/>
      <c r="CV80" s="202"/>
      <c r="CW80" s="202"/>
      <c r="CX80" s="202"/>
      <c r="CY80" s="202"/>
      <c r="CZ80" s="202"/>
      <c r="DA80" s="202"/>
      <c r="DB80" s="202"/>
      <c r="DC80" s="202"/>
      <c r="DD80" s="202"/>
      <c r="DE80" s="202"/>
      <c r="DF80" s="202"/>
      <c r="DG80" s="202"/>
      <c r="DH80" s="202"/>
      <c r="DI80" s="202"/>
      <c r="DJ80" s="202"/>
      <c r="DK80" s="202"/>
      <c r="DL80" s="202"/>
      <c r="DM80" s="202"/>
      <c r="DN80" s="202"/>
      <c r="DO80" s="202"/>
      <c r="DP80" s="202"/>
      <c r="DQ80" s="202"/>
      <c r="DR80" s="202"/>
      <c r="DS80" s="202"/>
      <c r="DT80" s="202"/>
      <c r="DU80" s="202"/>
      <c r="DV80" s="202"/>
      <c r="DW80" s="202"/>
      <c r="DX80" s="202"/>
      <c r="DY80" s="202"/>
      <c r="DZ80" s="202"/>
      <c r="EA80" s="202"/>
      <c r="EB80" s="202"/>
      <c r="EC80" s="202"/>
      <c r="ED80" s="202"/>
      <c r="EE80" s="202"/>
      <c r="EF80" s="202"/>
      <c r="EG80" s="202"/>
      <c r="EH80" s="202"/>
      <c r="EI80" s="202"/>
      <c r="EJ80" s="202"/>
      <c r="EK80" s="202"/>
      <c r="EL80" s="202"/>
      <c r="EM80" s="202"/>
      <c r="EN80" s="202"/>
      <c r="EO80" s="202"/>
      <c r="EP80" s="202"/>
      <c r="EQ80" s="202"/>
      <c r="ER80" s="202"/>
      <c r="ES80" s="202"/>
      <c r="ET80" s="202"/>
      <c r="EU80" s="202"/>
      <c r="EV80" s="202"/>
      <c r="EW80" s="202"/>
      <c r="EX80" s="202"/>
      <c r="EY80" s="202"/>
      <c r="EZ80" s="202"/>
      <c r="FA80" s="202"/>
      <c r="FB80" s="202"/>
      <c r="FC80" s="202"/>
      <c r="FD80" s="202"/>
      <c r="FE80" s="202"/>
      <c r="FF80" s="202"/>
      <c r="FG80" s="202"/>
      <c r="FH80" s="202"/>
      <c r="FI80" s="202"/>
      <c r="FJ80" s="202"/>
      <c r="FK80" s="202"/>
      <c r="FL80" s="202"/>
      <c r="FM80" s="202"/>
      <c r="FN80" s="202"/>
      <c r="FO80" s="202"/>
      <c r="FP80" s="202"/>
      <c r="FQ80" s="202"/>
      <c r="FR80" s="202"/>
      <c r="FS80" s="202"/>
      <c r="FT80" s="202"/>
      <c r="FU80" s="202"/>
      <c r="FV80" s="202"/>
      <c r="FW80" s="202"/>
      <c r="FX80" s="202"/>
      <c r="FY80" s="202"/>
      <c r="FZ80" s="202"/>
      <c r="GA80" s="202"/>
      <c r="GB80" s="202"/>
      <c r="GC80" s="202"/>
      <c r="GD80" s="202"/>
      <c r="GE80" s="202"/>
      <c r="GF80" s="202"/>
      <c r="GG80" s="202"/>
      <c r="GH80" s="202"/>
      <c r="GI80" s="202"/>
      <c r="GJ80" s="202"/>
      <c r="GK80" s="202"/>
      <c r="GL80" s="202"/>
      <c r="GM80" s="202"/>
      <c r="GN80" s="202"/>
      <c r="GO80" s="202"/>
      <c r="GP80" s="202"/>
      <c r="GQ80" s="202"/>
      <c r="GR80" s="202"/>
      <c r="GS80" s="202"/>
      <c r="GT80" s="202"/>
      <c r="GU80" s="202"/>
      <c r="GV80" s="202"/>
      <c r="GW80" s="202"/>
      <c r="GX80" s="202"/>
      <c r="GY80" s="202"/>
      <c r="GZ80" s="202"/>
    </row>
    <row r="81" spans="17:208">
      <c r="Q81" s="229"/>
      <c r="R81" s="230"/>
      <c r="S81" s="219"/>
      <c r="T81" s="220"/>
      <c r="U81" s="220"/>
      <c r="V81" s="220"/>
      <c r="W81" s="221"/>
      <c r="X81" s="199"/>
      <c r="Y81" s="199"/>
      <c r="AA81" s="203"/>
      <c r="AB81" s="198"/>
      <c r="AC81" s="202"/>
      <c r="AD81" s="202"/>
      <c r="AE81" s="202"/>
      <c r="AF81" s="202"/>
      <c r="AG81" s="202"/>
      <c r="AH81" s="202"/>
      <c r="AI81" s="202"/>
      <c r="AJ81" s="202"/>
      <c r="AK81" s="202"/>
      <c r="AL81" s="202"/>
      <c r="AM81" s="202"/>
      <c r="AN81" s="202"/>
      <c r="AO81" s="202"/>
      <c r="AP81" s="202"/>
      <c r="AQ81" s="202"/>
      <c r="AR81" s="202"/>
      <c r="AS81" s="202"/>
      <c r="AT81" s="202"/>
      <c r="AU81" s="202"/>
      <c r="AV81" s="202"/>
      <c r="AW81" s="202"/>
      <c r="AX81" s="202"/>
      <c r="AY81" s="202"/>
      <c r="AZ81" s="202"/>
      <c r="BA81" s="202"/>
      <c r="BB81" s="202"/>
      <c r="BC81" s="202"/>
      <c r="BD81" s="202"/>
      <c r="BE81" s="202"/>
      <c r="BF81" s="202"/>
      <c r="BG81" s="202"/>
      <c r="BH81" s="202"/>
      <c r="BI81" s="202"/>
      <c r="BJ81" s="202"/>
      <c r="BK81" s="202"/>
      <c r="BL81" s="202"/>
      <c r="BM81" s="202"/>
      <c r="BN81" s="202"/>
      <c r="BO81" s="202"/>
      <c r="BP81" s="202"/>
      <c r="BQ81" s="202"/>
      <c r="BR81" s="202"/>
      <c r="BS81" s="202"/>
      <c r="BT81" s="202"/>
      <c r="BU81" s="202"/>
      <c r="BV81" s="202"/>
      <c r="BW81" s="202"/>
      <c r="BX81" s="202"/>
      <c r="BY81" s="202"/>
      <c r="BZ81" s="202"/>
      <c r="CA81" s="202"/>
      <c r="CB81" s="202"/>
      <c r="CC81" s="202"/>
      <c r="CD81" s="202"/>
      <c r="CE81" s="202"/>
      <c r="CF81" s="202"/>
      <c r="CG81" s="202"/>
      <c r="CH81" s="202"/>
      <c r="CI81" s="202"/>
      <c r="CJ81" s="202"/>
      <c r="CK81" s="202"/>
      <c r="CL81" s="202"/>
      <c r="CM81" s="202"/>
      <c r="CN81" s="202"/>
      <c r="CO81" s="202"/>
      <c r="CP81" s="202"/>
      <c r="CQ81" s="202"/>
      <c r="CR81" s="202"/>
      <c r="CS81" s="202"/>
      <c r="CT81" s="202"/>
      <c r="CU81" s="202"/>
      <c r="CV81" s="202"/>
      <c r="CW81" s="202"/>
      <c r="CX81" s="202"/>
      <c r="CY81" s="202"/>
      <c r="CZ81" s="202"/>
      <c r="DA81" s="202"/>
      <c r="DB81" s="202"/>
      <c r="DC81" s="202"/>
      <c r="DD81" s="202"/>
      <c r="DE81" s="202"/>
      <c r="DF81" s="202"/>
      <c r="DG81" s="202"/>
      <c r="DH81" s="202"/>
      <c r="DI81" s="202"/>
      <c r="DJ81" s="202"/>
      <c r="DK81" s="202"/>
      <c r="DL81" s="202"/>
      <c r="DM81" s="202"/>
      <c r="DN81" s="202"/>
      <c r="DO81" s="202"/>
      <c r="DP81" s="202"/>
      <c r="DQ81" s="202"/>
      <c r="DR81" s="202"/>
      <c r="DS81" s="202"/>
      <c r="DT81" s="202"/>
      <c r="DU81" s="202"/>
      <c r="DV81" s="202"/>
      <c r="DW81" s="202"/>
      <c r="DX81" s="202"/>
      <c r="DY81" s="202"/>
      <c r="DZ81" s="202"/>
      <c r="EA81" s="202"/>
      <c r="EB81" s="202"/>
      <c r="EC81" s="202"/>
      <c r="ED81" s="202"/>
      <c r="EE81" s="202"/>
      <c r="EF81" s="202"/>
      <c r="EG81" s="202"/>
      <c r="EH81" s="202"/>
      <c r="EI81" s="202"/>
      <c r="EJ81" s="202"/>
      <c r="EK81" s="202"/>
      <c r="EL81" s="202"/>
      <c r="EM81" s="202"/>
      <c r="EN81" s="202"/>
      <c r="EO81" s="202"/>
      <c r="EP81" s="202"/>
      <c r="EQ81" s="202"/>
      <c r="ER81" s="202"/>
      <c r="ES81" s="202"/>
      <c r="ET81" s="202"/>
      <c r="EU81" s="202"/>
      <c r="EV81" s="202"/>
      <c r="EW81" s="202"/>
      <c r="EX81" s="202"/>
      <c r="EY81" s="202"/>
      <c r="EZ81" s="202"/>
      <c r="FA81" s="202"/>
      <c r="FB81" s="202"/>
      <c r="FC81" s="202"/>
      <c r="FD81" s="202"/>
      <c r="FE81" s="202"/>
      <c r="FF81" s="202"/>
      <c r="FG81" s="202"/>
      <c r="FH81" s="202"/>
      <c r="FI81" s="202"/>
      <c r="FJ81" s="202"/>
      <c r="FK81" s="202"/>
      <c r="FL81" s="202"/>
      <c r="FM81" s="202"/>
      <c r="FN81" s="202"/>
      <c r="FO81" s="202"/>
      <c r="FP81" s="202"/>
      <c r="FQ81" s="202"/>
      <c r="FR81" s="202"/>
      <c r="FS81" s="202"/>
      <c r="FT81" s="202"/>
      <c r="FU81" s="202"/>
      <c r="FV81" s="202"/>
      <c r="FW81" s="202"/>
      <c r="FX81" s="202"/>
      <c r="FY81" s="202"/>
      <c r="FZ81" s="202"/>
      <c r="GA81" s="202"/>
      <c r="GB81" s="202"/>
      <c r="GC81" s="202"/>
      <c r="GD81" s="202"/>
      <c r="GE81" s="202"/>
      <c r="GF81" s="202"/>
      <c r="GG81" s="202"/>
      <c r="GH81" s="202"/>
      <c r="GI81" s="202"/>
      <c r="GJ81" s="202"/>
      <c r="GK81" s="202"/>
      <c r="GL81" s="202"/>
      <c r="GM81" s="202"/>
      <c r="GN81" s="202"/>
      <c r="GO81" s="202"/>
      <c r="GP81" s="202"/>
      <c r="GQ81" s="202"/>
      <c r="GR81" s="202"/>
      <c r="GS81" s="202"/>
      <c r="GT81" s="202"/>
      <c r="GU81" s="202"/>
      <c r="GV81" s="202"/>
      <c r="GW81" s="202"/>
      <c r="GX81" s="202"/>
      <c r="GY81" s="202"/>
      <c r="GZ81" s="202"/>
    </row>
    <row r="82" spans="17:208">
      <c r="Q82" s="229"/>
      <c r="R82" s="230"/>
      <c r="S82" s="219"/>
      <c r="T82" s="220"/>
      <c r="U82" s="220"/>
      <c r="V82" s="220"/>
      <c r="W82" s="221"/>
      <c r="X82" s="199"/>
      <c r="Y82" s="199"/>
      <c r="AA82" s="203"/>
      <c r="AB82" s="198"/>
      <c r="AC82" s="202"/>
      <c r="AD82" s="202"/>
      <c r="AE82" s="202"/>
      <c r="AF82" s="202"/>
      <c r="AG82" s="202"/>
      <c r="AH82" s="202"/>
      <c r="AI82" s="202"/>
      <c r="AJ82" s="202"/>
      <c r="AK82" s="202"/>
      <c r="AL82" s="202"/>
      <c r="AM82" s="202"/>
      <c r="AN82" s="202"/>
      <c r="AO82" s="202"/>
      <c r="AP82" s="202"/>
      <c r="AQ82" s="202"/>
      <c r="AR82" s="202"/>
      <c r="AS82" s="202"/>
      <c r="AT82" s="202"/>
      <c r="AU82" s="202"/>
      <c r="AV82" s="202"/>
      <c r="AW82" s="202"/>
      <c r="AX82" s="202"/>
      <c r="AY82" s="202"/>
      <c r="AZ82" s="202"/>
      <c r="BA82" s="202"/>
      <c r="BB82" s="202"/>
      <c r="BC82" s="202"/>
      <c r="BD82" s="202"/>
      <c r="BE82" s="202"/>
      <c r="BF82" s="202"/>
      <c r="BG82" s="202"/>
      <c r="BH82" s="202"/>
      <c r="BI82" s="202"/>
      <c r="BJ82" s="202"/>
      <c r="BK82" s="202"/>
      <c r="BL82" s="202"/>
      <c r="BM82" s="202"/>
      <c r="BN82" s="202"/>
      <c r="BO82" s="202"/>
      <c r="BP82" s="202"/>
      <c r="BQ82" s="202"/>
      <c r="BR82" s="202"/>
      <c r="BS82" s="202"/>
      <c r="BT82" s="202"/>
      <c r="BU82" s="202"/>
      <c r="BV82" s="202"/>
      <c r="BW82" s="202"/>
      <c r="BX82" s="202"/>
      <c r="BY82" s="202"/>
      <c r="BZ82" s="202"/>
      <c r="CA82" s="202"/>
      <c r="CB82" s="202"/>
      <c r="CC82" s="202"/>
      <c r="CD82" s="202"/>
      <c r="CE82" s="202"/>
      <c r="CF82" s="202"/>
      <c r="CG82" s="202"/>
      <c r="CH82" s="202"/>
      <c r="CI82" s="202"/>
      <c r="CJ82" s="202"/>
      <c r="CK82" s="202"/>
      <c r="CL82" s="202"/>
      <c r="CM82" s="202"/>
      <c r="CN82" s="202"/>
      <c r="CO82" s="202"/>
      <c r="CP82" s="202"/>
      <c r="CQ82" s="202"/>
      <c r="CR82" s="202"/>
      <c r="CS82" s="202"/>
      <c r="CT82" s="202"/>
      <c r="CU82" s="202"/>
      <c r="CV82" s="202"/>
      <c r="CW82" s="202"/>
      <c r="CX82" s="202"/>
      <c r="CY82" s="202"/>
      <c r="CZ82" s="202"/>
      <c r="DA82" s="202"/>
      <c r="DB82" s="202"/>
      <c r="DC82" s="202"/>
      <c r="DD82" s="202"/>
      <c r="DE82" s="202"/>
      <c r="DF82" s="202"/>
      <c r="DG82" s="202"/>
      <c r="DH82" s="202"/>
      <c r="DI82" s="202"/>
      <c r="DJ82" s="202"/>
      <c r="DK82" s="202"/>
      <c r="DL82" s="202"/>
      <c r="DM82" s="202"/>
      <c r="DN82" s="202"/>
      <c r="DO82" s="202"/>
      <c r="DP82" s="202"/>
      <c r="DQ82" s="202"/>
      <c r="DR82" s="202"/>
      <c r="DS82" s="202"/>
      <c r="DT82" s="202"/>
      <c r="DU82" s="202"/>
      <c r="DV82" s="202"/>
      <c r="DW82" s="202"/>
      <c r="DX82" s="202"/>
      <c r="DY82" s="202"/>
      <c r="DZ82" s="202"/>
      <c r="EA82" s="202"/>
      <c r="EB82" s="202"/>
      <c r="EC82" s="202"/>
      <c r="ED82" s="202"/>
      <c r="EE82" s="202"/>
      <c r="EF82" s="202"/>
      <c r="EG82" s="202"/>
      <c r="EH82" s="202"/>
      <c r="EI82" s="202"/>
      <c r="EJ82" s="202"/>
      <c r="EK82" s="202"/>
      <c r="EL82" s="202"/>
      <c r="EM82" s="202"/>
      <c r="EN82" s="202"/>
      <c r="EO82" s="202"/>
      <c r="EP82" s="202"/>
      <c r="EQ82" s="202"/>
      <c r="ER82" s="202"/>
      <c r="ES82" s="202"/>
      <c r="ET82" s="202"/>
      <c r="EU82" s="202"/>
      <c r="EV82" s="202"/>
      <c r="EW82" s="202"/>
      <c r="EX82" s="202"/>
      <c r="EY82" s="202"/>
      <c r="EZ82" s="202"/>
      <c r="FA82" s="202"/>
      <c r="FB82" s="202"/>
      <c r="FC82" s="202"/>
      <c r="FD82" s="202"/>
      <c r="FE82" s="202"/>
      <c r="FF82" s="202"/>
      <c r="FG82" s="202"/>
      <c r="FH82" s="202"/>
      <c r="FI82" s="202"/>
      <c r="FJ82" s="202"/>
      <c r="FK82" s="202"/>
      <c r="FL82" s="202"/>
      <c r="FM82" s="202"/>
      <c r="FN82" s="202"/>
      <c r="FO82" s="202"/>
      <c r="FP82" s="202"/>
      <c r="FQ82" s="202"/>
      <c r="FR82" s="202"/>
      <c r="FS82" s="202"/>
      <c r="FT82" s="202"/>
      <c r="FU82" s="202"/>
      <c r="FV82" s="202"/>
      <c r="FW82" s="202"/>
      <c r="FX82" s="202"/>
      <c r="FY82" s="202"/>
      <c r="FZ82" s="202"/>
      <c r="GA82" s="202"/>
      <c r="GB82" s="202"/>
      <c r="GC82" s="202"/>
      <c r="GD82" s="202"/>
      <c r="GE82" s="202"/>
      <c r="GF82" s="202"/>
      <c r="GG82" s="202"/>
      <c r="GH82" s="202"/>
      <c r="GI82" s="202"/>
      <c r="GJ82" s="202"/>
      <c r="GK82" s="202"/>
      <c r="GL82" s="202"/>
      <c r="GM82" s="202"/>
      <c r="GN82" s="202"/>
      <c r="GO82" s="202"/>
      <c r="GP82" s="202"/>
      <c r="GQ82" s="202"/>
      <c r="GR82" s="202"/>
      <c r="GS82" s="202"/>
      <c r="GT82" s="202"/>
      <c r="GU82" s="202"/>
      <c r="GV82" s="202"/>
      <c r="GW82" s="202"/>
      <c r="GX82" s="202"/>
      <c r="GY82" s="202"/>
      <c r="GZ82" s="202"/>
    </row>
    <row r="83" spans="17:208">
      <c r="Q83" s="229"/>
      <c r="R83" s="230"/>
      <c r="S83" s="219"/>
      <c r="T83" s="220"/>
      <c r="U83" s="220"/>
      <c r="V83" s="220"/>
      <c r="W83" s="221"/>
      <c r="X83" s="199"/>
      <c r="Y83" s="199"/>
      <c r="AA83" s="203"/>
      <c r="AB83" s="198"/>
      <c r="AC83" s="202"/>
      <c r="AD83" s="202"/>
      <c r="AE83" s="202"/>
      <c r="AF83" s="202"/>
      <c r="AG83" s="202"/>
      <c r="AH83" s="202"/>
      <c r="AI83" s="202"/>
      <c r="AJ83" s="202"/>
      <c r="AK83" s="202"/>
      <c r="AL83" s="202"/>
      <c r="AM83" s="202"/>
      <c r="AN83" s="202"/>
      <c r="AO83" s="202"/>
      <c r="AP83" s="202"/>
      <c r="AQ83" s="202"/>
      <c r="AR83" s="202"/>
      <c r="AS83" s="202"/>
      <c r="AT83" s="202"/>
      <c r="AU83" s="202"/>
      <c r="AV83" s="202"/>
      <c r="AW83" s="202"/>
      <c r="AX83" s="202"/>
      <c r="AY83" s="202"/>
      <c r="AZ83" s="202"/>
      <c r="BA83" s="202"/>
      <c r="BB83" s="202"/>
      <c r="BC83" s="202"/>
      <c r="BD83" s="202"/>
      <c r="BE83" s="202"/>
      <c r="BF83" s="202"/>
      <c r="BG83" s="202"/>
      <c r="BH83" s="202"/>
      <c r="BI83" s="202"/>
      <c r="BJ83" s="202"/>
      <c r="BK83" s="202"/>
      <c r="BL83" s="202"/>
      <c r="BM83" s="202"/>
      <c r="BN83" s="202"/>
      <c r="BO83" s="202"/>
      <c r="BP83" s="202"/>
      <c r="BQ83" s="202"/>
      <c r="BR83" s="202"/>
      <c r="BS83" s="202"/>
      <c r="BT83" s="202"/>
      <c r="BU83" s="202"/>
      <c r="BV83" s="202"/>
      <c r="BW83" s="202"/>
      <c r="BX83" s="202"/>
      <c r="BY83" s="202"/>
      <c r="BZ83" s="202"/>
      <c r="CA83" s="202"/>
      <c r="CB83" s="202"/>
      <c r="CC83" s="202"/>
      <c r="CD83" s="202"/>
      <c r="CE83" s="202"/>
      <c r="CF83" s="202"/>
      <c r="CG83" s="202"/>
      <c r="CH83" s="202"/>
      <c r="CI83" s="202"/>
      <c r="CJ83" s="202"/>
      <c r="CK83" s="202"/>
      <c r="CL83" s="202"/>
      <c r="CM83" s="202"/>
      <c r="CN83" s="202"/>
      <c r="CO83" s="202"/>
      <c r="CP83" s="202"/>
      <c r="CQ83" s="202"/>
      <c r="CR83" s="202"/>
      <c r="CS83" s="202"/>
      <c r="CT83" s="202"/>
      <c r="CU83" s="202"/>
      <c r="CV83" s="202"/>
      <c r="CW83" s="202"/>
      <c r="CX83" s="202"/>
      <c r="CY83" s="202"/>
      <c r="CZ83" s="202"/>
      <c r="DA83" s="202"/>
      <c r="DB83" s="202"/>
      <c r="DC83" s="202"/>
      <c r="DD83" s="202"/>
      <c r="DE83" s="202"/>
      <c r="DF83" s="202"/>
      <c r="DG83" s="202"/>
      <c r="DH83" s="202"/>
      <c r="DI83" s="202"/>
      <c r="DJ83" s="202"/>
      <c r="DK83" s="202"/>
      <c r="DL83" s="202"/>
      <c r="DM83" s="202"/>
      <c r="DN83" s="202"/>
      <c r="DO83" s="202"/>
      <c r="DP83" s="202"/>
      <c r="DQ83" s="202"/>
      <c r="DR83" s="202"/>
      <c r="DS83" s="202"/>
      <c r="DT83" s="202"/>
      <c r="DU83" s="202"/>
      <c r="DV83" s="202"/>
      <c r="DW83" s="202"/>
      <c r="DX83" s="202"/>
      <c r="DY83" s="202"/>
      <c r="DZ83" s="202"/>
      <c r="EA83" s="202"/>
      <c r="EB83" s="202"/>
      <c r="EC83" s="202"/>
      <c r="ED83" s="202"/>
      <c r="EE83" s="202"/>
      <c r="EF83" s="202"/>
      <c r="EG83" s="202"/>
      <c r="EH83" s="202"/>
      <c r="EI83" s="202"/>
      <c r="EJ83" s="202"/>
      <c r="EK83" s="202"/>
      <c r="EL83" s="202"/>
      <c r="EM83" s="202"/>
      <c r="EN83" s="202"/>
      <c r="EO83" s="202"/>
      <c r="EP83" s="202"/>
      <c r="EQ83" s="202"/>
      <c r="ER83" s="202"/>
      <c r="ES83" s="202"/>
      <c r="ET83" s="202"/>
      <c r="EU83" s="202"/>
      <c r="EV83" s="202"/>
      <c r="EW83" s="202"/>
      <c r="EX83" s="202"/>
      <c r="EY83" s="202"/>
      <c r="EZ83" s="202"/>
      <c r="FA83" s="202"/>
      <c r="FB83" s="202"/>
      <c r="FC83" s="202"/>
      <c r="FD83" s="202"/>
      <c r="FE83" s="202"/>
      <c r="FF83" s="202"/>
      <c r="FG83" s="202"/>
      <c r="FH83" s="202"/>
      <c r="FI83" s="202"/>
      <c r="FJ83" s="202"/>
      <c r="FK83" s="202"/>
      <c r="FL83" s="202"/>
      <c r="FM83" s="202"/>
      <c r="FN83" s="202"/>
      <c r="FO83" s="202"/>
      <c r="FP83" s="202"/>
      <c r="FQ83" s="202"/>
      <c r="FR83" s="202"/>
      <c r="FS83" s="202"/>
      <c r="FT83" s="202"/>
      <c r="FU83" s="202"/>
      <c r="FV83" s="202"/>
      <c r="FW83" s="202"/>
      <c r="FX83" s="202"/>
      <c r="FY83" s="202"/>
      <c r="FZ83" s="202"/>
      <c r="GA83" s="202"/>
      <c r="GB83" s="202"/>
      <c r="GC83" s="202"/>
      <c r="GD83" s="202"/>
      <c r="GE83" s="202"/>
      <c r="GF83" s="202"/>
      <c r="GG83" s="202"/>
      <c r="GH83" s="202"/>
      <c r="GI83" s="202"/>
      <c r="GJ83" s="202"/>
      <c r="GK83" s="202"/>
      <c r="GL83" s="202"/>
      <c r="GM83" s="202"/>
      <c r="GN83" s="202"/>
      <c r="GO83" s="202"/>
      <c r="GP83" s="202"/>
      <c r="GQ83" s="202"/>
      <c r="GR83" s="202"/>
      <c r="GS83" s="202"/>
      <c r="GT83" s="202"/>
      <c r="GU83" s="202"/>
      <c r="GV83" s="202"/>
      <c r="GW83" s="202"/>
      <c r="GX83" s="202"/>
      <c r="GY83" s="202"/>
      <c r="GZ83" s="202"/>
    </row>
    <row r="84" spans="17:208">
      <c r="Q84" s="229"/>
      <c r="R84" s="230"/>
      <c r="S84" s="219"/>
      <c r="T84" s="220"/>
      <c r="U84" s="220"/>
      <c r="V84" s="220"/>
      <c r="W84" s="221"/>
      <c r="X84" s="199"/>
      <c r="Y84" s="199"/>
      <c r="AA84" s="203"/>
      <c r="AB84" s="198"/>
      <c r="AC84" s="202"/>
      <c r="AD84" s="202"/>
      <c r="AE84" s="202"/>
      <c r="AF84" s="202"/>
      <c r="AG84" s="202"/>
      <c r="AH84" s="202"/>
      <c r="AI84" s="202"/>
      <c r="AJ84" s="202"/>
      <c r="AK84" s="202"/>
      <c r="AL84" s="202"/>
      <c r="AM84" s="202"/>
      <c r="AN84" s="202"/>
      <c r="AO84" s="202"/>
      <c r="AP84" s="202"/>
      <c r="AQ84" s="202"/>
      <c r="AR84" s="202"/>
      <c r="AS84" s="202"/>
      <c r="AT84" s="202"/>
      <c r="AU84" s="202"/>
      <c r="AV84" s="202"/>
      <c r="AW84" s="202"/>
      <c r="AX84" s="202"/>
      <c r="AY84" s="202"/>
      <c r="AZ84" s="202"/>
      <c r="BA84" s="202"/>
      <c r="BB84" s="202"/>
      <c r="BC84" s="202"/>
      <c r="BD84" s="202"/>
      <c r="BE84" s="202"/>
      <c r="BF84" s="202"/>
      <c r="BG84" s="202"/>
      <c r="BH84" s="202"/>
      <c r="BI84" s="202"/>
      <c r="BJ84" s="202"/>
      <c r="BK84" s="202"/>
      <c r="BL84" s="202"/>
      <c r="BM84" s="202"/>
      <c r="BN84" s="202"/>
      <c r="BO84" s="202"/>
      <c r="BP84" s="202"/>
      <c r="BQ84" s="202"/>
      <c r="BR84" s="202"/>
      <c r="BS84" s="202"/>
      <c r="BT84" s="202"/>
      <c r="BU84" s="202"/>
      <c r="BV84" s="202"/>
      <c r="BW84" s="202"/>
      <c r="BX84" s="202"/>
      <c r="BY84" s="202"/>
      <c r="BZ84" s="202"/>
      <c r="CA84" s="202"/>
      <c r="CB84" s="202"/>
      <c r="CC84" s="202"/>
      <c r="CD84" s="202"/>
      <c r="CE84" s="202"/>
      <c r="CF84" s="202"/>
      <c r="CG84" s="202"/>
      <c r="CH84" s="202"/>
      <c r="CI84" s="202"/>
      <c r="CJ84" s="202"/>
      <c r="CK84" s="202"/>
      <c r="CL84" s="202"/>
      <c r="CM84" s="202"/>
      <c r="CN84" s="202"/>
      <c r="CO84" s="202"/>
      <c r="CP84" s="202"/>
      <c r="CQ84" s="202"/>
      <c r="CR84" s="202"/>
      <c r="CS84" s="202"/>
      <c r="CT84" s="202"/>
      <c r="CU84" s="202"/>
      <c r="CV84" s="202"/>
      <c r="CW84" s="202"/>
      <c r="CX84" s="202"/>
      <c r="CY84" s="202"/>
      <c r="CZ84" s="202"/>
      <c r="DA84" s="202"/>
      <c r="DB84" s="202"/>
      <c r="DC84" s="202"/>
      <c r="DD84" s="202"/>
      <c r="DE84" s="202"/>
      <c r="DF84" s="202"/>
      <c r="DG84" s="202"/>
      <c r="DH84" s="202"/>
      <c r="DI84" s="202"/>
      <c r="DJ84" s="202"/>
      <c r="DK84" s="202"/>
      <c r="DL84" s="202"/>
      <c r="DM84" s="202"/>
      <c r="DN84" s="202"/>
      <c r="DO84" s="202"/>
      <c r="DP84" s="202"/>
      <c r="DQ84" s="202"/>
      <c r="DR84" s="202"/>
      <c r="DS84" s="202"/>
      <c r="DT84" s="202"/>
      <c r="DU84" s="202"/>
      <c r="DV84" s="202"/>
      <c r="DW84" s="202"/>
      <c r="DX84" s="202"/>
      <c r="DY84" s="202"/>
      <c r="DZ84" s="202"/>
      <c r="EA84" s="202"/>
      <c r="EB84" s="202"/>
      <c r="EC84" s="202"/>
      <c r="ED84" s="202"/>
      <c r="EE84" s="202"/>
      <c r="EF84" s="202"/>
      <c r="EG84" s="202"/>
      <c r="EH84" s="202"/>
      <c r="EI84" s="202"/>
      <c r="EJ84" s="202"/>
      <c r="EK84" s="202"/>
      <c r="EL84" s="202"/>
      <c r="EM84" s="202"/>
      <c r="EN84" s="202"/>
      <c r="EO84" s="202"/>
      <c r="EP84" s="202"/>
      <c r="EQ84" s="202"/>
      <c r="ER84" s="202"/>
      <c r="ES84" s="202"/>
      <c r="ET84" s="202"/>
      <c r="EU84" s="202"/>
      <c r="EV84" s="202"/>
      <c r="EW84" s="202"/>
      <c r="EX84" s="202"/>
      <c r="EY84" s="202"/>
      <c r="EZ84" s="202"/>
      <c r="FA84" s="202"/>
      <c r="FB84" s="202"/>
      <c r="FC84" s="202"/>
      <c r="FD84" s="202"/>
      <c r="FE84" s="202"/>
      <c r="FF84" s="202"/>
      <c r="FG84" s="202"/>
      <c r="FH84" s="202"/>
      <c r="FI84" s="202"/>
      <c r="FJ84" s="202"/>
      <c r="FK84" s="202"/>
      <c r="FL84" s="202"/>
      <c r="FM84" s="202"/>
      <c r="FN84" s="202"/>
      <c r="FO84" s="202"/>
      <c r="FP84" s="202"/>
      <c r="FQ84" s="202"/>
      <c r="FR84" s="202"/>
      <c r="FS84" s="202"/>
      <c r="FT84" s="202"/>
      <c r="FU84" s="202"/>
      <c r="FV84" s="202"/>
      <c r="FW84" s="202"/>
      <c r="FX84" s="202"/>
      <c r="FY84" s="202"/>
      <c r="FZ84" s="202"/>
      <c r="GA84" s="202"/>
      <c r="GB84" s="202"/>
      <c r="GC84" s="202"/>
      <c r="GD84" s="202"/>
      <c r="GE84" s="202"/>
      <c r="GF84" s="202"/>
      <c r="GG84" s="202"/>
      <c r="GH84" s="202"/>
      <c r="GI84" s="202"/>
      <c r="GJ84" s="202"/>
      <c r="GK84" s="202"/>
      <c r="GL84" s="202"/>
      <c r="GM84" s="202"/>
      <c r="GN84" s="202"/>
      <c r="GO84" s="202"/>
      <c r="GP84" s="202"/>
      <c r="GQ84" s="202"/>
      <c r="GR84" s="202"/>
      <c r="GS84" s="202"/>
      <c r="GT84" s="202"/>
      <c r="GU84" s="202"/>
      <c r="GV84" s="202"/>
      <c r="GW84" s="202"/>
      <c r="GX84" s="202"/>
      <c r="GY84" s="202"/>
      <c r="GZ84" s="202"/>
    </row>
    <row r="85" spans="17:208">
      <c r="Q85" s="229"/>
      <c r="R85" s="230"/>
      <c r="S85" s="219"/>
      <c r="T85" s="220"/>
      <c r="U85" s="220"/>
      <c r="V85" s="220"/>
      <c r="W85" s="221"/>
      <c r="X85" s="199"/>
      <c r="Y85" s="199"/>
      <c r="AA85" s="203"/>
      <c r="AB85" s="198"/>
      <c r="AC85" s="202"/>
      <c r="AD85" s="202"/>
      <c r="AE85" s="202"/>
      <c r="AF85" s="202"/>
      <c r="AG85" s="202"/>
      <c r="AH85" s="202"/>
      <c r="AI85" s="202"/>
      <c r="AJ85" s="202"/>
      <c r="AK85" s="202"/>
      <c r="AL85" s="202"/>
      <c r="AM85" s="202"/>
      <c r="AN85" s="202"/>
      <c r="AO85" s="202"/>
      <c r="AP85" s="202"/>
      <c r="AQ85" s="202"/>
      <c r="AR85" s="202"/>
      <c r="AS85" s="202"/>
      <c r="AT85" s="202"/>
      <c r="AU85" s="202"/>
      <c r="AV85" s="202"/>
      <c r="AW85" s="202"/>
      <c r="AX85" s="202"/>
      <c r="AY85" s="202"/>
      <c r="AZ85" s="202"/>
      <c r="BA85" s="202"/>
      <c r="BB85" s="202"/>
      <c r="BC85" s="202"/>
      <c r="BD85" s="202"/>
      <c r="BE85" s="202"/>
      <c r="BF85" s="202"/>
      <c r="BG85" s="202"/>
      <c r="BH85" s="202"/>
      <c r="BI85" s="202"/>
      <c r="BJ85" s="202"/>
      <c r="BK85" s="202"/>
      <c r="BL85" s="202"/>
      <c r="BM85" s="202"/>
      <c r="BN85" s="202"/>
      <c r="BO85" s="202"/>
      <c r="BP85" s="202"/>
      <c r="BQ85" s="202"/>
      <c r="BR85" s="202"/>
      <c r="BS85" s="202"/>
      <c r="BT85" s="202"/>
      <c r="BU85" s="202"/>
      <c r="BV85" s="202"/>
      <c r="BW85" s="202"/>
      <c r="BX85" s="202"/>
      <c r="BY85" s="202"/>
      <c r="BZ85" s="202"/>
      <c r="CA85" s="202"/>
      <c r="CB85" s="202"/>
      <c r="CC85" s="202"/>
      <c r="CD85" s="202"/>
      <c r="CE85" s="202"/>
      <c r="CF85" s="202"/>
      <c r="CG85" s="202"/>
      <c r="CH85" s="202"/>
      <c r="CI85" s="202"/>
      <c r="CJ85" s="202"/>
      <c r="CK85" s="202"/>
      <c r="CL85" s="202"/>
      <c r="CM85" s="202"/>
      <c r="CN85" s="202"/>
      <c r="CO85" s="202"/>
      <c r="CP85" s="202"/>
      <c r="CQ85" s="202"/>
      <c r="CR85" s="202"/>
      <c r="CS85" s="202"/>
      <c r="CT85" s="202"/>
      <c r="CU85" s="202"/>
      <c r="CV85" s="202"/>
      <c r="CW85" s="202"/>
      <c r="CX85" s="202"/>
      <c r="CY85" s="202"/>
      <c r="CZ85" s="202"/>
      <c r="DA85" s="202"/>
      <c r="DB85" s="202"/>
      <c r="DC85" s="202"/>
      <c r="DD85" s="202"/>
      <c r="DE85" s="202"/>
      <c r="DF85" s="202"/>
      <c r="DG85" s="202"/>
      <c r="DH85" s="202"/>
      <c r="DI85" s="202"/>
      <c r="DJ85" s="202"/>
      <c r="DK85" s="202"/>
      <c r="DL85" s="202"/>
      <c r="DM85" s="202"/>
      <c r="DN85" s="202"/>
      <c r="DO85" s="202"/>
      <c r="DP85" s="202"/>
      <c r="DQ85" s="202"/>
      <c r="DR85" s="202"/>
      <c r="DS85" s="202"/>
      <c r="DT85" s="202"/>
      <c r="DU85" s="202"/>
      <c r="DV85" s="202"/>
      <c r="DW85" s="202"/>
      <c r="DX85" s="202"/>
      <c r="DY85" s="202"/>
      <c r="DZ85" s="202"/>
      <c r="EA85" s="202"/>
      <c r="EB85" s="202"/>
      <c r="EC85" s="202"/>
      <c r="ED85" s="202"/>
      <c r="EE85" s="202"/>
      <c r="EF85" s="202"/>
      <c r="EG85" s="202"/>
      <c r="EH85" s="202"/>
      <c r="EI85" s="202"/>
      <c r="EJ85" s="202"/>
      <c r="EK85" s="202"/>
      <c r="EL85" s="202"/>
      <c r="EM85" s="202"/>
      <c r="EN85" s="202"/>
      <c r="EO85" s="202"/>
      <c r="EP85" s="202"/>
      <c r="EQ85" s="202"/>
      <c r="ER85" s="202"/>
      <c r="ES85" s="202"/>
      <c r="ET85" s="202"/>
      <c r="EU85" s="202"/>
      <c r="EV85" s="202"/>
      <c r="EW85" s="202"/>
      <c r="EX85" s="202"/>
      <c r="EY85" s="202"/>
      <c r="EZ85" s="202"/>
      <c r="FA85" s="202"/>
      <c r="FB85" s="202"/>
      <c r="FC85" s="202"/>
      <c r="FD85" s="202"/>
      <c r="FE85" s="202"/>
      <c r="FF85" s="202"/>
      <c r="FG85" s="202"/>
      <c r="FH85" s="202"/>
      <c r="FI85" s="202"/>
      <c r="FJ85" s="202"/>
      <c r="FK85" s="202"/>
      <c r="FL85" s="202"/>
      <c r="FM85" s="202"/>
      <c r="FN85" s="202"/>
      <c r="FO85" s="202"/>
      <c r="FP85" s="202"/>
      <c r="FQ85" s="202"/>
      <c r="FR85" s="202"/>
      <c r="FS85" s="202"/>
      <c r="FT85" s="202"/>
      <c r="FU85" s="202"/>
      <c r="FV85" s="202"/>
      <c r="FW85" s="202"/>
      <c r="FX85" s="202"/>
      <c r="FY85" s="202"/>
      <c r="FZ85" s="202"/>
      <c r="GA85" s="202"/>
      <c r="GB85" s="202"/>
      <c r="GC85" s="202"/>
      <c r="GD85" s="202"/>
      <c r="GE85" s="202"/>
      <c r="GF85" s="202"/>
      <c r="GG85" s="202"/>
      <c r="GH85" s="202"/>
      <c r="GI85" s="202"/>
      <c r="GJ85" s="202"/>
      <c r="GK85" s="202"/>
      <c r="GL85" s="202"/>
      <c r="GM85" s="202"/>
      <c r="GN85" s="202"/>
      <c r="GO85" s="202"/>
      <c r="GP85" s="202"/>
      <c r="GQ85" s="202"/>
      <c r="GR85" s="202"/>
      <c r="GS85" s="202"/>
      <c r="GT85" s="202"/>
      <c r="GU85" s="202"/>
      <c r="GV85" s="202"/>
      <c r="GW85" s="202"/>
      <c r="GX85" s="202"/>
      <c r="GY85" s="202"/>
      <c r="GZ85" s="202"/>
    </row>
    <row r="86" spans="17:208">
      <c r="Q86" s="229"/>
      <c r="R86" s="230"/>
      <c r="S86" s="219"/>
      <c r="T86" s="220"/>
      <c r="U86" s="220"/>
      <c r="V86" s="220"/>
      <c r="W86" s="221"/>
      <c r="X86" s="199"/>
      <c r="Y86" s="199"/>
      <c r="AA86" s="203"/>
      <c r="AB86" s="198"/>
      <c r="AC86" s="202"/>
      <c r="AD86" s="202"/>
      <c r="AE86" s="202"/>
      <c r="AF86" s="202"/>
      <c r="AG86" s="202"/>
      <c r="AH86" s="202"/>
      <c r="AI86" s="202"/>
      <c r="AJ86" s="202"/>
      <c r="AK86" s="202"/>
      <c r="AL86" s="202"/>
      <c r="AM86" s="202"/>
      <c r="AN86" s="202"/>
      <c r="AO86" s="202"/>
      <c r="AP86" s="202"/>
      <c r="AQ86" s="202"/>
      <c r="AR86" s="202"/>
      <c r="AS86" s="202"/>
      <c r="AT86" s="202"/>
      <c r="AU86" s="202"/>
      <c r="AV86" s="202"/>
      <c r="AW86" s="202"/>
      <c r="AX86" s="202"/>
      <c r="AY86" s="202"/>
      <c r="AZ86" s="202"/>
      <c r="BA86" s="202"/>
      <c r="BB86" s="202"/>
      <c r="BC86" s="202"/>
      <c r="BD86" s="202"/>
      <c r="BE86" s="202"/>
      <c r="BF86" s="202"/>
      <c r="BG86" s="202"/>
      <c r="BH86" s="202"/>
      <c r="BI86" s="202"/>
      <c r="BJ86" s="202"/>
      <c r="BK86" s="202"/>
      <c r="BL86" s="202"/>
      <c r="BM86" s="202"/>
      <c r="BN86" s="202"/>
      <c r="BO86" s="202"/>
      <c r="BP86" s="202"/>
      <c r="BQ86" s="202"/>
      <c r="BR86" s="202"/>
      <c r="BS86" s="202"/>
      <c r="BT86" s="202"/>
      <c r="BU86" s="202"/>
      <c r="BV86" s="202"/>
      <c r="BW86" s="202"/>
      <c r="BX86" s="202"/>
      <c r="BY86" s="202"/>
      <c r="BZ86" s="202"/>
      <c r="CA86" s="202"/>
      <c r="CB86" s="202"/>
      <c r="CC86" s="202"/>
      <c r="CD86" s="202"/>
      <c r="CE86" s="202"/>
      <c r="CF86" s="202"/>
      <c r="CG86" s="202"/>
      <c r="CH86" s="202"/>
      <c r="CI86" s="202"/>
      <c r="CJ86" s="202"/>
      <c r="CK86" s="202"/>
      <c r="CL86" s="202"/>
      <c r="CM86" s="202"/>
      <c r="CN86" s="202"/>
      <c r="CO86" s="202"/>
      <c r="CP86" s="202"/>
      <c r="CQ86" s="202"/>
      <c r="CR86" s="202"/>
      <c r="CS86" s="202"/>
      <c r="CT86" s="202"/>
      <c r="CU86" s="202"/>
      <c r="CV86" s="202"/>
      <c r="CW86" s="202"/>
      <c r="CX86" s="202"/>
      <c r="CY86" s="202"/>
      <c r="CZ86" s="202"/>
      <c r="DA86" s="202"/>
      <c r="DB86" s="202"/>
      <c r="DC86" s="202"/>
      <c r="DD86" s="202"/>
      <c r="DE86" s="202"/>
      <c r="DF86" s="202"/>
      <c r="DG86" s="202"/>
      <c r="DH86" s="202"/>
      <c r="DI86" s="202"/>
      <c r="DJ86" s="202"/>
      <c r="DK86" s="202"/>
      <c r="DL86" s="202"/>
      <c r="DM86" s="202"/>
      <c r="DN86" s="202"/>
      <c r="DO86" s="202"/>
      <c r="DP86" s="202"/>
      <c r="DQ86" s="202"/>
      <c r="DR86" s="202"/>
      <c r="DS86" s="202"/>
      <c r="DT86" s="202"/>
      <c r="DU86" s="202"/>
      <c r="DV86" s="202"/>
      <c r="DW86" s="202"/>
      <c r="DX86" s="202"/>
      <c r="DY86" s="202"/>
      <c r="DZ86" s="202"/>
      <c r="EA86" s="202"/>
      <c r="EB86" s="202"/>
      <c r="EC86" s="202"/>
      <c r="ED86" s="202"/>
      <c r="EE86" s="202"/>
      <c r="EF86" s="202"/>
      <c r="EG86" s="202"/>
      <c r="EH86" s="202"/>
      <c r="EI86" s="202"/>
      <c r="EJ86" s="202"/>
      <c r="EK86" s="202"/>
      <c r="EL86" s="202"/>
      <c r="EM86" s="202"/>
      <c r="EN86" s="202"/>
      <c r="EO86" s="202"/>
      <c r="EP86" s="202"/>
      <c r="EQ86" s="202"/>
      <c r="ER86" s="202"/>
      <c r="ES86" s="202"/>
      <c r="ET86" s="202"/>
      <c r="EU86" s="202"/>
      <c r="EV86" s="202"/>
      <c r="EW86" s="202"/>
      <c r="EX86" s="202"/>
      <c r="EY86" s="202"/>
      <c r="EZ86" s="202"/>
      <c r="FA86" s="202"/>
      <c r="FB86" s="202"/>
      <c r="FC86" s="202"/>
      <c r="FD86" s="202"/>
      <c r="FE86" s="202"/>
      <c r="FF86" s="202"/>
      <c r="FG86" s="202"/>
      <c r="FH86" s="202"/>
      <c r="FI86" s="202"/>
      <c r="FJ86" s="202"/>
      <c r="FK86" s="202"/>
      <c r="FL86" s="202"/>
      <c r="FM86" s="202"/>
      <c r="FN86" s="202"/>
      <c r="FO86" s="202"/>
      <c r="FP86" s="202"/>
      <c r="FQ86" s="202"/>
      <c r="FR86" s="202"/>
      <c r="FS86" s="202"/>
      <c r="FT86" s="202"/>
      <c r="FU86" s="202"/>
      <c r="FV86" s="202"/>
      <c r="FW86" s="202"/>
      <c r="FX86" s="202"/>
      <c r="FY86" s="202"/>
      <c r="FZ86" s="202"/>
      <c r="GA86" s="202"/>
      <c r="GB86" s="202"/>
      <c r="GC86" s="202"/>
      <c r="GD86" s="202"/>
      <c r="GE86" s="202"/>
      <c r="GF86" s="202"/>
      <c r="GG86" s="202"/>
      <c r="GH86" s="202"/>
      <c r="GI86" s="202"/>
      <c r="GJ86" s="202"/>
      <c r="GK86" s="202"/>
      <c r="GL86" s="202"/>
      <c r="GM86" s="202"/>
      <c r="GN86" s="202"/>
      <c r="GO86" s="202"/>
      <c r="GP86" s="202"/>
      <c r="GQ86" s="202"/>
      <c r="GR86" s="202"/>
      <c r="GS86" s="202"/>
      <c r="GT86" s="202"/>
      <c r="GU86" s="202"/>
      <c r="GV86" s="202"/>
      <c r="GW86" s="202"/>
      <c r="GX86" s="202"/>
      <c r="GY86" s="202"/>
      <c r="GZ86" s="202"/>
    </row>
    <row r="87" spans="17:208">
      <c r="Q87" s="229"/>
      <c r="R87" s="230"/>
      <c r="S87" s="219"/>
      <c r="T87" s="220"/>
      <c r="U87" s="220"/>
      <c r="V87" s="220"/>
      <c r="W87" s="221"/>
      <c r="X87" s="199"/>
      <c r="Y87" s="199"/>
      <c r="AA87" s="203"/>
      <c r="AB87" s="198"/>
      <c r="AC87" s="202"/>
      <c r="AD87" s="202"/>
      <c r="AE87" s="202"/>
      <c r="AF87" s="202"/>
      <c r="AG87" s="202"/>
      <c r="AH87" s="202"/>
      <c r="AI87" s="202"/>
      <c r="AJ87" s="202"/>
      <c r="AK87" s="202"/>
      <c r="AL87" s="202"/>
      <c r="AM87" s="202"/>
      <c r="AN87" s="202"/>
      <c r="AO87" s="202"/>
      <c r="AP87" s="202"/>
      <c r="AQ87" s="202"/>
      <c r="AR87" s="202"/>
      <c r="AS87" s="202"/>
      <c r="AT87" s="202"/>
      <c r="AU87" s="202"/>
      <c r="AV87" s="202"/>
      <c r="AW87" s="202"/>
      <c r="AX87" s="202"/>
      <c r="AY87" s="202"/>
      <c r="AZ87" s="202"/>
      <c r="BA87" s="202"/>
      <c r="BB87" s="202"/>
      <c r="BC87" s="202"/>
      <c r="BD87" s="202"/>
      <c r="BE87" s="202"/>
      <c r="BF87" s="202"/>
      <c r="BG87" s="202"/>
      <c r="BH87" s="202"/>
      <c r="BI87" s="202"/>
      <c r="BJ87" s="202"/>
      <c r="BK87" s="202"/>
      <c r="BL87" s="202"/>
      <c r="BM87" s="202"/>
      <c r="BN87" s="202"/>
      <c r="BO87" s="202"/>
      <c r="BP87" s="202"/>
      <c r="BQ87" s="202"/>
      <c r="BR87" s="202"/>
      <c r="BS87" s="202"/>
      <c r="BT87" s="202"/>
      <c r="BU87" s="202"/>
      <c r="BV87" s="202"/>
      <c r="BW87" s="202"/>
      <c r="BX87" s="202"/>
      <c r="BY87" s="202"/>
      <c r="BZ87" s="202"/>
      <c r="CA87" s="202"/>
      <c r="CB87" s="202"/>
      <c r="CC87" s="202"/>
      <c r="CD87" s="202"/>
      <c r="CE87" s="202"/>
      <c r="CF87" s="202"/>
      <c r="CG87" s="202"/>
      <c r="CH87" s="202"/>
      <c r="CI87" s="202"/>
      <c r="CJ87" s="202"/>
      <c r="CK87" s="202"/>
      <c r="CL87" s="202"/>
      <c r="CM87" s="202"/>
      <c r="CN87" s="202"/>
      <c r="CO87" s="202"/>
      <c r="CP87" s="202"/>
      <c r="CQ87" s="202"/>
      <c r="CR87" s="202"/>
      <c r="CS87" s="202"/>
      <c r="CT87" s="202"/>
      <c r="CU87" s="202"/>
      <c r="CV87" s="202"/>
      <c r="CW87" s="202"/>
      <c r="CX87" s="202"/>
      <c r="CY87" s="202"/>
      <c r="CZ87" s="202"/>
      <c r="DA87" s="202"/>
      <c r="DB87" s="202"/>
      <c r="DC87" s="202"/>
      <c r="DD87" s="202"/>
      <c r="DE87" s="202"/>
      <c r="DF87" s="202"/>
      <c r="DG87" s="202"/>
      <c r="DH87" s="202"/>
      <c r="DI87" s="202"/>
      <c r="DJ87" s="202"/>
      <c r="DK87" s="202"/>
      <c r="DL87" s="202"/>
      <c r="DM87" s="202"/>
      <c r="DN87" s="202"/>
      <c r="DO87" s="202"/>
      <c r="DP87" s="202"/>
      <c r="DQ87" s="202"/>
      <c r="DR87" s="202"/>
      <c r="DS87" s="202"/>
      <c r="DT87" s="202"/>
      <c r="DU87" s="202"/>
      <c r="DV87" s="202"/>
      <c r="DW87" s="202"/>
      <c r="DX87" s="202"/>
      <c r="DY87" s="202"/>
      <c r="DZ87" s="202"/>
      <c r="EA87" s="202"/>
      <c r="EB87" s="202"/>
      <c r="EC87" s="202"/>
      <c r="ED87" s="202"/>
      <c r="EE87" s="202"/>
      <c r="EF87" s="202"/>
      <c r="EG87" s="202"/>
      <c r="EH87" s="202"/>
      <c r="EI87" s="202"/>
      <c r="EJ87" s="202"/>
      <c r="EK87" s="202"/>
      <c r="EL87" s="202"/>
      <c r="EM87" s="202"/>
      <c r="EN87" s="202"/>
      <c r="EO87" s="202"/>
      <c r="EP87" s="202"/>
      <c r="EQ87" s="202"/>
      <c r="ER87" s="202"/>
      <c r="ES87" s="202"/>
      <c r="ET87" s="202"/>
      <c r="EU87" s="202"/>
      <c r="EV87" s="202"/>
      <c r="EW87" s="202"/>
      <c r="EX87" s="202"/>
      <c r="EY87" s="202"/>
      <c r="EZ87" s="202"/>
      <c r="FA87" s="202"/>
      <c r="FB87" s="202"/>
      <c r="FC87" s="202"/>
      <c r="FD87" s="202"/>
      <c r="FE87" s="202"/>
      <c r="FF87" s="202"/>
      <c r="FG87" s="202"/>
      <c r="FH87" s="202"/>
      <c r="FI87" s="202"/>
      <c r="FJ87" s="202"/>
      <c r="FK87" s="202"/>
      <c r="FL87" s="202"/>
      <c r="FM87" s="202"/>
      <c r="FN87" s="202"/>
      <c r="FO87" s="202"/>
      <c r="FP87" s="202"/>
      <c r="FQ87" s="202"/>
      <c r="FR87" s="202"/>
      <c r="FS87" s="202"/>
      <c r="FT87" s="202"/>
      <c r="FU87" s="202"/>
      <c r="FV87" s="202"/>
      <c r="FW87" s="202"/>
      <c r="FX87" s="202"/>
      <c r="FY87" s="202"/>
      <c r="FZ87" s="202"/>
      <c r="GA87" s="202"/>
      <c r="GB87" s="202"/>
      <c r="GC87" s="202"/>
      <c r="GD87" s="202"/>
      <c r="GE87" s="202"/>
      <c r="GF87" s="202"/>
      <c r="GG87" s="202"/>
      <c r="GH87" s="202"/>
      <c r="GI87" s="202"/>
      <c r="GJ87" s="202"/>
      <c r="GK87" s="202"/>
      <c r="GL87" s="202"/>
      <c r="GM87" s="202"/>
      <c r="GN87" s="202"/>
      <c r="GO87" s="202"/>
      <c r="GP87" s="202"/>
      <c r="GQ87" s="202"/>
      <c r="GR87" s="202"/>
      <c r="GS87" s="202"/>
      <c r="GT87" s="202"/>
      <c r="GU87" s="202"/>
      <c r="GV87" s="202"/>
      <c r="GW87" s="202"/>
      <c r="GX87" s="202"/>
      <c r="GY87" s="202"/>
      <c r="GZ87" s="202"/>
    </row>
    <row r="88" spans="17:208">
      <c r="Q88" s="229"/>
      <c r="R88" s="230"/>
      <c r="S88" s="219"/>
      <c r="T88" s="220"/>
      <c r="U88" s="220"/>
      <c r="V88" s="220"/>
      <c r="W88" s="221"/>
      <c r="X88" s="199"/>
      <c r="Y88" s="199"/>
      <c r="AA88" s="203"/>
      <c r="AB88" s="198"/>
      <c r="AC88" s="202"/>
      <c r="AD88" s="202"/>
      <c r="AE88" s="202"/>
      <c r="AF88" s="202"/>
      <c r="AG88" s="202"/>
      <c r="AH88" s="202"/>
      <c r="AI88" s="202"/>
      <c r="AJ88" s="202"/>
      <c r="AK88" s="202"/>
      <c r="AL88" s="202"/>
      <c r="AM88" s="202"/>
      <c r="AN88" s="202"/>
      <c r="AO88" s="202"/>
      <c r="AP88" s="202"/>
      <c r="AQ88" s="202"/>
      <c r="AR88" s="202"/>
      <c r="AS88" s="202"/>
      <c r="AT88" s="202"/>
      <c r="AU88" s="202"/>
      <c r="AV88" s="202"/>
      <c r="AW88" s="202"/>
      <c r="AX88" s="202"/>
      <c r="AY88" s="202"/>
      <c r="AZ88" s="202"/>
      <c r="BA88" s="202"/>
      <c r="BB88" s="202"/>
      <c r="BC88" s="202"/>
      <c r="BD88" s="202"/>
      <c r="BE88" s="202"/>
      <c r="BF88" s="202"/>
      <c r="BG88" s="202"/>
      <c r="BH88" s="202"/>
      <c r="BI88" s="202"/>
      <c r="BJ88" s="202"/>
      <c r="BK88" s="202"/>
      <c r="BL88" s="202"/>
      <c r="BM88" s="202"/>
      <c r="BN88" s="202"/>
      <c r="BO88" s="202"/>
      <c r="BP88" s="202"/>
      <c r="BQ88" s="202"/>
      <c r="BR88" s="202"/>
      <c r="BS88" s="202"/>
      <c r="BT88" s="202"/>
      <c r="BU88" s="202"/>
      <c r="BV88" s="202"/>
      <c r="BW88" s="202"/>
      <c r="BX88" s="202"/>
      <c r="BY88" s="202"/>
      <c r="BZ88" s="202"/>
      <c r="CA88" s="202"/>
      <c r="CB88" s="202"/>
      <c r="CC88" s="202"/>
      <c r="CD88" s="202"/>
      <c r="CE88" s="202"/>
      <c r="CF88" s="202"/>
      <c r="CG88" s="202"/>
      <c r="CH88" s="202"/>
      <c r="CI88" s="202"/>
      <c r="CJ88" s="202"/>
      <c r="CK88" s="202"/>
      <c r="CL88" s="202"/>
      <c r="CM88" s="202"/>
      <c r="CN88" s="202"/>
      <c r="CO88" s="202"/>
      <c r="CP88" s="202"/>
      <c r="CQ88" s="202"/>
      <c r="CR88" s="202"/>
      <c r="CS88" s="202"/>
      <c r="CT88" s="202"/>
      <c r="CU88" s="202"/>
      <c r="CV88" s="202"/>
      <c r="CW88" s="202"/>
      <c r="CX88" s="202"/>
      <c r="CY88" s="202"/>
      <c r="CZ88" s="202"/>
      <c r="DA88" s="202"/>
      <c r="DB88" s="202"/>
      <c r="DC88" s="202"/>
      <c r="DD88" s="202"/>
      <c r="DE88" s="202"/>
      <c r="DF88" s="202"/>
      <c r="DG88" s="202"/>
      <c r="DH88" s="202"/>
      <c r="DI88" s="202"/>
      <c r="DJ88" s="202"/>
      <c r="DK88" s="202"/>
      <c r="DL88" s="202"/>
      <c r="DM88" s="202"/>
      <c r="DN88" s="202"/>
      <c r="DO88" s="202"/>
      <c r="DP88" s="202"/>
      <c r="DQ88" s="202"/>
      <c r="DR88" s="202"/>
      <c r="DS88" s="202"/>
      <c r="DT88" s="202"/>
      <c r="DU88" s="202"/>
      <c r="DV88" s="202"/>
      <c r="DW88" s="202"/>
      <c r="DX88" s="202"/>
      <c r="DY88" s="202"/>
      <c r="DZ88" s="202"/>
      <c r="EA88" s="202"/>
      <c r="EB88" s="202"/>
      <c r="EC88" s="202"/>
      <c r="ED88" s="202"/>
      <c r="EE88" s="202"/>
      <c r="EF88" s="202"/>
      <c r="EG88" s="202"/>
      <c r="EH88" s="202"/>
      <c r="EI88" s="202"/>
      <c r="EJ88" s="202"/>
      <c r="EK88" s="202"/>
      <c r="EL88" s="202"/>
      <c r="EM88" s="202"/>
      <c r="EN88" s="202"/>
      <c r="EO88" s="202"/>
      <c r="EP88" s="202"/>
      <c r="EQ88" s="202"/>
      <c r="ER88" s="202"/>
      <c r="ES88" s="202"/>
      <c r="ET88" s="202"/>
      <c r="EU88" s="202"/>
      <c r="EV88" s="202"/>
      <c r="EW88" s="202"/>
      <c r="EX88" s="202"/>
      <c r="EY88" s="202"/>
      <c r="EZ88" s="202"/>
      <c r="FA88" s="202"/>
      <c r="FB88" s="202"/>
      <c r="FC88" s="202"/>
      <c r="FD88" s="202"/>
      <c r="FE88" s="202"/>
      <c r="FF88" s="202"/>
      <c r="FG88" s="202"/>
      <c r="FH88" s="202"/>
      <c r="FI88" s="202"/>
      <c r="FJ88" s="202"/>
      <c r="FK88" s="202"/>
      <c r="FL88" s="202"/>
      <c r="FM88" s="202"/>
      <c r="FN88" s="202"/>
      <c r="FO88" s="202"/>
      <c r="FP88" s="202"/>
      <c r="FQ88" s="202"/>
      <c r="FR88" s="202"/>
      <c r="FS88" s="202"/>
      <c r="FT88" s="202"/>
      <c r="FU88" s="202"/>
      <c r="FV88" s="202"/>
      <c r="FW88" s="202"/>
      <c r="FX88" s="202"/>
      <c r="FY88" s="202"/>
      <c r="FZ88" s="202"/>
      <c r="GA88" s="202"/>
      <c r="GB88" s="202"/>
      <c r="GC88" s="202"/>
      <c r="GD88" s="202"/>
      <c r="GE88" s="202"/>
      <c r="GF88" s="202"/>
      <c r="GG88" s="202"/>
      <c r="GH88" s="202"/>
      <c r="GI88" s="202"/>
      <c r="GJ88" s="202"/>
      <c r="GK88" s="202"/>
      <c r="GL88" s="202"/>
      <c r="GM88" s="202"/>
      <c r="GN88" s="202"/>
      <c r="GO88" s="202"/>
      <c r="GP88" s="202"/>
      <c r="GQ88" s="202"/>
      <c r="GR88" s="202"/>
      <c r="GS88" s="202"/>
      <c r="GT88" s="202"/>
      <c r="GU88" s="202"/>
      <c r="GV88" s="202"/>
      <c r="GW88" s="202"/>
      <c r="GX88" s="202"/>
      <c r="GY88" s="202"/>
      <c r="GZ88" s="202"/>
    </row>
    <row r="89" spans="17:208">
      <c r="Q89" s="229"/>
      <c r="R89" s="230"/>
      <c r="S89" s="219"/>
      <c r="T89" s="220"/>
      <c r="U89" s="220"/>
      <c r="V89" s="220"/>
      <c r="W89" s="221"/>
      <c r="X89" s="199"/>
      <c r="Y89" s="199"/>
      <c r="AA89" s="203"/>
      <c r="AB89" s="198"/>
      <c r="AC89" s="202"/>
      <c r="AD89" s="202"/>
      <c r="AE89" s="202"/>
      <c r="AF89" s="202"/>
      <c r="AG89" s="202"/>
      <c r="AH89" s="202"/>
      <c r="AI89" s="202"/>
      <c r="AJ89" s="202"/>
      <c r="AK89" s="202"/>
      <c r="AL89" s="202"/>
      <c r="AM89" s="202"/>
      <c r="AN89" s="202"/>
      <c r="AO89" s="202"/>
      <c r="AP89" s="202"/>
      <c r="AQ89" s="202"/>
      <c r="AR89" s="202"/>
      <c r="AS89" s="202"/>
      <c r="AT89" s="202"/>
      <c r="AU89" s="202"/>
      <c r="AV89" s="202"/>
      <c r="AW89" s="202"/>
      <c r="AX89" s="202"/>
      <c r="AY89" s="202"/>
      <c r="AZ89" s="202"/>
      <c r="BA89" s="202"/>
      <c r="BB89" s="202"/>
      <c r="BC89" s="202"/>
      <c r="BD89" s="202"/>
      <c r="BE89" s="202"/>
      <c r="BF89" s="202"/>
      <c r="BG89" s="202"/>
      <c r="BH89" s="202"/>
      <c r="BI89" s="202"/>
      <c r="BJ89" s="202"/>
      <c r="BK89" s="202"/>
      <c r="BL89" s="202"/>
      <c r="BM89" s="202"/>
      <c r="BN89" s="202"/>
      <c r="BO89" s="202"/>
      <c r="BP89" s="202"/>
      <c r="BQ89" s="202"/>
      <c r="BR89" s="202"/>
      <c r="BS89" s="202"/>
      <c r="BT89" s="202"/>
      <c r="BU89" s="202"/>
      <c r="BV89" s="202"/>
      <c r="BW89" s="202"/>
      <c r="BX89" s="202"/>
      <c r="BY89" s="202"/>
      <c r="BZ89" s="202"/>
      <c r="CA89" s="202"/>
      <c r="CB89" s="202"/>
      <c r="CC89" s="202"/>
      <c r="CD89" s="202"/>
      <c r="CE89" s="202"/>
      <c r="CF89" s="202"/>
      <c r="CG89" s="202"/>
      <c r="CH89" s="202"/>
      <c r="CI89" s="202"/>
      <c r="CJ89" s="202"/>
      <c r="CK89" s="202"/>
      <c r="CL89" s="202"/>
      <c r="CM89" s="202"/>
      <c r="CN89" s="202"/>
      <c r="CO89" s="202"/>
      <c r="CP89" s="202"/>
      <c r="CQ89" s="202"/>
      <c r="CR89" s="202"/>
      <c r="CS89" s="202"/>
      <c r="CT89" s="202"/>
      <c r="CU89" s="202"/>
      <c r="CV89" s="202"/>
      <c r="CW89" s="202"/>
      <c r="CX89" s="202"/>
      <c r="CY89" s="202"/>
      <c r="CZ89" s="202"/>
      <c r="DA89" s="202"/>
      <c r="DB89" s="202"/>
      <c r="DC89" s="202"/>
      <c r="DD89" s="202"/>
      <c r="DE89" s="202"/>
      <c r="DF89" s="202"/>
      <c r="DG89" s="202"/>
      <c r="DH89" s="202"/>
      <c r="DI89" s="202"/>
      <c r="DJ89" s="202"/>
      <c r="DK89" s="202"/>
      <c r="DL89" s="202"/>
      <c r="DM89" s="202"/>
      <c r="DN89" s="202"/>
      <c r="DO89" s="202"/>
      <c r="DP89" s="202"/>
      <c r="DQ89" s="202"/>
      <c r="DR89" s="202"/>
      <c r="DS89" s="202"/>
      <c r="DT89" s="202"/>
      <c r="DU89" s="202"/>
      <c r="DV89" s="202"/>
      <c r="DW89" s="202"/>
      <c r="DX89" s="202"/>
      <c r="DY89" s="202"/>
      <c r="DZ89" s="202"/>
      <c r="EA89" s="202"/>
      <c r="EB89" s="202"/>
      <c r="EC89" s="202"/>
      <c r="ED89" s="202"/>
      <c r="EE89" s="202"/>
      <c r="EF89" s="202"/>
      <c r="EG89" s="202"/>
      <c r="EH89" s="202"/>
      <c r="EI89" s="202"/>
      <c r="EJ89" s="202"/>
      <c r="EK89" s="202"/>
      <c r="EL89" s="202"/>
      <c r="EM89" s="202"/>
      <c r="EN89" s="202"/>
      <c r="EO89" s="202"/>
      <c r="EP89" s="202"/>
      <c r="EQ89" s="202"/>
      <c r="ER89" s="202"/>
      <c r="ES89" s="202"/>
      <c r="ET89" s="202"/>
      <c r="EU89" s="202"/>
      <c r="EV89" s="202"/>
      <c r="EW89" s="202"/>
      <c r="EX89" s="202"/>
      <c r="EY89" s="202"/>
      <c r="EZ89" s="202"/>
      <c r="FA89" s="202"/>
      <c r="FB89" s="202"/>
      <c r="FC89" s="202"/>
      <c r="FD89" s="202"/>
      <c r="FE89" s="202"/>
      <c r="FF89" s="202"/>
      <c r="FG89" s="202"/>
      <c r="FH89" s="202"/>
      <c r="FI89" s="202"/>
      <c r="FJ89" s="202"/>
      <c r="FK89" s="202"/>
      <c r="FL89" s="202"/>
      <c r="FM89" s="202"/>
      <c r="FN89" s="202"/>
      <c r="FO89" s="202"/>
      <c r="FP89" s="202"/>
      <c r="FQ89" s="202"/>
      <c r="FR89" s="202"/>
      <c r="FS89" s="202"/>
      <c r="FT89" s="202"/>
      <c r="FU89" s="202"/>
      <c r="FV89" s="202"/>
      <c r="FW89" s="202"/>
      <c r="FX89" s="202"/>
      <c r="FY89" s="202"/>
      <c r="FZ89" s="202"/>
      <c r="GA89" s="202"/>
      <c r="GB89" s="202"/>
      <c r="GC89" s="202"/>
      <c r="GD89" s="202"/>
      <c r="GE89" s="202"/>
      <c r="GF89" s="202"/>
      <c r="GG89" s="202"/>
      <c r="GH89" s="202"/>
      <c r="GI89" s="202"/>
      <c r="GJ89" s="202"/>
      <c r="GK89" s="202"/>
      <c r="GL89" s="202"/>
      <c r="GM89" s="202"/>
      <c r="GN89" s="202"/>
      <c r="GO89" s="202"/>
      <c r="GP89" s="202"/>
      <c r="GQ89" s="202"/>
      <c r="GR89" s="202"/>
      <c r="GS89" s="202"/>
      <c r="GT89" s="202"/>
      <c r="GU89" s="202"/>
      <c r="GV89" s="202"/>
      <c r="GW89" s="202"/>
      <c r="GX89" s="202"/>
      <c r="GY89" s="202"/>
      <c r="GZ89" s="202"/>
    </row>
    <row r="90" spans="17:208">
      <c r="Q90" s="229"/>
      <c r="R90" s="230"/>
      <c r="S90" s="219"/>
      <c r="T90" s="220"/>
      <c r="U90" s="220"/>
      <c r="V90" s="220"/>
      <c r="W90" s="221"/>
      <c r="X90" s="199"/>
      <c r="Y90" s="199"/>
      <c r="AA90" s="203"/>
      <c r="AB90" s="198"/>
      <c r="AC90" s="202"/>
      <c r="AD90" s="202"/>
      <c r="AE90" s="202"/>
      <c r="AF90" s="202"/>
      <c r="AG90" s="202"/>
      <c r="AH90" s="202"/>
      <c r="AI90" s="202"/>
      <c r="AJ90" s="202"/>
      <c r="AK90" s="202"/>
      <c r="AL90" s="202"/>
      <c r="AM90" s="202"/>
      <c r="AN90" s="202"/>
      <c r="AO90" s="202"/>
      <c r="AP90" s="202"/>
      <c r="AQ90" s="202"/>
      <c r="AR90" s="202"/>
      <c r="AS90" s="202"/>
      <c r="AT90" s="202"/>
      <c r="AU90" s="202"/>
      <c r="AV90" s="202"/>
      <c r="AW90" s="202"/>
      <c r="AX90" s="202"/>
      <c r="AY90" s="202"/>
      <c r="AZ90" s="202"/>
      <c r="BA90" s="202"/>
      <c r="BB90" s="202"/>
      <c r="BC90" s="202"/>
      <c r="BD90" s="202"/>
      <c r="BE90" s="202"/>
      <c r="BF90" s="202"/>
      <c r="BG90" s="202"/>
      <c r="BH90" s="202"/>
      <c r="BI90" s="202"/>
      <c r="BJ90" s="202"/>
      <c r="BK90" s="202"/>
      <c r="BL90" s="202"/>
      <c r="BM90" s="202"/>
      <c r="BN90" s="202"/>
      <c r="BO90" s="202"/>
      <c r="BP90" s="202"/>
      <c r="BQ90" s="202"/>
      <c r="BR90" s="202"/>
      <c r="BS90" s="202"/>
      <c r="BT90" s="202"/>
      <c r="BU90" s="202"/>
      <c r="BV90" s="202"/>
      <c r="BW90" s="202"/>
      <c r="BX90" s="202"/>
      <c r="BY90" s="202"/>
      <c r="BZ90" s="202"/>
      <c r="CA90" s="202"/>
      <c r="CB90" s="202"/>
      <c r="CC90" s="202"/>
      <c r="CD90" s="202"/>
      <c r="CE90" s="202"/>
      <c r="CF90" s="202"/>
      <c r="CG90" s="202"/>
      <c r="CH90" s="202"/>
      <c r="CI90" s="202"/>
      <c r="CJ90" s="202"/>
      <c r="CK90" s="202"/>
      <c r="CL90" s="202"/>
      <c r="CM90" s="202"/>
      <c r="CN90" s="202"/>
      <c r="CO90" s="202"/>
      <c r="CP90" s="202"/>
      <c r="CQ90" s="202"/>
      <c r="CR90" s="202"/>
      <c r="CS90" s="202"/>
      <c r="CT90" s="202"/>
      <c r="CU90" s="202"/>
      <c r="CV90" s="202"/>
      <c r="CW90" s="202"/>
      <c r="CX90" s="202"/>
      <c r="CY90" s="202"/>
      <c r="CZ90" s="202"/>
      <c r="DA90" s="202"/>
      <c r="DB90" s="202"/>
      <c r="DC90" s="202"/>
      <c r="DD90" s="202"/>
      <c r="DE90" s="202"/>
      <c r="DF90" s="202"/>
      <c r="DG90" s="202"/>
      <c r="DH90" s="202"/>
      <c r="DI90" s="202"/>
      <c r="DJ90" s="202"/>
      <c r="DK90" s="202"/>
      <c r="DL90" s="202"/>
      <c r="DM90" s="202"/>
      <c r="DN90" s="202"/>
      <c r="DO90" s="202"/>
      <c r="DP90" s="202"/>
      <c r="DQ90" s="202"/>
      <c r="DR90" s="202"/>
      <c r="DS90" s="202"/>
      <c r="DT90" s="202"/>
      <c r="DU90" s="202"/>
      <c r="DV90" s="202"/>
      <c r="DW90" s="202"/>
      <c r="DX90" s="202"/>
      <c r="DY90" s="202"/>
      <c r="DZ90" s="202"/>
      <c r="EA90" s="202"/>
      <c r="EB90" s="202"/>
      <c r="EC90" s="202"/>
      <c r="ED90" s="202"/>
      <c r="EE90" s="202"/>
      <c r="EF90" s="202"/>
      <c r="EG90" s="202"/>
      <c r="EH90" s="202"/>
      <c r="EI90" s="202"/>
      <c r="EJ90" s="202"/>
      <c r="EK90" s="202"/>
      <c r="EL90" s="202"/>
      <c r="EM90" s="202"/>
      <c r="EN90" s="202"/>
      <c r="EO90" s="202"/>
      <c r="EP90" s="202"/>
      <c r="EQ90" s="202"/>
      <c r="ER90" s="202"/>
      <c r="ES90" s="202"/>
      <c r="ET90" s="202"/>
      <c r="EU90" s="202"/>
      <c r="EV90" s="202"/>
      <c r="EW90" s="202"/>
      <c r="EX90" s="202"/>
      <c r="EY90" s="202"/>
      <c r="EZ90" s="202"/>
      <c r="FA90" s="202"/>
      <c r="FB90" s="202"/>
      <c r="FC90" s="202"/>
      <c r="FD90" s="202"/>
      <c r="FE90" s="202"/>
      <c r="FF90" s="202"/>
      <c r="FG90" s="202"/>
      <c r="FH90" s="202"/>
      <c r="FI90" s="202"/>
      <c r="FJ90" s="202"/>
      <c r="FK90" s="202"/>
      <c r="FL90" s="202"/>
      <c r="FM90" s="202"/>
      <c r="FN90" s="202"/>
      <c r="FO90" s="202"/>
      <c r="FP90" s="202"/>
      <c r="FQ90" s="202"/>
      <c r="FR90" s="202"/>
      <c r="FS90" s="202"/>
      <c r="FT90" s="202"/>
      <c r="FU90" s="202"/>
      <c r="FV90" s="202"/>
      <c r="FW90" s="202"/>
      <c r="FX90" s="202"/>
      <c r="FY90" s="202"/>
      <c r="FZ90" s="202"/>
      <c r="GA90" s="202"/>
      <c r="GB90" s="202"/>
      <c r="GC90" s="202"/>
      <c r="GD90" s="202"/>
      <c r="GE90" s="202"/>
      <c r="GF90" s="202"/>
      <c r="GG90" s="202"/>
      <c r="GH90" s="202"/>
      <c r="GI90" s="202"/>
      <c r="GJ90" s="202"/>
      <c r="GK90" s="202"/>
      <c r="GL90" s="202"/>
      <c r="GM90" s="202"/>
      <c r="GN90" s="202"/>
      <c r="GO90" s="202"/>
      <c r="GP90" s="202"/>
      <c r="GQ90" s="202"/>
      <c r="GR90" s="202"/>
      <c r="GS90" s="202"/>
      <c r="GT90" s="202"/>
      <c r="GU90" s="202"/>
      <c r="GV90" s="202"/>
      <c r="GW90" s="202"/>
      <c r="GX90" s="202"/>
      <c r="GY90" s="202"/>
      <c r="GZ90" s="202"/>
    </row>
    <row r="91" spans="17:208">
      <c r="Q91" s="229"/>
      <c r="R91" s="230"/>
      <c r="S91" s="219"/>
      <c r="T91" s="220"/>
      <c r="U91" s="220"/>
      <c r="V91" s="220"/>
      <c r="W91" s="221"/>
      <c r="X91" s="199"/>
      <c r="Y91" s="199"/>
      <c r="AA91" s="203"/>
      <c r="AB91" s="198"/>
      <c r="AC91" s="202"/>
      <c r="AD91" s="202"/>
      <c r="AE91" s="202"/>
      <c r="AF91" s="202"/>
      <c r="AG91" s="202"/>
      <c r="AH91" s="202"/>
      <c r="AI91" s="202"/>
      <c r="AJ91" s="202"/>
      <c r="AK91" s="202"/>
      <c r="AL91" s="202"/>
      <c r="AM91" s="202"/>
      <c r="AN91" s="202"/>
      <c r="AO91" s="202"/>
      <c r="AP91" s="202"/>
      <c r="AQ91" s="202"/>
      <c r="AR91" s="202"/>
      <c r="AS91" s="202"/>
      <c r="AT91" s="202"/>
      <c r="AU91" s="202"/>
      <c r="AV91" s="202"/>
      <c r="AW91" s="202"/>
      <c r="AX91" s="202"/>
      <c r="AY91" s="202"/>
      <c r="AZ91" s="202"/>
      <c r="BA91" s="202"/>
      <c r="BB91" s="202"/>
      <c r="BC91" s="202"/>
      <c r="BD91" s="202"/>
      <c r="BE91" s="202"/>
      <c r="BF91" s="202"/>
      <c r="BG91" s="202"/>
      <c r="BH91" s="202"/>
      <c r="BI91" s="202"/>
      <c r="BJ91" s="202"/>
      <c r="BK91" s="202"/>
      <c r="BL91" s="202"/>
      <c r="BM91" s="202"/>
      <c r="BN91" s="202"/>
      <c r="BO91" s="202"/>
      <c r="BP91" s="202"/>
      <c r="BQ91" s="202"/>
      <c r="BR91" s="202"/>
      <c r="BS91" s="202"/>
      <c r="BT91" s="202"/>
      <c r="BU91" s="202"/>
      <c r="BV91" s="202"/>
      <c r="BW91" s="202"/>
      <c r="BX91" s="202"/>
      <c r="BY91" s="202"/>
      <c r="BZ91" s="202"/>
      <c r="CA91" s="202"/>
      <c r="CB91" s="202"/>
      <c r="CC91" s="202"/>
      <c r="CD91" s="202"/>
      <c r="CE91" s="202"/>
      <c r="CF91" s="202"/>
      <c r="CG91" s="202"/>
      <c r="CH91" s="202"/>
      <c r="CI91" s="202"/>
      <c r="CJ91" s="202"/>
      <c r="CK91" s="202"/>
      <c r="CL91" s="202"/>
      <c r="CM91" s="202"/>
      <c r="CN91" s="202"/>
      <c r="CO91" s="202"/>
      <c r="CP91" s="202"/>
      <c r="CQ91" s="202"/>
      <c r="CR91" s="202"/>
      <c r="CS91" s="202"/>
      <c r="CT91" s="202"/>
      <c r="CU91" s="202"/>
      <c r="CV91" s="202"/>
      <c r="CW91" s="202"/>
      <c r="CX91" s="202"/>
      <c r="CY91" s="202"/>
      <c r="CZ91" s="202"/>
      <c r="DA91" s="202"/>
      <c r="DB91" s="202"/>
      <c r="DC91" s="202"/>
      <c r="DD91" s="202"/>
      <c r="DE91" s="202"/>
      <c r="DF91" s="202"/>
      <c r="DG91" s="202"/>
      <c r="DH91" s="202"/>
      <c r="DI91" s="202"/>
      <c r="DJ91" s="202"/>
      <c r="DK91" s="202"/>
      <c r="DL91" s="202"/>
      <c r="DM91" s="202"/>
      <c r="DN91" s="202"/>
      <c r="DO91" s="202"/>
      <c r="DP91" s="202"/>
      <c r="DQ91" s="202"/>
      <c r="DR91" s="202"/>
      <c r="DS91" s="202"/>
      <c r="DT91" s="202"/>
      <c r="DU91" s="202"/>
      <c r="DV91" s="202"/>
      <c r="DW91" s="202"/>
      <c r="DX91" s="202"/>
      <c r="DY91" s="202"/>
      <c r="DZ91" s="202"/>
      <c r="EA91" s="202"/>
      <c r="EB91" s="202"/>
      <c r="EC91" s="202"/>
      <c r="ED91" s="202"/>
      <c r="EE91" s="202"/>
      <c r="EF91" s="202"/>
      <c r="EG91" s="202"/>
      <c r="EH91" s="202"/>
      <c r="EI91" s="202"/>
      <c r="EJ91" s="202"/>
      <c r="EK91" s="202"/>
      <c r="EL91" s="202"/>
      <c r="EM91" s="202"/>
      <c r="EN91" s="202"/>
      <c r="EO91" s="202"/>
      <c r="EP91" s="202"/>
      <c r="EQ91" s="202"/>
      <c r="ER91" s="202"/>
      <c r="ES91" s="202"/>
      <c r="ET91" s="202"/>
      <c r="EU91" s="202"/>
      <c r="EV91" s="202"/>
      <c r="EW91" s="202"/>
      <c r="EX91" s="202"/>
      <c r="EY91" s="202"/>
      <c r="EZ91" s="202"/>
      <c r="FA91" s="202"/>
      <c r="FB91" s="202"/>
      <c r="FC91" s="202"/>
      <c r="FD91" s="202"/>
      <c r="FE91" s="202"/>
      <c r="FF91" s="202"/>
      <c r="FG91" s="202"/>
      <c r="FH91" s="202"/>
      <c r="FI91" s="202"/>
      <c r="FJ91" s="202"/>
      <c r="FK91" s="202"/>
      <c r="FL91" s="202"/>
      <c r="FM91" s="202"/>
      <c r="FN91" s="202"/>
      <c r="FO91" s="202"/>
      <c r="FP91" s="202"/>
      <c r="FQ91" s="202"/>
      <c r="FR91" s="202"/>
      <c r="FS91" s="202"/>
      <c r="FT91" s="202"/>
      <c r="FU91" s="202"/>
      <c r="FV91" s="202"/>
      <c r="FW91" s="202"/>
      <c r="FX91" s="202"/>
      <c r="FY91" s="202"/>
      <c r="FZ91" s="202"/>
      <c r="GA91" s="202"/>
      <c r="GB91" s="202"/>
      <c r="GC91" s="202"/>
      <c r="GD91" s="202"/>
      <c r="GE91" s="202"/>
      <c r="GF91" s="202"/>
      <c r="GG91" s="202"/>
      <c r="GH91" s="202"/>
      <c r="GI91" s="202"/>
      <c r="GJ91" s="202"/>
      <c r="GK91" s="202"/>
      <c r="GL91" s="202"/>
      <c r="GM91" s="202"/>
      <c r="GN91" s="202"/>
      <c r="GO91" s="202"/>
      <c r="GP91" s="202"/>
      <c r="GQ91" s="202"/>
      <c r="GR91" s="202"/>
      <c r="GS91" s="202"/>
      <c r="GT91" s="202"/>
      <c r="GU91" s="202"/>
      <c r="GV91" s="202"/>
      <c r="GW91" s="202"/>
      <c r="GX91" s="202"/>
      <c r="GY91" s="202"/>
      <c r="GZ91" s="202"/>
    </row>
    <row r="92" spans="17:208">
      <c r="Q92" s="229"/>
      <c r="R92" s="230"/>
      <c r="S92" s="219"/>
      <c r="T92" s="220"/>
      <c r="U92" s="220"/>
      <c r="V92" s="220"/>
      <c r="W92" s="221"/>
      <c r="X92" s="199"/>
      <c r="Y92" s="199"/>
      <c r="AA92" s="203"/>
      <c r="AB92" s="198"/>
      <c r="AC92" s="202"/>
    </row>
    <row r="93" spans="17:208">
      <c r="Q93" s="229"/>
      <c r="R93" s="230"/>
      <c r="S93" s="219"/>
      <c r="T93" s="220"/>
      <c r="U93" s="220"/>
      <c r="V93" s="220"/>
      <c r="W93" s="221"/>
      <c r="X93" s="199"/>
      <c r="Y93" s="199"/>
      <c r="AA93" s="203"/>
      <c r="AB93" s="198"/>
      <c r="AC93" s="202"/>
    </row>
    <row r="94" spans="17:208">
      <c r="Q94" s="229"/>
      <c r="R94" s="230"/>
      <c r="S94" s="219"/>
      <c r="T94" s="220"/>
      <c r="U94" s="220"/>
      <c r="V94" s="220"/>
      <c r="W94" s="221"/>
      <c r="X94" s="199"/>
      <c r="Y94" s="199"/>
      <c r="AA94" s="203"/>
      <c r="AB94" s="198"/>
      <c r="AC94" s="202"/>
    </row>
    <row r="95" spans="17:208">
      <c r="Q95" s="229"/>
      <c r="R95" s="230"/>
      <c r="S95" s="219"/>
      <c r="T95" s="220"/>
      <c r="U95" s="220"/>
      <c r="V95" s="220"/>
      <c r="W95" s="221"/>
      <c r="X95" s="199"/>
      <c r="Y95" s="199"/>
      <c r="AA95" s="203"/>
      <c r="AB95" s="198"/>
      <c r="AC95" s="202"/>
    </row>
    <row r="96" spans="17:208">
      <c r="Q96" s="229"/>
      <c r="R96" s="230"/>
      <c r="S96" s="219"/>
      <c r="T96" s="220"/>
      <c r="U96" s="220"/>
      <c r="V96" s="220"/>
      <c r="W96" s="221"/>
      <c r="X96" s="199"/>
      <c r="Y96" s="199"/>
      <c r="AA96" s="203"/>
      <c r="AB96" s="198"/>
      <c r="AC96" s="202"/>
    </row>
    <row r="97" spans="17:208">
      <c r="Q97" s="229"/>
      <c r="R97" s="230"/>
      <c r="S97" s="219"/>
      <c r="T97" s="220"/>
      <c r="U97" s="220"/>
      <c r="V97" s="220"/>
      <c r="W97" s="221"/>
      <c r="X97" s="199"/>
      <c r="Y97" s="199"/>
      <c r="AA97" s="203"/>
      <c r="AB97" s="198"/>
    </row>
    <row r="98" spans="17:208">
      <c r="Q98" s="229"/>
      <c r="R98" s="230"/>
      <c r="S98" s="219"/>
      <c r="T98" s="220"/>
      <c r="U98" s="220"/>
      <c r="V98" s="220"/>
      <c r="W98" s="221"/>
      <c r="X98" s="199"/>
      <c r="Y98" s="199"/>
      <c r="AA98" s="203"/>
      <c r="AB98" s="198"/>
      <c r="AC98" s="225"/>
    </row>
    <row r="99" spans="17:208">
      <c r="Q99" s="229"/>
      <c r="R99" s="230"/>
      <c r="S99" s="219"/>
      <c r="T99" s="220"/>
      <c r="U99" s="220"/>
      <c r="V99" s="220"/>
      <c r="W99" s="221"/>
      <c r="X99" s="199"/>
      <c r="Y99" s="199"/>
      <c r="AA99" s="203"/>
      <c r="AB99" s="198"/>
    </row>
    <row r="100" spans="17:208">
      <c r="Q100" s="229"/>
      <c r="R100" s="230"/>
      <c r="S100" s="219"/>
      <c r="T100" s="220"/>
      <c r="U100" s="220"/>
      <c r="V100" s="220"/>
      <c r="W100" s="221"/>
      <c r="X100" s="199"/>
      <c r="Y100" s="199"/>
      <c r="AA100" s="203"/>
      <c r="AB100" s="198"/>
      <c r="AC100" s="161"/>
      <c r="AD100" s="161"/>
      <c r="AE100" s="161"/>
      <c r="AF100" s="161"/>
      <c r="AG100" s="161"/>
      <c r="AH100" s="161"/>
      <c r="AI100" s="161"/>
      <c r="AJ100" s="161"/>
      <c r="AK100" s="161"/>
      <c r="AL100" s="161"/>
      <c r="AM100" s="161"/>
      <c r="AN100" s="161"/>
      <c r="AO100" s="161"/>
      <c r="AP100" s="161"/>
      <c r="AQ100" s="161"/>
      <c r="AR100" s="161"/>
      <c r="AS100" s="161"/>
      <c r="AT100" s="161"/>
      <c r="AU100" s="161"/>
      <c r="AV100" s="161"/>
      <c r="AW100" s="161"/>
      <c r="AX100" s="161"/>
      <c r="AY100" s="161"/>
      <c r="AZ100" s="161"/>
      <c r="BA100" s="161"/>
      <c r="BB100" s="161"/>
      <c r="BC100" s="161"/>
      <c r="BD100" s="161"/>
      <c r="BE100" s="161"/>
      <c r="BF100" s="161"/>
      <c r="BG100" s="161"/>
      <c r="BH100" s="161"/>
      <c r="BI100" s="161"/>
      <c r="BJ100" s="161"/>
      <c r="BK100" s="161"/>
      <c r="BL100" s="161"/>
      <c r="BM100" s="161"/>
      <c r="BN100" s="161"/>
      <c r="BO100" s="161"/>
      <c r="BP100" s="161"/>
      <c r="BQ100" s="161"/>
      <c r="BR100" s="161"/>
      <c r="BS100" s="161"/>
      <c r="BT100" s="161"/>
      <c r="BU100" s="161"/>
      <c r="BV100" s="161"/>
      <c r="BW100" s="161"/>
      <c r="BX100" s="161"/>
      <c r="BY100" s="161"/>
      <c r="BZ100" s="161"/>
      <c r="CA100" s="161"/>
      <c r="CB100" s="161"/>
      <c r="CC100" s="161"/>
      <c r="CD100" s="161"/>
      <c r="CE100" s="161"/>
      <c r="CF100" s="161"/>
      <c r="CG100" s="161"/>
      <c r="CH100" s="161"/>
      <c r="CI100" s="161"/>
      <c r="CJ100" s="161"/>
      <c r="CK100" s="161"/>
      <c r="CL100" s="161"/>
      <c r="CM100" s="161"/>
      <c r="CN100" s="161"/>
      <c r="CO100" s="161"/>
      <c r="CP100" s="161"/>
      <c r="CQ100" s="161"/>
      <c r="CR100" s="161"/>
      <c r="CS100" s="161"/>
      <c r="CT100" s="161"/>
      <c r="CU100" s="161"/>
      <c r="CV100" s="161"/>
      <c r="CW100" s="161"/>
      <c r="CX100" s="161"/>
      <c r="CY100" s="161"/>
      <c r="CZ100" s="161"/>
      <c r="DA100" s="161"/>
      <c r="DB100" s="161"/>
      <c r="DC100" s="161"/>
      <c r="DD100" s="161"/>
      <c r="DE100" s="161"/>
      <c r="DF100" s="161"/>
      <c r="DG100" s="161"/>
      <c r="DH100" s="161"/>
      <c r="DI100" s="161"/>
      <c r="DJ100" s="161"/>
      <c r="DK100" s="161"/>
      <c r="DL100" s="161"/>
      <c r="DM100" s="161"/>
      <c r="DN100" s="161"/>
      <c r="DO100" s="161"/>
      <c r="DP100" s="161"/>
      <c r="DQ100" s="161"/>
      <c r="DR100" s="161"/>
      <c r="DS100" s="161"/>
      <c r="DT100" s="161"/>
      <c r="DU100" s="161"/>
      <c r="DV100" s="161"/>
      <c r="DW100" s="161"/>
      <c r="DX100" s="161"/>
      <c r="DY100" s="161"/>
      <c r="DZ100" s="161"/>
      <c r="EA100" s="161"/>
      <c r="EB100" s="161"/>
      <c r="EC100" s="161"/>
      <c r="ED100" s="161"/>
      <c r="EE100" s="161"/>
      <c r="EF100" s="161"/>
      <c r="EG100" s="161"/>
      <c r="EH100" s="161"/>
      <c r="EI100" s="161"/>
      <c r="EJ100" s="161"/>
      <c r="EK100" s="161"/>
      <c r="EL100" s="161"/>
      <c r="EM100" s="161"/>
      <c r="EN100" s="161"/>
      <c r="EO100" s="161"/>
      <c r="EP100" s="161"/>
      <c r="EQ100" s="161"/>
      <c r="ER100" s="161"/>
      <c r="ES100" s="161"/>
      <c r="ET100" s="161"/>
      <c r="EU100" s="161"/>
      <c r="EV100" s="161"/>
      <c r="EW100" s="161"/>
      <c r="EX100" s="161"/>
      <c r="EY100" s="161"/>
      <c r="EZ100" s="161"/>
      <c r="FA100" s="161"/>
      <c r="FB100" s="161"/>
      <c r="FC100" s="161"/>
      <c r="FD100" s="161"/>
      <c r="FE100" s="161"/>
      <c r="FF100" s="161"/>
      <c r="FG100" s="161"/>
      <c r="FH100" s="161"/>
      <c r="FI100" s="161"/>
      <c r="FJ100" s="161"/>
      <c r="FK100" s="161"/>
      <c r="FL100" s="161"/>
      <c r="FM100" s="161"/>
      <c r="FN100" s="161"/>
      <c r="FO100" s="161"/>
      <c r="FP100" s="161"/>
      <c r="FQ100" s="161"/>
      <c r="FR100" s="161"/>
      <c r="FS100" s="161"/>
      <c r="FT100" s="161"/>
      <c r="FU100" s="161"/>
      <c r="FV100" s="161"/>
      <c r="FW100" s="161"/>
      <c r="FX100" s="161"/>
      <c r="FY100" s="161"/>
      <c r="FZ100" s="161"/>
      <c r="GA100" s="161"/>
      <c r="GB100" s="161"/>
      <c r="GC100" s="161"/>
      <c r="GD100" s="161"/>
      <c r="GE100" s="161"/>
      <c r="GF100" s="161"/>
      <c r="GG100" s="161"/>
      <c r="GH100" s="161"/>
      <c r="GI100" s="161"/>
      <c r="GJ100" s="161"/>
      <c r="GK100" s="161"/>
      <c r="GL100" s="161"/>
      <c r="GM100" s="161"/>
      <c r="GN100" s="161"/>
      <c r="GO100" s="161"/>
      <c r="GP100" s="161"/>
      <c r="GQ100" s="161"/>
      <c r="GR100" s="161"/>
      <c r="GS100" s="161"/>
      <c r="GT100" s="161"/>
      <c r="GU100" s="161"/>
      <c r="GV100" s="161"/>
      <c r="GW100" s="161"/>
      <c r="GX100" s="161"/>
      <c r="GY100" s="161"/>
      <c r="GZ100" s="161"/>
    </row>
    <row r="101" spans="17:208">
      <c r="Q101" s="229"/>
      <c r="R101" s="230"/>
      <c r="S101" s="219"/>
      <c r="T101" s="220"/>
      <c r="U101" s="220"/>
      <c r="V101" s="220"/>
      <c r="W101" s="221"/>
      <c r="X101" s="199"/>
      <c r="Y101" s="199"/>
      <c r="AA101" s="203"/>
      <c r="AB101" s="198"/>
      <c r="AC101" s="161"/>
      <c r="AD101" s="161"/>
      <c r="AE101" s="161"/>
      <c r="AF101" s="161"/>
      <c r="AG101" s="161"/>
      <c r="AH101" s="161"/>
      <c r="AI101" s="161"/>
      <c r="AJ101" s="161"/>
      <c r="AK101" s="161"/>
      <c r="AL101" s="161"/>
      <c r="AM101" s="161"/>
      <c r="AN101" s="161"/>
      <c r="AO101" s="161"/>
      <c r="AP101" s="161"/>
      <c r="AQ101" s="161"/>
      <c r="AR101" s="161"/>
      <c r="AS101" s="161"/>
      <c r="AT101" s="161"/>
      <c r="AU101" s="161"/>
      <c r="AV101" s="161"/>
      <c r="AW101" s="161"/>
      <c r="AX101" s="161"/>
      <c r="AY101" s="161"/>
      <c r="AZ101" s="161"/>
      <c r="BA101" s="161"/>
      <c r="BB101" s="161"/>
      <c r="BC101" s="161"/>
      <c r="BD101" s="161"/>
      <c r="BE101" s="161"/>
      <c r="BF101" s="161"/>
      <c r="BG101" s="161"/>
      <c r="BH101" s="161"/>
      <c r="BI101" s="161"/>
      <c r="BJ101" s="161"/>
      <c r="BK101" s="161"/>
      <c r="BL101" s="161"/>
      <c r="BM101" s="161"/>
      <c r="BN101" s="161"/>
      <c r="BO101" s="161"/>
      <c r="BP101" s="161"/>
      <c r="BQ101" s="161"/>
      <c r="BR101" s="161"/>
      <c r="BS101" s="161"/>
      <c r="BT101" s="161"/>
      <c r="BU101" s="161"/>
      <c r="BV101" s="161"/>
      <c r="BW101" s="161"/>
      <c r="BX101" s="161"/>
      <c r="BY101" s="161"/>
      <c r="BZ101" s="161"/>
      <c r="CA101" s="161"/>
      <c r="CB101" s="161"/>
      <c r="CC101" s="161"/>
      <c r="CD101" s="161"/>
      <c r="CE101" s="161"/>
      <c r="CF101" s="161"/>
      <c r="CG101" s="161"/>
      <c r="CH101" s="161"/>
      <c r="CI101" s="161"/>
      <c r="CJ101" s="161"/>
      <c r="CK101" s="161"/>
      <c r="CL101" s="161"/>
      <c r="CM101" s="161"/>
      <c r="CN101" s="161"/>
      <c r="CO101" s="161"/>
      <c r="CP101" s="161"/>
      <c r="CQ101" s="161"/>
      <c r="CR101" s="161"/>
      <c r="CS101" s="161"/>
      <c r="CT101" s="161"/>
      <c r="CU101" s="161"/>
      <c r="CV101" s="161"/>
      <c r="CW101" s="161"/>
      <c r="CX101" s="161"/>
      <c r="CY101" s="161"/>
      <c r="CZ101" s="161"/>
      <c r="DA101" s="161"/>
      <c r="DB101" s="161"/>
      <c r="DC101" s="161"/>
      <c r="DD101" s="161"/>
      <c r="DE101" s="161"/>
      <c r="DF101" s="161"/>
      <c r="DG101" s="161"/>
      <c r="DH101" s="161"/>
      <c r="DI101" s="161"/>
      <c r="DJ101" s="161"/>
      <c r="DK101" s="161"/>
      <c r="DL101" s="161"/>
      <c r="DM101" s="161"/>
      <c r="DN101" s="161"/>
      <c r="DO101" s="161"/>
      <c r="DP101" s="161"/>
      <c r="DQ101" s="161"/>
      <c r="DR101" s="161"/>
      <c r="DS101" s="161"/>
      <c r="DT101" s="161"/>
      <c r="DU101" s="161"/>
      <c r="DV101" s="161"/>
      <c r="DW101" s="161"/>
      <c r="DX101" s="161"/>
      <c r="DY101" s="161"/>
      <c r="DZ101" s="161"/>
      <c r="EA101" s="161"/>
      <c r="EB101" s="161"/>
      <c r="EC101" s="161"/>
      <c r="ED101" s="161"/>
      <c r="EE101" s="161"/>
      <c r="EF101" s="161"/>
      <c r="EG101" s="161"/>
      <c r="EH101" s="161"/>
      <c r="EI101" s="161"/>
      <c r="EJ101" s="161"/>
      <c r="EK101" s="161"/>
      <c r="EL101" s="161"/>
      <c r="EM101" s="161"/>
      <c r="EN101" s="161"/>
      <c r="EO101" s="161"/>
      <c r="EP101" s="161"/>
      <c r="EQ101" s="161"/>
      <c r="ER101" s="161"/>
      <c r="ES101" s="161"/>
      <c r="ET101" s="161"/>
      <c r="EU101" s="161"/>
      <c r="EV101" s="161"/>
      <c r="EW101" s="161"/>
      <c r="EX101" s="161"/>
      <c r="EY101" s="161"/>
      <c r="EZ101" s="161"/>
      <c r="FA101" s="161"/>
      <c r="FB101" s="161"/>
      <c r="FC101" s="161"/>
      <c r="FD101" s="161"/>
      <c r="FE101" s="161"/>
      <c r="FF101" s="161"/>
      <c r="FG101" s="161"/>
      <c r="FH101" s="161"/>
      <c r="FI101" s="161"/>
      <c r="FJ101" s="161"/>
      <c r="FK101" s="161"/>
      <c r="FL101" s="161"/>
      <c r="FM101" s="161"/>
      <c r="FN101" s="161"/>
      <c r="FO101" s="161"/>
      <c r="FP101" s="161"/>
      <c r="FQ101" s="161"/>
      <c r="FR101" s="161"/>
      <c r="FS101" s="161"/>
      <c r="FT101" s="161"/>
      <c r="FU101" s="161"/>
      <c r="FV101" s="161"/>
      <c r="FW101" s="161"/>
      <c r="FX101" s="161"/>
      <c r="FY101" s="161"/>
      <c r="FZ101" s="161"/>
      <c r="GA101" s="161"/>
      <c r="GB101" s="161"/>
      <c r="GC101" s="161"/>
      <c r="GD101" s="161"/>
      <c r="GE101" s="161"/>
      <c r="GF101" s="161"/>
      <c r="GG101" s="161"/>
      <c r="GH101" s="161"/>
      <c r="GI101" s="161"/>
      <c r="GJ101" s="161"/>
      <c r="GK101" s="161"/>
      <c r="GL101" s="161"/>
      <c r="GM101" s="161"/>
      <c r="GN101" s="161"/>
      <c r="GO101" s="161"/>
      <c r="GP101" s="161"/>
      <c r="GQ101" s="161"/>
      <c r="GR101" s="161"/>
      <c r="GS101" s="161"/>
      <c r="GT101" s="161"/>
      <c r="GU101" s="161"/>
      <c r="GV101" s="161"/>
      <c r="GW101" s="161"/>
      <c r="GX101" s="161"/>
      <c r="GY101" s="161"/>
      <c r="GZ101" s="161"/>
    </row>
    <row r="102" spans="17:208">
      <c r="Q102" s="229"/>
      <c r="R102" s="230"/>
      <c r="S102" s="219"/>
      <c r="T102" s="220"/>
      <c r="U102" s="220"/>
      <c r="V102" s="220"/>
      <c r="W102" s="221"/>
      <c r="X102" s="199"/>
      <c r="Y102" s="199"/>
      <c r="AA102" s="203"/>
      <c r="AB102" s="198"/>
      <c r="AC102" s="161"/>
      <c r="AD102" s="161"/>
      <c r="AE102" s="161"/>
      <c r="AF102" s="161"/>
      <c r="AG102" s="161"/>
      <c r="AH102" s="161"/>
      <c r="AI102" s="161"/>
      <c r="AJ102" s="161"/>
      <c r="AK102" s="161"/>
      <c r="AL102" s="161"/>
      <c r="AM102" s="161"/>
      <c r="AN102" s="161"/>
      <c r="AO102" s="161"/>
      <c r="AP102" s="161"/>
      <c r="AQ102" s="161"/>
      <c r="AR102" s="161"/>
      <c r="AS102" s="161"/>
      <c r="AT102" s="161"/>
      <c r="AU102" s="161"/>
      <c r="AV102" s="161"/>
      <c r="AW102" s="161"/>
      <c r="AX102" s="161"/>
      <c r="AY102" s="161"/>
      <c r="AZ102" s="161"/>
      <c r="BA102" s="161"/>
      <c r="BB102" s="161"/>
      <c r="BC102" s="161"/>
      <c r="BD102" s="161"/>
      <c r="BE102" s="161"/>
      <c r="BF102" s="161"/>
      <c r="BG102" s="161"/>
      <c r="BH102" s="161"/>
      <c r="BI102" s="161"/>
      <c r="BJ102" s="161"/>
      <c r="BK102" s="161"/>
      <c r="BL102" s="161"/>
      <c r="BM102" s="161"/>
      <c r="BN102" s="161"/>
      <c r="BO102" s="161"/>
      <c r="BP102" s="161"/>
      <c r="BQ102" s="161"/>
      <c r="BR102" s="161"/>
      <c r="BS102" s="161"/>
      <c r="BT102" s="161"/>
      <c r="BU102" s="161"/>
      <c r="BV102" s="161"/>
      <c r="BW102" s="161"/>
      <c r="BX102" s="161"/>
      <c r="BY102" s="161"/>
      <c r="BZ102" s="161"/>
      <c r="CA102" s="161"/>
      <c r="CB102" s="161"/>
      <c r="CC102" s="161"/>
      <c r="CD102" s="161"/>
      <c r="CE102" s="161"/>
      <c r="CF102" s="161"/>
      <c r="CG102" s="161"/>
      <c r="CH102" s="161"/>
      <c r="CI102" s="161"/>
      <c r="CJ102" s="161"/>
      <c r="CK102" s="161"/>
      <c r="CL102" s="161"/>
      <c r="CM102" s="161"/>
      <c r="CN102" s="161"/>
      <c r="CO102" s="161"/>
      <c r="CP102" s="161"/>
      <c r="CQ102" s="161"/>
      <c r="CR102" s="161"/>
      <c r="CS102" s="161"/>
      <c r="CT102" s="161"/>
      <c r="CU102" s="161"/>
      <c r="CV102" s="161"/>
      <c r="CW102" s="161"/>
      <c r="CX102" s="161"/>
      <c r="CY102" s="161"/>
      <c r="CZ102" s="161"/>
      <c r="DA102" s="161"/>
      <c r="DB102" s="161"/>
      <c r="DC102" s="161"/>
      <c r="DD102" s="161"/>
      <c r="DE102" s="161"/>
      <c r="DF102" s="161"/>
      <c r="DG102" s="161"/>
      <c r="DH102" s="161"/>
      <c r="DI102" s="161"/>
      <c r="DJ102" s="161"/>
      <c r="DK102" s="161"/>
      <c r="DL102" s="161"/>
      <c r="DM102" s="161"/>
      <c r="DN102" s="161"/>
      <c r="DO102" s="161"/>
      <c r="DP102" s="161"/>
      <c r="DQ102" s="161"/>
      <c r="DR102" s="161"/>
      <c r="DS102" s="161"/>
      <c r="DT102" s="161"/>
      <c r="DU102" s="161"/>
      <c r="DV102" s="161"/>
      <c r="DW102" s="161"/>
      <c r="DX102" s="161"/>
      <c r="DY102" s="161"/>
      <c r="DZ102" s="161"/>
      <c r="EA102" s="161"/>
      <c r="EB102" s="161"/>
      <c r="EC102" s="161"/>
      <c r="ED102" s="161"/>
      <c r="EE102" s="161"/>
      <c r="EF102" s="161"/>
      <c r="EG102" s="161"/>
      <c r="EH102" s="161"/>
      <c r="EI102" s="161"/>
      <c r="EJ102" s="161"/>
      <c r="EK102" s="161"/>
      <c r="EL102" s="161"/>
      <c r="EM102" s="161"/>
      <c r="EN102" s="161"/>
      <c r="EO102" s="161"/>
      <c r="EP102" s="161"/>
      <c r="EQ102" s="161"/>
      <c r="ER102" s="161"/>
      <c r="ES102" s="161"/>
      <c r="ET102" s="161"/>
      <c r="EU102" s="161"/>
      <c r="EV102" s="161"/>
      <c r="EW102" s="161"/>
      <c r="EX102" s="161"/>
      <c r="EY102" s="161"/>
      <c r="EZ102" s="161"/>
      <c r="FA102" s="161"/>
      <c r="FB102" s="161"/>
      <c r="FC102" s="161"/>
      <c r="FD102" s="161"/>
      <c r="FE102" s="161"/>
      <c r="FF102" s="161"/>
      <c r="FG102" s="161"/>
      <c r="FH102" s="161"/>
      <c r="FI102" s="161"/>
      <c r="FJ102" s="161"/>
      <c r="FK102" s="161"/>
      <c r="FL102" s="161"/>
      <c r="FM102" s="161"/>
      <c r="FN102" s="161"/>
      <c r="FO102" s="161"/>
      <c r="FP102" s="161"/>
      <c r="FQ102" s="161"/>
      <c r="FR102" s="161"/>
      <c r="FS102" s="161"/>
      <c r="FT102" s="161"/>
      <c r="FU102" s="161"/>
      <c r="FV102" s="161"/>
      <c r="FW102" s="161"/>
      <c r="FX102" s="161"/>
      <c r="FY102" s="161"/>
      <c r="FZ102" s="161"/>
      <c r="GA102" s="161"/>
      <c r="GB102" s="161"/>
      <c r="GC102" s="161"/>
      <c r="GD102" s="161"/>
      <c r="GE102" s="161"/>
      <c r="GF102" s="161"/>
      <c r="GG102" s="161"/>
      <c r="GH102" s="161"/>
      <c r="GI102" s="161"/>
      <c r="GJ102" s="161"/>
      <c r="GK102" s="161"/>
      <c r="GL102" s="161"/>
      <c r="GM102" s="161"/>
      <c r="GN102" s="161"/>
      <c r="GO102" s="161"/>
      <c r="GP102" s="161"/>
      <c r="GQ102" s="161"/>
      <c r="GR102" s="161"/>
      <c r="GS102" s="161"/>
      <c r="GT102" s="161"/>
      <c r="GU102" s="161"/>
      <c r="GV102" s="161"/>
      <c r="GW102" s="161"/>
      <c r="GX102" s="161"/>
      <c r="GY102" s="161"/>
      <c r="GZ102" s="161"/>
    </row>
    <row r="103" spans="17:208">
      <c r="Q103" s="229"/>
      <c r="R103" s="230"/>
      <c r="S103" s="219"/>
      <c r="T103" s="220"/>
      <c r="U103" s="220"/>
      <c r="V103" s="220"/>
      <c r="W103" s="221"/>
      <c r="X103" s="199"/>
      <c r="Y103" s="199"/>
      <c r="AA103" s="203"/>
      <c r="AB103" s="198"/>
      <c r="AC103" s="161"/>
      <c r="AD103" s="161"/>
      <c r="AE103" s="161"/>
      <c r="AF103" s="161"/>
      <c r="AG103" s="161"/>
      <c r="AH103" s="161"/>
      <c r="AI103" s="161"/>
      <c r="AJ103" s="161"/>
      <c r="AK103" s="161"/>
      <c r="AL103" s="161"/>
      <c r="AM103" s="161"/>
      <c r="AN103" s="161"/>
      <c r="AO103" s="161"/>
      <c r="AP103" s="161"/>
      <c r="AQ103" s="161"/>
      <c r="AR103" s="161"/>
      <c r="AS103" s="161"/>
      <c r="AT103" s="161"/>
      <c r="AU103" s="161"/>
      <c r="AV103" s="161"/>
      <c r="AW103" s="161"/>
      <c r="AX103" s="161"/>
      <c r="AY103" s="161"/>
      <c r="AZ103" s="161"/>
      <c r="BA103" s="161"/>
      <c r="BB103" s="161"/>
      <c r="BC103" s="161"/>
      <c r="BD103" s="161"/>
      <c r="BE103" s="161"/>
      <c r="BF103" s="161"/>
      <c r="BG103" s="161"/>
      <c r="BH103" s="161"/>
      <c r="BI103" s="161"/>
      <c r="BJ103" s="161"/>
      <c r="BK103" s="161"/>
      <c r="BL103" s="161"/>
      <c r="BM103" s="161"/>
      <c r="BN103" s="161"/>
      <c r="BO103" s="161"/>
      <c r="BP103" s="161"/>
      <c r="BQ103" s="161"/>
      <c r="BR103" s="161"/>
      <c r="BS103" s="161"/>
      <c r="BT103" s="161"/>
      <c r="BU103" s="161"/>
      <c r="BV103" s="161"/>
      <c r="BW103" s="161"/>
      <c r="BX103" s="161"/>
      <c r="BY103" s="161"/>
      <c r="BZ103" s="161"/>
      <c r="CA103" s="161"/>
      <c r="CB103" s="161"/>
      <c r="CC103" s="161"/>
      <c r="CD103" s="161"/>
      <c r="CE103" s="161"/>
      <c r="CF103" s="161"/>
      <c r="CG103" s="161"/>
      <c r="CH103" s="161"/>
      <c r="CI103" s="161"/>
      <c r="CJ103" s="161"/>
      <c r="CK103" s="161"/>
      <c r="CL103" s="161"/>
      <c r="CM103" s="161"/>
      <c r="CN103" s="161"/>
      <c r="CO103" s="161"/>
      <c r="CP103" s="161"/>
      <c r="CQ103" s="161"/>
      <c r="CR103" s="161"/>
      <c r="CS103" s="161"/>
      <c r="CT103" s="161"/>
      <c r="CU103" s="161"/>
      <c r="CV103" s="161"/>
      <c r="CW103" s="161"/>
      <c r="CX103" s="161"/>
      <c r="CY103" s="161"/>
      <c r="CZ103" s="161"/>
      <c r="DA103" s="161"/>
      <c r="DB103" s="161"/>
      <c r="DC103" s="161"/>
      <c r="DD103" s="161"/>
      <c r="DE103" s="161"/>
      <c r="DF103" s="161"/>
      <c r="DG103" s="161"/>
      <c r="DH103" s="161"/>
      <c r="DI103" s="161"/>
      <c r="DJ103" s="161"/>
      <c r="DK103" s="161"/>
      <c r="DL103" s="161"/>
      <c r="DM103" s="161"/>
      <c r="DN103" s="161"/>
      <c r="DO103" s="161"/>
      <c r="DP103" s="161"/>
      <c r="DQ103" s="161"/>
      <c r="DR103" s="161"/>
      <c r="DS103" s="161"/>
      <c r="DT103" s="161"/>
      <c r="DU103" s="161"/>
      <c r="DV103" s="161"/>
      <c r="DW103" s="161"/>
      <c r="DX103" s="161"/>
      <c r="DY103" s="161"/>
      <c r="DZ103" s="161"/>
      <c r="EA103" s="161"/>
      <c r="EB103" s="161"/>
      <c r="EC103" s="161"/>
      <c r="ED103" s="161"/>
      <c r="EE103" s="161"/>
      <c r="EF103" s="161"/>
      <c r="EG103" s="161"/>
      <c r="EH103" s="161"/>
      <c r="EI103" s="161"/>
      <c r="EJ103" s="161"/>
      <c r="EK103" s="161"/>
      <c r="EL103" s="161"/>
      <c r="EM103" s="161"/>
      <c r="EN103" s="161"/>
      <c r="EO103" s="161"/>
      <c r="EP103" s="161"/>
      <c r="EQ103" s="161"/>
      <c r="ER103" s="161"/>
      <c r="ES103" s="161"/>
      <c r="ET103" s="161"/>
      <c r="EU103" s="161"/>
      <c r="EV103" s="161"/>
      <c r="EW103" s="161"/>
      <c r="EX103" s="161"/>
      <c r="EY103" s="161"/>
      <c r="EZ103" s="161"/>
      <c r="FA103" s="161"/>
      <c r="FB103" s="161"/>
      <c r="FC103" s="161"/>
      <c r="FD103" s="161"/>
      <c r="FE103" s="161"/>
      <c r="FF103" s="161"/>
      <c r="FG103" s="161"/>
      <c r="FH103" s="161"/>
      <c r="FI103" s="161"/>
      <c r="FJ103" s="161"/>
      <c r="FK103" s="161"/>
      <c r="FL103" s="161"/>
      <c r="FM103" s="161"/>
      <c r="FN103" s="161"/>
      <c r="FO103" s="161"/>
      <c r="FP103" s="161"/>
      <c r="FQ103" s="161"/>
      <c r="FR103" s="161"/>
      <c r="FS103" s="161"/>
      <c r="FT103" s="161"/>
      <c r="FU103" s="161"/>
      <c r="FV103" s="161"/>
      <c r="FW103" s="161"/>
      <c r="FX103" s="161"/>
      <c r="FY103" s="161"/>
      <c r="FZ103" s="161"/>
      <c r="GA103" s="161"/>
      <c r="GB103" s="161"/>
      <c r="GC103" s="161"/>
      <c r="GD103" s="161"/>
      <c r="GE103" s="161"/>
      <c r="GF103" s="161"/>
      <c r="GG103" s="161"/>
      <c r="GH103" s="161"/>
      <c r="GI103" s="161"/>
      <c r="GJ103" s="161"/>
      <c r="GK103" s="161"/>
      <c r="GL103" s="161"/>
      <c r="GM103" s="161"/>
      <c r="GN103" s="161"/>
      <c r="GO103" s="161"/>
      <c r="GP103" s="161"/>
      <c r="GQ103" s="161"/>
      <c r="GR103" s="161"/>
      <c r="GS103" s="161"/>
      <c r="GT103" s="161"/>
      <c r="GU103" s="161"/>
      <c r="GV103" s="161"/>
      <c r="GW103" s="161"/>
      <c r="GX103" s="161"/>
      <c r="GY103" s="161"/>
      <c r="GZ103" s="161"/>
    </row>
    <row r="104" spans="17:208">
      <c r="Q104" s="229"/>
      <c r="R104" s="230"/>
      <c r="S104" s="219"/>
      <c r="T104" s="220"/>
      <c r="U104" s="220"/>
      <c r="V104" s="220"/>
      <c r="W104" s="221"/>
      <c r="X104" s="199"/>
      <c r="Y104" s="199"/>
      <c r="AA104" s="203"/>
      <c r="AB104" s="198"/>
      <c r="AC104" s="161"/>
      <c r="AD104" s="161"/>
      <c r="AE104" s="161"/>
      <c r="AF104" s="161"/>
      <c r="AG104" s="161"/>
      <c r="AH104" s="161"/>
      <c r="AI104" s="161"/>
      <c r="AJ104" s="161"/>
      <c r="AK104" s="161"/>
      <c r="AL104" s="161"/>
      <c r="AM104" s="161"/>
      <c r="AN104" s="161"/>
      <c r="AO104" s="161"/>
      <c r="AP104" s="161"/>
      <c r="AQ104" s="161"/>
      <c r="AR104" s="161"/>
      <c r="AS104" s="161"/>
      <c r="AT104" s="161"/>
      <c r="AU104" s="161"/>
      <c r="AV104" s="161"/>
      <c r="AW104" s="161"/>
      <c r="AX104" s="161"/>
      <c r="AY104" s="161"/>
      <c r="AZ104" s="161"/>
      <c r="BA104" s="161"/>
      <c r="BB104" s="161"/>
      <c r="BC104" s="161"/>
      <c r="BD104" s="161"/>
      <c r="BE104" s="161"/>
      <c r="BF104" s="161"/>
      <c r="BG104" s="161"/>
      <c r="BH104" s="161"/>
      <c r="BI104" s="161"/>
      <c r="BJ104" s="161"/>
      <c r="BK104" s="161"/>
      <c r="BL104" s="161"/>
      <c r="BM104" s="161"/>
      <c r="BN104" s="161"/>
      <c r="BO104" s="161"/>
      <c r="BP104" s="161"/>
      <c r="BQ104" s="161"/>
      <c r="BR104" s="161"/>
      <c r="BS104" s="161"/>
      <c r="BT104" s="161"/>
      <c r="BU104" s="161"/>
      <c r="BV104" s="161"/>
      <c r="BW104" s="161"/>
      <c r="BX104" s="161"/>
      <c r="BY104" s="161"/>
      <c r="BZ104" s="161"/>
      <c r="CA104" s="161"/>
      <c r="CB104" s="161"/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  <c r="CN104" s="161"/>
      <c r="CO104" s="161"/>
      <c r="CP104" s="161"/>
      <c r="CQ104" s="161"/>
      <c r="CR104" s="161"/>
      <c r="CS104" s="161"/>
      <c r="CT104" s="161"/>
      <c r="CU104" s="161"/>
      <c r="CV104" s="161"/>
      <c r="CW104" s="161"/>
      <c r="CX104" s="161"/>
      <c r="CY104" s="161"/>
      <c r="CZ104" s="161"/>
      <c r="DA104" s="161"/>
      <c r="DB104" s="161"/>
      <c r="DC104" s="161"/>
      <c r="DD104" s="161"/>
      <c r="DE104" s="161"/>
      <c r="DF104" s="161"/>
      <c r="DG104" s="161"/>
      <c r="DH104" s="161"/>
      <c r="DI104" s="161"/>
      <c r="DJ104" s="161"/>
      <c r="DK104" s="161"/>
      <c r="DL104" s="161"/>
      <c r="DM104" s="161"/>
      <c r="DN104" s="161"/>
      <c r="DO104" s="161"/>
      <c r="DP104" s="161"/>
      <c r="DQ104" s="161"/>
      <c r="DR104" s="161"/>
      <c r="DS104" s="161"/>
      <c r="DT104" s="161"/>
      <c r="DU104" s="161"/>
      <c r="DV104" s="161"/>
      <c r="DW104" s="161"/>
      <c r="DX104" s="161"/>
      <c r="DY104" s="161"/>
      <c r="DZ104" s="161"/>
      <c r="EA104" s="161"/>
      <c r="EB104" s="161"/>
      <c r="EC104" s="161"/>
      <c r="ED104" s="161"/>
      <c r="EE104" s="161"/>
      <c r="EF104" s="161"/>
      <c r="EG104" s="161"/>
      <c r="EH104" s="161"/>
      <c r="EI104" s="161"/>
      <c r="EJ104" s="161"/>
      <c r="EK104" s="161"/>
      <c r="EL104" s="161"/>
      <c r="EM104" s="161"/>
      <c r="EN104" s="161"/>
      <c r="EO104" s="161"/>
      <c r="EP104" s="161"/>
      <c r="EQ104" s="161"/>
      <c r="ER104" s="161"/>
      <c r="ES104" s="161"/>
      <c r="ET104" s="161"/>
      <c r="EU104" s="161"/>
      <c r="EV104" s="161"/>
      <c r="EW104" s="161"/>
      <c r="EX104" s="161"/>
      <c r="EY104" s="161"/>
      <c r="EZ104" s="161"/>
      <c r="FA104" s="161"/>
      <c r="FB104" s="161"/>
      <c r="FC104" s="161"/>
      <c r="FD104" s="161"/>
      <c r="FE104" s="161"/>
      <c r="FF104" s="161"/>
      <c r="FG104" s="161"/>
      <c r="FH104" s="161"/>
      <c r="FI104" s="161"/>
      <c r="FJ104" s="161"/>
      <c r="FK104" s="161"/>
      <c r="FL104" s="161"/>
      <c r="FM104" s="161"/>
      <c r="FN104" s="161"/>
      <c r="FO104" s="161"/>
      <c r="FP104" s="161"/>
      <c r="FQ104" s="161"/>
      <c r="FR104" s="161"/>
      <c r="FS104" s="161"/>
      <c r="FT104" s="161"/>
      <c r="FU104" s="161"/>
      <c r="FV104" s="161"/>
      <c r="FW104" s="161"/>
      <c r="FX104" s="161"/>
      <c r="FY104" s="161"/>
      <c r="FZ104" s="161"/>
      <c r="GA104" s="161"/>
      <c r="GB104" s="161"/>
      <c r="GC104" s="161"/>
      <c r="GD104" s="161"/>
      <c r="GE104" s="161"/>
      <c r="GF104" s="161"/>
      <c r="GG104" s="161"/>
      <c r="GH104" s="161"/>
      <c r="GI104" s="161"/>
      <c r="GJ104" s="161"/>
      <c r="GK104" s="161"/>
      <c r="GL104" s="161"/>
      <c r="GM104" s="161"/>
      <c r="GN104" s="161"/>
      <c r="GO104" s="161"/>
      <c r="GP104" s="161"/>
      <c r="GQ104" s="161"/>
      <c r="GR104" s="161"/>
      <c r="GS104" s="161"/>
      <c r="GT104" s="161"/>
      <c r="GU104" s="161"/>
      <c r="GV104" s="161"/>
      <c r="GW104" s="161"/>
      <c r="GX104" s="161"/>
      <c r="GY104" s="161"/>
      <c r="GZ104" s="161"/>
    </row>
    <row r="105" spans="17:208">
      <c r="Q105" s="229"/>
      <c r="R105" s="230"/>
      <c r="S105" s="219"/>
      <c r="T105" s="220"/>
      <c r="U105" s="220"/>
      <c r="V105" s="220"/>
      <c r="W105" s="221"/>
      <c r="X105" s="199"/>
      <c r="Y105" s="199"/>
      <c r="AA105" s="203"/>
      <c r="AB105" s="198"/>
      <c r="AC105" s="161"/>
      <c r="AD105" s="161"/>
      <c r="AE105" s="161"/>
      <c r="AF105" s="161"/>
      <c r="AG105" s="161"/>
      <c r="AH105" s="161"/>
      <c r="AI105" s="161"/>
      <c r="AJ105" s="161"/>
      <c r="AK105" s="161"/>
      <c r="AL105" s="161"/>
      <c r="AM105" s="161"/>
      <c r="AN105" s="161"/>
      <c r="AO105" s="161"/>
      <c r="AP105" s="161"/>
      <c r="AQ105" s="161"/>
      <c r="AR105" s="161"/>
      <c r="AS105" s="161"/>
      <c r="AT105" s="161"/>
      <c r="AU105" s="161"/>
      <c r="AV105" s="161"/>
      <c r="AW105" s="161"/>
      <c r="AX105" s="161"/>
      <c r="AY105" s="161"/>
      <c r="AZ105" s="161"/>
      <c r="BA105" s="161"/>
      <c r="BB105" s="161"/>
      <c r="BC105" s="161"/>
      <c r="BD105" s="161"/>
      <c r="BE105" s="161"/>
      <c r="BF105" s="161"/>
      <c r="BG105" s="161"/>
      <c r="BH105" s="161"/>
      <c r="BI105" s="161"/>
      <c r="BJ105" s="161"/>
      <c r="BK105" s="161"/>
      <c r="BL105" s="161"/>
      <c r="BM105" s="161"/>
      <c r="BN105" s="161"/>
      <c r="BO105" s="161"/>
      <c r="BP105" s="161"/>
      <c r="BQ105" s="161"/>
      <c r="BR105" s="161"/>
      <c r="BS105" s="161"/>
      <c r="BT105" s="161"/>
      <c r="BU105" s="161"/>
      <c r="BV105" s="161"/>
      <c r="BW105" s="161"/>
      <c r="BX105" s="161"/>
      <c r="BY105" s="161"/>
      <c r="BZ105" s="161"/>
      <c r="CA105" s="161"/>
      <c r="CB105" s="161"/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  <c r="CN105" s="161"/>
      <c r="CO105" s="161"/>
      <c r="CP105" s="161"/>
      <c r="CQ105" s="161"/>
      <c r="CR105" s="161"/>
      <c r="CS105" s="161"/>
      <c r="CT105" s="161"/>
      <c r="CU105" s="161"/>
      <c r="CV105" s="161"/>
      <c r="CW105" s="161"/>
      <c r="CX105" s="161"/>
      <c r="CY105" s="161"/>
      <c r="CZ105" s="161"/>
      <c r="DA105" s="161"/>
      <c r="DB105" s="161"/>
      <c r="DC105" s="161"/>
      <c r="DD105" s="161"/>
      <c r="DE105" s="161"/>
      <c r="DF105" s="161"/>
      <c r="DG105" s="161"/>
      <c r="DH105" s="161"/>
      <c r="DI105" s="161"/>
      <c r="DJ105" s="161"/>
      <c r="DK105" s="161"/>
      <c r="DL105" s="161"/>
      <c r="DM105" s="161"/>
      <c r="DN105" s="161"/>
      <c r="DO105" s="161"/>
      <c r="DP105" s="161"/>
      <c r="DQ105" s="161"/>
      <c r="DR105" s="161"/>
      <c r="DS105" s="161"/>
      <c r="DT105" s="161"/>
      <c r="DU105" s="161"/>
      <c r="DV105" s="161"/>
      <c r="DW105" s="161"/>
      <c r="DX105" s="161"/>
      <c r="DY105" s="161"/>
      <c r="DZ105" s="161"/>
      <c r="EA105" s="161"/>
      <c r="EB105" s="161"/>
      <c r="EC105" s="161"/>
      <c r="ED105" s="161"/>
      <c r="EE105" s="161"/>
      <c r="EF105" s="161"/>
      <c r="EG105" s="161"/>
      <c r="EH105" s="161"/>
      <c r="EI105" s="161"/>
      <c r="EJ105" s="161"/>
      <c r="EK105" s="161"/>
      <c r="EL105" s="161"/>
      <c r="EM105" s="161"/>
      <c r="EN105" s="161"/>
      <c r="EO105" s="161"/>
      <c r="EP105" s="161"/>
      <c r="EQ105" s="161"/>
      <c r="ER105" s="161"/>
      <c r="ES105" s="161"/>
      <c r="ET105" s="161"/>
      <c r="EU105" s="161"/>
      <c r="EV105" s="161"/>
      <c r="EW105" s="161"/>
      <c r="EX105" s="161"/>
      <c r="EY105" s="161"/>
      <c r="EZ105" s="161"/>
      <c r="FA105" s="161"/>
      <c r="FB105" s="161"/>
      <c r="FC105" s="161"/>
      <c r="FD105" s="161"/>
      <c r="FE105" s="161"/>
      <c r="FF105" s="161"/>
      <c r="FG105" s="161"/>
      <c r="FH105" s="161"/>
      <c r="FI105" s="161"/>
      <c r="FJ105" s="161"/>
      <c r="FK105" s="161"/>
      <c r="FL105" s="161"/>
      <c r="FM105" s="161"/>
      <c r="FN105" s="161"/>
      <c r="FO105" s="161"/>
      <c r="FP105" s="161"/>
      <c r="FQ105" s="161"/>
      <c r="FR105" s="161"/>
      <c r="FS105" s="161"/>
      <c r="FT105" s="161"/>
      <c r="FU105" s="161"/>
      <c r="FV105" s="161"/>
      <c r="FW105" s="161"/>
      <c r="FX105" s="161"/>
      <c r="FY105" s="161"/>
      <c r="FZ105" s="161"/>
      <c r="GA105" s="161"/>
      <c r="GB105" s="161"/>
      <c r="GC105" s="161"/>
      <c r="GD105" s="161"/>
      <c r="GE105" s="161"/>
      <c r="GF105" s="161"/>
      <c r="GG105" s="161"/>
      <c r="GH105" s="161"/>
      <c r="GI105" s="161"/>
      <c r="GJ105" s="161"/>
      <c r="GK105" s="161"/>
      <c r="GL105" s="161"/>
      <c r="GM105" s="161"/>
      <c r="GN105" s="161"/>
      <c r="GO105" s="161"/>
      <c r="GP105" s="161"/>
      <c r="GQ105" s="161"/>
      <c r="GR105" s="161"/>
      <c r="GS105" s="161"/>
      <c r="GT105" s="161"/>
      <c r="GU105" s="161"/>
      <c r="GV105" s="161"/>
      <c r="GW105" s="161"/>
      <c r="GX105" s="161"/>
      <c r="GY105" s="161"/>
      <c r="GZ105" s="161"/>
    </row>
    <row r="106" spans="17:208">
      <c r="Q106" s="229"/>
      <c r="R106" s="230"/>
      <c r="S106" s="219"/>
      <c r="T106" s="220"/>
      <c r="U106" s="220"/>
      <c r="V106" s="220"/>
      <c r="W106" s="221"/>
      <c r="X106" s="199"/>
      <c r="Y106" s="199"/>
      <c r="AA106" s="203"/>
      <c r="AB106" s="198"/>
      <c r="AC106" s="161"/>
      <c r="AD106" s="161"/>
      <c r="AE106" s="161"/>
      <c r="AF106" s="161"/>
      <c r="AG106" s="161"/>
      <c r="AH106" s="161"/>
      <c r="AI106" s="161"/>
      <c r="AJ106" s="161"/>
      <c r="AK106" s="161"/>
      <c r="AL106" s="161"/>
      <c r="AM106" s="161"/>
      <c r="AN106" s="161"/>
      <c r="AO106" s="161"/>
      <c r="AP106" s="161"/>
      <c r="AQ106" s="161"/>
      <c r="AR106" s="161"/>
      <c r="AS106" s="161"/>
      <c r="AT106" s="161"/>
      <c r="AU106" s="161"/>
      <c r="AV106" s="161"/>
      <c r="AW106" s="161"/>
      <c r="AX106" s="161"/>
      <c r="AY106" s="161"/>
      <c r="AZ106" s="161"/>
      <c r="BA106" s="161"/>
      <c r="BB106" s="161"/>
      <c r="BC106" s="161"/>
      <c r="BD106" s="161"/>
      <c r="BE106" s="161"/>
      <c r="BF106" s="161"/>
      <c r="BG106" s="161"/>
      <c r="BH106" s="161"/>
      <c r="BI106" s="161"/>
      <c r="BJ106" s="161"/>
      <c r="BK106" s="161"/>
      <c r="BL106" s="161"/>
      <c r="BM106" s="161"/>
      <c r="BN106" s="161"/>
      <c r="BO106" s="161"/>
      <c r="BP106" s="161"/>
      <c r="BQ106" s="161"/>
      <c r="BR106" s="161"/>
      <c r="BS106" s="161"/>
      <c r="BT106" s="161"/>
      <c r="BU106" s="161"/>
      <c r="BV106" s="161"/>
      <c r="BW106" s="161"/>
      <c r="BX106" s="161"/>
      <c r="BY106" s="161"/>
      <c r="BZ106" s="161"/>
      <c r="CA106" s="161"/>
      <c r="CB106" s="161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  <c r="CN106" s="161"/>
      <c r="CO106" s="161"/>
      <c r="CP106" s="161"/>
      <c r="CQ106" s="161"/>
      <c r="CR106" s="161"/>
      <c r="CS106" s="161"/>
      <c r="CT106" s="161"/>
      <c r="CU106" s="161"/>
      <c r="CV106" s="161"/>
      <c r="CW106" s="161"/>
      <c r="CX106" s="161"/>
      <c r="CY106" s="161"/>
      <c r="CZ106" s="161"/>
      <c r="DA106" s="161"/>
      <c r="DB106" s="161"/>
      <c r="DC106" s="161"/>
      <c r="DD106" s="161"/>
      <c r="DE106" s="161"/>
      <c r="DF106" s="161"/>
      <c r="DG106" s="161"/>
      <c r="DH106" s="161"/>
      <c r="DI106" s="161"/>
      <c r="DJ106" s="161"/>
      <c r="DK106" s="161"/>
      <c r="DL106" s="161"/>
      <c r="DM106" s="161"/>
      <c r="DN106" s="161"/>
      <c r="DO106" s="161"/>
      <c r="DP106" s="161"/>
      <c r="DQ106" s="161"/>
      <c r="DR106" s="161"/>
      <c r="DS106" s="161"/>
      <c r="DT106" s="161"/>
      <c r="DU106" s="161"/>
      <c r="DV106" s="161"/>
      <c r="DW106" s="161"/>
      <c r="DX106" s="161"/>
      <c r="DY106" s="161"/>
      <c r="DZ106" s="161"/>
      <c r="EA106" s="161"/>
      <c r="EB106" s="161"/>
      <c r="EC106" s="161"/>
      <c r="ED106" s="161"/>
      <c r="EE106" s="161"/>
      <c r="EF106" s="161"/>
      <c r="EG106" s="161"/>
      <c r="EH106" s="161"/>
      <c r="EI106" s="161"/>
      <c r="EJ106" s="161"/>
      <c r="EK106" s="161"/>
      <c r="EL106" s="161"/>
      <c r="EM106" s="161"/>
      <c r="EN106" s="161"/>
      <c r="EO106" s="161"/>
      <c r="EP106" s="161"/>
      <c r="EQ106" s="161"/>
      <c r="ER106" s="161"/>
      <c r="ES106" s="161"/>
      <c r="ET106" s="161"/>
      <c r="EU106" s="161"/>
      <c r="EV106" s="161"/>
      <c r="EW106" s="161"/>
      <c r="EX106" s="161"/>
      <c r="EY106" s="161"/>
      <c r="EZ106" s="161"/>
      <c r="FA106" s="161"/>
      <c r="FB106" s="161"/>
      <c r="FC106" s="161"/>
      <c r="FD106" s="161"/>
      <c r="FE106" s="161"/>
      <c r="FF106" s="161"/>
      <c r="FG106" s="161"/>
      <c r="FH106" s="161"/>
      <c r="FI106" s="161"/>
      <c r="FJ106" s="161"/>
      <c r="FK106" s="161"/>
      <c r="FL106" s="161"/>
      <c r="FM106" s="161"/>
      <c r="FN106" s="161"/>
      <c r="FO106" s="161"/>
      <c r="FP106" s="161"/>
      <c r="FQ106" s="161"/>
      <c r="FR106" s="161"/>
      <c r="FS106" s="161"/>
      <c r="FT106" s="161"/>
      <c r="FU106" s="161"/>
      <c r="FV106" s="161"/>
      <c r="FW106" s="161"/>
      <c r="FX106" s="161"/>
      <c r="FY106" s="161"/>
      <c r="FZ106" s="161"/>
      <c r="GA106" s="161"/>
      <c r="GB106" s="161"/>
      <c r="GC106" s="161"/>
      <c r="GD106" s="161"/>
      <c r="GE106" s="161"/>
      <c r="GF106" s="161"/>
      <c r="GG106" s="161"/>
      <c r="GH106" s="161"/>
      <c r="GI106" s="161"/>
      <c r="GJ106" s="161"/>
      <c r="GK106" s="161"/>
      <c r="GL106" s="161"/>
      <c r="GM106" s="161"/>
      <c r="GN106" s="161"/>
      <c r="GO106" s="161"/>
      <c r="GP106" s="161"/>
      <c r="GQ106" s="161"/>
      <c r="GR106" s="161"/>
      <c r="GS106" s="161"/>
      <c r="GT106" s="161"/>
      <c r="GU106" s="161"/>
      <c r="GV106" s="161"/>
      <c r="GW106" s="161"/>
      <c r="GX106" s="161"/>
      <c r="GY106" s="161"/>
      <c r="GZ106" s="161"/>
    </row>
    <row r="107" spans="17:208">
      <c r="Q107" s="229"/>
      <c r="R107" s="230"/>
      <c r="S107" s="219"/>
      <c r="T107" s="220"/>
      <c r="U107" s="220"/>
      <c r="V107" s="220"/>
      <c r="W107" s="221"/>
      <c r="X107" s="199"/>
      <c r="Y107" s="199"/>
      <c r="AA107" s="203"/>
      <c r="AB107" s="198"/>
      <c r="AC107" s="161"/>
      <c r="AD107" s="161"/>
      <c r="AE107" s="161"/>
      <c r="AF107" s="161"/>
      <c r="AG107" s="161"/>
      <c r="AH107" s="161"/>
      <c r="AI107" s="161"/>
      <c r="AJ107" s="161"/>
      <c r="AK107" s="161"/>
      <c r="AL107" s="161"/>
      <c r="AM107" s="161"/>
      <c r="AN107" s="161"/>
      <c r="AO107" s="161"/>
      <c r="AP107" s="161"/>
      <c r="AQ107" s="161"/>
      <c r="AR107" s="161"/>
      <c r="AS107" s="161"/>
      <c r="AT107" s="161"/>
      <c r="AU107" s="161"/>
      <c r="AV107" s="161"/>
      <c r="AW107" s="161"/>
      <c r="AX107" s="161"/>
      <c r="AY107" s="161"/>
      <c r="AZ107" s="161"/>
      <c r="BA107" s="161"/>
      <c r="BB107" s="161"/>
      <c r="BC107" s="161"/>
      <c r="BD107" s="161"/>
      <c r="BE107" s="161"/>
      <c r="BF107" s="161"/>
      <c r="BG107" s="161"/>
      <c r="BH107" s="161"/>
      <c r="BI107" s="161"/>
      <c r="BJ107" s="161"/>
      <c r="BK107" s="161"/>
      <c r="BL107" s="161"/>
      <c r="BM107" s="161"/>
      <c r="BN107" s="161"/>
      <c r="BO107" s="161"/>
      <c r="BP107" s="161"/>
      <c r="BQ107" s="161"/>
      <c r="BR107" s="161"/>
      <c r="BS107" s="161"/>
      <c r="BT107" s="161"/>
      <c r="BU107" s="161"/>
      <c r="BV107" s="161"/>
      <c r="BW107" s="161"/>
      <c r="BX107" s="161"/>
      <c r="BY107" s="161"/>
      <c r="BZ107" s="161"/>
      <c r="CA107" s="161"/>
      <c r="CB107" s="161"/>
      <c r="CC107" s="161"/>
      <c r="CD107" s="161"/>
      <c r="CE107" s="161"/>
      <c r="CF107" s="161"/>
      <c r="CG107" s="161"/>
      <c r="CH107" s="161"/>
      <c r="CI107" s="161"/>
      <c r="CJ107" s="161"/>
      <c r="CK107" s="161"/>
      <c r="CL107" s="161"/>
      <c r="CM107" s="161"/>
      <c r="CN107" s="161"/>
      <c r="CO107" s="161"/>
      <c r="CP107" s="161"/>
      <c r="CQ107" s="161"/>
      <c r="CR107" s="161"/>
      <c r="CS107" s="161"/>
      <c r="CT107" s="161"/>
      <c r="CU107" s="161"/>
      <c r="CV107" s="161"/>
      <c r="CW107" s="161"/>
      <c r="CX107" s="161"/>
      <c r="CY107" s="161"/>
      <c r="CZ107" s="161"/>
      <c r="DA107" s="161"/>
      <c r="DB107" s="161"/>
      <c r="DC107" s="161"/>
      <c r="DD107" s="161"/>
      <c r="DE107" s="161"/>
      <c r="DF107" s="161"/>
      <c r="DG107" s="161"/>
      <c r="DH107" s="161"/>
      <c r="DI107" s="161"/>
      <c r="DJ107" s="161"/>
      <c r="DK107" s="161"/>
      <c r="DL107" s="161"/>
      <c r="DM107" s="161"/>
      <c r="DN107" s="161"/>
      <c r="DO107" s="161"/>
      <c r="DP107" s="161"/>
      <c r="DQ107" s="161"/>
      <c r="DR107" s="161"/>
      <c r="DS107" s="161"/>
      <c r="DT107" s="161"/>
      <c r="DU107" s="161"/>
      <c r="DV107" s="161"/>
      <c r="DW107" s="161"/>
      <c r="DX107" s="161"/>
      <c r="DY107" s="161"/>
      <c r="DZ107" s="161"/>
      <c r="EA107" s="161"/>
      <c r="EB107" s="161"/>
      <c r="EC107" s="161"/>
      <c r="ED107" s="161"/>
      <c r="EE107" s="161"/>
      <c r="EF107" s="161"/>
      <c r="EG107" s="161"/>
      <c r="EH107" s="161"/>
      <c r="EI107" s="161"/>
      <c r="EJ107" s="161"/>
      <c r="EK107" s="161"/>
      <c r="EL107" s="161"/>
      <c r="EM107" s="161"/>
      <c r="EN107" s="161"/>
      <c r="EO107" s="161"/>
      <c r="EP107" s="161"/>
      <c r="EQ107" s="161"/>
      <c r="ER107" s="161"/>
      <c r="ES107" s="161"/>
      <c r="ET107" s="161"/>
      <c r="EU107" s="161"/>
      <c r="EV107" s="161"/>
      <c r="EW107" s="161"/>
      <c r="EX107" s="161"/>
      <c r="EY107" s="161"/>
      <c r="EZ107" s="161"/>
      <c r="FA107" s="161"/>
      <c r="FB107" s="161"/>
      <c r="FC107" s="161"/>
      <c r="FD107" s="161"/>
      <c r="FE107" s="161"/>
      <c r="FF107" s="161"/>
      <c r="FG107" s="161"/>
      <c r="FH107" s="161"/>
      <c r="FI107" s="161"/>
      <c r="FJ107" s="161"/>
      <c r="FK107" s="161"/>
      <c r="FL107" s="161"/>
      <c r="FM107" s="161"/>
      <c r="FN107" s="161"/>
      <c r="FO107" s="161"/>
      <c r="FP107" s="161"/>
      <c r="FQ107" s="161"/>
      <c r="FR107" s="161"/>
      <c r="FS107" s="161"/>
      <c r="FT107" s="161"/>
      <c r="FU107" s="161"/>
      <c r="FV107" s="161"/>
      <c r="FW107" s="161"/>
      <c r="FX107" s="161"/>
      <c r="FY107" s="161"/>
      <c r="FZ107" s="161"/>
      <c r="GA107" s="161"/>
      <c r="GB107" s="161"/>
      <c r="GC107" s="161"/>
      <c r="GD107" s="161"/>
      <c r="GE107" s="161"/>
      <c r="GF107" s="161"/>
      <c r="GG107" s="161"/>
      <c r="GH107" s="161"/>
      <c r="GI107" s="161"/>
      <c r="GJ107" s="161"/>
      <c r="GK107" s="161"/>
      <c r="GL107" s="161"/>
      <c r="GM107" s="161"/>
      <c r="GN107" s="161"/>
      <c r="GO107" s="161"/>
      <c r="GP107" s="161"/>
      <c r="GQ107" s="161"/>
      <c r="GR107" s="161"/>
      <c r="GS107" s="161"/>
      <c r="GT107" s="161"/>
      <c r="GU107" s="161"/>
      <c r="GV107" s="161"/>
      <c r="GW107" s="161"/>
      <c r="GX107" s="161"/>
      <c r="GY107" s="161"/>
      <c r="GZ107" s="161"/>
    </row>
    <row r="108" spans="17:208">
      <c r="Q108" s="229"/>
      <c r="R108" s="230"/>
      <c r="S108" s="219"/>
      <c r="T108" s="220"/>
      <c r="U108" s="220"/>
      <c r="V108" s="220"/>
      <c r="W108" s="221"/>
      <c r="X108" s="199"/>
      <c r="Y108" s="199"/>
      <c r="AA108" s="203"/>
      <c r="AB108" s="198"/>
      <c r="AC108" s="161"/>
      <c r="AD108" s="161"/>
      <c r="AE108" s="161"/>
      <c r="AF108" s="161"/>
      <c r="AG108" s="161"/>
      <c r="AH108" s="161"/>
      <c r="AI108" s="161"/>
      <c r="AJ108" s="161"/>
      <c r="AK108" s="161"/>
      <c r="AL108" s="161"/>
      <c r="AM108" s="161"/>
      <c r="AN108" s="161"/>
      <c r="AO108" s="161"/>
      <c r="AP108" s="161"/>
      <c r="AQ108" s="161"/>
      <c r="AR108" s="161"/>
      <c r="AS108" s="161"/>
      <c r="AT108" s="161"/>
      <c r="AU108" s="161"/>
      <c r="AV108" s="161"/>
      <c r="AW108" s="161"/>
      <c r="AX108" s="161"/>
      <c r="AY108" s="161"/>
      <c r="AZ108" s="161"/>
      <c r="BA108" s="161"/>
      <c r="BB108" s="161"/>
      <c r="BC108" s="161"/>
      <c r="BD108" s="161"/>
      <c r="BE108" s="161"/>
      <c r="BF108" s="161"/>
      <c r="BG108" s="161"/>
      <c r="BH108" s="161"/>
      <c r="BI108" s="161"/>
      <c r="BJ108" s="161"/>
      <c r="BK108" s="161"/>
      <c r="BL108" s="161"/>
      <c r="BM108" s="161"/>
      <c r="BN108" s="161"/>
      <c r="BO108" s="161"/>
      <c r="BP108" s="161"/>
      <c r="BQ108" s="161"/>
      <c r="BR108" s="161"/>
      <c r="BS108" s="161"/>
      <c r="BT108" s="161"/>
      <c r="BU108" s="161"/>
      <c r="BV108" s="161"/>
      <c r="BW108" s="161"/>
      <c r="BX108" s="161"/>
      <c r="BY108" s="161"/>
      <c r="BZ108" s="161"/>
      <c r="CA108" s="161"/>
      <c r="CB108" s="161"/>
      <c r="CC108" s="161"/>
      <c r="CD108" s="161"/>
      <c r="CE108" s="161"/>
      <c r="CF108" s="161"/>
      <c r="CG108" s="161"/>
      <c r="CH108" s="161"/>
      <c r="CI108" s="161"/>
      <c r="CJ108" s="161"/>
      <c r="CK108" s="161"/>
      <c r="CL108" s="161"/>
      <c r="CM108" s="161"/>
      <c r="CN108" s="161"/>
      <c r="CO108" s="161"/>
      <c r="CP108" s="161"/>
      <c r="CQ108" s="161"/>
      <c r="CR108" s="161"/>
      <c r="CS108" s="161"/>
      <c r="CT108" s="161"/>
      <c r="CU108" s="161"/>
      <c r="CV108" s="161"/>
      <c r="CW108" s="161"/>
      <c r="CX108" s="161"/>
      <c r="CY108" s="161"/>
      <c r="CZ108" s="161"/>
      <c r="DA108" s="161"/>
      <c r="DB108" s="161"/>
      <c r="DC108" s="161"/>
      <c r="DD108" s="161"/>
      <c r="DE108" s="161"/>
      <c r="DF108" s="161"/>
      <c r="DG108" s="161"/>
      <c r="DH108" s="161"/>
      <c r="DI108" s="161"/>
      <c r="DJ108" s="161"/>
      <c r="DK108" s="161"/>
      <c r="DL108" s="161"/>
      <c r="DM108" s="161"/>
      <c r="DN108" s="161"/>
      <c r="DO108" s="161"/>
      <c r="DP108" s="161"/>
      <c r="DQ108" s="161"/>
      <c r="DR108" s="161"/>
      <c r="DS108" s="161"/>
      <c r="DT108" s="161"/>
      <c r="DU108" s="161"/>
      <c r="DV108" s="161"/>
      <c r="DW108" s="161"/>
      <c r="DX108" s="161"/>
      <c r="DY108" s="161"/>
      <c r="DZ108" s="161"/>
      <c r="EA108" s="161"/>
      <c r="EB108" s="161"/>
      <c r="EC108" s="161"/>
      <c r="ED108" s="161"/>
      <c r="EE108" s="161"/>
      <c r="EF108" s="161"/>
      <c r="EG108" s="161"/>
      <c r="EH108" s="161"/>
      <c r="EI108" s="161"/>
      <c r="EJ108" s="161"/>
      <c r="EK108" s="161"/>
      <c r="EL108" s="161"/>
      <c r="EM108" s="161"/>
      <c r="EN108" s="161"/>
      <c r="EO108" s="161"/>
      <c r="EP108" s="161"/>
      <c r="EQ108" s="161"/>
      <c r="ER108" s="161"/>
      <c r="ES108" s="161"/>
      <c r="ET108" s="161"/>
      <c r="EU108" s="161"/>
      <c r="EV108" s="161"/>
      <c r="EW108" s="161"/>
      <c r="EX108" s="161"/>
      <c r="EY108" s="161"/>
      <c r="EZ108" s="161"/>
      <c r="FA108" s="161"/>
      <c r="FB108" s="161"/>
      <c r="FC108" s="161"/>
      <c r="FD108" s="161"/>
      <c r="FE108" s="161"/>
      <c r="FF108" s="161"/>
      <c r="FG108" s="161"/>
      <c r="FH108" s="161"/>
      <c r="FI108" s="161"/>
      <c r="FJ108" s="161"/>
      <c r="FK108" s="161"/>
      <c r="FL108" s="161"/>
      <c r="FM108" s="161"/>
      <c r="FN108" s="161"/>
      <c r="FO108" s="161"/>
      <c r="FP108" s="161"/>
      <c r="FQ108" s="161"/>
      <c r="FR108" s="161"/>
      <c r="FS108" s="161"/>
      <c r="FT108" s="161"/>
      <c r="FU108" s="161"/>
      <c r="FV108" s="161"/>
      <c r="FW108" s="161"/>
      <c r="FX108" s="161"/>
      <c r="FY108" s="161"/>
      <c r="FZ108" s="161"/>
      <c r="GA108" s="161"/>
      <c r="GB108" s="161"/>
      <c r="GC108" s="161"/>
      <c r="GD108" s="161"/>
      <c r="GE108" s="161"/>
      <c r="GF108" s="161"/>
      <c r="GG108" s="161"/>
      <c r="GH108" s="161"/>
      <c r="GI108" s="161"/>
      <c r="GJ108" s="161"/>
      <c r="GK108" s="161"/>
      <c r="GL108" s="161"/>
      <c r="GM108" s="161"/>
      <c r="GN108" s="161"/>
      <c r="GO108" s="161"/>
      <c r="GP108" s="161"/>
      <c r="GQ108" s="161"/>
      <c r="GR108" s="161"/>
      <c r="GS108" s="161"/>
      <c r="GT108" s="161"/>
      <c r="GU108" s="161"/>
      <c r="GV108" s="161"/>
      <c r="GW108" s="161"/>
      <c r="GX108" s="161"/>
      <c r="GY108" s="161"/>
      <c r="GZ108" s="161"/>
    </row>
    <row r="109" spans="17:208">
      <c r="Q109" s="229"/>
      <c r="R109" s="230"/>
      <c r="S109" s="219"/>
      <c r="T109" s="220"/>
      <c r="U109" s="220"/>
      <c r="V109" s="220"/>
      <c r="W109" s="221"/>
      <c r="X109" s="199"/>
      <c r="Y109" s="199"/>
      <c r="AA109" s="203"/>
      <c r="AB109" s="198"/>
      <c r="AC109" s="161"/>
      <c r="AD109" s="161"/>
      <c r="AE109" s="161"/>
      <c r="AF109" s="161"/>
      <c r="AG109" s="161"/>
      <c r="AH109" s="161"/>
      <c r="AI109" s="161"/>
      <c r="AJ109" s="161"/>
      <c r="AK109" s="161"/>
      <c r="AL109" s="161"/>
      <c r="AM109" s="161"/>
      <c r="AN109" s="161"/>
      <c r="AO109" s="161"/>
      <c r="AP109" s="161"/>
      <c r="AQ109" s="161"/>
      <c r="AR109" s="161"/>
      <c r="AS109" s="161"/>
      <c r="AT109" s="161"/>
      <c r="AU109" s="161"/>
      <c r="AV109" s="161"/>
      <c r="AW109" s="161"/>
      <c r="AX109" s="161"/>
      <c r="AY109" s="161"/>
      <c r="AZ109" s="161"/>
      <c r="BA109" s="161"/>
      <c r="BB109" s="161"/>
      <c r="BC109" s="161"/>
      <c r="BD109" s="161"/>
      <c r="BE109" s="161"/>
      <c r="BF109" s="161"/>
      <c r="BG109" s="161"/>
      <c r="BH109" s="161"/>
      <c r="BI109" s="161"/>
      <c r="BJ109" s="161"/>
      <c r="BK109" s="161"/>
      <c r="BL109" s="161"/>
      <c r="BM109" s="161"/>
      <c r="BN109" s="161"/>
      <c r="BO109" s="161"/>
      <c r="BP109" s="161"/>
      <c r="BQ109" s="161"/>
      <c r="BR109" s="161"/>
      <c r="BS109" s="161"/>
      <c r="BT109" s="161"/>
      <c r="BU109" s="161"/>
      <c r="BV109" s="161"/>
      <c r="BW109" s="161"/>
      <c r="BX109" s="161"/>
      <c r="BY109" s="161"/>
      <c r="BZ109" s="161"/>
      <c r="CA109" s="161"/>
      <c r="CB109" s="161"/>
      <c r="CC109" s="161"/>
      <c r="CD109" s="161"/>
      <c r="CE109" s="161"/>
      <c r="CF109" s="161"/>
      <c r="CG109" s="161"/>
      <c r="CH109" s="161"/>
      <c r="CI109" s="161"/>
      <c r="CJ109" s="161"/>
      <c r="CK109" s="161"/>
      <c r="CL109" s="161"/>
      <c r="CM109" s="161"/>
      <c r="CN109" s="161"/>
      <c r="CO109" s="161"/>
      <c r="CP109" s="161"/>
      <c r="CQ109" s="161"/>
      <c r="CR109" s="161"/>
      <c r="CS109" s="161"/>
      <c r="CT109" s="161"/>
      <c r="CU109" s="161"/>
      <c r="CV109" s="161"/>
      <c r="CW109" s="161"/>
      <c r="CX109" s="161"/>
      <c r="CY109" s="161"/>
      <c r="CZ109" s="161"/>
      <c r="DA109" s="161"/>
      <c r="DB109" s="161"/>
      <c r="DC109" s="161"/>
      <c r="DD109" s="161"/>
      <c r="DE109" s="161"/>
      <c r="DF109" s="161"/>
      <c r="DG109" s="161"/>
      <c r="DH109" s="161"/>
      <c r="DI109" s="161"/>
      <c r="DJ109" s="161"/>
      <c r="DK109" s="161"/>
      <c r="DL109" s="161"/>
      <c r="DM109" s="161"/>
      <c r="DN109" s="161"/>
      <c r="DO109" s="161"/>
      <c r="DP109" s="161"/>
      <c r="DQ109" s="161"/>
      <c r="DR109" s="161"/>
      <c r="DS109" s="161"/>
      <c r="DT109" s="161"/>
      <c r="DU109" s="161"/>
      <c r="DV109" s="161"/>
      <c r="DW109" s="161"/>
      <c r="DX109" s="161"/>
      <c r="DY109" s="161"/>
      <c r="DZ109" s="161"/>
      <c r="EA109" s="161"/>
      <c r="EB109" s="161"/>
      <c r="EC109" s="161"/>
      <c r="ED109" s="161"/>
      <c r="EE109" s="161"/>
      <c r="EF109" s="161"/>
      <c r="EG109" s="161"/>
      <c r="EH109" s="161"/>
      <c r="EI109" s="161"/>
      <c r="EJ109" s="161"/>
      <c r="EK109" s="161"/>
      <c r="EL109" s="161"/>
      <c r="EM109" s="161"/>
      <c r="EN109" s="161"/>
      <c r="EO109" s="161"/>
      <c r="EP109" s="161"/>
      <c r="EQ109" s="161"/>
      <c r="ER109" s="161"/>
      <c r="ES109" s="161"/>
      <c r="ET109" s="161"/>
      <c r="EU109" s="161"/>
      <c r="EV109" s="161"/>
      <c r="EW109" s="161"/>
      <c r="EX109" s="161"/>
      <c r="EY109" s="161"/>
      <c r="EZ109" s="161"/>
      <c r="FA109" s="161"/>
      <c r="FB109" s="161"/>
      <c r="FC109" s="161"/>
      <c r="FD109" s="161"/>
      <c r="FE109" s="161"/>
      <c r="FF109" s="161"/>
      <c r="FG109" s="161"/>
      <c r="FH109" s="161"/>
      <c r="FI109" s="161"/>
      <c r="FJ109" s="161"/>
      <c r="FK109" s="161"/>
      <c r="FL109" s="161"/>
      <c r="FM109" s="161"/>
      <c r="FN109" s="161"/>
      <c r="FO109" s="161"/>
      <c r="FP109" s="161"/>
      <c r="FQ109" s="161"/>
      <c r="FR109" s="161"/>
      <c r="FS109" s="161"/>
      <c r="FT109" s="161"/>
      <c r="FU109" s="161"/>
      <c r="FV109" s="161"/>
      <c r="FW109" s="161"/>
      <c r="FX109" s="161"/>
      <c r="FY109" s="161"/>
      <c r="FZ109" s="161"/>
      <c r="GA109" s="161"/>
      <c r="GB109" s="161"/>
      <c r="GC109" s="161"/>
      <c r="GD109" s="161"/>
      <c r="GE109" s="161"/>
      <c r="GF109" s="161"/>
      <c r="GG109" s="161"/>
      <c r="GH109" s="161"/>
      <c r="GI109" s="161"/>
      <c r="GJ109" s="161"/>
      <c r="GK109" s="161"/>
      <c r="GL109" s="161"/>
      <c r="GM109" s="161"/>
      <c r="GN109" s="161"/>
      <c r="GO109" s="161"/>
      <c r="GP109" s="161"/>
      <c r="GQ109" s="161"/>
      <c r="GR109" s="161"/>
      <c r="GS109" s="161"/>
      <c r="GT109" s="161"/>
      <c r="GU109" s="161"/>
      <c r="GV109" s="161"/>
      <c r="GW109" s="161"/>
      <c r="GX109" s="161"/>
      <c r="GY109" s="161"/>
      <c r="GZ109" s="161"/>
    </row>
    <row r="110" spans="17:208">
      <c r="Q110" s="229"/>
      <c r="R110" s="230"/>
      <c r="S110" s="219"/>
      <c r="T110" s="220"/>
      <c r="U110" s="220"/>
      <c r="V110" s="220"/>
      <c r="W110" s="221"/>
      <c r="X110" s="199"/>
      <c r="Y110" s="199"/>
      <c r="AA110" s="203"/>
      <c r="AB110" s="198"/>
      <c r="AC110" s="161"/>
      <c r="AD110" s="161"/>
      <c r="AE110" s="161"/>
      <c r="AF110" s="161"/>
      <c r="AG110" s="161"/>
      <c r="AH110" s="161"/>
      <c r="AI110" s="161"/>
      <c r="AJ110" s="161"/>
      <c r="AK110" s="161"/>
      <c r="AL110" s="161"/>
      <c r="AM110" s="161"/>
      <c r="AN110" s="161"/>
      <c r="AO110" s="161"/>
      <c r="AP110" s="161"/>
      <c r="AQ110" s="161"/>
      <c r="AR110" s="161"/>
      <c r="AS110" s="161"/>
      <c r="AT110" s="161"/>
      <c r="AU110" s="161"/>
      <c r="AV110" s="161"/>
      <c r="AW110" s="161"/>
      <c r="AX110" s="161"/>
      <c r="AY110" s="161"/>
      <c r="AZ110" s="161"/>
      <c r="BA110" s="161"/>
      <c r="BB110" s="161"/>
      <c r="BC110" s="161"/>
      <c r="BD110" s="161"/>
      <c r="BE110" s="161"/>
      <c r="BF110" s="161"/>
      <c r="BG110" s="161"/>
      <c r="BH110" s="161"/>
      <c r="BI110" s="161"/>
      <c r="BJ110" s="161"/>
      <c r="BK110" s="161"/>
      <c r="BL110" s="161"/>
      <c r="BM110" s="161"/>
      <c r="BN110" s="161"/>
      <c r="BO110" s="161"/>
      <c r="BP110" s="161"/>
      <c r="BQ110" s="161"/>
      <c r="BR110" s="161"/>
      <c r="BS110" s="161"/>
      <c r="BT110" s="161"/>
      <c r="BU110" s="161"/>
      <c r="BV110" s="161"/>
      <c r="BW110" s="161"/>
      <c r="BX110" s="161"/>
      <c r="BY110" s="161"/>
      <c r="BZ110" s="161"/>
      <c r="CA110" s="161"/>
      <c r="CB110" s="161"/>
      <c r="CC110" s="161"/>
      <c r="CD110" s="161"/>
      <c r="CE110" s="161"/>
      <c r="CF110" s="161"/>
      <c r="CG110" s="161"/>
      <c r="CH110" s="161"/>
      <c r="CI110" s="161"/>
      <c r="CJ110" s="161"/>
      <c r="CK110" s="161"/>
      <c r="CL110" s="161"/>
      <c r="CM110" s="161"/>
      <c r="CN110" s="161"/>
      <c r="CO110" s="161"/>
      <c r="CP110" s="161"/>
      <c r="CQ110" s="161"/>
      <c r="CR110" s="161"/>
      <c r="CS110" s="161"/>
      <c r="CT110" s="161"/>
      <c r="CU110" s="161"/>
      <c r="CV110" s="161"/>
      <c r="CW110" s="161"/>
      <c r="CX110" s="161"/>
      <c r="CY110" s="161"/>
      <c r="CZ110" s="161"/>
      <c r="DA110" s="161"/>
      <c r="DB110" s="161"/>
      <c r="DC110" s="161"/>
      <c r="DD110" s="161"/>
      <c r="DE110" s="161"/>
      <c r="DF110" s="161"/>
      <c r="DG110" s="161"/>
      <c r="DH110" s="161"/>
      <c r="DI110" s="161"/>
      <c r="DJ110" s="161"/>
      <c r="DK110" s="161"/>
      <c r="DL110" s="161"/>
      <c r="DM110" s="161"/>
      <c r="DN110" s="161"/>
      <c r="DO110" s="161"/>
      <c r="DP110" s="161"/>
      <c r="DQ110" s="161"/>
      <c r="DR110" s="161"/>
      <c r="DS110" s="161"/>
      <c r="DT110" s="161"/>
      <c r="DU110" s="161"/>
      <c r="DV110" s="161"/>
      <c r="DW110" s="161"/>
      <c r="DX110" s="161"/>
      <c r="DY110" s="161"/>
      <c r="DZ110" s="161"/>
      <c r="EA110" s="161"/>
      <c r="EB110" s="161"/>
      <c r="EC110" s="161"/>
      <c r="ED110" s="161"/>
      <c r="EE110" s="161"/>
      <c r="EF110" s="161"/>
      <c r="EG110" s="161"/>
      <c r="EH110" s="161"/>
      <c r="EI110" s="161"/>
      <c r="EJ110" s="161"/>
      <c r="EK110" s="161"/>
      <c r="EL110" s="161"/>
      <c r="EM110" s="161"/>
      <c r="EN110" s="161"/>
      <c r="EO110" s="161"/>
      <c r="EP110" s="161"/>
      <c r="EQ110" s="161"/>
      <c r="ER110" s="161"/>
      <c r="ES110" s="161"/>
      <c r="ET110" s="161"/>
      <c r="EU110" s="161"/>
      <c r="EV110" s="161"/>
      <c r="EW110" s="161"/>
      <c r="EX110" s="161"/>
      <c r="EY110" s="161"/>
      <c r="EZ110" s="161"/>
      <c r="FA110" s="161"/>
      <c r="FB110" s="161"/>
      <c r="FC110" s="161"/>
      <c r="FD110" s="161"/>
      <c r="FE110" s="161"/>
      <c r="FF110" s="161"/>
      <c r="FG110" s="161"/>
      <c r="FH110" s="161"/>
      <c r="FI110" s="161"/>
      <c r="FJ110" s="161"/>
      <c r="FK110" s="161"/>
      <c r="FL110" s="161"/>
      <c r="FM110" s="161"/>
      <c r="FN110" s="161"/>
      <c r="FO110" s="161"/>
      <c r="FP110" s="161"/>
      <c r="FQ110" s="161"/>
      <c r="FR110" s="161"/>
      <c r="FS110" s="161"/>
      <c r="FT110" s="161"/>
      <c r="FU110" s="161"/>
      <c r="FV110" s="161"/>
      <c r="FW110" s="161"/>
      <c r="FX110" s="161"/>
      <c r="FY110" s="161"/>
      <c r="FZ110" s="161"/>
      <c r="GA110" s="161"/>
      <c r="GB110" s="161"/>
      <c r="GC110" s="161"/>
      <c r="GD110" s="161"/>
      <c r="GE110" s="161"/>
      <c r="GF110" s="161"/>
      <c r="GG110" s="161"/>
      <c r="GH110" s="161"/>
      <c r="GI110" s="161"/>
      <c r="GJ110" s="161"/>
      <c r="GK110" s="161"/>
      <c r="GL110" s="161"/>
      <c r="GM110" s="161"/>
      <c r="GN110" s="161"/>
      <c r="GO110" s="161"/>
      <c r="GP110" s="161"/>
      <c r="GQ110" s="161"/>
      <c r="GR110" s="161"/>
      <c r="GS110" s="161"/>
      <c r="GT110" s="161"/>
      <c r="GU110" s="161"/>
      <c r="GV110" s="161"/>
      <c r="GW110" s="161"/>
      <c r="GX110" s="161"/>
      <c r="GY110" s="161"/>
      <c r="GZ110" s="161"/>
    </row>
    <row r="111" spans="17:208">
      <c r="Q111" s="229"/>
      <c r="R111" s="230"/>
      <c r="S111" s="219"/>
      <c r="T111" s="220"/>
      <c r="U111" s="220"/>
      <c r="V111" s="220"/>
      <c r="W111" s="221"/>
      <c r="X111" s="199"/>
      <c r="Y111" s="199"/>
      <c r="AA111" s="203"/>
      <c r="AB111" s="198"/>
      <c r="AC111" s="161"/>
      <c r="AD111" s="161"/>
      <c r="AE111" s="161"/>
      <c r="AF111" s="161"/>
      <c r="AG111" s="161"/>
      <c r="AH111" s="161"/>
      <c r="AI111" s="161"/>
      <c r="AJ111" s="161"/>
      <c r="AK111" s="161"/>
      <c r="AL111" s="161"/>
      <c r="AM111" s="161"/>
      <c r="AN111" s="161"/>
      <c r="AO111" s="161"/>
      <c r="AP111" s="161"/>
      <c r="AQ111" s="161"/>
      <c r="AR111" s="161"/>
      <c r="AS111" s="161"/>
      <c r="AT111" s="161"/>
      <c r="AU111" s="161"/>
      <c r="AV111" s="161"/>
      <c r="AW111" s="161"/>
      <c r="AX111" s="161"/>
      <c r="AY111" s="161"/>
      <c r="AZ111" s="161"/>
      <c r="BA111" s="161"/>
      <c r="BB111" s="161"/>
      <c r="BC111" s="161"/>
      <c r="BD111" s="161"/>
      <c r="BE111" s="161"/>
      <c r="BF111" s="161"/>
      <c r="BG111" s="161"/>
      <c r="BH111" s="161"/>
      <c r="BI111" s="161"/>
      <c r="BJ111" s="161"/>
      <c r="BK111" s="161"/>
      <c r="BL111" s="161"/>
      <c r="BM111" s="161"/>
      <c r="BN111" s="161"/>
      <c r="BO111" s="161"/>
      <c r="BP111" s="161"/>
      <c r="BQ111" s="161"/>
      <c r="BR111" s="161"/>
      <c r="BS111" s="161"/>
      <c r="BT111" s="161"/>
      <c r="BU111" s="161"/>
      <c r="BV111" s="161"/>
      <c r="BW111" s="161"/>
      <c r="BX111" s="161"/>
      <c r="BY111" s="161"/>
      <c r="BZ111" s="161"/>
      <c r="CA111" s="161"/>
      <c r="CB111" s="161"/>
      <c r="CC111" s="161"/>
      <c r="CD111" s="161"/>
      <c r="CE111" s="161"/>
      <c r="CF111" s="161"/>
      <c r="CG111" s="161"/>
      <c r="CH111" s="161"/>
      <c r="CI111" s="161"/>
      <c r="CJ111" s="161"/>
      <c r="CK111" s="161"/>
      <c r="CL111" s="161"/>
      <c r="CM111" s="161"/>
      <c r="CN111" s="161"/>
      <c r="CO111" s="161"/>
      <c r="CP111" s="161"/>
      <c r="CQ111" s="161"/>
      <c r="CR111" s="161"/>
      <c r="CS111" s="161"/>
      <c r="CT111" s="161"/>
      <c r="CU111" s="161"/>
      <c r="CV111" s="161"/>
      <c r="CW111" s="161"/>
      <c r="CX111" s="161"/>
      <c r="CY111" s="161"/>
      <c r="CZ111" s="161"/>
      <c r="DA111" s="161"/>
      <c r="DB111" s="161"/>
      <c r="DC111" s="161"/>
      <c r="DD111" s="161"/>
      <c r="DE111" s="161"/>
      <c r="DF111" s="161"/>
      <c r="DG111" s="161"/>
      <c r="DH111" s="161"/>
      <c r="DI111" s="161"/>
      <c r="DJ111" s="161"/>
      <c r="DK111" s="161"/>
      <c r="DL111" s="161"/>
      <c r="DM111" s="161"/>
      <c r="DN111" s="161"/>
      <c r="DO111" s="161"/>
      <c r="DP111" s="161"/>
      <c r="DQ111" s="161"/>
      <c r="DR111" s="161"/>
      <c r="DS111" s="161"/>
      <c r="DT111" s="161"/>
      <c r="DU111" s="161"/>
      <c r="DV111" s="161"/>
      <c r="DW111" s="161"/>
      <c r="DX111" s="161"/>
      <c r="DY111" s="161"/>
      <c r="DZ111" s="161"/>
      <c r="EA111" s="161"/>
      <c r="EB111" s="161"/>
      <c r="EC111" s="161"/>
      <c r="ED111" s="161"/>
      <c r="EE111" s="161"/>
      <c r="EF111" s="161"/>
      <c r="EG111" s="161"/>
      <c r="EH111" s="161"/>
      <c r="EI111" s="161"/>
      <c r="EJ111" s="161"/>
      <c r="EK111" s="161"/>
      <c r="EL111" s="161"/>
      <c r="EM111" s="161"/>
      <c r="EN111" s="161"/>
      <c r="EO111" s="161"/>
      <c r="EP111" s="161"/>
      <c r="EQ111" s="161"/>
      <c r="ER111" s="161"/>
      <c r="ES111" s="161"/>
      <c r="ET111" s="161"/>
      <c r="EU111" s="161"/>
      <c r="EV111" s="161"/>
      <c r="EW111" s="161"/>
      <c r="EX111" s="161"/>
      <c r="EY111" s="161"/>
      <c r="EZ111" s="161"/>
      <c r="FA111" s="161"/>
      <c r="FB111" s="161"/>
      <c r="FC111" s="161"/>
      <c r="FD111" s="161"/>
      <c r="FE111" s="161"/>
      <c r="FF111" s="161"/>
      <c r="FG111" s="161"/>
      <c r="FH111" s="161"/>
      <c r="FI111" s="161"/>
      <c r="FJ111" s="161"/>
      <c r="FK111" s="161"/>
      <c r="FL111" s="161"/>
      <c r="FM111" s="161"/>
      <c r="FN111" s="161"/>
      <c r="FO111" s="161"/>
      <c r="FP111" s="161"/>
      <c r="FQ111" s="161"/>
      <c r="FR111" s="161"/>
      <c r="FS111" s="161"/>
      <c r="FT111" s="161"/>
      <c r="FU111" s="161"/>
      <c r="FV111" s="161"/>
      <c r="FW111" s="161"/>
      <c r="FX111" s="161"/>
      <c r="FY111" s="161"/>
      <c r="FZ111" s="161"/>
      <c r="GA111" s="161"/>
      <c r="GB111" s="161"/>
      <c r="GC111" s="161"/>
      <c r="GD111" s="161"/>
      <c r="GE111" s="161"/>
      <c r="GF111" s="161"/>
      <c r="GG111" s="161"/>
      <c r="GH111" s="161"/>
      <c r="GI111" s="161"/>
      <c r="GJ111" s="161"/>
      <c r="GK111" s="161"/>
      <c r="GL111" s="161"/>
      <c r="GM111" s="161"/>
      <c r="GN111" s="161"/>
      <c r="GO111" s="161"/>
      <c r="GP111" s="161"/>
      <c r="GQ111" s="161"/>
      <c r="GR111" s="161"/>
      <c r="GS111" s="161"/>
      <c r="GT111" s="161"/>
      <c r="GU111" s="161"/>
      <c r="GV111" s="161"/>
      <c r="GW111" s="161"/>
      <c r="GX111" s="161"/>
      <c r="GY111" s="161"/>
      <c r="GZ111" s="161"/>
    </row>
    <row r="112" spans="17:208">
      <c r="Q112" s="229"/>
      <c r="R112" s="230"/>
      <c r="S112" s="219"/>
      <c r="T112" s="220"/>
      <c r="U112" s="220"/>
      <c r="V112" s="220"/>
      <c r="W112" s="221"/>
      <c r="X112" s="199"/>
      <c r="Y112" s="199"/>
      <c r="AA112" s="203"/>
      <c r="AB112" s="198"/>
      <c r="AC112" s="161"/>
      <c r="AD112" s="161"/>
      <c r="AE112" s="161"/>
      <c r="AF112" s="161"/>
      <c r="AG112" s="161"/>
      <c r="AH112" s="161"/>
      <c r="AI112" s="161"/>
      <c r="AJ112" s="161"/>
      <c r="AK112" s="161"/>
      <c r="AL112" s="161"/>
      <c r="AM112" s="161"/>
      <c r="AN112" s="161"/>
      <c r="AO112" s="161"/>
      <c r="AP112" s="161"/>
      <c r="AQ112" s="161"/>
      <c r="AR112" s="161"/>
      <c r="AS112" s="161"/>
      <c r="AT112" s="161"/>
      <c r="AU112" s="161"/>
      <c r="AV112" s="161"/>
      <c r="AW112" s="161"/>
      <c r="AX112" s="161"/>
      <c r="AY112" s="161"/>
      <c r="AZ112" s="161"/>
      <c r="BA112" s="161"/>
      <c r="BB112" s="161"/>
      <c r="BC112" s="161"/>
      <c r="BD112" s="161"/>
      <c r="BE112" s="161"/>
      <c r="BF112" s="161"/>
      <c r="BG112" s="161"/>
      <c r="BH112" s="161"/>
      <c r="BI112" s="161"/>
      <c r="BJ112" s="161"/>
      <c r="BK112" s="161"/>
      <c r="BL112" s="161"/>
      <c r="BM112" s="161"/>
      <c r="BN112" s="161"/>
      <c r="BO112" s="161"/>
      <c r="BP112" s="161"/>
      <c r="BQ112" s="161"/>
      <c r="BR112" s="161"/>
      <c r="BS112" s="161"/>
      <c r="BT112" s="161"/>
      <c r="BU112" s="161"/>
      <c r="BV112" s="161"/>
      <c r="BW112" s="161"/>
      <c r="BX112" s="161"/>
      <c r="BY112" s="161"/>
      <c r="BZ112" s="161"/>
      <c r="CA112" s="161"/>
      <c r="CB112" s="161"/>
      <c r="CC112" s="161"/>
      <c r="CD112" s="161"/>
      <c r="CE112" s="161"/>
      <c r="CF112" s="161"/>
      <c r="CG112" s="161"/>
      <c r="CH112" s="161"/>
      <c r="CI112" s="161"/>
      <c r="CJ112" s="161"/>
      <c r="CK112" s="161"/>
      <c r="CL112" s="161"/>
      <c r="CM112" s="161"/>
      <c r="CN112" s="161"/>
      <c r="CO112" s="161"/>
      <c r="CP112" s="161"/>
      <c r="CQ112" s="161"/>
      <c r="CR112" s="161"/>
      <c r="CS112" s="161"/>
      <c r="CT112" s="161"/>
      <c r="CU112" s="161"/>
      <c r="CV112" s="161"/>
      <c r="CW112" s="161"/>
      <c r="CX112" s="161"/>
      <c r="CY112" s="161"/>
      <c r="CZ112" s="161"/>
      <c r="DA112" s="161"/>
      <c r="DB112" s="161"/>
      <c r="DC112" s="161"/>
      <c r="DD112" s="161"/>
      <c r="DE112" s="161"/>
      <c r="DF112" s="161"/>
      <c r="DG112" s="161"/>
      <c r="DH112" s="161"/>
      <c r="DI112" s="161"/>
      <c r="DJ112" s="161"/>
      <c r="DK112" s="161"/>
      <c r="DL112" s="161"/>
      <c r="DM112" s="161"/>
      <c r="DN112" s="161"/>
      <c r="DO112" s="161"/>
      <c r="DP112" s="161"/>
      <c r="DQ112" s="161"/>
      <c r="DR112" s="161"/>
      <c r="DS112" s="161"/>
      <c r="DT112" s="161"/>
      <c r="DU112" s="161"/>
      <c r="DV112" s="161"/>
      <c r="DW112" s="161"/>
      <c r="DX112" s="161"/>
      <c r="DY112" s="161"/>
      <c r="DZ112" s="161"/>
      <c r="EA112" s="161"/>
      <c r="EB112" s="161"/>
      <c r="EC112" s="161"/>
      <c r="ED112" s="161"/>
      <c r="EE112" s="161"/>
      <c r="EF112" s="161"/>
      <c r="EG112" s="161"/>
      <c r="EH112" s="161"/>
      <c r="EI112" s="161"/>
      <c r="EJ112" s="161"/>
      <c r="EK112" s="161"/>
      <c r="EL112" s="161"/>
      <c r="EM112" s="161"/>
      <c r="EN112" s="161"/>
      <c r="EO112" s="161"/>
      <c r="EP112" s="161"/>
      <c r="EQ112" s="161"/>
      <c r="ER112" s="161"/>
      <c r="ES112" s="161"/>
      <c r="ET112" s="161"/>
      <c r="EU112" s="161"/>
      <c r="EV112" s="161"/>
      <c r="EW112" s="161"/>
      <c r="EX112" s="161"/>
      <c r="EY112" s="161"/>
      <c r="EZ112" s="161"/>
      <c r="FA112" s="161"/>
      <c r="FB112" s="161"/>
      <c r="FC112" s="161"/>
      <c r="FD112" s="161"/>
      <c r="FE112" s="161"/>
      <c r="FF112" s="161"/>
      <c r="FG112" s="161"/>
      <c r="FH112" s="161"/>
      <c r="FI112" s="161"/>
      <c r="FJ112" s="161"/>
      <c r="FK112" s="161"/>
      <c r="FL112" s="161"/>
      <c r="FM112" s="161"/>
      <c r="FN112" s="161"/>
      <c r="FO112" s="161"/>
      <c r="FP112" s="161"/>
      <c r="FQ112" s="161"/>
      <c r="FR112" s="161"/>
      <c r="FS112" s="161"/>
      <c r="FT112" s="161"/>
      <c r="FU112" s="161"/>
      <c r="FV112" s="161"/>
      <c r="FW112" s="161"/>
      <c r="FX112" s="161"/>
      <c r="FY112" s="161"/>
      <c r="FZ112" s="161"/>
      <c r="GA112" s="161"/>
      <c r="GB112" s="161"/>
      <c r="GC112" s="161"/>
      <c r="GD112" s="161"/>
      <c r="GE112" s="161"/>
      <c r="GF112" s="161"/>
      <c r="GG112" s="161"/>
      <c r="GH112" s="161"/>
      <c r="GI112" s="161"/>
      <c r="GJ112" s="161"/>
      <c r="GK112" s="161"/>
      <c r="GL112" s="161"/>
      <c r="GM112" s="161"/>
      <c r="GN112" s="161"/>
      <c r="GO112" s="161"/>
      <c r="GP112" s="161"/>
      <c r="GQ112" s="161"/>
      <c r="GR112" s="161"/>
      <c r="GS112" s="161"/>
      <c r="GT112" s="161"/>
      <c r="GU112" s="161"/>
      <c r="GV112" s="161"/>
      <c r="GW112" s="161"/>
      <c r="GX112" s="161"/>
      <c r="GY112" s="161"/>
      <c r="GZ112" s="161"/>
    </row>
    <row r="113" spans="17:208">
      <c r="Q113" s="229"/>
      <c r="R113" s="230"/>
      <c r="S113" s="219"/>
      <c r="T113" s="220"/>
      <c r="U113" s="220"/>
      <c r="V113" s="220"/>
      <c r="W113" s="221"/>
      <c r="X113" s="199"/>
      <c r="Y113" s="199"/>
      <c r="AA113" s="203"/>
      <c r="AB113" s="198"/>
      <c r="AC113" s="161"/>
      <c r="AD113" s="161"/>
      <c r="AE113" s="161"/>
      <c r="AF113" s="161"/>
      <c r="AG113" s="161"/>
      <c r="AH113" s="161"/>
      <c r="AI113" s="161"/>
      <c r="AJ113" s="161"/>
      <c r="AK113" s="161"/>
      <c r="AL113" s="161"/>
      <c r="AM113" s="161"/>
      <c r="AN113" s="161"/>
      <c r="AO113" s="161"/>
      <c r="AP113" s="161"/>
      <c r="AQ113" s="161"/>
      <c r="AR113" s="161"/>
      <c r="AS113" s="161"/>
      <c r="AT113" s="161"/>
      <c r="AU113" s="161"/>
      <c r="AV113" s="161"/>
      <c r="AW113" s="161"/>
      <c r="AX113" s="161"/>
      <c r="AY113" s="161"/>
      <c r="AZ113" s="161"/>
      <c r="BA113" s="161"/>
      <c r="BB113" s="161"/>
      <c r="BC113" s="161"/>
      <c r="BD113" s="161"/>
      <c r="BE113" s="161"/>
      <c r="BF113" s="161"/>
      <c r="BG113" s="161"/>
      <c r="BH113" s="161"/>
      <c r="BI113" s="161"/>
      <c r="BJ113" s="161"/>
      <c r="BK113" s="161"/>
      <c r="BL113" s="161"/>
      <c r="BM113" s="161"/>
      <c r="BN113" s="161"/>
      <c r="BO113" s="161"/>
      <c r="BP113" s="161"/>
      <c r="BQ113" s="161"/>
      <c r="BR113" s="161"/>
      <c r="BS113" s="161"/>
      <c r="BT113" s="161"/>
      <c r="BU113" s="161"/>
      <c r="BV113" s="161"/>
      <c r="BW113" s="161"/>
      <c r="BX113" s="161"/>
      <c r="BY113" s="161"/>
      <c r="BZ113" s="161"/>
      <c r="CA113" s="161"/>
      <c r="CB113" s="161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  <c r="CN113" s="161"/>
      <c r="CO113" s="161"/>
      <c r="CP113" s="161"/>
      <c r="CQ113" s="161"/>
      <c r="CR113" s="161"/>
      <c r="CS113" s="161"/>
      <c r="CT113" s="161"/>
      <c r="CU113" s="161"/>
      <c r="CV113" s="161"/>
      <c r="CW113" s="161"/>
      <c r="CX113" s="161"/>
      <c r="CY113" s="161"/>
      <c r="CZ113" s="161"/>
      <c r="DA113" s="161"/>
      <c r="DB113" s="161"/>
      <c r="DC113" s="161"/>
      <c r="DD113" s="161"/>
      <c r="DE113" s="161"/>
      <c r="DF113" s="161"/>
      <c r="DG113" s="161"/>
      <c r="DH113" s="161"/>
      <c r="DI113" s="161"/>
      <c r="DJ113" s="161"/>
      <c r="DK113" s="161"/>
      <c r="DL113" s="161"/>
      <c r="DM113" s="161"/>
      <c r="DN113" s="161"/>
      <c r="DO113" s="161"/>
      <c r="DP113" s="161"/>
      <c r="DQ113" s="161"/>
      <c r="DR113" s="161"/>
      <c r="DS113" s="161"/>
      <c r="DT113" s="161"/>
      <c r="DU113" s="161"/>
      <c r="DV113" s="161"/>
      <c r="DW113" s="161"/>
      <c r="DX113" s="161"/>
      <c r="DY113" s="161"/>
      <c r="DZ113" s="161"/>
      <c r="EA113" s="161"/>
      <c r="EB113" s="161"/>
      <c r="EC113" s="161"/>
      <c r="ED113" s="161"/>
      <c r="EE113" s="161"/>
      <c r="EF113" s="161"/>
      <c r="EG113" s="161"/>
      <c r="EH113" s="161"/>
      <c r="EI113" s="161"/>
      <c r="EJ113" s="161"/>
      <c r="EK113" s="161"/>
      <c r="EL113" s="161"/>
      <c r="EM113" s="161"/>
      <c r="EN113" s="161"/>
      <c r="EO113" s="161"/>
      <c r="EP113" s="161"/>
      <c r="EQ113" s="161"/>
      <c r="ER113" s="161"/>
      <c r="ES113" s="161"/>
      <c r="ET113" s="161"/>
      <c r="EU113" s="161"/>
      <c r="EV113" s="161"/>
      <c r="EW113" s="161"/>
      <c r="EX113" s="161"/>
      <c r="EY113" s="161"/>
      <c r="EZ113" s="161"/>
      <c r="FA113" s="161"/>
      <c r="FB113" s="161"/>
      <c r="FC113" s="161"/>
      <c r="FD113" s="161"/>
      <c r="FE113" s="161"/>
      <c r="FF113" s="161"/>
      <c r="FG113" s="161"/>
      <c r="FH113" s="161"/>
      <c r="FI113" s="161"/>
      <c r="FJ113" s="161"/>
      <c r="FK113" s="161"/>
      <c r="FL113" s="161"/>
      <c r="FM113" s="161"/>
      <c r="FN113" s="161"/>
      <c r="FO113" s="161"/>
      <c r="FP113" s="161"/>
      <c r="FQ113" s="161"/>
      <c r="FR113" s="161"/>
      <c r="FS113" s="161"/>
      <c r="FT113" s="161"/>
      <c r="FU113" s="161"/>
      <c r="FV113" s="161"/>
      <c r="FW113" s="161"/>
      <c r="FX113" s="161"/>
      <c r="FY113" s="161"/>
      <c r="FZ113" s="161"/>
      <c r="GA113" s="161"/>
      <c r="GB113" s="161"/>
      <c r="GC113" s="161"/>
      <c r="GD113" s="161"/>
      <c r="GE113" s="161"/>
      <c r="GF113" s="161"/>
      <c r="GG113" s="161"/>
      <c r="GH113" s="161"/>
      <c r="GI113" s="161"/>
      <c r="GJ113" s="161"/>
      <c r="GK113" s="161"/>
      <c r="GL113" s="161"/>
      <c r="GM113" s="161"/>
      <c r="GN113" s="161"/>
      <c r="GO113" s="161"/>
      <c r="GP113" s="161"/>
      <c r="GQ113" s="161"/>
      <c r="GR113" s="161"/>
      <c r="GS113" s="161"/>
      <c r="GT113" s="161"/>
      <c r="GU113" s="161"/>
      <c r="GV113" s="161"/>
      <c r="GW113" s="161"/>
      <c r="GX113" s="161"/>
      <c r="GY113" s="161"/>
      <c r="GZ113" s="161"/>
    </row>
    <row r="114" spans="17:208">
      <c r="Q114" s="229"/>
      <c r="R114" s="230"/>
      <c r="S114" s="219"/>
      <c r="T114" s="220"/>
      <c r="U114" s="220"/>
      <c r="V114" s="220"/>
      <c r="W114" s="221"/>
      <c r="X114" s="199"/>
      <c r="Y114" s="199"/>
      <c r="AA114" s="203"/>
      <c r="AB114" s="198"/>
      <c r="AC114" s="161"/>
      <c r="AD114" s="161"/>
      <c r="AE114" s="161"/>
      <c r="AF114" s="161"/>
      <c r="AG114" s="161"/>
      <c r="AH114" s="161"/>
      <c r="AI114" s="161"/>
      <c r="AJ114" s="161"/>
      <c r="AK114" s="161"/>
      <c r="AL114" s="161"/>
      <c r="AM114" s="161"/>
      <c r="AN114" s="161"/>
      <c r="AO114" s="161"/>
      <c r="AP114" s="161"/>
      <c r="AQ114" s="161"/>
      <c r="AR114" s="161"/>
      <c r="AS114" s="161"/>
      <c r="AT114" s="161"/>
      <c r="AU114" s="161"/>
      <c r="AV114" s="161"/>
      <c r="AW114" s="161"/>
      <c r="AX114" s="161"/>
      <c r="AY114" s="161"/>
      <c r="AZ114" s="161"/>
      <c r="BA114" s="161"/>
      <c r="BB114" s="161"/>
      <c r="BC114" s="161"/>
      <c r="BD114" s="161"/>
      <c r="BE114" s="161"/>
      <c r="BF114" s="161"/>
      <c r="BG114" s="161"/>
      <c r="BH114" s="161"/>
      <c r="BI114" s="161"/>
      <c r="BJ114" s="161"/>
      <c r="BK114" s="161"/>
      <c r="BL114" s="161"/>
      <c r="BM114" s="161"/>
      <c r="BN114" s="161"/>
      <c r="BO114" s="161"/>
      <c r="BP114" s="161"/>
      <c r="BQ114" s="161"/>
      <c r="BR114" s="161"/>
      <c r="BS114" s="161"/>
      <c r="BT114" s="161"/>
      <c r="BU114" s="161"/>
      <c r="BV114" s="161"/>
      <c r="BW114" s="161"/>
      <c r="BX114" s="161"/>
      <c r="BY114" s="161"/>
      <c r="BZ114" s="161"/>
      <c r="CA114" s="161"/>
      <c r="CB114" s="161"/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  <c r="CN114" s="161"/>
      <c r="CO114" s="161"/>
      <c r="CP114" s="161"/>
      <c r="CQ114" s="161"/>
      <c r="CR114" s="161"/>
      <c r="CS114" s="161"/>
      <c r="CT114" s="161"/>
      <c r="CU114" s="161"/>
      <c r="CV114" s="161"/>
      <c r="CW114" s="161"/>
      <c r="CX114" s="161"/>
      <c r="CY114" s="161"/>
      <c r="CZ114" s="161"/>
      <c r="DA114" s="161"/>
      <c r="DB114" s="161"/>
      <c r="DC114" s="161"/>
      <c r="DD114" s="161"/>
      <c r="DE114" s="161"/>
      <c r="DF114" s="161"/>
      <c r="DG114" s="161"/>
      <c r="DH114" s="161"/>
      <c r="DI114" s="161"/>
      <c r="DJ114" s="161"/>
      <c r="DK114" s="161"/>
      <c r="DL114" s="161"/>
      <c r="DM114" s="161"/>
      <c r="DN114" s="161"/>
      <c r="DO114" s="161"/>
      <c r="DP114" s="161"/>
      <c r="DQ114" s="161"/>
      <c r="DR114" s="161"/>
      <c r="DS114" s="161"/>
      <c r="DT114" s="161"/>
      <c r="DU114" s="161"/>
      <c r="DV114" s="161"/>
      <c r="DW114" s="161"/>
      <c r="DX114" s="161"/>
      <c r="DY114" s="161"/>
      <c r="DZ114" s="161"/>
      <c r="EA114" s="161"/>
      <c r="EB114" s="161"/>
      <c r="EC114" s="161"/>
      <c r="ED114" s="161"/>
      <c r="EE114" s="161"/>
      <c r="EF114" s="161"/>
      <c r="EG114" s="161"/>
      <c r="EH114" s="161"/>
      <c r="EI114" s="161"/>
      <c r="EJ114" s="161"/>
      <c r="EK114" s="161"/>
      <c r="EL114" s="161"/>
      <c r="EM114" s="161"/>
      <c r="EN114" s="161"/>
      <c r="EO114" s="161"/>
      <c r="EP114" s="161"/>
      <c r="EQ114" s="161"/>
      <c r="ER114" s="161"/>
      <c r="ES114" s="161"/>
      <c r="ET114" s="161"/>
      <c r="EU114" s="161"/>
      <c r="EV114" s="161"/>
      <c r="EW114" s="161"/>
      <c r="EX114" s="161"/>
      <c r="EY114" s="161"/>
      <c r="EZ114" s="161"/>
      <c r="FA114" s="161"/>
      <c r="FB114" s="161"/>
      <c r="FC114" s="161"/>
      <c r="FD114" s="161"/>
      <c r="FE114" s="161"/>
      <c r="FF114" s="161"/>
      <c r="FG114" s="161"/>
      <c r="FH114" s="161"/>
      <c r="FI114" s="161"/>
      <c r="FJ114" s="161"/>
      <c r="FK114" s="161"/>
      <c r="FL114" s="161"/>
      <c r="FM114" s="161"/>
      <c r="FN114" s="161"/>
      <c r="FO114" s="161"/>
      <c r="FP114" s="161"/>
      <c r="FQ114" s="161"/>
      <c r="FR114" s="161"/>
      <c r="FS114" s="161"/>
      <c r="FT114" s="161"/>
      <c r="FU114" s="161"/>
      <c r="FV114" s="161"/>
      <c r="FW114" s="161"/>
      <c r="FX114" s="161"/>
      <c r="FY114" s="161"/>
      <c r="FZ114" s="161"/>
      <c r="GA114" s="161"/>
      <c r="GB114" s="161"/>
      <c r="GC114" s="161"/>
      <c r="GD114" s="161"/>
      <c r="GE114" s="161"/>
      <c r="GF114" s="161"/>
      <c r="GG114" s="161"/>
      <c r="GH114" s="161"/>
      <c r="GI114" s="161"/>
      <c r="GJ114" s="161"/>
      <c r="GK114" s="161"/>
      <c r="GL114" s="161"/>
      <c r="GM114" s="161"/>
      <c r="GN114" s="161"/>
      <c r="GO114" s="161"/>
      <c r="GP114" s="161"/>
      <c r="GQ114" s="161"/>
      <c r="GR114" s="161"/>
      <c r="GS114" s="161"/>
      <c r="GT114" s="161"/>
      <c r="GU114" s="161"/>
      <c r="GV114" s="161"/>
      <c r="GW114" s="161"/>
      <c r="GX114" s="161"/>
      <c r="GY114" s="161"/>
      <c r="GZ114" s="161"/>
    </row>
    <row r="115" spans="17:208">
      <c r="Q115" s="229"/>
      <c r="R115" s="230"/>
      <c r="S115" s="219"/>
      <c r="T115" s="220"/>
      <c r="U115" s="220"/>
      <c r="V115" s="220"/>
      <c r="W115" s="221"/>
      <c r="X115" s="199"/>
      <c r="Y115" s="199"/>
      <c r="AA115" s="203"/>
      <c r="AB115" s="198"/>
      <c r="AC115" s="161"/>
      <c r="AD115" s="161"/>
      <c r="AE115" s="161"/>
      <c r="AF115" s="161"/>
      <c r="AG115" s="161"/>
      <c r="AH115" s="161"/>
      <c r="AI115" s="161"/>
      <c r="AJ115" s="161"/>
      <c r="AK115" s="161"/>
      <c r="AL115" s="161"/>
      <c r="AM115" s="161"/>
      <c r="AN115" s="161"/>
      <c r="AO115" s="161"/>
      <c r="AP115" s="161"/>
      <c r="AQ115" s="161"/>
      <c r="AR115" s="161"/>
      <c r="AS115" s="161"/>
      <c r="AT115" s="161"/>
      <c r="AU115" s="161"/>
      <c r="AV115" s="161"/>
      <c r="AW115" s="161"/>
      <c r="AX115" s="161"/>
      <c r="AY115" s="161"/>
      <c r="AZ115" s="161"/>
      <c r="BA115" s="161"/>
      <c r="BB115" s="161"/>
      <c r="BC115" s="161"/>
      <c r="BD115" s="161"/>
      <c r="BE115" s="161"/>
      <c r="BF115" s="161"/>
      <c r="BG115" s="161"/>
      <c r="BH115" s="161"/>
      <c r="BI115" s="161"/>
      <c r="BJ115" s="161"/>
      <c r="BK115" s="161"/>
      <c r="BL115" s="161"/>
      <c r="BM115" s="161"/>
      <c r="BN115" s="161"/>
      <c r="BO115" s="161"/>
      <c r="BP115" s="161"/>
      <c r="BQ115" s="161"/>
      <c r="BR115" s="161"/>
      <c r="BS115" s="161"/>
      <c r="BT115" s="161"/>
      <c r="BU115" s="161"/>
      <c r="BV115" s="161"/>
      <c r="BW115" s="161"/>
      <c r="BX115" s="161"/>
      <c r="BY115" s="161"/>
      <c r="BZ115" s="161"/>
      <c r="CA115" s="161"/>
      <c r="CB115" s="161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  <c r="CN115" s="161"/>
      <c r="CO115" s="161"/>
      <c r="CP115" s="161"/>
      <c r="CQ115" s="161"/>
      <c r="CR115" s="161"/>
      <c r="CS115" s="161"/>
      <c r="CT115" s="161"/>
      <c r="CU115" s="161"/>
      <c r="CV115" s="161"/>
      <c r="CW115" s="161"/>
      <c r="CX115" s="161"/>
      <c r="CY115" s="161"/>
      <c r="CZ115" s="161"/>
      <c r="DA115" s="161"/>
      <c r="DB115" s="161"/>
      <c r="DC115" s="161"/>
      <c r="DD115" s="161"/>
      <c r="DE115" s="161"/>
      <c r="DF115" s="161"/>
      <c r="DG115" s="161"/>
      <c r="DH115" s="161"/>
      <c r="DI115" s="161"/>
      <c r="DJ115" s="161"/>
      <c r="DK115" s="161"/>
      <c r="DL115" s="161"/>
      <c r="DM115" s="161"/>
      <c r="DN115" s="161"/>
      <c r="DO115" s="161"/>
      <c r="DP115" s="161"/>
      <c r="DQ115" s="161"/>
      <c r="DR115" s="161"/>
      <c r="DS115" s="161"/>
      <c r="DT115" s="161"/>
      <c r="DU115" s="161"/>
      <c r="DV115" s="161"/>
      <c r="DW115" s="161"/>
      <c r="DX115" s="161"/>
      <c r="DY115" s="161"/>
      <c r="DZ115" s="161"/>
      <c r="EA115" s="161"/>
      <c r="EB115" s="161"/>
      <c r="EC115" s="161"/>
      <c r="ED115" s="161"/>
      <c r="EE115" s="161"/>
      <c r="EF115" s="161"/>
      <c r="EG115" s="161"/>
      <c r="EH115" s="161"/>
      <c r="EI115" s="161"/>
      <c r="EJ115" s="161"/>
      <c r="EK115" s="161"/>
      <c r="EL115" s="161"/>
      <c r="EM115" s="161"/>
      <c r="EN115" s="161"/>
      <c r="EO115" s="161"/>
      <c r="EP115" s="161"/>
      <c r="EQ115" s="161"/>
      <c r="ER115" s="161"/>
      <c r="ES115" s="161"/>
      <c r="ET115" s="161"/>
      <c r="EU115" s="161"/>
      <c r="EV115" s="161"/>
      <c r="EW115" s="161"/>
      <c r="EX115" s="161"/>
      <c r="EY115" s="161"/>
      <c r="EZ115" s="161"/>
      <c r="FA115" s="161"/>
      <c r="FB115" s="161"/>
      <c r="FC115" s="161"/>
      <c r="FD115" s="161"/>
      <c r="FE115" s="161"/>
      <c r="FF115" s="161"/>
      <c r="FG115" s="161"/>
      <c r="FH115" s="161"/>
      <c r="FI115" s="161"/>
      <c r="FJ115" s="161"/>
      <c r="FK115" s="161"/>
      <c r="FL115" s="161"/>
      <c r="FM115" s="161"/>
      <c r="FN115" s="161"/>
      <c r="FO115" s="161"/>
      <c r="FP115" s="161"/>
      <c r="FQ115" s="161"/>
      <c r="FR115" s="161"/>
      <c r="FS115" s="161"/>
      <c r="FT115" s="161"/>
      <c r="FU115" s="161"/>
      <c r="FV115" s="161"/>
      <c r="FW115" s="161"/>
      <c r="FX115" s="161"/>
      <c r="FY115" s="161"/>
      <c r="FZ115" s="161"/>
      <c r="GA115" s="161"/>
      <c r="GB115" s="161"/>
      <c r="GC115" s="161"/>
      <c r="GD115" s="161"/>
      <c r="GE115" s="161"/>
      <c r="GF115" s="161"/>
      <c r="GG115" s="161"/>
      <c r="GH115" s="161"/>
      <c r="GI115" s="161"/>
      <c r="GJ115" s="161"/>
      <c r="GK115" s="161"/>
      <c r="GL115" s="161"/>
      <c r="GM115" s="161"/>
      <c r="GN115" s="161"/>
      <c r="GO115" s="161"/>
      <c r="GP115" s="161"/>
      <c r="GQ115" s="161"/>
      <c r="GR115" s="161"/>
      <c r="GS115" s="161"/>
      <c r="GT115" s="161"/>
      <c r="GU115" s="161"/>
      <c r="GV115" s="161"/>
      <c r="GW115" s="161"/>
      <c r="GX115" s="161"/>
      <c r="GY115" s="161"/>
      <c r="GZ115" s="161"/>
    </row>
    <row r="116" spans="17:208">
      <c r="Q116" s="229"/>
      <c r="R116" s="230"/>
      <c r="S116" s="219"/>
      <c r="T116" s="220"/>
      <c r="U116" s="220"/>
      <c r="V116" s="220"/>
      <c r="W116" s="221"/>
      <c r="X116" s="199"/>
      <c r="Y116" s="199"/>
      <c r="AA116" s="203"/>
      <c r="AB116" s="198"/>
      <c r="AC116" s="161"/>
      <c r="AD116" s="161"/>
      <c r="AE116" s="161"/>
      <c r="AF116" s="161"/>
      <c r="AG116" s="161"/>
      <c r="AH116" s="161"/>
      <c r="AI116" s="161"/>
      <c r="AJ116" s="161"/>
      <c r="AK116" s="161"/>
      <c r="AL116" s="161"/>
      <c r="AM116" s="161"/>
      <c r="AN116" s="161"/>
      <c r="AO116" s="161"/>
      <c r="AP116" s="161"/>
      <c r="AQ116" s="161"/>
      <c r="AR116" s="161"/>
      <c r="AS116" s="161"/>
      <c r="AT116" s="161"/>
      <c r="AU116" s="161"/>
      <c r="AV116" s="161"/>
      <c r="AW116" s="161"/>
      <c r="AX116" s="161"/>
      <c r="AY116" s="161"/>
      <c r="AZ116" s="161"/>
      <c r="BA116" s="161"/>
      <c r="BB116" s="161"/>
      <c r="BC116" s="161"/>
      <c r="BD116" s="161"/>
      <c r="BE116" s="161"/>
      <c r="BF116" s="161"/>
      <c r="BG116" s="161"/>
      <c r="BH116" s="161"/>
      <c r="BI116" s="161"/>
      <c r="BJ116" s="161"/>
      <c r="BK116" s="161"/>
      <c r="BL116" s="161"/>
      <c r="BM116" s="161"/>
      <c r="BN116" s="161"/>
      <c r="BO116" s="161"/>
      <c r="BP116" s="161"/>
      <c r="BQ116" s="161"/>
      <c r="BR116" s="161"/>
      <c r="BS116" s="161"/>
      <c r="BT116" s="161"/>
      <c r="BU116" s="161"/>
      <c r="BV116" s="161"/>
      <c r="BW116" s="161"/>
      <c r="BX116" s="161"/>
      <c r="BY116" s="161"/>
      <c r="BZ116" s="161"/>
      <c r="CA116" s="161"/>
      <c r="CB116" s="161"/>
      <c r="CC116" s="161"/>
      <c r="CD116" s="161"/>
      <c r="CE116" s="161"/>
      <c r="CF116" s="161"/>
      <c r="CG116" s="161"/>
      <c r="CH116" s="161"/>
      <c r="CI116" s="161"/>
      <c r="CJ116" s="161"/>
      <c r="CK116" s="161"/>
      <c r="CL116" s="161"/>
      <c r="CM116" s="161"/>
      <c r="CN116" s="161"/>
      <c r="CO116" s="161"/>
      <c r="CP116" s="161"/>
      <c r="CQ116" s="161"/>
      <c r="CR116" s="161"/>
      <c r="CS116" s="161"/>
      <c r="CT116" s="161"/>
      <c r="CU116" s="161"/>
      <c r="CV116" s="161"/>
      <c r="CW116" s="161"/>
      <c r="CX116" s="161"/>
      <c r="CY116" s="161"/>
      <c r="CZ116" s="161"/>
      <c r="DA116" s="161"/>
      <c r="DB116" s="161"/>
      <c r="DC116" s="161"/>
      <c r="DD116" s="161"/>
      <c r="DE116" s="161"/>
      <c r="DF116" s="161"/>
      <c r="DG116" s="161"/>
      <c r="DH116" s="161"/>
      <c r="DI116" s="161"/>
      <c r="DJ116" s="161"/>
      <c r="DK116" s="161"/>
      <c r="DL116" s="161"/>
      <c r="DM116" s="161"/>
      <c r="DN116" s="161"/>
      <c r="DO116" s="161"/>
      <c r="DP116" s="161"/>
      <c r="DQ116" s="161"/>
      <c r="DR116" s="161"/>
      <c r="DS116" s="161"/>
      <c r="DT116" s="161"/>
      <c r="DU116" s="161"/>
      <c r="DV116" s="161"/>
      <c r="DW116" s="161"/>
      <c r="DX116" s="161"/>
      <c r="DY116" s="161"/>
      <c r="DZ116" s="161"/>
      <c r="EA116" s="161"/>
      <c r="EB116" s="161"/>
      <c r="EC116" s="161"/>
      <c r="ED116" s="161"/>
      <c r="EE116" s="161"/>
      <c r="EF116" s="161"/>
      <c r="EG116" s="161"/>
      <c r="EH116" s="161"/>
      <c r="EI116" s="161"/>
      <c r="EJ116" s="161"/>
      <c r="EK116" s="161"/>
      <c r="EL116" s="161"/>
      <c r="EM116" s="161"/>
      <c r="EN116" s="161"/>
      <c r="EO116" s="161"/>
      <c r="EP116" s="161"/>
      <c r="EQ116" s="161"/>
      <c r="ER116" s="161"/>
      <c r="ES116" s="161"/>
      <c r="ET116" s="161"/>
      <c r="EU116" s="161"/>
      <c r="EV116" s="161"/>
      <c r="EW116" s="161"/>
      <c r="EX116" s="161"/>
      <c r="EY116" s="161"/>
      <c r="EZ116" s="161"/>
      <c r="FA116" s="161"/>
      <c r="FB116" s="161"/>
      <c r="FC116" s="161"/>
      <c r="FD116" s="161"/>
      <c r="FE116" s="161"/>
      <c r="FF116" s="161"/>
      <c r="FG116" s="161"/>
      <c r="FH116" s="161"/>
      <c r="FI116" s="161"/>
      <c r="FJ116" s="161"/>
      <c r="FK116" s="161"/>
      <c r="FL116" s="161"/>
      <c r="FM116" s="161"/>
      <c r="FN116" s="161"/>
      <c r="FO116" s="161"/>
      <c r="FP116" s="161"/>
      <c r="FQ116" s="161"/>
      <c r="FR116" s="161"/>
      <c r="FS116" s="161"/>
      <c r="FT116" s="161"/>
      <c r="FU116" s="161"/>
      <c r="FV116" s="161"/>
      <c r="FW116" s="161"/>
      <c r="FX116" s="161"/>
      <c r="FY116" s="161"/>
      <c r="FZ116" s="161"/>
      <c r="GA116" s="161"/>
      <c r="GB116" s="161"/>
      <c r="GC116" s="161"/>
      <c r="GD116" s="161"/>
      <c r="GE116" s="161"/>
      <c r="GF116" s="161"/>
      <c r="GG116" s="161"/>
      <c r="GH116" s="161"/>
      <c r="GI116" s="161"/>
      <c r="GJ116" s="161"/>
      <c r="GK116" s="161"/>
      <c r="GL116" s="161"/>
      <c r="GM116" s="161"/>
      <c r="GN116" s="161"/>
      <c r="GO116" s="161"/>
      <c r="GP116" s="161"/>
      <c r="GQ116" s="161"/>
      <c r="GR116" s="161"/>
      <c r="GS116" s="161"/>
      <c r="GT116" s="161"/>
      <c r="GU116" s="161"/>
      <c r="GV116" s="161"/>
      <c r="GW116" s="161"/>
      <c r="GX116" s="161"/>
      <c r="GY116" s="161"/>
      <c r="GZ116" s="161"/>
    </row>
    <row r="117" spans="17:208">
      <c r="Q117" s="229"/>
      <c r="R117" s="230"/>
      <c r="S117" s="219"/>
      <c r="T117" s="220"/>
      <c r="U117" s="220"/>
      <c r="V117" s="220"/>
      <c r="W117" s="221"/>
      <c r="X117" s="199"/>
      <c r="Y117" s="199"/>
      <c r="AA117" s="203"/>
      <c r="AB117" s="198"/>
      <c r="AC117" s="161"/>
      <c r="AD117" s="161"/>
      <c r="AE117" s="161"/>
      <c r="AF117" s="161"/>
      <c r="AG117" s="161"/>
      <c r="AH117" s="161"/>
      <c r="AI117" s="161"/>
      <c r="AJ117" s="161"/>
      <c r="AK117" s="161"/>
      <c r="AL117" s="161"/>
      <c r="AM117" s="161"/>
      <c r="AN117" s="161"/>
      <c r="AO117" s="161"/>
      <c r="AP117" s="161"/>
      <c r="AQ117" s="161"/>
      <c r="AR117" s="161"/>
      <c r="AS117" s="161"/>
      <c r="AT117" s="161"/>
      <c r="AU117" s="161"/>
      <c r="AV117" s="161"/>
      <c r="AW117" s="161"/>
      <c r="AX117" s="161"/>
      <c r="AY117" s="161"/>
      <c r="AZ117" s="161"/>
      <c r="BA117" s="161"/>
      <c r="BB117" s="161"/>
      <c r="BC117" s="161"/>
      <c r="BD117" s="161"/>
      <c r="BE117" s="161"/>
      <c r="BF117" s="161"/>
      <c r="BG117" s="161"/>
      <c r="BH117" s="161"/>
      <c r="BI117" s="161"/>
      <c r="BJ117" s="161"/>
      <c r="BK117" s="161"/>
      <c r="BL117" s="161"/>
      <c r="BM117" s="161"/>
      <c r="BN117" s="161"/>
      <c r="BO117" s="161"/>
      <c r="BP117" s="161"/>
      <c r="BQ117" s="161"/>
      <c r="BR117" s="161"/>
      <c r="BS117" s="161"/>
      <c r="BT117" s="161"/>
      <c r="BU117" s="161"/>
      <c r="BV117" s="161"/>
      <c r="BW117" s="161"/>
      <c r="BX117" s="161"/>
      <c r="BY117" s="161"/>
      <c r="BZ117" s="161"/>
      <c r="CA117" s="161"/>
      <c r="CB117" s="161"/>
      <c r="CC117" s="161"/>
      <c r="CD117" s="161"/>
      <c r="CE117" s="161"/>
      <c r="CF117" s="161"/>
      <c r="CG117" s="161"/>
      <c r="CH117" s="161"/>
      <c r="CI117" s="161"/>
      <c r="CJ117" s="161"/>
      <c r="CK117" s="161"/>
      <c r="CL117" s="161"/>
      <c r="CM117" s="161"/>
      <c r="CN117" s="161"/>
      <c r="CO117" s="161"/>
      <c r="CP117" s="161"/>
      <c r="CQ117" s="161"/>
      <c r="CR117" s="161"/>
      <c r="CS117" s="161"/>
      <c r="CT117" s="161"/>
      <c r="CU117" s="161"/>
      <c r="CV117" s="161"/>
      <c r="CW117" s="161"/>
      <c r="CX117" s="161"/>
      <c r="CY117" s="161"/>
      <c r="CZ117" s="161"/>
      <c r="DA117" s="161"/>
      <c r="DB117" s="161"/>
      <c r="DC117" s="161"/>
      <c r="DD117" s="161"/>
      <c r="DE117" s="161"/>
      <c r="DF117" s="161"/>
      <c r="DG117" s="161"/>
      <c r="DH117" s="161"/>
      <c r="DI117" s="161"/>
      <c r="DJ117" s="161"/>
      <c r="DK117" s="161"/>
      <c r="DL117" s="161"/>
      <c r="DM117" s="161"/>
      <c r="DN117" s="161"/>
      <c r="DO117" s="161"/>
      <c r="DP117" s="161"/>
      <c r="DQ117" s="161"/>
      <c r="DR117" s="161"/>
      <c r="DS117" s="161"/>
      <c r="DT117" s="161"/>
      <c r="DU117" s="161"/>
      <c r="DV117" s="161"/>
      <c r="DW117" s="161"/>
      <c r="DX117" s="161"/>
      <c r="DY117" s="161"/>
      <c r="DZ117" s="161"/>
      <c r="EA117" s="161"/>
      <c r="EB117" s="161"/>
      <c r="EC117" s="161"/>
      <c r="ED117" s="161"/>
      <c r="EE117" s="161"/>
      <c r="EF117" s="161"/>
      <c r="EG117" s="161"/>
      <c r="EH117" s="161"/>
      <c r="EI117" s="161"/>
      <c r="EJ117" s="161"/>
      <c r="EK117" s="161"/>
      <c r="EL117" s="161"/>
      <c r="EM117" s="161"/>
      <c r="EN117" s="161"/>
      <c r="EO117" s="161"/>
      <c r="EP117" s="161"/>
      <c r="EQ117" s="161"/>
      <c r="ER117" s="161"/>
      <c r="ES117" s="161"/>
      <c r="ET117" s="161"/>
      <c r="EU117" s="161"/>
      <c r="EV117" s="161"/>
      <c r="EW117" s="161"/>
      <c r="EX117" s="161"/>
      <c r="EY117" s="161"/>
      <c r="EZ117" s="161"/>
      <c r="FA117" s="161"/>
      <c r="FB117" s="161"/>
      <c r="FC117" s="161"/>
      <c r="FD117" s="161"/>
      <c r="FE117" s="161"/>
      <c r="FF117" s="161"/>
      <c r="FG117" s="161"/>
      <c r="FH117" s="161"/>
      <c r="FI117" s="161"/>
      <c r="FJ117" s="161"/>
      <c r="FK117" s="161"/>
      <c r="FL117" s="161"/>
      <c r="FM117" s="161"/>
      <c r="FN117" s="161"/>
      <c r="FO117" s="161"/>
      <c r="FP117" s="161"/>
      <c r="FQ117" s="161"/>
      <c r="FR117" s="161"/>
      <c r="FS117" s="161"/>
      <c r="FT117" s="161"/>
      <c r="FU117" s="161"/>
      <c r="FV117" s="161"/>
      <c r="FW117" s="161"/>
      <c r="FX117" s="161"/>
      <c r="FY117" s="161"/>
      <c r="FZ117" s="161"/>
      <c r="GA117" s="161"/>
      <c r="GB117" s="161"/>
      <c r="GC117" s="161"/>
      <c r="GD117" s="161"/>
      <c r="GE117" s="161"/>
      <c r="GF117" s="161"/>
      <c r="GG117" s="161"/>
      <c r="GH117" s="161"/>
      <c r="GI117" s="161"/>
      <c r="GJ117" s="161"/>
      <c r="GK117" s="161"/>
      <c r="GL117" s="161"/>
      <c r="GM117" s="161"/>
      <c r="GN117" s="161"/>
      <c r="GO117" s="161"/>
      <c r="GP117" s="161"/>
      <c r="GQ117" s="161"/>
      <c r="GR117" s="161"/>
      <c r="GS117" s="161"/>
      <c r="GT117" s="161"/>
      <c r="GU117" s="161"/>
      <c r="GV117" s="161"/>
      <c r="GW117" s="161"/>
      <c r="GX117" s="161"/>
      <c r="GY117" s="161"/>
      <c r="GZ117" s="161"/>
    </row>
    <row r="118" spans="17:208">
      <c r="Q118" s="229"/>
      <c r="R118" s="230"/>
      <c r="S118" s="219"/>
      <c r="T118" s="220"/>
      <c r="U118" s="220"/>
      <c r="V118" s="220"/>
      <c r="W118" s="221"/>
      <c r="X118" s="199"/>
      <c r="Y118" s="199"/>
      <c r="AA118" s="203"/>
      <c r="AB118" s="198"/>
      <c r="AC118" s="161"/>
      <c r="AD118" s="161"/>
      <c r="AE118" s="161"/>
      <c r="AF118" s="161"/>
      <c r="AG118" s="161"/>
      <c r="AH118" s="161"/>
      <c r="AI118" s="161"/>
      <c r="AJ118" s="161"/>
      <c r="AK118" s="161"/>
      <c r="AL118" s="161"/>
      <c r="AM118" s="161"/>
      <c r="AN118" s="161"/>
      <c r="AO118" s="161"/>
      <c r="AP118" s="161"/>
      <c r="AQ118" s="161"/>
      <c r="AR118" s="161"/>
      <c r="AS118" s="161"/>
      <c r="AT118" s="161"/>
      <c r="AU118" s="161"/>
      <c r="AV118" s="161"/>
      <c r="AW118" s="161"/>
      <c r="AX118" s="161"/>
      <c r="AY118" s="161"/>
      <c r="AZ118" s="161"/>
      <c r="BA118" s="161"/>
      <c r="BB118" s="161"/>
      <c r="BC118" s="161"/>
      <c r="BD118" s="161"/>
      <c r="BE118" s="161"/>
      <c r="BF118" s="161"/>
      <c r="BG118" s="161"/>
      <c r="BH118" s="161"/>
      <c r="BI118" s="161"/>
      <c r="BJ118" s="161"/>
      <c r="BK118" s="161"/>
      <c r="BL118" s="161"/>
      <c r="BM118" s="161"/>
      <c r="BN118" s="161"/>
      <c r="BO118" s="161"/>
      <c r="BP118" s="161"/>
      <c r="BQ118" s="161"/>
      <c r="BR118" s="161"/>
      <c r="BS118" s="161"/>
      <c r="BT118" s="161"/>
      <c r="BU118" s="161"/>
      <c r="BV118" s="161"/>
      <c r="BW118" s="161"/>
      <c r="BX118" s="161"/>
      <c r="BY118" s="161"/>
      <c r="BZ118" s="161"/>
      <c r="CA118" s="161"/>
      <c r="CB118" s="161"/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  <c r="CN118" s="161"/>
      <c r="CO118" s="161"/>
      <c r="CP118" s="161"/>
      <c r="CQ118" s="161"/>
      <c r="CR118" s="161"/>
      <c r="CS118" s="161"/>
      <c r="CT118" s="161"/>
      <c r="CU118" s="161"/>
      <c r="CV118" s="161"/>
      <c r="CW118" s="161"/>
      <c r="CX118" s="161"/>
      <c r="CY118" s="161"/>
      <c r="CZ118" s="161"/>
      <c r="DA118" s="161"/>
      <c r="DB118" s="161"/>
      <c r="DC118" s="161"/>
      <c r="DD118" s="161"/>
      <c r="DE118" s="161"/>
      <c r="DF118" s="161"/>
      <c r="DG118" s="161"/>
      <c r="DH118" s="161"/>
      <c r="DI118" s="161"/>
      <c r="DJ118" s="161"/>
      <c r="DK118" s="161"/>
      <c r="DL118" s="161"/>
      <c r="DM118" s="161"/>
      <c r="DN118" s="161"/>
      <c r="DO118" s="161"/>
      <c r="DP118" s="161"/>
      <c r="DQ118" s="161"/>
      <c r="DR118" s="161"/>
      <c r="DS118" s="161"/>
      <c r="DT118" s="161"/>
      <c r="DU118" s="161"/>
      <c r="DV118" s="161"/>
      <c r="DW118" s="161"/>
      <c r="DX118" s="161"/>
      <c r="DY118" s="161"/>
      <c r="DZ118" s="161"/>
      <c r="EA118" s="161"/>
      <c r="EB118" s="161"/>
      <c r="EC118" s="161"/>
      <c r="ED118" s="161"/>
      <c r="EE118" s="161"/>
      <c r="EF118" s="161"/>
      <c r="EG118" s="161"/>
      <c r="EH118" s="161"/>
      <c r="EI118" s="161"/>
      <c r="EJ118" s="161"/>
      <c r="EK118" s="161"/>
      <c r="EL118" s="161"/>
      <c r="EM118" s="161"/>
      <c r="EN118" s="161"/>
      <c r="EO118" s="161"/>
      <c r="EP118" s="161"/>
      <c r="EQ118" s="161"/>
      <c r="ER118" s="161"/>
      <c r="ES118" s="161"/>
      <c r="ET118" s="161"/>
      <c r="EU118" s="161"/>
      <c r="EV118" s="161"/>
      <c r="EW118" s="161"/>
      <c r="EX118" s="161"/>
      <c r="EY118" s="161"/>
      <c r="EZ118" s="161"/>
      <c r="FA118" s="161"/>
      <c r="FB118" s="161"/>
      <c r="FC118" s="161"/>
      <c r="FD118" s="161"/>
      <c r="FE118" s="161"/>
      <c r="FF118" s="161"/>
      <c r="FG118" s="161"/>
      <c r="FH118" s="161"/>
      <c r="FI118" s="161"/>
      <c r="FJ118" s="161"/>
      <c r="FK118" s="161"/>
      <c r="FL118" s="161"/>
      <c r="FM118" s="161"/>
      <c r="FN118" s="161"/>
      <c r="FO118" s="161"/>
      <c r="FP118" s="161"/>
      <c r="FQ118" s="161"/>
      <c r="FR118" s="161"/>
      <c r="FS118" s="161"/>
      <c r="FT118" s="161"/>
      <c r="FU118" s="161"/>
      <c r="FV118" s="161"/>
      <c r="FW118" s="161"/>
      <c r="FX118" s="161"/>
      <c r="FY118" s="161"/>
      <c r="FZ118" s="161"/>
      <c r="GA118" s="161"/>
      <c r="GB118" s="161"/>
      <c r="GC118" s="161"/>
      <c r="GD118" s="161"/>
      <c r="GE118" s="161"/>
      <c r="GF118" s="161"/>
      <c r="GG118" s="161"/>
      <c r="GH118" s="161"/>
      <c r="GI118" s="161"/>
      <c r="GJ118" s="161"/>
      <c r="GK118" s="161"/>
      <c r="GL118" s="161"/>
      <c r="GM118" s="161"/>
      <c r="GN118" s="161"/>
      <c r="GO118" s="161"/>
      <c r="GP118" s="161"/>
      <c r="GQ118" s="161"/>
      <c r="GR118" s="161"/>
      <c r="GS118" s="161"/>
      <c r="GT118" s="161"/>
      <c r="GU118" s="161"/>
      <c r="GV118" s="161"/>
      <c r="GW118" s="161"/>
      <c r="GX118" s="161"/>
      <c r="GY118" s="161"/>
      <c r="GZ118" s="161"/>
    </row>
    <row r="119" spans="17:208">
      <c r="Q119" s="229"/>
      <c r="R119" s="230"/>
      <c r="S119" s="219"/>
      <c r="T119" s="220"/>
      <c r="U119" s="220"/>
      <c r="V119" s="220"/>
      <c r="W119" s="221"/>
      <c r="X119" s="199"/>
      <c r="Y119" s="199"/>
      <c r="AA119" s="203"/>
      <c r="AB119" s="198"/>
      <c r="AC119" s="161"/>
      <c r="AD119" s="161"/>
      <c r="AE119" s="161"/>
      <c r="AF119" s="161"/>
      <c r="AG119" s="161"/>
      <c r="AH119" s="161"/>
      <c r="AI119" s="161"/>
      <c r="AJ119" s="161"/>
      <c r="AK119" s="161"/>
      <c r="AL119" s="161"/>
      <c r="AM119" s="161"/>
      <c r="AN119" s="161"/>
      <c r="AO119" s="161"/>
      <c r="AP119" s="161"/>
      <c r="AQ119" s="161"/>
      <c r="AR119" s="161"/>
      <c r="AS119" s="161"/>
      <c r="AT119" s="161"/>
      <c r="AU119" s="161"/>
      <c r="AV119" s="161"/>
      <c r="AW119" s="161"/>
      <c r="AX119" s="161"/>
      <c r="AY119" s="161"/>
      <c r="AZ119" s="161"/>
      <c r="BA119" s="161"/>
      <c r="BB119" s="161"/>
      <c r="BC119" s="161"/>
      <c r="BD119" s="161"/>
      <c r="BE119" s="161"/>
      <c r="BF119" s="161"/>
      <c r="BG119" s="161"/>
      <c r="BH119" s="161"/>
      <c r="BI119" s="161"/>
      <c r="BJ119" s="161"/>
      <c r="BK119" s="161"/>
      <c r="BL119" s="161"/>
      <c r="BM119" s="161"/>
      <c r="BN119" s="161"/>
      <c r="BO119" s="161"/>
      <c r="BP119" s="161"/>
      <c r="BQ119" s="161"/>
      <c r="BR119" s="161"/>
      <c r="BS119" s="161"/>
      <c r="BT119" s="161"/>
      <c r="BU119" s="161"/>
      <c r="BV119" s="161"/>
      <c r="BW119" s="161"/>
      <c r="BX119" s="161"/>
      <c r="BY119" s="161"/>
      <c r="BZ119" s="161"/>
      <c r="CA119" s="161"/>
      <c r="CB119" s="161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  <c r="CN119" s="161"/>
      <c r="CO119" s="161"/>
      <c r="CP119" s="161"/>
      <c r="CQ119" s="161"/>
      <c r="CR119" s="161"/>
      <c r="CS119" s="161"/>
      <c r="CT119" s="161"/>
      <c r="CU119" s="161"/>
      <c r="CV119" s="161"/>
      <c r="CW119" s="161"/>
      <c r="CX119" s="161"/>
      <c r="CY119" s="161"/>
      <c r="CZ119" s="161"/>
      <c r="DA119" s="161"/>
      <c r="DB119" s="161"/>
      <c r="DC119" s="161"/>
      <c r="DD119" s="161"/>
      <c r="DE119" s="161"/>
      <c r="DF119" s="161"/>
      <c r="DG119" s="161"/>
      <c r="DH119" s="161"/>
      <c r="DI119" s="161"/>
      <c r="DJ119" s="161"/>
      <c r="DK119" s="161"/>
      <c r="DL119" s="161"/>
      <c r="DM119" s="161"/>
      <c r="DN119" s="161"/>
      <c r="DO119" s="161"/>
      <c r="DP119" s="161"/>
      <c r="DQ119" s="161"/>
      <c r="DR119" s="161"/>
      <c r="DS119" s="161"/>
      <c r="DT119" s="161"/>
      <c r="DU119" s="161"/>
      <c r="DV119" s="161"/>
      <c r="DW119" s="161"/>
      <c r="DX119" s="161"/>
      <c r="DY119" s="161"/>
      <c r="DZ119" s="161"/>
      <c r="EA119" s="161"/>
      <c r="EB119" s="161"/>
      <c r="EC119" s="161"/>
      <c r="ED119" s="161"/>
      <c r="EE119" s="161"/>
      <c r="EF119" s="161"/>
      <c r="EG119" s="161"/>
      <c r="EH119" s="161"/>
      <c r="EI119" s="161"/>
      <c r="EJ119" s="161"/>
      <c r="EK119" s="161"/>
      <c r="EL119" s="161"/>
      <c r="EM119" s="161"/>
      <c r="EN119" s="161"/>
      <c r="EO119" s="161"/>
      <c r="EP119" s="161"/>
      <c r="EQ119" s="161"/>
      <c r="ER119" s="161"/>
      <c r="ES119" s="161"/>
      <c r="ET119" s="161"/>
      <c r="EU119" s="161"/>
      <c r="EV119" s="161"/>
      <c r="EW119" s="161"/>
      <c r="EX119" s="161"/>
      <c r="EY119" s="161"/>
      <c r="EZ119" s="161"/>
      <c r="FA119" s="161"/>
      <c r="FB119" s="161"/>
      <c r="FC119" s="161"/>
      <c r="FD119" s="161"/>
      <c r="FE119" s="161"/>
      <c r="FF119" s="161"/>
      <c r="FG119" s="161"/>
      <c r="FH119" s="161"/>
      <c r="FI119" s="161"/>
      <c r="FJ119" s="161"/>
      <c r="FK119" s="161"/>
      <c r="FL119" s="161"/>
      <c r="FM119" s="161"/>
      <c r="FN119" s="161"/>
      <c r="FO119" s="161"/>
      <c r="FP119" s="161"/>
      <c r="FQ119" s="161"/>
      <c r="FR119" s="161"/>
      <c r="FS119" s="161"/>
      <c r="FT119" s="161"/>
      <c r="FU119" s="161"/>
      <c r="FV119" s="161"/>
      <c r="FW119" s="161"/>
      <c r="FX119" s="161"/>
      <c r="FY119" s="161"/>
      <c r="FZ119" s="161"/>
      <c r="GA119" s="161"/>
      <c r="GB119" s="161"/>
      <c r="GC119" s="161"/>
      <c r="GD119" s="161"/>
      <c r="GE119" s="161"/>
      <c r="GF119" s="161"/>
      <c r="GG119" s="161"/>
      <c r="GH119" s="161"/>
      <c r="GI119" s="161"/>
      <c r="GJ119" s="161"/>
      <c r="GK119" s="161"/>
      <c r="GL119" s="161"/>
      <c r="GM119" s="161"/>
      <c r="GN119" s="161"/>
      <c r="GO119" s="161"/>
      <c r="GP119" s="161"/>
      <c r="GQ119" s="161"/>
      <c r="GR119" s="161"/>
      <c r="GS119" s="161"/>
      <c r="GT119" s="161"/>
      <c r="GU119" s="161"/>
      <c r="GV119" s="161"/>
      <c r="GW119" s="161"/>
      <c r="GX119" s="161"/>
      <c r="GY119" s="161"/>
      <c r="GZ119" s="161"/>
    </row>
    <row r="120" spans="17:208">
      <c r="Q120" s="229"/>
      <c r="R120" s="230"/>
      <c r="S120" s="219"/>
      <c r="T120" s="220"/>
      <c r="U120" s="220"/>
      <c r="V120" s="220"/>
      <c r="W120" s="221"/>
      <c r="X120" s="199"/>
      <c r="Y120" s="199"/>
      <c r="AA120" s="203"/>
      <c r="AB120" s="198"/>
      <c r="AC120" s="161"/>
      <c r="AD120" s="161"/>
      <c r="AE120" s="161"/>
      <c r="AF120" s="161"/>
      <c r="AG120" s="161"/>
      <c r="AH120" s="161"/>
      <c r="AI120" s="161"/>
      <c r="AJ120" s="161"/>
      <c r="AK120" s="161"/>
      <c r="AL120" s="161"/>
      <c r="AM120" s="161"/>
      <c r="AN120" s="161"/>
      <c r="AO120" s="161"/>
      <c r="AP120" s="161"/>
      <c r="AQ120" s="161"/>
      <c r="AR120" s="161"/>
      <c r="AS120" s="161"/>
      <c r="AT120" s="161"/>
      <c r="AU120" s="161"/>
      <c r="AV120" s="161"/>
      <c r="AW120" s="161"/>
      <c r="AX120" s="161"/>
      <c r="AY120" s="161"/>
      <c r="AZ120" s="161"/>
      <c r="BA120" s="161"/>
      <c r="BB120" s="161"/>
      <c r="BC120" s="161"/>
      <c r="BD120" s="161"/>
      <c r="BE120" s="161"/>
      <c r="BF120" s="161"/>
      <c r="BG120" s="161"/>
      <c r="BH120" s="161"/>
      <c r="BI120" s="161"/>
      <c r="BJ120" s="161"/>
      <c r="BK120" s="161"/>
      <c r="BL120" s="161"/>
      <c r="BM120" s="161"/>
      <c r="BN120" s="161"/>
      <c r="BO120" s="161"/>
      <c r="BP120" s="161"/>
      <c r="BQ120" s="161"/>
      <c r="BR120" s="161"/>
      <c r="BS120" s="161"/>
      <c r="BT120" s="161"/>
      <c r="BU120" s="161"/>
      <c r="BV120" s="161"/>
      <c r="BW120" s="161"/>
      <c r="BX120" s="161"/>
      <c r="BY120" s="161"/>
      <c r="BZ120" s="161"/>
      <c r="CA120" s="161"/>
      <c r="CB120" s="161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  <c r="CN120" s="161"/>
      <c r="CO120" s="161"/>
      <c r="CP120" s="161"/>
      <c r="CQ120" s="161"/>
      <c r="CR120" s="161"/>
      <c r="CS120" s="161"/>
      <c r="CT120" s="161"/>
      <c r="CU120" s="161"/>
      <c r="CV120" s="161"/>
      <c r="CW120" s="161"/>
      <c r="CX120" s="161"/>
      <c r="CY120" s="161"/>
      <c r="CZ120" s="161"/>
      <c r="DA120" s="161"/>
      <c r="DB120" s="161"/>
      <c r="DC120" s="161"/>
      <c r="DD120" s="161"/>
      <c r="DE120" s="161"/>
      <c r="DF120" s="161"/>
      <c r="DG120" s="161"/>
      <c r="DH120" s="161"/>
      <c r="DI120" s="161"/>
      <c r="DJ120" s="161"/>
      <c r="DK120" s="161"/>
      <c r="DL120" s="161"/>
      <c r="DM120" s="161"/>
      <c r="DN120" s="161"/>
      <c r="DO120" s="161"/>
      <c r="DP120" s="161"/>
      <c r="DQ120" s="161"/>
      <c r="DR120" s="161"/>
      <c r="DS120" s="161"/>
      <c r="DT120" s="161"/>
      <c r="DU120" s="161"/>
      <c r="DV120" s="161"/>
      <c r="DW120" s="161"/>
      <c r="DX120" s="161"/>
      <c r="DY120" s="161"/>
      <c r="DZ120" s="161"/>
      <c r="EA120" s="161"/>
      <c r="EB120" s="161"/>
      <c r="EC120" s="161"/>
      <c r="ED120" s="161"/>
      <c r="EE120" s="161"/>
      <c r="EF120" s="161"/>
      <c r="EG120" s="161"/>
      <c r="EH120" s="161"/>
      <c r="EI120" s="161"/>
      <c r="EJ120" s="161"/>
      <c r="EK120" s="161"/>
      <c r="EL120" s="161"/>
      <c r="EM120" s="161"/>
      <c r="EN120" s="161"/>
      <c r="EO120" s="161"/>
      <c r="EP120" s="161"/>
      <c r="EQ120" s="161"/>
      <c r="ER120" s="161"/>
      <c r="ES120" s="161"/>
      <c r="ET120" s="161"/>
      <c r="EU120" s="161"/>
      <c r="EV120" s="161"/>
      <c r="EW120" s="161"/>
      <c r="EX120" s="161"/>
      <c r="EY120" s="161"/>
      <c r="EZ120" s="161"/>
      <c r="FA120" s="161"/>
      <c r="FB120" s="161"/>
      <c r="FC120" s="161"/>
      <c r="FD120" s="161"/>
      <c r="FE120" s="161"/>
      <c r="FF120" s="161"/>
      <c r="FG120" s="161"/>
      <c r="FH120" s="161"/>
      <c r="FI120" s="161"/>
      <c r="FJ120" s="161"/>
      <c r="FK120" s="161"/>
      <c r="FL120" s="161"/>
      <c r="FM120" s="161"/>
      <c r="FN120" s="161"/>
      <c r="FO120" s="161"/>
      <c r="FP120" s="161"/>
      <c r="FQ120" s="161"/>
      <c r="FR120" s="161"/>
      <c r="FS120" s="161"/>
      <c r="FT120" s="161"/>
      <c r="FU120" s="161"/>
      <c r="FV120" s="161"/>
      <c r="FW120" s="161"/>
      <c r="FX120" s="161"/>
      <c r="FY120" s="161"/>
      <c r="FZ120" s="161"/>
      <c r="GA120" s="161"/>
      <c r="GB120" s="161"/>
      <c r="GC120" s="161"/>
      <c r="GD120" s="161"/>
      <c r="GE120" s="161"/>
      <c r="GF120" s="161"/>
      <c r="GG120" s="161"/>
      <c r="GH120" s="161"/>
      <c r="GI120" s="161"/>
      <c r="GJ120" s="161"/>
      <c r="GK120" s="161"/>
      <c r="GL120" s="161"/>
      <c r="GM120" s="161"/>
      <c r="GN120" s="161"/>
      <c r="GO120" s="161"/>
      <c r="GP120" s="161"/>
      <c r="GQ120" s="161"/>
      <c r="GR120" s="161"/>
      <c r="GS120" s="161"/>
      <c r="GT120" s="161"/>
      <c r="GU120" s="161"/>
      <c r="GV120" s="161"/>
      <c r="GW120" s="161"/>
      <c r="GX120" s="161"/>
      <c r="GY120" s="161"/>
      <c r="GZ120" s="161"/>
    </row>
    <row r="121" spans="17:208">
      <c r="Q121" s="229"/>
      <c r="R121" s="230"/>
      <c r="S121" s="219"/>
      <c r="T121" s="220"/>
      <c r="U121" s="220"/>
      <c r="V121" s="220"/>
      <c r="W121" s="221"/>
      <c r="X121" s="199"/>
      <c r="Y121" s="199"/>
      <c r="AA121" s="203"/>
      <c r="AB121" s="198"/>
      <c r="AC121" s="161"/>
      <c r="AD121" s="161"/>
      <c r="AE121" s="161"/>
      <c r="AF121" s="161"/>
      <c r="AG121" s="161"/>
      <c r="AH121" s="161"/>
      <c r="AI121" s="161"/>
      <c r="AJ121" s="161"/>
      <c r="AK121" s="161"/>
      <c r="AL121" s="161"/>
      <c r="AM121" s="161"/>
      <c r="AN121" s="161"/>
      <c r="AO121" s="161"/>
      <c r="AP121" s="161"/>
      <c r="AQ121" s="161"/>
      <c r="AR121" s="161"/>
      <c r="AS121" s="161"/>
      <c r="AT121" s="161"/>
      <c r="AU121" s="161"/>
      <c r="AV121" s="161"/>
      <c r="AW121" s="161"/>
      <c r="AX121" s="161"/>
      <c r="AY121" s="161"/>
      <c r="AZ121" s="161"/>
      <c r="BA121" s="161"/>
      <c r="BB121" s="161"/>
      <c r="BC121" s="161"/>
      <c r="BD121" s="161"/>
      <c r="BE121" s="161"/>
      <c r="BF121" s="161"/>
      <c r="BG121" s="161"/>
      <c r="BH121" s="161"/>
      <c r="BI121" s="161"/>
      <c r="BJ121" s="161"/>
      <c r="BK121" s="161"/>
      <c r="BL121" s="161"/>
      <c r="BM121" s="161"/>
      <c r="BN121" s="161"/>
      <c r="BO121" s="161"/>
      <c r="BP121" s="161"/>
      <c r="BQ121" s="161"/>
      <c r="BR121" s="161"/>
      <c r="BS121" s="161"/>
      <c r="BT121" s="161"/>
      <c r="BU121" s="161"/>
      <c r="BV121" s="161"/>
      <c r="BW121" s="161"/>
      <c r="BX121" s="161"/>
      <c r="BY121" s="161"/>
      <c r="BZ121" s="161"/>
      <c r="CA121" s="161"/>
      <c r="CB121" s="161"/>
      <c r="CC121" s="161"/>
      <c r="CD121" s="161"/>
      <c r="CE121" s="161"/>
      <c r="CF121" s="161"/>
      <c r="CG121" s="161"/>
      <c r="CH121" s="161"/>
      <c r="CI121" s="161"/>
      <c r="CJ121" s="161"/>
      <c r="CK121" s="161"/>
      <c r="CL121" s="161"/>
      <c r="CM121" s="161"/>
      <c r="CN121" s="161"/>
      <c r="CO121" s="161"/>
      <c r="CP121" s="161"/>
      <c r="CQ121" s="161"/>
      <c r="CR121" s="161"/>
      <c r="CS121" s="161"/>
      <c r="CT121" s="161"/>
      <c r="CU121" s="161"/>
      <c r="CV121" s="161"/>
      <c r="CW121" s="161"/>
      <c r="CX121" s="161"/>
      <c r="CY121" s="161"/>
      <c r="CZ121" s="161"/>
      <c r="DA121" s="161"/>
      <c r="DB121" s="161"/>
      <c r="DC121" s="161"/>
      <c r="DD121" s="161"/>
      <c r="DE121" s="161"/>
      <c r="DF121" s="161"/>
      <c r="DG121" s="161"/>
      <c r="DH121" s="161"/>
      <c r="DI121" s="161"/>
      <c r="DJ121" s="161"/>
      <c r="DK121" s="161"/>
      <c r="DL121" s="161"/>
      <c r="DM121" s="161"/>
      <c r="DN121" s="161"/>
      <c r="DO121" s="161"/>
      <c r="DP121" s="161"/>
      <c r="DQ121" s="161"/>
      <c r="DR121" s="161"/>
      <c r="DS121" s="161"/>
      <c r="DT121" s="161"/>
      <c r="DU121" s="161"/>
      <c r="DV121" s="161"/>
      <c r="DW121" s="161"/>
      <c r="DX121" s="161"/>
      <c r="DY121" s="161"/>
      <c r="DZ121" s="161"/>
      <c r="EA121" s="161"/>
      <c r="EB121" s="161"/>
      <c r="EC121" s="161"/>
      <c r="ED121" s="161"/>
      <c r="EE121" s="161"/>
      <c r="EF121" s="161"/>
      <c r="EG121" s="161"/>
      <c r="EH121" s="161"/>
      <c r="EI121" s="161"/>
      <c r="EJ121" s="161"/>
      <c r="EK121" s="161"/>
      <c r="EL121" s="161"/>
      <c r="EM121" s="161"/>
      <c r="EN121" s="161"/>
      <c r="EO121" s="161"/>
      <c r="EP121" s="161"/>
      <c r="EQ121" s="161"/>
      <c r="ER121" s="161"/>
      <c r="ES121" s="161"/>
      <c r="ET121" s="161"/>
      <c r="EU121" s="161"/>
      <c r="EV121" s="161"/>
      <c r="EW121" s="161"/>
      <c r="EX121" s="161"/>
      <c r="EY121" s="161"/>
      <c r="EZ121" s="161"/>
      <c r="FA121" s="161"/>
      <c r="FB121" s="161"/>
      <c r="FC121" s="161"/>
      <c r="FD121" s="161"/>
      <c r="FE121" s="161"/>
      <c r="FF121" s="161"/>
      <c r="FG121" s="161"/>
      <c r="FH121" s="161"/>
      <c r="FI121" s="161"/>
      <c r="FJ121" s="161"/>
      <c r="FK121" s="161"/>
      <c r="FL121" s="161"/>
      <c r="FM121" s="161"/>
      <c r="FN121" s="161"/>
      <c r="FO121" s="161"/>
      <c r="FP121" s="161"/>
      <c r="FQ121" s="161"/>
      <c r="FR121" s="161"/>
      <c r="FS121" s="161"/>
      <c r="FT121" s="161"/>
      <c r="FU121" s="161"/>
      <c r="FV121" s="161"/>
      <c r="FW121" s="161"/>
      <c r="FX121" s="161"/>
      <c r="FY121" s="161"/>
      <c r="FZ121" s="161"/>
      <c r="GA121" s="161"/>
      <c r="GB121" s="161"/>
      <c r="GC121" s="161"/>
      <c r="GD121" s="161"/>
      <c r="GE121" s="161"/>
      <c r="GF121" s="161"/>
      <c r="GG121" s="161"/>
      <c r="GH121" s="161"/>
      <c r="GI121" s="161"/>
      <c r="GJ121" s="161"/>
      <c r="GK121" s="161"/>
      <c r="GL121" s="161"/>
      <c r="GM121" s="161"/>
      <c r="GN121" s="161"/>
      <c r="GO121" s="161"/>
      <c r="GP121" s="161"/>
      <c r="GQ121" s="161"/>
      <c r="GR121" s="161"/>
      <c r="GS121" s="161"/>
      <c r="GT121" s="161"/>
      <c r="GU121" s="161"/>
      <c r="GV121" s="161"/>
      <c r="GW121" s="161"/>
      <c r="GX121" s="161"/>
      <c r="GY121" s="161"/>
      <c r="GZ121" s="161"/>
    </row>
    <row r="122" spans="17:208">
      <c r="Q122" s="229"/>
      <c r="R122" s="230"/>
      <c r="S122" s="219"/>
      <c r="T122" s="220"/>
      <c r="U122" s="220"/>
      <c r="V122" s="220"/>
      <c r="W122" s="221"/>
      <c r="X122" s="199"/>
      <c r="Y122" s="199"/>
      <c r="AA122" s="203"/>
      <c r="AB122" s="198"/>
      <c r="AC122" s="161"/>
      <c r="AD122" s="161"/>
      <c r="AE122" s="161"/>
      <c r="AF122" s="161"/>
      <c r="AG122" s="161"/>
      <c r="AH122" s="161"/>
      <c r="AI122" s="161"/>
      <c r="AJ122" s="161"/>
      <c r="AK122" s="161"/>
      <c r="AL122" s="161"/>
      <c r="AM122" s="161"/>
      <c r="AN122" s="161"/>
      <c r="AO122" s="161"/>
      <c r="AP122" s="161"/>
      <c r="AQ122" s="161"/>
      <c r="AR122" s="161"/>
      <c r="AS122" s="161"/>
      <c r="AT122" s="161"/>
      <c r="AU122" s="161"/>
      <c r="AV122" s="161"/>
      <c r="AW122" s="161"/>
      <c r="AX122" s="161"/>
      <c r="AY122" s="161"/>
      <c r="AZ122" s="161"/>
      <c r="BA122" s="161"/>
      <c r="BB122" s="161"/>
      <c r="BC122" s="161"/>
      <c r="BD122" s="161"/>
      <c r="BE122" s="161"/>
      <c r="BF122" s="161"/>
      <c r="BG122" s="161"/>
      <c r="BH122" s="161"/>
      <c r="BI122" s="161"/>
      <c r="BJ122" s="161"/>
      <c r="BK122" s="161"/>
      <c r="BL122" s="161"/>
      <c r="BM122" s="161"/>
      <c r="BN122" s="161"/>
      <c r="BO122" s="161"/>
      <c r="BP122" s="161"/>
      <c r="BQ122" s="161"/>
      <c r="BR122" s="161"/>
      <c r="BS122" s="161"/>
      <c r="BT122" s="161"/>
      <c r="BU122" s="161"/>
      <c r="BV122" s="161"/>
      <c r="BW122" s="161"/>
      <c r="BX122" s="161"/>
      <c r="BY122" s="161"/>
      <c r="BZ122" s="161"/>
      <c r="CA122" s="161"/>
      <c r="CB122" s="161"/>
      <c r="CC122" s="161"/>
      <c r="CD122" s="161"/>
      <c r="CE122" s="161"/>
      <c r="CF122" s="161"/>
      <c r="CG122" s="161"/>
      <c r="CH122" s="161"/>
      <c r="CI122" s="161"/>
      <c r="CJ122" s="161"/>
      <c r="CK122" s="161"/>
      <c r="CL122" s="161"/>
      <c r="CM122" s="161"/>
      <c r="CN122" s="161"/>
      <c r="CO122" s="161"/>
      <c r="CP122" s="161"/>
      <c r="CQ122" s="161"/>
      <c r="CR122" s="161"/>
      <c r="CS122" s="161"/>
      <c r="CT122" s="161"/>
      <c r="CU122" s="161"/>
      <c r="CV122" s="161"/>
      <c r="CW122" s="161"/>
      <c r="CX122" s="161"/>
      <c r="CY122" s="161"/>
      <c r="CZ122" s="161"/>
      <c r="DA122" s="161"/>
      <c r="DB122" s="161"/>
      <c r="DC122" s="161"/>
      <c r="DD122" s="161"/>
      <c r="DE122" s="161"/>
      <c r="DF122" s="161"/>
      <c r="DG122" s="161"/>
      <c r="DH122" s="161"/>
      <c r="DI122" s="161"/>
      <c r="DJ122" s="161"/>
      <c r="DK122" s="161"/>
      <c r="DL122" s="161"/>
      <c r="DM122" s="161"/>
      <c r="DN122" s="161"/>
      <c r="DO122" s="161"/>
      <c r="DP122" s="161"/>
      <c r="DQ122" s="161"/>
      <c r="DR122" s="161"/>
      <c r="DS122" s="161"/>
      <c r="DT122" s="161"/>
      <c r="DU122" s="161"/>
      <c r="DV122" s="161"/>
      <c r="DW122" s="161"/>
      <c r="DX122" s="161"/>
      <c r="DY122" s="161"/>
      <c r="DZ122" s="161"/>
      <c r="EA122" s="161"/>
      <c r="EB122" s="161"/>
      <c r="EC122" s="161"/>
      <c r="ED122" s="161"/>
      <c r="EE122" s="161"/>
      <c r="EF122" s="161"/>
      <c r="EG122" s="161"/>
      <c r="EH122" s="161"/>
      <c r="EI122" s="161"/>
      <c r="EJ122" s="161"/>
      <c r="EK122" s="161"/>
      <c r="EL122" s="161"/>
      <c r="EM122" s="161"/>
      <c r="EN122" s="161"/>
      <c r="EO122" s="161"/>
      <c r="EP122" s="161"/>
      <c r="EQ122" s="161"/>
      <c r="ER122" s="161"/>
      <c r="ES122" s="161"/>
      <c r="ET122" s="161"/>
      <c r="EU122" s="161"/>
      <c r="EV122" s="161"/>
      <c r="EW122" s="161"/>
      <c r="EX122" s="161"/>
      <c r="EY122" s="161"/>
      <c r="EZ122" s="161"/>
      <c r="FA122" s="161"/>
      <c r="FB122" s="161"/>
      <c r="FC122" s="161"/>
      <c r="FD122" s="161"/>
      <c r="FE122" s="161"/>
      <c r="FF122" s="161"/>
      <c r="FG122" s="161"/>
      <c r="FH122" s="161"/>
      <c r="FI122" s="161"/>
      <c r="FJ122" s="161"/>
      <c r="FK122" s="161"/>
      <c r="FL122" s="161"/>
      <c r="FM122" s="161"/>
      <c r="FN122" s="161"/>
      <c r="FO122" s="161"/>
      <c r="FP122" s="161"/>
      <c r="FQ122" s="161"/>
      <c r="FR122" s="161"/>
      <c r="FS122" s="161"/>
      <c r="FT122" s="161"/>
      <c r="FU122" s="161"/>
      <c r="FV122" s="161"/>
      <c r="FW122" s="161"/>
      <c r="FX122" s="161"/>
      <c r="FY122" s="161"/>
      <c r="FZ122" s="161"/>
      <c r="GA122" s="161"/>
      <c r="GB122" s="161"/>
      <c r="GC122" s="161"/>
      <c r="GD122" s="161"/>
      <c r="GE122" s="161"/>
      <c r="GF122" s="161"/>
      <c r="GG122" s="161"/>
      <c r="GH122" s="161"/>
      <c r="GI122" s="161"/>
      <c r="GJ122" s="161"/>
      <c r="GK122" s="161"/>
      <c r="GL122" s="161"/>
      <c r="GM122" s="161"/>
      <c r="GN122" s="161"/>
      <c r="GO122" s="161"/>
      <c r="GP122" s="161"/>
      <c r="GQ122" s="161"/>
      <c r="GR122" s="161"/>
      <c r="GS122" s="161"/>
      <c r="GT122" s="161"/>
      <c r="GU122" s="161"/>
      <c r="GV122" s="161"/>
      <c r="GW122" s="161"/>
      <c r="GX122" s="161"/>
      <c r="GY122" s="161"/>
      <c r="GZ122" s="161"/>
    </row>
    <row r="123" spans="17:208">
      <c r="Q123" s="229"/>
      <c r="R123" s="230"/>
      <c r="S123" s="219"/>
      <c r="T123" s="220"/>
      <c r="U123" s="220"/>
      <c r="V123" s="220"/>
      <c r="W123" s="221"/>
      <c r="X123" s="199"/>
      <c r="Y123" s="199"/>
      <c r="AA123" s="203"/>
      <c r="AB123" s="198"/>
      <c r="AC123" s="161"/>
      <c r="AD123" s="161"/>
      <c r="AE123" s="161"/>
      <c r="AF123" s="161"/>
      <c r="AG123" s="161"/>
      <c r="AH123" s="161"/>
      <c r="AI123" s="161"/>
      <c r="AJ123" s="161"/>
      <c r="AK123" s="161"/>
      <c r="AL123" s="161"/>
      <c r="AM123" s="161"/>
      <c r="AN123" s="161"/>
      <c r="AO123" s="161"/>
      <c r="AP123" s="161"/>
      <c r="AQ123" s="161"/>
      <c r="AR123" s="161"/>
      <c r="AS123" s="161"/>
      <c r="AT123" s="161"/>
      <c r="AU123" s="161"/>
      <c r="AV123" s="161"/>
      <c r="AW123" s="161"/>
      <c r="AX123" s="161"/>
      <c r="AY123" s="161"/>
      <c r="AZ123" s="161"/>
      <c r="BA123" s="161"/>
      <c r="BB123" s="161"/>
      <c r="BC123" s="161"/>
      <c r="BD123" s="161"/>
      <c r="BE123" s="161"/>
      <c r="BF123" s="161"/>
      <c r="BG123" s="161"/>
      <c r="BH123" s="161"/>
      <c r="BI123" s="161"/>
      <c r="BJ123" s="161"/>
      <c r="BK123" s="161"/>
      <c r="BL123" s="161"/>
      <c r="BM123" s="161"/>
      <c r="BN123" s="161"/>
      <c r="BO123" s="161"/>
      <c r="BP123" s="161"/>
      <c r="BQ123" s="161"/>
      <c r="BR123" s="161"/>
      <c r="BS123" s="161"/>
      <c r="BT123" s="161"/>
      <c r="BU123" s="161"/>
      <c r="BV123" s="161"/>
      <c r="BW123" s="161"/>
      <c r="BX123" s="161"/>
      <c r="BY123" s="161"/>
      <c r="BZ123" s="161"/>
      <c r="CA123" s="161"/>
      <c r="CB123" s="161"/>
      <c r="CC123" s="161"/>
      <c r="CD123" s="161"/>
      <c r="CE123" s="161"/>
      <c r="CF123" s="161"/>
      <c r="CG123" s="161"/>
      <c r="CH123" s="161"/>
      <c r="CI123" s="161"/>
      <c r="CJ123" s="161"/>
      <c r="CK123" s="161"/>
      <c r="CL123" s="161"/>
      <c r="CM123" s="161"/>
      <c r="CN123" s="161"/>
      <c r="CO123" s="161"/>
      <c r="CP123" s="161"/>
      <c r="CQ123" s="161"/>
      <c r="CR123" s="161"/>
      <c r="CS123" s="161"/>
      <c r="CT123" s="161"/>
      <c r="CU123" s="161"/>
      <c r="CV123" s="161"/>
      <c r="CW123" s="161"/>
      <c r="CX123" s="161"/>
      <c r="CY123" s="161"/>
      <c r="CZ123" s="161"/>
      <c r="DA123" s="161"/>
      <c r="DB123" s="161"/>
      <c r="DC123" s="161"/>
      <c r="DD123" s="161"/>
      <c r="DE123" s="161"/>
      <c r="DF123" s="161"/>
      <c r="DG123" s="161"/>
      <c r="DH123" s="161"/>
      <c r="DI123" s="161"/>
      <c r="DJ123" s="161"/>
      <c r="DK123" s="161"/>
      <c r="DL123" s="161"/>
      <c r="DM123" s="161"/>
      <c r="DN123" s="161"/>
      <c r="DO123" s="161"/>
      <c r="DP123" s="161"/>
      <c r="DQ123" s="161"/>
      <c r="DR123" s="161"/>
      <c r="DS123" s="161"/>
      <c r="DT123" s="161"/>
      <c r="DU123" s="161"/>
      <c r="DV123" s="161"/>
      <c r="DW123" s="161"/>
      <c r="DX123" s="161"/>
      <c r="DY123" s="161"/>
      <c r="DZ123" s="161"/>
      <c r="EA123" s="161"/>
      <c r="EB123" s="161"/>
      <c r="EC123" s="161"/>
      <c r="ED123" s="161"/>
      <c r="EE123" s="161"/>
      <c r="EF123" s="161"/>
      <c r="EG123" s="161"/>
      <c r="EH123" s="161"/>
      <c r="EI123" s="161"/>
      <c r="EJ123" s="161"/>
      <c r="EK123" s="161"/>
      <c r="EL123" s="161"/>
      <c r="EM123" s="161"/>
      <c r="EN123" s="161"/>
      <c r="EO123" s="161"/>
      <c r="EP123" s="161"/>
      <c r="EQ123" s="161"/>
      <c r="ER123" s="161"/>
      <c r="ES123" s="161"/>
      <c r="ET123" s="161"/>
      <c r="EU123" s="161"/>
      <c r="EV123" s="161"/>
      <c r="EW123" s="161"/>
      <c r="EX123" s="161"/>
      <c r="EY123" s="161"/>
      <c r="EZ123" s="161"/>
      <c r="FA123" s="161"/>
      <c r="FB123" s="161"/>
      <c r="FC123" s="161"/>
      <c r="FD123" s="161"/>
      <c r="FE123" s="161"/>
      <c r="FF123" s="161"/>
      <c r="FG123" s="161"/>
      <c r="FH123" s="161"/>
      <c r="FI123" s="161"/>
      <c r="FJ123" s="161"/>
      <c r="FK123" s="161"/>
      <c r="FL123" s="161"/>
      <c r="FM123" s="161"/>
      <c r="FN123" s="161"/>
      <c r="FO123" s="161"/>
      <c r="FP123" s="161"/>
      <c r="FQ123" s="161"/>
      <c r="FR123" s="161"/>
      <c r="FS123" s="161"/>
      <c r="FT123" s="161"/>
      <c r="FU123" s="161"/>
      <c r="FV123" s="161"/>
      <c r="FW123" s="161"/>
      <c r="FX123" s="161"/>
      <c r="FY123" s="161"/>
      <c r="FZ123" s="161"/>
      <c r="GA123" s="161"/>
      <c r="GB123" s="161"/>
      <c r="GC123" s="161"/>
      <c r="GD123" s="161"/>
      <c r="GE123" s="161"/>
      <c r="GF123" s="161"/>
      <c r="GG123" s="161"/>
      <c r="GH123" s="161"/>
      <c r="GI123" s="161"/>
      <c r="GJ123" s="161"/>
      <c r="GK123" s="161"/>
      <c r="GL123" s="161"/>
      <c r="GM123" s="161"/>
      <c r="GN123" s="161"/>
      <c r="GO123" s="161"/>
      <c r="GP123" s="161"/>
      <c r="GQ123" s="161"/>
      <c r="GR123" s="161"/>
      <c r="GS123" s="161"/>
      <c r="GT123" s="161"/>
      <c r="GU123" s="161"/>
      <c r="GV123" s="161"/>
      <c r="GW123" s="161"/>
      <c r="GX123" s="161"/>
      <c r="GY123" s="161"/>
      <c r="GZ123" s="161"/>
    </row>
    <row r="124" spans="17:208">
      <c r="Q124" s="229"/>
      <c r="R124" s="230"/>
      <c r="S124" s="219"/>
      <c r="T124" s="220"/>
      <c r="U124" s="220"/>
      <c r="V124" s="220"/>
      <c r="W124" s="221"/>
      <c r="X124" s="199"/>
      <c r="Y124" s="199"/>
      <c r="AA124" s="203"/>
      <c r="AB124" s="198"/>
      <c r="AC124" s="161"/>
      <c r="AD124" s="161"/>
      <c r="AE124" s="161"/>
      <c r="AF124" s="161"/>
      <c r="AG124" s="161"/>
      <c r="AH124" s="161"/>
      <c r="AI124" s="161"/>
      <c r="AJ124" s="161"/>
      <c r="AK124" s="161"/>
      <c r="AL124" s="161"/>
      <c r="AM124" s="161"/>
      <c r="AN124" s="161"/>
      <c r="AO124" s="161"/>
      <c r="AP124" s="161"/>
      <c r="AQ124" s="161"/>
      <c r="AR124" s="161"/>
      <c r="AS124" s="161"/>
      <c r="AT124" s="161"/>
      <c r="AU124" s="161"/>
      <c r="AV124" s="161"/>
      <c r="AW124" s="161"/>
      <c r="AX124" s="161"/>
      <c r="AY124" s="161"/>
      <c r="AZ124" s="161"/>
      <c r="BA124" s="161"/>
      <c r="BB124" s="161"/>
      <c r="BC124" s="161"/>
      <c r="BD124" s="161"/>
      <c r="BE124" s="161"/>
      <c r="BF124" s="161"/>
      <c r="BG124" s="161"/>
      <c r="BH124" s="161"/>
      <c r="BI124" s="161"/>
      <c r="BJ124" s="161"/>
      <c r="BK124" s="161"/>
      <c r="BL124" s="161"/>
      <c r="BM124" s="161"/>
      <c r="BN124" s="161"/>
      <c r="BO124" s="161"/>
      <c r="BP124" s="161"/>
      <c r="BQ124" s="161"/>
      <c r="BR124" s="161"/>
      <c r="BS124" s="161"/>
      <c r="BT124" s="161"/>
      <c r="BU124" s="161"/>
      <c r="BV124" s="161"/>
      <c r="BW124" s="161"/>
      <c r="BX124" s="161"/>
      <c r="BY124" s="161"/>
      <c r="BZ124" s="161"/>
      <c r="CA124" s="161"/>
      <c r="CB124" s="161"/>
      <c r="CC124" s="161"/>
      <c r="CD124" s="161"/>
      <c r="CE124" s="161"/>
      <c r="CF124" s="161"/>
      <c r="CG124" s="161"/>
      <c r="CH124" s="161"/>
      <c r="CI124" s="161"/>
      <c r="CJ124" s="161"/>
      <c r="CK124" s="161"/>
      <c r="CL124" s="161"/>
      <c r="CM124" s="161"/>
      <c r="CN124" s="161"/>
      <c r="CO124" s="161"/>
      <c r="CP124" s="161"/>
      <c r="CQ124" s="161"/>
      <c r="CR124" s="161"/>
      <c r="CS124" s="161"/>
      <c r="CT124" s="161"/>
      <c r="CU124" s="161"/>
      <c r="CV124" s="161"/>
      <c r="CW124" s="161"/>
      <c r="CX124" s="161"/>
      <c r="CY124" s="161"/>
      <c r="CZ124" s="161"/>
      <c r="DA124" s="161"/>
      <c r="DB124" s="161"/>
      <c r="DC124" s="161"/>
      <c r="DD124" s="161"/>
      <c r="DE124" s="161"/>
      <c r="DF124" s="161"/>
      <c r="DG124" s="161"/>
      <c r="DH124" s="161"/>
      <c r="DI124" s="161"/>
      <c r="DJ124" s="161"/>
      <c r="DK124" s="161"/>
      <c r="DL124" s="161"/>
      <c r="DM124" s="161"/>
      <c r="DN124" s="161"/>
      <c r="DO124" s="161"/>
      <c r="DP124" s="161"/>
      <c r="DQ124" s="161"/>
      <c r="DR124" s="161"/>
      <c r="DS124" s="161"/>
      <c r="DT124" s="161"/>
      <c r="DU124" s="161"/>
      <c r="DV124" s="161"/>
      <c r="DW124" s="161"/>
      <c r="DX124" s="161"/>
      <c r="DY124" s="161"/>
      <c r="DZ124" s="161"/>
      <c r="EA124" s="161"/>
      <c r="EB124" s="161"/>
      <c r="EC124" s="161"/>
      <c r="ED124" s="161"/>
      <c r="EE124" s="161"/>
      <c r="EF124" s="161"/>
      <c r="EG124" s="161"/>
      <c r="EH124" s="161"/>
      <c r="EI124" s="161"/>
      <c r="EJ124" s="161"/>
      <c r="EK124" s="161"/>
      <c r="EL124" s="161"/>
      <c r="EM124" s="161"/>
      <c r="EN124" s="161"/>
      <c r="EO124" s="161"/>
      <c r="EP124" s="161"/>
      <c r="EQ124" s="161"/>
      <c r="ER124" s="161"/>
      <c r="ES124" s="161"/>
      <c r="ET124" s="161"/>
      <c r="EU124" s="161"/>
      <c r="EV124" s="161"/>
      <c r="EW124" s="161"/>
      <c r="EX124" s="161"/>
      <c r="EY124" s="161"/>
      <c r="EZ124" s="161"/>
      <c r="FA124" s="161"/>
      <c r="FB124" s="161"/>
      <c r="FC124" s="161"/>
      <c r="FD124" s="161"/>
      <c r="FE124" s="161"/>
      <c r="FF124" s="161"/>
      <c r="FG124" s="161"/>
      <c r="FH124" s="161"/>
      <c r="FI124" s="161"/>
      <c r="FJ124" s="161"/>
      <c r="FK124" s="161"/>
      <c r="FL124" s="161"/>
      <c r="FM124" s="161"/>
      <c r="FN124" s="161"/>
      <c r="FO124" s="161"/>
      <c r="FP124" s="161"/>
      <c r="FQ124" s="161"/>
      <c r="FR124" s="161"/>
      <c r="FS124" s="161"/>
      <c r="FT124" s="161"/>
      <c r="FU124" s="161"/>
      <c r="FV124" s="161"/>
      <c r="FW124" s="161"/>
      <c r="FX124" s="161"/>
      <c r="FY124" s="161"/>
      <c r="FZ124" s="161"/>
      <c r="GA124" s="161"/>
      <c r="GB124" s="161"/>
      <c r="GC124" s="161"/>
      <c r="GD124" s="161"/>
      <c r="GE124" s="161"/>
      <c r="GF124" s="161"/>
      <c r="GG124" s="161"/>
      <c r="GH124" s="161"/>
      <c r="GI124" s="161"/>
      <c r="GJ124" s="161"/>
      <c r="GK124" s="161"/>
      <c r="GL124" s="161"/>
      <c r="GM124" s="161"/>
      <c r="GN124" s="161"/>
      <c r="GO124" s="161"/>
      <c r="GP124" s="161"/>
      <c r="GQ124" s="161"/>
      <c r="GR124" s="161"/>
      <c r="GS124" s="161"/>
      <c r="GT124" s="161"/>
      <c r="GU124" s="161"/>
      <c r="GV124" s="161"/>
      <c r="GW124" s="161"/>
      <c r="GX124" s="161"/>
      <c r="GY124" s="161"/>
      <c r="GZ124" s="161"/>
    </row>
    <row r="125" spans="17:208">
      <c r="Q125" s="229"/>
      <c r="R125" s="230"/>
      <c r="S125" s="219"/>
      <c r="T125" s="220"/>
      <c r="U125" s="220"/>
      <c r="V125" s="220"/>
      <c r="W125" s="221"/>
      <c r="X125" s="199"/>
      <c r="Y125" s="199"/>
      <c r="AA125" s="203"/>
      <c r="AB125" s="198"/>
      <c r="AC125" s="161"/>
      <c r="AD125" s="161"/>
      <c r="AE125" s="161"/>
      <c r="AF125" s="161"/>
      <c r="AG125" s="161"/>
      <c r="AH125" s="161"/>
      <c r="AI125" s="161"/>
      <c r="AJ125" s="161"/>
      <c r="AK125" s="161"/>
      <c r="AL125" s="161"/>
      <c r="AM125" s="161"/>
      <c r="AN125" s="161"/>
      <c r="AO125" s="161"/>
      <c r="AP125" s="161"/>
      <c r="AQ125" s="161"/>
      <c r="AR125" s="161"/>
      <c r="AS125" s="161"/>
      <c r="AT125" s="161"/>
      <c r="AU125" s="161"/>
      <c r="AV125" s="161"/>
      <c r="AW125" s="161"/>
      <c r="AX125" s="161"/>
      <c r="AY125" s="161"/>
      <c r="AZ125" s="161"/>
      <c r="BA125" s="161"/>
      <c r="BB125" s="161"/>
      <c r="BC125" s="161"/>
      <c r="BD125" s="161"/>
      <c r="BE125" s="161"/>
      <c r="BF125" s="161"/>
      <c r="BG125" s="161"/>
      <c r="BH125" s="161"/>
      <c r="BI125" s="161"/>
      <c r="BJ125" s="161"/>
      <c r="BK125" s="161"/>
      <c r="BL125" s="161"/>
      <c r="BM125" s="161"/>
      <c r="BN125" s="161"/>
      <c r="BO125" s="161"/>
      <c r="BP125" s="161"/>
      <c r="BQ125" s="161"/>
      <c r="BR125" s="161"/>
      <c r="BS125" s="161"/>
      <c r="BT125" s="161"/>
      <c r="BU125" s="161"/>
      <c r="BV125" s="161"/>
      <c r="BW125" s="161"/>
      <c r="BX125" s="161"/>
      <c r="BY125" s="161"/>
      <c r="BZ125" s="161"/>
      <c r="CA125" s="161"/>
      <c r="CB125" s="161"/>
      <c r="CC125" s="161"/>
      <c r="CD125" s="161"/>
      <c r="CE125" s="161"/>
      <c r="CF125" s="161"/>
      <c r="CG125" s="161"/>
      <c r="CH125" s="161"/>
      <c r="CI125" s="161"/>
      <c r="CJ125" s="161"/>
      <c r="CK125" s="161"/>
      <c r="CL125" s="161"/>
      <c r="CM125" s="161"/>
      <c r="CN125" s="161"/>
      <c r="CO125" s="161"/>
      <c r="CP125" s="161"/>
      <c r="CQ125" s="161"/>
      <c r="CR125" s="161"/>
      <c r="CS125" s="161"/>
      <c r="CT125" s="161"/>
      <c r="CU125" s="161"/>
      <c r="CV125" s="161"/>
      <c r="CW125" s="161"/>
      <c r="CX125" s="161"/>
      <c r="CY125" s="161"/>
      <c r="CZ125" s="161"/>
      <c r="DA125" s="161"/>
      <c r="DB125" s="161"/>
      <c r="DC125" s="161"/>
      <c r="DD125" s="161"/>
      <c r="DE125" s="161"/>
      <c r="DF125" s="161"/>
      <c r="DG125" s="161"/>
      <c r="DH125" s="161"/>
      <c r="DI125" s="161"/>
      <c r="DJ125" s="161"/>
      <c r="DK125" s="161"/>
      <c r="DL125" s="161"/>
      <c r="DM125" s="161"/>
      <c r="DN125" s="161"/>
      <c r="DO125" s="161"/>
      <c r="DP125" s="161"/>
      <c r="DQ125" s="161"/>
      <c r="DR125" s="161"/>
      <c r="DS125" s="161"/>
      <c r="DT125" s="161"/>
      <c r="DU125" s="161"/>
      <c r="DV125" s="161"/>
      <c r="DW125" s="161"/>
      <c r="DX125" s="161"/>
      <c r="DY125" s="161"/>
      <c r="DZ125" s="161"/>
      <c r="EA125" s="161"/>
      <c r="EB125" s="161"/>
      <c r="EC125" s="161"/>
      <c r="ED125" s="161"/>
      <c r="EE125" s="161"/>
      <c r="EF125" s="161"/>
      <c r="EG125" s="161"/>
      <c r="EH125" s="161"/>
      <c r="EI125" s="161"/>
      <c r="EJ125" s="161"/>
      <c r="EK125" s="161"/>
      <c r="EL125" s="161"/>
      <c r="EM125" s="161"/>
      <c r="EN125" s="161"/>
      <c r="EO125" s="161"/>
      <c r="EP125" s="161"/>
      <c r="EQ125" s="161"/>
      <c r="ER125" s="161"/>
      <c r="ES125" s="161"/>
      <c r="ET125" s="161"/>
      <c r="EU125" s="161"/>
      <c r="EV125" s="161"/>
      <c r="EW125" s="161"/>
      <c r="EX125" s="161"/>
      <c r="EY125" s="161"/>
      <c r="EZ125" s="161"/>
      <c r="FA125" s="161"/>
      <c r="FB125" s="161"/>
      <c r="FC125" s="161"/>
      <c r="FD125" s="161"/>
      <c r="FE125" s="161"/>
      <c r="FF125" s="161"/>
      <c r="FG125" s="161"/>
      <c r="FH125" s="161"/>
      <c r="FI125" s="161"/>
      <c r="FJ125" s="161"/>
      <c r="FK125" s="161"/>
      <c r="FL125" s="161"/>
      <c r="FM125" s="161"/>
      <c r="FN125" s="161"/>
      <c r="FO125" s="161"/>
      <c r="FP125" s="161"/>
      <c r="FQ125" s="161"/>
      <c r="FR125" s="161"/>
      <c r="FS125" s="161"/>
      <c r="FT125" s="161"/>
      <c r="FU125" s="161"/>
      <c r="FV125" s="161"/>
      <c r="FW125" s="161"/>
      <c r="FX125" s="161"/>
      <c r="FY125" s="161"/>
      <c r="FZ125" s="161"/>
      <c r="GA125" s="161"/>
      <c r="GB125" s="161"/>
      <c r="GC125" s="161"/>
      <c r="GD125" s="161"/>
      <c r="GE125" s="161"/>
      <c r="GF125" s="161"/>
      <c r="GG125" s="161"/>
      <c r="GH125" s="161"/>
      <c r="GI125" s="161"/>
      <c r="GJ125" s="161"/>
      <c r="GK125" s="161"/>
      <c r="GL125" s="161"/>
      <c r="GM125" s="161"/>
      <c r="GN125" s="161"/>
      <c r="GO125" s="161"/>
      <c r="GP125" s="161"/>
      <c r="GQ125" s="161"/>
      <c r="GR125" s="161"/>
      <c r="GS125" s="161"/>
      <c r="GT125" s="161"/>
      <c r="GU125" s="161"/>
      <c r="GV125" s="161"/>
      <c r="GW125" s="161"/>
      <c r="GX125" s="161"/>
      <c r="GY125" s="161"/>
      <c r="GZ125" s="161"/>
    </row>
    <row r="126" spans="17:208">
      <c r="Q126" s="229"/>
      <c r="R126" s="230"/>
      <c r="S126" s="219"/>
      <c r="T126" s="220"/>
      <c r="U126" s="220"/>
      <c r="V126" s="220"/>
      <c r="W126" s="221"/>
      <c r="X126" s="199"/>
      <c r="Y126" s="199"/>
      <c r="AA126" s="203"/>
      <c r="AB126" s="198"/>
      <c r="AC126" s="161"/>
      <c r="AD126" s="161"/>
      <c r="AE126" s="161"/>
      <c r="AF126" s="161"/>
      <c r="AG126" s="161"/>
      <c r="AH126" s="161"/>
      <c r="AI126" s="161"/>
      <c r="AJ126" s="161"/>
      <c r="AK126" s="161"/>
      <c r="AL126" s="161"/>
      <c r="AM126" s="161"/>
      <c r="AN126" s="161"/>
      <c r="AO126" s="161"/>
      <c r="AP126" s="161"/>
      <c r="AQ126" s="161"/>
      <c r="AR126" s="161"/>
      <c r="AS126" s="161"/>
      <c r="AT126" s="161"/>
      <c r="AU126" s="161"/>
      <c r="AV126" s="161"/>
      <c r="AW126" s="161"/>
      <c r="AX126" s="161"/>
      <c r="AY126" s="161"/>
      <c r="AZ126" s="161"/>
      <c r="BA126" s="161"/>
      <c r="BB126" s="161"/>
      <c r="BC126" s="161"/>
      <c r="BD126" s="161"/>
      <c r="BE126" s="161"/>
      <c r="BF126" s="161"/>
      <c r="BG126" s="161"/>
      <c r="BH126" s="161"/>
      <c r="BI126" s="161"/>
      <c r="BJ126" s="161"/>
      <c r="BK126" s="161"/>
      <c r="BL126" s="161"/>
      <c r="BM126" s="161"/>
      <c r="BN126" s="161"/>
      <c r="BO126" s="161"/>
      <c r="BP126" s="161"/>
      <c r="BQ126" s="161"/>
      <c r="BR126" s="161"/>
      <c r="BS126" s="161"/>
      <c r="BT126" s="161"/>
      <c r="BU126" s="161"/>
      <c r="BV126" s="161"/>
      <c r="BW126" s="161"/>
      <c r="BX126" s="161"/>
      <c r="BY126" s="161"/>
      <c r="BZ126" s="161"/>
      <c r="CA126" s="161"/>
      <c r="CB126" s="161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  <c r="CN126" s="161"/>
      <c r="CO126" s="161"/>
      <c r="CP126" s="161"/>
      <c r="CQ126" s="161"/>
      <c r="CR126" s="161"/>
      <c r="CS126" s="161"/>
      <c r="CT126" s="161"/>
      <c r="CU126" s="161"/>
      <c r="CV126" s="161"/>
      <c r="CW126" s="161"/>
      <c r="CX126" s="161"/>
      <c r="CY126" s="161"/>
      <c r="CZ126" s="161"/>
      <c r="DA126" s="161"/>
      <c r="DB126" s="161"/>
      <c r="DC126" s="161"/>
      <c r="DD126" s="161"/>
      <c r="DE126" s="161"/>
      <c r="DF126" s="161"/>
      <c r="DG126" s="161"/>
      <c r="DH126" s="161"/>
      <c r="DI126" s="161"/>
      <c r="DJ126" s="161"/>
      <c r="DK126" s="161"/>
      <c r="DL126" s="161"/>
      <c r="DM126" s="161"/>
      <c r="DN126" s="161"/>
      <c r="DO126" s="161"/>
      <c r="DP126" s="161"/>
      <c r="DQ126" s="161"/>
      <c r="DR126" s="161"/>
      <c r="DS126" s="161"/>
      <c r="DT126" s="161"/>
      <c r="DU126" s="161"/>
      <c r="DV126" s="161"/>
      <c r="DW126" s="161"/>
      <c r="DX126" s="161"/>
      <c r="DY126" s="161"/>
      <c r="DZ126" s="161"/>
      <c r="EA126" s="161"/>
      <c r="EB126" s="161"/>
      <c r="EC126" s="161"/>
      <c r="ED126" s="161"/>
      <c r="EE126" s="161"/>
      <c r="EF126" s="161"/>
      <c r="EG126" s="161"/>
      <c r="EH126" s="161"/>
      <c r="EI126" s="161"/>
      <c r="EJ126" s="161"/>
      <c r="EK126" s="161"/>
      <c r="EL126" s="161"/>
      <c r="EM126" s="161"/>
      <c r="EN126" s="161"/>
      <c r="EO126" s="161"/>
      <c r="EP126" s="161"/>
      <c r="EQ126" s="161"/>
      <c r="ER126" s="161"/>
      <c r="ES126" s="161"/>
      <c r="ET126" s="161"/>
      <c r="EU126" s="161"/>
      <c r="EV126" s="161"/>
      <c r="EW126" s="161"/>
      <c r="EX126" s="161"/>
      <c r="EY126" s="161"/>
      <c r="EZ126" s="161"/>
      <c r="FA126" s="161"/>
      <c r="FB126" s="161"/>
      <c r="FC126" s="161"/>
      <c r="FD126" s="161"/>
      <c r="FE126" s="161"/>
      <c r="FF126" s="161"/>
      <c r="FG126" s="161"/>
      <c r="FH126" s="161"/>
      <c r="FI126" s="161"/>
      <c r="FJ126" s="161"/>
      <c r="FK126" s="161"/>
      <c r="FL126" s="161"/>
      <c r="FM126" s="161"/>
      <c r="FN126" s="161"/>
      <c r="FO126" s="161"/>
      <c r="FP126" s="161"/>
      <c r="FQ126" s="161"/>
      <c r="FR126" s="161"/>
      <c r="FS126" s="161"/>
      <c r="FT126" s="161"/>
      <c r="FU126" s="161"/>
      <c r="FV126" s="161"/>
      <c r="FW126" s="161"/>
      <c r="FX126" s="161"/>
      <c r="FY126" s="161"/>
      <c r="FZ126" s="161"/>
      <c r="GA126" s="161"/>
      <c r="GB126" s="161"/>
      <c r="GC126" s="161"/>
      <c r="GD126" s="161"/>
      <c r="GE126" s="161"/>
      <c r="GF126" s="161"/>
      <c r="GG126" s="161"/>
      <c r="GH126" s="161"/>
      <c r="GI126" s="161"/>
      <c r="GJ126" s="161"/>
      <c r="GK126" s="161"/>
      <c r="GL126" s="161"/>
      <c r="GM126" s="161"/>
      <c r="GN126" s="161"/>
      <c r="GO126" s="161"/>
      <c r="GP126" s="161"/>
      <c r="GQ126" s="161"/>
      <c r="GR126" s="161"/>
      <c r="GS126" s="161"/>
      <c r="GT126" s="161"/>
      <c r="GU126" s="161"/>
      <c r="GV126" s="161"/>
      <c r="GW126" s="161"/>
      <c r="GX126" s="161"/>
      <c r="GY126" s="161"/>
      <c r="GZ126" s="161"/>
    </row>
    <row r="127" spans="17:208">
      <c r="Q127" s="229"/>
      <c r="R127" s="230"/>
      <c r="S127" s="219"/>
      <c r="T127" s="220"/>
      <c r="U127" s="220"/>
      <c r="V127" s="220"/>
      <c r="W127" s="221"/>
      <c r="X127" s="199"/>
      <c r="Y127" s="199"/>
      <c r="AA127" s="203"/>
      <c r="AB127" s="198"/>
      <c r="AC127" s="161"/>
      <c r="AD127" s="161"/>
      <c r="AE127" s="161"/>
      <c r="AF127" s="161"/>
      <c r="AG127" s="161"/>
      <c r="AH127" s="161"/>
      <c r="AI127" s="161"/>
      <c r="AJ127" s="161"/>
      <c r="AK127" s="161"/>
      <c r="AL127" s="161"/>
      <c r="AM127" s="161"/>
      <c r="AN127" s="161"/>
      <c r="AO127" s="161"/>
      <c r="AP127" s="161"/>
      <c r="AQ127" s="161"/>
      <c r="AR127" s="161"/>
      <c r="AS127" s="161"/>
      <c r="AT127" s="161"/>
      <c r="AU127" s="161"/>
      <c r="AV127" s="161"/>
      <c r="AW127" s="161"/>
      <c r="AX127" s="161"/>
      <c r="AY127" s="161"/>
      <c r="AZ127" s="161"/>
      <c r="BA127" s="161"/>
      <c r="BB127" s="161"/>
      <c r="BC127" s="161"/>
      <c r="BD127" s="161"/>
      <c r="BE127" s="161"/>
      <c r="BF127" s="161"/>
      <c r="BG127" s="161"/>
      <c r="BH127" s="161"/>
      <c r="BI127" s="161"/>
      <c r="BJ127" s="161"/>
      <c r="BK127" s="161"/>
      <c r="BL127" s="161"/>
      <c r="BM127" s="161"/>
      <c r="BN127" s="161"/>
      <c r="BO127" s="161"/>
      <c r="BP127" s="161"/>
      <c r="BQ127" s="161"/>
      <c r="BR127" s="161"/>
      <c r="BS127" s="161"/>
      <c r="BT127" s="161"/>
      <c r="BU127" s="161"/>
      <c r="BV127" s="161"/>
      <c r="BW127" s="161"/>
      <c r="BX127" s="161"/>
      <c r="BY127" s="161"/>
      <c r="BZ127" s="161"/>
      <c r="CA127" s="161"/>
      <c r="CB127" s="161"/>
      <c r="CC127" s="161"/>
      <c r="CD127" s="161"/>
      <c r="CE127" s="161"/>
      <c r="CF127" s="161"/>
      <c r="CG127" s="161"/>
      <c r="CH127" s="161"/>
      <c r="CI127" s="161"/>
      <c r="CJ127" s="161"/>
      <c r="CK127" s="161"/>
      <c r="CL127" s="161"/>
      <c r="CM127" s="161"/>
      <c r="CN127" s="161"/>
      <c r="CO127" s="161"/>
      <c r="CP127" s="161"/>
      <c r="CQ127" s="161"/>
      <c r="CR127" s="161"/>
      <c r="CS127" s="161"/>
      <c r="CT127" s="161"/>
      <c r="CU127" s="161"/>
      <c r="CV127" s="161"/>
      <c r="CW127" s="161"/>
      <c r="CX127" s="161"/>
      <c r="CY127" s="161"/>
      <c r="CZ127" s="161"/>
      <c r="DA127" s="161"/>
      <c r="DB127" s="161"/>
      <c r="DC127" s="161"/>
      <c r="DD127" s="161"/>
      <c r="DE127" s="161"/>
      <c r="DF127" s="161"/>
      <c r="DG127" s="161"/>
      <c r="DH127" s="161"/>
      <c r="DI127" s="161"/>
      <c r="DJ127" s="161"/>
      <c r="DK127" s="161"/>
      <c r="DL127" s="161"/>
      <c r="DM127" s="161"/>
      <c r="DN127" s="161"/>
      <c r="DO127" s="161"/>
      <c r="DP127" s="161"/>
      <c r="DQ127" s="161"/>
      <c r="DR127" s="161"/>
      <c r="DS127" s="161"/>
      <c r="DT127" s="161"/>
      <c r="DU127" s="161"/>
      <c r="DV127" s="161"/>
      <c r="DW127" s="161"/>
      <c r="DX127" s="161"/>
      <c r="DY127" s="161"/>
      <c r="DZ127" s="161"/>
      <c r="EA127" s="161"/>
      <c r="EB127" s="161"/>
      <c r="EC127" s="161"/>
      <c r="ED127" s="161"/>
      <c r="EE127" s="161"/>
      <c r="EF127" s="161"/>
      <c r="EG127" s="161"/>
      <c r="EH127" s="161"/>
      <c r="EI127" s="161"/>
      <c r="EJ127" s="161"/>
      <c r="EK127" s="161"/>
      <c r="EL127" s="161"/>
      <c r="EM127" s="161"/>
      <c r="EN127" s="161"/>
      <c r="EO127" s="161"/>
      <c r="EP127" s="161"/>
      <c r="EQ127" s="161"/>
      <c r="ER127" s="161"/>
      <c r="ES127" s="161"/>
      <c r="ET127" s="161"/>
      <c r="EU127" s="161"/>
      <c r="EV127" s="161"/>
      <c r="EW127" s="161"/>
      <c r="EX127" s="161"/>
      <c r="EY127" s="161"/>
      <c r="EZ127" s="161"/>
      <c r="FA127" s="161"/>
      <c r="FB127" s="161"/>
      <c r="FC127" s="161"/>
      <c r="FD127" s="161"/>
      <c r="FE127" s="161"/>
      <c r="FF127" s="161"/>
      <c r="FG127" s="161"/>
      <c r="FH127" s="161"/>
      <c r="FI127" s="161"/>
      <c r="FJ127" s="161"/>
      <c r="FK127" s="161"/>
      <c r="FL127" s="161"/>
      <c r="FM127" s="161"/>
      <c r="FN127" s="161"/>
      <c r="FO127" s="161"/>
      <c r="FP127" s="161"/>
      <c r="FQ127" s="161"/>
      <c r="FR127" s="161"/>
      <c r="FS127" s="161"/>
      <c r="FT127" s="161"/>
      <c r="FU127" s="161"/>
      <c r="FV127" s="161"/>
      <c r="FW127" s="161"/>
      <c r="FX127" s="161"/>
      <c r="FY127" s="161"/>
      <c r="FZ127" s="161"/>
      <c r="GA127" s="161"/>
      <c r="GB127" s="161"/>
      <c r="GC127" s="161"/>
      <c r="GD127" s="161"/>
      <c r="GE127" s="161"/>
      <c r="GF127" s="161"/>
      <c r="GG127" s="161"/>
      <c r="GH127" s="161"/>
      <c r="GI127" s="161"/>
      <c r="GJ127" s="161"/>
      <c r="GK127" s="161"/>
      <c r="GL127" s="161"/>
      <c r="GM127" s="161"/>
      <c r="GN127" s="161"/>
      <c r="GO127" s="161"/>
      <c r="GP127" s="161"/>
      <c r="GQ127" s="161"/>
      <c r="GR127" s="161"/>
      <c r="GS127" s="161"/>
      <c r="GT127" s="161"/>
      <c r="GU127" s="161"/>
      <c r="GV127" s="161"/>
      <c r="GW127" s="161"/>
      <c r="GX127" s="161"/>
      <c r="GY127" s="161"/>
      <c r="GZ127" s="161"/>
    </row>
    <row r="128" spans="17:208">
      <c r="Q128" s="229"/>
      <c r="R128" s="230"/>
      <c r="S128" s="219"/>
      <c r="T128" s="220"/>
      <c r="U128" s="220"/>
      <c r="V128" s="220"/>
      <c r="W128" s="221"/>
      <c r="X128" s="199"/>
      <c r="Y128" s="199"/>
      <c r="AA128" s="203"/>
      <c r="AB128" s="198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  <c r="AM128" s="161"/>
      <c r="AN128" s="161"/>
      <c r="AO128" s="161"/>
      <c r="AP128" s="161"/>
      <c r="AQ128" s="161"/>
      <c r="AR128" s="161"/>
      <c r="AS128" s="161"/>
      <c r="AT128" s="161"/>
      <c r="AU128" s="161"/>
      <c r="AV128" s="161"/>
      <c r="AW128" s="161"/>
      <c r="AX128" s="161"/>
      <c r="AY128" s="161"/>
      <c r="AZ128" s="161"/>
      <c r="BA128" s="161"/>
      <c r="BB128" s="161"/>
      <c r="BC128" s="161"/>
      <c r="BD128" s="161"/>
      <c r="BE128" s="161"/>
      <c r="BF128" s="161"/>
      <c r="BG128" s="161"/>
      <c r="BH128" s="161"/>
      <c r="BI128" s="161"/>
      <c r="BJ128" s="161"/>
      <c r="BK128" s="161"/>
      <c r="BL128" s="161"/>
      <c r="BM128" s="161"/>
      <c r="BN128" s="161"/>
      <c r="BO128" s="161"/>
      <c r="BP128" s="161"/>
      <c r="BQ128" s="161"/>
      <c r="BR128" s="161"/>
      <c r="BS128" s="161"/>
      <c r="BT128" s="161"/>
      <c r="BU128" s="161"/>
      <c r="BV128" s="161"/>
      <c r="BW128" s="161"/>
      <c r="BX128" s="161"/>
      <c r="BY128" s="161"/>
      <c r="BZ128" s="161"/>
      <c r="CA128" s="161"/>
      <c r="CB128" s="161"/>
      <c r="CC128" s="161"/>
      <c r="CD128" s="161"/>
      <c r="CE128" s="161"/>
      <c r="CF128" s="161"/>
      <c r="CG128" s="161"/>
      <c r="CH128" s="161"/>
      <c r="CI128" s="161"/>
      <c r="CJ128" s="161"/>
      <c r="CK128" s="161"/>
      <c r="CL128" s="161"/>
      <c r="CM128" s="161"/>
      <c r="CN128" s="161"/>
      <c r="CO128" s="161"/>
      <c r="CP128" s="161"/>
      <c r="CQ128" s="161"/>
      <c r="CR128" s="161"/>
      <c r="CS128" s="161"/>
      <c r="CT128" s="161"/>
      <c r="CU128" s="161"/>
      <c r="CV128" s="161"/>
      <c r="CW128" s="161"/>
      <c r="CX128" s="161"/>
      <c r="CY128" s="161"/>
      <c r="CZ128" s="161"/>
      <c r="DA128" s="161"/>
      <c r="DB128" s="161"/>
      <c r="DC128" s="161"/>
      <c r="DD128" s="161"/>
      <c r="DE128" s="161"/>
      <c r="DF128" s="161"/>
      <c r="DG128" s="161"/>
      <c r="DH128" s="161"/>
      <c r="DI128" s="161"/>
      <c r="DJ128" s="161"/>
      <c r="DK128" s="161"/>
      <c r="DL128" s="161"/>
      <c r="DM128" s="161"/>
      <c r="DN128" s="161"/>
      <c r="DO128" s="161"/>
      <c r="DP128" s="161"/>
      <c r="DQ128" s="161"/>
      <c r="DR128" s="161"/>
      <c r="DS128" s="161"/>
      <c r="DT128" s="161"/>
      <c r="DU128" s="161"/>
      <c r="DV128" s="161"/>
      <c r="DW128" s="161"/>
      <c r="DX128" s="161"/>
      <c r="DY128" s="161"/>
      <c r="DZ128" s="161"/>
      <c r="EA128" s="161"/>
      <c r="EB128" s="161"/>
      <c r="EC128" s="161"/>
      <c r="ED128" s="161"/>
      <c r="EE128" s="161"/>
      <c r="EF128" s="161"/>
      <c r="EG128" s="161"/>
      <c r="EH128" s="161"/>
      <c r="EI128" s="161"/>
      <c r="EJ128" s="161"/>
      <c r="EK128" s="161"/>
      <c r="EL128" s="161"/>
      <c r="EM128" s="161"/>
      <c r="EN128" s="161"/>
      <c r="EO128" s="161"/>
      <c r="EP128" s="161"/>
      <c r="EQ128" s="161"/>
      <c r="ER128" s="161"/>
      <c r="ES128" s="161"/>
      <c r="ET128" s="161"/>
      <c r="EU128" s="161"/>
      <c r="EV128" s="161"/>
      <c r="EW128" s="161"/>
      <c r="EX128" s="161"/>
      <c r="EY128" s="161"/>
      <c r="EZ128" s="161"/>
      <c r="FA128" s="161"/>
      <c r="FB128" s="161"/>
      <c r="FC128" s="161"/>
      <c r="FD128" s="161"/>
      <c r="FE128" s="161"/>
      <c r="FF128" s="161"/>
      <c r="FG128" s="161"/>
      <c r="FH128" s="161"/>
      <c r="FI128" s="161"/>
      <c r="FJ128" s="161"/>
      <c r="FK128" s="161"/>
      <c r="FL128" s="161"/>
      <c r="FM128" s="161"/>
      <c r="FN128" s="161"/>
      <c r="FO128" s="161"/>
      <c r="FP128" s="161"/>
      <c r="FQ128" s="161"/>
      <c r="FR128" s="161"/>
      <c r="FS128" s="161"/>
      <c r="FT128" s="161"/>
      <c r="FU128" s="161"/>
      <c r="FV128" s="161"/>
      <c r="FW128" s="161"/>
      <c r="FX128" s="161"/>
      <c r="FY128" s="161"/>
      <c r="FZ128" s="161"/>
      <c r="GA128" s="161"/>
      <c r="GB128" s="161"/>
      <c r="GC128" s="161"/>
      <c r="GD128" s="161"/>
      <c r="GE128" s="161"/>
      <c r="GF128" s="161"/>
      <c r="GG128" s="161"/>
      <c r="GH128" s="161"/>
      <c r="GI128" s="161"/>
      <c r="GJ128" s="161"/>
      <c r="GK128" s="161"/>
      <c r="GL128" s="161"/>
      <c r="GM128" s="161"/>
      <c r="GN128" s="161"/>
      <c r="GO128" s="161"/>
      <c r="GP128" s="161"/>
      <c r="GQ128" s="161"/>
      <c r="GR128" s="161"/>
      <c r="GS128" s="161"/>
      <c r="GT128" s="161"/>
      <c r="GU128" s="161"/>
      <c r="GV128" s="161"/>
      <c r="GW128" s="161"/>
      <c r="GX128" s="161"/>
      <c r="GY128" s="161"/>
      <c r="GZ128" s="161"/>
    </row>
    <row r="129" spans="17:208">
      <c r="Q129" s="229"/>
      <c r="R129" s="230"/>
      <c r="S129" s="219"/>
      <c r="T129" s="220"/>
      <c r="U129" s="220"/>
      <c r="V129" s="220"/>
      <c r="W129" s="221"/>
      <c r="X129" s="199"/>
      <c r="Y129" s="199"/>
      <c r="AA129" s="203"/>
      <c r="AB129" s="198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  <c r="AM129" s="161"/>
      <c r="AN129" s="161"/>
      <c r="AO129" s="161"/>
      <c r="AP129" s="161"/>
      <c r="AQ129" s="161"/>
      <c r="AR129" s="161"/>
      <c r="AS129" s="161"/>
      <c r="AT129" s="161"/>
      <c r="AU129" s="161"/>
      <c r="AV129" s="161"/>
      <c r="AW129" s="161"/>
      <c r="AX129" s="161"/>
      <c r="AY129" s="161"/>
      <c r="AZ129" s="161"/>
      <c r="BA129" s="161"/>
      <c r="BB129" s="161"/>
      <c r="BC129" s="161"/>
      <c r="BD129" s="161"/>
      <c r="BE129" s="161"/>
      <c r="BF129" s="161"/>
      <c r="BG129" s="161"/>
      <c r="BH129" s="161"/>
      <c r="BI129" s="161"/>
      <c r="BJ129" s="161"/>
      <c r="BK129" s="161"/>
      <c r="BL129" s="161"/>
      <c r="BM129" s="161"/>
      <c r="BN129" s="161"/>
      <c r="BO129" s="161"/>
      <c r="BP129" s="161"/>
      <c r="BQ129" s="161"/>
      <c r="BR129" s="161"/>
      <c r="BS129" s="161"/>
      <c r="BT129" s="161"/>
      <c r="BU129" s="161"/>
      <c r="BV129" s="161"/>
      <c r="BW129" s="161"/>
      <c r="BX129" s="161"/>
      <c r="BY129" s="161"/>
      <c r="BZ129" s="161"/>
      <c r="CA129" s="161"/>
      <c r="CB129" s="161"/>
      <c r="CC129" s="161"/>
      <c r="CD129" s="161"/>
      <c r="CE129" s="161"/>
      <c r="CF129" s="161"/>
      <c r="CG129" s="161"/>
      <c r="CH129" s="161"/>
      <c r="CI129" s="161"/>
      <c r="CJ129" s="161"/>
      <c r="CK129" s="161"/>
      <c r="CL129" s="161"/>
      <c r="CM129" s="161"/>
      <c r="CN129" s="161"/>
      <c r="CO129" s="161"/>
      <c r="CP129" s="161"/>
      <c r="CQ129" s="161"/>
      <c r="CR129" s="161"/>
      <c r="CS129" s="161"/>
      <c r="CT129" s="161"/>
      <c r="CU129" s="161"/>
      <c r="CV129" s="161"/>
      <c r="CW129" s="161"/>
      <c r="CX129" s="161"/>
      <c r="CY129" s="161"/>
      <c r="CZ129" s="161"/>
      <c r="DA129" s="161"/>
      <c r="DB129" s="161"/>
      <c r="DC129" s="161"/>
      <c r="DD129" s="161"/>
      <c r="DE129" s="161"/>
      <c r="DF129" s="161"/>
      <c r="DG129" s="161"/>
      <c r="DH129" s="161"/>
      <c r="DI129" s="161"/>
      <c r="DJ129" s="161"/>
      <c r="DK129" s="161"/>
      <c r="DL129" s="161"/>
      <c r="DM129" s="161"/>
      <c r="DN129" s="161"/>
      <c r="DO129" s="161"/>
      <c r="DP129" s="161"/>
      <c r="DQ129" s="161"/>
      <c r="DR129" s="161"/>
      <c r="DS129" s="161"/>
      <c r="DT129" s="161"/>
      <c r="DU129" s="161"/>
      <c r="DV129" s="161"/>
      <c r="DW129" s="161"/>
      <c r="DX129" s="161"/>
      <c r="DY129" s="161"/>
      <c r="DZ129" s="161"/>
      <c r="EA129" s="161"/>
      <c r="EB129" s="161"/>
      <c r="EC129" s="161"/>
      <c r="ED129" s="161"/>
      <c r="EE129" s="161"/>
      <c r="EF129" s="161"/>
      <c r="EG129" s="161"/>
      <c r="EH129" s="161"/>
      <c r="EI129" s="161"/>
      <c r="EJ129" s="161"/>
      <c r="EK129" s="161"/>
      <c r="EL129" s="161"/>
      <c r="EM129" s="161"/>
      <c r="EN129" s="161"/>
      <c r="EO129" s="161"/>
      <c r="EP129" s="161"/>
      <c r="EQ129" s="161"/>
      <c r="ER129" s="161"/>
      <c r="ES129" s="161"/>
      <c r="ET129" s="161"/>
      <c r="EU129" s="161"/>
      <c r="EV129" s="161"/>
      <c r="EW129" s="161"/>
      <c r="EX129" s="161"/>
      <c r="EY129" s="161"/>
      <c r="EZ129" s="161"/>
      <c r="FA129" s="161"/>
      <c r="FB129" s="161"/>
      <c r="FC129" s="161"/>
      <c r="FD129" s="161"/>
      <c r="FE129" s="161"/>
      <c r="FF129" s="161"/>
      <c r="FG129" s="161"/>
      <c r="FH129" s="161"/>
      <c r="FI129" s="161"/>
      <c r="FJ129" s="161"/>
      <c r="FK129" s="161"/>
      <c r="FL129" s="161"/>
      <c r="FM129" s="161"/>
      <c r="FN129" s="161"/>
      <c r="FO129" s="161"/>
      <c r="FP129" s="161"/>
      <c r="FQ129" s="161"/>
      <c r="FR129" s="161"/>
      <c r="FS129" s="161"/>
      <c r="FT129" s="161"/>
      <c r="FU129" s="161"/>
      <c r="FV129" s="161"/>
      <c r="FW129" s="161"/>
      <c r="FX129" s="161"/>
      <c r="FY129" s="161"/>
      <c r="FZ129" s="161"/>
      <c r="GA129" s="161"/>
      <c r="GB129" s="161"/>
      <c r="GC129" s="161"/>
      <c r="GD129" s="161"/>
      <c r="GE129" s="161"/>
      <c r="GF129" s="161"/>
      <c r="GG129" s="161"/>
      <c r="GH129" s="161"/>
      <c r="GI129" s="161"/>
      <c r="GJ129" s="161"/>
      <c r="GK129" s="161"/>
      <c r="GL129" s="161"/>
      <c r="GM129" s="161"/>
      <c r="GN129" s="161"/>
      <c r="GO129" s="161"/>
      <c r="GP129" s="161"/>
      <c r="GQ129" s="161"/>
      <c r="GR129" s="161"/>
      <c r="GS129" s="161"/>
      <c r="GT129" s="161"/>
      <c r="GU129" s="161"/>
      <c r="GV129" s="161"/>
      <c r="GW129" s="161"/>
      <c r="GX129" s="161"/>
      <c r="GY129" s="161"/>
      <c r="GZ129" s="161"/>
    </row>
    <row r="130" spans="17:208">
      <c r="Q130" s="229"/>
      <c r="R130" s="230"/>
      <c r="S130" s="219"/>
      <c r="T130" s="220"/>
      <c r="U130" s="220"/>
      <c r="V130" s="220"/>
      <c r="W130" s="221"/>
      <c r="X130" s="199"/>
      <c r="Y130" s="199"/>
      <c r="AA130" s="203"/>
      <c r="AB130" s="198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  <c r="AM130" s="161"/>
      <c r="AN130" s="161"/>
      <c r="AO130" s="161"/>
      <c r="AP130" s="161"/>
      <c r="AQ130" s="161"/>
      <c r="AR130" s="161"/>
      <c r="AS130" s="161"/>
      <c r="AT130" s="161"/>
      <c r="AU130" s="161"/>
      <c r="AV130" s="161"/>
      <c r="AW130" s="161"/>
      <c r="AX130" s="161"/>
      <c r="AY130" s="161"/>
      <c r="AZ130" s="161"/>
      <c r="BA130" s="161"/>
      <c r="BB130" s="161"/>
      <c r="BC130" s="161"/>
      <c r="BD130" s="161"/>
      <c r="BE130" s="161"/>
      <c r="BF130" s="161"/>
      <c r="BG130" s="161"/>
      <c r="BH130" s="161"/>
      <c r="BI130" s="161"/>
      <c r="BJ130" s="161"/>
      <c r="BK130" s="161"/>
      <c r="BL130" s="161"/>
      <c r="BM130" s="161"/>
      <c r="BN130" s="161"/>
      <c r="BO130" s="161"/>
      <c r="BP130" s="161"/>
      <c r="BQ130" s="161"/>
      <c r="BR130" s="161"/>
      <c r="BS130" s="161"/>
      <c r="BT130" s="161"/>
      <c r="BU130" s="161"/>
      <c r="BV130" s="161"/>
      <c r="BW130" s="161"/>
      <c r="BX130" s="161"/>
      <c r="BY130" s="161"/>
      <c r="BZ130" s="161"/>
      <c r="CA130" s="161"/>
      <c r="CB130" s="161"/>
      <c r="CC130" s="161"/>
      <c r="CD130" s="161"/>
      <c r="CE130" s="161"/>
      <c r="CF130" s="161"/>
      <c r="CG130" s="161"/>
      <c r="CH130" s="161"/>
      <c r="CI130" s="161"/>
      <c r="CJ130" s="161"/>
      <c r="CK130" s="161"/>
      <c r="CL130" s="161"/>
      <c r="CM130" s="161"/>
      <c r="CN130" s="161"/>
      <c r="CO130" s="161"/>
      <c r="CP130" s="161"/>
      <c r="CQ130" s="161"/>
      <c r="CR130" s="161"/>
      <c r="CS130" s="161"/>
      <c r="CT130" s="161"/>
      <c r="CU130" s="161"/>
      <c r="CV130" s="161"/>
      <c r="CW130" s="161"/>
      <c r="CX130" s="161"/>
      <c r="CY130" s="161"/>
      <c r="CZ130" s="161"/>
      <c r="DA130" s="161"/>
      <c r="DB130" s="161"/>
      <c r="DC130" s="161"/>
      <c r="DD130" s="161"/>
      <c r="DE130" s="161"/>
      <c r="DF130" s="161"/>
      <c r="DG130" s="161"/>
      <c r="DH130" s="161"/>
      <c r="DI130" s="161"/>
      <c r="DJ130" s="161"/>
      <c r="DK130" s="161"/>
      <c r="DL130" s="161"/>
      <c r="DM130" s="161"/>
      <c r="DN130" s="161"/>
      <c r="DO130" s="161"/>
      <c r="DP130" s="161"/>
      <c r="DQ130" s="161"/>
      <c r="DR130" s="161"/>
      <c r="DS130" s="161"/>
      <c r="DT130" s="161"/>
      <c r="DU130" s="161"/>
      <c r="DV130" s="161"/>
      <c r="DW130" s="161"/>
      <c r="DX130" s="161"/>
      <c r="DY130" s="161"/>
      <c r="DZ130" s="161"/>
      <c r="EA130" s="161"/>
      <c r="EB130" s="161"/>
      <c r="EC130" s="161"/>
      <c r="ED130" s="161"/>
      <c r="EE130" s="161"/>
      <c r="EF130" s="161"/>
      <c r="EG130" s="161"/>
      <c r="EH130" s="161"/>
      <c r="EI130" s="161"/>
      <c r="EJ130" s="161"/>
      <c r="EK130" s="161"/>
      <c r="EL130" s="161"/>
      <c r="EM130" s="161"/>
      <c r="EN130" s="161"/>
      <c r="EO130" s="161"/>
      <c r="EP130" s="161"/>
      <c r="EQ130" s="161"/>
      <c r="ER130" s="161"/>
      <c r="ES130" s="161"/>
      <c r="ET130" s="161"/>
      <c r="EU130" s="161"/>
      <c r="EV130" s="161"/>
      <c r="EW130" s="161"/>
      <c r="EX130" s="161"/>
      <c r="EY130" s="161"/>
      <c r="EZ130" s="161"/>
      <c r="FA130" s="161"/>
      <c r="FB130" s="161"/>
      <c r="FC130" s="161"/>
      <c r="FD130" s="161"/>
      <c r="FE130" s="161"/>
      <c r="FF130" s="161"/>
      <c r="FG130" s="161"/>
      <c r="FH130" s="161"/>
      <c r="FI130" s="161"/>
      <c r="FJ130" s="161"/>
      <c r="FK130" s="161"/>
      <c r="FL130" s="161"/>
      <c r="FM130" s="161"/>
      <c r="FN130" s="161"/>
      <c r="FO130" s="161"/>
      <c r="FP130" s="161"/>
      <c r="FQ130" s="161"/>
      <c r="FR130" s="161"/>
      <c r="FS130" s="161"/>
      <c r="FT130" s="161"/>
      <c r="FU130" s="161"/>
      <c r="FV130" s="161"/>
      <c r="FW130" s="161"/>
      <c r="FX130" s="161"/>
      <c r="FY130" s="161"/>
      <c r="FZ130" s="161"/>
      <c r="GA130" s="161"/>
      <c r="GB130" s="161"/>
      <c r="GC130" s="161"/>
      <c r="GD130" s="161"/>
      <c r="GE130" s="161"/>
      <c r="GF130" s="161"/>
      <c r="GG130" s="161"/>
      <c r="GH130" s="161"/>
      <c r="GI130" s="161"/>
      <c r="GJ130" s="161"/>
      <c r="GK130" s="161"/>
      <c r="GL130" s="161"/>
      <c r="GM130" s="161"/>
      <c r="GN130" s="161"/>
      <c r="GO130" s="161"/>
      <c r="GP130" s="161"/>
      <c r="GQ130" s="161"/>
      <c r="GR130" s="161"/>
      <c r="GS130" s="161"/>
      <c r="GT130" s="161"/>
      <c r="GU130" s="161"/>
      <c r="GV130" s="161"/>
      <c r="GW130" s="161"/>
      <c r="GX130" s="161"/>
      <c r="GY130" s="161"/>
      <c r="GZ130" s="161"/>
    </row>
    <row r="131" spans="17:208">
      <c r="Q131" s="229"/>
      <c r="R131" s="230"/>
      <c r="S131" s="219"/>
      <c r="T131" s="220"/>
      <c r="U131" s="220"/>
      <c r="V131" s="220"/>
      <c r="W131" s="221"/>
      <c r="X131" s="199"/>
      <c r="Y131" s="199"/>
      <c r="AA131" s="203"/>
      <c r="AB131" s="198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  <c r="AM131" s="161"/>
      <c r="AN131" s="161"/>
      <c r="AO131" s="161"/>
      <c r="AP131" s="161"/>
      <c r="AQ131" s="161"/>
      <c r="AR131" s="161"/>
      <c r="AS131" s="161"/>
      <c r="AT131" s="161"/>
      <c r="AU131" s="161"/>
      <c r="AV131" s="161"/>
      <c r="AW131" s="161"/>
      <c r="AX131" s="161"/>
      <c r="AY131" s="161"/>
      <c r="AZ131" s="161"/>
      <c r="BA131" s="161"/>
      <c r="BB131" s="161"/>
      <c r="BC131" s="161"/>
      <c r="BD131" s="161"/>
      <c r="BE131" s="161"/>
      <c r="BF131" s="161"/>
      <c r="BG131" s="161"/>
      <c r="BH131" s="161"/>
      <c r="BI131" s="161"/>
      <c r="BJ131" s="161"/>
      <c r="BK131" s="161"/>
      <c r="BL131" s="161"/>
      <c r="BM131" s="161"/>
      <c r="BN131" s="161"/>
      <c r="BO131" s="161"/>
      <c r="BP131" s="161"/>
      <c r="BQ131" s="161"/>
      <c r="BR131" s="161"/>
      <c r="BS131" s="161"/>
      <c r="BT131" s="161"/>
      <c r="BU131" s="161"/>
      <c r="BV131" s="161"/>
      <c r="BW131" s="161"/>
      <c r="BX131" s="161"/>
      <c r="BY131" s="161"/>
      <c r="BZ131" s="161"/>
      <c r="CA131" s="161"/>
      <c r="CB131" s="161"/>
      <c r="CC131" s="161"/>
      <c r="CD131" s="161"/>
      <c r="CE131" s="161"/>
      <c r="CF131" s="161"/>
      <c r="CG131" s="161"/>
      <c r="CH131" s="161"/>
      <c r="CI131" s="161"/>
      <c r="CJ131" s="161"/>
      <c r="CK131" s="161"/>
      <c r="CL131" s="161"/>
      <c r="CM131" s="161"/>
      <c r="CN131" s="161"/>
      <c r="CO131" s="161"/>
      <c r="CP131" s="161"/>
      <c r="CQ131" s="161"/>
      <c r="CR131" s="161"/>
      <c r="CS131" s="161"/>
      <c r="CT131" s="161"/>
      <c r="CU131" s="161"/>
      <c r="CV131" s="161"/>
      <c r="CW131" s="161"/>
      <c r="CX131" s="161"/>
      <c r="CY131" s="161"/>
      <c r="CZ131" s="161"/>
      <c r="DA131" s="161"/>
      <c r="DB131" s="161"/>
      <c r="DC131" s="161"/>
      <c r="DD131" s="161"/>
      <c r="DE131" s="161"/>
      <c r="DF131" s="161"/>
      <c r="DG131" s="161"/>
      <c r="DH131" s="161"/>
      <c r="DI131" s="161"/>
      <c r="DJ131" s="161"/>
      <c r="DK131" s="161"/>
      <c r="DL131" s="161"/>
      <c r="DM131" s="161"/>
      <c r="DN131" s="161"/>
      <c r="DO131" s="161"/>
      <c r="DP131" s="161"/>
      <c r="DQ131" s="161"/>
      <c r="DR131" s="161"/>
      <c r="DS131" s="161"/>
      <c r="DT131" s="161"/>
      <c r="DU131" s="161"/>
      <c r="DV131" s="161"/>
      <c r="DW131" s="161"/>
      <c r="DX131" s="161"/>
      <c r="DY131" s="161"/>
      <c r="DZ131" s="161"/>
      <c r="EA131" s="161"/>
      <c r="EB131" s="161"/>
      <c r="EC131" s="161"/>
      <c r="ED131" s="161"/>
      <c r="EE131" s="161"/>
      <c r="EF131" s="161"/>
      <c r="EG131" s="161"/>
      <c r="EH131" s="161"/>
      <c r="EI131" s="161"/>
      <c r="EJ131" s="161"/>
      <c r="EK131" s="161"/>
      <c r="EL131" s="161"/>
      <c r="EM131" s="161"/>
      <c r="EN131" s="161"/>
      <c r="EO131" s="161"/>
      <c r="EP131" s="161"/>
      <c r="EQ131" s="161"/>
      <c r="ER131" s="161"/>
      <c r="ES131" s="161"/>
      <c r="ET131" s="161"/>
      <c r="EU131" s="161"/>
      <c r="EV131" s="161"/>
      <c r="EW131" s="161"/>
      <c r="EX131" s="161"/>
      <c r="EY131" s="161"/>
      <c r="EZ131" s="161"/>
      <c r="FA131" s="161"/>
      <c r="FB131" s="161"/>
      <c r="FC131" s="161"/>
      <c r="FD131" s="161"/>
      <c r="FE131" s="161"/>
      <c r="FF131" s="161"/>
      <c r="FG131" s="161"/>
      <c r="FH131" s="161"/>
      <c r="FI131" s="161"/>
      <c r="FJ131" s="161"/>
      <c r="FK131" s="161"/>
      <c r="FL131" s="161"/>
      <c r="FM131" s="161"/>
      <c r="FN131" s="161"/>
      <c r="FO131" s="161"/>
      <c r="FP131" s="161"/>
      <c r="FQ131" s="161"/>
      <c r="FR131" s="161"/>
      <c r="FS131" s="161"/>
      <c r="FT131" s="161"/>
      <c r="FU131" s="161"/>
      <c r="FV131" s="161"/>
      <c r="FW131" s="161"/>
      <c r="FX131" s="161"/>
      <c r="FY131" s="161"/>
      <c r="FZ131" s="161"/>
      <c r="GA131" s="161"/>
      <c r="GB131" s="161"/>
      <c r="GC131" s="161"/>
      <c r="GD131" s="161"/>
      <c r="GE131" s="161"/>
      <c r="GF131" s="161"/>
      <c r="GG131" s="161"/>
      <c r="GH131" s="161"/>
      <c r="GI131" s="161"/>
      <c r="GJ131" s="161"/>
      <c r="GK131" s="161"/>
      <c r="GL131" s="161"/>
      <c r="GM131" s="161"/>
      <c r="GN131" s="161"/>
      <c r="GO131" s="161"/>
      <c r="GP131" s="161"/>
      <c r="GQ131" s="161"/>
      <c r="GR131" s="161"/>
      <c r="GS131" s="161"/>
      <c r="GT131" s="161"/>
      <c r="GU131" s="161"/>
      <c r="GV131" s="161"/>
      <c r="GW131" s="161"/>
      <c r="GX131" s="161"/>
      <c r="GY131" s="161"/>
      <c r="GZ131" s="161"/>
    </row>
    <row r="132" spans="17:208">
      <c r="Q132" s="229"/>
      <c r="R132" s="230"/>
      <c r="S132" s="219"/>
      <c r="T132" s="220"/>
      <c r="U132" s="220"/>
      <c r="V132" s="220"/>
      <c r="W132" s="221"/>
      <c r="X132" s="199"/>
      <c r="Y132" s="199"/>
      <c r="AA132" s="203"/>
      <c r="AB132" s="198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  <c r="AM132" s="161"/>
      <c r="AN132" s="161"/>
      <c r="AO132" s="161"/>
      <c r="AP132" s="161"/>
      <c r="AQ132" s="161"/>
      <c r="AR132" s="161"/>
      <c r="AS132" s="161"/>
      <c r="AT132" s="161"/>
      <c r="AU132" s="161"/>
      <c r="AV132" s="161"/>
      <c r="AW132" s="161"/>
      <c r="AX132" s="161"/>
      <c r="AY132" s="161"/>
      <c r="AZ132" s="161"/>
      <c r="BA132" s="161"/>
      <c r="BB132" s="161"/>
      <c r="BC132" s="161"/>
      <c r="BD132" s="161"/>
      <c r="BE132" s="161"/>
      <c r="BF132" s="161"/>
      <c r="BG132" s="161"/>
      <c r="BH132" s="161"/>
      <c r="BI132" s="161"/>
      <c r="BJ132" s="161"/>
      <c r="BK132" s="161"/>
      <c r="BL132" s="161"/>
      <c r="BM132" s="161"/>
      <c r="BN132" s="161"/>
      <c r="BO132" s="161"/>
      <c r="BP132" s="161"/>
      <c r="BQ132" s="161"/>
      <c r="BR132" s="161"/>
      <c r="BS132" s="161"/>
      <c r="BT132" s="161"/>
      <c r="BU132" s="161"/>
      <c r="BV132" s="161"/>
      <c r="BW132" s="161"/>
      <c r="BX132" s="161"/>
      <c r="BY132" s="161"/>
      <c r="BZ132" s="161"/>
      <c r="CA132" s="161"/>
      <c r="CB132" s="161"/>
      <c r="CC132" s="161"/>
      <c r="CD132" s="161"/>
      <c r="CE132" s="161"/>
      <c r="CF132" s="161"/>
      <c r="CG132" s="161"/>
      <c r="CH132" s="161"/>
      <c r="CI132" s="161"/>
      <c r="CJ132" s="161"/>
      <c r="CK132" s="161"/>
      <c r="CL132" s="161"/>
      <c r="CM132" s="161"/>
      <c r="CN132" s="161"/>
      <c r="CO132" s="161"/>
      <c r="CP132" s="161"/>
      <c r="CQ132" s="161"/>
      <c r="CR132" s="161"/>
      <c r="CS132" s="161"/>
      <c r="CT132" s="161"/>
      <c r="CU132" s="161"/>
      <c r="CV132" s="161"/>
      <c r="CW132" s="161"/>
      <c r="CX132" s="161"/>
      <c r="CY132" s="161"/>
      <c r="CZ132" s="161"/>
      <c r="DA132" s="161"/>
      <c r="DB132" s="161"/>
      <c r="DC132" s="161"/>
      <c r="DD132" s="161"/>
      <c r="DE132" s="161"/>
      <c r="DF132" s="161"/>
      <c r="DG132" s="161"/>
      <c r="DH132" s="161"/>
      <c r="DI132" s="161"/>
      <c r="DJ132" s="161"/>
      <c r="DK132" s="161"/>
      <c r="DL132" s="161"/>
      <c r="DM132" s="161"/>
      <c r="DN132" s="161"/>
      <c r="DO132" s="161"/>
      <c r="DP132" s="161"/>
      <c r="DQ132" s="161"/>
      <c r="DR132" s="161"/>
      <c r="DS132" s="161"/>
      <c r="DT132" s="161"/>
      <c r="DU132" s="161"/>
      <c r="DV132" s="161"/>
      <c r="DW132" s="161"/>
      <c r="DX132" s="161"/>
      <c r="DY132" s="161"/>
      <c r="DZ132" s="161"/>
      <c r="EA132" s="161"/>
      <c r="EB132" s="161"/>
      <c r="EC132" s="161"/>
      <c r="ED132" s="161"/>
      <c r="EE132" s="161"/>
      <c r="EF132" s="161"/>
      <c r="EG132" s="161"/>
      <c r="EH132" s="161"/>
      <c r="EI132" s="161"/>
      <c r="EJ132" s="161"/>
      <c r="EK132" s="161"/>
      <c r="EL132" s="161"/>
      <c r="EM132" s="161"/>
      <c r="EN132" s="161"/>
      <c r="EO132" s="161"/>
      <c r="EP132" s="161"/>
      <c r="EQ132" s="161"/>
      <c r="ER132" s="161"/>
      <c r="ES132" s="161"/>
      <c r="ET132" s="161"/>
      <c r="EU132" s="161"/>
      <c r="EV132" s="161"/>
      <c r="EW132" s="161"/>
      <c r="EX132" s="161"/>
      <c r="EY132" s="161"/>
      <c r="EZ132" s="161"/>
      <c r="FA132" s="161"/>
      <c r="FB132" s="161"/>
      <c r="FC132" s="161"/>
      <c r="FD132" s="161"/>
      <c r="FE132" s="161"/>
      <c r="FF132" s="161"/>
      <c r="FG132" s="161"/>
      <c r="FH132" s="161"/>
      <c r="FI132" s="161"/>
      <c r="FJ132" s="161"/>
      <c r="FK132" s="161"/>
      <c r="FL132" s="161"/>
      <c r="FM132" s="161"/>
      <c r="FN132" s="161"/>
      <c r="FO132" s="161"/>
      <c r="FP132" s="161"/>
      <c r="FQ132" s="161"/>
      <c r="FR132" s="161"/>
      <c r="FS132" s="161"/>
      <c r="FT132" s="161"/>
      <c r="FU132" s="161"/>
      <c r="FV132" s="161"/>
      <c r="FW132" s="161"/>
      <c r="FX132" s="161"/>
      <c r="FY132" s="161"/>
      <c r="FZ132" s="161"/>
      <c r="GA132" s="161"/>
      <c r="GB132" s="161"/>
      <c r="GC132" s="161"/>
      <c r="GD132" s="161"/>
      <c r="GE132" s="161"/>
      <c r="GF132" s="161"/>
      <c r="GG132" s="161"/>
      <c r="GH132" s="161"/>
      <c r="GI132" s="161"/>
      <c r="GJ132" s="161"/>
      <c r="GK132" s="161"/>
      <c r="GL132" s="161"/>
      <c r="GM132" s="161"/>
      <c r="GN132" s="161"/>
      <c r="GO132" s="161"/>
      <c r="GP132" s="161"/>
      <c r="GQ132" s="161"/>
      <c r="GR132" s="161"/>
      <c r="GS132" s="161"/>
      <c r="GT132" s="161"/>
      <c r="GU132" s="161"/>
      <c r="GV132" s="161"/>
      <c r="GW132" s="161"/>
      <c r="GX132" s="161"/>
      <c r="GY132" s="161"/>
      <c r="GZ132" s="161"/>
    </row>
    <row r="133" spans="17:208">
      <c r="Q133" s="229"/>
      <c r="R133" s="230"/>
      <c r="S133" s="219"/>
      <c r="T133" s="220"/>
      <c r="U133" s="220"/>
      <c r="V133" s="220"/>
      <c r="W133" s="221"/>
      <c r="X133" s="199"/>
      <c r="Y133" s="199"/>
      <c r="AA133" s="203"/>
      <c r="AB133" s="198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  <c r="AM133" s="161"/>
      <c r="AN133" s="161"/>
      <c r="AO133" s="161"/>
      <c r="AP133" s="161"/>
      <c r="AQ133" s="161"/>
      <c r="AR133" s="161"/>
      <c r="AS133" s="161"/>
      <c r="AT133" s="161"/>
      <c r="AU133" s="161"/>
      <c r="AV133" s="161"/>
      <c r="AW133" s="161"/>
      <c r="AX133" s="161"/>
      <c r="AY133" s="161"/>
      <c r="AZ133" s="161"/>
      <c r="BA133" s="161"/>
      <c r="BB133" s="161"/>
      <c r="BC133" s="161"/>
      <c r="BD133" s="161"/>
      <c r="BE133" s="161"/>
      <c r="BF133" s="161"/>
      <c r="BG133" s="161"/>
      <c r="BH133" s="161"/>
      <c r="BI133" s="161"/>
      <c r="BJ133" s="161"/>
      <c r="BK133" s="161"/>
      <c r="BL133" s="161"/>
      <c r="BM133" s="161"/>
      <c r="BN133" s="161"/>
      <c r="BO133" s="161"/>
      <c r="BP133" s="161"/>
      <c r="BQ133" s="161"/>
      <c r="BR133" s="161"/>
      <c r="BS133" s="161"/>
      <c r="BT133" s="161"/>
      <c r="BU133" s="161"/>
      <c r="BV133" s="161"/>
      <c r="BW133" s="161"/>
      <c r="BX133" s="161"/>
      <c r="BY133" s="161"/>
      <c r="BZ133" s="161"/>
      <c r="CA133" s="161"/>
      <c r="CB133" s="161"/>
      <c r="CC133" s="161"/>
      <c r="CD133" s="161"/>
      <c r="CE133" s="161"/>
      <c r="CF133" s="161"/>
      <c r="CG133" s="161"/>
      <c r="CH133" s="161"/>
      <c r="CI133" s="161"/>
      <c r="CJ133" s="161"/>
      <c r="CK133" s="161"/>
      <c r="CL133" s="161"/>
      <c r="CM133" s="161"/>
      <c r="CN133" s="161"/>
      <c r="CO133" s="161"/>
      <c r="CP133" s="161"/>
      <c r="CQ133" s="161"/>
      <c r="CR133" s="161"/>
      <c r="CS133" s="161"/>
      <c r="CT133" s="161"/>
      <c r="CU133" s="161"/>
      <c r="CV133" s="161"/>
      <c r="CW133" s="161"/>
      <c r="CX133" s="161"/>
      <c r="CY133" s="161"/>
      <c r="CZ133" s="161"/>
      <c r="DA133" s="161"/>
      <c r="DB133" s="161"/>
      <c r="DC133" s="161"/>
      <c r="DD133" s="161"/>
      <c r="DE133" s="161"/>
      <c r="DF133" s="161"/>
      <c r="DG133" s="161"/>
      <c r="DH133" s="161"/>
      <c r="DI133" s="161"/>
      <c r="DJ133" s="161"/>
      <c r="DK133" s="161"/>
      <c r="DL133" s="161"/>
      <c r="DM133" s="161"/>
      <c r="DN133" s="161"/>
      <c r="DO133" s="161"/>
      <c r="DP133" s="161"/>
      <c r="DQ133" s="161"/>
      <c r="DR133" s="161"/>
      <c r="DS133" s="161"/>
      <c r="DT133" s="161"/>
      <c r="DU133" s="161"/>
      <c r="DV133" s="161"/>
      <c r="DW133" s="161"/>
      <c r="DX133" s="161"/>
      <c r="DY133" s="161"/>
      <c r="DZ133" s="161"/>
      <c r="EA133" s="161"/>
      <c r="EB133" s="161"/>
      <c r="EC133" s="161"/>
      <c r="ED133" s="161"/>
      <c r="EE133" s="161"/>
      <c r="EF133" s="161"/>
      <c r="EG133" s="161"/>
      <c r="EH133" s="161"/>
      <c r="EI133" s="161"/>
      <c r="EJ133" s="161"/>
      <c r="EK133" s="161"/>
      <c r="EL133" s="161"/>
      <c r="EM133" s="161"/>
      <c r="EN133" s="161"/>
      <c r="EO133" s="161"/>
      <c r="EP133" s="161"/>
      <c r="EQ133" s="161"/>
      <c r="ER133" s="161"/>
      <c r="ES133" s="161"/>
      <c r="ET133" s="161"/>
      <c r="EU133" s="161"/>
      <c r="EV133" s="161"/>
      <c r="EW133" s="161"/>
      <c r="EX133" s="161"/>
      <c r="EY133" s="161"/>
      <c r="EZ133" s="161"/>
      <c r="FA133" s="161"/>
      <c r="FB133" s="161"/>
      <c r="FC133" s="161"/>
      <c r="FD133" s="161"/>
      <c r="FE133" s="161"/>
      <c r="FF133" s="161"/>
      <c r="FG133" s="161"/>
      <c r="FH133" s="161"/>
      <c r="FI133" s="161"/>
      <c r="FJ133" s="161"/>
      <c r="FK133" s="161"/>
      <c r="FL133" s="161"/>
      <c r="FM133" s="161"/>
      <c r="FN133" s="161"/>
      <c r="FO133" s="161"/>
      <c r="FP133" s="161"/>
      <c r="FQ133" s="161"/>
      <c r="FR133" s="161"/>
      <c r="FS133" s="161"/>
      <c r="FT133" s="161"/>
      <c r="FU133" s="161"/>
      <c r="FV133" s="161"/>
      <c r="FW133" s="161"/>
      <c r="FX133" s="161"/>
      <c r="FY133" s="161"/>
      <c r="FZ133" s="161"/>
      <c r="GA133" s="161"/>
      <c r="GB133" s="161"/>
      <c r="GC133" s="161"/>
      <c r="GD133" s="161"/>
      <c r="GE133" s="161"/>
      <c r="GF133" s="161"/>
      <c r="GG133" s="161"/>
      <c r="GH133" s="161"/>
      <c r="GI133" s="161"/>
      <c r="GJ133" s="161"/>
      <c r="GK133" s="161"/>
      <c r="GL133" s="161"/>
      <c r="GM133" s="161"/>
      <c r="GN133" s="161"/>
      <c r="GO133" s="161"/>
      <c r="GP133" s="161"/>
      <c r="GQ133" s="161"/>
      <c r="GR133" s="161"/>
      <c r="GS133" s="161"/>
      <c r="GT133" s="161"/>
      <c r="GU133" s="161"/>
      <c r="GV133" s="161"/>
      <c r="GW133" s="161"/>
      <c r="GX133" s="161"/>
      <c r="GY133" s="161"/>
      <c r="GZ133" s="161"/>
    </row>
    <row r="134" spans="17:208">
      <c r="Q134" s="229"/>
      <c r="R134" s="230"/>
      <c r="S134" s="219"/>
      <c r="T134" s="220"/>
      <c r="U134" s="220"/>
      <c r="V134" s="220"/>
      <c r="W134" s="221"/>
      <c r="X134" s="199"/>
      <c r="Y134" s="199"/>
      <c r="AA134" s="203"/>
      <c r="AB134" s="198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  <c r="AM134" s="161"/>
      <c r="AN134" s="161"/>
      <c r="AO134" s="161"/>
      <c r="AP134" s="161"/>
      <c r="AQ134" s="161"/>
      <c r="AR134" s="161"/>
      <c r="AS134" s="161"/>
      <c r="AT134" s="161"/>
      <c r="AU134" s="161"/>
      <c r="AV134" s="161"/>
      <c r="AW134" s="161"/>
      <c r="AX134" s="161"/>
      <c r="AY134" s="161"/>
      <c r="AZ134" s="161"/>
      <c r="BA134" s="161"/>
      <c r="BB134" s="161"/>
      <c r="BC134" s="161"/>
      <c r="BD134" s="161"/>
      <c r="BE134" s="161"/>
      <c r="BF134" s="161"/>
      <c r="BG134" s="161"/>
      <c r="BH134" s="161"/>
      <c r="BI134" s="161"/>
      <c r="BJ134" s="161"/>
      <c r="BK134" s="161"/>
      <c r="BL134" s="161"/>
      <c r="BM134" s="161"/>
      <c r="BN134" s="161"/>
      <c r="BO134" s="161"/>
      <c r="BP134" s="161"/>
      <c r="BQ134" s="161"/>
      <c r="BR134" s="161"/>
      <c r="BS134" s="161"/>
      <c r="BT134" s="161"/>
      <c r="BU134" s="161"/>
      <c r="BV134" s="161"/>
      <c r="BW134" s="161"/>
      <c r="BX134" s="161"/>
      <c r="BY134" s="161"/>
      <c r="BZ134" s="161"/>
      <c r="CA134" s="161"/>
      <c r="CB134" s="161"/>
      <c r="CC134" s="161"/>
      <c r="CD134" s="161"/>
      <c r="CE134" s="161"/>
      <c r="CF134" s="161"/>
      <c r="CG134" s="161"/>
      <c r="CH134" s="161"/>
      <c r="CI134" s="161"/>
      <c r="CJ134" s="161"/>
      <c r="CK134" s="161"/>
      <c r="CL134" s="161"/>
      <c r="CM134" s="161"/>
      <c r="CN134" s="161"/>
      <c r="CO134" s="161"/>
      <c r="CP134" s="161"/>
      <c r="CQ134" s="161"/>
      <c r="CR134" s="161"/>
      <c r="CS134" s="161"/>
      <c r="CT134" s="161"/>
      <c r="CU134" s="161"/>
      <c r="CV134" s="161"/>
      <c r="CW134" s="161"/>
      <c r="CX134" s="161"/>
      <c r="CY134" s="161"/>
      <c r="CZ134" s="161"/>
      <c r="DA134" s="161"/>
      <c r="DB134" s="161"/>
      <c r="DC134" s="161"/>
      <c r="DD134" s="161"/>
      <c r="DE134" s="161"/>
      <c r="DF134" s="161"/>
      <c r="DG134" s="161"/>
      <c r="DH134" s="161"/>
      <c r="DI134" s="161"/>
      <c r="DJ134" s="161"/>
      <c r="DK134" s="161"/>
      <c r="DL134" s="161"/>
      <c r="DM134" s="161"/>
      <c r="DN134" s="161"/>
      <c r="DO134" s="161"/>
      <c r="DP134" s="161"/>
      <c r="DQ134" s="161"/>
      <c r="DR134" s="161"/>
      <c r="DS134" s="161"/>
      <c r="DT134" s="161"/>
      <c r="DU134" s="161"/>
      <c r="DV134" s="161"/>
      <c r="DW134" s="161"/>
      <c r="DX134" s="161"/>
      <c r="DY134" s="161"/>
      <c r="DZ134" s="161"/>
      <c r="EA134" s="161"/>
      <c r="EB134" s="161"/>
      <c r="EC134" s="161"/>
      <c r="ED134" s="161"/>
      <c r="EE134" s="161"/>
      <c r="EF134" s="161"/>
      <c r="EG134" s="161"/>
      <c r="EH134" s="161"/>
      <c r="EI134" s="161"/>
      <c r="EJ134" s="161"/>
      <c r="EK134" s="161"/>
      <c r="EL134" s="161"/>
      <c r="EM134" s="161"/>
      <c r="EN134" s="161"/>
      <c r="EO134" s="161"/>
      <c r="EP134" s="161"/>
      <c r="EQ134" s="161"/>
      <c r="ER134" s="161"/>
      <c r="ES134" s="161"/>
      <c r="ET134" s="161"/>
      <c r="EU134" s="161"/>
      <c r="EV134" s="161"/>
      <c r="EW134" s="161"/>
      <c r="EX134" s="161"/>
      <c r="EY134" s="161"/>
      <c r="EZ134" s="161"/>
      <c r="FA134" s="161"/>
      <c r="FB134" s="161"/>
      <c r="FC134" s="161"/>
      <c r="FD134" s="161"/>
      <c r="FE134" s="161"/>
      <c r="FF134" s="161"/>
      <c r="FG134" s="161"/>
      <c r="FH134" s="161"/>
      <c r="FI134" s="161"/>
      <c r="FJ134" s="161"/>
      <c r="FK134" s="161"/>
      <c r="FL134" s="161"/>
      <c r="FM134" s="161"/>
      <c r="FN134" s="161"/>
      <c r="FO134" s="161"/>
      <c r="FP134" s="161"/>
      <c r="FQ134" s="161"/>
      <c r="FR134" s="161"/>
      <c r="FS134" s="161"/>
      <c r="FT134" s="161"/>
      <c r="FU134" s="161"/>
      <c r="FV134" s="161"/>
      <c r="FW134" s="161"/>
      <c r="FX134" s="161"/>
      <c r="FY134" s="161"/>
      <c r="FZ134" s="161"/>
      <c r="GA134" s="161"/>
      <c r="GB134" s="161"/>
      <c r="GC134" s="161"/>
      <c r="GD134" s="161"/>
      <c r="GE134" s="161"/>
      <c r="GF134" s="161"/>
      <c r="GG134" s="161"/>
      <c r="GH134" s="161"/>
      <c r="GI134" s="161"/>
      <c r="GJ134" s="161"/>
      <c r="GK134" s="161"/>
      <c r="GL134" s="161"/>
      <c r="GM134" s="161"/>
      <c r="GN134" s="161"/>
      <c r="GO134" s="161"/>
      <c r="GP134" s="161"/>
      <c r="GQ134" s="161"/>
      <c r="GR134" s="161"/>
      <c r="GS134" s="161"/>
      <c r="GT134" s="161"/>
      <c r="GU134" s="161"/>
      <c r="GV134" s="161"/>
      <c r="GW134" s="161"/>
      <c r="GX134" s="161"/>
      <c r="GY134" s="161"/>
      <c r="GZ134" s="161"/>
    </row>
    <row r="135" spans="17:208">
      <c r="Q135" s="229"/>
      <c r="R135" s="230"/>
      <c r="S135" s="219"/>
      <c r="T135" s="220"/>
      <c r="U135" s="220"/>
      <c r="V135" s="220"/>
      <c r="W135" s="221"/>
      <c r="X135" s="199"/>
      <c r="Y135" s="199"/>
      <c r="AA135" s="203"/>
      <c r="AB135" s="198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  <c r="AM135" s="161"/>
      <c r="AN135" s="161"/>
      <c r="AO135" s="161"/>
      <c r="AP135" s="161"/>
      <c r="AQ135" s="161"/>
      <c r="AR135" s="161"/>
      <c r="AS135" s="161"/>
      <c r="AT135" s="161"/>
      <c r="AU135" s="161"/>
      <c r="AV135" s="161"/>
      <c r="AW135" s="161"/>
      <c r="AX135" s="161"/>
      <c r="AY135" s="161"/>
      <c r="AZ135" s="161"/>
      <c r="BA135" s="161"/>
      <c r="BB135" s="161"/>
      <c r="BC135" s="161"/>
      <c r="BD135" s="161"/>
      <c r="BE135" s="161"/>
      <c r="BF135" s="161"/>
      <c r="BG135" s="161"/>
      <c r="BH135" s="161"/>
      <c r="BI135" s="161"/>
      <c r="BJ135" s="161"/>
      <c r="BK135" s="161"/>
      <c r="BL135" s="161"/>
      <c r="BM135" s="161"/>
      <c r="BN135" s="161"/>
      <c r="BO135" s="161"/>
      <c r="BP135" s="161"/>
      <c r="BQ135" s="161"/>
      <c r="BR135" s="161"/>
      <c r="BS135" s="161"/>
      <c r="BT135" s="161"/>
      <c r="BU135" s="161"/>
      <c r="BV135" s="161"/>
      <c r="BW135" s="161"/>
      <c r="BX135" s="161"/>
      <c r="BY135" s="161"/>
      <c r="BZ135" s="161"/>
      <c r="CA135" s="161"/>
      <c r="CB135" s="161"/>
      <c r="CC135" s="161"/>
      <c r="CD135" s="161"/>
      <c r="CE135" s="161"/>
      <c r="CF135" s="161"/>
      <c r="CG135" s="161"/>
      <c r="CH135" s="161"/>
      <c r="CI135" s="161"/>
      <c r="CJ135" s="161"/>
      <c r="CK135" s="161"/>
      <c r="CL135" s="161"/>
      <c r="CM135" s="161"/>
      <c r="CN135" s="161"/>
      <c r="CO135" s="161"/>
      <c r="CP135" s="161"/>
      <c r="CQ135" s="161"/>
      <c r="CR135" s="161"/>
      <c r="CS135" s="161"/>
      <c r="CT135" s="161"/>
      <c r="CU135" s="161"/>
      <c r="CV135" s="161"/>
      <c r="CW135" s="161"/>
      <c r="CX135" s="161"/>
      <c r="CY135" s="161"/>
      <c r="CZ135" s="161"/>
      <c r="DA135" s="161"/>
      <c r="DB135" s="161"/>
      <c r="DC135" s="161"/>
      <c r="DD135" s="161"/>
      <c r="DE135" s="161"/>
      <c r="DF135" s="161"/>
      <c r="DG135" s="161"/>
      <c r="DH135" s="161"/>
      <c r="DI135" s="161"/>
      <c r="DJ135" s="161"/>
      <c r="DK135" s="161"/>
      <c r="DL135" s="161"/>
      <c r="DM135" s="161"/>
      <c r="DN135" s="161"/>
      <c r="DO135" s="161"/>
      <c r="DP135" s="161"/>
      <c r="DQ135" s="161"/>
      <c r="DR135" s="161"/>
      <c r="DS135" s="161"/>
      <c r="DT135" s="161"/>
      <c r="DU135" s="161"/>
      <c r="DV135" s="161"/>
      <c r="DW135" s="161"/>
      <c r="DX135" s="161"/>
      <c r="DY135" s="161"/>
      <c r="DZ135" s="161"/>
      <c r="EA135" s="161"/>
      <c r="EB135" s="161"/>
      <c r="EC135" s="161"/>
      <c r="ED135" s="161"/>
      <c r="EE135" s="161"/>
      <c r="EF135" s="161"/>
      <c r="EG135" s="161"/>
      <c r="EH135" s="161"/>
      <c r="EI135" s="161"/>
      <c r="EJ135" s="161"/>
      <c r="EK135" s="161"/>
      <c r="EL135" s="161"/>
      <c r="EM135" s="161"/>
      <c r="EN135" s="161"/>
      <c r="EO135" s="161"/>
      <c r="EP135" s="161"/>
      <c r="EQ135" s="161"/>
      <c r="ER135" s="161"/>
      <c r="ES135" s="161"/>
      <c r="ET135" s="161"/>
      <c r="EU135" s="161"/>
      <c r="EV135" s="161"/>
      <c r="EW135" s="161"/>
      <c r="EX135" s="161"/>
      <c r="EY135" s="161"/>
      <c r="EZ135" s="161"/>
      <c r="FA135" s="161"/>
      <c r="FB135" s="161"/>
      <c r="FC135" s="161"/>
      <c r="FD135" s="161"/>
      <c r="FE135" s="161"/>
      <c r="FF135" s="161"/>
      <c r="FG135" s="161"/>
      <c r="FH135" s="161"/>
      <c r="FI135" s="161"/>
      <c r="FJ135" s="161"/>
      <c r="FK135" s="161"/>
      <c r="FL135" s="161"/>
      <c r="FM135" s="161"/>
      <c r="FN135" s="161"/>
      <c r="FO135" s="161"/>
      <c r="FP135" s="161"/>
      <c r="FQ135" s="161"/>
      <c r="FR135" s="161"/>
      <c r="FS135" s="161"/>
      <c r="FT135" s="161"/>
      <c r="FU135" s="161"/>
      <c r="FV135" s="161"/>
      <c r="FW135" s="161"/>
      <c r="FX135" s="161"/>
      <c r="FY135" s="161"/>
      <c r="FZ135" s="161"/>
      <c r="GA135" s="161"/>
      <c r="GB135" s="161"/>
      <c r="GC135" s="161"/>
      <c r="GD135" s="161"/>
      <c r="GE135" s="161"/>
      <c r="GF135" s="161"/>
      <c r="GG135" s="161"/>
      <c r="GH135" s="161"/>
      <c r="GI135" s="161"/>
      <c r="GJ135" s="161"/>
      <c r="GK135" s="161"/>
      <c r="GL135" s="161"/>
      <c r="GM135" s="161"/>
      <c r="GN135" s="161"/>
      <c r="GO135" s="161"/>
      <c r="GP135" s="161"/>
      <c r="GQ135" s="161"/>
      <c r="GR135" s="161"/>
      <c r="GS135" s="161"/>
      <c r="GT135" s="161"/>
      <c r="GU135" s="161"/>
      <c r="GV135" s="161"/>
      <c r="GW135" s="161"/>
      <c r="GX135" s="161"/>
      <c r="GY135" s="161"/>
      <c r="GZ135" s="161"/>
    </row>
    <row r="136" spans="17:208">
      <c r="Q136" s="229"/>
      <c r="R136" s="230"/>
      <c r="S136" s="219"/>
      <c r="T136" s="220"/>
      <c r="U136" s="220"/>
      <c r="V136" s="220"/>
      <c r="W136" s="221"/>
      <c r="X136" s="199"/>
      <c r="Y136" s="199"/>
      <c r="AA136" s="203"/>
      <c r="AB136" s="198"/>
      <c r="AC136" s="161"/>
      <c r="AD136" s="161"/>
      <c r="AE136" s="161"/>
      <c r="AF136" s="161"/>
      <c r="AG136" s="161"/>
      <c r="AH136" s="161"/>
      <c r="AI136" s="161"/>
      <c r="AJ136" s="161"/>
      <c r="AK136" s="161"/>
      <c r="AL136" s="161"/>
      <c r="AM136" s="161"/>
      <c r="AN136" s="161"/>
      <c r="AO136" s="161"/>
      <c r="AP136" s="161"/>
      <c r="AQ136" s="161"/>
      <c r="AR136" s="161"/>
      <c r="AS136" s="161"/>
      <c r="AT136" s="161"/>
      <c r="AU136" s="161"/>
      <c r="AV136" s="161"/>
      <c r="AW136" s="161"/>
      <c r="AX136" s="161"/>
      <c r="AY136" s="161"/>
      <c r="AZ136" s="161"/>
      <c r="BA136" s="161"/>
      <c r="BB136" s="161"/>
      <c r="BC136" s="161"/>
      <c r="BD136" s="161"/>
      <c r="BE136" s="161"/>
      <c r="BF136" s="161"/>
      <c r="BG136" s="161"/>
      <c r="BH136" s="161"/>
      <c r="BI136" s="161"/>
      <c r="BJ136" s="161"/>
      <c r="BK136" s="161"/>
      <c r="BL136" s="161"/>
      <c r="BM136" s="161"/>
      <c r="BN136" s="161"/>
      <c r="BO136" s="161"/>
      <c r="BP136" s="161"/>
      <c r="BQ136" s="161"/>
      <c r="BR136" s="161"/>
      <c r="BS136" s="161"/>
      <c r="BT136" s="161"/>
      <c r="BU136" s="161"/>
      <c r="BV136" s="161"/>
      <c r="BW136" s="161"/>
      <c r="BX136" s="161"/>
      <c r="BY136" s="161"/>
      <c r="BZ136" s="161"/>
      <c r="CA136" s="161"/>
      <c r="CB136" s="161"/>
      <c r="CC136" s="161"/>
      <c r="CD136" s="161"/>
      <c r="CE136" s="161"/>
      <c r="CF136" s="161"/>
      <c r="CG136" s="161"/>
      <c r="CH136" s="161"/>
      <c r="CI136" s="161"/>
      <c r="CJ136" s="161"/>
      <c r="CK136" s="161"/>
      <c r="CL136" s="161"/>
      <c r="CM136" s="161"/>
      <c r="CN136" s="161"/>
      <c r="CO136" s="161"/>
      <c r="CP136" s="161"/>
      <c r="CQ136" s="161"/>
      <c r="CR136" s="161"/>
      <c r="CS136" s="161"/>
      <c r="CT136" s="161"/>
      <c r="CU136" s="161"/>
      <c r="CV136" s="161"/>
      <c r="CW136" s="161"/>
      <c r="CX136" s="161"/>
      <c r="CY136" s="161"/>
      <c r="CZ136" s="161"/>
      <c r="DA136" s="161"/>
      <c r="DB136" s="161"/>
      <c r="DC136" s="161"/>
      <c r="DD136" s="161"/>
      <c r="DE136" s="161"/>
      <c r="DF136" s="161"/>
      <c r="DG136" s="161"/>
      <c r="DH136" s="161"/>
      <c r="DI136" s="161"/>
      <c r="DJ136" s="161"/>
      <c r="DK136" s="161"/>
      <c r="DL136" s="161"/>
      <c r="DM136" s="161"/>
      <c r="DN136" s="161"/>
      <c r="DO136" s="161"/>
      <c r="DP136" s="161"/>
      <c r="DQ136" s="161"/>
      <c r="DR136" s="161"/>
      <c r="DS136" s="161"/>
      <c r="DT136" s="161"/>
      <c r="DU136" s="161"/>
      <c r="DV136" s="161"/>
      <c r="DW136" s="161"/>
      <c r="DX136" s="161"/>
      <c r="DY136" s="161"/>
      <c r="DZ136" s="161"/>
      <c r="EA136" s="161"/>
      <c r="EB136" s="161"/>
      <c r="EC136" s="161"/>
      <c r="ED136" s="161"/>
      <c r="EE136" s="161"/>
      <c r="EF136" s="161"/>
      <c r="EG136" s="161"/>
      <c r="EH136" s="161"/>
      <c r="EI136" s="161"/>
      <c r="EJ136" s="161"/>
      <c r="EK136" s="161"/>
      <c r="EL136" s="161"/>
      <c r="EM136" s="161"/>
      <c r="EN136" s="161"/>
      <c r="EO136" s="161"/>
      <c r="EP136" s="161"/>
      <c r="EQ136" s="161"/>
      <c r="ER136" s="161"/>
      <c r="ES136" s="161"/>
      <c r="ET136" s="161"/>
      <c r="EU136" s="161"/>
      <c r="EV136" s="161"/>
      <c r="EW136" s="161"/>
      <c r="EX136" s="161"/>
      <c r="EY136" s="161"/>
      <c r="EZ136" s="161"/>
      <c r="FA136" s="161"/>
      <c r="FB136" s="161"/>
      <c r="FC136" s="161"/>
      <c r="FD136" s="161"/>
      <c r="FE136" s="161"/>
      <c r="FF136" s="161"/>
      <c r="FG136" s="161"/>
      <c r="FH136" s="161"/>
      <c r="FI136" s="161"/>
      <c r="FJ136" s="161"/>
      <c r="FK136" s="161"/>
      <c r="FL136" s="161"/>
      <c r="FM136" s="161"/>
      <c r="FN136" s="161"/>
      <c r="FO136" s="161"/>
      <c r="FP136" s="161"/>
      <c r="FQ136" s="161"/>
      <c r="FR136" s="161"/>
      <c r="FS136" s="161"/>
      <c r="FT136" s="161"/>
      <c r="FU136" s="161"/>
      <c r="FV136" s="161"/>
      <c r="FW136" s="161"/>
      <c r="FX136" s="161"/>
      <c r="FY136" s="161"/>
      <c r="FZ136" s="161"/>
      <c r="GA136" s="161"/>
      <c r="GB136" s="161"/>
      <c r="GC136" s="161"/>
      <c r="GD136" s="161"/>
      <c r="GE136" s="161"/>
      <c r="GF136" s="161"/>
      <c r="GG136" s="161"/>
      <c r="GH136" s="161"/>
      <c r="GI136" s="161"/>
      <c r="GJ136" s="161"/>
      <c r="GK136" s="161"/>
      <c r="GL136" s="161"/>
      <c r="GM136" s="161"/>
      <c r="GN136" s="161"/>
      <c r="GO136" s="161"/>
      <c r="GP136" s="161"/>
      <c r="GQ136" s="161"/>
      <c r="GR136" s="161"/>
      <c r="GS136" s="161"/>
      <c r="GT136" s="161"/>
      <c r="GU136" s="161"/>
      <c r="GV136" s="161"/>
      <c r="GW136" s="161"/>
      <c r="GX136" s="161"/>
      <c r="GY136" s="161"/>
      <c r="GZ136" s="161"/>
    </row>
    <row r="137" spans="17:208">
      <c r="Q137" s="229"/>
      <c r="R137" s="230"/>
      <c r="S137" s="219"/>
      <c r="T137" s="220"/>
      <c r="U137" s="220"/>
      <c r="V137" s="220"/>
      <c r="W137" s="221"/>
      <c r="X137" s="199"/>
      <c r="Y137" s="199"/>
      <c r="AA137" s="203"/>
      <c r="AB137" s="198"/>
      <c r="AC137" s="161"/>
      <c r="AD137" s="161"/>
      <c r="AE137" s="161"/>
      <c r="AF137" s="161"/>
      <c r="AG137" s="161"/>
      <c r="AH137" s="161"/>
      <c r="AI137" s="161"/>
      <c r="AJ137" s="161"/>
      <c r="AK137" s="161"/>
      <c r="AL137" s="161"/>
      <c r="AM137" s="161"/>
      <c r="AN137" s="161"/>
      <c r="AO137" s="161"/>
      <c r="AP137" s="161"/>
      <c r="AQ137" s="161"/>
      <c r="AR137" s="161"/>
      <c r="AS137" s="161"/>
      <c r="AT137" s="161"/>
      <c r="AU137" s="161"/>
      <c r="AV137" s="161"/>
      <c r="AW137" s="161"/>
      <c r="AX137" s="161"/>
      <c r="AY137" s="161"/>
      <c r="AZ137" s="161"/>
      <c r="BA137" s="161"/>
      <c r="BB137" s="161"/>
      <c r="BC137" s="161"/>
      <c r="BD137" s="161"/>
      <c r="BE137" s="161"/>
      <c r="BF137" s="161"/>
      <c r="BG137" s="161"/>
      <c r="BH137" s="161"/>
      <c r="BI137" s="161"/>
      <c r="BJ137" s="161"/>
      <c r="BK137" s="161"/>
      <c r="BL137" s="161"/>
      <c r="BM137" s="161"/>
      <c r="BN137" s="161"/>
      <c r="BO137" s="161"/>
      <c r="BP137" s="161"/>
      <c r="BQ137" s="161"/>
      <c r="BR137" s="161"/>
      <c r="BS137" s="161"/>
      <c r="BT137" s="161"/>
      <c r="BU137" s="161"/>
      <c r="BV137" s="161"/>
      <c r="BW137" s="161"/>
      <c r="BX137" s="161"/>
      <c r="BY137" s="161"/>
      <c r="BZ137" s="161"/>
      <c r="CA137" s="161"/>
      <c r="CB137" s="161"/>
      <c r="CC137" s="161"/>
      <c r="CD137" s="161"/>
      <c r="CE137" s="161"/>
      <c r="CF137" s="161"/>
      <c r="CG137" s="161"/>
      <c r="CH137" s="161"/>
      <c r="CI137" s="161"/>
      <c r="CJ137" s="161"/>
      <c r="CK137" s="161"/>
      <c r="CL137" s="161"/>
      <c r="CM137" s="161"/>
      <c r="CN137" s="161"/>
      <c r="CO137" s="161"/>
      <c r="CP137" s="161"/>
      <c r="CQ137" s="161"/>
      <c r="CR137" s="161"/>
      <c r="CS137" s="161"/>
      <c r="CT137" s="161"/>
      <c r="CU137" s="161"/>
      <c r="CV137" s="161"/>
      <c r="CW137" s="161"/>
      <c r="CX137" s="161"/>
      <c r="CY137" s="161"/>
      <c r="CZ137" s="161"/>
      <c r="DA137" s="161"/>
      <c r="DB137" s="161"/>
      <c r="DC137" s="161"/>
      <c r="DD137" s="161"/>
      <c r="DE137" s="161"/>
      <c r="DF137" s="161"/>
      <c r="DG137" s="161"/>
      <c r="DH137" s="161"/>
      <c r="DI137" s="161"/>
      <c r="DJ137" s="161"/>
      <c r="DK137" s="161"/>
      <c r="DL137" s="161"/>
      <c r="DM137" s="161"/>
      <c r="DN137" s="161"/>
      <c r="DO137" s="161"/>
      <c r="DP137" s="161"/>
      <c r="DQ137" s="161"/>
      <c r="DR137" s="161"/>
      <c r="DS137" s="161"/>
      <c r="DT137" s="161"/>
      <c r="DU137" s="161"/>
      <c r="DV137" s="161"/>
      <c r="DW137" s="161"/>
      <c r="DX137" s="161"/>
      <c r="DY137" s="161"/>
      <c r="DZ137" s="161"/>
      <c r="EA137" s="161"/>
      <c r="EB137" s="161"/>
      <c r="EC137" s="161"/>
      <c r="ED137" s="161"/>
      <c r="EE137" s="161"/>
      <c r="EF137" s="161"/>
      <c r="EG137" s="161"/>
      <c r="EH137" s="161"/>
      <c r="EI137" s="161"/>
      <c r="EJ137" s="161"/>
      <c r="EK137" s="161"/>
      <c r="EL137" s="161"/>
      <c r="EM137" s="161"/>
      <c r="EN137" s="161"/>
      <c r="EO137" s="161"/>
      <c r="EP137" s="161"/>
      <c r="EQ137" s="161"/>
      <c r="ER137" s="161"/>
      <c r="ES137" s="161"/>
      <c r="ET137" s="161"/>
      <c r="EU137" s="161"/>
      <c r="EV137" s="161"/>
      <c r="EW137" s="161"/>
      <c r="EX137" s="161"/>
      <c r="EY137" s="161"/>
      <c r="EZ137" s="161"/>
      <c r="FA137" s="161"/>
      <c r="FB137" s="161"/>
      <c r="FC137" s="161"/>
      <c r="FD137" s="161"/>
      <c r="FE137" s="161"/>
      <c r="FF137" s="161"/>
      <c r="FG137" s="161"/>
      <c r="FH137" s="161"/>
      <c r="FI137" s="161"/>
      <c r="FJ137" s="161"/>
      <c r="FK137" s="161"/>
      <c r="FL137" s="161"/>
      <c r="FM137" s="161"/>
      <c r="FN137" s="161"/>
      <c r="FO137" s="161"/>
      <c r="FP137" s="161"/>
      <c r="FQ137" s="161"/>
      <c r="FR137" s="161"/>
      <c r="FS137" s="161"/>
      <c r="FT137" s="161"/>
      <c r="FU137" s="161"/>
      <c r="FV137" s="161"/>
      <c r="FW137" s="161"/>
      <c r="FX137" s="161"/>
      <c r="FY137" s="161"/>
      <c r="FZ137" s="161"/>
      <c r="GA137" s="161"/>
      <c r="GB137" s="161"/>
      <c r="GC137" s="161"/>
      <c r="GD137" s="161"/>
      <c r="GE137" s="161"/>
      <c r="GF137" s="161"/>
      <c r="GG137" s="161"/>
      <c r="GH137" s="161"/>
      <c r="GI137" s="161"/>
      <c r="GJ137" s="161"/>
      <c r="GK137" s="161"/>
      <c r="GL137" s="161"/>
      <c r="GM137" s="161"/>
      <c r="GN137" s="161"/>
      <c r="GO137" s="161"/>
      <c r="GP137" s="161"/>
      <c r="GQ137" s="161"/>
      <c r="GR137" s="161"/>
      <c r="GS137" s="161"/>
      <c r="GT137" s="161"/>
      <c r="GU137" s="161"/>
      <c r="GV137" s="161"/>
      <c r="GW137" s="161"/>
      <c r="GX137" s="161"/>
      <c r="GY137" s="161"/>
      <c r="GZ137" s="161"/>
    </row>
    <row r="138" spans="17:208">
      <c r="Q138" s="229"/>
      <c r="R138" s="230"/>
      <c r="S138" s="219"/>
      <c r="T138" s="220"/>
      <c r="U138" s="220"/>
      <c r="V138" s="220"/>
      <c r="W138" s="221"/>
      <c r="X138" s="199"/>
      <c r="Y138" s="199"/>
      <c r="AA138" s="203"/>
      <c r="AB138" s="198"/>
      <c r="AC138" s="161"/>
      <c r="AD138" s="161"/>
      <c r="AE138" s="161"/>
      <c r="AF138" s="161"/>
      <c r="AG138" s="161"/>
      <c r="AH138" s="161"/>
      <c r="AI138" s="161"/>
      <c r="AJ138" s="161"/>
      <c r="AK138" s="161"/>
      <c r="AL138" s="161"/>
      <c r="AM138" s="161"/>
      <c r="AN138" s="161"/>
      <c r="AO138" s="161"/>
      <c r="AP138" s="161"/>
      <c r="AQ138" s="161"/>
      <c r="AR138" s="161"/>
      <c r="AS138" s="161"/>
      <c r="AT138" s="161"/>
      <c r="AU138" s="161"/>
      <c r="AV138" s="161"/>
      <c r="AW138" s="161"/>
      <c r="AX138" s="161"/>
      <c r="AY138" s="161"/>
      <c r="AZ138" s="161"/>
      <c r="BA138" s="161"/>
      <c r="BB138" s="161"/>
      <c r="BC138" s="161"/>
      <c r="BD138" s="161"/>
      <c r="BE138" s="161"/>
      <c r="BF138" s="161"/>
      <c r="BG138" s="161"/>
      <c r="BH138" s="161"/>
      <c r="BI138" s="161"/>
      <c r="BJ138" s="161"/>
      <c r="BK138" s="161"/>
      <c r="BL138" s="161"/>
      <c r="BM138" s="161"/>
      <c r="BN138" s="161"/>
      <c r="BO138" s="161"/>
      <c r="BP138" s="161"/>
      <c r="BQ138" s="161"/>
      <c r="BR138" s="161"/>
      <c r="BS138" s="161"/>
      <c r="BT138" s="161"/>
      <c r="BU138" s="161"/>
      <c r="BV138" s="161"/>
      <c r="BW138" s="161"/>
      <c r="BX138" s="161"/>
      <c r="BY138" s="161"/>
      <c r="BZ138" s="161"/>
      <c r="CA138" s="161"/>
      <c r="CB138" s="161"/>
      <c r="CC138" s="161"/>
      <c r="CD138" s="161"/>
      <c r="CE138" s="161"/>
      <c r="CF138" s="161"/>
      <c r="CG138" s="161"/>
      <c r="CH138" s="161"/>
      <c r="CI138" s="161"/>
      <c r="CJ138" s="161"/>
      <c r="CK138" s="161"/>
      <c r="CL138" s="161"/>
      <c r="CM138" s="161"/>
      <c r="CN138" s="161"/>
      <c r="CO138" s="161"/>
      <c r="CP138" s="161"/>
      <c r="CQ138" s="161"/>
      <c r="CR138" s="161"/>
      <c r="CS138" s="161"/>
      <c r="CT138" s="161"/>
      <c r="CU138" s="161"/>
      <c r="CV138" s="161"/>
      <c r="CW138" s="161"/>
      <c r="CX138" s="161"/>
      <c r="CY138" s="161"/>
      <c r="CZ138" s="161"/>
      <c r="DA138" s="161"/>
      <c r="DB138" s="161"/>
      <c r="DC138" s="161"/>
      <c r="DD138" s="161"/>
      <c r="DE138" s="161"/>
      <c r="DF138" s="161"/>
      <c r="DG138" s="161"/>
      <c r="DH138" s="161"/>
      <c r="DI138" s="161"/>
      <c r="DJ138" s="161"/>
      <c r="DK138" s="161"/>
      <c r="DL138" s="161"/>
      <c r="DM138" s="161"/>
      <c r="DN138" s="161"/>
      <c r="DO138" s="161"/>
      <c r="DP138" s="161"/>
      <c r="DQ138" s="161"/>
      <c r="DR138" s="161"/>
      <c r="DS138" s="161"/>
      <c r="DT138" s="161"/>
      <c r="DU138" s="161"/>
      <c r="DV138" s="161"/>
      <c r="DW138" s="161"/>
      <c r="DX138" s="161"/>
      <c r="DY138" s="161"/>
      <c r="DZ138" s="161"/>
      <c r="EA138" s="161"/>
      <c r="EB138" s="161"/>
      <c r="EC138" s="161"/>
      <c r="ED138" s="161"/>
      <c r="EE138" s="161"/>
      <c r="EF138" s="161"/>
      <c r="EG138" s="161"/>
      <c r="EH138" s="161"/>
      <c r="EI138" s="161"/>
      <c r="EJ138" s="161"/>
      <c r="EK138" s="161"/>
      <c r="EL138" s="161"/>
      <c r="EM138" s="161"/>
      <c r="EN138" s="161"/>
      <c r="EO138" s="161"/>
      <c r="EP138" s="161"/>
      <c r="EQ138" s="161"/>
      <c r="ER138" s="161"/>
      <c r="ES138" s="161"/>
      <c r="ET138" s="161"/>
      <c r="EU138" s="161"/>
      <c r="EV138" s="161"/>
      <c r="EW138" s="161"/>
      <c r="EX138" s="161"/>
      <c r="EY138" s="161"/>
      <c r="EZ138" s="161"/>
      <c r="FA138" s="161"/>
      <c r="FB138" s="161"/>
      <c r="FC138" s="161"/>
      <c r="FD138" s="161"/>
      <c r="FE138" s="161"/>
      <c r="FF138" s="161"/>
      <c r="FG138" s="161"/>
      <c r="FH138" s="161"/>
      <c r="FI138" s="161"/>
      <c r="FJ138" s="161"/>
      <c r="FK138" s="161"/>
      <c r="FL138" s="161"/>
      <c r="FM138" s="161"/>
      <c r="FN138" s="161"/>
      <c r="FO138" s="161"/>
      <c r="FP138" s="161"/>
      <c r="FQ138" s="161"/>
      <c r="FR138" s="161"/>
      <c r="FS138" s="161"/>
      <c r="FT138" s="161"/>
      <c r="FU138" s="161"/>
      <c r="FV138" s="161"/>
      <c r="FW138" s="161"/>
      <c r="FX138" s="161"/>
      <c r="FY138" s="161"/>
      <c r="FZ138" s="161"/>
      <c r="GA138" s="161"/>
      <c r="GB138" s="161"/>
      <c r="GC138" s="161"/>
      <c r="GD138" s="161"/>
      <c r="GE138" s="161"/>
      <c r="GF138" s="161"/>
      <c r="GG138" s="161"/>
      <c r="GH138" s="161"/>
      <c r="GI138" s="161"/>
      <c r="GJ138" s="161"/>
      <c r="GK138" s="161"/>
      <c r="GL138" s="161"/>
      <c r="GM138" s="161"/>
      <c r="GN138" s="161"/>
      <c r="GO138" s="161"/>
      <c r="GP138" s="161"/>
      <c r="GQ138" s="161"/>
      <c r="GR138" s="161"/>
      <c r="GS138" s="161"/>
      <c r="GT138" s="161"/>
      <c r="GU138" s="161"/>
      <c r="GV138" s="161"/>
      <c r="GW138" s="161"/>
      <c r="GX138" s="161"/>
      <c r="GY138" s="161"/>
      <c r="GZ138" s="161"/>
    </row>
    <row r="139" spans="17:208">
      <c r="Q139" s="229"/>
      <c r="R139" s="230"/>
      <c r="S139" s="219"/>
      <c r="T139" s="220"/>
      <c r="U139" s="220"/>
      <c r="V139" s="220"/>
      <c r="W139" s="221"/>
      <c r="X139" s="199"/>
      <c r="Y139" s="199"/>
      <c r="AA139" s="203"/>
      <c r="AB139" s="198"/>
      <c r="AC139" s="161"/>
      <c r="AD139" s="161"/>
      <c r="AE139" s="161"/>
      <c r="AF139" s="161"/>
      <c r="AG139" s="161"/>
      <c r="AH139" s="161"/>
      <c r="AI139" s="161"/>
      <c r="AJ139" s="161"/>
      <c r="AK139" s="161"/>
      <c r="AL139" s="161"/>
      <c r="AM139" s="161"/>
      <c r="AN139" s="161"/>
      <c r="AO139" s="161"/>
      <c r="AP139" s="161"/>
      <c r="AQ139" s="161"/>
      <c r="AR139" s="161"/>
      <c r="AS139" s="161"/>
      <c r="AT139" s="161"/>
      <c r="AU139" s="161"/>
      <c r="AV139" s="161"/>
      <c r="AW139" s="161"/>
      <c r="AX139" s="161"/>
      <c r="AY139" s="161"/>
      <c r="AZ139" s="161"/>
      <c r="BA139" s="161"/>
      <c r="BB139" s="161"/>
      <c r="BC139" s="161"/>
      <c r="BD139" s="161"/>
      <c r="BE139" s="161"/>
      <c r="BF139" s="161"/>
      <c r="BG139" s="161"/>
      <c r="BH139" s="161"/>
      <c r="BI139" s="161"/>
      <c r="BJ139" s="161"/>
      <c r="BK139" s="161"/>
      <c r="BL139" s="161"/>
      <c r="BM139" s="161"/>
      <c r="BN139" s="161"/>
      <c r="BO139" s="161"/>
      <c r="BP139" s="161"/>
      <c r="BQ139" s="161"/>
      <c r="BR139" s="161"/>
      <c r="BS139" s="161"/>
      <c r="BT139" s="161"/>
      <c r="BU139" s="161"/>
      <c r="BV139" s="161"/>
      <c r="BW139" s="161"/>
      <c r="BX139" s="161"/>
      <c r="BY139" s="161"/>
      <c r="BZ139" s="161"/>
      <c r="CA139" s="161"/>
      <c r="CB139" s="161"/>
      <c r="CC139" s="161"/>
      <c r="CD139" s="161"/>
      <c r="CE139" s="161"/>
      <c r="CF139" s="161"/>
      <c r="CG139" s="161"/>
      <c r="CH139" s="161"/>
      <c r="CI139" s="161"/>
      <c r="CJ139" s="161"/>
      <c r="CK139" s="161"/>
      <c r="CL139" s="161"/>
      <c r="CM139" s="161"/>
      <c r="CN139" s="161"/>
      <c r="CO139" s="161"/>
      <c r="CP139" s="161"/>
      <c r="CQ139" s="161"/>
      <c r="CR139" s="161"/>
      <c r="CS139" s="161"/>
      <c r="CT139" s="161"/>
      <c r="CU139" s="161"/>
      <c r="CV139" s="161"/>
      <c r="CW139" s="161"/>
      <c r="CX139" s="161"/>
      <c r="CY139" s="161"/>
      <c r="CZ139" s="161"/>
      <c r="DA139" s="161"/>
      <c r="DB139" s="161"/>
      <c r="DC139" s="161"/>
      <c r="DD139" s="161"/>
      <c r="DE139" s="161"/>
      <c r="DF139" s="161"/>
      <c r="DG139" s="161"/>
      <c r="DH139" s="161"/>
      <c r="DI139" s="161"/>
      <c r="DJ139" s="161"/>
      <c r="DK139" s="161"/>
      <c r="DL139" s="161"/>
      <c r="DM139" s="161"/>
      <c r="DN139" s="161"/>
      <c r="DO139" s="161"/>
      <c r="DP139" s="161"/>
      <c r="DQ139" s="161"/>
      <c r="DR139" s="161"/>
      <c r="DS139" s="161"/>
      <c r="DT139" s="161"/>
      <c r="DU139" s="161"/>
      <c r="DV139" s="161"/>
      <c r="DW139" s="161"/>
      <c r="DX139" s="161"/>
      <c r="DY139" s="161"/>
      <c r="DZ139" s="161"/>
      <c r="EA139" s="161"/>
      <c r="EB139" s="161"/>
      <c r="EC139" s="161"/>
      <c r="ED139" s="161"/>
      <c r="EE139" s="161"/>
      <c r="EF139" s="161"/>
      <c r="EG139" s="161"/>
      <c r="EH139" s="161"/>
      <c r="EI139" s="161"/>
      <c r="EJ139" s="161"/>
      <c r="EK139" s="161"/>
      <c r="EL139" s="161"/>
      <c r="EM139" s="161"/>
      <c r="EN139" s="161"/>
      <c r="EO139" s="161"/>
      <c r="EP139" s="161"/>
      <c r="EQ139" s="161"/>
      <c r="ER139" s="161"/>
      <c r="ES139" s="161"/>
      <c r="ET139" s="161"/>
      <c r="EU139" s="161"/>
      <c r="EV139" s="161"/>
      <c r="EW139" s="161"/>
      <c r="EX139" s="161"/>
      <c r="EY139" s="161"/>
      <c r="EZ139" s="161"/>
      <c r="FA139" s="161"/>
      <c r="FB139" s="161"/>
      <c r="FC139" s="161"/>
      <c r="FD139" s="161"/>
      <c r="FE139" s="161"/>
      <c r="FF139" s="161"/>
      <c r="FG139" s="161"/>
      <c r="FH139" s="161"/>
      <c r="FI139" s="161"/>
      <c r="FJ139" s="161"/>
      <c r="FK139" s="161"/>
      <c r="FL139" s="161"/>
      <c r="FM139" s="161"/>
      <c r="FN139" s="161"/>
      <c r="FO139" s="161"/>
      <c r="FP139" s="161"/>
      <c r="FQ139" s="161"/>
      <c r="FR139" s="161"/>
      <c r="FS139" s="161"/>
      <c r="FT139" s="161"/>
      <c r="FU139" s="161"/>
      <c r="FV139" s="161"/>
      <c r="FW139" s="161"/>
      <c r="FX139" s="161"/>
      <c r="FY139" s="161"/>
      <c r="FZ139" s="161"/>
      <c r="GA139" s="161"/>
      <c r="GB139" s="161"/>
      <c r="GC139" s="161"/>
      <c r="GD139" s="161"/>
      <c r="GE139" s="161"/>
      <c r="GF139" s="161"/>
      <c r="GG139" s="161"/>
      <c r="GH139" s="161"/>
      <c r="GI139" s="161"/>
      <c r="GJ139" s="161"/>
      <c r="GK139" s="161"/>
      <c r="GL139" s="161"/>
      <c r="GM139" s="161"/>
      <c r="GN139" s="161"/>
      <c r="GO139" s="161"/>
      <c r="GP139" s="161"/>
      <c r="GQ139" s="161"/>
      <c r="GR139" s="161"/>
      <c r="GS139" s="161"/>
      <c r="GT139" s="161"/>
      <c r="GU139" s="161"/>
      <c r="GV139" s="161"/>
      <c r="GW139" s="161"/>
      <c r="GX139" s="161"/>
      <c r="GY139" s="161"/>
      <c r="GZ139" s="161"/>
    </row>
    <row r="140" spans="17:208">
      <c r="Q140" s="229"/>
      <c r="R140" s="230"/>
      <c r="S140" s="219"/>
      <c r="T140" s="220"/>
      <c r="U140" s="220"/>
      <c r="V140" s="220"/>
      <c r="W140" s="221"/>
      <c r="X140" s="199"/>
      <c r="Y140" s="199"/>
      <c r="AA140" s="203"/>
      <c r="AB140" s="198"/>
      <c r="AC140" s="161"/>
      <c r="AD140" s="161"/>
      <c r="AE140" s="161"/>
      <c r="AF140" s="161"/>
      <c r="AG140" s="161"/>
      <c r="AH140" s="161"/>
      <c r="AI140" s="161"/>
      <c r="AJ140" s="161"/>
      <c r="AK140" s="161"/>
      <c r="AL140" s="161"/>
      <c r="AM140" s="161"/>
      <c r="AN140" s="161"/>
      <c r="AO140" s="161"/>
      <c r="AP140" s="161"/>
      <c r="AQ140" s="161"/>
      <c r="AR140" s="161"/>
      <c r="AS140" s="161"/>
      <c r="AT140" s="161"/>
      <c r="AU140" s="161"/>
      <c r="AV140" s="161"/>
      <c r="AW140" s="161"/>
      <c r="AX140" s="161"/>
      <c r="AY140" s="161"/>
      <c r="AZ140" s="161"/>
      <c r="BA140" s="161"/>
      <c r="BB140" s="161"/>
      <c r="BC140" s="161"/>
      <c r="BD140" s="161"/>
      <c r="BE140" s="161"/>
      <c r="BF140" s="161"/>
      <c r="BG140" s="161"/>
      <c r="BH140" s="161"/>
      <c r="BI140" s="161"/>
      <c r="BJ140" s="161"/>
      <c r="BK140" s="161"/>
      <c r="BL140" s="161"/>
      <c r="BM140" s="161"/>
      <c r="BN140" s="161"/>
      <c r="BO140" s="161"/>
      <c r="BP140" s="161"/>
      <c r="BQ140" s="161"/>
      <c r="BR140" s="161"/>
      <c r="BS140" s="161"/>
      <c r="BT140" s="161"/>
      <c r="BU140" s="161"/>
      <c r="BV140" s="161"/>
      <c r="BW140" s="161"/>
      <c r="BX140" s="161"/>
      <c r="BY140" s="161"/>
      <c r="BZ140" s="161"/>
      <c r="CA140" s="161"/>
      <c r="CB140" s="161"/>
      <c r="CC140" s="161"/>
      <c r="CD140" s="161"/>
      <c r="CE140" s="161"/>
      <c r="CF140" s="161"/>
      <c r="CG140" s="161"/>
      <c r="CH140" s="161"/>
      <c r="CI140" s="161"/>
      <c r="CJ140" s="161"/>
      <c r="CK140" s="161"/>
      <c r="CL140" s="161"/>
      <c r="CM140" s="161"/>
      <c r="CN140" s="161"/>
      <c r="CO140" s="161"/>
      <c r="CP140" s="161"/>
      <c r="CQ140" s="161"/>
      <c r="CR140" s="161"/>
      <c r="CS140" s="161"/>
      <c r="CT140" s="161"/>
      <c r="CU140" s="161"/>
      <c r="CV140" s="161"/>
      <c r="CW140" s="161"/>
      <c r="CX140" s="161"/>
      <c r="CY140" s="161"/>
      <c r="CZ140" s="161"/>
      <c r="DA140" s="161"/>
      <c r="DB140" s="161"/>
      <c r="DC140" s="161"/>
      <c r="DD140" s="161"/>
      <c r="DE140" s="161"/>
      <c r="DF140" s="161"/>
      <c r="DG140" s="161"/>
      <c r="DH140" s="161"/>
      <c r="DI140" s="161"/>
      <c r="DJ140" s="161"/>
      <c r="DK140" s="161"/>
      <c r="DL140" s="161"/>
      <c r="DM140" s="161"/>
      <c r="DN140" s="161"/>
      <c r="DO140" s="161"/>
      <c r="DP140" s="161"/>
      <c r="DQ140" s="161"/>
      <c r="DR140" s="161"/>
      <c r="DS140" s="161"/>
      <c r="DT140" s="161"/>
      <c r="DU140" s="161"/>
      <c r="DV140" s="161"/>
      <c r="DW140" s="161"/>
      <c r="DX140" s="161"/>
      <c r="DY140" s="161"/>
      <c r="DZ140" s="161"/>
      <c r="EA140" s="161"/>
      <c r="EB140" s="161"/>
      <c r="EC140" s="161"/>
      <c r="ED140" s="161"/>
      <c r="EE140" s="161"/>
      <c r="EF140" s="161"/>
      <c r="EG140" s="161"/>
      <c r="EH140" s="161"/>
      <c r="EI140" s="161"/>
      <c r="EJ140" s="161"/>
      <c r="EK140" s="161"/>
      <c r="EL140" s="161"/>
      <c r="EM140" s="161"/>
      <c r="EN140" s="161"/>
      <c r="EO140" s="161"/>
      <c r="EP140" s="161"/>
      <c r="EQ140" s="161"/>
      <c r="ER140" s="161"/>
      <c r="ES140" s="161"/>
      <c r="ET140" s="161"/>
      <c r="EU140" s="161"/>
      <c r="EV140" s="161"/>
      <c r="EW140" s="161"/>
      <c r="EX140" s="161"/>
      <c r="EY140" s="161"/>
      <c r="EZ140" s="161"/>
      <c r="FA140" s="161"/>
      <c r="FB140" s="161"/>
      <c r="FC140" s="161"/>
      <c r="FD140" s="161"/>
      <c r="FE140" s="161"/>
      <c r="FF140" s="161"/>
      <c r="FG140" s="161"/>
      <c r="FH140" s="161"/>
      <c r="FI140" s="161"/>
      <c r="FJ140" s="161"/>
      <c r="FK140" s="161"/>
      <c r="FL140" s="161"/>
      <c r="FM140" s="161"/>
      <c r="FN140" s="161"/>
      <c r="FO140" s="161"/>
      <c r="FP140" s="161"/>
      <c r="FQ140" s="161"/>
      <c r="FR140" s="161"/>
      <c r="FS140" s="161"/>
      <c r="FT140" s="161"/>
      <c r="FU140" s="161"/>
      <c r="FV140" s="161"/>
      <c r="FW140" s="161"/>
      <c r="FX140" s="161"/>
      <c r="FY140" s="161"/>
      <c r="FZ140" s="161"/>
      <c r="GA140" s="161"/>
      <c r="GB140" s="161"/>
      <c r="GC140" s="161"/>
      <c r="GD140" s="161"/>
      <c r="GE140" s="161"/>
      <c r="GF140" s="161"/>
      <c r="GG140" s="161"/>
      <c r="GH140" s="161"/>
      <c r="GI140" s="161"/>
      <c r="GJ140" s="161"/>
      <c r="GK140" s="161"/>
      <c r="GL140" s="161"/>
      <c r="GM140" s="161"/>
      <c r="GN140" s="161"/>
      <c r="GO140" s="161"/>
      <c r="GP140" s="161"/>
      <c r="GQ140" s="161"/>
      <c r="GR140" s="161"/>
      <c r="GS140" s="161"/>
      <c r="GT140" s="161"/>
      <c r="GU140" s="161"/>
      <c r="GV140" s="161"/>
      <c r="GW140" s="161"/>
      <c r="GX140" s="161"/>
      <c r="GY140" s="161"/>
      <c r="GZ140" s="161"/>
    </row>
    <row r="141" spans="17:208">
      <c r="Q141" s="229"/>
      <c r="R141" s="230"/>
      <c r="S141" s="219"/>
      <c r="T141" s="220"/>
      <c r="U141" s="220"/>
      <c r="V141" s="220"/>
      <c r="W141" s="221"/>
      <c r="X141" s="199"/>
      <c r="Y141" s="199"/>
      <c r="AA141" s="203"/>
      <c r="AB141" s="198"/>
      <c r="AC141" s="161"/>
      <c r="AD141" s="161"/>
      <c r="AE141" s="161"/>
      <c r="AF141" s="161"/>
      <c r="AG141" s="161"/>
      <c r="AH141" s="161"/>
      <c r="AI141" s="161"/>
      <c r="AJ141" s="161"/>
      <c r="AK141" s="161"/>
      <c r="AL141" s="161"/>
      <c r="AM141" s="161"/>
      <c r="AN141" s="161"/>
      <c r="AO141" s="161"/>
      <c r="AP141" s="161"/>
      <c r="AQ141" s="161"/>
      <c r="AR141" s="161"/>
      <c r="AS141" s="161"/>
      <c r="AT141" s="161"/>
      <c r="AU141" s="161"/>
      <c r="AV141" s="161"/>
      <c r="AW141" s="161"/>
      <c r="AX141" s="161"/>
      <c r="AY141" s="161"/>
      <c r="AZ141" s="161"/>
      <c r="BA141" s="161"/>
      <c r="BB141" s="161"/>
      <c r="BC141" s="161"/>
      <c r="BD141" s="161"/>
      <c r="BE141" s="161"/>
      <c r="BF141" s="161"/>
      <c r="BG141" s="161"/>
      <c r="BH141" s="161"/>
      <c r="BI141" s="161"/>
      <c r="BJ141" s="161"/>
      <c r="BK141" s="161"/>
      <c r="BL141" s="161"/>
      <c r="BM141" s="161"/>
      <c r="BN141" s="161"/>
      <c r="BO141" s="161"/>
      <c r="BP141" s="161"/>
      <c r="BQ141" s="161"/>
      <c r="BR141" s="161"/>
      <c r="BS141" s="161"/>
      <c r="BT141" s="161"/>
      <c r="BU141" s="161"/>
      <c r="BV141" s="161"/>
      <c r="BW141" s="161"/>
      <c r="BX141" s="161"/>
      <c r="BY141" s="161"/>
      <c r="BZ141" s="161"/>
      <c r="CA141" s="161"/>
      <c r="CB141" s="161"/>
      <c r="CC141" s="161"/>
      <c r="CD141" s="161"/>
      <c r="CE141" s="161"/>
      <c r="CF141" s="161"/>
      <c r="CG141" s="161"/>
      <c r="CH141" s="161"/>
      <c r="CI141" s="161"/>
      <c r="CJ141" s="161"/>
      <c r="CK141" s="161"/>
      <c r="CL141" s="161"/>
      <c r="CM141" s="161"/>
      <c r="CN141" s="161"/>
      <c r="CO141" s="161"/>
      <c r="CP141" s="161"/>
      <c r="CQ141" s="161"/>
      <c r="CR141" s="161"/>
      <c r="CS141" s="161"/>
      <c r="CT141" s="161"/>
      <c r="CU141" s="161"/>
      <c r="CV141" s="161"/>
      <c r="CW141" s="161"/>
      <c r="CX141" s="161"/>
      <c r="CY141" s="161"/>
      <c r="CZ141" s="161"/>
      <c r="DA141" s="161"/>
      <c r="DB141" s="161"/>
      <c r="DC141" s="161"/>
      <c r="DD141" s="161"/>
      <c r="DE141" s="161"/>
      <c r="DF141" s="161"/>
      <c r="DG141" s="161"/>
      <c r="DH141" s="161"/>
      <c r="DI141" s="161"/>
      <c r="DJ141" s="161"/>
      <c r="DK141" s="161"/>
      <c r="DL141" s="161"/>
      <c r="DM141" s="161"/>
      <c r="DN141" s="161"/>
      <c r="DO141" s="161"/>
      <c r="DP141" s="161"/>
      <c r="DQ141" s="161"/>
      <c r="DR141" s="161"/>
      <c r="DS141" s="161"/>
      <c r="DT141" s="161"/>
      <c r="DU141" s="161"/>
      <c r="DV141" s="161"/>
      <c r="DW141" s="161"/>
      <c r="DX141" s="161"/>
      <c r="DY141" s="161"/>
      <c r="DZ141" s="161"/>
      <c r="EA141" s="161"/>
      <c r="EB141" s="161"/>
      <c r="EC141" s="161"/>
      <c r="ED141" s="161"/>
      <c r="EE141" s="161"/>
      <c r="EF141" s="161"/>
      <c r="EG141" s="161"/>
      <c r="EH141" s="161"/>
      <c r="EI141" s="161"/>
      <c r="EJ141" s="161"/>
      <c r="EK141" s="161"/>
      <c r="EL141" s="161"/>
      <c r="EM141" s="161"/>
      <c r="EN141" s="161"/>
      <c r="EO141" s="161"/>
      <c r="EP141" s="161"/>
      <c r="EQ141" s="161"/>
      <c r="ER141" s="161"/>
      <c r="ES141" s="161"/>
      <c r="ET141" s="161"/>
      <c r="EU141" s="161"/>
      <c r="EV141" s="161"/>
      <c r="EW141" s="161"/>
      <c r="EX141" s="161"/>
      <c r="EY141" s="161"/>
      <c r="EZ141" s="161"/>
      <c r="FA141" s="161"/>
      <c r="FB141" s="161"/>
      <c r="FC141" s="161"/>
      <c r="FD141" s="161"/>
      <c r="FE141" s="161"/>
      <c r="FF141" s="161"/>
      <c r="FG141" s="161"/>
      <c r="FH141" s="161"/>
      <c r="FI141" s="161"/>
      <c r="FJ141" s="161"/>
      <c r="FK141" s="161"/>
      <c r="FL141" s="161"/>
      <c r="FM141" s="161"/>
      <c r="FN141" s="161"/>
      <c r="FO141" s="161"/>
      <c r="FP141" s="161"/>
      <c r="FQ141" s="161"/>
      <c r="FR141" s="161"/>
      <c r="FS141" s="161"/>
      <c r="FT141" s="161"/>
      <c r="FU141" s="161"/>
      <c r="FV141" s="161"/>
      <c r="FW141" s="161"/>
      <c r="FX141" s="161"/>
      <c r="FY141" s="161"/>
      <c r="FZ141" s="161"/>
      <c r="GA141" s="161"/>
      <c r="GB141" s="161"/>
      <c r="GC141" s="161"/>
      <c r="GD141" s="161"/>
      <c r="GE141" s="161"/>
      <c r="GF141" s="161"/>
      <c r="GG141" s="161"/>
      <c r="GH141" s="161"/>
      <c r="GI141" s="161"/>
      <c r="GJ141" s="161"/>
      <c r="GK141" s="161"/>
      <c r="GL141" s="161"/>
      <c r="GM141" s="161"/>
      <c r="GN141" s="161"/>
      <c r="GO141" s="161"/>
      <c r="GP141" s="161"/>
      <c r="GQ141" s="161"/>
      <c r="GR141" s="161"/>
      <c r="GS141" s="161"/>
      <c r="GT141" s="161"/>
      <c r="GU141" s="161"/>
      <c r="GV141" s="161"/>
      <c r="GW141" s="161"/>
      <c r="GX141" s="161"/>
      <c r="GY141" s="161"/>
      <c r="GZ141" s="161"/>
    </row>
    <row r="142" spans="17:208">
      <c r="Q142" s="229"/>
      <c r="R142" s="230"/>
      <c r="S142" s="219"/>
      <c r="T142" s="220"/>
      <c r="U142" s="220"/>
      <c r="V142" s="220"/>
      <c r="W142" s="221"/>
      <c r="X142" s="199"/>
      <c r="Y142" s="199"/>
      <c r="AA142" s="203"/>
      <c r="AB142" s="198"/>
      <c r="AC142" s="161"/>
      <c r="AD142" s="161"/>
      <c r="AE142" s="161"/>
      <c r="AF142" s="161"/>
      <c r="AG142" s="161"/>
      <c r="AH142" s="161"/>
      <c r="AI142" s="161"/>
      <c r="AJ142" s="161"/>
      <c r="AK142" s="161"/>
      <c r="AL142" s="161"/>
      <c r="AM142" s="161"/>
      <c r="AN142" s="161"/>
      <c r="AO142" s="161"/>
      <c r="AP142" s="161"/>
      <c r="AQ142" s="161"/>
      <c r="AR142" s="161"/>
      <c r="AS142" s="161"/>
      <c r="AT142" s="161"/>
      <c r="AU142" s="161"/>
      <c r="AV142" s="161"/>
      <c r="AW142" s="161"/>
      <c r="AX142" s="161"/>
      <c r="AY142" s="161"/>
      <c r="AZ142" s="161"/>
      <c r="BA142" s="161"/>
      <c r="BB142" s="161"/>
      <c r="BC142" s="161"/>
      <c r="BD142" s="161"/>
      <c r="BE142" s="161"/>
      <c r="BF142" s="161"/>
      <c r="BG142" s="161"/>
      <c r="BH142" s="161"/>
      <c r="BI142" s="161"/>
      <c r="BJ142" s="161"/>
      <c r="BK142" s="161"/>
      <c r="BL142" s="161"/>
      <c r="BM142" s="161"/>
      <c r="BN142" s="161"/>
      <c r="BO142" s="161"/>
      <c r="BP142" s="161"/>
      <c r="BQ142" s="161"/>
      <c r="BR142" s="161"/>
      <c r="BS142" s="161"/>
      <c r="BT142" s="161"/>
      <c r="BU142" s="161"/>
      <c r="BV142" s="161"/>
      <c r="BW142" s="161"/>
      <c r="BX142" s="161"/>
      <c r="BY142" s="161"/>
      <c r="BZ142" s="161"/>
      <c r="CA142" s="161"/>
      <c r="CB142" s="161"/>
      <c r="CC142" s="161"/>
      <c r="CD142" s="161"/>
      <c r="CE142" s="161"/>
      <c r="CF142" s="161"/>
      <c r="CG142" s="161"/>
      <c r="CH142" s="161"/>
      <c r="CI142" s="161"/>
      <c r="CJ142" s="161"/>
      <c r="CK142" s="161"/>
      <c r="CL142" s="161"/>
      <c r="CM142" s="161"/>
      <c r="CN142" s="161"/>
      <c r="CO142" s="161"/>
      <c r="CP142" s="161"/>
      <c r="CQ142" s="161"/>
      <c r="CR142" s="161"/>
      <c r="CS142" s="161"/>
      <c r="CT142" s="161"/>
      <c r="CU142" s="161"/>
      <c r="CV142" s="161"/>
      <c r="CW142" s="161"/>
      <c r="CX142" s="161"/>
      <c r="CY142" s="161"/>
      <c r="CZ142" s="161"/>
      <c r="DA142" s="161"/>
      <c r="DB142" s="161"/>
      <c r="DC142" s="161"/>
      <c r="DD142" s="161"/>
      <c r="DE142" s="161"/>
      <c r="DF142" s="161"/>
      <c r="DG142" s="161"/>
      <c r="DH142" s="161"/>
      <c r="DI142" s="161"/>
      <c r="DJ142" s="161"/>
      <c r="DK142" s="161"/>
      <c r="DL142" s="161"/>
      <c r="DM142" s="161"/>
      <c r="DN142" s="161"/>
      <c r="DO142" s="161"/>
      <c r="DP142" s="161"/>
      <c r="DQ142" s="161"/>
      <c r="DR142" s="161"/>
      <c r="DS142" s="161"/>
      <c r="DT142" s="161"/>
      <c r="DU142" s="161"/>
      <c r="DV142" s="161"/>
      <c r="DW142" s="161"/>
      <c r="DX142" s="161"/>
      <c r="DY142" s="161"/>
      <c r="DZ142" s="161"/>
      <c r="EA142" s="161"/>
      <c r="EB142" s="161"/>
      <c r="EC142" s="161"/>
      <c r="ED142" s="161"/>
      <c r="EE142" s="161"/>
      <c r="EF142" s="161"/>
      <c r="EG142" s="161"/>
      <c r="EH142" s="161"/>
      <c r="EI142" s="161"/>
      <c r="EJ142" s="161"/>
      <c r="EK142" s="161"/>
      <c r="EL142" s="161"/>
      <c r="EM142" s="161"/>
      <c r="EN142" s="161"/>
      <c r="EO142" s="161"/>
      <c r="EP142" s="161"/>
      <c r="EQ142" s="161"/>
      <c r="ER142" s="161"/>
      <c r="ES142" s="161"/>
      <c r="ET142" s="161"/>
      <c r="EU142" s="161"/>
      <c r="EV142" s="161"/>
      <c r="EW142" s="161"/>
      <c r="EX142" s="161"/>
      <c r="EY142" s="161"/>
      <c r="EZ142" s="161"/>
      <c r="FA142" s="161"/>
      <c r="FB142" s="161"/>
      <c r="FC142" s="161"/>
      <c r="FD142" s="161"/>
      <c r="FE142" s="161"/>
      <c r="FF142" s="161"/>
      <c r="FG142" s="161"/>
      <c r="FH142" s="161"/>
      <c r="FI142" s="161"/>
      <c r="FJ142" s="161"/>
      <c r="FK142" s="161"/>
      <c r="FL142" s="161"/>
      <c r="FM142" s="161"/>
      <c r="FN142" s="161"/>
      <c r="FO142" s="161"/>
      <c r="FP142" s="161"/>
      <c r="FQ142" s="161"/>
      <c r="FR142" s="161"/>
      <c r="FS142" s="161"/>
      <c r="FT142" s="161"/>
      <c r="FU142" s="161"/>
      <c r="FV142" s="161"/>
      <c r="FW142" s="161"/>
      <c r="FX142" s="161"/>
      <c r="FY142" s="161"/>
      <c r="FZ142" s="161"/>
      <c r="GA142" s="161"/>
      <c r="GB142" s="161"/>
      <c r="GC142" s="161"/>
      <c r="GD142" s="161"/>
      <c r="GE142" s="161"/>
      <c r="GF142" s="161"/>
      <c r="GG142" s="161"/>
      <c r="GH142" s="161"/>
      <c r="GI142" s="161"/>
      <c r="GJ142" s="161"/>
      <c r="GK142" s="161"/>
      <c r="GL142" s="161"/>
      <c r="GM142" s="161"/>
      <c r="GN142" s="161"/>
      <c r="GO142" s="161"/>
      <c r="GP142" s="161"/>
      <c r="GQ142" s="161"/>
      <c r="GR142" s="161"/>
      <c r="GS142" s="161"/>
      <c r="GT142" s="161"/>
      <c r="GU142" s="161"/>
      <c r="GV142" s="161"/>
      <c r="GW142" s="161"/>
      <c r="GX142" s="161"/>
      <c r="GY142" s="161"/>
      <c r="GZ142" s="161"/>
    </row>
    <row r="143" spans="17:208">
      <c r="Q143" s="229"/>
      <c r="R143" s="230"/>
      <c r="S143" s="219"/>
      <c r="T143" s="220"/>
      <c r="U143" s="220"/>
      <c r="V143" s="220"/>
      <c r="W143" s="221"/>
      <c r="X143" s="199"/>
      <c r="Y143" s="199"/>
      <c r="AA143" s="203"/>
      <c r="AB143" s="198"/>
      <c r="AC143" s="161"/>
      <c r="AD143" s="161"/>
      <c r="AE143" s="161"/>
      <c r="AF143" s="161"/>
      <c r="AG143" s="161"/>
      <c r="AH143" s="161"/>
      <c r="AI143" s="161"/>
      <c r="AJ143" s="161"/>
      <c r="AK143" s="161"/>
      <c r="AL143" s="161"/>
      <c r="AM143" s="161"/>
      <c r="AN143" s="161"/>
      <c r="AO143" s="161"/>
      <c r="AP143" s="161"/>
      <c r="AQ143" s="161"/>
      <c r="AR143" s="161"/>
      <c r="AS143" s="161"/>
      <c r="AT143" s="161"/>
      <c r="AU143" s="161"/>
      <c r="AV143" s="161"/>
      <c r="AW143" s="161"/>
      <c r="AX143" s="161"/>
      <c r="AY143" s="161"/>
      <c r="AZ143" s="161"/>
      <c r="BA143" s="161"/>
      <c r="BB143" s="161"/>
      <c r="BC143" s="161"/>
      <c r="BD143" s="161"/>
      <c r="BE143" s="161"/>
      <c r="BF143" s="161"/>
      <c r="BG143" s="161"/>
      <c r="BH143" s="161"/>
      <c r="BI143" s="161"/>
      <c r="BJ143" s="161"/>
      <c r="BK143" s="161"/>
      <c r="BL143" s="161"/>
      <c r="BM143" s="161"/>
      <c r="BN143" s="161"/>
      <c r="BO143" s="161"/>
      <c r="BP143" s="161"/>
      <c r="BQ143" s="161"/>
      <c r="BR143" s="161"/>
      <c r="BS143" s="161"/>
      <c r="BT143" s="161"/>
      <c r="BU143" s="161"/>
      <c r="BV143" s="161"/>
      <c r="BW143" s="161"/>
      <c r="BX143" s="161"/>
      <c r="BY143" s="161"/>
      <c r="BZ143" s="161"/>
      <c r="CA143" s="161"/>
      <c r="CB143" s="161"/>
      <c r="CC143" s="161"/>
      <c r="CD143" s="161"/>
      <c r="CE143" s="161"/>
      <c r="CF143" s="161"/>
      <c r="CG143" s="161"/>
      <c r="CH143" s="161"/>
      <c r="CI143" s="161"/>
      <c r="CJ143" s="161"/>
      <c r="CK143" s="161"/>
      <c r="CL143" s="161"/>
      <c r="CM143" s="161"/>
      <c r="CN143" s="161"/>
      <c r="CO143" s="161"/>
      <c r="CP143" s="161"/>
      <c r="CQ143" s="161"/>
      <c r="CR143" s="161"/>
      <c r="CS143" s="161"/>
      <c r="CT143" s="161"/>
      <c r="CU143" s="161"/>
      <c r="CV143" s="161"/>
      <c r="CW143" s="161"/>
      <c r="CX143" s="161"/>
      <c r="CY143" s="161"/>
      <c r="CZ143" s="161"/>
      <c r="DA143" s="161"/>
      <c r="DB143" s="161"/>
      <c r="DC143" s="161"/>
      <c r="DD143" s="161"/>
      <c r="DE143" s="161"/>
      <c r="DF143" s="161"/>
      <c r="DG143" s="161"/>
      <c r="DH143" s="161"/>
      <c r="DI143" s="161"/>
      <c r="DJ143" s="161"/>
      <c r="DK143" s="161"/>
      <c r="DL143" s="161"/>
      <c r="DM143" s="161"/>
      <c r="DN143" s="161"/>
      <c r="DO143" s="161"/>
      <c r="DP143" s="161"/>
      <c r="DQ143" s="161"/>
      <c r="DR143" s="161"/>
      <c r="DS143" s="161"/>
      <c r="DT143" s="161"/>
      <c r="DU143" s="161"/>
      <c r="DV143" s="161"/>
      <c r="DW143" s="161"/>
      <c r="DX143" s="161"/>
      <c r="DY143" s="161"/>
      <c r="DZ143" s="161"/>
      <c r="EA143" s="161"/>
      <c r="EB143" s="161"/>
      <c r="EC143" s="161"/>
      <c r="ED143" s="161"/>
      <c r="EE143" s="161"/>
      <c r="EF143" s="161"/>
      <c r="EG143" s="161"/>
      <c r="EH143" s="161"/>
      <c r="EI143" s="161"/>
      <c r="EJ143" s="161"/>
      <c r="EK143" s="161"/>
      <c r="EL143" s="161"/>
      <c r="EM143" s="161"/>
      <c r="EN143" s="161"/>
      <c r="EO143" s="161"/>
      <c r="EP143" s="161"/>
      <c r="EQ143" s="161"/>
      <c r="ER143" s="161"/>
      <c r="ES143" s="161"/>
      <c r="ET143" s="161"/>
      <c r="EU143" s="161"/>
      <c r="EV143" s="161"/>
      <c r="EW143" s="161"/>
      <c r="EX143" s="161"/>
      <c r="EY143" s="161"/>
      <c r="EZ143" s="161"/>
      <c r="FA143" s="161"/>
      <c r="FB143" s="161"/>
      <c r="FC143" s="161"/>
      <c r="FD143" s="161"/>
      <c r="FE143" s="161"/>
      <c r="FF143" s="161"/>
      <c r="FG143" s="161"/>
      <c r="FH143" s="161"/>
      <c r="FI143" s="161"/>
      <c r="FJ143" s="161"/>
      <c r="FK143" s="161"/>
      <c r="FL143" s="161"/>
      <c r="FM143" s="161"/>
      <c r="FN143" s="161"/>
      <c r="FO143" s="161"/>
      <c r="FP143" s="161"/>
      <c r="FQ143" s="161"/>
      <c r="FR143" s="161"/>
      <c r="FS143" s="161"/>
      <c r="FT143" s="161"/>
      <c r="FU143" s="161"/>
      <c r="FV143" s="161"/>
      <c r="FW143" s="161"/>
      <c r="FX143" s="161"/>
      <c r="FY143" s="161"/>
      <c r="FZ143" s="161"/>
      <c r="GA143" s="161"/>
      <c r="GB143" s="161"/>
      <c r="GC143" s="161"/>
      <c r="GD143" s="161"/>
      <c r="GE143" s="161"/>
      <c r="GF143" s="161"/>
      <c r="GG143" s="161"/>
      <c r="GH143" s="161"/>
      <c r="GI143" s="161"/>
      <c r="GJ143" s="161"/>
      <c r="GK143" s="161"/>
      <c r="GL143" s="161"/>
      <c r="GM143" s="161"/>
      <c r="GN143" s="161"/>
      <c r="GO143" s="161"/>
      <c r="GP143" s="161"/>
      <c r="GQ143" s="161"/>
      <c r="GR143" s="161"/>
      <c r="GS143" s="161"/>
      <c r="GT143" s="161"/>
      <c r="GU143" s="161"/>
      <c r="GV143" s="161"/>
      <c r="GW143" s="161"/>
      <c r="GX143" s="161"/>
      <c r="GY143" s="161"/>
      <c r="GZ143" s="161"/>
    </row>
    <row r="144" spans="17:208">
      <c r="Q144" s="229"/>
      <c r="R144" s="230"/>
      <c r="S144" s="219"/>
      <c r="T144" s="220"/>
      <c r="U144" s="220"/>
      <c r="V144" s="220"/>
      <c r="W144" s="221"/>
      <c r="X144" s="199"/>
      <c r="Y144" s="199"/>
      <c r="AA144" s="203"/>
      <c r="AB144" s="198"/>
      <c r="AC144" s="161"/>
      <c r="AD144" s="161"/>
      <c r="AE144" s="161"/>
      <c r="AF144" s="161"/>
      <c r="AG144" s="161"/>
      <c r="AH144" s="161"/>
      <c r="AI144" s="161"/>
      <c r="AJ144" s="161"/>
      <c r="AK144" s="161"/>
      <c r="AL144" s="161"/>
      <c r="AM144" s="161"/>
      <c r="AN144" s="161"/>
      <c r="AO144" s="161"/>
      <c r="AP144" s="161"/>
      <c r="AQ144" s="161"/>
      <c r="AR144" s="161"/>
      <c r="AS144" s="161"/>
      <c r="AT144" s="161"/>
      <c r="AU144" s="161"/>
      <c r="AV144" s="161"/>
      <c r="AW144" s="161"/>
      <c r="AX144" s="161"/>
      <c r="AY144" s="161"/>
      <c r="AZ144" s="161"/>
      <c r="BA144" s="161"/>
      <c r="BB144" s="161"/>
      <c r="BC144" s="161"/>
      <c r="BD144" s="161"/>
      <c r="BE144" s="161"/>
      <c r="BF144" s="161"/>
      <c r="BG144" s="161"/>
      <c r="BH144" s="161"/>
      <c r="BI144" s="161"/>
      <c r="BJ144" s="161"/>
      <c r="BK144" s="161"/>
      <c r="BL144" s="161"/>
      <c r="BM144" s="161"/>
      <c r="BN144" s="161"/>
      <c r="BO144" s="161"/>
      <c r="BP144" s="161"/>
      <c r="BQ144" s="161"/>
      <c r="BR144" s="161"/>
      <c r="BS144" s="161"/>
      <c r="BT144" s="161"/>
      <c r="BU144" s="161"/>
      <c r="BV144" s="161"/>
      <c r="BW144" s="161"/>
      <c r="BX144" s="161"/>
      <c r="BY144" s="161"/>
      <c r="BZ144" s="161"/>
      <c r="CA144" s="161"/>
      <c r="CB144" s="161"/>
      <c r="CC144" s="161"/>
      <c r="CD144" s="161"/>
      <c r="CE144" s="161"/>
      <c r="CF144" s="161"/>
      <c r="CG144" s="161"/>
      <c r="CH144" s="161"/>
      <c r="CI144" s="161"/>
      <c r="CJ144" s="161"/>
      <c r="CK144" s="161"/>
      <c r="CL144" s="161"/>
      <c r="CM144" s="161"/>
      <c r="CN144" s="161"/>
      <c r="CO144" s="161"/>
      <c r="CP144" s="161"/>
      <c r="CQ144" s="161"/>
      <c r="CR144" s="161"/>
      <c r="CS144" s="161"/>
      <c r="CT144" s="161"/>
      <c r="CU144" s="161"/>
      <c r="CV144" s="161"/>
      <c r="CW144" s="161"/>
      <c r="CX144" s="161"/>
      <c r="CY144" s="161"/>
      <c r="CZ144" s="161"/>
      <c r="DA144" s="161"/>
      <c r="DB144" s="161"/>
      <c r="DC144" s="161"/>
      <c r="DD144" s="161"/>
      <c r="DE144" s="161"/>
      <c r="DF144" s="161"/>
      <c r="DG144" s="161"/>
      <c r="DH144" s="161"/>
      <c r="DI144" s="161"/>
      <c r="DJ144" s="161"/>
      <c r="DK144" s="161"/>
      <c r="DL144" s="161"/>
      <c r="DM144" s="161"/>
      <c r="DN144" s="161"/>
      <c r="DO144" s="161"/>
      <c r="DP144" s="161"/>
      <c r="DQ144" s="161"/>
      <c r="DR144" s="161"/>
      <c r="DS144" s="161"/>
      <c r="DT144" s="161"/>
      <c r="DU144" s="161"/>
      <c r="DV144" s="161"/>
      <c r="DW144" s="161"/>
      <c r="DX144" s="161"/>
      <c r="DY144" s="161"/>
      <c r="DZ144" s="161"/>
      <c r="EA144" s="161"/>
      <c r="EB144" s="161"/>
      <c r="EC144" s="161"/>
      <c r="ED144" s="161"/>
      <c r="EE144" s="161"/>
      <c r="EF144" s="161"/>
      <c r="EG144" s="161"/>
      <c r="EH144" s="161"/>
      <c r="EI144" s="161"/>
      <c r="EJ144" s="161"/>
      <c r="EK144" s="161"/>
      <c r="EL144" s="161"/>
      <c r="EM144" s="161"/>
      <c r="EN144" s="161"/>
      <c r="EO144" s="161"/>
      <c r="EP144" s="161"/>
      <c r="EQ144" s="161"/>
      <c r="ER144" s="161"/>
      <c r="ES144" s="161"/>
      <c r="ET144" s="161"/>
      <c r="EU144" s="161"/>
      <c r="EV144" s="161"/>
      <c r="EW144" s="161"/>
      <c r="EX144" s="161"/>
      <c r="EY144" s="161"/>
      <c r="EZ144" s="161"/>
      <c r="FA144" s="161"/>
      <c r="FB144" s="161"/>
      <c r="FC144" s="161"/>
      <c r="FD144" s="161"/>
      <c r="FE144" s="161"/>
      <c r="FF144" s="161"/>
      <c r="FG144" s="161"/>
      <c r="FH144" s="161"/>
      <c r="FI144" s="161"/>
      <c r="FJ144" s="161"/>
      <c r="FK144" s="161"/>
      <c r="FL144" s="161"/>
      <c r="FM144" s="161"/>
      <c r="FN144" s="161"/>
      <c r="FO144" s="161"/>
      <c r="FP144" s="161"/>
      <c r="FQ144" s="161"/>
      <c r="FR144" s="161"/>
      <c r="FS144" s="161"/>
      <c r="FT144" s="161"/>
      <c r="FU144" s="161"/>
      <c r="FV144" s="161"/>
      <c r="FW144" s="161"/>
      <c r="FX144" s="161"/>
      <c r="FY144" s="161"/>
      <c r="FZ144" s="161"/>
      <c r="GA144" s="161"/>
      <c r="GB144" s="161"/>
      <c r="GC144" s="161"/>
      <c r="GD144" s="161"/>
      <c r="GE144" s="161"/>
      <c r="GF144" s="161"/>
      <c r="GG144" s="161"/>
      <c r="GH144" s="161"/>
      <c r="GI144" s="161"/>
      <c r="GJ144" s="161"/>
      <c r="GK144" s="161"/>
      <c r="GL144" s="161"/>
      <c r="GM144" s="161"/>
      <c r="GN144" s="161"/>
      <c r="GO144" s="161"/>
      <c r="GP144" s="161"/>
      <c r="GQ144" s="161"/>
      <c r="GR144" s="161"/>
      <c r="GS144" s="161"/>
      <c r="GT144" s="161"/>
      <c r="GU144" s="161"/>
      <c r="GV144" s="161"/>
      <c r="GW144" s="161"/>
      <c r="GX144" s="161"/>
      <c r="GY144" s="161"/>
      <c r="GZ144" s="161"/>
    </row>
    <row r="145" spans="17:208">
      <c r="Q145" s="229"/>
      <c r="R145" s="230"/>
      <c r="S145" s="219"/>
      <c r="T145" s="220"/>
      <c r="U145" s="220"/>
      <c r="V145" s="220"/>
      <c r="W145" s="221"/>
      <c r="X145" s="199"/>
      <c r="Y145" s="199"/>
      <c r="AA145" s="203"/>
      <c r="AB145" s="198"/>
      <c r="AC145" s="161"/>
      <c r="AD145" s="161"/>
      <c r="AE145" s="161"/>
      <c r="AF145" s="161"/>
      <c r="AG145" s="161"/>
      <c r="AH145" s="161"/>
      <c r="AI145" s="161"/>
      <c r="AJ145" s="161"/>
      <c r="AK145" s="161"/>
      <c r="AL145" s="161"/>
      <c r="AM145" s="161"/>
      <c r="AN145" s="161"/>
      <c r="AO145" s="161"/>
      <c r="AP145" s="161"/>
      <c r="AQ145" s="161"/>
      <c r="AR145" s="161"/>
      <c r="AS145" s="161"/>
      <c r="AT145" s="161"/>
      <c r="AU145" s="161"/>
      <c r="AV145" s="161"/>
      <c r="AW145" s="161"/>
      <c r="AX145" s="161"/>
      <c r="AY145" s="161"/>
      <c r="AZ145" s="161"/>
      <c r="BA145" s="161"/>
      <c r="BB145" s="161"/>
      <c r="BC145" s="161"/>
      <c r="BD145" s="161"/>
      <c r="BE145" s="161"/>
      <c r="BF145" s="161"/>
      <c r="BG145" s="161"/>
      <c r="BH145" s="161"/>
      <c r="BI145" s="161"/>
      <c r="BJ145" s="161"/>
      <c r="BK145" s="161"/>
      <c r="BL145" s="161"/>
      <c r="BM145" s="161"/>
      <c r="BN145" s="161"/>
      <c r="BO145" s="161"/>
      <c r="BP145" s="161"/>
      <c r="BQ145" s="161"/>
      <c r="BR145" s="161"/>
      <c r="BS145" s="161"/>
      <c r="BT145" s="161"/>
      <c r="BU145" s="161"/>
      <c r="BV145" s="161"/>
      <c r="BW145" s="161"/>
      <c r="BX145" s="161"/>
      <c r="BY145" s="161"/>
      <c r="BZ145" s="161"/>
      <c r="CA145" s="161"/>
      <c r="CB145" s="161"/>
      <c r="CC145" s="161"/>
      <c r="CD145" s="161"/>
      <c r="CE145" s="161"/>
      <c r="CF145" s="161"/>
      <c r="CG145" s="161"/>
      <c r="CH145" s="161"/>
      <c r="CI145" s="161"/>
      <c r="CJ145" s="161"/>
      <c r="CK145" s="161"/>
      <c r="CL145" s="161"/>
      <c r="CM145" s="161"/>
      <c r="CN145" s="161"/>
      <c r="CO145" s="161"/>
      <c r="CP145" s="161"/>
      <c r="CQ145" s="161"/>
      <c r="CR145" s="161"/>
      <c r="CS145" s="161"/>
      <c r="CT145" s="161"/>
      <c r="CU145" s="161"/>
      <c r="CV145" s="161"/>
      <c r="CW145" s="161"/>
      <c r="CX145" s="161"/>
      <c r="CY145" s="161"/>
      <c r="CZ145" s="161"/>
      <c r="DA145" s="161"/>
      <c r="DB145" s="161"/>
      <c r="DC145" s="161"/>
      <c r="DD145" s="161"/>
      <c r="DE145" s="161"/>
      <c r="DF145" s="161"/>
      <c r="DG145" s="161"/>
      <c r="DH145" s="161"/>
      <c r="DI145" s="161"/>
      <c r="DJ145" s="161"/>
      <c r="DK145" s="161"/>
      <c r="DL145" s="161"/>
      <c r="DM145" s="161"/>
      <c r="DN145" s="161"/>
      <c r="DO145" s="161"/>
      <c r="DP145" s="161"/>
      <c r="DQ145" s="161"/>
      <c r="DR145" s="161"/>
      <c r="DS145" s="161"/>
      <c r="DT145" s="161"/>
      <c r="DU145" s="161"/>
      <c r="DV145" s="161"/>
      <c r="DW145" s="161"/>
      <c r="DX145" s="161"/>
      <c r="DY145" s="161"/>
      <c r="DZ145" s="161"/>
      <c r="EA145" s="161"/>
      <c r="EB145" s="161"/>
      <c r="EC145" s="161"/>
      <c r="ED145" s="161"/>
      <c r="EE145" s="161"/>
      <c r="EF145" s="161"/>
      <c r="EG145" s="161"/>
      <c r="EH145" s="161"/>
      <c r="EI145" s="161"/>
      <c r="EJ145" s="161"/>
      <c r="EK145" s="161"/>
      <c r="EL145" s="161"/>
      <c r="EM145" s="161"/>
      <c r="EN145" s="161"/>
      <c r="EO145" s="161"/>
      <c r="EP145" s="161"/>
      <c r="EQ145" s="161"/>
      <c r="ER145" s="161"/>
      <c r="ES145" s="161"/>
      <c r="ET145" s="161"/>
      <c r="EU145" s="161"/>
      <c r="EV145" s="161"/>
      <c r="EW145" s="161"/>
      <c r="EX145" s="161"/>
      <c r="EY145" s="161"/>
      <c r="EZ145" s="161"/>
      <c r="FA145" s="161"/>
      <c r="FB145" s="161"/>
      <c r="FC145" s="161"/>
      <c r="FD145" s="161"/>
      <c r="FE145" s="161"/>
      <c r="FF145" s="161"/>
      <c r="FG145" s="161"/>
      <c r="FH145" s="161"/>
      <c r="FI145" s="161"/>
      <c r="FJ145" s="161"/>
      <c r="FK145" s="161"/>
      <c r="FL145" s="161"/>
      <c r="FM145" s="161"/>
      <c r="FN145" s="161"/>
      <c r="FO145" s="161"/>
      <c r="FP145" s="161"/>
      <c r="FQ145" s="161"/>
      <c r="FR145" s="161"/>
      <c r="FS145" s="161"/>
      <c r="FT145" s="161"/>
      <c r="FU145" s="161"/>
      <c r="FV145" s="161"/>
      <c r="FW145" s="161"/>
      <c r="FX145" s="161"/>
      <c r="FY145" s="161"/>
      <c r="FZ145" s="161"/>
      <c r="GA145" s="161"/>
      <c r="GB145" s="161"/>
      <c r="GC145" s="161"/>
      <c r="GD145" s="161"/>
      <c r="GE145" s="161"/>
      <c r="GF145" s="161"/>
      <c r="GG145" s="161"/>
      <c r="GH145" s="161"/>
      <c r="GI145" s="161"/>
      <c r="GJ145" s="161"/>
      <c r="GK145" s="161"/>
      <c r="GL145" s="161"/>
      <c r="GM145" s="161"/>
      <c r="GN145" s="161"/>
      <c r="GO145" s="161"/>
      <c r="GP145" s="161"/>
      <c r="GQ145" s="161"/>
      <c r="GR145" s="161"/>
      <c r="GS145" s="161"/>
      <c r="GT145" s="161"/>
      <c r="GU145" s="161"/>
      <c r="GV145" s="161"/>
      <c r="GW145" s="161"/>
      <c r="GX145" s="161"/>
      <c r="GY145" s="161"/>
      <c r="GZ145" s="161"/>
    </row>
    <row r="146" spans="17:208">
      <c r="Q146" s="229"/>
      <c r="R146" s="230"/>
      <c r="S146" s="219"/>
      <c r="T146" s="220"/>
      <c r="U146" s="220"/>
      <c r="V146" s="220"/>
      <c r="W146" s="221"/>
      <c r="X146" s="199"/>
      <c r="Y146" s="199"/>
      <c r="AA146" s="203"/>
      <c r="AB146" s="198"/>
      <c r="AC146" s="161"/>
      <c r="AD146" s="161"/>
      <c r="AE146" s="161"/>
      <c r="AF146" s="161"/>
      <c r="AG146" s="161"/>
      <c r="AH146" s="161"/>
      <c r="AI146" s="161"/>
      <c r="AJ146" s="161"/>
      <c r="AK146" s="161"/>
      <c r="AL146" s="161"/>
      <c r="AM146" s="161"/>
      <c r="AN146" s="161"/>
      <c r="AO146" s="161"/>
      <c r="AP146" s="161"/>
      <c r="AQ146" s="161"/>
      <c r="AR146" s="161"/>
      <c r="AS146" s="161"/>
      <c r="AT146" s="161"/>
      <c r="AU146" s="161"/>
      <c r="AV146" s="161"/>
      <c r="AW146" s="161"/>
      <c r="AX146" s="161"/>
      <c r="AY146" s="161"/>
      <c r="AZ146" s="161"/>
      <c r="BA146" s="161"/>
      <c r="BB146" s="161"/>
      <c r="BC146" s="161"/>
      <c r="BD146" s="161"/>
      <c r="BE146" s="161"/>
      <c r="BF146" s="161"/>
      <c r="BG146" s="161"/>
      <c r="BH146" s="161"/>
      <c r="BI146" s="161"/>
      <c r="BJ146" s="161"/>
      <c r="BK146" s="161"/>
      <c r="BL146" s="161"/>
      <c r="BM146" s="161"/>
      <c r="BN146" s="161"/>
      <c r="BO146" s="161"/>
      <c r="BP146" s="161"/>
      <c r="BQ146" s="161"/>
      <c r="BR146" s="161"/>
      <c r="BS146" s="161"/>
      <c r="BT146" s="161"/>
      <c r="BU146" s="161"/>
      <c r="BV146" s="161"/>
      <c r="BW146" s="161"/>
      <c r="BX146" s="161"/>
      <c r="BY146" s="161"/>
      <c r="BZ146" s="161"/>
      <c r="CA146" s="161"/>
      <c r="CB146" s="161"/>
      <c r="CC146" s="161"/>
      <c r="CD146" s="161"/>
      <c r="CE146" s="161"/>
      <c r="CF146" s="161"/>
      <c r="CG146" s="161"/>
      <c r="CH146" s="161"/>
      <c r="CI146" s="161"/>
      <c r="CJ146" s="161"/>
      <c r="CK146" s="161"/>
      <c r="CL146" s="161"/>
      <c r="CM146" s="161"/>
      <c r="CN146" s="161"/>
      <c r="CO146" s="161"/>
      <c r="CP146" s="161"/>
      <c r="CQ146" s="161"/>
      <c r="CR146" s="161"/>
      <c r="CS146" s="161"/>
      <c r="CT146" s="161"/>
      <c r="CU146" s="161"/>
      <c r="CV146" s="161"/>
      <c r="CW146" s="161"/>
      <c r="CX146" s="161"/>
      <c r="CY146" s="161"/>
      <c r="CZ146" s="161"/>
      <c r="DA146" s="161"/>
      <c r="DB146" s="161"/>
      <c r="DC146" s="161"/>
      <c r="DD146" s="161"/>
      <c r="DE146" s="161"/>
      <c r="DF146" s="161"/>
      <c r="DG146" s="161"/>
      <c r="DH146" s="161"/>
      <c r="DI146" s="161"/>
      <c r="DJ146" s="161"/>
      <c r="DK146" s="161"/>
      <c r="DL146" s="161"/>
      <c r="DM146" s="161"/>
      <c r="DN146" s="161"/>
      <c r="DO146" s="161"/>
      <c r="DP146" s="161"/>
      <c r="DQ146" s="161"/>
      <c r="DR146" s="161"/>
      <c r="DS146" s="161"/>
      <c r="DT146" s="161"/>
      <c r="DU146" s="161"/>
      <c r="DV146" s="161"/>
      <c r="DW146" s="161"/>
      <c r="DX146" s="161"/>
      <c r="DY146" s="161"/>
      <c r="DZ146" s="161"/>
      <c r="EA146" s="161"/>
      <c r="EB146" s="161"/>
      <c r="EC146" s="161"/>
      <c r="ED146" s="161"/>
      <c r="EE146" s="161"/>
      <c r="EF146" s="161"/>
      <c r="EG146" s="161"/>
      <c r="EH146" s="161"/>
      <c r="EI146" s="161"/>
      <c r="EJ146" s="161"/>
      <c r="EK146" s="161"/>
      <c r="EL146" s="161"/>
      <c r="EM146" s="161"/>
      <c r="EN146" s="161"/>
      <c r="EO146" s="161"/>
      <c r="EP146" s="161"/>
      <c r="EQ146" s="161"/>
      <c r="ER146" s="161"/>
      <c r="ES146" s="161"/>
      <c r="ET146" s="161"/>
      <c r="EU146" s="161"/>
      <c r="EV146" s="161"/>
      <c r="EW146" s="161"/>
      <c r="EX146" s="161"/>
      <c r="EY146" s="161"/>
      <c r="EZ146" s="161"/>
      <c r="FA146" s="161"/>
      <c r="FB146" s="161"/>
      <c r="FC146" s="161"/>
      <c r="FD146" s="161"/>
      <c r="FE146" s="161"/>
      <c r="FF146" s="161"/>
      <c r="FG146" s="161"/>
      <c r="FH146" s="161"/>
      <c r="FI146" s="161"/>
      <c r="FJ146" s="161"/>
      <c r="FK146" s="161"/>
      <c r="FL146" s="161"/>
      <c r="FM146" s="161"/>
      <c r="FN146" s="161"/>
      <c r="FO146" s="161"/>
      <c r="FP146" s="161"/>
      <c r="FQ146" s="161"/>
      <c r="FR146" s="161"/>
      <c r="FS146" s="161"/>
      <c r="FT146" s="161"/>
      <c r="FU146" s="161"/>
      <c r="FV146" s="161"/>
      <c r="FW146" s="161"/>
      <c r="FX146" s="161"/>
      <c r="FY146" s="161"/>
      <c r="FZ146" s="161"/>
      <c r="GA146" s="161"/>
      <c r="GB146" s="161"/>
      <c r="GC146" s="161"/>
      <c r="GD146" s="161"/>
      <c r="GE146" s="161"/>
      <c r="GF146" s="161"/>
      <c r="GG146" s="161"/>
      <c r="GH146" s="161"/>
      <c r="GI146" s="161"/>
      <c r="GJ146" s="161"/>
      <c r="GK146" s="161"/>
      <c r="GL146" s="161"/>
      <c r="GM146" s="161"/>
      <c r="GN146" s="161"/>
      <c r="GO146" s="161"/>
      <c r="GP146" s="161"/>
      <c r="GQ146" s="161"/>
      <c r="GR146" s="161"/>
      <c r="GS146" s="161"/>
      <c r="GT146" s="161"/>
      <c r="GU146" s="161"/>
      <c r="GV146" s="161"/>
      <c r="GW146" s="161"/>
      <c r="GX146" s="161"/>
      <c r="GY146" s="161"/>
      <c r="GZ146" s="161"/>
    </row>
    <row r="147" spans="17:208">
      <c r="Q147" s="229"/>
      <c r="R147" s="230"/>
      <c r="S147" s="219"/>
      <c r="T147" s="220"/>
      <c r="U147" s="220"/>
      <c r="V147" s="220"/>
      <c r="W147" s="221"/>
      <c r="X147" s="199"/>
      <c r="Y147" s="199"/>
      <c r="AA147" s="203"/>
      <c r="AB147" s="198"/>
      <c r="AC147" s="161"/>
      <c r="AD147" s="161"/>
      <c r="AE147" s="161"/>
      <c r="AF147" s="161"/>
      <c r="AG147" s="161"/>
      <c r="AH147" s="161"/>
      <c r="AI147" s="161"/>
      <c r="AJ147" s="161"/>
      <c r="AK147" s="161"/>
      <c r="AL147" s="161"/>
      <c r="AM147" s="161"/>
      <c r="AN147" s="161"/>
      <c r="AO147" s="161"/>
      <c r="AP147" s="161"/>
      <c r="AQ147" s="161"/>
      <c r="AR147" s="161"/>
      <c r="AS147" s="161"/>
      <c r="AT147" s="161"/>
      <c r="AU147" s="161"/>
      <c r="AV147" s="161"/>
      <c r="AW147" s="161"/>
      <c r="AX147" s="161"/>
      <c r="AY147" s="161"/>
      <c r="AZ147" s="161"/>
      <c r="BA147" s="161"/>
      <c r="BB147" s="161"/>
      <c r="BC147" s="161"/>
      <c r="BD147" s="161"/>
      <c r="BE147" s="161"/>
      <c r="BF147" s="161"/>
      <c r="BG147" s="161"/>
      <c r="BH147" s="161"/>
      <c r="BI147" s="161"/>
      <c r="BJ147" s="161"/>
      <c r="BK147" s="161"/>
      <c r="BL147" s="161"/>
      <c r="BM147" s="161"/>
      <c r="BN147" s="161"/>
      <c r="BO147" s="161"/>
      <c r="BP147" s="161"/>
      <c r="BQ147" s="161"/>
      <c r="BR147" s="161"/>
      <c r="BS147" s="161"/>
      <c r="BT147" s="161"/>
      <c r="BU147" s="161"/>
      <c r="BV147" s="161"/>
      <c r="BW147" s="161"/>
      <c r="BX147" s="161"/>
      <c r="BY147" s="161"/>
      <c r="BZ147" s="161"/>
      <c r="CA147" s="161"/>
      <c r="CB147" s="161"/>
      <c r="CC147" s="161"/>
      <c r="CD147" s="161"/>
      <c r="CE147" s="161"/>
      <c r="CF147" s="161"/>
      <c r="CG147" s="161"/>
      <c r="CH147" s="161"/>
      <c r="CI147" s="161"/>
      <c r="CJ147" s="161"/>
      <c r="CK147" s="161"/>
      <c r="CL147" s="161"/>
      <c r="CM147" s="161"/>
      <c r="CN147" s="161"/>
      <c r="CO147" s="161"/>
      <c r="CP147" s="161"/>
      <c r="CQ147" s="161"/>
      <c r="CR147" s="161"/>
      <c r="CS147" s="161"/>
      <c r="CT147" s="161"/>
      <c r="CU147" s="161"/>
      <c r="CV147" s="161"/>
      <c r="CW147" s="161"/>
      <c r="CX147" s="161"/>
      <c r="CY147" s="161"/>
      <c r="CZ147" s="161"/>
      <c r="DA147" s="161"/>
      <c r="DB147" s="161"/>
      <c r="DC147" s="161"/>
      <c r="DD147" s="161"/>
      <c r="DE147" s="161"/>
      <c r="DF147" s="161"/>
      <c r="DG147" s="161"/>
      <c r="DH147" s="161"/>
      <c r="DI147" s="161"/>
      <c r="DJ147" s="161"/>
      <c r="DK147" s="161"/>
      <c r="DL147" s="161"/>
      <c r="DM147" s="161"/>
      <c r="DN147" s="161"/>
      <c r="DO147" s="161"/>
      <c r="DP147" s="161"/>
      <c r="DQ147" s="161"/>
      <c r="DR147" s="161"/>
      <c r="DS147" s="161"/>
      <c r="DT147" s="161"/>
      <c r="DU147" s="161"/>
      <c r="DV147" s="161"/>
      <c r="DW147" s="161"/>
      <c r="DX147" s="161"/>
      <c r="DY147" s="161"/>
      <c r="DZ147" s="161"/>
      <c r="EA147" s="161"/>
      <c r="EB147" s="161"/>
      <c r="EC147" s="161"/>
      <c r="ED147" s="161"/>
      <c r="EE147" s="161"/>
      <c r="EF147" s="161"/>
      <c r="EG147" s="161"/>
      <c r="EH147" s="161"/>
      <c r="EI147" s="161"/>
      <c r="EJ147" s="161"/>
      <c r="EK147" s="161"/>
      <c r="EL147" s="161"/>
      <c r="EM147" s="161"/>
      <c r="EN147" s="161"/>
      <c r="EO147" s="161"/>
      <c r="EP147" s="161"/>
      <c r="EQ147" s="161"/>
      <c r="ER147" s="161"/>
      <c r="ES147" s="161"/>
      <c r="ET147" s="161"/>
      <c r="EU147" s="161"/>
      <c r="EV147" s="161"/>
      <c r="EW147" s="161"/>
      <c r="EX147" s="161"/>
      <c r="EY147" s="161"/>
      <c r="EZ147" s="161"/>
      <c r="FA147" s="161"/>
      <c r="FB147" s="161"/>
      <c r="FC147" s="161"/>
      <c r="FD147" s="161"/>
      <c r="FE147" s="161"/>
      <c r="FF147" s="161"/>
      <c r="FG147" s="161"/>
      <c r="FH147" s="161"/>
      <c r="FI147" s="161"/>
      <c r="FJ147" s="161"/>
      <c r="FK147" s="161"/>
      <c r="FL147" s="161"/>
      <c r="FM147" s="161"/>
      <c r="FN147" s="161"/>
      <c r="FO147" s="161"/>
      <c r="FP147" s="161"/>
      <c r="FQ147" s="161"/>
      <c r="FR147" s="161"/>
      <c r="FS147" s="161"/>
      <c r="FT147" s="161"/>
      <c r="FU147" s="161"/>
      <c r="FV147" s="161"/>
      <c r="FW147" s="161"/>
      <c r="FX147" s="161"/>
      <c r="FY147" s="161"/>
      <c r="FZ147" s="161"/>
      <c r="GA147" s="161"/>
      <c r="GB147" s="161"/>
      <c r="GC147" s="161"/>
      <c r="GD147" s="161"/>
      <c r="GE147" s="161"/>
      <c r="GF147" s="161"/>
      <c r="GG147" s="161"/>
      <c r="GH147" s="161"/>
      <c r="GI147" s="161"/>
      <c r="GJ147" s="161"/>
      <c r="GK147" s="161"/>
      <c r="GL147" s="161"/>
      <c r="GM147" s="161"/>
      <c r="GN147" s="161"/>
      <c r="GO147" s="161"/>
      <c r="GP147" s="161"/>
      <c r="GQ147" s="161"/>
      <c r="GR147" s="161"/>
      <c r="GS147" s="161"/>
      <c r="GT147" s="161"/>
      <c r="GU147" s="161"/>
      <c r="GV147" s="161"/>
      <c r="GW147" s="161"/>
      <c r="GX147" s="161"/>
      <c r="GY147" s="161"/>
      <c r="GZ147" s="161"/>
    </row>
    <row r="148" spans="17:208">
      <c r="Q148" s="229"/>
      <c r="R148" s="230"/>
      <c r="S148" s="219"/>
      <c r="T148" s="220"/>
      <c r="U148" s="220"/>
      <c r="V148" s="220"/>
      <c r="W148" s="221"/>
      <c r="X148" s="199"/>
      <c r="Y148" s="199"/>
      <c r="AA148" s="203"/>
      <c r="AB148" s="198"/>
      <c r="AC148" s="161"/>
      <c r="AD148" s="161"/>
      <c r="AE148" s="161"/>
      <c r="AF148" s="161"/>
      <c r="AG148" s="161"/>
      <c r="AH148" s="161"/>
      <c r="AI148" s="161"/>
      <c r="AJ148" s="161"/>
      <c r="AK148" s="161"/>
      <c r="AL148" s="161"/>
      <c r="AM148" s="161"/>
      <c r="AN148" s="161"/>
      <c r="AO148" s="161"/>
      <c r="AP148" s="161"/>
      <c r="AQ148" s="161"/>
      <c r="AR148" s="161"/>
      <c r="AS148" s="161"/>
      <c r="AT148" s="161"/>
      <c r="AU148" s="161"/>
      <c r="AV148" s="161"/>
      <c r="AW148" s="161"/>
      <c r="AX148" s="161"/>
      <c r="AY148" s="161"/>
      <c r="AZ148" s="161"/>
      <c r="BA148" s="161"/>
      <c r="BB148" s="161"/>
      <c r="BC148" s="161"/>
      <c r="BD148" s="161"/>
      <c r="BE148" s="161"/>
      <c r="BF148" s="161"/>
      <c r="BG148" s="161"/>
      <c r="BH148" s="161"/>
      <c r="BI148" s="161"/>
      <c r="BJ148" s="161"/>
      <c r="BK148" s="161"/>
      <c r="BL148" s="161"/>
      <c r="BM148" s="161"/>
      <c r="BN148" s="161"/>
      <c r="BO148" s="161"/>
      <c r="BP148" s="161"/>
      <c r="BQ148" s="161"/>
      <c r="BR148" s="161"/>
      <c r="BS148" s="161"/>
      <c r="BT148" s="161"/>
      <c r="BU148" s="161"/>
      <c r="BV148" s="161"/>
      <c r="BW148" s="161"/>
      <c r="BX148" s="161"/>
      <c r="BY148" s="161"/>
      <c r="BZ148" s="161"/>
      <c r="CA148" s="161"/>
      <c r="CB148" s="161"/>
      <c r="CC148" s="161"/>
      <c r="CD148" s="161"/>
      <c r="CE148" s="161"/>
      <c r="CF148" s="161"/>
      <c r="CG148" s="161"/>
      <c r="CH148" s="161"/>
      <c r="CI148" s="161"/>
      <c r="CJ148" s="161"/>
      <c r="CK148" s="161"/>
      <c r="CL148" s="161"/>
      <c r="CM148" s="161"/>
      <c r="CN148" s="161"/>
      <c r="CO148" s="161"/>
      <c r="CP148" s="161"/>
      <c r="CQ148" s="161"/>
      <c r="CR148" s="161"/>
      <c r="CS148" s="161"/>
      <c r="CT148" s="161"/>
      <c r="CU148" s="161"/>
      <c r="CV148" s="161"/>
      <c r="CW148" s="161"/>
      <c r="CX148" s="161"/>
      <c r="CY148" s="161"/>
      <c r="CZ148" s="161"/>
      <c r="DA148" s="161"/>
      <c r="DB148" s="161"/>
      <c r="DC148" s="161"/>
      <c r="DD148" s="161"/>
      <c r="DE148" s="161"/>
      <c r="DF148" s="161"/>
      <c r="DG148" s="161"/>
      <c r="DH148" s="161"/>
      <c r="DI148" s="161"/>
      <c r="DJ148" s="161"/>
      <c r="DK148" s="161"/>
      <c r="DL148" s="161"/>
      <c r="DM148" s="161"/>
      <c r="DN148" s="161"/>
      <c r="DO148" s="161"/>
      <c r="DP148" s="161"/>
      <c r="DQ148" s="161"/>
      <c r="DR148" s="161"/>
      <c r="DS148" s="161"/>
      <c r="DT148" s="161"/>
      <c r="DU148" s="161"/>
      <c r="DV148" s="161"/>
      <c r="DW148" s="161"/>
      <c r="DX148" s="161"/>
      <c r="DY148" s="161"/>
      <c r="DZ148" s="161"/>
      <c r="EA148" s="161"/>
      <c r="EB148" s="161"/>
      <c r="EC148" s="161"/>
      <c r="ED148" s="161"/>
      <c r="EE148" s="161"/>
      <c r="EF148" s="161"/>
      <c r="EG148" s="161"/>
      <c r="EH148" s="161"/>
      <c r="EI148" s="161"/>
      <c r="EJ148" s="161"/>
      <c r="EK148" s="161"/>
      <c r="EL148" s="161"/>
      <c r="EM148" s="161"/>
      <c r="EN148" s="161"/>
      <c r="EO148" s="161"/>
      <c r="EP148" s="161"/>
      <c r="EQ148" s="161"/>
      <c r="ER148" s="161"/>
      <c r="ES148" s="161"/>
      <c r="ET148" s="161"/>
      <c r="EU148" s="161"/>
      <c r="EV148" s="161"/>
      <c r="EW148" s="161"/>
      <c r="EX148" s="161"/>
      <c r="EY148" s="161"/>
      <c r="EZ148" s="161"/>
      <c r="FA148" s="161"/>
      <c r="FB148" s="161"/>
      <c r="FC148" s="161"/>
      <c r="FD148" s="161"/>
      <c r="FE148" s="161"/>
      <c r="FF148" s="161"/>
      <c r="FG148" s="161"/>
      <c r="FH148" s="161"/>
      <c r="FI148" s="161"/>
      <c r="FJ148" s="161"/>
      <c r="FK148" s="161"/>
      <c r="FL148" s="161"/>
      <c r="FM148" s="161"/>
      <c r="FN148" s="161"/>
      <c r="FO148" s="161"/>
      <c r="FP148" s="161"/>
      <c r="FQ148" s="161"/>
      <c r="FR148" s="161"/>
      <c r="FS148" s="161"/>
      <c r="FT148" s="161"/>
      <c r="FU148" s="161"/>
      <c r="FV148" s="161"/>
      <c r="FW148" s="161"/>
      <c r="FX148" s="161"/>
      <c r="FY148" s="161"/>
      <c r="FZ148" s="161"/>
      <c r="GA148" s="161"/>
      <c r="GB148" s="161"/>
      <c r="GC148" s="161"/>
      <c r="GD148" s="161"/>
      <c r="GE148" s="161"/>
      <c r="GF148" s="161"/>
      <c r="GG148" s="161"/>
      <c r="GH148" s="161"/>
      <c r="GI148" s="161"/>
      <c r="GJ148" s="161"/>
      <c r="GK148" s="161"/>
      <c r="GL148" s="161"/>
      <c r="GM148" s="161"/>
      <c r="GN148" s="161"/>
      <c r="GO148" s="161"/>
      <c r="GP148" s="161"/>
      <c r="GQ148" s="161"/>
      <c r="GR148" s="161"/>
      <c r="GS148" s="161"/>
      <c r="GT148" s="161"/>
      <c r="GU148" s="161"/>
      <c r="GV148" s="161"/>
      <c r="GW148" s="161"/>
      <c r="GX148" s="161"/>
      <c r="GY148" s="161"/>
      <c r="GZ148" s="161"/>
    </row>
    <row r="149" spans="17:208">
      <c r="Q149" s="229"/>
      <c r="R149" s="230"/>
      <c r="S149" s="219"/>
      <c r="T149" s="220"/>
      <c r="U149" s="220"/>
      <c r="V149" s="220"/>
      <c r="W149" s="221"/>
      <c r="X149" s="199"/>
      <c r="Y149" s="199"/>
      <c r="AA149" s="203"/>
      <c r="AB149" s="198"/>
      <c r="AC149" s="161"/>
      <c r="AD149" s="161"/>
      <c r="AE149" s="161"/>
      <c r="AF149" s="161"/>
      <c r="AG149" s="161"/>
      <c r="AH149" s="161"/>
      <c r="AI149" s="161"/>
      <c r="AJ149" s="161"/>
      <c r="AK149" s="161"/>
      <c r="AL149" s="161"/>
      <c r="AM149" s="161"/>
      <c r="AN149" s="161"/>
      <c r="AO149" s="161"/>
      <c r="AP149" s="161"/>
      <c r="AQ149" s="161"/>
      <c r="AR149" s="161"/>
      <c r="AS149" s="161"/>
      <c r="AT149" s="161"/>
      <c r="AU149" s="161"/>
      <c r="AV149" s="161"/>
      <c r="AW149" s="161"/>
      <c r="AX149" s="161"/>
      <c r="AY149" s="161"/>
      <c r="AZ149" s="161"/>
      <c r="BA149" s="161"/>
      <c r="BB149" s="161"/>
      <c r="BC149" s="161"/>
      <c r="BD149" s="161"/>
      <c r="BE149" s="161"/>
      <c r="BF149" s="161"/>
      <c r="BG149" s="161"/>
      <c r="BH149" s="161"/>
      <c r="BI149" s="161"/>
      <c r="BJ149" s="161"/>
      <c r="BK149" s="161"/>
      <c r="BL149" s="161"/>
      <c r="BM149" s="161"/>
      <c r="BN149" s="161"/>
      <c r="BO149" s="161"/>
      <c r="BP149" s="161"/>
      <c r="BQ149" s="161"/>
      <c r="BR149" s="161"/>
      <c r="BS149" s="161"/>
      <c r="BT149" s="161"/>
      <c r="BU149" s="161"/>
      <c r="BV149" s="161"/>
      <c r="BW149" s="161"/>
      <c r="BX149" s="161"/>
      <c r="BY149" s="161"/>
      <c r="BZ149" s="161"/>
      <c r="CA149" s="161"/>
      <c r="CB149" s="161"/>
      <c r="CC149" s="161"/>
      <c r="CD149" s="161"/>
      <c r="CE149" s="161"/>
      <c r="CF149" s="161"/>
      <c r="CG149" s="161"/>
      <c r="CH149" s="161"/>
      <c r="CI149" s="161"/>
      <c r="CJ149" s="161"/>
      <c r="CK149" s="161"/>
      <c r="CL149" s="161"/>
      <c r="CM149" s="161"/>
      <c r="CN149" s="161"/>
      <c r="CO149" s="161"/>
      <c r="CP149" s="161"/>
      <c r="CQ149" s="161"/>
      <c r="CR149" s="161"/>
      <c r="CS149" s="161"/>
      <c r="CT149" s="161"/>
      <c r="CU149" s="161"/>
      <c r="CV149" s="161"/>
      <c r="CW149" s="161"/>
      <c r="CX149" s="161"/>
      <c r="CY149" s="161"/>
      <c r="CZ149" s="161"/>
      <c r="DA149" s="161"/>
      <c r="DB149" s="161"/>
      <c r="DC149" s="161"/>
      <c r="DD149" s="161"/>
      <c r="DE149" s="161"/>
      <c r="DF149" s="161"/>
      <c r="DG149" s="161"/>
      <c r="DH149" s="161"/>
      <c r="DI149" s="161"/>
      <c r="DJ149" s="161"/>
      <c r="DK149" s="161"/>
      <c r="DL149" s="161"/>
      <c r="DM149" s="161"/>
      <c r="DN149" s="161"/>
      <c r="DO149" s="161"/>
      <c r="DP149" s="161"/>
      <c r="DQ149" s="161"/>
      <c r="DR149" s="161"/>
      <c r="DS149" s="161"/>
      <c r="DT149" s="161"/>
      <c r="DU149" s="161"/>
      <c r="DV149" s="161"/>
      <c r="DW149" s="161"/>
      <c r="DX149" s="161"/>
      <c r="DY149" s="161"/>
      <c r="DZ149" s="161"/>
      <c r="EA149" s="161"/>
      <c r="EB149" s="161"/>
      <c r="EC149" s="161"/>
      <c r="ED149" s="161"/>
      <c r="EE149" s="161"/>
      <c r="EF149" s="161"/>
      <c r="EG149" s="161"/>
      <c r="EH149" s="161"/>
      <c r="EI149" s="161"/>
      <c r="EJ149" s="161"/>
      <c r="EK149" s="161"/>
      <c r="EL149" s="161"/>
      <c r="EM149" s="161"/>
      <c r="EN149" s="161"/>
      <c r="EO149" s="161"/>
      <c r="EP149" s="161"/>
      <c r="EQ149" s="161"/>
      <c r="ER149" s="161"/>
      <c r="ES149" s="161"/>
      <c r="ET149" s="161"/>
      <c r="EU149" s="161"/>
      <c r="EV149" s="161"/>
      <c r="EW149" s="161"/>
      <c r="EX149" s="161"/>
      <c r="EY149" s="161"/>
      <c r="EZ149" s="161"/>
      <c r="FA149" s="161"/>
      <c r="FB149" s="161"/>
      <c r="FC149" s="161"/>
      <c r="FD149" s="161"/>
      <c r="FE149" s="161"/>
      <c r="FF149" s="161"/>
      <c r="FG149" s="161"/>
      <c r="FH149" s="161"/>
      <c r="FI149" s="161"/>
      <c r="FJ149" s="161"/>
      <c r="FK149" s="161"/>
      <c r="FL149" s="161"/>
      <c r="FM149" s="161"/>
      <c r="FN149" s="161"/>
      <c r="FO149" s="161"/>
      <c r="FP149" s="161"/>
      <c r="FQ149" s="161"/>
      <c r="FR149" s="161"/>
      <c r="FS149" s="161"/>
      <c r="FT149" s="161"/>
      <c r="FU149" s="161"/>
      <c r="FV149" s="161"/>
      <c r="FW149" s="161"/>
      <c r="FX149" s="161"/>
      <c r="FY149" s="161"/>
      <c r="FZ149" s="161"/>
      <c r="GA149" s="161"/>
      <c r="GB149" s="161"/>
      <c r="GC149" s="161"/>
      <c r="GD149" s="161"/>
      <c r="GE149" s="161"/>
      <c r="GF149" s="161"/>
      <c r="GG149" s="161"/>
      <c r="GH149" s="161"/>
      <c r="GI149" s="161"/>
      <c r="GJ149" s="161"/>
      <c r="GK149" s="161"/>
      <c r="GL149" s="161"/>
      <c r="GM149" s="161"/>
      <c r="GN149" s="161"/>
      <c r="GO149" s="161"/>
      <c r="GP149" s="161"/>
      <c r="GQ149" s="161"/>
      <c r="GR149" s="161"/>
      <c r="GS149" s="161"/>
      <c r="GT149" s="161"/>
      <c r="GU149" s="161"/>
      <c r="GV149" s="161"/>
      <c r="GW149" s="161"/>
      <c r="GX149" s="161"/>
      <c r="GY149" s="161"/>
      <c r="GZ149" s="161"/>
    </row>
    <row r="150" spans="17:208">
      <c r="Q150" s="229"/>
      <c r="R150" s="230"/>
      <c r="S150" s="219"/>
      <c r="T150" s="220"/>
      <c r="U150" s="220"/>
      <c r="V150" s="220"/>
      <c r="W150" s="221"/>
      <c r="X150" s="199"/>
      <c r="Y150" s="199"/>
      <c r="AA150" s="203"/>
      <c r="AB150" s="198"/>
      <c r="AC150" s="161"/>
      <c r="AD150" s="161"/>
      <c r="AE150" s="161"/>
      <c r="AF150" s="161"/>
      <c r="AG150" s="161"/>
      <c r="AH150" s="161"/>
      <c r="AI150" s="161"/>
      <c r="AJ150" s="161"/>
      <c r="AK150" s="161"/>
      <c r="AL150" s="161"/>
      <c r="AM150" s="161"/>
      <c r="AN150" s="161"/>
      <c r="AO150" s="161"/>
      <c r="AP150" s="161"/>
      <c r="AQ150" s="161"/>
      <c r="AR150" s="161"/>
      <c r="AS150" s="161"/>
      <c r="AT150" s="161"/>
      <c r="AU150" s="161"/>
      <c r="AV150" s="161"/>
      <c r="AW150" s="161"/>
      <c r="AX150" s="161"/>
      <c r="AY150" s="161"/>
      <c r="AZ150" s="161"/>
      <c r="BA150" s="161"/>
      <c r="BB150" s="161"/>
      <c r="BC150" s="161"/>
      <c r="BD150" s="161"/>
      <c r="BE150" s="161"/>
      <c r="BF150" s="161"/>
      <c r="BG150" s="161"/>
      <c r="BH150" s="161"/>
      <c r="BI150" s="161"/>
      <c r="BJ150" s="161"/>
      <c r="BK150" s="161"/>
      <c r="BL150" s="161"/>
      <c r="BM150" s="161"/>
      <c r="BN150" s="161"/>
      <c r="BO150" s="161"/>
      <c r="BP150" s="161"/>
      <c r="BQ150" s="161"/>
      <c r="BR150" s="161"/>
      <c r="BS150" s="161"/>
      <c r="BT150" s="161"/>
      <c r="BU150" s="161"/>
      <c r="BV150" s="161"/>
      <c r="BW150" s="161"/>
      <c r="BX150" s="161"/>
      <c r="BY150" s="161"/>
      <c r="BZ150" s="161"/>
      <c r="CA150" s="161"/>
      <c r="CB150" s="161"/>
      <c r="CC150" s="161"/>
      <c r="CD150" s="161"/>
      <c r="CE150" s="161"/>
      <c r="CF150" s="161"/>
      <c r="CG150" s="161"/>
      <c r="CH150" s="161"/>
      <c r="CI150" s="161"/>
      <c r="CJ150" s="161"/>
      <c r="CK150" s="161"/>
      <c r="CL150" s="161"/>
      <c r="CM150" s="161"/>
      <c r="CN150" s="161"/>
      <c r="CO150" s="161"/>
      <c r="CP150" s="161"/>
      <c r="CQ150" s="161"/>
      <c r="CR150" s="161"/>
      <c r="CS150" s="161"/>
      <c r="CT150" s="161"/>
      <c r="CU150" s="161"/>
      <c r="CV150" s="161"/>
      <c r="CW150" s="161"/>
      <c r="CX150" s="161"/>
      <c r="CY150" s="161"/>
      <c r="CZ150" s="161"/>
      <c r="DA150" s="161"/>
      <c r="DB150" s="161"/>
      <c r="DC150" s="161"/>
      <c r="DD150" s="161"/>
      <c r="DE150" s="161"/>
      <c r="DF150" s="161"/>
      <c r="DG150" s="161"/>
      <c r="DH150" s="161"/>
      <c r="DI150" s="161"/>
      <c r="DJ150" s="161"/>
      <c r="DK150" s="161"/>
      <c r="DL150" s="161"/>
      <c r="DM150" s="161"/>
      <c r="DN150" s="161"/>
      <c r="DO150" s="161"/>
      <c r="DP150" s="161"/>
      <c r="DQ150" s="161"/>
      <c r="DR150" s="161"/>
      <c r="DS150" s="161"/>
      <c r="DT150" s="161"/>
      <c r="DU150" s="161"/>
      <c r="DV150" s="161"/>
      <c r="DW150" s="161"/>
      <c r="DX150" s="161"/>
      <c r="DY150" s="161"/>
      <c r="DZ150" s="161"/>
      <c r="EA150" s="161"/>
      <c r="EB150" s="161"/>
      <c r="EC150" s="161"/>
      <c r="ED150" s="161"/>
      <c r="EE150" s="161"/>
      <c r="EF150" s="161"/>
      <c r="EG150" s="161"/>
      <c r="EH150" s="161"/>
      <c r="EI150" s="161"/>
      <c r="EJ150" s="161"/>
      <c r="EK150" s="161"/>
      <c r="EL150" s="161"/>
      <c r="EM150" s="161"/>
      <c r="EN150" s="161"/>
      <c r="EO150" s="161"/>
      <c r="EP150" s="161"/>
      <c r="EQ150" s="161"/>
      <c r="ER150" s="161"/>
      <c r="ES150" s="161"/>
      <c r="ET150" s="161"/>
      <c r="EU150" s="161"/>
      <c r="EV150" s="161"/>
      <c r="EW150" s="161"/>
      <c r="EX150" s="161"/>
      <c r="EY150" s="161"/>
      <c r="EZ150" s="161"/>
      <c r="FA150" s="161"/>
      <c r="FB150" s="161"/>
      <c r="FC150" s="161"/>
      <c r="FD150" s="161"/>
      <c r="FE150" s="161"/>
      <c r="FF150" s="161"/>
      <c r="FG150" s="161"/>
      <c r="FH150" s="161"/>
      <c r="FI150" s="161"/>
      <c r="FJ150" s="161"/>
      <c r="FK150" s="161"/>
      <c r="FL150" s="161"/>
      <c r="FM150" s="161"/>
      <c r="FN150" s="161"/>
      <c r="FO150" s="161"/>
      <c r="FP150" s="161"/>
      <c r="FQ150" s="161"/>
      <c r="FR150" s="161"/>
      <c r="FS150" s="161"/>
      <c r="FT150" s="161"/>
      <c r="FU150" s="161"/>
      <c r="FV150" s="161"/>
      <c r="FW150" s="161"/>
      <c r="FX150" s="161"/>
      <c r="FY150" s="161"/>
      <c r="FZ150" s="161"/>
      <c r="GA150" s="161"/>
      <c r="GB150" s="161"/>
      <c r="GC150" s="161"/>
      <c r="GD150" s="161"/>
      <c r="GE150" s="161"/>
      <c r="GF150" s="161"/>
      <c r="GG150" s="161"/>
      <c r="GH150" s="161"/>
      <c r="GI150" s="161"/>
      <c r="GJ150" s="161"/>
      <c r="GK150" s="161"/>
      <c r="GL150" s="161"/>
      <c r="GM150" s="161"/>
      <c r="GN150" s="161"/>
      <c r="GO150" s="161"/>
      <c r="GP150" s="161"/>
      <c r="GQ150" s="161"/>
      <c r="GR150" s="161"/>
      <c r="GS150" s="161"/>
      <c r="GT150" s="161"/>
      <c r="GU150" s="161"/>
      <c r="GV150" s="161"/>
      <c r="GW150" s="161"/>
      <c r="GX150" s="161"/>
      <c r="GY150" s="161"/>
      <c r="GZ150" s="161"/>
    </row>
    <row r="151" spans="17:208">
      <c r="Q151" s="229"/>
      <c r="R151" s="230"/>
      <c r="S151" s="219"/>
      <c r="T151" s="220"/>
      <c r="U151" s="220"/>
      <c r="V151" s="220"/>
      <c r="W151" s="221"/>
      <c r="X151" s="199"/>
      <c r="Y151" s="199"/>
      <c r="AA151" s="203"/>
      <c r="AB151" s="198"/>
      <c r="AC151" s="161"/>
      <c r="AD151" s="161"/>
      <c r="AE151" s="161"/>
      <c r="AF151" s="161"/>
      <c r="AG151" s="161"/>
      <c r="AH151" s="161"/>
      <c r="AI151" s="161"/>
      <c r="AJ151" s="161"/>
      <c r="AK151" s="161"/>
      <c r="AL151" s="161"/>
      <c r="AM151" s="161"/>
      <c r="AN151" s="161"/>
      <c r="AO151" s="161"/>
      <c r="AP151" s="161"/>
      <c r="AQ151" s="161"/>
      <c r="AR151" s="161"/>
      <c r="AS151" s="161"/>
      <c r="AT151" s="161"/>
      <c r="AU151" s="161"/>
      <c r="AV151" s="161"/>
      <c r="AW151" s="161"/>
      <c r="AX151" s="161"/>
      <c r="AY151" s="161"/>
      <c r="AZ151" s="161"/>
      <c r="BA151" s="161"/>
      <c r="BB151" s="161"/>
      <c r="BC151" s="161"/>
      <c r="BD151" s="161"/>
      <c r="BE151" s="161"/>
      <c r="BF151" s="161"/>
      <c r="BG151" s="161"/>
      <c r="BH151" s="161"/>
      <c r="BI151" s="161"/>
      <c r="BJ151" s="161"/>
      <c r="BK151" s="161"/>
      <c r="BL151" s="161"/>
      <c r="BM151" s="161"/>
      <c r="BN151" s="161"/>
      <c r="BO151" s="161"/>
      <c r="BP151" s="161"/>
      <c r="BQ151" s="161"/>
      <c r="BR151" s="161"/>
      <c r="BS151" s="161"/>
      <c r="BT151" s="161"/>
      <c r="BU151" s="161"/>
      <c r="BV151" s="161"/>
      <c r="BW151" s="161"/>
      <c r="BX151" s="161"/>
      <c r="BY151" s="161"/>
      <c r="BZ151" s="161"/>
      <c r="CA151" s="161"/>
      <c r="CB151" s="161"/>
      <c r="CC151" s="161"/>
      <c r="CD151" s="161"/>
      <c r="CE151" s="161"/>
      <c r="CF151" s="161"/>
      <c r="CG151" s="161"/>
      <c r="CH151" s="161"/>
      <c r="CI151" s="161"/>
      <c r="CJ151" s="161"/>
      <c r="CK151" s="161"/>
      <c r="CL151" s="161"/>
      <c r="CM151" s="161"/>
      <c r="CN151" s="161"/>
      <c r="CO151" s="161"/>
      <c r="CP151" s="161"/>
      <c r="CQ151" s="161"/>
      <c r="CR151" s="161"/>
      <c r="CS151" s="161"/>
      <c r="CT151" s="161"/>
      <c r="CU151" s="161"/>
      <c r="CV151" s="161"/>
      <c r="CW151" s="161"/>
      <c r="CX151" s="161"/>
      <c r="CY151" s="161"/>
      <c r="CZ151" s="161"/>
      <c r="DA151" s="161"/>
      <c r="DB151" s="161"/>
      <c r="DC151" s="161"/>
      <c r="DD151" s="161"/>
      <c r="DE151" s="161"/>
      <c r="DF151" s="161"/>
      <c r="DG151" s="161"/>
      <c r="DH151" s="161"/>
      <c r="DI151" s="161"/>
      <c r="DJ151" s="161"/>
      <c r="DK151" s="161"/>
      <c r="DL151" s="161"/>
      <c r="DM151" s="161"/>
      <c r="DN151" s="161"/>
      <c r="DO151" s="161"/>
      <c r="DP151" s="161"/>
      <c r="DQ151" s="161"/>
      <c r="DR151" s="161"/>
      <c r="DS151" s="161"/>
      <c r="DT151" s="161"/>
      <c r="DU151" s="161"/>
      <c r="DV151" s="161"/>
      <c r="DW151" s="161"/>
      <c r="DX151" s="161"/>
      <c r="DY151" s="161"/>
      <c r="DZ151" s="161"/>
      <c r="EA151" s="161"/>
      <c r="EB151" s="161"/>
      <c r="EC151" s="161"/>
      <c r="ED151" s="161"/>
      <c r="EE151" s="161"/>
      <c r="EF151" s="161"/>
      <c r="EG151" s="161"/>
      <c r="EH151" s="161"/>
      <c r="EI151" s="161"/>
      <c r="EJ151" s="161"/>
      <c r="EK151" s="161"/>
      <c r="EL151" s="161"/>
      <c r="EM151" s="161"/>
      <c r="EN151" s="161"/>
      <c r="EO151" s="161"/>
      <c r="EP151" s="161"/>
      <c r="EQ151" s="161"/>
      <c r="ER151" s="161"/>
      <c r="ES151" s="161"/>
      <c r="ET151" s="161"/>
      <c r="EU151" s="161"/>
      <c r="EV151" s="161"/>
      <c r="EW151" s="161"/>
      <c r="EX151" s="161"/>
      <c r="EY151" s="161"/>
      <c r="EZ151" s="161"/>
      <c r="FA151" s="161"/>
      <c r="FB151" s="161"/>
      <c r="FC151" s="161"/>
      <c r="FD151" s="161"/>
      <c r="FE151" s="161"/>
      <c r="FF151" s="161"/>
      <c r="FG151" s="161"/>
      <c r="FH151" s="161"/>
      <c r="FI151" s="161"/>
      <c r="FJ151" s="161"/>
      <c r="FK151" s="161"/>
      <c r="FL151" s="161"/>
      <c r="FM151" s="161"/>
      <c r="FN151" s="161"/>
      <c r="FO151" s="161"/>
      <c r="FP151" s="161"/>
      <c r="FQ151" s="161"/>
      <c r="FR151" s="161"/>
      <c r="FS151" s="161"/>
      <c r="FT151" s="161"/>
      <c r="FU151" s="161"/>
      <c r="FV151" s="161"/>
      <c r="FW151" s="161"/>
      <c r="FX151" s="161"/>
      <c r="FY151" s="161"/>
      <c r="FZ151" s="161"/>
      <c r="GA151" s="161"/>
      <c r="GB151" s="161"/>
      <c r="GC151" s="161"/>
      <c r="GD151" s="161"/>
      <c r="GE151" s="161"/>
      <c r="GF151" s="161"/>
      <c r="GG151" s="161"/>
      <c r="GH151" s="161"/>
      <c r="GI151" s="161"/>
      <c r="GJ151" s="161"/>
      <c r="GK151" s="161"/>
      <c r="GL151" s="161"/>
      <c r="GM151" s="161"/>
      <c r="GN151" s="161"/>
      <c r="GO151" s="161"/>
      <c r="GP151" s="161"/>
      <c r="GQ151" s="161"/>
      <c r="GR151" s="161"/>
      <c r="GS151" s="161"/>
      <c r="GT151" s="161"/>
      <c r="GU151" s="161"/>
      <c r="GV151" s="161"/>
      <c r="GW151" s="161"/>
      <c r="GX151" s="161"/>
      <c r="GY151" s="161"/>
      <c r="GZ151" s="161"/>
    </row>
    <row r="152" spans="17:208">
      <c r="Q152" s="229"/>
      <c r="R152" s="230"/>
      <c r="S152" s="219"/>
      <c r="T152" s="220"/>
      <c r="U152" s="220"/>
      <c r="V152" s="220"/>
      <c r="W152" s="221"/>
      <c r="X152" s="199"/>
      <c r="Y152" s="199"/>
      <c r="AA152" s="203"/>
      <c r="AB152" s="198"/>
      <c r="AC152" s="161"/>
      <c r="AD152" s="161"/>
      <c r="AE152" s="161"/>
      <c r="AF152" s="161"/>
      <c r="AG152" s="161"/>
      <c r="AH152" s="161"/>
      <c r="AI152" s="161"/>
      <c r="AJ152" s="161"/>
      <c r="AK152" s="161"/>
      <c r="AL152" s="161"/>
      <c r="AM152" s="161"/>
      <c r="AN152" s="161"/>
      <c r="AO152" s="161"/>
      <c r="AP152" s="161"/>
      <c r="AQ152" s="161"/>
      <c r="AR152" s="161"/>
      <c r="AS152" s="161"/>
      <c r="AT152" s="161"/>
      <c r="AU152" s="161"/>
      <c r="AV152" s="161"/>
      <c r="AW152" s="161"/>
      <c r="AX152" s="161"/>
      <c r="AY152" s="161"/>
      <c r="AZ152" s="161"/>
      <c r="BA152" s="161"/>
      <c r="BB152" s="161"/>
      <c r="BC152" s="161"/>
      <c r="BD152" s="161"/>
      <c r="BE152" s="161"/>
      <c r="BF152" s="161"/>
      <c r="BG152" s="161"/>
      <c r="BH152" s="161"/>
      <c r="BI152" s="161"/>
      <c r="BJ152" s="161"/>
      <c r="BK152" s="161"/>
      <c r="BL152" s="161"/>
      <c r="BM152" s="161"/>
      <c r="BN152" s="161"/>
      <c r="BO152" s="161"/>
      <c r="BP152" s="161"/>
      <c r="BQ152" s="161"/>
      <c r="BR152" s="161"/>
      <c r="BS152" s="161"/>
      <c r="BT152" s="161"/>
      <c r="BU152" s="161"/>
      <c r="BV152" s="161"/>
      <c r="BW152" s="161"/>
      <c r="BX152" s="161"/>
      <c r="BY152" s="161"/>
      <c r="BZ152" s="161"/>
      <c r="CA152" s="161"/>
      <c r="CB152" s="161"/>
      <c r="CC152" s="161"/>
      <c r="CD152" s="161"/>
      <c r="CE152" s="161"/>
      <c r="CF152" s="161"/>
      <c r="CG152" s="161"/>
      <c r="CH152" s="161"/>
      <c r="CI152" s="161"/>
      <c r="CJ152" s="161"/>
      <c r="CK152" s="161"/>
      <c r="CL152" s="161"/>
      <c r="CM152" s="161"/>
      <c r="CN152" s="161"/>
      <c r="CO152" s="161"/>
      <c r="CP152" s="161"/>
      <c r="CQ152" s="161"/>
      <c r="CR152" s="161"/>
      <c r="CS152" s="161"/>
      <c r="CT152" s="161"/>
      <c r="CU152" s="161"/>
      <c r="CV152" s="161"/>
      <c r="CW152" s="161"/>
      <c r="CX152" s="161"/>
      <c r="CY152" s="161"/>
      <c r="CZ152" s="161"/>
      <c r="DA152" s="161"/>
      <c r="DB152" s="161"/>
      <c r="DC152" s="161"/>
      <c r="DD152" s="161"/>
      <c r="DE152" s="161"/>
      <c r="DF152" s="161"/>
      <c r="DG152" s="161"/>
      <c r="DH152" s="161"/>
      <c r="DI152" s="161"/>
      <c r="DJ152" s="161"/>
      <c r="DK152" s="161"/>
      <c r="DL152" s="161"/>
      <c r="DM152" s="161"/>
      <c r="DN152" s="161"/>
      <c r="DO152" s="161"/>
      <c r="DP152" s="161"/>
      <c r="DQ152" s="161"/>
      <c r="DR152" s="161"/>
      <c r="DS152" s="161"/>
      <c r="DT152" s="161"/>
      <c r="DU152" s="161"/>
      <c r="DV152" s="161"/>
      <c r="DW152" s="161"/>
      <c r="DX152" s="161"/>
      <c r="DY152" s="161"/>
      <c r="DZ152" s="161"/>
      <c r="EA152" s="161"/>
      <c r="EB152" s="161"/>
      <c r="EC152" s="161"/>
      <c r="ED152" s="161"/>
      <c r="EE152" s="161"/>
      <c r="EF152" s="161"/>
      <c r="EG152" s="161"/>
      <c r="EH152" s="161"/>
      <c r="EI152" s="161"/>
      <c r="EJ152" s="161"/>
      <c r="EK152" s="161"/>
      <c r="EL152" s="161"/>
      <c r="EM152" s="161"/>
      <c r="EN152" s="161"/>
      <c r="EO152" s="161"/>
      <c r="EP152" s="161"/>
      <c r="EQ152" s="161"/>
      <c r="ER152" s="161"/>
      <c r="ES152" s="161"/>
      <c r="ET152" s="161"/>
      <c r="EU152" s="161"/>
      <c r="EV152" s="161"/>
      <c r="EW152" s="161"/>
      <c r="EX152" s="161"/>
      <c r="EY152" s="161"/>
      <c r="EZ152" s="161"/>
      <c r="FA152" s="161"/>
      <c r="FB152" s="161"/>
      <c r="FC152" s="161"/>
      <c r="FD152" s="161"/>
      <c r="FE152" s="161"/>
      <c r="FF152" s="161"/>
      <c r="FG152" s="161"/>
      <c r="FH152" s="161"/>
      <c r="FI152" s="161"/>
      <c r="FJ152" s="161"/>
      <c r="FK152" s="161"/>
      <c r="FL152" s="161"/>
      <c r="FM152" s="161"/>
      <c r="FN152" s="161"/>
      <c r="FO152" s="161"/>
      <c r="FP152" s="161"/>
      <c r="FQ152" s="161"/>
      <c r="FR152" s="161"/>
      <c r="FS152" s="161"/>
      <c r="FT152" s="161"/>
      <c r="FU152" s="161"/>
      <c r="FV152" s="161"/>
      <c r="FW152" s="161"/>
      <c r="FX152" s="161"/>
      <c r="FY152" s="161"/>
      <c r="FZ152" s="161"/>
      <c r="GA152" s="161"/>
      <c r="GB152" s="161"/>
      <c r="GC152" s="161"/>
      <c r="GD152" s="161"/>
      <c r="GE152" s="161"/>
      <c r="GF152" s="161"/>
      <c r="GG152" s="161"/>
      <c r="GH152" s="161"/>
      <c r="GI152" s="161"/>
      <c r="GJ152" s="161"/>
      <c r="GK152" s="161"/>
      <c r="GL152" s="161"/>
      <c r="GM152" s="161"/>
      <c r="GN152" s="161"/>
      <c r="GO152" s="161"/>
      <c r="GP152" s="161"/>
      <c r="GQ152" s="161"/>
      <c r="GR152" s="161"/>
      <c r="GS152" s="161"/>
      <c r="GT152" s="161"/>
      <c r="GU152" s="161"/>
      <c r="GV152" s="161"/>
      <c r="GW152" s="161"/>
      <c r="GX152" s="161"/>
      <c r="GY152" s="161"/>
      <c r="GZ152" s="161"/>
    </row>
    <row r="153" spans="17:208">
      <c r="Q153" s="229"/>
      <c r="R153" s="230"/>
      <c r="S153" s="219"/>
      <c r="T153" s="220"/>
      <c r="U153" s="220"/>
      <c r="V153" s="220"/>
      <c r="W153" s="221"/>
      <c r="X153" s="199"/>
      <c r="Y153" s="199"/>
      <c r="AA153" s="203"/>
      <c r="AB153" s="198"/>
      <c r="AC153" s="161"/>
      <c r="AD153" s="161"/>
      <c r="AE153" s="161"/>
      <c r="AF153" s="161"/>
      <c r="AG153" s="161"/>
      <c r="AH153" s="161"/>
      <c r="AI153" s="161"/>
      <c r="AJ153" s="161"/>
      <c r="AK153" s="161"/>
      <c r="AL153" s="161"/>
      <c r="AM153" s="161"/>
      <c r="AN153" s="161"/>
      <c r="AO153" s="161"/>
      <c r="AP153" s="161"/>
      <c r="AQ153" s="161"/>
      <c r="AR153" s="161"/>
      <c r="AS153" s="161"/>
      <c r="AT153" s="161"/>
      <c r="AU153" s="161"/>
      <c r="AV153" s="161"/>
      <c r="AW153" s="161"/>
      <c r="AX153" s="161"/>
      <c r="AY153" s="161"/>
      <c r="AZ153" s="161"/>
      <c r="BA153" s="161"/>
      <c r="BB153" s="161"/>
      <c r="BC153" s="161"/>
      <c r="BD153" s="161"/>
      <c r="BE153" s="161"/>
      <c r="BF153" s="161"/>
      <c r="BG153" s="161"/>
      <c r="BH153" s="161"/>
      <c r="BI153" s="161"/>
      <c r="BJ153" s="161"/>
      <c r="BK153" s="161"/>
      <c r="BL153" s="161"/>
      <c r="BM153" s="161"/>
      <c r="BN153" s="161"/>
      <c r="BO153" s="161"/>
      <c r="BP153" s="161"/>
      <c r="BQ153" s="161"/>
      <c r="BR153" s="161"/>
      <c r="BS153" s="161"/>
      <c r="BT153" s="161"/>
      <c r="BU153" s="161"/>
      <c r="BV153" s="161"/>
      <c r="BW153" s="161"/>
      <c r="BX153" s="161"/>
      <c r="BY153" s="161"/>
      <c r="BZ153" s="161"/>
      <c r="CA153" s="161"/>
      <c r="CB153" s="161"/>
      <c r="CC153" s="161"/>
      <c r="CD153" s="161"/>
      <c r="CE153" s="161"/>
      <c r="CF153" s="161"/>
      <c r="CG153" s="161"/>
      <c r="CH153" s="161"/>
      <c r="CI153" s="161"/>
      <c r="CJ153" s="161"/>
      <c r="CK153" s="161"/>
      <c r="CL153" s="161"/>
      <c r="CM153" s="161"/>
      <c r="CN153" s="161"/>
      <c r="CO153" s="161"/>
      <c r="CP153" s="161"/>
      <c r="CQ153" s="161"/>
      <c r="CR153" s="161"/>
      <c r="CS153" s="161"/>
      <c r="CT153" s="161"/>
      <c r="CU153" s="161"/>
      <c r="CV153" s="161"/>
      <c r="CW153" s="161"/>
      <c r="CX153" s="161"/>
      <c r="CY153" s="161"/>
      <c r="CZ153" s="161"/>
      <c r="DA153" s="161"/>
      <c r="DB153" s="161"/>
      <c r="DC153" s="161"/>
      <c r="DD153" s="161"/>
      <c r="DE153" s="161"/>
      <c r="DF153" s="161"/>
      <c r="DG153" s="161"/>
      <c r="DH153" s="161"/>
      <c r="DI153" s="161"/>
      <c r="DJ153" s="161"/>
      <c r="DK153" s="161"/>
      <c r="DL153" s="161"/>
      <c r="DM153" s="161"/>
      <c r="DN153" s="161"/>
      <c r="DO153" s="161"/>
      <c r="DP153" s="161"/>
      <c r="DQ153" s="161"/>
      <c r="DR153" s="161"/>
      <c r="DS153" s="161"/>
      <c r="DT153" s="161"/>
      <c r="DU153" s="161"/>
      <c r="DV153" s="161"/>
      <c r="DW153" s="161"/>
      <c r="DX153" s="161"/>
      <c r="DY153" s="161"/>
      <c r="DZ153" s="161"/>
      <c r="EA153" s="161"/>
      <c r="EB153" s="161"/>
      <c r="EC153" s="161"/>
      <c r="ED153" s="161"/>
      <c r="EE153" s="161"/>
      <c r="EF153" s="161"/>
      <c r="EG153" s="161"/>
      <c r="EH153" s="161"/>
      <c r="EI153" s="161"/>
      <c r="EJ153" s="161"/>
      <c r="EK153" s="161"/>
      <c r="EL153" s="161"/>
      <c r="EM153" s="161"/>
      <c r="EN153" s="161"/>
      <c r="EO153" s="161"/>
      <c r="EP153" s="161"/>
      <c r="EQ153" s="161"/>
      <c r="ER153" s="161"/>
      <c r="ES153" s="161"/>
      <c r="ET153" s="161"/>
      <c r="EU153" s="161"/>
      <c r="EV153" s="161"/>
      <c r="EW153" s="161"/>
      <c r="EX153" s="161"/>
      <c r="EY153" s="161"/>
      <c r="EZ153" s="161"/>
      <c r="FA153" s="161"/>
      <c r="FB153" s="161"/>
      <c r="FC153" s="161"/>
      <c r="FD153" s="161"/>
      <c r="FE153" s="161"/>
      <c r="FF153" s="161"/>
      <c r="FG153" s="161"/>
      <c r="FH153" s="161"/>
      <c r="FI153" s="161"/>
      <c r="FJ153" s="161"/>
      <c r="FK153" s="161"/>
      <c r="FL153" s="161"/>
      <c r="FM153" s="161"/>
      <c r="FN153" s="161"/>
      <c r="FO153" s="161"/>
      <c r="FP153" s="161"/>
      <c r="FQ153" s="161"/>
      <c r="FR153" s="161"/>
      <c r="FS153" s="161"/>
      <c r="FT153" s="161"/>
      <c r="FU153" s="161"/>
      <c r="FV153" s="161"/>
      <c r="FW153" s="161"/>
      <c r="FX153" s="161"/>
      <c r="FY153" s="161"/>
      <c r="FZ153" s="161"/>
      <c r="GA153" s="161"/>
      <c r="GB153" s="161"/>
      <c r="GC153" s="161"/>
      <c r="GD153" s="161"/>
      <c r="GE153" s="161"/>
      <c r="GF153" s="161"/>
      <c r="GG153" s="161"/>
      <c r="GH153" s="161"/>
      <c r="GI153" s="161"/>
      <c r="GJ153" s="161"/>
      <c r="GK153" s="161"/>
      <c r="GL153" s="161"/>
      <c r="GM153" s="161"/>
      <c r="GN153" s="161"/>
      <c r="GO153" s="161"/>
      <c r="GP153" s="161"/>
      <c r="GQ153" s="161"/>
      <c r="GR153" s="161"/>
      <c r="GS153" s="161"/>
      <c r="GT153" s="161"/>
      <c r="GU153" s="161"/>
      <c r="GV153" s="161"/>
      <c r="GW153" s="161"/>
      <c r="GX153" s="161"/>
      <c r="GY153" s="161"/>
      <c r="GZ153" s="161"/>
    </row>
    <row r="154" spans="17:208">
      <c r="Q154" s="229"/>
      <c r="R154" s="230"/>
      <c r="S154" s="219"/>
      <c r="T154" s="220"/>
      <c r="U154" s="220"/>
      <c r="V154" s="220"/>
      <c r="W154" s="221"/>
      <c r="X154" s="199"/>
      <c r="Y154" s="199"/>
      <c r="AA154" s="203"/>
      <c r="AB154" s="198"/>
      <c r="AC154" s="161"/>
      <c r="AD154" s="161"/>
      <c r="AE154" s="161"/>
      <c r="AF154" s="161"/>
      <c r="AG154" s="161"/>
      <c r="AH154" s="161"/>
      <c r="AI154" s="161"/>
      <c r="AJ154" s="161"/>
      <c r="AK154" s="161"/>
      <c r="AL154" s="161"/>
      <c r="AM154" s="161"/>
      <c r="AN154" s="161"/>
      <c r="AO154" s="161"/>
      <c r="AP154" s="161"/>
      <c r="AQ154" s="161"/>
      <c r="AR154" s="161"/>
      <c r="AS154" s="161"/>
      <c r="AT154" s="161"/>
      <c r="AU154" s="161"/>
      <c r="AV154" s="161"/>
      <c r="AW154" s="161"/>
      <c r="AX154" s="161"/>
      <c r="AY154" s="161"/>
      <c r="AZ154" s="161"/>
      <c r="BA154" s="161"/>
      <c r="BB154" s="161"/>
      <c r="BC154" s="161"/>
      <c r="BD154" s="161"/>
      <c r="BE154" s="161"/>
      <c r="BF154" s="161"/>
      <c r="BG154" s="161"/>
      <c r="BH154" s="161"/>
      <c r="BI154" s="161"/>
      <c r="BJ154" s="161"/>
      <c r="BK154" s="161"/>
      <c r="BL154" s="161"/>
      <c r="BM154" s="161"/>
      <c r="BN154" s="161"/>
      <c r="BO154" s="161"/>
      <c r="BP154" s="161"/>
      <c r="BQ154" s="161"/>
      <c r="BR154" s="161"/>
      <c r="BS154" s="161"/>
      <c r="BT154" s="161"/>
      <c r="BU154" s="161"/>
      <c r="BV154" s="161"/>
      <c r="BW154" s="161"/>
      <c r="BX154" s="161"/>
      <c r="BY154" s="161"/>
      <c r="BZ154" s="161"/>
      <c r="CA154" s="161"/>
      <c r="CB154" s="161"/>
      <c r="CC154" s="161"/>
      <c r="CD154" s="161"/>
      <c r="CE154" s="161"/>
      <c r="CF154" s="161"/>
      <c r="CG154" s="161"/>
      <c r="CH154" s="161"/>
      <c r="CI154" s="161"/>
      <c r="CJ154" s="161"/>
      <c r="CK154" s="161"/>
      <c r="CL154" s="161"/>
      <c r="CM154" s="161"/>
      <c r="CN154" s="161"/>
      <c r="CO154" s="161"/>
      <c r="CP154" s="161"/>
      <c r="CQ154" s="161"/>
      <c r="CR154" s="161"/>
      <c r="CS154" s="161"/>
      <c r="CT154" s="161"/>
      <c r="CU154" s="161"/>
      <c r="CV154" s="161"/>
      <c r="CW154" s="161"/>
      <c r="CX154" s="161"/>
      <c r="CY154" s="161"/>
      <c r="CZ154" s="161"/>
      <c r="DA154" s="161"/>
      <c r="DB154" s="161"/>
      <c r="DC154" s="161"/>
      <c r="DD154" s="161"/>
      <c r="DE154" s="161"/>
      <c r="DF154" s="161"/>
      <c r="DG154" s="161"/>
      <c r="DH154" s="161"/>
      <c r="DI154" s="161"/>
      <c r="DJ154" s="161"/>
      <c r="DK154" s="161"/>
      <c r="DL154" s="161"/>
      <c r="DM154" s="161"/>
      <c r="DN154" s="161"/>
      <c r="DO154" s="161"/>
      <c r="DP154" s="161"/>
      <c r="DQ154" s="161"/>
      <c r="DR154" s="161"/>
      <c r="DS154" s="161"/>
      <c r="DT154" s="161"/>
      <c r="DU154" s="161"/>
      <c r="DV154" s="161"/>
      <c r="DW154" s="161"/>
      <c r="DX154" s="161"/>
      <c r="DY154" s="161"/>
      <c r="DZ154" s="161"/>
      <c r="EA154" s="161"/>
      <c r="EB154" s="161"/>
      <c r="EC154" s="161"/>
      <c r="ED154" s="161"/>
      <c r="EE154" s="161"/>
      <c r="EF154" s="161"/>
      <c r="EG154" s="161"/>
      <c r="EH154" s="161"/>
      <c r="EI154" s="161"/>
      <c r="EJ154" s="161"/>
      <c r="EK154" s="161"/>
      <c r="EL154" s="161"/>
      <c r="EM154" s="161"/>
      <c r="EN154" s="161"/>
      <c r="EO154" s="161"/>
      <c r="EP154" s="161"/>
      <c r="EQ154" s="161"/>
      <c r="ER154" s="161"/>
      <c r="ES154" s="161"/>
      <c r="ET154" s="161"/>
      <c r="EU154" s="161"/>
      <c r="EV154" s="161"/>
      <c r="EW154" s="161"/>
      <c r="EX154" s="161"/>
      <c r="EY154" s="161"/>
      <c r="EZ154" s="161"/>
      <c r="FA154" s="161"/>
      <c r="FB154" s="161"/>
      <c r="FC154" s="161"/>
      <c r="FD154" s="161"/>
      <c r="FE154" s="161"/>
      <c r="FF154" s="161"/>
      <c r="FG154" s="161"/>
      <c r="FH154" s="161"/>
      <c r="FI154" s="161"/>
      <c r="FJ154" s="161"/>
      <c r="FK154" s="161"/>
      <c r="FL154" s="161"/>
      <c r="FM154" s="161"/>
      <c r="FN154" s="161"/>
      <c r="FO154" s="161"/>
      <c r="FP154" s="161"/>
      <c r="FQ154" s="161"/>
      <c r="FR154" s="161"/>
      <c r="FS154" s="161"/>
      <c r="FT154" s="161"/>
      <c r="FU154" s="161"/>
      <c r="FV154" s="161"/>
      <c r="FW154" s="161"/>
      <c r="FX154" s="161"/>
      <c r="FY154" s="161"/>
      <c r="FZ154" s="161"/>
      <c r="GA154" s="161"/>
      <c r="GB154" s="161"/>
      <c r="GC154" s="161"/>
      <c r="GD154" s="161"/>
      <c r="GE154" s="161"/>
      <c r="GF154" s="161"/>
      <c r="GG154" s="161"/>
      <c r="GH154" s="161"/>
      <c r="GI154" s="161"/>
      <c r="GJ154" s="161"/>
      <c r="GK154" s="161"/>
      <c r="GL154" s="161"/>
      <c r="GM154" s="161"/>
      <c r="GN154" s="161"/>
      <c r="GO154" s="161"/>
      <c r="GP154" s="161"/>
      <c r="GQ154" s="161"/>
      <c r="GR154" s="161"/>
      <c r="GS154" s="161"/>
      <c r="GT154" s="161"/>
      <c r="GU154" s="161"/>
      <c r="GV154" s="161"/>
      <c r="GW154" s="161"/>
      <c r="GX154" s="161"/>
      <c r="GY154" s="161"/>
      <c r="GZ154" s="161"/>
    </row>
    <row r="155" spans="17:208">
      <c r="Q155" s="229"/>
      <c r="R155" s="230"/>
      <c r="S155" s="219"/>
      <c r="T155" s="220"/>
      <c r="U155" s="220"/>
      <c r="V155" s="220"/>
      <c r="W155" s="221"/>
      <c r="X155" s="199"/>
      <c r="Y155" s="199"/>
      <c r="AA155" s="203"/>
      <c r="AB155" s="198"/>
      <c r="AC155" s="161"/>
      <c r="AD155" s="161"/>
      <c r="AE155" s="161"/>
      <c r="AF155" s="161"/>
      <c r="AG155" s="161"/>
      <c r="AH155" s="161"/>
      <c r="AI155" s="161"/>
      <c r="AJ155" s="161"/>
      <c r="AK155" s="161"/>
      <c r="AL155" s="161"/>
      <c r="AM155" s="161"/>
      <c r="AN155" s="161"/>
      <c r="AO155" s="161"/>
      <c r="AP155" s="161"/>
      <c r="AQ155" s="161"/>
      <c r="AR155" s="161"/>
      <c r="AS155" s="161"/>
      <c r="AT155" s="161"/>
      <c r="AU155" s="161"/>
      <c r="AV155" s="161"/>
      <c r="AW155" s="161"/>
      <c r="AX155" s="161"/>
      <c r="AY155" s="161"/>
      <c r="AZ155" s="161"/>
      <c r="BA155" s="161"/>
      <c r="BB155" s="161"/>
      <c r="BC155" s="161"/>
      <c r="BD155" s="161"/>
      <c r="BE155" s="161"/>
      <c r="BF155" s="161"/>
      <c r="BG155" s="161"/>
      <c r="BH155" s="161"/>
      <c r="BI155" s="161"/>
      <c r="BJ155" s="161"/>
      <c r="BK155" s="161"/>
      <c r="BL155" s="161"/>
      <c r="BM155" s="161"/>
      <c r="BN155" s="161"/>
      <c r="BO155" s="161"/>
      <c r="BP155" s="161"/>
      <c r="BQ155" s="161"/>
      <c r="BR155" s="161"/>
      <c r="BS155" s="161"/>
      <c r="BT155" s="161"/>
      <c r="BU155" s="161"/>
      <c r="BV155" s="161"/>
      <c r="BW155" s="161"/>
      <c r="BX155" s="161"/>
      <c r="BY155" s="161"/>
      <c r="BZ155" s="161"/>
      <c r="CA155" s="161"/>
      <c r="CB155" s="161"/>
      <c r="CC155" s="161"/>
      <c r="CD155" s="161"/>
      <c r="CE155" s="161"/>
      <c r="CF155" s="161"/>
      <c r="CG155" s="161"/>
      <c r="CH155" s="161"/>
      <c r="CI155" s="161"/>
      <c r="CJ155" s="161"/>
      <c r="CK155" s="161"/>
      <c r="CL155" s="161"/>
      <c r="CM155" s="161"/>
      <c r="CN155" s="161"/>
      <c r="CO155" s="161"/>
      <c r="CP155" s="161"/>
      <c r="CQ155" s="161"/>
      <c r="CR155" s="161"/>
      <c r="CS155" s="161"/>
      <c r="CT155" s="161"/>
      <c r="CU155" s="161"/>
      <c r="CV155" s="161"/>
      <c r="CW155" s="161"/>
      <c r="CX155" s="161"/>
      <c r="CY155" s="161"/>
      <c r="CZ155" s="161"/>
      <c r="DA155" s="161"/>
      <c r="DB155" s="161"/>
      <c r="DC155" s="161"/>
      <c r="DD155" s="161"/>
      <c r="DE155" s="161"/>
      <c r="DF155" s="161"/>
      <c r="DG155" s="161"/>
      <c r="DH155" s="161"/>
      <c r="DI155" s="161"/>
      <c r="DJ155" s="161"/>
      <c r="DK155" s="161"/>
      <c r="DL155" s="161"/>
      <c r="DM155" s="161"/>
      <c r="DN155" s="161"/>
      <c r="DO155" s="161"/>
      <c r="DP155" s="161"/>
      <c r="DQ155" s="161"/>
      <c r="DR155" s="161"/>
      <c r="DS155" s="161"/>
      <c r="DT155" s="161"/>
      <c r="DU155" s="161"/>
      <c r="DV155" s="161"/>
      <c r="DW155" s="161"/>
      <c r="DX155" s="161"/>
      <c r="DY155" s="161"/>
      <c r="DZ155" s="161"/>
      <c r="EA155" s="161"/>
      <c r="EB155" s="161"/>
      <c r="EC155" s="161"/>
      <c r="ED155" s="161"/>
      <c r="EE155" s="161"/>
      <c r="EF155" s="161"/>
      <c r="EG155" s="161"/>
      <c r="EH155" s="161"/>
      <c r="EI155" s="161"/>
      <c r="EJ155" s="161"/>
      <c r="EK155" s="161"/>
      <c r="EL155" s="161"/>
      <c r="EM155" s="161"/>
      <c r="EN155" s="161"/>
      <c r="EO155" s="161"/>
      <c r="EP155" s="161"/>
      <c r="EQ155" s="161"/>
      <c r="ER155" s="161"/>
      <c r="ES155" s="161"/>
      <c r="ET155" s="161"/>
      <c r="EU155" s="161"/>
      <c r="EV155" s="161"/>
      <c r="EW155" s="161"/>
      <c r="EX155" s="161"/>
      <c r="EY155" s="161"/>
      <c r="EZ155" s="161"/>
      <c r="FA155" s="161"/>
      <c r="FB155" s="161"/>
      <c r="FC155" s="161"/>
      <c r="FD155" s="161"/>
      <c r="FE155" s="161"/>
      <c r="FF155" s="161"/>
      <c r="FG155" s="161"/>
      <c r="FH155" s="161"/>
      <c r="FI155" s="161"/>
      <c r="FJ155" s="161"/>
      <c r="FK155" s="161"/>
      <c r="FL155" s="161"/>
      <c r="FM155" s="161"/>
      <c r="FN155" s="161"/>
      <c r="FO155" s="161"/>
      <c r="FP155" s="161"/>
      <c r="FQ155" s="161"/>
      <c r="FR155" s="161"/>
      <c r="FS155" s="161"/>
      <c r="FT155" s="161"/>
      <c r="FU155" s="161"/>
      <c r="FV155" s="161"/>
      <c r="FW155" s="161"/>
      <c r="FX155" s="161"/>
      <c r="FY155" s="161"/>
      <c r="FZ155" s="161"/>
      <c r="GA155" s="161"/>
      <c r="GB155" s="161"/>
      <c r="GC155" s="161"/>
      <c r="GD155" s="161"/>
      <c r="GE155" s="161"/>
      <c r="GF155" s="161"/>
      <c r="GG155" s="161"/>
      <c r="GH155" s="161"/>
      <c r="GI155" s="161"/>
      <c r="GJ155" s="161"/>
      <c r="GK155" s="161"/>
      <c r="GL155" s="161"/>
      <c r="GM155" s="161"/>
      <c r="GN155" s="161"/>
      <c r="GO155" s="161"/>
      <c r="GP155" s="161"/>
      <c r="GQ155" s="161"/>
      <c r="GR155" s="161"/>
      <c r="GS155" s="161"/>
      <c r="GT155" s="161"/>
      <c r="GU155" s="161"/>
      <c r="GV155" s="161"/>
      <c r="GW155" s="161"/>
      <c r="GX155" s="161"/>
      <c r="GY155" s="161"/>
      <c r="GZ155" s="161"/>
    </row>
    <row r="156" spans="17:208">
      <c r="Q156" s="229"/>
      <c r="R156" s="230"/>
      <c r="S156" s="219"/>
      <c r="T156" s="220"/>
      <c r="U156" s="220"/>
      <c r="V156" s="220"/>
      <c r="W156" s="221"/>
      <c r="X156" s="199"/>
      <c r="Y156" s="199"/>
      <c r="AA156" s="203"/>
      <c r="AB156" s="198"/>
      <c r="AC156" s="161"/>
      <c r="AD156" s="161"/>
      <c r="AE156" s="161"/>
      <c r="AF156" s="161"/>
      <c r="AG156" s="161"/>
      <c r="AH156" s="161"/>
      <c r="AI156" s="161"/>
      <c r="AJ156" s="161"/>
      <c r="AK156" s="161"/>
      <c r="AL156" s="161"/>
      <c r="AM156" s="161"/>
      <c r="AN156" s="161"/>
      <c r="AO156" s="161"/>
      <c r="AP156" s="161"/>
      <c r="AQ156" s="161"/>
      <c r="AR156" s="161"/>
      <c r="AS156" s="161"/>
      <c r="AT156" s="161"/>
      <c r="AU156" s="161"/>
      <c r="AV156" s="161"/>
      <c r="AW156" s="161"/>
      <c r="AX156" s="161"/>
      <c r="AY156" s="161"/>
      <c r="AZ156" s="161"/>
      <c r="BA156" s="161"/>
      <c r="BB156" s="161"/>
      <c r="BC156" s="161"/>
      <c r="BD156" s="161"/>
      <c r="BE156" s="161"/>
      <c r="BF156" s="161"/>
      <c r="BG156" s="161"/>
      <c r="BH156" s="161"/>
      <c r="BI156" s="161"/>
      <c r="BJ156" s="161"/>
      <c r="BK156" s="161"/>
      <c r="BL156" s="161"/>
      <c r="BM156" s="161"/>
      <c r="BN156" s="161"/>
      <c r="BO156" s="161"/>
      <c r="BP156" s="161"/>
      <c r="BQ156" s="161"/>
      <c r="BR156" s="161"/>
      <c r="BS156" s="161"/>
      <c r="BT156" s="161"/>
      <c r="BU156" s="161"/>
      <c r="BV156" s="161"/>
      <c r="BW156" s="161"/>
      <c r="BX156" s="161"/>
      <c r="BY156" s="161"/>
      <c r="BZ156" s="161"/>
      <c r="CA156" s="161"/>
      <c r="CB156" s="161"/>
      <c r="CC156" s="161"/>
      <c r="CD156" s="161"/>
      <c r="CE156" s="161"/>
      <c r="CF156" s="161"/>
      <c r="CG156" s="161"/>
      <c r="CH156" s="161"/>
      <c r="CI156" s="161"/>
      <c r="CJ156" s="161"/>
      <c r="CK156" s="161"/>
      <c r="CL156" s="161"/>
      <c r="CM156" s="161"/>
      <c r="CN156" s="161"/>
      <c r="CO156" s="161"/>
      <c r="CP156" s="161"/>
      <c r="CQ156" s="161"/>
      <c r="CR156" s="161"/>
      <c r="CS156" s="161"/>
      <c r="CT156" s="161"/>
      <c r="CU156" s="161"/>
      <c r="CV156" s="161"/>
      <c r="CW156" s="161"/>
      <c r="CX156" s="161"/>
      <c r="CY156" s="161"/>
      <c r="CZ156" s="161"/>
      <c r="DA156" s="161"/>
      <c r="DB156" s="161"/>
      <c r="DC156" s="161"/>
      <c r="DD156" s="161"/>
      <c r="DE156" s="161"/>
      <c r="DF156" s="161"/>
      <c r="DG156" s="161"/>
      <c r="DH156" s="161"/>
      <c r="DI156" s="161"/>
      <c r="DJ156" s="161"/>
      <c r="DK156" s="161"/>
      <c r="DL156" s="161"/>
      <c r="DM156" s="161"/>
      <c r="DN156" s="161"/>
      <c r="DO156" s="161"/>
      <c r="DP156" s="161"/>
      <c r="DQ156" s="161"/>
      <c r="DR156" s="161"/>
      <c r="DS156" s="161"/>
      <c r="DT156" s="161"/>
      <c r="DU156" s="161"/>
      <c r="DV156" s="161"/>
      <c r="DW156" s="161"/>
      <c r="DX156" s="161"/>
      <c r="DY156" s="161"/>
      <c r="DZ156" s="161"/>
      <c r="EA156" s="161"/>
      <c r="EB156" s="161"/>
      <c r="EC156" s="161"/>
      <c r="ED156" s="161"/>
      <c r="EE156" s="161"/>
      <c r="EF156" s="161"/>
      <c r="EG156" s="161"/>
      <c r="EH156" s="161"/>
      <c r="EI156" s="161"/>
      <c r="EJ156" s="161"/>
      <c r="EK156" s="161"/>
      <c r="EL156" s="161"/>
      <c r="EM156" s="161"/>
      <c r="EN156" s="161"/>
      <c r="EO156" s="161"/>
      <c r="EP156" s="161"/>
      <c r="EQ156" s="161"/>
      <c r="ER156" s="161"/>
      <c r="ES156" s="161"/>
      <c r="ET156" s="161"/>
      <c r="EU156" s="161"/>
      <c r="EV156" s="161"/>
      <c r="EW156" s="161"/>
      <c r="EX156" s="161"/>
      <c r="EY156" s="161"/>
      <c r="EZ156" s="161"/>
      <c r="FA156" s="161"/>
      <c r="FB156" s="161"/>
      <c r="FC156" s="161"/>
      <c r="FD156" s="161"/>
      <c r="FE156" s="161"/>
      <c r="FF156" s="161"/>
      <c r="FG156" s="161"/>
      <c r="FH156" s="161"/>
      <c r="FI156" s="161"/>
      <c r="FJ156" s="161"/>
      <c r="FK156" s="161"/>
      <c r="FL156" s="161"/>
      <c r="FM156" s="161"/>
      <c r="FN156" s="161"/>
      <c r="FO156" s="161"/>
      <c r="FP156" s="161"/>
      <c r="FQ156" s="161"/>
      <c r="FR156" s="161"/>
      <c r="FS156" s="161"/>
      <c r="FT156" s="161"/>
      <c r="FU156" s="161"/>
      <c r="FV156" s="161"/>
      <c r="FW156" s="161"/>
      <c r="FX156" s="161"/>
      <c r="FY156" s="161"/>
      <c r="FZ156" s="161"/>
      <c r="GA156" s="161"/>
      <c r="GB156" s="161"/>
      <c r="GC156" s="161"/>
      <c r="GD156" s="161"/>
      <c r="GE156" s="161"/>
      <c r="GF156" s="161"/>
      <c r="GG156" s="161"/>
      <c r="GH156" s="161"/>
      <c r="GI156" s="161"/>
      <c r="GJ156" s="161"/>
      <c r="GK156" s="161"/>
      <c r="GL156" s="161"/>
      <c r="GM156" s="161"/>
      <c r="GN156" s="161"/>
      <c r="GO156" s="161"/>
      <c r="GP156" s="161"/>
      <c r="GQ156" s="161"/>
      <c r="GR156" s="161"/>
      <c r="GS156" s="161"/>
      <c r="GT156" s="161"/>
      <c r="GU156" s="161"/>
      <c r="GV156" s="161"/>
      <c r="GW156" s="161"/>
      <c r="GX156" s="161"/>
      <c r="GY156" s="161"/>
      <c r="GZ156" s="161"/>
    </row>
    <row r="157" spans="17:208">
      <c r="Q157" s="229"/>
      <c r="R157" s="230"/>
      <c r="S157" s="219"/>
      <c r="T157" s="220"/>
      <c r="U157" s="220"/>
      <c r="V157" s="220"/>
      <c r="W157" s="221"/>
      <c r="X157" s="199"/>
      <c r="Y157" s="199"/>
      <c r="AA157" s="203"/>
      <c r="AB157" s="198"/>
      <c r="AC157" s="161"/>
      <c r="AD157" s="161"/>
      <c r="AE157" s="161"/>
      <c r="AF157" s="161"/>
      <c r="AG157" s="161"/>
      <c r="AH157" s="161"/>
      <c r="AI157" s="161"/>
      <c r="AJ157" s="161"/>
      <c r="AK157" s="161"/>
      <c r="AL157" s="161"/>
      <c r="AM157" s="161"/>
      <c r="AN157" s="161"/>
      <c r="AO157" s="161"/>
      <c r="AP157" s="161"/>
      <c r="AQ157" s="161"/>
      <c r="AR157" s="161"/>
      <c r="AS157" s="161"/>
      <c r="AT157" s="161"/>
      <c r="AU157" s="161"/>
      <c r="AV157" s="161"/>
      <c r="AW157" s="161"/>
      <c r="AX157" s="161"/>
      <c r="AY157" s="161"/>
      <c r="AZ157" s="161"/>
      <c r="BA157" s="161"/>
      <c r="BB157" s="161"/>
      <c r="BC157" s="161"/>
      <c r="BD157" s="161"/>
      <c r="BE157" s="161"/>
      <c r="BF157" s="161"/>
      <c r="BG157" s="161"/>
      <c r="BH157" s="161"/>
      <c r="BI157" s="161"/>
      <c r="BJ157" s="161"/>
      <c r="BK157" s="161"/>
      <c r="BL157" s="161"/>
      <c r="BM157" s="161"/>
      <c r="BN157" s="161"/>
      <c r="BO157" s="161"/>
      <c r="BP157" s="161"/>
      <c r="BQ157" s="161"/>
      <c r="BR157" s="161"/>
      <c r="BS157" s="161"/>
      <c r="BT157" s="161"/>
      <c r="BU157" s="161"/>
      <c r="BV157" s="161"/>
      <c r="BW157" s="161"/>
      <c r="BX157" s="161"/>
      <c r="BY157" s="161"/>
      <c r="BZ157" s="161"/>
      <c r="CA157" s="161"/>
      <c r="CB157" s="161"/>
      <c r="CC157" s="161"/>
      <c r="CD157" s="161"/>
      <c r="CE157" s="161"/>
      <c r="CF157" s="161"/>
      <c r="CG157" s="161"/>
      <c r="CH157" s="161"/>
      <c r="CI157" s="161"/>
      <c r="CJ157" s="161"/>
      <c r="CK157" s="161"/>
      <c r="CL157" s="161"/>
      <c r="CM157" s="161"/>
      <c r="CN157" s="161"/>
      <c r="CO157" s="161"/>
      <c r="CP157" s="161"/>
      <c r="CQ157" s="161"/>
      <c r="CR157" s="161"/>
      <c r="CS157" s="161"/>
      <c r="CT157" s="161"/>
      <c r="CU157" s="161"/>
      <c r="CV157" s="161"/>
      <c r="CW157" s="161"/>
      <c r="CX157" s="161"/>
      <c r="CY157" s="161"/>
      <c r="CZ157" s="161"/>
      <c r="DA157" s="161"/>
      <c r="DB157" s="161"/>
      <c r="DC157" s="161"/>
      <c r="DD157" s="161"/>
      <c r="DE157" s="161"/>
      <c r="DF157" s="161"/>
      <c r="DG157" s="161"/>
      <c r="DH157" s="161"/>
      <c r="DI157" s="161"/>
      <c r="DJ157" s="161"/>
      <c r="DK157" s="161"/>
      <c r="DL157" s="161"/>
      <c r="DM157" s="161"/>
      <c r="DN157" s="161"/>
      <c r="DO157" s="161"/>
      <c r="DP157" s="161"/>
      <c r="DQ157" s="161"/>
      <c r="DR157" s="161"/>
      <c r="DS157" s="161"/>
      <c r="DT157" s="161"/>
      <c r="DU157" s="161"/>
      <c r="DV157" s="161"/>
      <c r="DW157" s="161"/>
      <c r="DX157" s="161"/>
      <c r="DY157" s="161"/>
      <c r="DZ157" s="161"/>
      <c r="EA157" s="161"/>
      <c r="EB157" s="161"/>
      <c r="EC157" s="161"/>
      <c r="ED157" s="161"/>
      <c r="EE157" s="161"/>
      <c r="EF157" s="161"/>
      <c r="EG157" s="161"/>
      <c r="EH157" s="161"/>
      <c r="EI157" s="161"/>
      <c r="EJ157" s="161"/>
      <c r="EK157" s="161"/>
      <c r="EL157" s="161"/>
      <c r="EM157" s="161"/>
      <c r="EN157" s="161"/>
      <c r="EO157" s="161"/>
      <c r="EP157" s="161"/>
      <c r="EQ157" s="161"/>
      <c r="ER157" s="161"/>
      <c r="ES157" s="161"/>
      <c r="ET157" s="161"/>
      <c r="EU157" s="161"/>
      <c r="EV157" s="161"/>
      <c r="EW157" s="161"/>
      <c r="EX157" s="161"/>
      <c r="EY157" s="161"/>
      <c r="EZ157" s="161"/>
      <c r="FA157" s="161"/>
      <c r="FB157" s="161"/>
      <c r="FC157" s="161"/>
      <c r="FD157" s="161"/>
      <c r="FE157" s="161"/>
      <c r="FF157" s="161"/>
      <c r="FG157" s="161"/>
      <c r="FH157" s="161"/>
      <c r="FI157" s="161"/>
      <c r="FJ157" s="161"/>
      <c r="FK157" s="161"/>
      <c r="FL157" s="161"/>
      <c r="FM157" s="161"/>
      <c r="FN157" s="161"/>
      <c r="FO157" s="161"/>
      <c r="FP157" s="161"/>
      <c r="FQ157" s="161"/>
      <c r="FR157" s="161"/>
      <c r="FS157" s="161"/>
      <c r="FT157" s="161"/>
      <c r="FU157" s="161"/>
      <c r="FV157" s="161"/>
      <c r="FW157" s="161"/>
      <c r="FX157" s="161"/>
      <c r="FY157" s="161"/>
      <c r="FZ157" s="161"/>
      <c r="GA157" s="161"/>
      <c r="GB157" s="161"/>
      <c r="GC157" s="161"/>
      <c r="GD157" s="161"/>
      <c r="GE157" s="161"/>
      <c r="GF157" s="161"/>
      <c r="GG157" s="161"/>
      <c r="GH157" s="161"/>
      <c r="GI157" s="161"/>
      <c r="GJ157" s="161"/>
      <c r="GK157" s="161"/>
      <c r="GL157" s="161"/>
      <c r="GM157" s="161"/>
      <c r="GN157" s="161"/>
      <c r="GO157" s="161"/>
      <c r="GP157" s="161"/>
      <c r="GQ157" s="161"/>
      <c r="GR157" s="161"/>
      <c r="GS157" s="161"/>
      <c r="GT157" s="161"/>
      <c r="GU157" s="161"/>
      <c r="GV157" s="161"/>
      <c r="GW157" s="161"/>
      <c r="GX157" s="161"/>
      <c r="GY157" s="161"/>
      <c r="GZ157" s="161"/>
    </row>
    <row r="158" spans="17:208">
      <c r="Q158" s="229"/>
      <c r="R158" s="230"/>
      <c r="S158" s="219"/>
      <c r="T158" s="220"/>
      <c r="U158" s="220"/>
      <c r="V158" s="220"/>
      <c r="W158" s="221"/>
      <c r="X158" s="199"/>
      <c r="Y158" s="199"/>
      <c r="AA158" s="203"/>
      <c r="AB158" s="198"/>
      <c r="AC158" s="161"/>
      <c r="AD158" s="161"/>
      <c r="AE158" s="161"/>
      <c r="AF158" s="161"/>
      <c r="AG158" s="161"/>
      <c r="AH158" s="161"/>
      <c r="AI158" s="161"/>
      <c r="AJ158" s="161"/>
      <c r="AK158" s="161"/>
      <c r="AL158" s="161"/>
      <c r="AM158" s="161"/>
      <c r="AN158" s="161"/>
      <c r="AO158" s="161"/>
      <c r="AP158" s="161"/>
      <c r="AQ158" s="161"/>
      <c r="AR158" s="161"/>
      <c r="AS158" s="161"/>
      <c r="AT158" s="161"/>
      <c r="AU158" s="161"/>
      <c r="AV158" s="161"/>
      <c r="AW158" s="161"/>
      <c r="AX158" s="161"/>
      <c r="AY158" s="161"/>
      <c r="AZ158" s="161"/>
      <c r="BA158" s="161"/>
      <c r="BB158" s="161"/>
      <c r="BC158" s="161"/>
      <c r="BD158" s="161"/>
      <c r="BE158" s="161"/>
      <c r="BF158" s="161"/>
      <c r="BG158" s="161"/>
      <c r="BH158" s="161"/>
      <c r="BI158" s="161"/>
      <c r="BJ158" s="161"/>
      <c r="BK158" s="161"/>
      <c r="BL158" s="161"/>
      <c r="BM158" s="161"/>
      <c r="BN158" s="161"/>
      <c r="BO158" s="161"/>
      <c r="BP158" s="161"/>
      <c r="BQ158" s="161"/>
      <c r="BR158" s="161"/>
      <c r="BS158" s="161"/>
      <c r="BT158" s="161"/>
      <c r="BU158" s="161"/>
      <c r="BV158" s="161"/>
      <c r="BW158" s="161"/>
      <c r="BX158" s="161"/>
      <c r="BY158" s="161"/>
      <c r="BZ158" s="161"/>
      <c r="CA158" s="161"/>
      <c r="CB158" s="161"/>
      <c r="CC158" s="161"/>
      <c r="CD158" s="161"/>
      <c r="CE158" s="161"/>
      <c r="CF158" s="161"/>
      <c r="CG158" s="161"/>
      <c r="CH158" s="161"/>
      <c r="CI158" s="161"/>
      <c r="CJ158" s="161"/>
      <c r="CK158" s="161"/>
      <c r="CL158" s="161"/>
      <c r="CM158" s="161"/>
      <c r="CN158" s="161"/>
      <c r="CO158" s="161"/>
      <c r="CP158" s="161"/>
      <c r="CQ158" s="161"/>
      <c r="CR158" s="161"/>
      <c r="CS158" s="161"/>
      <c r="CT158" s="161"/>
      <c r="CU158" s="161"/>
      <c r="CV158" s="161"/>
      <c r="CW158" s="161"/>
      <c r="CX158" s="161"/>
      <c r="CY158" s="161"/>
      <c r="CZ158" s="161"/>
      <c r="DA158" s="161"/>
      <c r="DB158" s="161"/>
      <c r="DC158" s="161"/>
      <c r="DD158" s="161"/>
      <c r="DE158" s="161"/>
      <c r="DF158" s="161"/>
      <c r="DG158" s="161"/>
      <c r="DH158" s="161"/>
      <c r="DI158" s="161"/>
      <c r="DJ158" s="161"/>
      <c r="DK158" s="161"/>
      <c r="DL158" s="161"/>
      <c r="DM158" s="161"/>
      <c r="DN158" s="161"/>
      <c r="DO158" s="161"/>
      <c r="DP158" s="161"/>
      <c r="DQ158" s="161"/>
      <c r="DR158" s="161"/>
      <c r="DS158" s="161"/>
      <c r="DT158" s="161"/>
      <c r="DU158" s="161"/>
      <c r="DV158" s="161"/>
      <c r="DW158" s="161"/>
      <c r="DX158" s="161"/>
      <c r="DY158" s="161"/>
      <c r="DZ158" s="161"/>
      <c r="EA158" s="161"/>
      <c r="EB158" s="161"/>
      <c r="EC158" s="161"/>
      <c r="ED158" s="161"/>
      <c r="EE158" s="161"/>
      <c r="EF158" s="161"/>
      <c r="EG158" s="161"/>
      <c r="EH158" s="161"/>
      <c r="EI158" s="161"/>
      <c r="EJ158" s="161"/>
      <c r="EK158" s="161"/>
      <c r="EL158" s="161"/>
      <c r="EM158" s="161"/>
      <c r="EN158" s="161"/>
      <c r="EO158" s="161"/>
      <c r="EP158" s="161"/>
      <c r="EQ158" s="161"/>
      <c r="ER158" s="161"/>
      <c r="ES158" s="161"/>
      <c r="ET158" s="161"/>
      <c r="EU158" s="161"/>
      <c r="EV158" s="161"/>
      <c r="EW158" s="161"/>
      <c r="EX158" s="161"/>
      <c r="EY158" s="161"/>
      <c r="EZ158" s="161"/>
      <c r="FA158" s="161"/>
      <c r="FB158" s="161"/>
      <c r="FC158" s="161"/>
      <c r="FD158" s="161"/>
      <c r="FE158" s="161"/>
      <c r="FF158" s="161"/>
      <c r="FG158" s="161"/>
      <c r="FH158" s="161"/>
      <c r="FI158" s="161"/>
      <c r="FJ158" s="161"/>
      <c r="FK158" s="161"/>
      <c r="FL158" s="161"/>
      <c r="FM158" s="161"/>
      <c r="FN158" s="161"/>
      <c r="FO158" s="161"/>
      <c r="FP158" s="161"/>
      <c r="FQ158" s="161"/>
      <c r="FR158" s="161"/>
      <c r="FS158" s="161"/>
      <c r="FT158" s="161"/>
      <c r="FU158" s="161"/>
      <c r="FV158" s="161"/>
      <c r="FW158" s="161"/>
      <c r="FX158" s="161"/>
      <c r="FY158" s="161"/>
      <c r="FZ158" s="161"/>
      <c r="GA158" s="161"/>
      <c r="GB158" s="161"/>
      <c r="GC158" s="161"/>
      <c r="GD158" s="161"/>
      <c r="GE158" s="161"/>
      <c r="GF158" s="161"/>
      <c r="GG158" s="161"/>
      <c r="GH158" s="161"/>
      <c r="GI158" s="161"/>
      <c r="GJ158" s="161"/>
      <c r="GK158" s="161"/>
      <c r="GL158" s="161"/>
      <c r="GM158" s="161"/>
      <c r="GN158" s="161"/>
      <c r="GO158" s="161"/>
      <c r="GP158" s="161"/>
      <c r="GQ158" s="161"/>
      <c r="GR158" s="161"/>
      <c r="GS158" s="161"/>
      <c r="GT158" s="161"/>
      <c r="GU158" s="161"/>
      <c r="GV158" s="161"/>
      <c r="GW158" s="161"/>
      <c r="GX158" s="161"/>
      <c r="GY158" s="161"/>
      <c r="GZ158" s="161"/>
    </row>
    <row r="159" spans="17:208">
      <c r="Q159" s="229"/>
      <c r="R159" s="230"/>
      <c r="S159" s="219"/>
      <c r="T159" s="220"/>
      <c r="U159" s="220"/>
      <c r="V159" s="220"/>
      <c r="W159" s="221"/>
      <c r="X159" s="199"/>
      <c r="Y159" s="199"/>
      <c r="AA159" s="203"/>
      <c r="AB159" s="198"/>
      <c r="AC159" s="161"/>
      <c r="AD159" s="161"/>
      <c r="AE159" s="161"/>
      <c r="AF159" s="161"/>
      <c r="AG159" s="161"/>
      <c r="AH159" s="161"/>
      <c r="AI159" s="161"/>
      <c r="AJ159" s="161"/>
      <c r="AK159" s="161"/>
      <c r="AL159" s="161"/>
      <c r="AM159" s="161"/>
      <c r="AN159" s="161"/>
      <c r="AO159" s="161"/>
      <c r="AP159" s="161"/>
      <c r="AQ159" s="161"/>
      <c r="AR159" s="161"/>
      <c r="AS159" s="161"/>
      <c r="AT159" s="161"/>
      <c r="AU159" s="161"/>
      <c r="AV159" s="161"/>
      <c r="AW159" s="161"/>
      <c r="AX159" s="161"/>
      <c r="AY159" s="161"/>
      <c r="AZ159" s="161"/>
      <c r="BA159" s="161"/>
      <c r="BB159" s="161"/>
      <c r="BC159" s="161"/>
      <c r="BD159" s="161"/>
      <c r="BE159" s="161"/>
      <c r="BF159" s="161"/>
      <c r="BG159" s="161"/>
      <c r="BH159" s="161"/>
      <c r="BI159" s="161"/>
      <c r="BJ159" s="161"/>
      <c r="BK159" s="161"/>
      <c r="BL159" s="161"/>
      <c r="BM159" s="161"/>
      <c r="BN159" s="161"/>
      <c r="BO159" s="161"/>
      <c r="BP159" s="161"/>
      <c r="BQ159" s="161"/>
      <c r="BR159" s="161"/>
      <c r="BS159" s="161"/>
      <c r="BT159" s="161"/>
      <c r="BU159" s="161"/>
      <c r="BV159" s="161"/>
      <c r="BW159" s="161"/>
      <c r="BX159" s="161"/>
      <c r="BY159" s="161"/>
      <c r="BZ159" s="161"/>
      <c r="CA159" s="161"/>
      <c r="CB159" s="161"/>
      <c r="CC159" s="161"/>
      <c r="CD159" s="161"/>
      <c r="CE159" s="161"/>
      <c r="CF159" s="161"/>
      <c r="CG159" s="161"/>
      <c r="CH159" s="161"/>
      <c r="CI159" s="161"/>
      <c r="CJ159" s="161"/>
      <c r="CK159" s="161"/>
      <c r="CL159" s="161"/>
      <c r="CM159" s="161"/>
      <c r="CN159" s="161"/>
      <c r="CO159" s="161"/>
      <c r="CP159" s="161"/>
      <c r="CQ159" s="161"/>
      <c r="CR159" s="161"/>
      <c r="CS159" s="161"/>
      <c r="CT159" s="161"/>
      <c r="CU159" s="161"/>
      <c r="CV159" s="161"/>
      <c r="CW159" s="161"/>
      <c r="CX159" s="161"/>
      <c r="CY159" s="161"/>
      <c r="CZ159" s="161"/>
      <c r="DA159" s="161"/>
      <c r="DB159" s="161"/>
      <c r="DC159" s="161"/>
      <c r="DD159" s="161"/>
      <c r="DE159" s="161"/>
      <c r="DF159" s="161"/>
      <c r="DG159" s="161"/>
      <c r="DH159" s="161"/>
      <c r="DI159" s="161"/>
      <c r="DJ159" s="161"/>
      <c r="DK159" s="161"/>
      <c r="DL159" s="161"/>
      <c r="DM159" s="161"/>
      <c r="DN159" s="161"/>
      <c r="DO159" s="161"/>
      <c r="DP159" s="161"/>
      <c r="DQ159" s="161"/>
      <c r="DR159" s="161"/>
      <c r="DS159" s="161"/>
      <c r="DT159" s="161"/>
      <c r="DU159" s="161"/>
      <c r="DV159" s="161"/>
      <c r="DW159" s="161"/>
      <c r="DX159" s="161"/>
      <c r="DY159" s="161"/>
      <c r="DZ159" s="161"/>
      <c r="EA159" s="161"/>
      <c r="EB159" s="161"/>
      <c r="EC159" s="161"/>
      <c r="ED159" s="161"/>
      <c r="EE159" s="161"/>
      <c r="EF159" s="161"/>
      <c r="EG159" s="161"/>
      <c r="EH159" s="161"/>
      <c r="EI159" s="161"/>
      <c r="EJ159" s="161"/>
      <c r="EK159" s="161"/>
      <c r="EL159" s="161"/>
      <c r="EM159" s="161"/>
      <c r="EN159" s="161"/>
      <c r="EO159" s="161"/>
      <c r="EP159" s="161"/>
      <c r="EQ159" s="161"/>
      <c r="ER159" s="161"/>
      <c r="ES159" s="161"/>
      <c r="ET159" s="161"/>
      <c r="EU159" s="161"/>
      <c r="EV159" s="161"/>
      <c r="EW159" s="161"/>
      <c r="EX159" s="161"/>
      <c r="EY159" s="161"/>
      <c r="EZ159" s="161"/>
      <c r="FA159" s="161"/>
      <c r="FB159" s="161"/>
      <c r="FC159" s="161"/>
      <c r="FD159" s="161"/>
      <c r="FE159" s="161"/>
      <c r="FF159" s="161"/>
      <c r="FG159" s="161"/>
      <c r="FH159" s="161"/>
      <c r="FI159" s="161"/>
      <c r="FJ159" s="161"/>
      <c r="FK159" s="161"/>
      <c r="FL159" s="161"/>
      <c r="FM159" s="161"/>
      <c r="FN159" s="161"/>
      <c r="FO159" s="161"/>
      <c r="FP159" s="161"/>
      <c r="FQ159" s="161"/>
      <c r="FR159" s="161"/>
      <c r="FS159" s="161"/>
      <c r="FT159" s="161"/>
      <c r="FU159" s="161"/>
      <c r="FV159" s="161"/>
      <c r="FW159" s="161"/>
      <c r="FX159" s="161"/>
      <c r="FY159" s="161"/>
      <c r="FZ159" s="161"/>
      <c r="GA159" s="161"/>
      <c r="GB159" s="161"/>
      <c r="GC159" s="161"/>
      <c r="GD159" s="161"/>
      <c r="GE159" s="161"/>
      <c r="GF159" s="161"/>
      <c r="GG159" s="161"/>
      <c r="GH159" s="161"/>
      <c r="GI159" s="161"/>
      <c r="GJ159" s="161"/>
      <c r="GK159" s="161"/>
      <c r="GL159" s="161"/>
      <c r="GM159" s="161"/>
      <c r="GN159" s="161"/>
      <c r="GO159" s="161"/>
      <c r="GP159" s="161"/>
      <c r="GQ159" s="161"/>
      <c r="GR159" s="161"/>
      <c r="GS159" s="161"/>
      <c r="GT159" s="161"/>
      <c r="GU159" s="161"/>
      <c r="GV159" s="161"/>
      <c r="GW159" s="161"/>
      <c r="GX159" s="161"/>
      <c r="GY159" s="161"/>
      <c r="GZ159" s="161"/>
    </row>
    <row r="160" spans="17:208">
      <c r="Q160" s="229"/>
      <c r="R160" s="230"/>
      <c r="S160" s="219"/>
      <c r="T160" s="220"/>
      <c r="U160" s="220"/>
      <c r="V160" s="220"/>
      <c r="W160" s="221"/>
      <c r="X160" s="199"/>
      <c r="Y160" s="199"/>
      <c r="AA160" s="203"/>
      <c r="AB160" s="198"/>
      <c r="AC160" s="161"/>
      <c r="AD160" s="161"/>
      <c r="AE160" s="161"/>
      <c r="AF160" s="161"/>
      <c r="AG160" s="161"/>
      <c r="AH160" s="161"/>
      <c r="AI160" s="161"/>
      <c r="AJ160" s="161"/>
      <c r="AK160" s="161"/>
      <c r="AL160" s="161"/>
      <c r="AM160" s="161"/>
      <c r="AN160" s="161"/>
      <c r="AO160" s="161"/>
      <c r="AP160" s="161"/>
      <c r="AQ160" s="161"/>
      <c r="AR160" s="161"/>
      <c r="AS160" s="161"/>
      <c r="AT160" s="161"/>
      <c r="AU160" s="161"/>
      <c r="AV160" s="161"/>
      <c r="AW160" s="161"/>
      <c r="AX160" s="161"/>
      <c r="AY160" s="161"/>
      <c r="AZ160" s="161"/>
      <c r="BA160" s="161"/>
      <c r="BB160" s="161"/>
      <c r="BC160" s="161"/>
      <c r="BD160" s="161"/>
      <c r="BE160" s="161"/>
      <c r="BF160" s="161"/>
      <c r="BG160" s="161"/>
      <c r="BH160" s="161"/>
      <c r="BI160" s="161"/>
      <c r="BJ160" s="161"/>
      <c r="BK160" s="161"/>
      <c r="BL160" s="161"/>
      <c r="BM160" s="161"/>
      <c r="BN160" s="161"/>
      <c r="BO160" s="161"/>
      <c r="BP160" s="161"/>
      <c r="BQ160" s="161"/>
      <c r="BR160" s="161"/>
      <c r="BS160" s="161"/>
      <c r="BT160" s="161"/>
      <c r="BU160" s="161"/>
      <c r="BV160" s="161"/>
      <c r="BW160" s="161"/>
      <c r="BX160" s="161"/>
      <c r="BY160" s="161"/>
      <c r="BZ160" s="161"/>
      <c r="CA160" s="161"/>
      <c r="CB160" s="161"/>
      <c r="CC160" s="161"/>
      <c r="CD160" s="161"/>
      <c r="CE160" s="161"/>
      <c r="CF160" s="161"/>
      <c r="CG160" s="161"/>
      <c r="CH160" s="161"/>
      <c r="CI160" s="161"/>
      <c r="CJ160" s="161"/>
      <c r="CK160" s="161"/>
      <c r="CL160" s="161"/>
      <c r="CM160" s="161"/>
      <c r="CN160" s="161"/>
      <c r="CO160" s="161"/>
      <c r="CP160" s="161"/>
      <c r="CQ160" s="161"/>
      <c r="CR160" s="161"/>
      <c r="CS160" s="161"/>
      <c r="CT160" s="161"/>
      <c r="CU160" s="161"/>
      <c r="CV160" s="161"/>
      <c r="CW160" s="161"/>
      <c r="CX160" s="161"/>
      <c r="CY160" s="161"/>
      <c r="CZ160" s="161"/>
      <c r="DA160" s="161"/>
      <c r="DB160" s="161"/>
      <c r="DC160" s="161"/>
      <c r="DD160" s="161"/>
      <c r="DE160" s="161"/>
      <c r="DF160" s="161"/>
      <c r="DG160" s="161"/>
      <c r="DH160" s="161"/>
      <c r="DI160" s="161"/>
      <c r="DJ160" s="161"/>
      <c r="DK160" s="161"/>
      <c r="DL160" s="161"/>
      <c r="DM160" s="161"/>
      <c r="DN160" s="161"/>
      <c r="DO160" s="161"/>
      <c r="DP160" s="161"/>
      <c r="DQ160" s="161"/>
      <c r="DR160" s="161"/>
      <c r="DS160" s="161"/>
      <c r="DT160" s="161"/>
      <c r="DU160" s="161"/>
      <c r="DV160" s="161"/>
      <c r="DW160" s="161"/>
      <c r="DX160" s="161"/>
      <c r="DY160" s="161"/>
      <c r="DZ160" s="161"/>
      <c r="EA160" s="161"/>
      <c r="EB160" s="161"/>
      <c r="EC160" s="161"/>
      <c r="ED160" s="161"/>
      <c r="EE160" s="161"/>
      <c r="EF160" s="161"/>
      <c r="EG160" s="161"/>
      <c r="EH160" s="161"/>
      <c r="EI160" s="161"/>
      <c r="EJ160" s="161"/>
      <c r="EK160" s="161"/>
      <c r="EL160" s="161"/>
      <c r="EM160" s="161"/>
      <c r="EN160" s="161"/>
      <c r="EO160" s="161"/>
      <c r="EP160" s="161"/>
      <c r="EQ160" s="161"/>
      <c r="ER160" s="161"/>
      <c r="ES160" s="161"/>
      <c r="ET160" s="161"/>
      <c r="EU160" s="161"/>
      <c r="EV160" s="161"/>
      <c r="EW160" s="161"/>
      <c r="EX160" s="161"/>
      <c r="EY160" s="161"/>
      <c r="EZ160" s="161"/>
      <c r="FA160" s="161"/>
      <c r="FB160" s="161"/>
      <c r="FC160" s="161"/>
      <c r="FD160" s="161"/>
      <c r="FE160" s="161"/>
      <c r="FF160" s="161"/>
      <c r="FG160" s="161"/>
      <c r="FH160" s="161"/>
      <c r="FI160" s="161"/>
      <c r="FJ160" s="161"/>
      <c r="FK160" s="161"/>
      <c r="FL160" s="161"/>
      <c r="FM160" s="161"/>
      <c r="FN160" s="161"/>
      <c r="FO160" s="161"/>
      <c r="FP160" s="161"/>
      <c r="FQ160" s="161"/>
      <c r="FR160" s="161"/>
      <c r="FS160" s="161"/>
      <c r="FT160" s="161"/>
      <c r="FU160" s="161"/>
      <c r="FV160" s="161"/>
      <c r="FW160" s="161"/>
      <c r="FX160" s="161"/>
      <c r="FY160" s="161"/>
      <c r="FZ160" s="161"/>
      <c r="GA160" s="161"/>
      <c r="GB160" s="161"/>
      <c r="GC160" s="161"/>
      <c r="GD160" s="161"/>
      <c r="GE160" s="161"/>
      <c r="GF160" s="161"/>
      <c r="GG160" s="161"/>
      <c r="GH160" s="161"/>
      <c r="GI160" s="161"/>
      <c r="GJ160" s="161"/>
      <c r="GK160" s="161"/>
      <c r="GL160" s="161"/>
      <c r="GM160" s="161"/>
      <c r="GN160" s="161"/>
      <c r="GO160" s="161"/>
      <c r="GP160" s="161"/>
      <c r="GQ160" s="161"/>
      <c r="GR160" s="161"/>
      <c r="GS160" s="161"/>
      <c r="GT160" s="161"/>
      <c r="GU160" s="161"/>
      <c r="GV160" s="161"/>
      <c r="GW160" s="161"/>
      <c r="GX160" s="161"/>
      <c r="GY160" s="161"/>
      <c r="GZ160" s="161"/>
    </row>
    <row r="161" spans="17:208">
      <c r="Q161" s="229"/>
      <c r="R161" s="230"/>
      <c r="S161" s="219"/>
      <c r="T161" s="220"/>
      <c r="U161" s="220"/>
      <c r="V161" s="220"/>
      <c r="W161" s="221"/>
      <c r="X161" s="199"/>
      <c r="Y161" s="199"/>
      <c r="AA161" s="203"/>
      <c r="AB161" s="198"/>
      <c r="AC161" s="161"/>
      <c r="AD161" s="161"/>
      <c r="AE161" s="161"/>
      <c r="AF161" s="161"/>
      <c r="AG161" s="161"/>
      <c r="AH161" s="161"/>
      <c r="AI161" s="161"/>
      <c r="AJ161" s="161"/>
      <c r="AK161" s="161"/>
      <c r="AL161" s="161"/>
      <c r="AM161" s="161"/>
      <c r="AN161" s="161"/>
      <c r="AO161" s="161"/>
      <c r="AP161" s="161"/>
      <c r="AQ161" s="161"/>
      <c r="AR161" s="161"/>
      <c r="AS161" s="161"/>
      <c r="AT161" s="161"/>
      <c r="AU161" s="161"/>
      <c r="AV161" s="161"/>
      <c r="AW161" s="161"/>
      <c r="AX161" s="161"/>
      <c r="AY161" s="161"/>
      <c r="AZ161" s="161"/>
      <c r="BA161" s="161"/>
      <c r="BB161" s="161"/>
      <c r="BC161" s="161"/>
      <c r="BD161" s="161"/>
      <c r="BE161" s="161"/>
      <c r="BF161" s="161"/>
      <c r="BG161" s="161"/>
      <c r="BH161" s="161"/>
      <c r="BI161" s="161"/>
      <c r="BJ161" s="161"/>
      <c r="BK161" s="161"/>
      <c r="BL161" s="161"/>
      <c r="BM161" s="161"/>
      <c r="BN161" s="161"/>
      <c r="BO161" s="161"/>
      <c r="BP161" s="161"/>
      <c r="BQ161" s="161"/>
      <c r="BR161" s="161"/>
      <c r="BS161" s="161"/>
      <c r="BT161" s="161"/>
      <c r="BU161" s="161"/>
      <c r="BV161" s="161"/>
      <c r="BW161" s="161"/>
      <c r="BX161" s="161"/>
      <c r="BY161" s="161"/>
      <c r="BZ161" s="161"/>
      <c r="CA161" s="161"/>
      <c r="CB161" s="161"/>
      <c r="CC161" s="161"/>
      <c r="CD161" s="161"/>
      <c r="CE161" s="161"/>
      <c r="CF161" s="161"/>
      <c r="CG161" s="161"/>
      <c r="CH161" s="161"/>
      <c r="CI161" s="161"/>
      <c r="CJ161" s="161"/>
      <c r="CK161" s="161"/>
      <c r="CL161" s="161"/>
      <c r="CM161" s="161"/>
      <c r="CN161" s="161"/>
      <c r="CO161" s="161"/>
      <c r="CP161" s="161"/>
      <c r="CQ161" s="161"/>
      <c r="CR161" s="161"/>
      <c r="CS161" s="161"/>
      <c r="CT161" s="161"/>
      <c r="CU161" s="161"/>
      <c r="CV161" s="161"/>
      <c r="CW161" s="161"/>
      <c r="CX161" s="161"/>
      <c r="CY161" s="161"/>
      <c r="CZ161" s="161"/>
      <c r="DA161" s="161"/>
      <c r="DB161" s="161"/>
      <c r="DC161" s="161"/>
      <c r="DD161" s="161"/>
      <c r="DE161" s="161"/>
      <c r="DF161" s="161"/>
      <c r="DG161" s="161"/>
      <c r="DH161" s="161"/>
      <c r="DI161" s="161"/>
      <c r="DJ161" s="161"/>
      <c r="DK161" s="161"/>
      <c r="DL161" s="161"/>
      <c r="DM161" s="161"/>
      <c r="DN161" s="161"/>
      <c r="DO161" s="161"/>
      <c r="DP161" s="161"/>
      <c r="DQ161" s="161"/>
      <c r="DR161" s="161"/>
      <c r="DS161" s="161"/>
      <c r="DT161" s="161"/>
      <c r="DU161" s="161"/>
      <c r="DV161" s="161"/>
      <c r="DW161" s="161"/>
      <c r="DX161" s="161"/>
      <c r="DY161" s="161"/>
      <c r="DZ161" s="161"/>
      <c r="EA161" s="161"/>
      <c r="EB161" s="161"/>
      <c r="EC161" s="161"/>
      <c r="ED161" s="161"/>
      <c r="EE161" s="161"/>
      <c r="EF161" s="161"/>
      <c r="EG161" s="161"/>
      <c r="EH161" s="161"/>
      <c r="EI161" s="161"/>
      <c r="EJ161" s="161"/>
      <c r="EK161" s="161"/>
      <c r="EL161" s="161"/>
      <c r="EM161" s="161"/>
      <c r="EN161" s="161"/>
      <c r="EO161" s="161"/>
      <c r="EP161" s="161"/>
      <c r="EQ161" s="161"/>
      <c r="ER161" s="161"/>
      <c r="ES161" s="161"/>
      <c r="ET161" s="161"/>
      <c r="EU161" s="161"/>
      <c r="EV161" s="161"/>
      <c r="EW161" s="161"/>
      <c r="EX161" s="161"/>
      <c r="EY161" s="161"/>
      <c r="EZ161" s="161"/>
      <c r="FA161" s="161"/>
      <c r="FB161" s="161"/>
      <c r="FC161" s="161"/>
      <c r="FD161" s="161"/>
      <c r="FE161" s="161"/>
      <c r="FF161" s="161"/>
      <c r="FG161" s="161"/>
      <c r="FH161" s="161"/>
      <c r="FI161" s="161"/>
      <c r="FJ161" s="161"/>
      <c r="FK161" s="161"/>
      <c r="FL161" s="161"/>
      <c r="FM161" s="161"/>
      <c r="FN161" s="161"/>
      <c r="FO161" s="161"/>
      <c r="FP161" s="161"/>
      <c r="FQ161" s="161"/>
      <c r="FR161" s="161"/>
      <c r="FS161" s="161"/>
      <c r="FT161" s="161"/>
      <c r="FU161" s="161"/>
      <c r="FV161" s="161"/>
      <c r="FW161" s="161"/>
      <c r="FX161" s="161"/>
      <c r="FY161" s="161"/>
      <c r="FZ161" s="161"/>
      <c r="GA161" s="161"/>
      <c r="GB161" s="161"/>
      <c r="GC161" s="161"/>
      <c r="GD161" s="161"/>
      <c r="GE161" s="161"/>
      <c r="GF161" s="161"/>
      <c r="GG161" s="161"/>
      <c r="GH161" s="161"/>
      <c r="GI161" s="161"/>
      <c r="GJ161" s="161"/>
      <c r="GK161" s="161"/>
      <c r="GL161" s="161"/>
      <c r="GM161" s="161"/>
      <c r="GN161" s="161"/>
      <c r="GO161" s="161"/>
      <c r="GP161" s="161"/>
      <c r="GQ161" s="161"/>
      <c r="GR161" s="161"/>
      <c r="GS161" s="161"/>
      <c r="GT161" s="161"/>
      <c r="GU161" s="161"/>
      <c r="GV161" s="161"/>
      <c r="GW161" s="161"/>
      <c r="GX161" s="161"/>
      <c r="GY161" s="161"/>
      <c r="GZ161" s="161"/>
    </row>
    <row r="162" spans="17:208">
      <c r="Q162" s="229"/>
      <c r="R162" s="230"/>
      <c r="S162" s="219"/>
      <c r="T162" s="220"/>
      <c r="U162" s="220"/>
      <c r="V162" s="220"/>
      <c r="W162" s="221"/>
      <c r="X162" s="199"/>
      <c r="Y162" s="199"/>
      <c r="AA162" s="203"/>
      <c r="AB162" s="198"/>
      <c r="AC162" s="161"/>
      <c r="AD162" s="161"/>
      <c r="AE162" s="161"/>
      <c r="AF162" s="161"/>
      <c r="AG162" s="161"/>
      <c r="AH162" s="161"/>
      <c r="AI162" s="161"/>
      <c r="AJ162" s="161"/>
      <c r="AK162" s="161"/>
      <c r="AL162" s="161"/>
      <c r="AM162" s="161"/>
      <c r="AN162" s="161"/>
      <c r="AO162" s="161"/>
      <c r="AP162" s="161"/>
      <c r="AQ162" s="161"/>
      <c r="AR162" s="161"/>
      <c r="AS162" s="161"/>
      <c r="AT162" s="161"/>
      <c r="AU162" s="161"/>
      <c r="AV162" s="161"/>
      <c r="AW162" s="161"/>
      <c r="AX162" s="161"/>
      <c r="AY162" s="161"/>
      <c r="AZ162" s="161"/>
      <c r="BA162" s="161"/>
      <c r="BB162" s="161"/>
      <c r="BC162" s="161"/>
      <c r="BD162" s="161"/>
      <c r="BE162" s="161"/>
      <c r="BF162" s="161"/>
      <c r="BG162" s="161"/>
      <c r="BH162" s="161"/>
      <c r="BI162" s="161"/>
      <c r="BJ162" s="161"/>
      <c r="BK162" s="161"/>
      <c r="BL162" s="161"/>
      <c r="BM162" s="161"/>
      <c r="BN162" s="161"/>
      <c r="BO162" s="161"/>
      <c r="BP162" s="161"/>
      <c r="BQ162" s="161"/>
      <c r="BR162" s="161"/>
      <c r="BS162" s="161"/>
      <c r="BT162" s="161"/>
      <c r="BU162" s="161"/>
      <c r="BV162" s="161"/>
      <c r="BW162" s="161"/>
      <c r="BX162" s="161"/>
      <c r="BY162" s="161"/>
      <c r="BZ162" s="161"/>
      <c r="CA162" s="161"/>
      <c r="CB162" s="161"/>
      <c r="CC162" s="161"/>
      <c r="CD162" s="161"/>
      <c r="CE162" s="161"/>
      <c r="CF162" s="161"/>
      <c r="CG162" s="161"/>
      <c r="CH162" s="161"/>
      <c r="CI162" s="161"/>
      <c r="CJ162" s="161"/>
      <c r="CK162" s="161"/>
      <c r="CL162" s="161"/>
      <c r="CM162" s="161"/>
      <c r="CN162" s="161"/>
      <c r="CO162" s="161"/>
      <c r="CP162" s="161"/>
      <c r="CQ162" s="161"/>
      <c r="CR162" s="161"/>
      <c r="CS162" s="161"/>
      <c r="CT162" s="161"/>
      <c r="CU162" s="161"/>
      <c r="CV162" s="161"/>
      <c r="CW162" s="161"/>
      <c r="CX162" s="161"/>
      <c r="CY162" s="161"/>
      <c r="CZ162" s="161"/>
      <c r="DA162" s="161"/>
      <c r="DB162" s="161"/>
      <c r="DC162" s="161"/>
      <c r="DD162" s="161"/>
      <c r="DE162" s="161"/>
      <c r="DF162" s="161"/>
      <c r="DG162" s="161"/>
      <c r="DH162" s="161"/>
      <c r="DI162" s="161"/>
      <c r="DJ162" s="161"/>
      <c r="DK162" s="161"/>
      <c r="DL162" s="161"/>
      <c r="DM162" s="161"/>
      <c r="DN162" s="161"/>
      <c r="DO162" s="161"/>
      <c r="DP162" s="161"/>
      <c r="DQ162" s="161"/>
      <c r="DR162" s="161"/>
      <c r="DS162" s="161"/>
      <c r="DT162" s="161"/>
      <c r="DU162" s="161"/>
      <c r="DV162" s="161"/>
      <c r="DW162" s="161"/>
      <c r="DX162" s="161"/>
      <c r="DY162" s="161"/>
      <c r="DZ162" s="161"/>
      <c r="EA162" s="161"/>
      <c r="EB162" s="161"/>
      <c r="EC162" s="161"/>
      <c r="ED162" s="161"/>
      <c r="EE162" s="161"/>
      <c r="EF162" s="161"/>
      <c r="EG162" s="161"/>
      <c r="EH162" s="161"/>
      <c r="EI162" s="161"/>
      <c r="EJ162" s="161"/>
      <c r="EK162" s="161"/>
      <c r="EL162" s="161"/>
      <c r="EM162" s="161"/>
      <c r="EN162" s="161"/>
      <c r="EO162" s="161"/>
      <c r="EP162" s="161"/>
      <c r="EQ162" s="161"/>
      <c r="ER162" s="161"/>
      <c r="ES162" s="161"/>
      <c r="ET162" s="161"/>
      <c r="EU162" s="161"/>
      <c r="EV162" s="161"/>
      <c r="EW162" s="161"/>
      <c r="EX162" s="161"/>
      <c r="EY162" s="161"/>
      <c r="EZ162" s="161"/>
      <c r="FA162" s="161"/>
      <c r="FB162" s="161"/>
      <c r="FC162" s="161"/>
      <c r="FD162" s="161"/>
      <c r="FE162" s="161"/>
      <c r="FF162" s="161"/>
      <c r="FG162" s="161"/>
      <c r="FH162" s="161"/>
      <c r="FI162" s="161"/>
      <c r="FJ162" s="161"/>
      <c r="FK162" s="161"/>
      <c r="FL162" s="161"/>
      <c r="FM162" s="161"/>
      <c r="FN162" s="161"/>
      <c r="FO162" s="161"/>
      <c r="FP162" s="161"/>
      <c r="FQ162" s="161"/>
      <c r="FR162" s="161"/>
      <c r="FS162" s="161"/>
      <c r="FT162" s="161"/>
      <c r="FU162" s="161"/>
      <c r="FV162" s="161"/>
      <c r="FW162" s="161"/>
      <c r="FX162" s="161"/>
      <c r="FY162" s="161"/>
      <c r="FZ162" s="161"/>
      <c r="GA162" s="161"/>
      <c r="GB162" s="161"/>
      <c r="GC162" s="161"/>
      <c r="GD162" s="161"/>
      <c r="GE162" s="161"/>
      <c r="GF162" s="161"/>
      <c r="GG162" s="161"/>
      <c r="GH162" s="161"/>
      <c r="GI162" s="161"/>
      <c r="GJ162" s="161"/>
      <c r="GK162" s="161"/>
      <c r="GL162" s="161"/>
      <c r="GM162" s="161"/>
      <c r="GN162" s="161"/>
      <c r="GO162" s="161"/>
      <c r="GP162" s="161"/>
      <c r="GQ162" s="161"/>
      <c r="GR162" s="161"/>
      <c r="GS162" s="161"/>
      <c r="GT162" s="161"/>
      <c r="GU162" s="161"/>
      <c r="GV162" s="161"/>
      <c r="GW162" s="161"/>
      <c r="GX162" s="161"/>
      <c r="GY162" s="161"/>
      <c r="GZ162" s="161"/>
    </row>
    <row r="163" spans="17:208">
      <c r="Q163" s="229"/>
      <c r="R163" s="230"/>
      <c r="S163" s="219"/>
      <c r="T163" s="220"/>
      <c r="U163" s="220"/>
      <c r="V163" s="220"/>
      <c r="W163" s="221"/>
      <c r="X163" s="199"/>
      <c r="Y163" s="199"/>
      <c r="AA163" s="203"/>
      <c r="AB163" s="198"/>
      <c r="AC163" s="161"/>
      <c r="AD163" s="161"/>
      <c r="AE163" s="161"/>
      <c r="AF163" s="161"/>
      <c r="AG163" s="161"/>
      <c r="AH163" s="161"/>
      <c r="AI163" s="161"/>
      <c r="AJ163" s="161"/>
      <c r="AK163" s="161"/>
      <c r="AL163" s="161"/>
      <c r="AM163" s="161"/>
      <c r="AN163" s="161"/>
      <c r="AO163" s="161"/>
      <c r="AP163" s="161"/>
      <c r="AQ163" s="161"/>
      <c r="AR163" s="161"/>
      <c r="AS163" s="161"/>
      <c r="AT163" s="161"/>
      <c r="AU163" s="161"/>
      <c r="AV163" s="161"/>
      <c r="AW163" s="161"/>
      <c r="AX163" s="161"/>
      <c r="AY163" s="161"/>
      <c r="AZ163" s="161"/>
      <c r="BA163" s="161"/>
      <c r="BB163" s="161"/>
      <c r="BC163" s="161"/>
      <c r="BD163" s="161"/>
      <c r="BE163" s="161"/>
      <c r="BF163" s="161"/>
      <c r="BG163" s="161"/>
      <c r="BH163" s="161"/>
      <c r="BI163" s="161"/>
      <c r="BJ163" s="161"/>
      <c r="BK163" s="161"/>
      <c r="BL163" s="161"/>
      <c r="BM163" s="161"/>
      <c r="BN163" s="161"/>
      <c r="BO163" s="161"/>
      <c r="BP163" s="161"/>
      <c r="BQ163" s="161"/>
      <c r="BR163" s="161"/>
      <c r="BS163" s="161"/>
      <c r="BT163" s="161"/>
      <c r="BU163" s="161"/>
      <c r="BV163" s="161"/>
      <c r="BW163" s="161"/>
      <c r="BX163" s="161"/>
      <c r="BY163" s="161"/>
      <c r="BZ163" s="161"/>
      <c r="CA163" s="161"/>
      <c r="CB163" s="161"/>
      <c r="CC163" s="161"/>
      <c r="CD163" s="161"/>
      <c r="CE163" s="161"/>
      <c r="CF163" s="161"/>
      <c r="CG163" s="161"/>
      <c r="CH163" s="161"/>
      <c r="CI163" s="161"/>
      <c r="CJ163" s="161"/>
      <c r="CK163" s="161"/>
      <c r="CL163" s="161"/>
      <c r="CM163" s="161"/>
      <c r="CN163" s="161"/>
      <c r="CO163" s="161"/>
      <c r="CP163" s="161"/>
      <c r="CQ163" s="161"/>
      <c r="CR163" s="161"/>
      <c r="CS163" s="161"/>
      <c r="CT163" s="161"/>
      <c r="CU163" s="161"/>
      <c r="CV163" s="161"/>
      <c r="CW163" s="161"/>
      <c r="CX163" s="161"/>
      <c r="CY163" s="161"/>
      <c r="CZ163" s="161"/>
      <c r="DA163" s="161"/>
      <c r="DB163" s="161"/>
      <c r="DC163" s="161"/>
      <c r="DD163" s="161"/>
      <c r="DE163" s="161"/>
      <c r="DF163" s="161"/>
      <c r="DG163" s="161"/>
      <c r="DH163" s="161"/>
      <c r="DI163" s="161"/>
      <c r="DJ163" s="161"/>
      <c r="DK163" s="161"/>
      <c r="DL163" s="161"/>
      <c r="DM163" s="161"/>
      <c r="DN163" s="161"/>
      <c r="DO163" s="161"/>
      <c r="DP163" s="161"/>
      <c r="DQ163" s="161"/>
      <c r="DR163" s="161"/>
      <c r="DS163" s="161"/>
      <c r="DT163" s="161"/>
      <c r="DU163" s="161"/>
      <c r="DV163" s="161"/>
      <c r="DW163" s="161"/>
      <c r="DX163" s="161"/>
      <c r="DY163" s="161"/>
      <c r="DZ163" s="161"/>
      <c r="EA163" s="161"/>
      <c r="EB163" s="161"/>
      <c r="EC163" s="161"/>
      <c r="ED163" s="161"/>
      <c r="EE163" s="161"/>
      <c r="EF163" s="161"/>
      <c r="EG163" s="161"/>
      <c r="EH163" s="161"/>
      <c r="EI163" s="161"/>
      <c r="EJ163" s="161"/>
      <c r="EK163" s="161"/>
      <c r="EL163" s="161"/>
      <c r="EM163" s="161"/>
      <c r="EN163" s="161"/>
      <c r="EO163" s="161"/>
      <c r="EP163" s="161"/>
      <c r="EQ163" s="161"/>
      <c r="ER163" s="161"/>
      <c r="ES163" s="161"/>
      <c r="ET163" s="161"/>
      <c r="EU163" s="161"/>
      <c r="EV163" s="161"/>
      <c r="EW163" s="161"/>
      <c r="EX163" s="161"/>
      <c r="EY163" s="161"/>
      <c r="EZ163" s="161"/>
      <c r="FA163" s="161"/>
      <c r="FB163" s="161"/>
      <c r="FC163" s="161"/>
      <c r="FD163" s="161"/>
      <c r="FE163" s="161"/>
      <c r="FF163" s="161"/>
      <c r="FG163" s="161"/>
      <c r="FH163" s="161"/>
      <c r="FI163" s="161"/>
      <c r="FJ163" s="161"/>
      <c r="FK163" s="161"/>
      <c r="FL163" s="161"/>
      <c r="FM163" s="161"/>
      <c r="FN163" s="161"/>
      <c r="FO163" s="161"/>
      <c r="FP163" s="161"/>
      <c r="FQ163" s="161"/>
      <c r="FR163" s="161"/>
      <c r="FS163" s="161"/>
      <c r="FT163" s="161"/>
      <c r="FU163" s="161"/>
      <c r="FV163" s="161"/>
      <c r="FW163" s="161"/>
      <c r="FX163" s="161"/>
      <c r="FY163" s="161"/>
      <c r="FZ163" s="161"/>
      <c r="GA163" s="161"/>
      <c r="GB163" s="161"/>
      <c r="GC163" s="161"/>
      <c r="GD163" s="161"/>
      <c r="GE163" s="161"/>
      <c r="GF163" s="161"/>
      <c r="GG163" s="161"/>
      <c r="GH163" s="161"/>
      <c r="GI163" s="161"/>
      <c r="GJ163" s="161"/>
      <c r="GK163" s="161"/>
      <c r="GL163" s="161"/>
      <c r="GM163" s="161"/>
      <c r="GN163" s="161"/>
      <c r="GO163" s="161"/>
      <c r="GP163" s="161"/>
      <c r="GQ163" s="161"/>
      <c r="GR163" s="161"/>
      <c r="GS163" s="161"/>
      <c r="GT163" s="161"/>
      <c r="GU163" s="161"/>
      <c r="GV163" s="161"/>
      <c r="GW163" s="161"/>
      <c r="GX163" s="161"/>
      <c r="GY163" s="161"/>
      <c r="GZ163" s="161"/>
    </row>
    <row r="164" spans="17:208">
      <c r="Q164" s="229"/>
      <c r="R164" s="230"/>
      <c r="S164" s="219"/>
      <c r="T164" s="220"/>
      <c r="U164" s="220"/>
      <c r="V164" s="220"/>
      <c r="W164" s="221"/>
      <c r="X164" s="199"/>
      <c r="Y164" s="199"/>
      <c r="AA164" s="203"/>
      <c r="AB164" s="198"/>
      <c r="AC164" s="161"/>
      <c r="AD164" s="161"/>
      <c r="AE164" s="161"/>
      <c r="AF164" s="161"/>
      <c r="AG164" s="161"/>
      <c r="AH164" s="161"/>
      <c r="AI164" s="161"/>
      <c r="AJ164" s="161"/>
      <c r="AK164" s="161"/>
      <c r="AL164" s="161"/>
      <c r="AM164" s="161"/>
      <c r="AN164" s="161"/>
      <c r="AO164" s="161"/>
      <c r="AP164" s="161"/>
      <c r="AQ164" s="161"/>
      <c r="AR164" s="161"/>
      <c r="AS164" s="161"/>
      <c r="AT164" s="161"/>
      <c r="AU164" s="161"/>
      <c r="AV164" s="161"/>
      <c r="AW164" s="161"/>
      <c r="AX164" s="161"/>
      <c r="AY164" s="161"/>
      <c r="AZ164" s="161"/>
      <c r="BA164" s="161"/>
      <c r="BB164" s="161"/>
      <c r="BC164" s="161"/>
      <c r="BD164" s="161"/>
      <c r="BE164" s="161"/>
      <c r="BF164" s="161"/>
      <c r="BG164" s="161"/>
      <c r="BH164" s="161"/>
      <c r="BI164" s="161"/>
      <c r="BJ164" s="161"/>
      <c r="BK164" s="161"/>
      <c r="BL164" s="161"/>
      <c r="BM164" s="161"/>
      <c r="BN164" s="161"/>
      <c r="BO164" s="161"/>
      <c r="BP164" s="161"/>
      <c r="BQ164" s="161"/>
      <c r="BR164" s="161"/>
      <c r="BS164" s="161"/>
      <c r="BT164" s="161"/>
      <c r="BU164" s="161"/>
      <c r="BV164" s="161"/>
      <c r="BW164" s="161"/>
      <c r="BX164" s="161"/>
      <c r="BY164" s="161"/>
      <c r="BZ164" s="161"/>
      <c r="CA164" s="161"/>
      <c r="CB164" s="161"/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  <c r="CM164" s="161"/>
      <c r="CN164" s="161"/>
      <c r="CO164" s="161"/>
      <c r="CP164" s="161"/>
      <c r="CQ164" s="161"/>
      <c r="CR164" s="161"/>
      <c r="CS164" s="161"/>
      <c r="CT164" s="161"/>
      <c r="CU164" s="161"/>
      <c r="CV164" s="161"/>
      <c r="CW164" s="161"/>
      <c r="CX164" s="161"/>
      <c r="CY164" s="161"/>
      <c r="CZ164" s="161"/>
      <c r="DA164" s="161"/>
      <c r="DB164" s="161"/>
      <c r="DC164" s="161"/>
      <c r="DD164" s="161"/>
      <c r="DE164" s="161"/>
      <c r="DF164" s="161"/>
      <c r="DG164" s="161"/>
      <c r="DH164" s="161"/>
      <c r="DI164" s="161"/>
      <c r="DJ164" s="161"/>
      <c r="DK164" s="161"/>
      <c r="DL164" s="161"/>
      <c r="DM164" s="161"/>
      <c r="DN164" s="161"/>
      <c r="DO164" s="161"/>
      <c r="DP164" s="161"/>
      <c r="DQ164" s="161"/>
      <c r="DR164" s="161"/>
      <c r="DS164" s="161"/>
      <c r="DT164" s="161"/>
      <c r="DU164" s="161"/>
      <c r="DV164" s="161"/>
      <c r="DW164" s="161"/>
      <c r="DX164" s="161"/>
      <c r="DY164" s="161"/>
      <c r="DZ164" s="161"/>
      <c r="EA164" s="161"/>
      <c r="EB164" s="161"/>
      <c r="EC164" s="161"/>
      <c r="ED164" s="161"/>
      <c r="EE164" s="161"/>
      <c r="EF164" s="161"/>
      <c r="EG164" s="161"/>
      <c r="EH164" s="161"/>
      <c r="EI164" s="161"/>
      <c r="EJ164" s="161"/>
      <c r="EK164" s="161"/>
      <c r="EL164" s="161"/>
      <c r="EM164" s="161"/>
      <c r="EN164" s="161"/>
      <c r="EO164" s="161"/>
      <c r="EP164" s="161"/>
      <c r="EQ164" s="161"/>
      <c r="ER164" s="161"/>
      <c r="ES164" s="161"/>
      <c r="ET164" s="161"/>
      <c r="EU164" s="161"/>
      <c r="EV164" s="161"/>
      <c r="EW164" s="161"/>
      <c r="EX164" s="161"/>
      <c r="EY164" s="161"/>
      <c r="EZ164" s="161"/>
      <c r="FA164" s="161"/>
      <c r="FB164" s="161"/>
      <c r="FC164" s="161"/>
      <c r="FD164" s="161"/>
      <c r="FE164" s="161"/>
      <c r="FF164" s="161"/>
      <c r="FG164" s="161"/>
      <c r="FH164" s="161"/>
      <c r="FI164" s="161"/>
      <c r="FJ164" s="161"/>
      <c r="FK164" s="161"/>
      <c r="FL164" s="161"/>
      <c r="FM164" s="161"/>
      <c r="FN164" s="161"/>
      <c r="FO164" s="161"/>
      <c r="FP164" s="161"/>
      <c r="FQ164" s="161"/>
      <c r="FR164" s="161"/>
      <c r="FS164" s="161"/>
      <c r="FT164" s="161"/>
      <c r="FU164" s="161"/>
      <c r="FV164" s="161"/>
      <c r="FW164" s="161"/>
      <c r="FX164" s="161"/>
      <c r="FY164" s="161"/>
      <c r="FZ164" s="161"/>
      <c r="GA164" s="161"/>
      <c r="GB164" s="161"/>
      <c r="GC164" s="161"/>
      <c r="GD164" s="161"/>
      <c r="GE164" s="161"/>
      <c r="GF164" s="161"/>
      <c r="GG164" s="161"/>
      <c r="GH164" s="161"/>
      <c r="GI164" s="161"/>
      <c r="GJ164" s="161"/>
      <c r="GK164" s="161"/>
      <c r="GL164" s="161"/>
      <c r="GM164" s="161"/>
      <c r="GN164" s="161"/>
      <c r="GO164" s="161"/>
      <c r="GP164" s="161"/>
      <c r="GQ164" s="161"/>
      <c r="GR164" s="161"/>
      <c r="GS164" s="161"/>
      <c r="GT164" s="161"/>
      <c r="GU164" s="161"/>
      <c r="GV164" s="161"/>
      <c r="GW164" s="161"/>
      <c r="GX164" s="161"/>
      <c r="GY164" s="161"/>
      <c r="GZ164" s="161"/>
    </row>
    <row r="165" spans="17:208">
      <c r="Q165" s="229"/>
      <c r="R165" s="230"/>
      <c r="S165" s="219"/>
      <c r="T165" s="220"/>
      <c r="U165" s="220"/>
      <c r="V165" s="220"/>
      <c r="W165" s="221"/>
      <c r="X165" s="199"/>
      <c r="Y165" s="199"/>
      <c r="AA165" s="203"/>
      <c r="AB165" s="198"/>
      <c r="AC165" s="161"/>
      <c r="AD165" s="161"/>
      <c r="AE165" s="161"/>
      <c r="AF165" s="161"/>
      <c r="AG165" s="161"/>
      <c r="AH165" s="161"/>
      <c r="AI165" s="161"/>
      <c r="AJ165" s="161"/>
      <c r="AK165" s="161"/>
      <c r="AL165" s="161"/>
      <c r="AM165" s="161"/>
      <c r="AN165" s="161"/>
      <c r="AO165" s="161"/>
      <c r="AP165" s="161"/>
      <c r="AQ165" s="161"/>
      <c r="AR165" s="161"/>
      <c r="AS165" s="161"/>
      <c r="AT165" s="161"/>
      <c r="AU165" s="161"/>
      <c r="AV165" s="161"/>
      <c r="AW165" s="161"/>
      <c r="AX165" s="161"/>
      <c r="AY165" s="161"/>
      <c r="AZ165" s="161"/>
      <c r="BA165" s="161"/>
      <c r="BB165" s="161"/>
      <c r="BC165" s="161"/>
      <c r="BD165" s="161"/>
      <c r="BE165" s="161"/>
      <c r="BF165" s="161"/>
      <c r="BG165" s="161"/>
      <c r="BH165" s="161"/>
      <c r="BI165" s="161"/>
      <c r="BJ165" s="161"/>
      <c r="BK165" s="161"/>
      <c r="BL165" s="161"/>
      <c r="BM165" s="161"/>
      <c r="BN165" s="161"/>
      <c r="BO165" s="161"/>
      <c r="BP165" s="161"/>
      <c r="BQ165" s="161"/>
      <c r="BR165" s="161"/>
      <c r="BS165" s="161"/>
      <c r="BT165" s="161"/>
      <c r="BU165" s="161"/>
      <c r="BV165" s="161"/>
      <c r="BW165" s="161"/>
      <c r="BX165" s="161"/>
      <c r="BY165" s="161"/>
      <c r="BZ165" s="161"/>
      <c r="CA165" s="161"/>
      <c r="CB165" s="161"/>
      <c r="CC165" s="161"/>
      <c r="CD165" s="161"/>
      <c r="CE165" s="161"/>
      <c r="CF165" s="161"/>
      <c r="CG165" s="161"/>
      <c r="CH165" s="161"/>
      <c r="CI165" s="161"/>
      <c r="CJ165" s="161"/>
      <c r="CK165" s="161"/>
      <c r="CL165" s="161"/>
      <c r="CM165" s="161"/>
      <c r="CN165" s="161"/>
      <c r="CO165" s="161"/>
      <c r="CP165" s="161"/>
      <c r="CQ165" s="161"/>
      <c r="CR165" s="161"/>
      <c r="CS165" s="161"/>
      <c r="CT165" s="161"/>
      <c r="CU165" s="161"/>
      <c r="CV165" s="161"/>
      <c r="CW165" s="161"/>
      <c r="CX165" s="161"/>
      <c r="CY165" s="161"/>
      <c r="CZ165" s="161"/>
      <c r="DA165" s="161"/>
      <c r="DB165" s="161"/>
      <c r="DC165" s="161"/>
      <c r="DD165" s="161"/>
      <c r="DE165" s="161"/>
      <c r="DF165" s="161"/>
      <c r="DG165" s="161"/>
      <c r="DH165" s="161"/>
      <c r="DI165" s="161"/>
      <c r="DJ165" s="161"/>
      <c r="DK165" s="161"/>
      <c r="DL165" s="161"/>
      <c r="DM165" s="161"/>
      <c r="DN165" s="161"/>
      <c r="DO165" s="161"/>
      <c r="DP165" s="161"/>
      <c r="DQ165" s="161"/>
      <c r="DR165" s="161"/>
      <c r="DS165" s="161"/>
      <c r="DT165" s="161"/>
      <c r="DU165" s="161"/>
      <c r="DV165" s="161"/>
      <c r="DW165" s="161"/>
      <c r="DX165" s="161"/>
      <c r="DY165" s="161"/>
      <c r="DZ165" s="161"/>
      <c r="EA165" s="161"/>
      <c r="EB165" s="161"/>
      <c r="EC165" s="161"/>
      <c r="ED165" s="161"/>
      <c r="EE165" s="161"/>
      <c r="EF165" s="161"/>
      <c r="EG165" s="161"/>
      <c r="EH165" s="161"/>
      <c r="EI165" s="161"/>
      <c r="EJ165" s="161"/>
      <c r="EK165" s="161"/>
      <c r="EL165" s="161"/>
      <c r="EM165" s="161"/>
      <c r="EN165" s="161"/>
      <c r="EO165" s="161"/>
      <c r="EP165" s="161"/>
      <c r="EQ165" s="161"/>
      <c r="ER165" s="161"/>
      <c r="ES165" s="161"/>
      <c r="ET165" s="161"/>
      <c r="EU165" s="161"/>
      <c r="EV165" s="161"/>
      <c r="EW165" s="161"/>
      <c r="EX165" s="161"/>
      <c r="EY165" s="161"/>
      <c r="EZ165" s="161"/>
      <c r="FA165" s="161"/>
      <c r="FB165" s="161"/>
      <c r="FC165" s="161"/>
      <c r="FD165" s="161"/>
      <c r="FE165" s="161"/>
      <c r="FF165" s="161"/>
      <c r="FG165" s="161"/>
      <c r="FH165" s="161"/>
      <c r="FI165" s="161"/>
      <c r="FJ165" s="161"/>
      <c r="FK165" s="161"/>
      <c r="FL165" s="161"/>
      <c r="FM165" s="161"/>
      <c r="FN165" s="161"/>
      <c r="FO165" s="161"/>
      <c r="FP165" s="161"/>
      <c r="FQ165" s="161"/>
      <c r="FR165" s="161"/>
      <c r="FS165" s="161"/>
      <c r="FT165" s="161"/>
      <c r="FU165" s="161"/>
      <c r="FV165" s="161"/>
      <c r="FW165" s="161"/>
      <c r="FX165" s="161"/>
      <c r="FY165" s="161"/>
      <c r="FZ165" s="161"/>
      <c r="GA165" s="161"/>
      <c r="GB165" s="161"/>
      <c r="GC165" s="161"/>
      <c r="GD165" s="161"/>
      <c r="GE165" s="161"/>
      <c r="GF165" s="161"/>
      <c r="GG165" s="161"/>
      <c r="GH165" s="161"/>
      <c r="GI165" s="161"/>
      <c r="GJ165" s="161"/>
      <c r="GK165" s="161"/>
      <c r="GL165" s="161"/>
      <c r="GM165" s="161"/>
      <c r="GN165" s="161"/>
      <c r="GO165" s="161"/>
      <c r="GP165" s="161"/>
      <c r="GQ165" s="161"/>
      <c r="GR165" s="161"/>
      <c r="GS165" s="161"/>
      <c r="GT165" s="161"/>
      <c r="GU165" s="161"/>
      <c r="GV165" s="161"/>
      <c r="GW165" s="161"/>
      <c r="GX165" s="161"/>
      <c r="GY165" s="161"/>
      <c r="GZ165" s="161"/>
    </row>
    <row r="166" spans="17:208">
      <c r="Q166" s="229"/>
      <c r="R166" s="230"/>
      <c r="S166" s="219"/>
      <c r="T166" s="220"/>
      <c r="U166" s="220"/>
      <c r="V166" s="220"/>
      <c r="W166" s="221"/>
      <c r="X166" s="199"/>
      <c r="Y166" s="199"/>
      <c r="AA166" s="203"/>
      <c r="AB166" s="198"/>
      <c r="AC166" s="161"/>
      <c r="AD166" s="161"/>
      <c r="AE166" s="161"/>
      <c r="AF166" s="161"/>
      <c r="AG166" s="161"/>
      <c r="AH166" s="161"/>
      <c r="AI166" s="161"/>
      <c r="AJ166" s="161"/>
      <c r="AK166" s="161"/>
      <c r="AL166" s="161"/>
      <c r="AM166" s="161"/>
      <c r="AN166" s="161"/>
      <c r="AO166" s="161"/>
      <c r="AP166" s="161"/>
      <c r="AQ166" s="161"/>
      <c r="AR166" s="161"/>
      <c r="AS166" s="161"/>
      <c r="AT166" s="161"/>
      <c r="AU166" s="161"/>
      <c r="AV166" s="161"/>
      <c r="AW166" s="161"/>
      <c r="AX166" s="161"/>
      <c r="AY166" s="161"/>
      <c r="AZ166" s="161"/>
      <c r="BA166" s="161"/>
      <c r="BB166" s="161"/>
      <c r="BC166" s="161"/>
      <c r="BD166" s="161"/>
      <c r="BE166" s="161"/>
      <c r="BF166" s="161"/>
      <c r="BG166" s="161"/>
      <c r="BH166" s="161"/>
      <c r="BI166" s="161"/>
      <c r="BJ166" s="161"/>
      <c r="BK166" s="161"/>
      <c r="BL166" s="161"/>
      <c r="BM166" s="161"/>
      <c r="BN166" s="161"/>
      <c r="BO166" s="161"/>
      <c r="BP166" s="161"/>
      <c r="BQ166" s="161"/>
      <c r="BR166" s="161"/>
      <c r="BS166" s="161"/>
      <c r="BT166" s="161"/>
      <c r="BU166" s="161"/>
      <c r="BV166" s="161"/>
      <c r="BW166" s="161"/>
      <c r="BX166" s="161"/>
      <c r="BY166" s="161"/>
      <c r="BZ166" s="161"/>
      <c r="CA166" s="161"/>
      <c r="CB166" s="161"/>
      <c r="CC166" s="161"/>
      <c r="CD166" s="161"/>
      <c r="CE166" s="161"/>
      <c r="CF166" s="161"/>
      <c r="CG166" s="161"/>
      <c r="CH166" s="161"/>
      <c r="CI166" s="161"/>
      <c r="CJ166" s="161"/>
      <c r="CK166" s="161"/>
      <c r="CL166" s="161"/>
      <c r="CM166" s="161"/>
      <c r="CN166" s="161"/>
      <c r="CO166" s="161"/>
      <c r="CP166" s="161"/>
      <c r="CQ166" s="161"/>
      <c r="CR166" s="161"/>
      <c r="CS166" s="161"/>
      <c r="CT166" s="161"/>
      <c r="CU166" s="161"/>
      <c r="CV166" s="161"/>
      <c r="CW166" s="161"/>
      <c r="CX166" s="161"/>
      <c r="CY166" s="161"/>
      <c r="CZ166" s="161"/>
      <c r="DA166" s="161"/>
      <c r="DB166" s="161"/>
      <c r="DC166" s="161"/>
      <c r="DD166" s="161"/>
      <c r="DE166" s="161"/>
      <c r="DF166" s="161"/>
      <c r="DG166" s="161"/>
      <c r="DH166" s="161"/>
      <c r="DI166" s="161"/>
      <c r="DJ166" s="161"/>
      <c r="DK166" s="161"/>
      <c r="DL166" s="161"/>
      <c r="DM166" s="161"/>
      <c r="DN166" s="161"/>
      <c r="DO166" s="161"/>
      <c r="DP166" s="161"/>
      <c r="DQ166" s="161"/>
      <c r="DR166" s="161"/>
      <c r="DS166" s="161"/>
      <c r="DT166" s="161"/>
      <c r="DU166" s="161"/>
      <c r="DV166" s="161"/>
      <c r="DW166" s="161"/>
      <c r="DX166" s="161"/>
      <c r="DY166" s="161"/>
      <c r="DZ166" s="161"/>
      <c r="EA166" s="161"/>
      <c r="EB166" s="161"/>
      <c r="EC166" s="161"/>
      <c r="ED166" s="161"/>
      <c r="EE166" s="161"/>
      <c r="EF166" s="161"/>
      <c r="EG166" s="161"/>
      <c r="EH166" s="161"/>
      <c r="EI166" s="161"/>
      <c r="EJ166" s="161"/>
      <c r="EK166" s="161"/>
      <c r="EL166" s="161"/>
      <c r="EM166" s="161"/>
      <c r="EN166" s="161"/>
      <c r="EO166" s="161"/>
      <c r="EP166" s="161"/>
      <c r="EQ166" s="161"/>
      <c r="ER166" s="161"/>
      <c r="ES166" s="161"/>
      <c r="ET166" s="161"/>
      <c r="EU166" s="161"/>
      <c r="EV166" s="161"/>
      <c r="EW166" s="161"/>
      <c r="EX166" s="161"/>
      <c r="EY166" s="161"/>
      <c r="EZ166" s="161"/>
      <c r="FA166" s="161"/>
      <c r="FB166" s="161"/>
      <c r="FC166" s="161"/>
      <c r="FD166" s="161"/>
      <c r="FE166" s="161"/>
      <c r="FF166" s="161"/>
      <c r="FG166" s="161"/>
      <c r="FH166" s="161"/>
      <c r="FI166" s="161"/>
      <c r="FJ166" s="161"/>
      <c r="FK166" s="161"/>
      <c r="FL166" s="161"/>
      <c r="FM166" s="161"/>
      <c r="FN166" s="161"/>
      <c r="FO166" s="161"/>
      <c r="FP166" s="161"/>
      <c r="FQ166" s="161"/>
      <c r="FR166" s="161"/>
      <c r="FS166" s="161"/>
      <c r="FT166" s="161"/>
      <c r="FU166" s="161"/>
      <c r="FV166" s="161"/>
      <c r="FW166" s="161"/>
      <c r="FX166" s="161"/>
      <c r="FY166" s="161"/>
      <c r="FZ166" s="161"/>
      <c r="GA166" s="161"/>
      <c r="GB166" s="161"/>
      <c r="GC166" s="161"/>
      <c r="GD166" s="161"/>
      <c r="GE166" s="161"/>
      <c r="GF166" s="161"/>
      <c r="GG166" s="161"/>
      <c r="GH166" s="161"/>
      <c r="GI166" s="161"/>
      <c r="GJ166" s="161"/>
      <c r="GK166" s="161"/>
      <c r="GL166" s="161"/>
      <c r="GM166" s="161"/>
      <c r="GN166" s="161"/>
      <c r="GO166" s="161"/>
      <c r="GP166" s="161"/>
      <c r="GQ166" s="161"/>
      <c r="GR166" s="161"/>
      <c r="GS166" s="161"/>
      <c r="GT166" s="161"/>
      <c r="GU166" s="161"/>
      <c r="GV166" s="161"/>
      <c r="GW166" s="161"/>
      <c r="GX166" s="161"/>
      <c r="GY166" s="161"/>
      <c r="GZ166" s="161"/>
    </row>
    <row r="167" spans="17:208">
      <c r="Q167" s="229"/>
      <c r="R167" s="230"/>
      <c r="S167" s="219"/>
      <c r="T167" s="220"/>
      <c r="U167" s="220"/>
      <c r="V167" s="220"/>
      <c r="W167" s="221"/>
      <c r="X167" s="199"/>
      <c r="Y167" s="199"/>
      <c r="AA167" s="203"/>
      <c r="AB167" s="198"/>
      <c r="AC167" s="161"/>
      <c r="AD167" s="161"/>
      <c r="AE167" s="161"/>
      <c r="AF167" s="161"/>
      <c r="AG167" s="161"/>
      <c r="AH167" s="161"/>
      <c r="AI167" s="161"/>
      <c r="AJ167" s="161"/>
      <c r="AK167" s="161"/>
      <c r="AL167" s="161"/>
      <c r="AM167" s="161"/>
      <c r="AN167" s="161"/>
      <c r="AO167" s="161"/>
      <c r="AP167" s="161"/>
      <c r="AQ167" s="161"/>
      <c r="AR167" s="161"/>
      <c r="AS167" s="161"/>
      <c r="AT167" s="161"/>
      <c r="AU167" s="161"/>
      <c r="AV167" s="161"/>
      <c r="AW167" s="161"/>
      <c r="AX167" s="161"/>
      <c r="AY167" s="161"/>
      <c r="AZ167" s="161"/>
      <c r="BA167" s="161"/>
      <c r="BB167" s="161"/>
      <c r="BC167" s="161"/>
      <c r="BD167" s="161"/>
      <c r="BE167" s="161"/>
      <c r="BF167" s="161"/>
      <c r="BG167" s="161"/>
      <c r="BH167" s="161"/>
      <c r="BI167" s="161"/>
      <c r="BJ167" s="161"/>
      <c r="BK167" s="161"/>
      <c r="BL167" s="161"/>
      <c r="BM167" s="161"/>
      <c r="BN167" s="161"/>
      <c r="BO167" s="161"/>
      <c r="BP167" s="161"/>
      <c r="BQ167" s="161"/>
      <c r="BR167" s="161"/>
      <c r="BS167" s="161"/>
      <c r="BT167" s="161"/>
      <c r="BU167" s="161"/>
      <c r="BV167" s="161"/>
      <c r="BW167" s="161"/>
      <c r="BX167" s="161"/>
      <c r="BY167" s="161"/>
      <c r="BZ167" s="161"/>
      <c r="CA167" s="161"/>
      <c r="CB167" s="161"/>
      <c r="CC167" s="161"/>
      <c r="CD167" s="161"/>
      <c r="CE167" s="161"/>
      <c r="CF167" s="161"/>
      <c r="CG167" s="161"/>
      <c r="CH167" s="161"/>
      <c r="CI167" s="161"/>
      <c r="CJ167" s="161"/>
      <c r="CK167" s="161"/>
      <c r="CL167" s="161"/>
      <c r="CM167" s="161"/>
      <c r="CN167" s="161"/>
      <c r="CO167" s="161"/>
      <c r="CP167" s="161"/>
      <c r="CQ167" s="161"/>
      <c r="CR167" s="161"/>
      <c r="CS167" s="161"/>
      <c r="CT167" s="161"/>
      <c r="CU167" s="161"/>
      <c r="CV167" s="161"/>
      <c r="CW167" s="161"/>
      <c r="CX167" s="161"/>
      <c r="CY167" s="161"/>
      <c r="CZ167" s="161"/>
      <c r="DA167" s="161"/>
      <c r="DB167" s="161"/>
      <c r="DC167" s="161"/>
      <c r="DD167" s="161"/>
      <c r="DE167" s="161"/>
      <c r="DF167" s="161"/>
      <c r="DG167" s="161"/>
      <c r="DH167" s="161"/>
      <c r="DI167" s="161"/>
      <c r="DJ167" s="161"/>
      <c r="DK167" s="161"/>
      <c r="DL167" s="161"/>
      <c r="DM167" s="161"/>
      <c r="DN167" s="161"/>
      <c r="DO167" s="161"/>
      <c r="DP167" s="161"/>
      <c r="DQ167" s="161"/>
      <c r="DR167" s="161"/>
      <c r="DS167" s="161"/>
      <c r="DT167" s="161"/>
      <c r="DU167" s="161"/>
      <c r="DV167" s="161"/>
      <c r="DW167" s="161"/>
      <c r="DX167" s="161"/>
      <c r="DY167" s="161"/>
      <c r="DZ167" s="161"/>
      <c r="EA167" s="161"/>
      <c r="EB167" s="161"/>
      <c r="EC167" s="161"/>
      <c r="ED167" s="161"/>
      <c r="EE167" s="161"/>
      <c r="EF167" s="161"/>
      <c r="EG167" s="161"/>
      <c r="EH167" s="161"/>
      <c r="EI167" s="161"/>
      <c r="EJ167" s="161"/>
      <c r="EK167" s="161"/>
      <c r="EL167" s="161"/>
      <c r="EM167" s="161"/>
      <c r="EN167" s="161"/>
      <c r="EO167" s="161"/>
      <c r="EP167" s="161"/>
      <c r="EQ167" s="161"/>
      <c r="ER167" s="161"/>
      <c r="ES167" s="161"/>
      <c r="ET167" s="161"/>
      <c r="EU167" s="161"/>
      <c r="EV167" s="161"/>
      <c r="EW167" s="161"/>
      <c r="EX167" s="161"/>
      <c r="EY167" s="161"/>
      <c r="EZ167" s="161"/>
      <c r="FA167" s="161"/>
      <c r="FB167" s="161"/>
      <c r="FC167" s="161"/>
      <c r="FD167" s="161"/>
      <c r="FE167" s="161"/>
      <c r="FF167" s="161"/>
      <c r="FG167" s="161"/>
      <c r="FH167" s="161"/>
      <c r="FI167" s="161"/>
      <c r="FJ167" s="161"/>
      <c r="FK167" s="161"/>
      <c r="FL167" s="161"/>
      <c r="FM167" s="161"/>
      <c r="FN167" s="161"/>
      <c r="FO167" s="161"/>
      <c r="FP167" s="161"/>
      <c r="FQ167" s="161"/>
      <c r="FR167" s="161"/>
      <c r="FS167" s="161"/>
      <c r="FT167" s="161"/>
      <c r="FU167" s="161"/>
      <c r="FV167" s="161"/>
      <c r="FW167" s="161"/>
      <c r="FX167" s="161"/>
      <c r="FY167" s="161"/>
      <c r="FZ167" s="161"/>
      <c r="GA167" s="161"/>
      <c r="GB167" s="161"/>
      <c r="GC167" s="161"/>
      <c r="GD167" s="161"/>
      <c r="GE167" s="161"/>
      <c r="GF167" s="161"/>
      <c r="GG167" s="161"/>
      <c r="GH167" s="161"/>
      <c r="GI167" s="161"/>
      <c r="GJ167" s="161"/>
      <c r="GK167" s="161"/>
      <c r="GL167" s="161"/>
      <c r="GM167" s="161"/>
      <c r="GN167" s="161"/>
      <c r="GO167" s="161"/>
      <c r="GP167" s="161"/>
      <c r="GQ167" s="161"/>
      <c r="GR167" s="161"/>
      <c r="GS167" s="161"/>
      <c r="GT167" s="161"/>
      <c r="GU167" s="161"/>
      <c r="GV167" s="161"/>
      <c r="GW167" s="161"/>
      <c r="GX167" s="161"/>
      <c r="GY167" s="161"/>
      <c r="GZ167" s="161"/>
    </row>
    <row r="168" spans="17:208">
      <c r="Q168" s="229"/>
      <c r="R168" s="230"/>
      <c r="S168" s="219"/>
      <c r="T168" s="220"/>
      <c r="U168" s="220"/>
      <c r="V168" s="220"/>
      <c r="W168" s="221"/>
      <c r="X168" s="199"/>
      <c r="Y168" s="199"/>
      <c r="AA168" s="203"/>
      <c r="AB168" s="198"/>
      <c r="AC168" s="161"/>
      <c r="AD168" s="161"/>
      <c r="AE168" s="161"/>
      <c r="AF168" s="161"/>
      <c r="AG168" s="161"/>
      <c r="AH168" s="161"/>
      <c r="AI168" s="161"/>
      <c r="AJ168" s="161"/>
      <c r="AK168" s="161"/>
      <c r="AL168" s="161"/>
      <c r="AM168" s="161"/>
      <c r="AN168" s="161"/>
      <c r="AO168" s="161"/>
      <c r="AP168" s="161"/>
      <c r="AQ168" s="161"/>
      <c r="AR168" s="161"/>
      <c r="AS168" s="161"/>
      <c r="AT168" s="161"/>
      <c r="AU168" s="161"/>
      <c r="AV168" s="161"/>
      <c r="AW168" s="161"/>
      <c r="AX168" s="161"/>
      <c r="AY168" s="161"/>
      <c r="AZ168" s="161"/>
      <c r="BA168" s="161"/>
      <c r="BB168" s="161"/>
      <c r="BC168" s="161"/>
      <c r="BD168" s="161"/>
      <c r="BE168" s="161"/>
      <c r="BF168" s="161"/>
      <c r="BG168" s="161"/>
      <c r="BH168" s="161"/>
      <c r="BI168" s="161"/>
      <c r="BJ168" s="161"/>
      <c r="BK168" s="161"/>
      <c r="BL168" s="161"/>
      <c r="BM168" s="161"/>
      <c r="BN168" s="161"/>
      <c r="BO168" s="161"/>
      <c r="BP168" s="161"/>
      <c r="BQ168" s="161"/>
      <c r="BR168" s="161"/>
      <c r="BS168" s="161"/>
      <c r="BT168" s="161"/>
      <c r="BU168" s="161"/>
      <c r="BV168" s="161"/>
      <c r="BW168" s="161"/>
      <c r="BX168" s="161"/>
      <c r="BY168" s="161"/>
      <c r="BZ168" s="161"/>
      <c r="CA168" s="161"/>
      <c r="CB168" s="161"/>
      <c r="CC168" s="161"/>
      <c r="CD168" s="161"/>
      <c r="CE168" s="161"/>
      <c r="CF168" s="161"/>
      <c r="CG168" s="161"/>
      <c r="CH168" s="161"/>
      <c r="CI168" s="161"/>
      <c r="CJ168" s="161"/>
      <c r="CK168" s="161"/>
      <c r="CL168" s="161"/>
      <c r="CM168" s="161"/>
      <c r="CN168" s="161"/>
      <c r="CO168" s="161"/>
      <c r="CP168" s="161"/>
      <c r="CQ168" s="161"/>
      <c r="CR168" s="161"/>
      <c r="CS168" s="161"/>
      <c r="CT168" s="161"/>
      <c r="CU168" s="161"/>
      <c r="CV168" s="161"/>
      <c r="CW168" s="161"/>
      <c r="CX168" s="161"/>
      <c r="CY168" s="161"/>
      <c r="CZ168" s="161"/>
      <c r="DA168" s="161"/>
      <c r="DB168" s="161"/>
      <c r="DC168" s="161"/>
      <c r="DD168" s="161"/>
      <c r="DE168" s="161"/>
      <c r="DF168" s="161"/>
      <c r="DG168" s="161"/>
      <c r="DH168" s="161"/>
      <c r="DI168" s="161"/>
      <c r="DJ168" s="161"/>
      <c r="DK168" s="161"/>
      <c r="DL168" s="161"/>
      <c r="DM168" s="161"/>
      <c r="DN168" s="161"/>
      <c r="DO168" s="161"/>
      <c r="DP168" s="161"/>
      <c r="DQ168" s="161"/>
      <c r="DR168" s="161"/>
      <c r="DS168" s="161"/>
      <c r="DT168" s="161"/>
      <c r="DU168" s="161"/>
      <c r="DV168" s="161"/>
      <c r="DW168" s="161"/>
      <c r="DX168" s="161"/>
      <c r="DY168" s="161"/>
      <c r="DZ168" s="161"/>
      <c r="EA168" s="161"/>
      <c r="EB168" s="161"/>
      <c r="EC168" s="161"/>
      <c r="ED168" s="161"/>
      <c r="EE168" s="161"/>
      <c r="EF168" s="161"/>
      <c r="EG168" s="161"/>
      <c r="EH168" s="161"/>
      <c r="EI168" s="161"/>
      <c r="EJ168" s="161"/>
      <c r="EK168" s="161"/>
      <c r="EL168" s="161"/>
      <c r="EM168" s="161"/>
      <c r="EN168" s="161"/>
      <c r="EO168" s="161"/>
      <c r="EP168" s="161"/>
      <c r="EQ168" s="161"/>
      <c r="ER168" s="161"/>
      <c r="ES168" s="161"/>
      <c r="ET168" s="161"/>
      <c r="EU168" s="161"/>
      <c r="EV168" s="161"/>
      <c r="EW168" s="161"/>
      <c r="EX168" s="161"/>
      <c r="EY168" s="161"/>
      <c r="EZ168" s="161"/>
      <c r="FA168" s="161"/>
      <c r="FB168" s="161"/>
      <c r="FC168" s="161"/>
      <c r="FD168" s="161"/>
      <c r="FE168" s="161"/>
      <c r="FF168" s="161"/>
      <c r="FG168" s="161"/>
      <c r="FH168" s="161"/>
      <c r="FI168" s="161"/>
      <c r="FJ168" s="161"/>
      <c r="FK168" s="161"/>
      <c r="FL168" s="161"/>
      <c r="FM168" s="161"/>
      <c r="FN168" s="161"/>
      <c r="FO168" s="161"/>
      <c r="FP168" s="161"/>
      <c r="FQ168" s="161"/>
      <c r="FR168" s="161"/>
      <c r="FS168" s="161"/>
      <c r="FT168" s="161"/>
      <c r="FU168" s="161"/>
      <c r="FV168" s="161"/>
      <c r="FW168" s="161"/>
      <c r="FX168" s="161"/>
      <c r="FY168" s="161"/>
      <c r="FZ168" s="161"/>
      <c r="GA168" s="161"/>
      <c r="GB168" s="161"/>
      <c r="GC168" s="161"/>
      <c r="GD168" s="161"/>
      <c r="GE168" s="161"/>
      <c r="GF168" s="161"/>
      <c r="GG168" s="161"/>
      <c r="GH168" s="161"/>
      <c r="GI168" s="161"/>
      <c r="GJ168" s="161"/>
      <c r="GK168" s="161"/>
      <c r="GL168" s="161"/>
      <c r="GM168" s="161"/>
      <c r="GN168" s="161"/>
      <c r="GO168" s="161"/>
      <c r="GP168" s="161"/>
      <c r="GQ168" s="161"/>
      <c r="GR168" s="161"/>
      <c r="GS168" s="161"/>
      <c r="GT168" s="161"/>
      <c r="GU168" s="161"/>
      <c r="GV168" s="161"/>
      <c r="GW168" s="161"/>
      <c r="GX168" s="161"/>
      <c r="GY168" s="161"/>
      <c r="GZ168" s="161"/>
    </row>
    <row r="169" spans="17:208">
      <c r="Q169" s="229"/>
      <c r="R169" s="230"/>
      <c r="S169" s="219"/>
      <c r="T169" s="220"/>
      <c r="U169" s="220"/>
      <c r="V169" s="220"/>
      <c r="W169" s="221"/>
      <c r="X169" s="199"/>
      <c r="Y169" s="199"/>
      <c r="AA169" s="203"/>
      <c r="AB169" s="198"/>
      <c r="AC169" s="161"/>
      <c r="AD169" s="161"/>
      <c r="AE169" s="161"/>
      <c r="AF169" s="161"/>
      <c r="AG169" s="161"/>
      <c r="AH169" s="161"/>
      <c r="AI169" s="161"/>
      <c r="AJ169" s="161"/>
      <c r="AK169" s="161"/>
      <c r="AL169" s="161"/>
      <c r="AM169" s="161"/>
      <c r="AN169" s="161"/>
      <c r="AO169" s="161"/>
      <c r="AP169" s="161"/>
      <c r="AQ169" s="161"/>
      <c r="AR169" s="161"/>
      <c r="AS169" s="161"/>
      <c r="AT169" s="161"/>
      <c r="AU169" s="161"/>
      <c r="AV169" s="161"/>
      <c r="AW169" s="161"/>
      <c r="AX169" s="161"/>
      <c r="AY169" s="161"/>
      <c r="AZ169" s="161"/>
      <c r="BA169" s="161"/>
      <c r="BB169" s="161"/>
      <c r="BC169" s="161"/>
      <c r="BD169" s="161"/>
      <c r="BE169" s="161"/>
      <c r="BF169" s="161"/>
      <c r="BG169" s="161"/>
      <c r="BH169" s="161"/>
      <c r="BI169" s="161"/>
      <c r="BJ169" s="161"/>
      <c r="BK169" s="161"/>
      <c r="BL169" s="161"/>
      <c r="BM169" s="161"/>
      <c r="BN169" s="161"/>
      <c r="BO169" s="161"/>
      <c r="BP169" s="161"/>
      <c r="BQ169" s="161"/>
      <c r="BR169" s="161"/>
      <c r="BS169" s="161"/>
      <c r="BT169" s="161"/>
      <c r="BU169" s="161"/>
      <c r="BV169" s="161"/>
      <c r="BW169" s="161"/>
      <c r="BX169" s="161"/>
      <c r="BY169" s="161"/>
      <c r="BZ169" s="161"/>
      <c r="CA169" s="161"/>
      <c r="CB169" s="161"/>
      <c r="CC169" s="161"/>
      <c r="CD169" s="161"/>
      <c r="CE169" s="161"/>
      <c r="CF169" s="161"/>
      <c r="CG169" s="161"/>
      <c r="CH169" s="161"/>
      <c r="CI169" s="161"/>
      <c r="CJ169" s="161"/>
      <c r="CK169" s="161"/>
      <c r="CL169" s="161"/>
      <c r="CM169" s="161"/>
      <c r="CN169" s="161"/>
      <c r="CO169" s="161"/>
      <c r="CP169" s="161"/>
      <c r="CQ169" s="161"/>
      <c r="CR169" s="161"/>
      <c r="CS169" s="161"/>
      <c r="CT169" s="161"/>
      <c r="CU169" s="161"/>
      <c r="CV169" s="161"/>
      <c r="CW169" s="161"/>
      <c r="CX169" s="161"/>
      <c r="CY169" s="161"/>
      <c r="CZ169" s="161"/>
      <c r="DA169" s="161"/>
      <c r="DB169" s="161"/>
      <c r="DC169" s="161"/>
      <c r="DD169" s="161"/>
      <c r="DE169" s="161"/>
      <c r="DF169" s="161"/>
      <c r="DG169" s="161"/>
      <c r="DH169" s="161"/>
      <c r="DI169" s="161"/>
      <c r="DJ169" s="161"/>
      <c r="DK169" s="161"/>
      <c r="DL169" s="161"/>
      <c r="DM169" s="161"/>
      <c r="DN169" s="161"/>
      <c r="DO169" s="161"/>
      <c r="DP169" s="161"/>
      <c r="DQ169" s="161"/>
      <c r="DR169" s="161"/>
      <c r="DS169" s="161"/>
      <c r="DT169" s="161"/>
      <c r="DU169" s="161"/>
      <c r="DV169" s="161"/>
      <c r="DW169" s="161"/>
      <c r="DX169" s="161"/>
      <c r="DY169" s="161"/>
      <c r="DZ169" s="161"/>
      <c r="EA169" s="161"/>
      <c r="EB169" s="161"/>
      <c r="EC169" s="161"/>
      <c r="ED169" s="161"/>
      <c r="EE169" s="161"/>
      <c r="EF169" s="161"/>
      <c r="EG169" s="161"/>
      <c r="EH169" s="161"/>
      <c r="EI169" s="161"/>
      <c r="EJ169" s="161"/>
      <c r="EK169" s="161"/>
      <c r="EL169" s="161"/>
      <c r="EM169" s="161"/>
      <c r="EN169" s="161"/>
      <c r="EO169" s="161"/>
      <c r="EP169" s="161"/>
      <c r="EQ169" s="161"/>
      <c r="ER169" s="161"/>
      <c r="ES169" s="161"/>
      <c r="ET169" s="161"/>
      <c r="EU169" s="161"/>
      <c r="EV169" s="161"/>
      <c r="EW169" s="161"/>
      <c r="EX169" s="161"/>
      <c r="EY169" s="161"/>
      <c r="EZ169" s="161"/>
      <c r="FA169" s="161"/>
      <c r="FB169" s="161"/>
      <c r="FC169" s="161"/>
      <c r="FD169" s="161"/>
      <c r="FE169" s="161"/>
      <c r="FF169" s="161"/>
      <c r="FG169" s="161"/>
      <c r="FH169" s="161"/>
      <c r="FI169" s="161"/>
      <c r="FJ169" s="161"/>
      <c r="FK169" s="161"/>
      <c r="FL169" s="161"/>
      <c r="FM169" s="161"/>
      <c r="FN169" s="161"/>
      <c r="FO169" s="161"/>
      <c r="FP169" s="161"/>
      <c r="FQ169" s="161"/>
      <c r="FR169" s="161"/>
      <c r="FS169" s="161"/>
      <c r="FT169" s="161"/>
      <c r="FU169" s="161"/>
      <c r="FV169" s="161"/>
      <c r="FW169" s="161"/>
      <c r="FX169" s="161"/>
      <c r="FY169" s="161"/>
      <c r="FZ169" s="161"/>
      <c r="GA169" s="161"/>
      <c r="GB169" s="161"/>
      <c r="GC169" s="161"/>
      <c r="GD169" s="161"/>
      <c r="GE169" s="161"/>
      <c r="GF169" s="161"/>
      <c r="GG169" s="161"/>
      <c r="GH169" s="161"/>
      <c r="GI169" s="161"/>
      <c r="GJ169" s="161"/>
      <c r="GK169" s="161"/>
      <c r="GL169" s="161"/>
      <c r="GM169" s="161"/>
      <c r="GN169" s="161"/>
      <c r="GO169" s="161"/>
      <c r="GP169" s="161"/>
      <c r="GQ169" s="161"/>
      <c r="GR169" s="161"/>
      <c r="GS169" s="161"/>
      <c r="GT169" s="161"/>
      <c r="GU169" s="161"/>
      <c r="GV169" s="161"/>
      <c r="GW169" s="161"/>
      <c r="GX169" s="161"/>
      <c r="GY169" s="161"/>
      <c r="GZ169" s="161"/>
    </row>
    <row r="170" spans="17:208">
      <c r="Q170" s="229"/>
      <c r="R170" s="230"/>
      <c r="S170" s="219"/>
      <c r="T170" s="220"/>
      <c r="U170" s="220"/>
      <c r="V170" s="220"/>
      <c r="W170" s="221"/>
      <c r="X170" s="199"/>
      <c r="Y170" s="199"/>
      <c r="AA170" s="203"/>
      <c r="AB170" s="198"/>
      <c r="AC170" s="161"/>
      <c r="AD170" s="161"/>
      <c r="AE170" s="161"/>
      <c r="AF170" s="161"/>
      <c r="AG170" s="161"/>
      <c r="AH170" s="161"/>
      <c r="AI170" s="161"/>
      <c r="AJ170" s="161"/>
      <c r="AK170" s="161"/>
      <c r="AL170" s="161"/>
      <c r="AM170" s="161"/>
      <c r="AN170" s="161"/>
      <c r="AO170" s="161"/>
      <c r="AP170" s="161"/>
      <c r="AQ170" s="161"/>
      <c r="AR170" s="161"/>
      <c r="AS170" s="161"/>
      <c r="AT170" s="161"/>
      <c r="AU170" s="161"/>
      <c r="AV170" s="161"/>
      <c r="AW170" s="161"/>
      <c r="AX170" s="161"/>
      <c r="AY170" s="161"/>
      <c r="AZ170" s="161"/>
      <c r="BA170" s="161"/>
      <c r="BB170" s="161"/>
      <c r="BC170" s="161"/>
      <c r="BD170" s="161"/>
      <c r="BE170" s="161"/>
      <c r="BF170" s="161"/>
      <c r="BG170" s="161"/>
      <c r="BH170" s="161"/>
      <c r="BI170" s="161"/>
      <c r="BJ170" s="161"/>
      <c r="BK170" s="161"/>
      <c r="BL170" s="161"/>
      <c r="BM170" s="161"/>
      <c r="BN170" s="161"/>
      <c r="BO170" s="161"/>
      <c r="BP170" s="161"/>
      <c r="BQ170" s="161"/>
      <c r="BR170" s="161"/>
      <c r="BS170" s="161"/>
      <c r="BT170" s="161"/>
      <c r="BU170" s="161"/>
      <c r="BV170" s="161"/>
      <c r="BW170" s="161"/>
      <c r="BX170" s="161"/>
      <c r="BY170" s="161"/>
      <c r="BZ170" s="161"/>
      <c r="CA170" s="161"/>
      <c r="CB170" s="161"/>
      <c r="CC170" s="161"/>
      <c r="CD170" s="161"/>
      <c r="CE170" s="161"/>
      <c r="CF170" s="161"/>
      <c r="CG170" s="161"/>
      <c r="CH170" s="161"/>
      <c r="CI170" s="161"/>
      <c r="CJ170" s="161"/>
      <c r="CK170" s="161"/>
      <c r="CL170" s="161"/>
      <c r="CM170" s="161"/>
      <c r="CN170" s="161"/>
      <c r="CO170" s="161"/>
      <c r="CP170" s="161"/>
      <c r="CQ170" s="161"/>
      <c r="CR170" s="161"/>
      <c r="CS170" s="161"/>
      <c r="CT170" s="161"/>
      <c r="CU170" s="161"/>
      <c r="CV170" s="161"/>
      <c r="CW170" s="161"/>
      <c r="CX170" s="161"/>
      <c r="CY170" s="161"/>
      <c r="CZ170" s="161"/>
      <c r="DA170" s="161"/>
      <c r="DB170" s="161"/>
      <c r="DC170" s="161"/>
      <c r="DD170" s="161"/>
      <c r="DE170" s="161"/>
      <c r="DF170" s="161"/>
      <c r="DG170" s="161"/>
      <c r="DH170" s="161"/>
      <c r="DI170" s="161"/>
      <c r="DJ170" s="161"/>
      <c r="DK170" s="161"/>
      <c r="DL170" s="161"/>
      <c r="DM170" s="161"/>
      <c r="DN170" s="161"/>
      <c r="DO170" s="161"/>
      <c r="DP170" s="161"/>
      <c r="DQ170" s="161"/>
      <c r="DR170" s="161"/>
      <c r="DS170" s="161"/>
      <c r="DT170" s="161"/>
      <c r="DU170" s="161"/>
      <c r="DV170" s="161"/>
      <c r="DW170" s="161"/>
      <c r="DX170" s="161"/>
      <c r="DY170" s="161"/>
      <c r="DZ170" s="161"/>
      <c r="EA170" s="161"/>
      <c r="EB170" s="161"/>
      <c r="EC170" s="161"/>
      <c r="ED170" s="161"/>
      <c r="EE170" s="161"/>
      <c r="EF170" s="161"/>
      <c r="EG170" s="161"/>
      <c r="EH170" s="161"/>
      <c r="EI170" s="161"/>
      <c r="EJ170" s="161"/>
      <c r="EK170" s="161"/>
      <c r="EL170" s="161"/>
      <c r="EM170" s="161"/>
      <c r="EN170" s="161"/>
      <c r="EO170" s="161"/>
      <c r="EP170" s="161"/>
      <c r="EQ170" s="161"/>
      <c r="ER170" s="161"/>
      <c r="ES170" s="161"/>
      <c r="ET170" s="161"/>
      <c r="EU170" s="161"/>
      <c r="EV170" s="161"/>
      <c r="EW170" s="161"/>
      <c r="EX170" s="161"/>
      <c r="EY170" s="161"/>
      <c r="EZ170" s="161"/>
      <c r="FA170" s="161"/>
      <c r="FB170" s="161"/>
      <c r="FC170" s="161"/>
      <c r="FD170" s="161"/>
      <c r="FE170" s="161"/>
      <c r="FF170" s="161"/>
      <c r="FG170" s="161"/>
      <c r="FH170" s="161"/>
      <c r="FI170" s="161"/>
      <c r="FJ170" s="161"/>
      <c r="FK170" s="161"/>
      <c r="FL170" s="161"/>
      <c r="FM170" s="161"/>
      <c r="FN170" s="161"/>
      <c r="FO170" s="161"/>
      <c r="FP170" s="161"/>
      <c r="FQ170" s="161"/>
      <c r="FR170" s="161"/>
      <c r="FS170" s="161"/>
      <c r="FT170" s="161"/>
      <c r="FU170" s="161"/>
      <c r="FV170" s="161"/>
      <c r="FW170" s="161"/>
      <c r="FX170" s="161"/>
      <c r="FY170" s="161"/>
      <c r="FZ170" s="161"/>
      <c r="GA170" s="161"/>
      <c r="GB170" s="161"/>
      <c r="GC170" s="161"/>
      <c r="GD170" s="161"/>
      <c r="GE170" s="161"/>
      <c r="GF170" s="161"/>
      <c r="GG170" s="161"/>
      <c r="GH170" s="161"/>
      <c r="GI170" s="161"/>
      <c r="GJ170" s="161"/>
      <c r="GK170" s="161"/>
      <c r="GL170" s="161"/>
      <c r="GM170" s="161"/>
      <c r="GN170" s="161"/>
      <c r="GO170" s="161"/>
      <c r="GP170" s="161"/>
      <c r="GQ170" s="161"/>
      <c r="GR170" s="161"/>
      <c r="GS170" s="161"/>
      <c r="GT170" s="161"/>
      <c r="GU170" s="161"/>
      <c r="GV170" s="161"/>
      <c r="GW170" s="161"/>
      <c r="GX170" s="161"/>
      <c r="GY170" s="161"/>
      <c r="GZ170" s="161"/>
    </row>
    <row r="171" spans="17:208">
      <c r="Q171" s="229"/>
      <c r="R171" s="230"/>
      <c r="S171" s="219"/>
      <c r="T171" s="220"/>
      <c r="U171" s="220"/>
      <c r="V171" s="220"/>
      <c r="W171" s="221"/>
      <c r="X171" s="199"/>
      <c r="Y171" s="199"/>
      <c r="AA171" s="203"/>
      <c r="AB171" s="198"/>
      <c r="AC171" s="161"/>
      <c r="AD171" s="161"/>
      <c r="AE171" s="161"/>
      <c r="AF171" s="161"/>
      <c r="AG171" s="161"/>
      <c r="AH171" s="161"/>
      <c r="AI171" s="161"/>
      <c r="AJ171" s="161"/>
      <c r="AK171" s="161"/>
      <c r="AL171" s="161"/>
      <c r="AM171" s="161"/>
      <c r="AN171" s="161"/>
      <c r="AO171" s="161"/>
      <c r="AP171" s="161"/>
      <c r="AQ171" s="161"/>
      <c r="AR171" s="161"/>
      <c r="AS171" s="161"/>
      <c r="AT171" s="161"/>
      <c r="AU171" s="161"/>
      <c r="AV171" s="161"/>
      <c r="AW171" s="161"/>
      <c r="AX171" s="161"/>
      <c r="AY171" s="161"/>
      <c r="AZ171" s="161"/>
      <c r="BA171" s="161"/>
      <c r="BB171" s="161"/>
      <c r="BC171" s="161"/>
      <c r="BD171" s="161"/>
      <c r="BE171" s="161"/>
      <c r="BF171" s="161"/>
      <c r="BG171" s="161"/>
      <c r="BH171" s="161"/>
      <c r="BI171" s="161"/>
      <c r="BJ171" s="161"/>
      <c r="BK171" s="161"/>
      <c r="BL171" s="161"/>
      <c r="BM171" s="161"/>
      <c r="BN171" s="161"/>
      <c r="BO171" s="161"/>
      <c r="BP171" s="161"/>
      <c r="BQ171" s="161"/>
      <c r="BR171" s="161"/>
      <c r="BS171" s="161"/>
      <c r="BT171" s="161"/>
      <c r="BU171" s="161"/>
      <c r="BV171" s="161"/>
      <c r="BW171" s="161"/>
      <c r="BX171" s="161"/>
      <c r="BY171" s="161"/>
      <c r="BZ171" s="161"/>
      <c r="CA171" s="161"/>
      <c r="CB171" s="161"/>
      <c r="CC171" s="161"/>
      <c r="CD171" s="161"/>
      <c r="CE171" s="161"/>
      <c r="CF171" s="161"/>
      <c r="CG171" s="161"/>
      <c r="CH171" s="161"/>
      <c r="CI171" s="161"/>
      <c r="CJ171" s="161"/>
      <c r="CK171" s="161"/>
      <c r="CL171" s="161"/>
      <c r="CM171" s="161"/>
      <c r="CN171" s="161"/>
      <c r="CO171" s="161"/>
      <c r="CP171" s="161"/>
      <c r="CQ171" s="161"/>
      <c r="CR171" s="161"/>
      <c r="CS171" s="161"/>
      <c r="CT171" s="161"/>
      <c r="CU171" s="161"/>
      <c r="CV171" s="161"/>
      <c r="CW171" s="161"/>
      <c r="CX171" s="161"/>
      <c r="CY171" s="161"/>
      <c r="CZ171" s="161"/>
      <c r="DA171" s="161"/>
      <c r="DB171" s="161"/>
      <c r="DC171" s="161"/>
      <c r="DD171" s="161"/>
      <c r="DE171" s="161"/>
      <c r="DF171" s="161"/>
      <c r="DG171" s="161"/>
      <c r="DH171" s="161"/>
      <c r="DI171" s="161"/>
      <c r="DJ171" s="161"/>
      <c r="DK171" s="161"/>
      <c r="DL171" s="161"/>
      <c r="DM171" s="161"/>
      <c r="DN171" s="161"/>
      <c r="DO171" s="161"/>
      <c r="DP171" s="161"/>
      <c r="DQ171" s="161"/>
      <c r="DR171" s="161"/>
      <c r="DS171" s="161"/>
      <c r="DT171" s="161"/>
      <c r="DU171" s="161"/>
      <c r="DV171" s="161"/>
      <c r="DW171" s="161"/>
      <c r="DX171" s="161"/>
      <c r="DY171" s="161"/>
      <c r="DZ171" s="161"/>
      <c r="EA171" s="161"/>
      <c r="EB171" s="161"/>
      <c r="EC171" s="161"/>
      <c r="ED171" s="161"/>
      <c r="EE171" s="161"/>
      <c r="EF171" s="161"/>
      <c r="EG171" s="161"/>
      <c r="EH171" s="161"/>
      <c r="EI171" s="161"/>
      <c r="EJ171" s="161"/>
      <c r="EK171" s="161"/>
      <c r="EL171" s="161"/>
      <c r="EM171" s="161"/>
      <c r="EN171" s="161"/>
      <c r="EO171" s="161"/>
      <c r="EP171" s="161"/>
      <c r="EQ171" s="161"/>
      <c r="ER171" s="161"/>
      <c r="ES171" s="161"/>
      <c r="ET171" s="161"/>
      <c r="EU171" s="161"/>
      <c r="EV171" s="161"/>
      <c r="EW171" s="161"/>
      <c r="EX171" s="161"/>
      <c r="EY171" s="161"/>
      <c r="EZ171" s="161"/>
      <c r="FA171" s="161"/>
      <c r="FB171" s="161"/>
      <c r="FC171" s="161"/>
      <c r="FD171" s="161"/>
      <c r="FE171" s="161"/>
      <c r="FF171" s="161"/>
      <c r="FG171" s="161"/>
      <c r="FH171" s="161"/>
      <c r="FI171" s="161"/>
      <c r="FJ171" s="161"/>
      <c r="FK171" s="161"/>
      <c r="FL171" s="161"/>
      <c r="FM171" s="161"/>
      <c r="FN171" s="161"/>
      <c r="FO171" s="161"/>
      <c r="FP171" s="161"/>
      <c r="FQ171" s="161"/>
      <c r="FR171" s="161"/>
      <c r="FS171" s="161"/>
      <c r="FT171" s="161"/>
      <c r="FU171" s="161"/>
      <c r="FV171" s="161"/>
      <c r="FW171" s="161"/>
      <c r="FX171" s="161"/>
      <c r="FY171" s="161"/>
      <c r="FZ171" s="161"/>
      <c r="GA171" s="161"/>
      <c r="GB171" s="161"/>
      <c r="GC171" s="161"/>
      <c r="GD171" s="161"/>
      <c r="GE171" s="161"/>
      <c r="GF171" s="161"/>
      <c r="GG171" s="161"/>
      <c r="GH171" s="161"/>
      <c r="GI171" s="161"/>
      <c r="GJ171" s="161"/>
      <c r="GK171" s="161"/>
      <c r="GL171" s="161"/>
      <c r="GM171" s="161"/>
      <c r="GN171" s="161"/>
      <c r="GO171" s="161"/>
      <c r="GP171" s="161"/>
      <c r="GQ171" s="161"/>
      <c r="GR171" s="161"/>
      <c r="GS171" s="161"/>
      <c r="GT171" s="161"/>
      <c r="GU171" s="161"/>
      <c r="GV171" s="161"/>
      <c r="GW171" s="161"/>
      <c r="GX171" s="161"/>
      <c r="GY171" s="161"/>
      <c r="GZ171" s="161"/>
    </row>
    <row r="172" spans="17:208">
      <c r="Q172" s="229"/>
      <c r="R172" s="230"/>
      <c r="S172" s="219"/>
      <c r="T172" s="220"/>
      <c r="U172" s="220"/>
      <c r="V172" s="220"/>
      <c r="W172" s="221"/>
      <c r="X172" s="199"/>
      <c r="Y172" s="199"/>
      <c r="AA172" s="203"/>
      <c r="AB172" s="198"/>
      <c r="AC172" s="161"/>
      <c r="AD172" s="161"/>
      <c r="AE172" s="161"/>
      <c r="AF172" s="161"/>
      <c r="AG172" s="161"/>
      <c r="AH172" s="161"/>
      <c r="AI172" s="161"/>
      <c r="AJ172" s="161"/>
      <c r="AK172" s="161"/>
      <c r="AL172" s="161"/>
      <c r="AM172" s="161"/>
      <c r="AN172" s="161"/>
      <c r="AO172" s="161"/>
      <c r="AP172" s="161"/>
      <c r="AQ172" s="161"/>
      <c r="AR172" s="161"/>
      <c r="AS172" s="161"/>
      <c r="AT172" s="161"/>
      <c r="AU172" s="161"/>
      <c r="AV172" s="161"/>
      <c r="AW172" s="161"/>
      <c r="AX172" s="161"/>
      <c r="AY172" s="161"/>
      <c r="AZ172" s="161"/>
      <c r="BA172" s="161"/>
      <c r="BB172" s="161"/>
      <c r="BC172" s="161"/>
      <c r="BD172" s="161"/>
      <c r="BE172" s="161"/>
      <c r="BF172" s="161"/>
      <c r="BG172" s="161"/>
      <c r="BH172" s="161"/>
      <c r="BI172" s="161"/>
      <c r="BJ172" s="161"/>
      <c r="BK172" s="161"/>
      <c r="BL172" s="161"/>
      <c r="BM172" s="161"/>
      <c r="BN172" s="161"/>
      <c r="BO172" s="161"/>
      <c r="BP172" s="161"/>
      <c r="BQ172" s="161"/>
      <c r="BR172" s="161"/>
      <c r="BS172" s="161"/>
      <c r="BT172" s="161"/>
      <c r="BU172" s="161"/>
      <c r="BV172" s="161"/>
      <c r="BW172" s="161"/>
      <c r="BX172" s="161"/>
      <c r="BY172" s="161"/>
      <c r="BZ172" s="161"/>
      <c r="CA172" s="161"/>
      <c r="CB172" s="161"/>
      <c r="CC172" s="161"/>
      <c r="CD172" s="161"/>
      <c r="CE172" s="161"/>
      <c r="CF172" s="161"/>
      <c r="CG172" s="161"/>
      <c r="CH172" s="161"/>
      <c r="CI172" s="161"/>
      <c r="CJ172" s="161"/>
      <c r="CK172" s="161"/>
      <c r="CL172" s="161"/>
      <c r="CM172" s="161"/>
      <c r="CN172" s="161"/>
      <c r="CO172" s="161"/>
      <c r="CP172" s="161"/>
      <c r="CQ172" s="161"/>
      <c r="CR172" s="161"/>
      <c r="CS172" s="161"/>
      <c r="CT172" s="161"/>
      <c r="CU172" s="161"/>
      <c r="CV172" s="161"/>
      <c r="CW172" s="161"/>
      <c r="CX172" s="161"/>
      <c r="CY172" s="161"/>
      <c r="CZ172" s="161"/>
      <c r="DA172" s="161"/>
      <c r="DB172" s="161"/>
      <c r="DC172" s="161"/>
      <c r="DD172" s="161"/>
      <c r="DE172" s="161"/>
      <c r="DF172" s="161"/>
      <c r="DG172" s="161"/>
      <c r="DH172" s="161"/>
      <c r="DI172" s="161"/>
      <c r="DJ172" s="161"/>
      <c r="DK172" s="161"/>
      <c r="DL172" s="161"/>
      <c r="DM172" s="161"/>
      <c r="DN172" s="161"/>
      <c r="DO172" s="161"/>
      <c r="DP172" s="161"/>
      <c r="DQ172" s="161"/>
      <c r="DR172" s="161"/>
      <c r="DS172" s="161"/>
      <c r="DT172" s="161"/>
      <c r="DU172" s="161"/>
      <c r="DV172" s="161"/>
      <c r="DW172" s="161"/>
      <c r="DX172" s="161"/>
      <c r="DY172" s="161"/>
      <c r="DZ172" s="161"/>
      <c r="EA172" s="161"/>
      <c r="EB172" s="161"/>
      <c r="EC172" s="161"/>
      <c r="ED172" s="161"/>
      <c r="EE172" s="161"/>
      <c r="EF172" s="161"/>
      <c r="EG172" s="161"/>
      <c r="EH172" s="161"/>
      <c r="EI172" s="161"/>
      <c r="EJ172" s="161"/>
      <c r="EK172" s="161"/>
      <c r="EL172" s="161"/>
      <c r="EM172" s="161"/>
      <c r="EN172" s="161"/>
      <c r="EO172" s="161"/>
      <c r="EP172" s="161"/>
      <c r="EQ172" s="161"/>
      <c r="ER172" s="161"/>
      <c r="ES172" s="161"/>
      <c r="ET172" s="161"/>
      <c r="EU172" s="161"/>
      <c r="EV172" s="161"/>
      <c r="EW172" s="161"/>
      <c r="EX172" s="161"/>
      <c r="EY172" s="161"/>
      <c r="EZ172" s="161"/>
      <c r="FA172" s="161"/>
      <c r="FB172" s="161"/>
      <c r="FC172" s="161"/>
      <c r="FD172" s="161"/>
      <c r="FE172" s="161"/>
      <c r="FF172" s="161"/>
      <c r="FG172" s="161"/>
      <c r="FH172" s="161"/>
      <c r="FI172" s="161"/>
      <c r="FJ172" s="161"/>
      <c r="FK172" s="161"/>
      <c r="FL172" s="161"/>
      <c r="FM172" s="161"/>
      <c r="FN172" s="161"/>
      <c r="FO172" s="161"/>
      <c r="FP172" s="161"/>
      <c r="FQ172" s="161"/>
      <c r="FR172" s="161"/>
      <c r="FS172" s="161"/>
      <c r="FT172" s="161"/>
      <c r="FU172" s="161"/>
      <c r="FV172" s="161"/>
      <c r="FW172" s="161"/>
      <c r="FX172" s="161"/>
      <c r="FY172" s="161"/>
      <c r="FZ172" s="161"/>
      <c r="GA172" s="161"/>
      <c r="GB172" s="161"/>
      <c r="GC172" s="161"/>
      <c r="GD172" s="161"/>
      <c r="GE172" s="161"/>
      <c r="GF172" s="161"/>
      <c r="GG172" s="161"/>
      <c r="GH172" s="161"/>
      <c r="GI172" s="161"/>
      <c r="GJ172" s="161"/>
      <c r="GK172" s="161"/>
      <c r="GL172" s="161"/>
      <c r="GM172" s="161"/>
      <c r="GN172" s="161"/>
      <c r="GO172" s="161"/>
      <c r="GP172" s="161"/>
      <c r="GQ172" s="161"/>
      <c r="GR172" s="161"/>
      <c r="GS172" s="161"/>
      <c r="GT172" s="161"/>
      <c r="GU172" s="161"/>
      <c r="GV172" s="161"/>
      <c r="GW172" s="161"/>
      <c r="GX172" s="161"/>
      <c r="GY172" s="161"/>
      <c r="GZ172" s="161"/>
    </row>
    <row r="173" spans="17:208">
      <c r="Q173" s="229"/>
      <c r="R173" s="230"/>
      <c r="S173" s="219"/>
      <c r="T173" s="220"/>
      <c r="U173" s="220"/>
      <c r="V173" s="220"/>
      <c r="W173" s="221"/>
      <c r="X173" s="199"/>
      <c r="Y173" s="199"/>
      <c r="AA173" s="203"/>
      <c r="AB173" s="198"/>
      <c r="AC173" s="161"/>
      <c r="AD173" s="161"/>
      <c r="AE173" s="161"/>
      <c r="AF173" s="161"/>
      <c r="AG173" s="161"/>
      <c r="AH173" s="161"/>
      <c r="AI173" s="161"/>
      <c r="AJ173" s="161"/>
      <c r="AK173" s="161"/>
      <c r="AL173" s="161"/>
      <c r="AM173" s="161"/>
      <c r="AN173" s="161"/>
      <c r="AO173" s="161"/>
      <c r="AP173" s="161"/>
      <c r="AQ173" s="161"/>
      <c r="AR173" s="161"/>
      <c r="AS173" s="161"/>
      <c r="AT173" s="161"/>
      <c r="AU173" s="161"/>
      <c r="AV173" s="161"/>
      <c r="AW173" s="161"/>
      <c r="AX173" s="161"/>
      <c r="AY173" s="161"/>
      <c r="AZ173" s="161"/>
      <c r="BA173" s="161"/>
      <c r="BB173" s="161"/>
      <c r="BC173" s="161"/>
      <c r="BD173" s="161"/>
      <c r="BE173" s="161"/>
      <c r="BF173" s="161"/>
      <c r="BG173" s="161"/>
      <c r="BH173" s="161"/>
      <c r="BI173" s="161"/>
      <c r="BJ173" s="161"/>
      <c r="BK173" s="161"/>
      <c r="BL173" s="161"/>
      <c r="BM173" s="161"/>
      <c r="BN173" s="161"/>
      <c r="BO173" s="161"/>
      <c r="BP173" s="161"/>
      <c r="BQ173" s="161"/>
      <c r="BR173" s="161"/>
      <c r="BS173" s="161"/>
      <c r="BT173" s="161"/>
      <c r="BU173" s="161"/>
      <c r="BV173" s="161"/>
      <c r="BW173" s="161"/>
      <c r="BX173" s="161"/>
      <c r="BY173" s="161"/>
      <c r="BZ173" s="161"/>
      <c r="CA173" s="161"/>
      <c r="CB173" s="161"/>
      <c r="CC173" s="161"/>
      <c r="CD173" s="161"/>
      <c r="CE173" s="161"/>
      <c r="CF173" s="161"/>
      <c r="CG173" s="161"/>
      <c r="CH173" s="161"/>
      <c r="CI173" s="161"/>
      <c r="CJ173" s="161"/>
      <c r="CK173" s="161"/>
      <c r="CL173" s="161"/>
      <c r="CM173" s="161"/>
      <c r="CN173" s="161"/>
      <c r="CO173" s="161"/>
      <c r="CP173" s="161"/>
      <c r="CQ173" s="161"/>
      <c r="CR173" s="161"/>
      <c r="CS173" s="161"/>
      <c r="CT173" s="161"/>
      <c r="CU173" s="161"/>
      <c r="CV173" s="161"/>
      <c r="CW173" s="161"/>
      <c r="CX173" s="161"/>
      <c r="CY173" s="161"/>
      <c r="CZ173" s="161"/>
      <c r="DA173" s="161"/>
      <c r="DB173" s="161"/>
      <c r="DC173" s="161"/>
      <c r="DD173" s="161"/>
      <c r="DE173" s="161"/>
      <c r="DF173" s="161"/>
      <c r="DG173" s="161"/>
      <c r="DH173" s="161"/>
      <c r="DI173" s="161"/>
      <c r="DJ173" s="161"/>
      <c r="DK173" s="161"/>
      <c r="DL173" s="161"/>
      <c r="DM173" s="161"/>
      <c r="DN173" s="161"/>
      <c r="DO173" s="161"/>
      <c r="DP173" s="161"/>
      <c r="DQ173" s="161"/>
      <c r="DR173" s="161"/>
      <c r="DS173" s="161"/>
      <c r="DT173" s="161"/>
      <c r="DU173" s="161"/>
      <c r="DV173" s="161"/>
      <c r="DW173" s="161"/>
      <c r="DX173" s="161"/>
      <c r="DY173" s="161"/>
      <c r="DZ173" s="161"/>
      <c r="EA173" s="161"/>
      <c r="EB173" s="161"/>
      <c r="EC173" s="161"/>
      <c r="ED173" s="161"/>
      <c r="EE173" s="161"/>
      <c r="EF173" s="161"/>
      <c r="EG173" s="161"/>
      <c r="EH173" s="161"/>
      <c r="EI173" s="161"/>
      <c r="EJ173" s="161"/>
      <c r="EK173" s="161"/>
      <c r="EL173" s="161"/>
      <c r="EM173" s="161"/>
      <c r="EN173" s="161"/>
      <c r="EO173" s="161"/>
      <c r="EP173" s="161"/>
      <c r="EQ173" s="161"/>
      <c r="ER173" s="161"/>
      <c r="ES173" s="161"/>
      <c r="ET173" s="161"/>
      <c r="EU173" s="161"/>
      <c r="EV173" s="161"/>
      <c r="EW173" s="161"/>
      <c r="EX173" s="161"/>
      <c r="EY173" s="161"/>
      <c r="EZ173" s="161"/>
      <c r="FA173" s="161"/>
      <c r="FB173" s="161"/>
      <c r="FC173" s="161"/>
      <c r="FD173" s="161"/>
      <c r="FE173" s="161"/>
      <c r="FF173" s="161"/>
      <c r="FG173" s="161"/>
      <c r="FH173" s="161"/>
      <c r="FI173" s="161"/>
      <c r="FJ173" s="161"/>
      <c r="FK173" s="161"/>
      <c r="FL173" s="161"/>
      <c r="FM173" s="161"/>
      <c r="FN173" s="161"/>
      <c r="FO173" s="161"/>
      <c r="FP173" s="161"/>
      <c r="FQ173" s="161"/>
      <c r="FR173" s="161"/>
      <c r="FS173" s="161"/>
      <c r="FT173" s="161"/>
      <c r="FU173" s="161"/>
      <c r="FV173" s="161"/>
      <c r="FW173" s="161"/>
      <c r="FX173" s="161"/>
      <c r="FY173" s="161"/>
      <c r="FZ173" s="161"/>
      <c r="GA173" s="161"/>
      <c r="GB173" s="161"/>
      <c r="GC173" s="161"/>
      <c r="GD173" s="161"/>
      <c r="GE173" s="161"/>
      <c r="GF173" s="161"/>
      <c r="GG173" s="161"/>
      <c r="GH173" s="161"/>
      <c r="GI173" s="161"/>
      <c r="GJ173" s="161"/>
      <c r="GK173" s="161"/>
      <c r="GL173" s="161"/>
      <c r="GM173" s="161"/>
      <c r="GN173" s="161"/>
      <c r="GO173" s="161"/>
      <c r="GP173" s="161"/>
      <c r="GQ173" s="161"/>
      <c r="GR173" s="161"/>
      <c r="GS173" s="161"/>
      <c r="GT173" s="161"/>
      <c r="GU173" s="161"/>
      <c r="GV173" s="161"/>
      <c r="GW173" s="161"/>
      <c r="GX173" s="161"/>
      <c r="GY173" s="161"/>
      <c r="GZ173" s="161"/>
    </row>
    <row r="174" spans="17:208">
      <c r="Q174" s="229"/>
      <c r="R174" s="230"/>
      <c r="S174" s="219"/>
      <c r="T174" s="220"/>
      <c r="U174" s="220"/>
      <c r="V174" s="220"/>
      <c r="W174" s="221"/>
      <c r="X174" s="199"/>
      <c r="Y174" s="199"/>
      <c r="AA174" s="203"/>
      <c r="AB174" s="198"/>
      <c r="AC174" s="161"/>
      <c r="AD174" s="161"/>
      <c r="AE174" s="161"/>
      <c r="AF174" s="161"/>
      <c r="AG174" s="161"/>
      <c r="AH174" s="161"/>
      <c r="AI174" s="161"/>
      <c r="AJ174" s="161"/>
      <c r="AK174" s="161"/>
      <c r="AL174" s="161"/>
      <c r="AM174" s="161"/>
      <c r="AN174" s="161"/>
      <c r="AO174" s="161"/>
      <c r="AP174" s="161"/>
      <c r="AQ174" s="161"/>
      <c r="AR174" s="161"/>
      <c r="AS174" s="161"/>
      <c r="AT174" s="161"/>
      <c r="AU174" s="161"/>
      <c r="AV174" s="161"/>
      <c r="AW174" s="161"/>
      <c r="AX174" s="161"/>
      <c r="AY174" s="161"/>
      <c r="AZ174" s="161"/>
      <c r="BA174" s="161"/>
      <c r="BB174" s="161"/>
      <c r="BC174" s="161"/>
      <c r="BD174" s="161"/>
      <c r="BE174" s="161"/>
      <c r="BF174" s="161"/>
      <c r="BG174" s="161"/>
      <c r="BH174" s="161"/>
      <c r="BI174" s="161"/>
      <c r="BJ174" s="161"/>
      <c r="BK174" s="161"/>
      <c r="BL174" s="161"/>
      <c r="BM174" s="161"/>
      <c r="BN174" s="161"/>
      <c r="BO174" s="161"/>
      <c r="BP174" s="161"/>
      <c r="BQ174" s="161"/>
      <c r="BR174" s="161"/>
      <c r="BS174" s="161"/>
      <c r="BT174" s="161"/>
      <c r="BU174" s="161"/>
      <c r="BV174" s="161"/>
      <c r="BW174" s="161"/>
      <c r="BX174" s="161"/>
      <c r="BY174" s="161"/>
      <c r="BZ174" s="161"/>
      <c r="CA174" s="161"/>
      <c r="CB174" s="161"/>
      <c r="CC174" s="161"/>
      <c r="CD174" s="161"/>
      <c r="CE174" s="161"/>
      <c r="CF174" s="161"/>
      <c r="CG174" s="161"/>
      <c r="CH174" s="161"/>
      <c r="CI174" s="161"/>
      <c r="CJ174" s="161"/>
      <c r="CK174" s="161"/>
      <c r="CL174" s="161"/>
      <c r="CM174" s="161"/>
      <c r="CN174" s="161"/>
      <c r="CO174" s="161"/>
      <c r="CP174" s="161"/>
      <c r="CQ174" s="161"/>
      <c r="CR174" s="161"/>
      <c r="CS174" s="161"/>
      <c r="CT174" s="161"/>
      <c r="CU174" s="161"/>
      <c r="CV174" s="161"/>
      <c r="CW174" s="161"/>
      <c r="CX174" s="161"/>
      <c r="CY174" s="161"/>
      <c r="CZ174" s="161"/>
      <c r="DA174" s="161"/>
      <c r="DB174" s="161"/>
      <c r="DC174" s="161"/>
      <c r="DD174" s="161"/>
      <c r="DE174" s="161"/>
      <c r="DF174" s="161"/>
      <c r="DG174" s="161"/>
      <c r="DH174" s="161"/>
      <c r="DI174" s="161"/>
      <c r="DJ174" s="161"/>
      <c r="DK174" s="161"/>
      <c r="DL174" s="161"/>
      <c r="DM174" s="161"/>
      <c r="DN174" s="161"/>
      <c r="DO174" s="161"/>
      <c r="DP174" s="161"/>
      <c r="DQ174" s="161"/>
      <c r="DR174" s="161"/>
      <c r="DS174" s="161"/>
      <c r="DT174" s="161"/>
      <c r="DU174" s="161"/>
      <c r="DV174" s="161"/>
      <c r="DW174" s="161"/>
      <c r="DX174" s="161"/>
      <c r="DY174" s="161"/>
      <c r="DZ174" s="161"/>
      <c r="EA174" s="161"/>
      <c r="EB174" s="161"/>
      <c r="EC174" s="161"/>
      <c r="ED174" s="161"/>
      <c r="EE174" s="161"/>
      <c r="EF174" s="161"/>
      <c r="EG174" s="161"/>
      <c r="EH174" s="161"/>
      <c r="EI174" s="161"/>
      <c r="EJ174" s="161"/>
      <c r="EK174" s="161"/>
      <c r="EL174" s="161"/>
      <c r="EM174" s="161"/>
      <c r="EN174" s="161"/>
      <c r="EO174" s="161"/>
      <c r="EP174" s="161"/>
      <c r="EQ174" s="161"/>
      <c r="ER174" s="161"/>
      <c r="ES174" s="161"/>
      <c r="ET174" s="161"/>
      <c r="EU174" s="161"/>
      <c r="EV174" s="161"/>
      <c r="EW174" s="161"/>
      <c r="EX174" s="161"/>
      <c r="EY174" s="161"/>
      <c r="EZ174" s="161"/>
      <c r="FA174" s="161"/>
      <c r="FB174" s="161"/>
      <c r="FC174" s="161"/>
      <c r="FD174" s="161"/>
      <c r="FE174" s="161"/>
      <c r="FF174" s="161"/>
      <c r="FG174" s="161"/>
      <c r="FH174" s="161"/>
      <c r="FI174" s="161"/>
      <c r="FJ174" s="161"/>
      <c r="FK174" s="161"/>
      <c r="FL174" s="161"/>
      <c r="FM174" s="161"/>
      <c r="FN174" s="161"/>
      <c r="FO174" s="161"/>
      <c r="FP174" s="161"/>
      <c r="FQ174" s="161"/>
      <c r="FR174" s="161"/>
      <c r="FS174" s="161"/>
      <c r="FT174" s="161"/>
      <c r="FU174" s="161"/>
      <c r="FV174" s="161"/>
      <c r="FW174" s="161"/>
      <c r="FX174" s="161"/>
      <c r="FY174" s="161"/>
      <c r="FZ174" s="161"/>
      <c r="GA174" s="161"/>
      <c r="GB174" s="161"/>
      <c r="GC174" s="161"/>
      <c r="GD174" s="161"/>
      <c r="GE174" s="161"/>
      <c r="GF174" s="161"/>
      <c r="GG174" s="161"/>
      <c r="GH174" s="161"/>
      <c r="GI174" s="161"/>
      <c r="GJ174" s="161"/>
      <c r="GK174" s="161"/>
      <c r="GL174" s="161"/>
      <c r="GM174" s="161"/>
      <c r="GN174" s="161"/>
      <c r="GO174" s="161"/>
      <c r="GP174" s="161"/>
      <c r="GQ174" s="161"/>
      <c r="GR174" s="161"/>
      <c r="GS174" s="161"/>
      <c r="GT174" s="161"/>
      <c r="GU174" s="161"/>
      <c r="GV174" s="161"/>
      <c r="GW174" s="161"/>
      <c r="GX174" s="161"/>
      <c r="GY174" s="161"/>
      <c r="GZ174" s="161"/>
    </row>
    <row r="175" spans="17:208">
      <c r="Q175" s="229"/>
      <c r="R175" s="230"/>
      <c r="S175" s="219"/>
      <c r="T175" s="220"/>
      <c r="U175" s="220"/>
      <c r="V175" s="220"/>
      <c r="W175" s="221"/>
      <c r="X175" s="199"/>
      <c r="Y175" s="199"/>
      <c r="AA175" s="203"/>
      <c r="AB175" s="198"/>
      <c r="AC175" s="161"/>
      <c r="AD175" s="161"/>
      <c r="AE175" s="161"/>
      <c r="AF175" s="161"/>
      <c r="AG175" s="161"/>
      <c r="AH175" s="161"/>
      <c r="AI175" s="161"/>
      <c r="AJ175" s="161"/>
      <c r="AK175" s="161"/>
      <c r="AL175" s="161"/>
      <c r="AM175" s="161"/>
      <c r="AN175" s="161"/>
      <c r="AO175" s="161"/>
      <c r="AP175" s="161"/>
      <c r="AQ175" s="161"/>
      <c r="AR175" s="161"/>
      <c r="AS175" s="161"/>
      <c r="AT175" s="161"/>
      <c r="AU175" s="161"/>
      <c r="AV175" s="161"/>
      <c r="AW175" s="161"/>
      <c r="AX175" s="161"/>
      <c r="AY175" s="161"/>
      <c r="AZ175" s="161"/>
      <c r="BA175" s="161"/>
      <c r="BB175" s="161"/>
      <c r="BC175" s="161"/>
      <c r="BD175" s="161"/>
      <c r="BE175" s="161"/>
      <c r="BF175" s="161"/>
      <c r="BG175" s="161"/>
      <c r="BH175" s="161"/>
      <c r="BI175" s="161"/>
      <c r="BJ175" s="161"/>
      <c r="BK175" s="161"/>
      <c r="BL175" s="161"/>
      <c r="BM175" s="161"/>
      <c r="BN175" s="161"/>
      <c r="BO175" s="161"/>
      <c r="BP175" s="161"/>
      <c r="BQ175" s="161"/>
      <c r="BR175" s="161"/>
      <c r="BS175" s="161"/>
      <c r="BT175" s="161"/>
      <c r="BU175" s="161"/>
      <c r="BV175" s="161"/>
      <c r="BW175" s="161"/>
      <c r="BX175" s="161"/>
      <c r="BY175" s="161"/>
      <c r="BZ175" s="161"/>
      <c r="CA175" s="161"/>
      <c r="CB175" s="161"/>
      <c r="CC175" s="161"/>
      <c r="CD175" s="161"/>
      <c r="CE175" s="161"/>
      <c r="CF175" s="161"/>
      <c r="CG175" s="161"/>
      <c r="CH175" s="161"/>
      <c r="CI175" s="161"/>
      <c r="CJ175" s="161"/>
      <c r="CK175" s="161"/>
      <c r="CL175" s="161"/>
      <c r="CM175" s="161"/>
      <c r="CN175" s="161"/>
      <c r="CO175" s="161"/>
      <c r="CP175" s="161"/>
      <c r="CQ175" s="161"/>
      <c r="CR175" s="161"/>
      <c r="CS175" s="161"/>
      <c r="CT175" s="161"/>
      <c r="CU175" s="161"/>
      <c r="CV175" s="161"/>
      <c r="CW175" s="161"/>
      <c r="CX175" s="161"/>
      <c r="CY175" s="161"/>
      <c r="CZ175" s="161"/>
      <c r="DA175" s="161"/>
      <c r="DB175" s="161"/>
      <c r="DC175" s="161"/>
      <c r="DD175" s="161"/>
      <c r="DE175" s="161"/>
      <c r="DF175" s="161"/>
      <c r="DG175" s="161"/>
      <c r="DH175" s="161"/>
      <c r="DI175" s="161"/>
      <c r="DJ175" s="161"/>
      <c r="DK175" s="161"/>
      <c r="DL175" s="161"/>
      <c r="DM175" s="161"/>
      <c r="DN175" s="161"/>
      <c r="DO175" s="161"/>
      <c r="DP175" s="161"/>
      <c r="DQ175" s="161"/>
      <c r="DR175" s="161"/>
      <c r="DS175" s="161"/>
      <c r="DT175" s="161"/>
      <c r="DU175" s="161"/>
      <c r="DV175" s="161"/>
      <c r="DW175" s="161"/>
      <c r="DX175" s="161"/>
      <c r="DY175" s="161"/>
      <c r="DZ175" s="161"/>
      <c r="EA175" s="161"/>
      <c r="EB175" s="161"/>
      <c r="EC175" s="161"/>
      <c r="ED175" s="161"/>
      <c r="EE175" s="161"/>
      <c r="EF175" s="161"/>
      <c r="EG175" s="161"/>
      <c r="EH175" s="161"/>
      <c r="EI175" s="161"/>
      <c r="EJ175" s="161"/>
      <c r="EK175" s="161"/>
      <c r="EL175" s="161"/>
      <c r="EM175" s="161"/>
      <c r="EN175" s="161"/>
      <c r="EO175" s="161"/>
      <c r="EP175" s="161"/>
      <c r="EQ175" s="161"/>
      <c r="ER175" s="161"/>
      <c r="ES175" s="161"/>
      <c r="ET175" s="161"/>
      <c r="EU175" s="161"/>
      <c r="EV175" s="161"/>
      <c r="EW175" s="161"/>
      <c r="EX175" s="161"/>
      <c r="EY175" s="161"/>
      <c r="EZ175" s="161"/>
      <c r="FA175" s="161"/>
      <c r="FB175" s="161"/>
      <c r="FC175" s="161"/>
      <c r="FD175" s="161"/>
      <c r="FE175" s="161"/>
      <c r="FF175" s="161"/>
      <c r="FG175" s="161"/>
      <c r="FH175" s="161"/>
      <c r="FI175" s="161"/>
      <c r="FJ175" s="161"/>
      <c r="FK175" s="161"/>
      <c r="FL175" s="161"/>
      <c r="FM175" s="161"/>
      <c r="FN175" s="161"/>
      <c r="FO175" s="161"/>
      <c r="FP175" s="161"/>
      <c r="FQ175" s="161"/>
      <c r="FR175" s="161"/>
      <c r="FS175" s="161"/>
      <c r="FT175" s="161"/>
      <c r="FU175" s="161"/>
      <c r="FV175" s="161"/>
      <c r="FW175" s="161"/>
      <c r="FX175" s="161"/>
      <c r="FY175" s="161"/>
      <c r="FZ175" s="161"/>
      <c r="GA175" s="161"/>
      <c r="GB175" s="161"/>
      <c r="GC175" s="161"/>
      <c r="GD175" s="161"/>
      <c r="GE175" s="161"/>
      <c r="GF175" s="161"/>
      <c r="GG175" s="161"/>
      <c r="GH175" s="161"/>
      <c r="GI175" s="161"/>
      <c r="GJ175" s="161"/>
      <c r="GK175" s="161"/>
      <c r="GL175" s="161"/>
      <c r="GM175" s="161"/>
      <c r="GN175" s="161"/>
      <c r="GO175" s="161"/>
      <c r="GP175" s="161"/>
      <c r="GQ175" s="161"/>
      <c r="GR175" s="161"/>
      <c r="GS175" s="161"/>
      <c r="GT175" s="161"/>
      <c r="GU175" s="161"/>
      <c r="GV175" s="161"/>
      <c r="GW175" s="161"/>
      <c r="GX175" s="161"/>
      <c r="GY175" s="161"/>
      <c r="GZ175" s="161"/>
    </row>
    <row r="176" spans="17:208">
      <c r="Q176" s="229"/>
      <c r="R176" s="230"/>
      <c r="S176" s="219"/>
      <c r="T176" s="220"/>
      <c r="U176" s="220"/>
      <c r="V176" s="220"/>
      <c r="W176" s="221"/>
      <c r="X176" s="199"/>
      <c r="Y176" s="199"/>
      <c r="AA176" s="203"/>
      <c r="AB176" s="198"/>
      <c r="AC176" s="161"/>
      <c r="AD176" s="161"/>
      <c r="AE176" s="161"/>
      <c r="AF176" s="161"/>
      <c r="AG176" s="161"/>
      <c r="AH176" s="161"/>
      <c r="AI176" s="161"/>
      <c r="AJ176" s="161"/>
      <c r="AK176" s="161"/>
      <c r="AL176" s="161"/>
      <c r="AM176" s="161"/>
      <c r="AN176" s="161"/>
      <c r="AO176" s="161"/>
      <c r="AP176" s="161"/>
      <c r="AQ176" s="161"/>
      <c r="AR176" s="161"/>
      <c r="AS176" s="161"/>
      <c r="AT176" s="161"/>
      <c r="AU176" s="161"/>
      <c r="AV176" s="161"/>
      <c r="AW176" s="161"/>
      <c r="AX176" s="161"/>
      <c r="AY176" s="161"/>
      <c r="AZ176" s="161"/>
      <c r="BA176" s="161"/>
      <c r="BB176" s="161"/>
      <c r="BC176" s="161"/>
      <c r="BD176" s="161"/>
      <c r="BE176" s="161"/>
      <c r="BF176" s="161"/>
      <c r="BG176" s="161"/>
      <c r="BH176" s="161"/>
      <c r="BI176" s="161"/>
      <c r="BJ176" s="161"/>
      <c r="BK176" s="161"/>
      <c r="BL176" s="161"/>
      <c r="BM176" s="161"/>
      <c r="BN176" s="161"/>
      <c r="BO176" s="161"/>
      <c r="BP176" s="161"/>
      <c r="BQ176" s="161"/>
      <c r="BR176" s="161"/>
      <c r="BS176" s="161"/>
      <c r="BT176" s="161"/>
      <c r="BU176" s="161"/>
      <c r="BV176" s="161"/>
      <c r="BW176" s="161"/>
      <c r="BX176" s="161"/>
      <c r="BY176" s="161"/>
      <c r="BZ176" s="161"/>
      <c r="CA176" s="161"/>
      <c r="CB176" s="161"/>
      <c r="CC176" s="161"/>
      <c r="CD176" s="161"/>
      <c r="CE176" s="161"/>
      <c r="CF176" s="161"/>
      <c r="CG176" s="161"/>
      <c r="CH176" s="161"/>
      <c r="CI176" s="161"/>
      <c r="CJ176" s="161"/>
      <c r="CK176" s="161"/>
      <c r="CL176" s="161"/>
      <c r="CM176" s="161"/>
      <c r="CN176" s="161"/>
      <c r="CO176" s="161"/>
      <c r="CP176" s="161"/>
      <c r="CQ176" s="161"/>
      <c r="CR176" s="161"/>
      <c r="CS176" s="161"/>
      <c r="CT176" s="161"/>
      <c r="CU176" s="161"/>
      <c r="CV176" s="161"/>
      <c r="CW176" s="161"/>
      <c r="CX176" s="161"/>
      <c r="CY176" s="161"/>
      <c r="CZ176" s="161"/>
      <c r="DA176" s="161"/>
      <c r="DB176" s="161"/>
      <c r="DC176" s="161"/>
      <c r="DD176" s="161"/>
      <c r="DE176" s="161"/>
      <c r="DF176" s="161"/>
      <c r="DG176" s="161"/>
      <c r="DH176" s="161"/>
      <c r="DI176" s="161"/>
      <c r="DJ176" s="161"/>
      <c r="DK176" s="161"/>
      <c r="DL176" s="161"/>
      <c r="DM176" s="161"/>
      <c r="DN176" s="161"/>
      <c r="DO176" s="161"/>
      <c r="DP176" s="161"/>
      <c r="DQ176" s="161"/>
      <c r="DR176" s="161"/>
      <c r="DS176" s="161"/>
      <c r="DT176" s="161"/>
      <c r="DU176" s="161"/>
      <c r="DV176" s="161"/>
      <c r="DW176" s="161"/>
      <c r="DX176" s="161"/>
      <c r="DY176" s="161"/>
      <c r="DZ176" s="161"/>
      <c r="EA176" s="161"/>
      <c r="EB176" s="161"/>
      <c r="EC176" s="161"/>
      <c r="ED176" s="161"/>
      <c r="EE176" s="161"/>
      <c r="EF176" s="161"/>
      <c r="EG176" s="161"/>
      <c r="EH176" s="161"/>
      <c r="EI176" s="161"/>
      <c r="EJ176" s="161"/>
      <c r="EK176" s="161"/>
      <c r="EL176" s="161"/>
      <c r="EM176" s="161"/>
      <c r="EN176" s="161"/>
      <c r="EO176" s="161"/>
      <c r="EP176" s="161"/>
      <c r="EQ176" s="161"/>
      <c r="ER176" s="161"/>
      <c r="ES176" s="161"/>
      <c r="ET176" s="161"/>
      <c r="EU176" s="161"/>
      <c r="EV176" s="161"/>
      <c r="EW176" s="161"/>
      <c r="EX176" s="161"/>
      <c r="EY176" s="161"/>
      <c r="EZ176" s="161"/>
      <c r="FA176" s="161"/>
      <c r="FB176" s="161"/>
      <c r="FC176" s="161"/>
      <c r="FD176" s="161"/>
      <c r="FE176" s="161"/>
      <c r="FF176" s="161"/>
      <c r="FG176" s="161"/>
      <c r="FH176" s="161"/>
      <c r="FI176" s="161"/>
      <c r="FJ176" s="161"/>
      <c r="FK176" s="161"/>
      <c r="FL176" s="161"/>
      <c r="FM176" s="161"/>
      <c r="FN176" s="161"/>
      <c r="FO176" s="161"/>
      <c r="FP176" s="161"/>
      <c r="FQ176" s="161"/>
      <c r="FR176" s="161"/>
      <c r="FS176" s="161"/>
      <c r="FT176" s="161"/>
      <c r="FU176" s="161"/>
      <c r="FV176" s="161"/>
      <c r="FW176" s="161"/>
      <c r="FX176" s="161"/>
      <c r="FY176" s="161"/>
      <c r="FZ176" s="161"/>
      <c r="GA176" s="161"/>
      <c r="GB176" s="161"/>
      <c r="GC176" s="161"/>
      <c r="GD176" s="161"/>
      <c r="GE176" s="161"/>
      <c r="GF176" s="161"/>
      <c r="GG176" s="161"/>
      <c r="GH176" s="161"/>
      <c r="GI176" s="161"/>
      <c r="GJ176" s="161"/>
      <c r="GK176" s="161"/>
      <c r="GL176" s="161"/>
      <c r="GM176" s="161"/>
      <c r="GN176" s="161"/>
      <c r="GO176" s="161"/>
      <c r="GP176" s="161"/>
      <c r="GQ176" s="161"/>
      <c r="GR176" s="161"/>
      <c r="GS176" s="161"/>
      <c r="GT176" s="161"/>
      <c r="GU176" s="161"/>
      <c r="GV176" s="161"/>
      <c r="GW176" s="161"/>
      <c r="GX176" s="161"/>
      <c r="GY176" s="161"/>
      <c r="GZ176" s="161"/>
    </row>
    <row r="177" spans="17:208">
      <c r="Q177" s="229"/>
      <c r="R177" s="230"/>
      <c r="S177" s="219"/>
      <c r="T177" s="220"/>
      <c r="U177" s="220"/>
      <c r="V177" s="220"/>
      <c r="W177" s="221"/>
      <c r="X177" s="199"/>
      <c r="Y177" s="199"/>
      <c r="AA177" s="203"/>
      <c r="AB177" s="198"/>
      <c r="AC177" s="161"/>
      <c r="AD177" s="161"/>
      <c r="AE177" s="161"/>
      <c r="AF177" s="161"/>
      <c r="AG177" s="161"/>
      <c r="AH177" s="161"/>
      <c r="AI177" s="161"/>
      <c r="AJ177" s="161"/>
      <c r="AK177" s="161"/>
      <c r="AL177" s="161"/>
      <c r="AM177" s="161"/>
      <c r="AN177" s="161"/>
      <c r="AO177" s="161"/>
      <c r="AP177" s="161"/>
      <c r="AQ177" s="161"/>
      <c r="AR177" s="161"/>
      <c r="AS177" s="161"/>
      <c r="AT177" s="161"/>
      <c r="AU177" s="161"/>
      <c r="AV177" s="161"/>
      <c r="AW177" s="161"/>
      <c r="AX177" s="161"/>
      <c r="AY177" s="161"/>
      <c r="AZ177" s="161"/>
      <c r="BA177" s="161"/>
      <c r="BB177" s="161"/>
      <c r="BC177" s="161"/>
      <c r="BD177" s="161"/>
      <c r="BE177" s="161"/>
      <c r="BF177" s="161"/>
      <c r="BG177" s="161"/>
      <c r="BH177" s="161"/>
      <c r="BI177" s="161"/>
      <c r="BJ177" s="161"/>
      <c r="BK177" s="161"/>
      <c r="BL177" s="161"/>
      <c r="BM177" s="161"/>
      <c r="BN177" s="161"/>
      <c r="BO177" s="161"/>
      <c r="BP177" s="161"/>
      <c r="BQ177" s="161"/>
      <c r="BR177" s="161"/>
      <c r="BS177" s="161"/>
      <c r="BT177" s="161"/>
      <c r="BU177" s="161"/>
      <c r="BV177" s="161"/>
      <c r="BW177" s="161"/>
      <c r="BX177" s="161"/>
      <c r="BY177" s="161"/>
      <c r="BZ177" s="161"/>
      <c r="CA177" s="161"/>
      <c r="CB177" s="161"/>
      <c r="CC177" s="161"/>
      <c r="CD177" s="161"/>
      <c r="CE177" s="161"/>
      <c r="CF177" s="161"/>
      <c r="CG177" s="161"/>
      <c r="CH177" s="161"/>
      <c r="CI177" s="161"/>
      <c r="CJ177" s="161"/>
      <c r="CK177" s="161"/>
      <c r="CL177" s="161"/>
      <c r="CM177" s="161"/>
      <c r="CN177" s="161"/>
      <c r="CO177" s="161"/>
      <c r="CP177" s="161"/>
      <c r="CQ177" s="161"/>
      <c r="CR177" s="161"/>
      <c r="CS177" s="161"/>
      <c r="CT177" s="161"/>
      <c r="CU177" s="161"/>
      <c r="CV177" s="161"/>
      <c r="CW177" s="161"/>
      <c r="CX177" s="161"/>
      <c r="CY177" s="161"/>
      <c r="CZ177" s="161"/>
      <c r="DA177" s="161"/>
      <c r="DB177" s="161"/>
      <c r="DC177" s="161"/>
      <c r="DD177" s="161"/>
      <c r="DE177" s="161"/>
      <c r="DF177" s="161"/>
      <c r="DG177" s="161"/>
      <c r="DH177" s="161"/>
      <c r="DI177" s="161"/>
      <c r="DJ177" s="161"/>
      <c r="DK177" s="161"/>
      <c r="DL177" s="161"/>
      <c r="DM177" s="161"/>
      <c r="DN177" s="161"/>
      <c r="DO177" s="161"/>
      <c r="DP177" s="161"/>
      <c r="DQ177" s="161"/>
      <c r="DR177" s="161"/>
      <c r="DS177" s="161"/>
      <c r="DT177" s="161"/>
      <c r="DU177" s="161"/>
      <c r="DV177" s="161"/>
      <c r="DW177" s="161"/>
      <c r="DX177" s="161"/>
      <c r="DY177" s="161"/>
      <c r="DZ177" s="161"/>
      <c r="EA177" s="161"/>
      <c r="EB177" s="161"/>
      <c r="EC177" s="161"/>
      <c r="ED177" s="161"/>
      <c r="EE177" s="161"/>
      <c r="EF177" s="161"/>
      <c r="EG177" s="161"/>
      <c r="EH177" s="161"/>
      <c r="EI177" s="161"/>
      <c r="EJ177" s="161"/>
      <c r="EK177" s="161"/>
      <c r="EL177" s="161"/>
      <c r="EM177" s="161"/>
      <c r="EN177" s="161"/>
      <c r="EO177" s="161"/>
      <c r="EP177" s="161"/>
      <c r="EQ177" s="161"/>
      <c r="ER177" s="161"/>
      <c r="ES177" s="161"/>
      <c r="ET177" s="161"/>
      <c r="EU177" s="161"/>
      <c r="EV177" s="161"/>
      <c r="EW177" s="161"/>
      <c r="EX177" s="161"/>
      <c r="EY177" s="161"/>
      <c r="EZ177" s="161"/>
      <c r="FA177" s="161"/>
      <c r="FB177" s="161"/>
      <c r="FC177" s="161"/>
      <c r="FD177" s="161"/>
      <c r="FE177" s="161"/>
      <c r="FF177" s="161"/>
      <c r="FG177" s="161"/>
      <c r="FH177" s="161"/>
      <c r="FI177" s="161"/>
      <c r="FJ177" s="161"/>
      <c r="FK177" s="161"/>
      <c r="FL177" s="161"/>
      <c r="FM177" s="161"/>
      <c r="FN177" s="161"/>
      <c r="FO177" s="161"/>
      <c r="FP177" s="161"/>
      <c r="FQ177" s="161"/>
      <c r="FR177" s="161"/>
      <c r="FS177" s="161"/>
      <c r="FT177" s="161"/>
      <c r="FU177" s="161"/>
      <c r="FV177" s="161"/>
      <c r="FW177" s="161"/>
      <c r="FX177" s="161"/>
      <c r="FY177" s="161"/>
      <c r="FZ177" s="161"/>
      <c r="GA177" s="161"/>
      <c r="GB177" s="161"/>
      <c r="GC177" s="161"/>
      <c r="GD177" s="161"/>
      <c r="GE177" s="161"/>
      <c r="GF177" s="161"/>
      <c r="GG177" s="161"/>
      <c r="GH177" s="161"/>
      <c r="GI177" s="161"/>
      <c r="GJ177" s="161"/>
      <c r="GK177" s="161"/>
      <c r="GL177" s="161"/>
      <c r="GM177" s="161"/>
      <c r="GN177" s="161"/>
      <c r="GO177" s="161"/>
      <c r="GP177" s="161"/>
      <c r="GQ177" s="161"/>
      <c r="GR177" s="161"/>
      <c r="GS177" s="161"/>
      <c r="GT177" s="161"/>
      <c r="GU177" s="161"/>
      <c r="GV177" s="161"/>
      <c r="GW177" s="161"/>
      <c r="GX177" s="161"/>
      <c r="GY177" s="161"/>
      <c r="GZ177" s="161"/>
    </row>
    <row r="178" spans="17:208">
      <c r="Q178" s="229"/>
      <c r="R178" s="230"/>
      <c r="S178" s="219"/>
      <c r="T178" s="220"/>
      <c r="U178" s="220"/>
      <c r="V178" s="220"/>
      <c r="W178" s="221"/>
      <c r="X178" s="199"/>
      <c r="Y178" s="199"/>
      <c r="AA178" s="203"/>
      <c r="AB178" s="198"/>
      <c r="AC178" s="161"/>
      <c r="AD178" s="161"/>
      <c r="AE178" s="161"/>
      <c r="AF178" s="161"/>
      <c r="AG178" s="161"/>
      <c r="AH178" s="161"/>
      <c r="AI178" s="161"/>
      <c r="AJ178" s="161"/>
      <c r="AK178" s="161"/>
      <c r="AL178" s="161"/>
      <c r="AM178" s="161"/>
      <c r="AN178" s="161"/>
      <c r="AO178" s="161"/>
      <c r="AP178" s="161"/>
      <c r="AQ178" s="161"/>
      <c r="AR178" s="161"/>
      <c r="AS178" s="161"/>
      <c r="AT178" s="161"/>
      <c r="AU178" s="161"/>
      <c r="AV178" s="161"/>
      <c r="AW178" s="161"/>
      <c r="AX178" s="161"/>
      <c r="AY178" s="161"/>
      <c r="AZ178" s="161"/>
      <c r="BA178" s="161"/>
      <c r="BB178" s="161"/>
      <c r="BC178" s="161"/>
      <c r="BD178" s="161"/>
      <c r="BE178" s="161"/>
      <c r="BF178" s="161"/>
      <c r="BG178" s="161"/>
      <c r="BH178" s="161"/>
      <c r="BI178" s="161"/>
      <c r="BJ178" s="161"/>
      <c r="BK178" s="161"/>
      <c r="BL178" s="161"/>
      <c r="BM178" s="161"/>
      <c r="BN178" s="161"/>
      <c r="BO178" s="161"/>
      <c r="BP178" s="161"/>
      <c r="BQ178" s="161"/>
      <c r="BR178" s="161"/>
      <c r="BS178" s="161"/>
      <c r="BT178" s="161"/>
      <c r="BU178" s="161"/>
      <c r="BV178" s="161"/>
      <c r="BW178" s="161"/>
      <c r="BX178" s="161"/>
      <c r="BY178" s="161"/>
      <c r="BZ178" s="161"/>
      <c r="CA178" s="161"/>
      <c r="CB178" s="161"/>
      <c r="CC178" s="161"/>
      <c r="CD178" s="161"/>
      <c r="CE178" s="161"/>
      <c r="CF178" s="161"/>
      <c r="CG178" s="161"/>
      <c r="CH178" s="161"/>
      <c r="CI178" s="161"/>
      <c r="CJ178" s="161"/>
      <c r="CK178" s="161"/>
      <c r="CL178" s="161"/>
      <c r="CM178" s="161"/>
      <c r="CN178" s="161"/>
      <c r="CO178" s="161"/>
      <c r="CP178" s="161"/>
      <c r="CQ178" s="161"/>
      <c r="CR178" s="161"/>
      <c r="CS178" s="161"/>
      <c r="CT178" s="161"/>
      <c r="CU178" s="161"/>
      <c r="CV178" s="161"/>
      <c r="CW178" s="161"/>
      <c r="CX178" s="161"/>
      <c r="CY178" s="161"/>
      <c r="CZ178" s="161"/>
      <c r="DA178" s="161"/>
      <c r="DB178" s="161"/>
      <c r="DC178" s="161"/>
      <c r="DD178" s="161"/>
      <c r="DE178" s="161"/>
      <c r="DF178" s="161"/>
      <c r="DG178" s="161"/>
      <c r="DH178" s="161"/>
      <c r="DI178" s="161"/>
      <c r="DJ178" s="161"/>
      <c r="DK178" s="161"/>
      <c r="DL178" s="161"/>
      <c r="DM178" s="161"/>
      <c r="DN178" s="161"/>
      <c r="DO178" s="161"/>
      <c r="DP178" s="161"/>
      <c r="DQ178" s="161"/>
      <c r="DR178" s="161"/>
      <c r="DS178" s="161"/>
      <c r="DT178" s="161"/>
      <c r="DU178" s="161"/>
      <c r="DV178" s="161"/>
      <c r="DW178" s="161"/>
      <c r="DX178" s="161"/>
      <c r="DY178" s="161"/>
      <c r="DZ178" s="161"/>
      <c r="EA178" s="161"/>
      <c r="EB178" s="161"/>
      <c r="EC178" s="161"/>
      <c r="ED178" s="161"/>
      <c r="EE178" s="161"/>
      <c r="EF178" s="161"/>
      <c r="EG178" s="161"/>
      <c r="EH178" s="161"/>
      <c r="EI178" s="161"/>
      <c r="EJ178" s="161"/>
      <c r="EK178" s="161"/>
      <c r="EL178" s="161"/>
      <c r="EM178" s="161"/>
      <c r="EN178" s="161"/>
      <c r="EO178" s="161"/>
      <c r="EP178" s="161"/>
      <c r="EQ178" s="161"/>
      <c r="ER178" s="161"/>
      <c r="ES178" s="161"/>
      <c r="ET178" s="161"/>
      <c r="EU178" s="161"/>
      <c r="EV178" s="161"/>
      <c r="EW178" s="161"/>
      <c r="EX178" s="161"/>
      <c r="EY178" s="161"/>
      <c r="EZ178" s="161"/>
      <c r="FA178" s="161"/>
      <c r="FB178" s="161"/>
      <c r="FC178" s="161"/>
      <c r="FD178" s="161"/>
      <c r="FE178" s="161"/>
      <c r="FF178" s="161"/>
      <c r="FG178" s="161"/>
      <c r="FH178" s="161"/>
      <c r="FI178" s="161"/>
      <c r="FJ178" s="161"/>
      <c r="FK178" s="161"/>
      <c r="FL178" s="161"/>
      <c r="FM178" s="161"/>
      <c r="FN178" s="161"/>
      <c r="FO178" s="161"/>
      <c r="FP178" s="161"/>
      <c r="FQ178" s="161"/>
      <c r="FR178" s="161"/>
      <c r="FS178" s="161"/>
      <c r="FT178" s="161"/>
      <c r="FU178" s="161"/>
      <c r="FV178" s="161"/>
      <c r="FW178" s="161"/>
      <c r="FX178" s="161"/>
      <c r="FY178" s="161"/>
      <c r="FZ178" s="161"/>
      <c r="GA178" s="161"/>
      <c r="GB178" s="161"/>
      <c r="GC178" s="161"/>
      <c r="GD178" s="161"/>
      <c r="GE178" s="161"/>
      <c r="GF178" s="161"/>
      <c r="GG178" s="161"/>
      <c r="GH178" s="161"/>
      <c r="GI178" s="161"/>
      <c r="GJ178" s="161"/>
      <c r="GK178" s="161"/>
      <c r="GL178" s="161"/>
      <c r="GM178" s="161"/>
      <c r="GN178" s="161"/>
      <c r="GO178" s="161"/>
      <c r="GP178" s="161"/>
      <c r="GQ178" s="161"/>
      <c r="GR178" s="161"/>
      <c r="GS178" s="161"/>
      <c r="GT178" s="161"/>
      <c r="GU178" s="161"/>
      <c r="GV178" s="161"/>
      <c r="GW178" s="161"/>
      <c r="GX178" s="161"/>
      <c r="GY178" s="161"/>
      <c r="GZ178" s="161"/>
    </row>
    <row r="179" spans="17:208">
      <c r="Q179" s="229"/>
      <c r="R179" s="230"/>
      <c r="S179" s="219"/>
      <c r="T179" s="220"/>
      <c r="U179" s="220"/>
      <c r="V179" s="220"/>
      <c r="W179" s="221"/>
      <c r="X179" s="199"/>
      <c r="Y179" s="199"/>
      <c r="AA179" s="203"/>
      <c r="AB179" s="198"/>
      <c r="AC179" s="161"/>
      <c r="AD179" s="161"/>
      <c r="AE179" s="161"/>
      <c r="AF179" s="161"/>
      <c r="AG179" s="161"/>
      <c r="AH179" s="161"/>
      <c r="AI179" s="161"/>
      <c r="AJ179" s="161"/>
      <c r="AK179" s="161"/>
      <c r="AL179" s="161"/>
      <c r="AM179" s="161"/>
      <c r="AN179" s="161"/>
      <c r="AO179" s="161"/>
      <c r="AP179" s="161"/>
      <c r="AQ179" s="161"/>
      <c r="AR179" s="161"/>
      <c r="AS179" s="161"/>
      <c r="AT179" s="161"/>
      <c r="AU179" s="161"/>
      <c r="AV179" s="161"/>
      <c r="AW179" s="161"/>
      <c r="AX179" s="161"/>
      <c r="AY179" s="161"/>
      <c r="AZ179" s="161"/>
      <c r="BA179" s="161"/>
      <c r="BB179" s="161"/>
      <c r="BC179" s="161"/>
      <c r="BD179" s="161"/>
      <c r="BE179" s="161"/>
      <c r="BF179" s="161"/>
      <c r="BG179" s="161"/>
      <c r="BH179" s="161"/>
      <c r="BI179" s="161"/>
      <c r="BJ179" s="161"/>
      <c r="BK179" s="161"/>
      <c r="BL179" s="161"/>
      <c r="BM179" s="161"/>
      <c r="BN179" s="161"/>
      <c r="BO179" s="161"/>
      <c r="BP179" s="161"/>
      <c r="BQ179" s="161"/>
      <c r="BR179" s="161"/>
      <c r="BS179" s="161"/>
      <c r="BT179" s="161"/>
      <c r="BU179" s="161"/>
      <c r="BV179" s="161"/>
      <c r="BW179" s="161"/>
      <c r="BX179" s="161"/>
      <c r="BY179" s="161"/>
      <c r="BZ179" s="161"/>
      <c r="CA179" s="161"/>
      <c r="CB179" s="161"/>
      <c r="CC179" s="161"/>
      <c r="CD179" s="161"/>
      <c r="CE179" s="161"/>
      <c r="CF179" s="161"/>
      <c r="CG179" s="161"/>
      <c r="CH179" s="161"/>
      <c r="CI179" s="161"/>
      <c r="CJ179" s="161"/>
      <c r="CK179" s="161"/>
      <c r="CL179" s="161"/>
      <c r="CM179" s="161"/>
      <c r="CN179" s="161"/>
      <c r="CO179" s="161"/>
      <c r="CP179" s="161"/>
      <c r="CQ179" s="161"/>
      <c r="CR179" s="161"/>
      <c r="CS179" s="161"/>
      <c r="CT179" s="161"/>
      <c r="CU179" s="161"/>
      <c r="CV179" s="161"/>
      <c r="CW179" s="161"/>
      <c r="CX179" s="161"/>
      <c r="CY179" s="161"/>
      <c r="CZ179" s="161"/>
      <c r="DA179" s="161"/>
      <c r="DB179" s="161"/>
      <c r="DC179" s="161"/>
      <c r="DD179" s="161"/>
      <c r="DE179" s="161"/>
      <c r="DF179" s="161"/>
      <c r="DG179" s="161"/>
      <c r="DH179" s="161"/>
      <c r="DI179" s="161"/>
      <c r="DJ179" s="161"/>
      <c r="DK179" s="161"/>
      <c r="DL179" s="161"/>
      <c r="DM179" s="161"/>
      <c r="DN179" s="161"/>
      <c r="DO179" s="161"/>
      <c r="DP179" s="161"/>
      <c r="DQ179" s="161"/>
      <c r="DR179" s="161"/>
      <c r="DS179" s="161"/>
      <c r="DT179" s="161"/>
      <c r="DU179" s="161"/>
      <c r="DV179" s="161"/>
      <c r="DW179" s="161"/>
      <c r="DX179" s="161"/>
      <c r="DY179" s="161"/>
      <c r="DZ179" s="161"/>
      <c r="EA179" s="161"/>
      <c r="EB179" s="161"/>
      <c r="EC179" s="161"/>
      <c r="ED179" s="161"/>
      <c r="EE179" s="161"/>
      <c r="EF179" s="161"/>
      <c r="EG179" s="161"/>
      <c r="EH179" s="161"/>
      <c r="EI179" s="161"/>
      <c r="EJ179" s="161"/>
      <c r="EK179" s="161"/>
      <c r="EL179" s="161"/>
      <c r="EM179" s="161"/>
      <c r="EN179" s="161"/>
      <c r="EO179" s="161"/>
      <c r="EP179" s="161"/>
      <c r="EQ179" s="161"/>
      <c r="ER179" s="161"/>
      <c r="ES179" s="161"/>
      <c r="ET179" s="161"/>
      <c r="EU179" s="161"/>
      <c r="EV179" s="161"/>
      <c r="EW179" s="161"/>
      <c r="EX179" s="161"/>
      <c r="EY179" s="161"/>
      <c r="EZ179" s="161"/>
      <c r="FA179" s="161"/>
      <c r="FB179" s="161"/>
      <c r="FC179" s="161"/>
      <c r="FD179" s="161"/>
      <c r="FE179" s="161"/>
      <c r="FF179" s="161"/>
      <c r="FG179" s="161"/>
      <c r="FH179" s="161"/>
      <c r="FI179" s="161"/>
      <c r="FJ179" s="161"/>
      <c r="FK179" s="161"/>
      <c r="FL179" s="161"/>
      <c r="FM179" s="161"/>
      <c r="FN179" s="161"/>
      <c r="FO179" s="161"/>
      <c r="FP179" s="161"/>
      <c r="FQ179" s="161"/>
      <c r="FR179" s="161"/>
      <c r="FS179" s="161"/>
      <c r="FT179" s="161"/>
      <c r="FU179" s="161"/>
      <c r="FV179" s="161"/>
      <c r="FW179" s="161"/>
      <c r="FX179" s="161"/>
      <c r="FY179" s="161"/>
      <c r="FZ179" s="161"/>
      <c r="GA179" s="161"/>
      <c r="GB179" s="161"/>
      <c r="GC179" s="161"/>
      <c r="GD179" s="161"/>
      <c r="GE179" s="161"/>
      <c r="GF179" s="161"/>
      <c r="GG179" s="161"/>
      <c r="GH179" s="161"/>
      <c r="GI179" s="161"/>
      <c r="GJ179" s="161"/>
      <c r="GK179" s="161"/>
      <c r="GL179" s="161"/>
      <c r="GM179" s="161"/>
      <c r="GN179" s="161"/>
      <c r="GO179" s="161"/>
      <c r="GP179" s="161"/>
      <c r="GQ179" s="161"/>
      <c r="GR179" s="161"/>
      <c r="GS179" s="161"/>
      <c r="GT179" s="161"/>
      <c r="GU179" s="161"/>
      <c r="GV179" s="161"/>
      <c r="GW179" s="161"/>
      <c r="GX179" s="161"/>
      <c r="GY179" s="161"/>
      <c r="GZ179" s="161"/>
    </row>
    <row r="180" spans="17:208">
      <c r="Q180" s="229"/>
      <c r="R180" s="230"/>
      <c r="S180" s="219"/>
      <c r="T180" s="220"/>
      <c r="U180" s="220"/>
      <c r="V180" s="220"/>
      <c r="W180" s="221"/>
      <c r="X180" s="199"/>
      <c r="Y180" s="199"/>
      <c r="AA180" s="203"/>
      <c r="AB180" s="198"/>
      <c r="AC180" s="161"/>
      <c r="AD180" s="161"/>
      <c r="AE180" s="161"/>
      <c r="AF180" s="161"/>
      <c r="AG180" s="161"/>
      <c r="AH180" s="161"/>
      <c r="AI180" s="161"/>
      <c r="AJ180" s="161"/>
      <c r="AK180" s="161"/>
      <c r="AL180" s="161"/>
      <c r="AM180" s="161"/>
      <c r="AN180" s="161"/>
      <c r="AO180" s="161"/>
      <c r="AP180" s="161"/>
      <c r="AQ180" s="161"/>
      <c r="AR180" s="161"/>
      <c r="AS180" s="161"/>
      <c r="AT180" s="161"/>
      <c r="AU180" s="161"/>
      <c r="AV180" s="161"/>
      <c r="AW180" s="161"/>
      <c r="AX180" s="161"/>
      <c r="AY180" s="161"/>
      <c r="AZ180" s="161"/>
      <c r="BA180" s="161"/>
      <c r="BB180" s="161"/>
      <c r="BC180" s="161"/>
      <c r="BD180" s="161"/>
      <c r="BE180" s="161"/>
      <c r="BF180" s="161"/>
      <c r="BG180" s="161"/>
      <c r="BH180" s="161"/>
      <c r="BI180" s="161"/>
      <c r="BJ180" s="161"/>
      <c r="BK180" s="161"/>
      <c r="BL180" s="161"/>
      <c r="BM180" s="161"/>
      <c r="BN180" s="161"/>
      <c r="BO180" s="161"/>
      <c r="BP180" s="161"/>
      <c r="BQ180" s="161"/>
      <c r="BR180" s="161"/>
      <c r="BS180" s="161"/>
      <c r="BT180" s="161"/>
      <c r="BU180" s="161"/>
      <c r="BV180" s="161"/>
      <c r="BW180" s="161"/>
      <c r="BX180" s="161"/>
      <c r="BY180" s="161"/>
      <c r="BZ180" s="161"/>
      <c r="CA180" s="161"/>
      <c r="CB180" s="161"/>
      <c r="CC180" s="161"/>
      <c r="CD180" s="161"/>
      <c r="CE180" s="161"/>
      <c r="CF180" s="161"/>
      <c r="CG180" s="161"/>
      <c r="CH180" s="161"/>
      <c r="CI180" s="161"/>
      <c r="CJ180" s="161"/>
      <c r="CK180" s="161"/>
      <c r="CL180" s="161"/>
      <c r="CM180" s="161"/>
      <c r="CN180" s="161"/>
      <c r="CO180" s="161"/>
      <c r="CP180" s="161"/>
      <c r="CQ180" s="161"/>
      <c r="CR180" s="161"/>
      <c r="CS180" s="161"/>
      <c r="CT180" s="161"/>
      <c r="CU180" s="161"/>
      <c r="CV180" s="161"/>
      <c r="CW180" s="161"/>
      <c r="CX180" s="161"/>
      <c r="CY180" s="161"/>
      <c r="CZ180" s="161"/>
      <c r="DA180" s="161"/>
      <c r="DB180" s="161"/>
      <c r="DC180" s="161"/>
      <c r="DD180" s="161"/>
      <c r="DE180" s="161"/>
      <c r="DF180" s="161"/>
      <c r="DG180" s="161"/>
      <c r="DH180" s="161"/>
      <c r="DI180" s="161"/>
      <c r="DJ180" s="161"/>
      <c r="DK180" s="161"/>
      <c r="DL180" s="161"/>
      <c r="DM180" s="161"/>
      <c r="DN180" s="161"/>
      <c r="DO180" s="161"/>
      <c r="DP180" s="161"/>
      <c r="DQ180" s="161"/>
      <c r="DR180" s="161"/>
      <c r="DS180" s="161"/>
      <c r="DT180" s="161"/>
      <c r="DU180" s="161"/>
      <c r="DV180" s="161"/>
      <c r="DW180" s="161"/>
      <c r="DX180" s="161"/>
      <c r="DY180" s="161"/>
      <c r="DZ180" s="161"/>
      <c r="EA180" s="161"/>
      <c r="EB180" s="161"/>
      <c r="EC180" s="161"/>
      <c r="ED180" s="161"/>
      <c r="EE180" s="161"/>
      <c r="EF180" s="161"/>
      <c r="EG180" s="161"/>
      <c r="EH180" s="161"/>
      <c r="EI180" s="161"/>
      <c r="EJ180" s="161"/>
      <c r="EK180" s="161"/>
      <c r="EL180" s="161"/>
      <c r="EM180" s="161"/>
      <c r="EN180" s="161"/>
      <c r="EO180" s="161"/>
      <c r="EP180" s="161"/>
      <c r="EQ180" s="161"/>
      <c r="ER180" s="161"/>
      <c r="ES180" s="161"/>
      <c r="ET180" s="161"/>
      <c r="EU180" s="161"/>
      <c r="EV180" s="161"/>
      <c r="EW180" s="161"/>
      <c r="EX180" s="161"/>
      <c r="EY180" s="161"/>
      <c r="EZ180" s="161"/>
      <c r="FA180" s="161"/>
      <c r="FB180" s="161"/>
      <c r="FC180" s="161"/>
      <c r="FD180" s="161"/>
      <c r="FE180" s="161"/>
      <c r="FF180" s="161"/>
      <c r="FG180" s="161"/>
      <c r="FH180" s="161"/>
      <c r="FI180" s="161"/>
      <c r="FJ180" s="161"/>
      <c r="FK180" s="161"/>
      <c r="FL180" s="161"/>
      <c r="FM180" s="161"/>
      <c r="FN180" s="161"/>
      <c r="FO180" s="161"/>
      <c r="FP180" s="161"/>
      <c r="FQ180" s="161"/>
      <c r="FR180" s="161"/>
      <c r="FS180" s="161"/>
      <c r="FT180" s="161"/>
      <c r="FU180" s="161"/>
      <c r="FV180" s="161"/>
      <c r="FW180" s="161"/>
      <c r="FX180" s="161"/>
      <c r="FY180" s="161"/>
      <c r="FZ180" s="161"/>
      <c r="GA180" s="161"/>
      <c r="GB180" s="161"/>
      <c r="GC180" s="161"/>
      <c r="GD180" s="161"/>
      <c r="GE180" s="161"/>
      <c r="GF180" s="161"/>
      <c r="GG180" s="161"/>
      <c r="GH180" s="161"/>
      <c r="GI180" s="161"/>
      <c r="GJ180" s="161"/>
      <c r="GK180" s="161"/>
      <c r="GL180" s="161"/>
      <c r="GM180" s="161"/>
      <c r="GN180" s="161"/>
      <c r="GO180" s="161"/>
      <c r="GP180" s="161"/>
      <c r="GQ180" s="161"/>
      <c r="GR180" s="161"/>
      <c r="GS180" s="161"/>
      <c r="GT180" s="161"/>
      <c r="GU180" s="161"/>
      <c r="GV180" s="161"/>
      <c r="GW180" s="161"/>
      <c r="GX180" s="161"/>
      <c r="GY180" s="161"/>
      <c r="GZ180" s="161"/>
    </row>
    <row r="181" spans="17:208">
      <c r="Q181" s="229"/>
      <c r="R181" s="230"/>
      <c r="S181" s="219"/>
      <c r="T181" s="220"/>
      <c r="U181" s="220"/>
      <c r="V181" s="220"/>
      <c r="W181" s="221"/>
      <c r="X181" s="199"/>
      <c r="Y181" s="199"/>
      <c r="AA181" s="203"/>
      <c r="AB181" s="198"/>
      <c r="AC181" s="161"/>
      <c r="AD181" s="161"/>
      <c r="AE181" s="161"/>
      <c r="AF181" s="161"/>
      <c r="AG181" s="161"/>
      <c r="AH181" s="161"/>
      <c r="AI181" s="161"/>
      <c r="AJ181" s="161"/>
      <c r="AK181" s="161"/>
      <c r="AL181" s="161"/>
      <c r="AM181" s="161"/>
      <c r="AN181" s="161"/>
      <c r="AO181" s="161"/>
      <c r="AP181" s="161"/>
      <c r="AQ181" s="161"/>
      <c r="AR181" s="161"/>
      <c r="AS181" s="161"/>
      <c r="AT181" s="161"/>
      <c r="AU181" s="161"/>
      <c r="AV181" s="161"/>
      <c r="AW181" s="161"/>
      <c r="AX181" s="161"/>
      <c r="AY181" s="161"/>
      <c r="AZ181" s="161"/>
      <c r="BA181" s="161"/>
      <c r="BB181" s="161"/>
      <c r="BC181" s="161"/>
      <c r="BD181" s="161"/>
      <c r="BE181" s="161"/>
      <c r="BF181" s="161"/>
      <c r="BG181" s="161"/>
      <c r="BH181" s="161"/>
      <c r="BI181" s="161"/>
      <c r="BJ181" s="161"/>
      <c r="BK181" s="161"/>
      <c r="BL181" s="161"/>
      <c r="BM181" s="161"/>
      <c r="BN181" s="161"/>
      <c r="BO181" s="161"/>
      <c r="BP181" s="161"/>
      <c r="BQ181" s="161"/>
      <c r="BR181" s="161"/>
      <c r="BS181" s="161"/>
      <c r="BT181" s="161"/>
      <c r="BU181" s="161"/>
      <c r="BV181" s="161"/>
      <c r="BW181" s="161"/>
      <c r="BX181" s="161"/>
      <c r="BY181" s="161"/>
      <c r="BZ181" s="161"/>
      <c r="CA181" s="161"/>
      <c r="CB181" s="161"/>
      <c r="CC181" s="161"/>
      <c r="CD181" s="161"/>
      <c r="CE181" s="161"/>
      <c r="CF181" s="161"/>
      <c r="CG181" s="161"/>
      <c r="CH181" s="161"/>
      <c r="CI181" s="161"/>
      <c r="CJ181" s="161"/>
      <c r="CK181" s="161"/>
      <c r="CL181" s="161"/>
      <c r="CM181" s="161"/>
      <c r="CN181" s="161"/>
      <c r="CO181" s="161"/>
      <c r="CP181" s="161"/>
      <c r="CQ181" s="161"/>
      <c r="CR181" s="161"/>
      <c r="CS181" s="161"/>
      <c r="CT181" s="161"/>
      <c r="CU181" s="161"/>
      <c r="CV181" s="161"/>
      <c r="CW181" s="161"/>
      <c r="CX181" s="161"/>
      <c r="CY181" s="161"/>
      <c r="CZ181" s="161"/>
      <c r="DA181" s="161"/>
      <c r="DB181" s="161"/>
      <c r="DC181" s="161"/>
      <c r="DD181" s="161"/>
      <c r="DE181" s="161"/>
      <c r="DF181" s="161"/>
      <c r="DG181" s="161"/>
      <c r="DH181" s="161"/>
      <c r="DI181" s="161"/>
      <c r="DJ181" s="161"/>
      <c r="DK181" s="161"/>
      <c r="DL181" s="161"/>
      <c r="DM181" s="161"/>
      <c r="DN181" s="161"/>
      <c r="DO181" s="161"/>
      <c r="DP181" s="161"/>
      <c r="DQ181" s="161"/>
      <c r="DR181" s="161"/>
      <c r="DS181" s="161"/>
      <c r="DT181" s="161"/>
      <c r="DU181" s="161"/>
      <c r="DV181" s="161"/>
      <c r="DW181" s="161"/>
      <c r="DX181" s="161"/>
      <c r="DY181" s="161"/>
      <c r="DZ181" s="161"/>
      <c r="EA181" s="161"/>
      <c r="EB181" s="161"/>
      <c r="EC181" s="161"/>
      <c r="ED181" s="161"/>
      <c r="EE181" s="161"/>
      <c r="EF181" s="161"/>
      <c r="EG181" s="161"/>
      <c r="EH181" s="161"/>
      <c r="EI181" s="161"/>
      <c r="EJ181" s="161"/>
      <c r="EK181" s="161"/>
      <c r="EL181" s="161"/>
      <c r="EM181" s="161"/>
      <c r="EN181" s="161"/>
      <c r="EO181" s="161"/>
      <c r="EP181" s="161"/>
      <c r="EQ181" s="161"/>
      <c r="ER181" s="161"/>
      <c r="ES181" s="161"/>
      <c r="ET181" s="161"/>
      <c r="EU181" s="161"/>
      <c r="EV181" s="161"/>
      <c r="EW181" s="161"/>
      <c r="EX181" s="161"/>
      <c r="EY181" s="161"/>
      <c r="EZ181" s="161"/>
      <c r="FA181" s="161"/>
      <c r="FB181" s="161"/>
      <c r="FC181" s="161"/>
      <c r="FD181" s="161"/>
      <c r="FE181" s="161"/>
      <c r="FF181" s="161"/>
      <c r="FG181" s="161"/>
      <c r="FH181" s="161"/>
      <c r="FI181" s="161"/>
      <c r="FJ181" s="161"/>
      <c r="FK181" s="161"/>
      <c r="FL181" s="161"/>
      <c r="FM181" s="161"/>
      <c r="FN181" s="161"/>
      <c r="FO181" s="161"/>
      <c r="FP181" s="161"/>
      <c r="FQ181" s="161"/>
      <c r="FR181" s="161"/>
      <c r="FS181" s="161"/>
      <c r="FT181" s="161"/>
      <c r="FU181" s="161"/>
      <c r="FV181" s="161"/>
      <c r="FW181" s="161"/>
      <c r="FX181" s="161"/>
      <c r="FY181" s="161"/>
      <c r="FZ181" s="161"/>
      <c r="GA181" s="161"/>
      <c r="GB181" s="161"/>
      <c r="GC181" s="161"/>
      <c r="GD181" s="161"/>
      <c r="GE181" s="161"/>
      <c r="GF181" s="161"/>
      <c r="GG181" s="161"/>
      <c r="GH181" s="161"/>
      <c r="GI181" s="161"/>
      <c r="GJ181" s="161"/>
      <c r="GK181" s="161"/>
      <c r="GL181" s="161"/>
      <c r="GM181" s="161"/>
      <c r="GN181" s="161"/>
      <c r="GO181" s="161"/>
      <c r="GP181" s="161"/>
      <c r="GQ181" s="161"/>
      <c r="GR181" s="161"/>
      <c r="GS181" s="161"/>
      <c r="GT181" s="161"/>
      <c r="GU181" s="161"/>
      <c r="GV181" s="161"/>
      <c r="GW181" s="161"/>
      <c r="GX181" s="161"/>
      <c r="GY181" s="161"/>
      <c r="GZ181" s="161"/>
    </row>
    <row r="182" spans="17:208">
      <c r="Q182" s="229"/>
      <c r="R182" s="230"/>
      <c r="S182" s="219"/>
      <c r="T182" s="220"/>
      <c r="U182" s="220"/>
      <c r="V182" s="220"/>
      <c r="W182" s="221"/>
      <c r="X182" s="199"/>
      <c r="Y182" s="199"/>
      <c r="AA182" s="203"/>
      <c r="AB182" s="198"/>
      <c r="AC182" s="161"/>
      <c r="AD182" s="161"/>
      <c r="AE182" s="161"/>
      <c r="AF182" s="161"/>
      <c r="AG182" s="161"/>
      <c r="AH182" s="161"/>
      <c r="AI182" s="161"/>
      <c r="AJ182" s="161"/>
      <c r="AK182" s="161"/>
      <c r="AL182" s="161"/>
      <c r="AM182" s="161"/>
      <c r="AN182" s="161"/>
      <c r="AO182" s="161"/>
      <c r="AP182" s="161"/>
      <c r="AQ182" s="161"/>
      <c r="AR182" s="161"/>
      <c r="AS182" s="161"/>
      <c r="AT182" s="161"/>
      <c r="AU182" s="161"/>
      <c r="AV182" s="161"/>
      <c r="AW182" s="161"/>
      <c r="AX182" s="161"/>
      <c r="AY182" s="161"/>
      <c r="AZ182" s="161"/>
      <c r="BA182" s="161"/>
      <c r="BB182" s="161"/>
      <c r="BC182" s="161"/>
      <c r="BD182" s="161"/>
      <c r="BE182" s="161"/>
      <c r="BF182" s="161"/>
      <c r="BG182" s="161"/>
      <c r="BH182" s="161"/>
      <c r="BI182" s="161"/>
      <c r="BJ182" s="161"/>
      <c r="BK182" s="161"/>
      <c r="BL182" s="161"/>
      <c r="BM182" s="161"/>
      <c r="BN182" s="161"/>
      <c r="BO182" s="161"/>
      <c r="BP182" s="161"/>
      <c r="BQ182" s="161"/>
      <c r="BR182" s="161"/>
      <c r="BS182" s="161"/>
      <c r="BT182" s="161"/>
      <c r="BU182" s="161"/>
      <c r="BV182" s="161"/>
      <c r="BW182" s="161"/>
      <c r="BX182" s="161"/>
      <c r="BY182" s="161"/>
      <c r="BZ182" s="161"/>
      <c r="CA182" s="161"/>
      <c r="CB182" s="161"/>
      <c r="CC182" s="161"/>
      <c r="CD182" s="161"/>
      <c r="CE182" s="161"/>
      <c r="CF182" s="161"/>
      <c r="CG182" s="161"/>
      <c r="CH182" s="161"/>
      <c r="CI182" s="161"/>
      <c r="CJ182" s="161"/>
      <c r="CK182" s="161"/>
      <c r="CL182" s="161"/>
      <c r="CM182" s="161"/>
      <c r="CN182" s="161"/>
      <c r="CO182" s="161"/>
      <c r="CP182" s="161"/>
      <c r="CQ182" s="161"/>
      <c r="CR182" s="161"/>
      <c r="CS182" s="161"/>
      <c r="CT182" s="161"/>
      <c r="CU182" s="161"/>
      <c r="CV182" s="161"/>
      <c r="CW182" s="161"/>
      <c r="CX182" s="161"/>
      <c r="CY182" s="161"/>
      <c r="CZ182" s="161"/>
      <c r="DA182" s="161"/>
      <c r="DB182" s="161"/>
      <c r="DC182" s="161"/>
      <c r="DD182" s="161"/>
      <c r="DE182" s="161"/>
      <c r="DF182" s="161"/>
      <c r="DG182" s="161"/>
      <c r="DH182" s="161"/>
      <c r="DI182" s="161"/>
      <c r="DJ182" s="161"/>
      <c r="DK182" s="161"/>
      <c r="DL182" s="161"/>
      <c r="DM182" s="161"/>
      <c r="DN182" s="161"/>
      <c r="DO182" s="161"/>
      <c r="DP182" s="161"/>
      <c r="DQ182" s="161"/>
      <c r="DR182" s="161"/>
      <c r="DS182" s="161"/>
      <c r="DT182" s="161"/>
      <c r="DU182" s="161"/>
      <c r="DV182" s="161"/>
      <c r="DW182" s="161"/>
      <c r="DX182" s="161"/>
      <c r="DY182" s="161"/>
      <c r="DZ182" s="161"/>
      <c r="EA182" s="161"/>
      <c r="EB182" s="161"/>
      <c r="EC182" s="161"/>
      <c r="ED182" s="161"/>
      <c r="EE182" s="161"/>
      <c r="EF182" s="161"/>
      <c r="EG182" s="161"/>
      <c r="EH182" s="161"/>
      <c r="EI182" s="161"/>
      <c r="EJ182" s="161"/>
      <c r="EK182" s="161"/>
      <c r="EL182" s="161"/>
      <c r="EM182" s="161"/>
      <c r="EN182" s="161"/>
      <c r="EO182" s="161"/>
      <c r="EP182" s="161"/>
      <c r="EQ182" s="161"/>
      <c r="ER182" s="161"/>
      <c r="ES182" s="161"/>
      <c r="ET182" s="161"/>
      <c r="EU182" s="161"/>
      <c r="EV182" s="161"/>
      <c r="EW182" s="161"/>
      <c r="EX182" s="161"/>
      <c r="EY182" s="161"/>
      <c r="EZ182" s="161"/>
      <c r="FA182" s="161"/>
      <c r="FB182" s="161"/>
      <c r="FC182" s="161"/>
      <c r="FD182" s="161"/>
      <c r="FE182" s="161"/>
      <c r="FF182" s="161"/>
      <c r="FG182" s="161"/>
      <c r="FH182" s="161"/>
      <c r="FI182" s="161"/>
      <c r="FJ182" s="161"/>
      <c r="FK182" s="161"/>
      <c r="FL182" s="161"/>
      <c r="FM182" s="161"/>
      <c r="FN182" s="161"/>
      <c r="FO182" s="161"/>
      <c r="FP182" s="161"/>
      <c r="FQ182" s="161"/>
      <c r="FR182" s="161"/>
      <c r="FS182" s="161"/>
      <c r="FT182" s="161"/>
      <c r="FU182" s="161"/>
      <c r="FV182" s="161"/>
      <c r="FW182" s="161"/>
      <c r="FX182" s="161"/>
      <c r="FY182" s="161"/>
      <c r="FZ182" s="161"/>
      <c r="GA182" s="161"/>
      <c r="GB182" s="161"/>
      <c r="GC182" s="161"/>
      <c r="GD182" s="161"/>
      <c r="GE182" s="161"/>
      <c r="GF182" s="161"/>
      <c r="GG182" s="161"/>
      <c r="GH182" s="161"/>
      <c r="GI182" s="161"/>
      <c r="GJ182" s="161"/>
      <c r="GK182" s="161"/>
      <c r="GL182" s="161"/>
      <c r="GM182" s="161"/>
      <c r="GN182" s="161"/>
      <c r="GO182" s="161"/>
      <c r="GP182" s="161"/>
      <c r="GQ182" s="161"/>
      <c r="GR182" s="161"/>
      <c r="GS182" s="161"/>
      <c r="GT182" s="161"/>
      <c r="GU182" s="161"/>
      <c r="GV182" s="161"/>
      <c r="GW182" s="161"/>
      <c r="GX182" s="161"/>
      <c r="GY182" s="161"/>
      <c r="GZ182" s="161"/>
    </row>
    <row r="183" spans="17:208">
      <c r="Q183" s="229"/>
      <c r="R183" s="230"/>
      <c r="S183" s="219"/>
      <c r="T183" s="220"/>
      <c r="U183" s="220"/>
      <c r="V183" s="220"/>
      <c r="W183" s="221"/>
      <c r="X183" s="199"/>
      <c r="Y183" s="199"/>
      <c r="AA183" s="203"/>
      <c r="AB183" s="198"/>
      <c r="AC183" s="161"/>
      <c r="AD183" s="161"/>
      <c r="AE183" s="161"/>
      <c r="AF183" s="161"/>
      <c r="AG183" s="161"/>
      <c r="AH183" s="161"/>
      <c r="AI183" s="161"/>
      <c r="AJ183" s="161"/>
      <c r="AK183" s="161"/>
      <c r="AL183" s="161"/>
      <c r="AM183" s="161"/>
      <c r="AN183" s="161"/>
      <c r="AO183" s="161"/>
      <c r="AP183" s="161"/>
      <c r="AQ183" s="161"/>
      <c r="AR183" s="161"/>
      <c r="AS183" s="161"/>
      <c r="AT183" s="161"/>
      <c r="AU183" s="161"/>
      <c r="AV183" s="161"/>
      <c r="AW183" s="161"/>
      <c r="AX183" s="161"/>
      <c r="AY183" s="161"/>
      <c r="AZ183" s="161"/>
      <c r="BA183" s="161"/>
      <c r="BB183" s="161"/>
      <c r="BC183" s="161"/>
      <c r="BD183" s="161"/>
      <c r="BE183" s="161"/>
      <c r="BF183" s="161"/>
      <c r="BG183" s="161"/>
      <c r="BH183" s="161"/>
      <c r="BI183" s="161"/>
      <c r="BJ183" s="161"/>
      <c r="BK183" s="161"/>
      <c r="BL183" s="161"/>
      <c r="BM183" s="161"/>
      <c r="BN183" s="161"/>
      <c r="BO183" s="161"/>
      <c r="BP183" s="161"/>
      <c r="BQ183" s="161"/>
      <c r="BR183" s="161"/>
      <c r="BS183" s="161"/>
      <c r="BT183" s="161"/>
      <c r="BU183" s="161"/>
      <c r="BV183" s="161"/>
      <c r="BW183" s="161"/>
      <c r="BX183" s="161"/>
      <c r="BY183" s="161"/>
      <c r="BZ183" s="161"/>
      <c r="CA183" s="161"/>
      <c r="CB183" s="161"/>
      <c r="CC183" s="161"/>
      <c r="CD183" s="161"/>
      <c r="CE183" s="161"/>
      <c r="CF183" s="161"/>
      <c r="CG183" s="161"/>
      <c r="CH183" s="161"/>
      <c r="CI183" s="161"/>
      <c r="CJ183" s="161"/>
      <c r="CK183" s="161"/>
      <c r="CL183" s="161"/>
      <c r="CM183" s="161"/>
      <c r="CN183" s="161"/>
      <c r="CO183" s="161"/>
      <c r="CP183" s="161"/>
      <c r="CQ183" s="161"/>
      <c r="CR183" s="161"/>
      <c r="CS183" s="161"/>
      <c r="CT183" s="161"/>
      <c r="CU183" s="161"/>
      <c r="CV183" s="161"/>
      <c r="CW183" s="161"/>
      <c r="CX183" s="161"/>
      <c r="CY183" s="161"/>
      <c r="CZ183" s="161"/>
      <c r="DA183" s="161"/>
      <c r="DB183" s="161"/>
      <c r="DC183" s="161"/>
      <c r="DD183" s="161"/>
      <c r="DE183" s="161"/>
      <c r="DF183" s="161"/>
      <c r="DG183" s="161"/>
      <c r="DH183" s="161"/>
      <c r="DI183" s="161"/>
      <c r="DJ183" s="161"/>
      <c r="DK183" s="161"/>
      <c r="DL183" s="161"/>
      <c r="DM183" s="161"/>
      <c r="DN183" s="161"/>
      <c r="DO183" s="161"/>
      <c r="DP183" s="161"/>
      <c r="DQ183" s="161"/>
      <c r="DR183" s="161"/>
      <c r="DS183" s="161"/>
      <c r="DT183" s="161"/>
      <c r="DU183" s="161"/>
      <c r="DV183" s="161"/>
      <c r="DW183" s="161"/>
      <c r="DX183" s="161"/>
      <c r="DY183" s="161"/>
      <c r="DZ183" s="161"/>
      <c r="EA183" s="161"/>
      <c r="EB183" s="161"/>
      <c r="EC183" s="161"/>
      <c r="ED183" s="161"/>
      <c r="EE183" s="161"/>
      <c r="EF183" s="161"/>
      <c r="EG183" s="161"/>
      <c r="EH183" s="161"/>
      <c r="EI183" s="161"/>
      <c r="EJ183" s="161"/>
      <c r="EK183" s="161"/>
      <c r="EL183" s="161"/>
      <c r="EM183" s="161"/>
      <c r="EN183" s="161"/>
      <c r="EO183" s="161"/>
      <c r="EP183" s="161"/>
      <c r="EQ183" s="161"/>
      <c r="ER183" s="161"/>
      <c r="ES183" s="161"/>
      <c r="ET183" s="161"/>
      <c r="EU183" s="161"/>
      <c r="EV183" s="161"/>
      <c r="EW183" s="161"/>
      <c r="EX183" s="161"/>
      <c r="EY183" s="161"/>
      <c r="EZ183" s="161"/>
      <c r="FA183" s="161"/>
      <c r="FB183" s="161"/>
      <c r="FC183" s="161"/>
      <c r="FD183" s="161"/>
      <c r="FE183" s="161"/>
      <c r="FF183" s="161"/>
      <c r="FG183" s="161"/>
      <c r="FH183" s="161"/>
      <c r="FI183" s="161"/>
      <c r="FJ183" s="161"/>
      <c r="FK183" s="161"/>
      <c r="FL183" s="161"/>
      <c r="FM183" s="161"/>
      <c r="FN183" s="161"/>
      <c r="FO183" s="161"/>
      <c r="FP183" s="161"/>
      <c r="FQ183" s="161"/>
      <c r="FR183" s="161"/>
      <c r="FS183" s="161"/>
      <c r="FT183" s="161"/>
      <c r="FU183" s="161"/>
      <c r="FV183" s="161"/>
      <c r="FW183" s="161"/>
      <c r="FX183" s="161"/>
      <c r="FY183" s="161"/>
      <c r="FZ183" s="161"/>
      <c r="GA183" s="161"/>
      <c r="GB183" s="161"/>
      <c r="GC183" s="161"/>
      <c r="GD183" s="161"/>
      <c r="GE183" s="161"/>
      <c r="GF183" s="161"/>
      <c r="GG183" s="161"/>
      <c r="GH183" s="161"/>
      <c r="GI183" s="161"/>
      <c r="GJ183" s="161"/>
      <c r="GK183" s="161"/>
      <c r="GL183" s="161"/>
      <c r="GM183" s="161"/>
      <c r="GN183" s="161"/>
      <c r="GO183" s="161"/>
      <c r="GP183" s="161"/>
      <c r="GQ183" s="161"/>
      <c r="GR183" s="161"/>
      <c r="GS183" s="161"/>
      <c r="GT183" s="161"/>
      <c r="GU183" s="161"/>
      <c r="GV183" s="161"/>
      <c r="GW183" s="161"/>
      <c r="GX183" s="161"/>
      <c r="GY183" s="161"/>
      <c r="GZ183" s="161"/>
    </row>
    <row r="184" spans="17:208">
      <c r="Q184" s="229"/>
      <c r="R184" s="230"/>
      <c r="S184" s="219"/>
      <c r="T184" s="220"/>
      <c r="U184" s="220"/>
      <c r="V184" s="220"/>
      <c r="W184" s="221"/>
      <c r="X184" s="199"/>
      <c r="Y184" s="199"/>
      <c r="AA184" s="203"/>
      <c r="AB184" s="198"/>
      <c r="AC184" s="161"/>
      <c r="AD184" s="161"/>
      <c r="AE184" s="161"/>
      <c r="AF184" s="161"/>
      <c r="AG184" s="161"/>
      <c r="AH184" s="161"/>
      <c r="AI184" s="161"/>
      <c r="AJ184" s="161"/>
      <c r="AK184" s="161"/>
      <c r="AL184" s="161"/>
      <c r="AM184" s="161"/>
      <c r="AN184" s="161"/>
      <c r="AO184" s="161"/>
      <c r="AP184" s="161"/>
      <c r="AQ184" s="161"/>
      <c r="AR184" s="161"/>
      <c r="AS184" s="161"/>
      <c r="AT184" s="161"/>
      <c r="AU184" s="161"/>
      <c r="AV184" s="161"/>
      <c r="AW184" s="161"/>
      <c r="AX184" s="161"/>
      <c r="AY184" s="161"/>
      <c r="AZ184" s="162"/>
      <c r="BA184" s="162"/>
      <c r="BB184" s="162"/>
      <c r="BC184" s="162"/>
      <c r="BD184" s="162"/>
      <c r="BE184" s="162"/>
      <c r="BF184" s="162"/>
      <c r="BG184" s="162"/>
      <c r="BH184" s="162"/>
      <c r="BI184" s="162"/>
      <c r="BJ184" s="162"/>
      <c r="BK184" s="162"/>
      <c r="BL184" s="162"/>
      <c r="BM184" s="162"/>
      <c r="BN184" s="162"/>
      <c r="BO184" s="162"/>
      <c r="BP184" s="162"/>
      <c r="BQ184" s="162"/>
      <c r="BR184" s="162"/>
      <c r="BS184" s="162"/>
      <c r="BT184" s="162"/>
      <c r="BU184" s="162"/>
      <c r="BV184" s="162"/>
      <c r="BW184" s="162"/>
      <c r="BX184" s="162"/>
      <c r="BY184" s="162"/>
      <c r="BZ184" s="162"/>
      <c r="CA184" s="162"/>
      <c r="CB184" s="162"/>
      <c r="CC184" s="162"/>
      <c r="CD184" s="162"/>
      <c r="CE184" s="162"/>
      <c r="CF184" s="162"/>
      <c r="CG184" s="162"/>
      <c r="CH184" s="162"/>
      <c r="CI184" s="162"/>
      <c r="CJ184" s="162"/>
    </row>
    <row r="185" spans="17:208">
      <c r="Q185" s="229"/>
      <c r="R185" s="230"/>
      <c r="S185" s="219"/>
      <c r="T185" s="220"/>
      <c r="U185" s="220"/>
      <c r="V185" s="220"/>
      <c r="W185" s="221"/>
      <c r="X185" s="199"/>
      <c r="Y185" s="199"/>
      <c r="AA185" s="203"/>
      <c r="AB185" s="198"/>
      <c r="AC185" s="161"/>
      <c r="AD185" s="161"/>
      <c r="AE185" s="161"/>
      <c r="AF185" s="161"/>
      <c r="AG185" s="161"/>
      <c r="AH185" s="161"/>
      <c r="AI185" s="161"/>
      <c r="AJ185" s="161"/>
      <c r="AK185" s="161"/>
      <c r="AL185" s="161"/>
      <c r="AM185" s="161"/>
      <c r="AN185" s="161"/>
      <c r="AO185" s="161"/>
      <c r="AP185" s="161"/>
      <c r="AQ185" s="161"/>
      <c r="AR185" s="161"/>
      <c r="AS185" s="161"/>
      <c r="AT185" s="161"/>
      <c r="AU185" s="161"/>
      <c r="AV185" s="161"/>
      <c r="AW185" s="161"/>
      <c r="AX185" s="161"/>
      <c r="AY185" s="161"/>
      <c r="AZ185" s="162"/>
      <c r="BA185" s="162"/>
      <c r="BB185" s="162"/>
      <c r="BC185" s="162"/>
      <c r="BD185" s="162"/>
      <c r="BE185" s="162"/>
      <c r="BF185" s="162"/>
      <c r="BG185" s="162"/>
      <c r="BH185" s="162"/>
      <c r="BI185" s="162"/>
      <c r="BJ185" s="162"/>
      <c r="BK185" s="162"/>
      <c r="BL185" s="162"/>
      <c r="BM185" s="162"/>
      <c r="BN185" s="162"/>
      <c r="BO185" s="162"/>
      <c r="BP185" s="162"/>
      <c r="BQ185" s="162"/>
      <c r="BR185" s="162"/>
      <c r="BS185" s="162"/>
      <c r="BT185" s="162"/>
      <c r="BU185" s="162"/>
      <c r="BV185" s="162"/>
      <c r="BW185" s="162"/>
      <c r="BX185" s="162"/>
      <c r="BY185" s="162"/>
      <c r="BZ185" s="162"/>
      <c r="CA185" s="162"/>
      <c r="CB185" s="162"/>
      <c r="CC185" s="162"/>
      <c r="CD185" s="162"/>
      <c r="CE185" s="162"/>
      <c r="CF185" s="162"/>
      <c r="CG185" s="162"/>
      <c r="CH185" s="162"/>
      <c r="CI185" s="162"/>
      <c r="CJ185" s="162"/>
    </row>
    <row r="186" spans="17:208">
      <c r="Q186" s="229"/>
      <c r="R186" s="230"/>
      <c r="S186" s="219"/>
      <c r="T186" s="220"/>
      <c r="U186" s="220"/>
      <c r="V186" s="220"/>
      <c r="W186" s="221"/>
      <c r="X186" s="199"/>
      <c r="Y186" s="199"/>
      <c r="AA186" s="203"/>
      <c r="AB186" s="198"/>
      <c r="AC186" s="161"/>
      <c r="AD186" s="161"/>
      <c r="AE186" s="161"/>
      <c r="AF186" s="161"/>
      <c r="AG186" s="161"/>
      <c r="AH186" s="161"/>
      <c r="AI186" s="161"/>
      <c r="AJ186" s="161"/>
      <c r="AK186" s="161"/>
      <c r="AL186" s="161"/>
      <c r="AM186" s="161"/>
      <c r="AN186" s="161"/>
      <c r="AO186" s="161"/>
      <c r="AP186" s="161"/>
      <c r="AQ186" s="161"/>
      <c r="AR186" s="161"/>
      <c r="AS186" s="161"/>
      <c r="AT186" s="161"/>
      <c r="AU186" s="161"/>
      <c r="AV186" s="161"/>
      <c r="AW186" s="161"/>
      <c r="AX186" s="161"/>
      <c r="AY186" s="161"/>
      <c r="AZ186" s="162"/>
      <c r="BA186" s="162"/>
      <c r="BB186" s="162"/>
      <c r="BC186" s="162"/>
      <c r="BD186" s="162"/>
      <c r="BE186" s="162"/>
      <c r="BF186" s="162"/>
      <c r="BG186" s="162"/>
      <c r="BH186" s="162"/>
      <c r="BI186" s="162"/>
      <c r="BJ186" s="162"/>
      <c r="BK186" s="162"/>
      <c r="BL186" s="162"/>
      <c r="BM186" s="162"/>
      <c r="BN186" s="162"/>
      <c r="BO186" s="162"/>
      <c r="BP186" s="162"/>
      <c r="BQ186" s="162"/>
      <c r="BR186" s="162"/>
      <c r="BS186" s="162"/>
      <c r="BT186" s="162"/>
      <c r="BU186" s="162"/>
      <c r="BV186" s="162"/>
      <c r="BW186" s="162"/>
      <c r="BX186" s="162"/>
      <c r="BY186" s="162"/>
      <c r="BZ186" s="162"/>
      <c r="CA186" s="162"/>
      <c r="CB186" s="162"/>
      <c r="CC186" s="162"/>
      <c r="CD186" s="162"/>
      <c r="CE186" s="162"/>
      <c r="CF186" s="162"/>
      <c r="CG186" s="162"/>
      <c r="CH186" s="162"/>
      <c r="CI186" s="162"/>
      <c r="CJ186" s="162"/>
    </row>
    <row r="187" spans="17:208">
      <c r="Q187" s="229"/>
      <c r="R187" s="230"/>
      <c r="S187" s="219"/>
      <c r="T187" s="220"/>
      <c r="U187" s="220"/>
      <c r="V187" s="220"/>
      <c r="W187" s="221"/>
      <c r="X187" s="199"/>
      <c r="Y187" s="199"/>
      <c r="AA187" s="203"/>
      <c r="AB187" s="198"/>
      <c r="AC187" s="161"/>
      <c r="AD187" s="161"/>
      <c r="AE187" s="161"/>
      <c r="AF187" s="161"/>
      <c r="AG187" s="161"/>
      <c r="AH187" s="161"/>
      <c r="AI187" s="161"/>
      <c r="AJ187" s="161"/>
      <c r="AK187" s="161"/>
      <c r="AL187" s="161"/>
      <c r="AM187" s="161"/>
      <c r="AN187" s="161"/>
      <c r="AO187" s="161"/>
      <c r="AP187" s="161"/>
      <c r="AQ187" s="161"/>
      <c r="AR187" s="161"/>
      <c r="AS187" s="161"/>
      <c r="AT187" s="161"/>
      <c r="AU187" s="161"/>
      <c r="AV187" s="161"/>
      <c r="AW187" s="161"/>
      <c r="AX187" s="161"/>
      <c r="AY187" s="161"/>
      <c r="AZ187" s="162"/>
      <c r="BA187" s="162"/>
      <c r="BB187" s="162"/>
      <c r="BC187" s="162"/>
      <c r="BD187" s="162"/>
      <c r="BE187" s="162"/>
      <c r="BF187" s="162"/>
      <c r="BG187" s="162"/>
      <c r="BH187" s="162"/>
      <c r="BI187" s="162"/>
      <c r="BJ187" s="162"/>
      <c r="BK187" s="162"/>
      <c r="BL187" s="162"/>
      <c r="BM187" s="162"/>
      <c r="BN187" s="162"/>
      <c r="BO187" s="162"/>
      <c r="BP187" s="162"/>
      <c r="BQ187" s="162"/>
      <c r="BR187" s="162"/>
      <c r="BS187" s="162"/>
      <c r="BT187" s="162"/>
      <c r="BU187" s="162"/>
      <c r="BV187" s="162"/>
      <c r="BW187" s="162"/>
      <c r="BX187" s="162"/>
      <c r="BY187" s="162"/>
      <c r="BZ187" s="162"/>
      <c r="CA187" s="162"/>
      <c r="CB187" s="162"/>
      <c r="CC187" s="162"/>
      <c r="CD187" s="162"/>
      <c r="CE187" s="162"/>
      <c r="CF187" s="162"/>
      <c r="CG187" s="162"/>
      <c r="CH187" s="162"/>
      <c r="CI187" s="162"/>
      <c r="CJ187" s="162"/>
    </row>
    <row r="188" spans="17:208">
      <c r="Q188" s="229"/>
      <c r="R188" s="230"/>
      <c r="S188" s="219"/>
      <c r="T188" s="220"/>
      <c r="U188" s="220"/>
      <c r="V188" s="220"/>
      <c r="W188" s="221"/>
      <c r="X188" s="199"/>
      <c r="Y188" s="199"/>
      <c r="AA188" s="203"/>
      <c r="AB188" s="198"/>
      <c r="AC188" s="161"/>
      <c r="AD188" s="161"/>
      <c r="AE188" s="161"/>
      <c r="AF188" s="161"/>
      <c r="AG188" s="161"/>
      <c r="AH188" s="161"/>
      <c r="AI188" s="161"/>
      <c r="AJ188" s="161"/>
      <c r="AK188" s="161"/>
      <c r="AL188" s="161"/>
      <c r="AM188" s="161"/>
      <c r="AN188" s="161"/>
      <c r="AO188" s="161"/>
      <c r="AP188" s="161"/>
      <c r="AQ188" s="161"/>
      <c r="AR188" s="161"/>
      <c r="AS188" s="161"/>
      <c r="AT188" s="161"/>
      <c r="AU188" s="161"/>
      <c r="AV188" s="161"/>
      <c r="AW188" s="161"/>
      <c r="AX188" s="161"/>
      <c r="AY188" s="161"/>
      <c r="AZ188" s="162"/>
      <c r="BA188" s="162"/>
      <c r="BB188" s="162"/>
      <c r="BC188" s="162"/>
      <c r="BD188" s="162"/>
      <c r="BE188" s="162"/>
      <c r="BF188" s="162"/>
      <c r="BG188" s="162"/>
      <c r="BH188" s="162"/>
      <c r="BI188" s="162"/>
      <c r="BJ188" s="162"/>
      <c r="BK188" s="162"/>
      <c r="BL188" s="162"/>
      <c r="BM188" s="162"/>
      <c r="BN188" s="162"/>
      <c r="BO188" s="162"/>
      <c r="BP188" s="162"/>
      <c r="BQ188" s="162"/>
      <c r="BR188" s="162"/>
      <c r="BS188" s="162"/>
      <c r="BT188" s="162"/>
      <c r="BU188" s="162"/>
      <c r="BV188" s="162"/>
      <c r="BW188" s="162"/>
      <c r="BX188" s="162"/>
      <c r="BY188" s="162"/>
      <c r="BZ188" s="162"/>
      <c r="CA188" s="162"/>
      <c r="CB188" s="162"/>
      <c r="CC188" s="162"/>
      <c r="CD188" s="162"/>
      <c r="CE188" s="162"/>
      <c r="CF188" s="162"/>
      <c r="CG188" s="162"/>
      <c r="CH188" s="162"/>
      <c r="CI188" s="162"/>
      <c r="CJ188" s="162"/>
    </row>
    <row r="189" spans="17:208">
      <c r="Q189" s="229"/>
      <c r="R189" s="230"/>
      <c r="S189" s="219"/>
      <c r="T189" s="220"/>
      <c r="U189" s="220"/>
      <c r="V189" s="220"/>
      <c r="W189" s="221"/>
      <c r="X189" s="199"/>
      <c r="Y189" s="199"/>
      <c r="AA189" s="203"/>
      <c r="AB189" s="198"/>
      <c r="AC189" s="161"/>
      <c r="AD189" s="161"/>
      <c r="AE189" s="161"/>
      <c r="AF189" s="161"/>
      <c r="AG189" s="161"/>
      <c r="AH189" s="161"/>
      <c r="AI189" s="161"/>
      <c r="AJ189" s="161"/>
      <c r="AK189" s="161"/>
      <c r="AL189" s="161"/>
      <c r="AM189" s="161"/>
      <c r="AN189" s="161"/>
      <c r="AO189" s="161"/>
      <c r="AP189" s="161"/>
      <c r="AQ189" s="161"/>
      <c r="AR189" s="161"/>
      <c r="AS189" s="161"/>
      <c r="AT189" s="161"/>
      <c r="AU189" s="161"/>
      <c r="AV189" s="161"/>
      <c r="AW189" s="161"/>
      <c r="AX189" s="161"/>
      <c r="AY189" s="161"/>
      <c r="AZ189" s="162"/>
      <c r="BA189" s="162"/>
      <c r="BB189" s="162"/>
      <c r="BC189" s="162"/>
      <c r="BD189" s="162"/>
      <c r="BE189" s="162"/>
      <c r="BF189" s="162"/>
      <c r="BG189" s="162"/>
      <c r="BH189" s="162"/>
      <c r="BI189" s="162"/>
      <c r="BJ189" s="162"/>
      <c r="BK189" s="162"/>
      <c r="BL189" s="162"/>
      <c r="BM189" s="162"/>
      <c r="BN189" s="162"/>
      <c r="BO189" s="162"/>
      <c r="BP189" s="162"/>
      <c r="BQ189" s="162"/>
      <c r="BR189" s="162"/>
      <c r="BS189" s="162"/>
      <c r="BT189" s="162"/>
      <c r="BU189" s="162"/>
      <c r="BV189" s="162"/>
      <c r="BW189" s="162"/>
      <c r="BX189" s="162"/>
      <c r="BY189" s="162"/>
      <c r="BZ189" s="162"/>
      <c r="CA189" s="162"/>
      <c r="CB189" s="162"/>
      <c r="CC189" s="162"/>
      <c r="CD189" s="162"/>
      <c r="CE189" s="162"/>
      <c r="CF189" s="162"/>
      <c r="CG189" s="162"/>
      <c r="CH189" s="162"/>
      <c r="CI189" s="162"/>
      <c r="CJ189" s="162"/>
    </row>
    <row r="190" spans="17:208">
      <c r="Q190" s="229"/>
      <c r="R190" s="230"/>
      <c r="S190" s="219"/>
      <c r="T190" s="220"/>
      <c r="U190" s="220"/>
      <c r="V190" s="220"/>
      <c r="W190" s="221"/>
      <c r="X190" s="199"/>
      <c r="Y190" s="199"/>
      <c r="AA190" s="203"/>
      <c r="AB190" s="198"/>
      <c r="AC190" s="161"/>
      <c r="AD190" s="161"/>
      <c r="AE190" s="161"/>
      <c r="AF190" s="161"/>
      <c r="AG190" s="161"/>
      <c r="AH190" s="161"/>
      <c r="AI190" s="161"/>
      <c r="AJ190" s="161"/>
      <c r="AK190" s="161"/>
      <c r="AL190" s="161"/>
      <c r="AM190" s="161"/>
      <c r="AN190" s="161"/>
      <c r="AO190" s="161"/>
      <c r="AP190" s="161"/>
      <c r="AQ190" s="161"/>
      <c r="AR190" s="161"/>
      <c r="AS190" s="161"/>
      <c r="AT190" s="161"/>
      <c r="AU190" s="161"/>
      <c r="AV190" s="161"/>
      <c r="AW190" s="161"/>
      <c r="AX190" s="161"/>
      <c r="AY190" s="161"/>
      <c r="AZ190" s="162"/>
      <c r="BA190" s="162"/>
      <c r="BB190" s="162"/>
      <c r="BC190" s="162"/>
      <c r="BD190" s="162"/>
      <c r="BE190" s="162"/>
      <c r="BF190" s="162"/>
      <c r="BG190" s="162"/>
      <c r="BH190" s="162"/>
      <c r="BI190" s="162"/>
      <c r="BJ190" s="162"/>
      <c r="BK190" s="162"/>
      <c r="BL190" s="162"/>
      <c r="BM190" s="162"/>
      <c r="BN190" s="162"/>
      <c r="BO190" s="162"/>
      <c r="BP190" s="162"/>
      <c r="BQ190" s="162"/>
      <c r="BR190" s="162"/>
      <c r="BS190" s="162"/>
      <c r="BT190" s="162"/>
      <c r="BU190" s="162"/>
      <c r="BV190" s="162"/>
      <c r="BW190" s="162"/>
      <c r="BX190" s="162"/>
      <c r="BY190" s="162"/>
      <c r="BZ190" s="162"/>
      <c r="CA190" s="162"/>
      <c r="CB190" s="162"/>
      <c r="CC190" s="162"/>
      <c r="CD190" s="162"/>
      <c r="CE190" s="162"/>
      <c r="CF190" s="162"/>
      <c r="CG190" s="162"/>
      <c r="CH190" s="162"/>
      <c r="CI190" s="162"/>
      <c r="CJ190" s="162"/>
    </row>
    <row r="191" spans="17:208">
      <c r="Q191" s="229"/>
      <c r="R191" s="230"/>
      <c r="S191" s="219"/>
      <c r="T191" s="220"/>
      <c r="U191" s="220"/>
      <c r="V191" s="220"/>
      <c r="W191" s="221"/>
      <c r="X191" s="199"/>
      <c r="Y191" s="199"/>
      <c r="AA191" s="203"/>
      <c r="AB191" s="198"/>
      <c r="AC191" s="161"/>
      <c r="AD191" s="161"/>
      <c r="AE191" s="161"/>
      <c r="AF191" s="161"/>
      <c r="AG191" s="161"/>
      <c r="AH191" s="161"/>
      <c r="AI191" s="161"/>
      <c r="AJ191" s="161"/>
      <c r="AK191" s="161"/>
      <c r="AL191" s="161"/>
      <c r="AM191" s="161"/>
      <c r="AN191" s="161"/>
      <c r="AO191" s="161"/>
      <c r="AP191" s="161"/>
      <c r="AQ191" s="161"/>
      <c r="AR191" s="161"/>
      <c r="AS191" s="161"/>
      <c r="AT191" s="161"/>
      <c r="AU191" s="161"/>
      <c r="AV191" s="161"/>
      <c r="AW191" s="161"/>
      <c r="AX191" s="161"/>
      <c r="AY191" s="161"/>
      <c r="AZ191" s="162"/>
      <c r="BA191" s="162"/>
      <c r="BB191" s="162"/>
      <c r="BC191" s="162"/>
      <c r="BD191" s="162"/>
      <c r="BE191" s="162"/>
      <c r="BF191" s="162"/>
      <c r="BG191" s="162"/>
      <c r="BH191" s="162"/>
      <c r="BI191" s="162"/>
      <c r="BJ191" s="162"/>
      <c r="BK191" s="162"/>
      <c r="BL191" s="162"/>
      <c r="BM191" s="162"/>
      <c r="BN191" s="162"/>
      <c r="BO191" s="162"/>
      <c r="BP191" s="162"/>
      <c r="BQ191" s="162"/>
      <c r="BR191" s="162"/>
      <c r="BS191" s="162"/>
      <c r="BT191" s="162"/>
      <c r="BU191" s="162"/>
      <c r="BV191" s="162"/>
      <c r="BW191" s="162"/>
      <c r="BX191" s="162"/>
      <c r="BY191" s="162"/>
      <c r="BZ191" s="162"/>
      <c r="CA191" s="162"/>
      <c r="CB191" s="162"/>
      <c r="CC191" s="162"/>
      <c r="CD191" s="162"/>
      <c r="CE191" s="162"/>
      <c r="CF191" s="162"/>
      <c r="CG191" s="162"/>
      <c r="CH191" s="162"/>
      <c r="CI191" s="162"/>
      <c r="CJ191" s="162"/>
    </row>
    <row r="192" spans="17:208">
      <c r="Q192" s="229"/>
      <c r="R192" s="230"/>
      <c r="S192" s="219"/>
      <c r="T192" s="220"/>
      <c r="U192" s="220"/>
      <c r="V192" s="220"/>
      <c r="W192" s="221"/>
      <c r="X192" s="199"/>
      <c r="Y192" s="199"/>
      <c r="AA192" s="203"/>
      <c r="AB192" s="198"/>
      <c r="AC192" s="161"/>
      <c r="AD192" s="161"/>
      <c r="AE192" s="161"/>
      <c r="AF192" s="161"/>
      <c r="AG192" s="161"/>
      <c r="AH192" s="161"/>
      <c r="AI192" s="161"/>
      <c r="AJ192" s="161"/>
      <c r="AK192" s="161"/>
      <c r="AL192" s="161"/>
      <c r="AM192" s="161"/>
      <c r="AN192" s="161"/>
      <c r="AO192" s="161"/>
      <c r="AP192" s="161"/>
      <c r="AQ192" s="161"/>
      <c r="AR192" s="161"/>
      <c r="AS192" s="161"/>
      <c r="AT192" s="161"/>
      <c r="AU192" s="161"/>
      <c r="AV192" s="161"/>
      <c r="AW192" s="161"/>
      <c r="AX192" s="161"/>
      <c r="AY192" s="161"/>
      <c r="AZ192" s="162"/>
      <c r="BA192" s="162"/>
      <c r="BB192" s="162"/>
      <c r="BC192" s="162"/>
      <c r="BD192" s="162"/>
      <c r="BE192" s="162"/>
      <c r="BF192" s="162"/>
      <c r="BG192" s="162"/>
      <c r="BH192" s="162"/>
      <c r="BI192" s="162"/>
      <c r="BJ192" s="162"/>
      <c r="BK192" s="162"/>
      <c r="BL192" s="162"/>
      <c r="BM192" s="162"/>
      <c r="BN192" s="162"/>
      <c r="BO192" s="162"/>
      <c r="BP192" s="162"/>
      <c r="BQ192" s="162"/>
      <c r="BR192" s="162"/>
      <c r="BS192" s="162"/>
      <c r="BT192" s="162"/>
      <c r="BU192" s="162"/>
      <c r="BV192" s="162"/>
      <c r="BW192" s="162"/>
      <c r="BX192" s="162"/>
      <c r="BY192" s="162"/>
      <c r="BZ192" s="162"/>
      <c r="CA192" s="162"/>
      <c r="CB192" s="162"/>
      <c r="CC192" s="162"/>
      <c r="CD192" s="162"/>
      <c r="CE192" s="162"/>
      <c r="CF192" s="162"/>
      <c r="CG192" s="162"/>
      <c r="CH192" s="162"/>
      <c r="CI192" s="162"/>
      <c r="CJ192" s="162"/>
    </row>
    <row r="193" spans="17:88">
      <c r="Q193" s="229"/>
      <c r="R193" s="230"/>
      <c r="S193" s="219"/>
      <c r="T193" s="220"/>
      <c r="U193" s="220"/>
      <c r="V193" s="220"/>
      <c r="W193" s="221"/>
      <c r="X193" s="199"/>
      <c r="Y193" s="199"/>
      <c r="AA193" s="203"/>
      <c r="AB193" s="198"/>
      <c r="AC193" s="161"/>
      <c r="AD193" s="161"/>
      <c r="AE193" s="161"/>
      <c r="AF193" s="161"/>
      <c r="AG193" s="161"/>
      <c r="AH193" s="161"/>
      <c r="AI193" s="161"/>
      <c r="AJ193" s="161"/>
      <c r="AK193" s="161"/>
      <c r="AL193" s="161"/>
      <c r="AM193" s="161"/>
      <c r="AN193" s="161"/>
      <c r="AO193" s="161"/>
      <c r="AP193" s="161"/>
      <c r="AQ193" s="161"/>
      <c r="AR193" s="161"/>
      <c r="AS193" s="161"/>
      <c r="AT193" s="161"/>
      <c r="AU193" s="161"/>
      <c r="AV193" s="161"/>
      <c r="AW193" s="161"/>
      <c r="AX193" s="161"/>
      <c r="AY193" s="161"/>
      <c r="AZ193" s="162"/>
      <c r="BA193" s="162"/>
      <c r="BB193" s="162"/>
      <c r="BC193" s="162"/>
      <c r="BD193" s="162"/>
      <c r="BE193" s="162"/>
      <c r="BF193" s="162"/>
      <c r="BG193" s="162"/>
      <c r="BH193" s="162"/>
      <c r="BI193" s="162"/>
      <c r="BJ193" s="162"/>
      <c r="BK193" s="162"/>
      <c r="BL193" s="162"/>
      <c r="BM193" s="162"/>
      <c r="BN193" s="162"/>
      <c r="BO193" s="162"/>
      <c r="BP193" s="162"/>
      <c r="BQ193" s="162"/>
      <c r="BR193" s="162"/>
      <c r="BS193" s="162"/>
      <c r="BT193" s="162"/>
      <c r="BU193" s="162"/>
      <c r="BV193" s="162"/>
      <c r="BW193" s="162"/>
      <c r="BX193" s="162"/>
      <c r="BY193" s="162"/>
      <c r="BZ193" s="162"/>
      <c r="CA193" s="162"/>
      <c r="CB193" s="162"/>
      <c r="CC193" s="162"/>
      <c r="CD193" s="162"/>
      <c r="CE193" s="162"/>
      <c r="CF193" s="162"/>
      <c r="CG193" s="162"/>
      <c r="CH193" s="162"/>
      <c r="CI193" s="162"/>
      <c r="CJ193" s="162"/>
    </row>
    <row r="194" spans="17:88">
      <c r="Q194" s="229"/>
      <c r="R194" s="230"/>
      <c r="S194" s="219"/>
      <c r="T194" s="220"/>
      <c r="U194" s="220"/>
      <c r="V194" s="220"/>
      <c r="W194" s="221"/>
      <c r="X194" s="199"/>
      <c r="Y194" s="199"/>
      <c r="AA194" s="203"/>
      <c r="AB194" s="198"/>
      <c r="AC194" s="161"/>
      <c r="AD194" s="161"/>
      <c r="AE194" s="161"/>
      <c r="AF194" s="161"/>
      <c r="AG194" s="161"/>
      <c r="AH194" s="161"/>
      <c r="AI194" s="161"/>
      <c r="AJ194" s="161"/>
      <c r="AK194" s="161"/>
      <c r="AL194" s="161"/>
      <c r="AM194" s="161"/>
      <c r="AN194" s="161"/>
      <c r="AO194" s="161"/>
      <c r="AP194" s="161"/>
      <c r="AQ194" s="161"/>
      <c r="AR194" s="161"/>
      <c r="AS194" s="161"/>
      <c r="AT194" s="161"/>
      <c r="AU194" s="161"/>
      <c r="AV194" s="161"/>
      <c r="AW194" s="161"/>
      <c r="AX194" s="161"/>
      <c r="AY194" s="161"/>
      <c r="AZ194" s="162"/>
      <c r="BA194" s="162"/>
      <c r="BB194" s="162"/>
      <c r="BC194" s="162"/>
      <c r="BD194" s="162"/>
      <c r="BE194" s="162"/>
      <c r="BF194" s="162"/>
      <c r="BG194" s="162"/>
      <c r="BH194" s="162"/>
      <c r="BI194" s="162"/>
      <c r="BJ194" s="162"/>
      <c r="BK194" s="162"/>
      <c r="BL194" s="162"/>
      <c r="BM194" s="162"/>
      <c r="BN194" s="162"/>
      <c r="BO194" s="162"/>
      <c r="BP194" s="162"/>
      <c r="BQ194" s="162"/>
      <c r="BR194" s="162"/>
      <c r="BS194" s="162"/>
      <c r="BT194" s="162"/>
      <c r="BU194" s="162"/>
      <c r="BV194" s="162"/>
      <c r="BW194" s="162"/>
      <c r="BX194" s="162"/>
      <c r="BY194" s="162"/>
      <c r="BZ194" s="162"/>
      <c r="CA194" s="162"/>
      <c r="CB194" s="162"/>
      <c r="CC194" s="162"/>
      <c r="CD194" s="162"/>
      <c r="CE194" s="162"/>
      <c r="CF194" s="162"/>
      <c r="CG194" s="162"/>
      <c r="CH194" s="162"/>
      <c r="CI194" s="162"/>
      <c r="CJ194" s="162"/>
    </row>
    <row r="195" spans="17:88">
      <c r="Q195" s="229"/>
      <c r="R195" s="230"/>
      <c r="S195" s="219"/>
      <c r="T195" s="220"/>
      <c r="U195" s="220"/>
      <c r="V195" s="220"/>
      <c r="W195" s="221"/>
      <c r="X195" s="199"/>
      <c r="Y195" s="199"/>
      <c r="AA195" s="203"/>
      <c r="AB195" s="198"/>
      <c r="AC195" s="161"/>
      <c r="AD195" s="161"/>
      <c r="AE195" s="161"/>
      <c r="AF195" s="161"/>
      <c r="AG195" s="161"/>
      <c r="AH195" s="161"/>
      <c r="AI195" s="161"/>
      <c r="AJ195" s="161"/>
      <c r="AK195" s="161"/>
      <c r="AL195" s="161"/>
      <c r="AM195" s="161"/>
      <c r="AN195" s="161"/>
      <c r="AO195" s="161"/>
      <c r="AP195" s="161"/>
      <c r="AQ195" s="161"/>
      <c r="AR195" s="161"/>
      <c r="AS195" s="161"/>
      <c r="AT195" s="161"/>
      <c r="AU195" s="161"/>
      <c r="AV195" s="161"/>
      <c r="AW195" s="161"/>
      <c r="AX195" s="161"/>
      <c r="AY195" s="161"/>
      <c r="AZ195" s="162"/>
      <c r="BA195" s="162"/>
      <c r="BB195" s="162"/>
      <c r="BC195" s="162"/>
      <c r="BD195" s="162"/>
      <c r="BE195" s="162"/>
      <c r="BF195" s="162"/>
      <c r="BG195" s="162"/>
      <c r="BH195" s="162"/>
      <c r="BI195" s="162"/>
      <c r="BJ195" s="162"/>
      <c r="BK195" s="162"/>
      <c r="BL195" s="162"/>
      <c r="BM195" s="162"/>
      <c r="BN195" s="162"/>
      <c r="BO195" s="162"/>
      <c r="BP195" s="162"/>
      <c r="BQ195" s="162"/>
      <c r="BR195" s="162"/>
      <c r="BS195" s="162"/>
      <c r="BT195" s="162"/>
      <c r="BU195" s="162"/>
      <c r="BV195" s="162"/>
      <c r="BW195" s="162"/>
      <c r="BX195" s="162"/>
      <c r="BY195" s="162"/>
      <c r="BZ195" s="162"/>
      <c r="CA195" s="162"/>
      <c r="CB195" s="162"/>
      <c r="CC195" s="162"/>
      <c r="CD195" s="162"/>
      <c r="CE195" s="162"/>
      <c r="CF195" s="162"/>
      <c r="CG195" s="162"/>
      <c r="CH195" s="162"/>
      <c r="CI195" s="162"/>
      <c r="CJ195" s="162"/>
    </row>
    <row r="196" spans="17:88">
      <c r="Q196" s="229"/>
      <c r="R196" s="230"/>
      <c r="S196" s="219"/>
      <c r="T196" s="220"/>
      <c r="U196" s="220"/>
      <c r="V196" s="220"/>
      <c r="W196" s="221"/>
      <c r="X196" s="199"/>
      <c r="Y196" s="199"/>
      <c r="AA196" s="203"/>
      <c r="AB196" s="198"/>
      <c r="AC196" s="161"/>
      <c r="AD196" s="161"/>
      <c r="AE196" s="161"/>
      <c r="AF196" s="161"/>
      <c r="AG196" s="161"/>
      <c r="AH196" s="161"/>
      <c r="AI196" s="161"/>
      <c r="AJ196" s="161"/>
      <c r="AK196" s="161"/>
      <c r="AL196" s="161"/>
      <c r="AM196" s="161"/>
      <c r="AN196" s="161"/>
      <c r="AO196" s="161"/>
      <c r="AP196" s="161"/>
      <c r="AQ196" s="161"/>
      <c r="AR196" s="161"/>
      <c r="AS196" s="161"/>
      <c r="AT196" s="161"/>
      <c r="AU196" s="161"/>
      <c r="AV196" s="161"/>
      <c r="AW196" s="161"/>
      <c r="AX196" s="161"/>
      <c r="AY196" s="161"/>
      <c r="AZ196" s="162"/>
      <c r="BA196" s="162"/>
      <c r="BB196" s="162"/>
      <c r="BC196" s="162"/>
      <c r="BD196" s="162"/>
      <c r="BE196" s="162"/>
      <c r="BF196" s="162"/>
      <c r="BG196" s="162"/>
      <c r="BH196" s="162"/>
      <c r="BI196" s="162"/>
      <c r="BJ196" s="162"/>
      <c r="BK196" s="162"/>
      <c r="BL196" s="162"/>
      <c r="BM196" s="162"/>
      <c r="BN196" s="162"/>
      <c r="BO196" s="162"/>
      <c r="BP196" s="162"/>
      <c r="BQ196" s="162"/>
      <c r="BR196" s="162"/>
      <c r="BS196" s="162"/>
      <c r="BT196" s="162"/>
      <c r="BU196" s="162"/>
      <c r="BV196" s="162"/>
      <c r="BW196" s="162"/>
      <c r="BX196" s="162"/>
      <c r="BY196" s="162"/>
      <c r="BZ196" s="162"/>
      <c r="CA196" s="162"/>
      <c r="CB196" s="162"/>
      <c r="CC196" s="162"/>
      <c r="CD196" s="162"/>
      <c r="CE196" s="162"/>
      <c r="CF196" s="162"/>
      <c r="CG196" s="162"/>
      <c r="CH196" s="162"/>
      <c r="CI196" s="162"/>
      <c r="CJ196" s="162"/>
    </row>
    <row r="197" spans="17:88">
      <c r="Q197" s="229"/>
      <c r="R197" s="230"/>
      <c r="S197" s="219"/>
      <c r="T197" s="220"/>
      <c r="U197" s="220"/>
      <c r="V197" s="220"/>
      <c r="W197" s="221"/>
      <c r="X197" s="199"/>
      <c r="Y197" s="199"/>
      <c r="AA197" s="203"/>
      <c r="AB197" s="198"/>
      <c r="AC197" s="161"/>
      <c r="AD197" s="161"/>
      <c r="AE197" s="161"/>
      <c r="AF197" s="161"/>
      <c r="AG197" s="161"/>
      <c r="AH197" s="161"/>
      <c r="AI197" s="161"/>
      <c r="AJ197" s="161"/>
      <c r="AK197" s="161"/>
      <c r="AL197" s="161"/>
      <c r="AM197" s="161"/>
      <c r="AN197" s="161"/>
      <c r="AO197" s="161"/>
      <c r="AP197" s="161"/>
      <c r="AQ197" s="161"/>
      <c r="AR197" s="161"/>
      <c r="AS197" s="161"/>
      <c r="AT197" s="161"/>
      <c r="AU197" s="161"/>
      <c r="AV197" s="161"/>
      <c r="AW197" s="161"/>
      <c r="AX197" s="161"/>
      <c r="AY197" s="161"/>
      <c r="AZ197" s="162"/>
      <c r="BA197" s="162"/>
      <c r="BB197" s="162"/>
      <c r="BC197" s="162"/>
      <c r="BD197" s="162"/>
      <c r="BE197" s="162"/>
      <c r="BF197" s="162"/>
      <c r="BG197" s="162"/>
      <c r="BH197" s="162"/>
      <c r="BI197" s="162"/>
      <c r="BJ197" s="162"/>
      <c r="BK197" s="162"/>
      <c r="BL197" s="162"/>
      <c r="BM197" s="162"/>
      <c r="BN197" s="162"/>
      <c r="BO197" s="162"/>
      <c r="BP197" s="162"/>
      <c r="BQ197" s="162"/>
      <c r="BR197" s="162"/>
      <c r="BS197" s="162"/>
      <c r="BT197" s="162"/>
      <c r="BU197" s="162"/>
      <c r="BV197" s="162"/>
      <c r="BW197" s="162"/>
      <c r="BX197" s="162"/>
      <c r="BY197" s="162"/>
      <c r="BZ197" s="162"/>
      <c r="CA197" s="162"/>
      <c r="CB197" s="162"/>
      <c r="CC197" s="162"/>
      <c r="CD197" s="162"/>
      <c r="CE197" s="162"/>
      <c r="CF197" s="162"/>
      <c r="CG197" s="162"/>
      <c r="CH197" s="162"/>
      <c r="CI197" s="162"/>
      <c r="CJ197" s="162"/>
    </row>
    <row r="198" spans="17:88">
      <c r="Q198" s="229"/>
      <c r="R198" s="230"/>
      <c r="S198" s="219"/>
      <c r="T198" s="220"/>
      <c r="U198" s="220"/>
      <c r="V198" s="220"/>
      <c r="W198" s="221"/>
      <c r="X198" s="199"/>
      <c r="Y198" s="199"/>
      <c r="AA198" s="203"/>
      <c r="AB198" s="198"/>
      <c r="AC198" s="161"/>
      <c r="AD198" s="161"/>
      <c r="AE198" s="161"/>
      <c r="AF198" s="161"/>
      <c r="AG198" s="161"/>
      <c r="AH198" s="161"/>
      <c r="AI198" s="161"/>
      <c r="AJ198" s="161"/>
      <c r="AK198" s="161"/>
      <c r="AL198" s="161"/>
      <c r="AM198" s="161"/>
      <c r="AN198" s="161"/>
      <c r="AO198" s="161"/>
      <c r="AP198" s="161"/>
      <c r="AQ198" s="161"/>
      <c r="AR198" s="161"/>
      <c r="AS198" s="161"/>
      <c r="AT198" s="161"/>
      <c r="AU198" s="161"/>
      <c r="AV198" s="161"/>
      <c r="AW198" s="161"/>
      <c r="AX198" s="161"/>
      <c r="AY198" s="161"/>
      <c r="AZ198" s="162"/>
      <c r="BA198" s="162"/>
      <c r="BB198" s="162"/>
      <c r="BC198" s="162"/>
      <c r="BD198" s="162"/>
      <c r="BE198" s="162"/>
      <c r="BF198" s="162"/>
      <c r="BG198" s="162"/>
      <c r="BH198" s="162"/>
      <c r="BI198" s="162"/>
      <c r="BJ198" s="162"/>
      <c r="BK198" s="162"/>
      <c r="BL198" s="162"/>
      <c r="BM198" s="162"/>
      <c r="BN198" s="162"/>
      <c r="BO198" s="162"/>
      <c r="BP198" s="162"/>
      <c r="BQ198" s="162"/>
      <c r="BR198" s="162"/>
      <c r="BS198" s="162"/>
      <c r="BT198" s="162"/>
      <c r="BU198" s="162"/>
      <c r="BV198" s="162"/>
      <c r="BW198" s="162"/>
      <c r="BX198" s="162"/>
      <c r="BY198" s="162"/>
      <c r="BZ198" s="162"/>
      <c r="CA198" s="162"/>
      <c r="CB198" s="162"/>
      <c r="CC198" s="162"/>
      <c r="CD198" s="162"/>
      <c r="CE198" s="162"/>
      <c r="CF198" s="162"/>
      <c r="CG198" s="162"/>
      <c r="CH198" s="162"/>
      <c r="CI198" s="162"/>
      <c r="CJ198" s="162"/>
    </row>
    <row r="199" spans="17:88">
      <c r="Q199" s="229"/>
      <c r="R199" s="230"/>
      <c r="S199" s="219"/>
      <c r="T199" s="220"/>
      <c r="U199" s="220"/>
      <c r="V199" s="220"/>
      <c r="W199" s="221"/>
      <c r="X199" s="199"/>
      <c r="Y199" s="199"/>
      <c r="AA199" s="203"/>
      <c r="AB199" s="198"/>
      <c r="AC199" s="161"/>
      <c r="AD199" s="161"/>
      <c r="AE199" s="161"/>
      <c r="AF199" s="161"/>
      <c r="AG199" s="161"/>
      <c r="AH199" s="161"/>
      <c r="AI199" s="161"/>
      <c r="AJ199" s="161"/>
      <c r="AK199" s="161"/>
      <c r="AL199" s="161"/>
      <c r="AM199" s="161"/>
      <c r="AN199" s="161"/>
      <c r="AO199" s="161"/>
      <c r="AP199" s="161"/>
      <c r="AQ199" s="161"/>
      <c r="AR199" s="161"/>
      <c r="AS199" s="161"/>
      <c r="AT199" s="161"/>
      <c r="AU199" s="161"/>
      <c r="AV199" s="161"/>
      <c r="AW199" s="161"/>
      <c r="AX199" s="161"/>
      <c r="AY199" s="161"/>
      <c r="AZ199" s="162"/>
      <c r="BA199" s="162"/>
      <c r="BB199" s="162"/>
      <c r="BC199" s="162"/>
      <c r="BD199" s="162"/>
      <c r="BE199" s="162"/>
      <c r="BF199" s="162"/>
      <c r="BG199" s="162"/>
      <c r="BH199" s="162"/>
      <c r="BI199" s="162"/>
      <c r="BJ199" s="162"/>
      <c r="BK199" s="162"/>
      <c r="BL199" s="162"/>
      <c r="BM199" s="162"/>
      <c r="BN199" s="162"/>
      <c r="BO199" s="162"/>
      <c r="BP199" s="162"/>
      <c r="BQ199" s="162"/>
      <c r="BR199" s="162"/>
      <c r="BS199" s="162"/>
      <c r="BT199" s="162"/>
      <c r="BU199" s="162"/>
      <c r="BV199" s="162"/>
      <c r="BW199" s="162"/>
      <c r="BX199" s="162"/>
      <c r="BY199" s="162"/>
      <c r="BZ199" s="162"/>
      <c r="CA199" s="162"/>
      <c r="CB199" s="162"/>
      <c r="CC199" s="162"/>
      <c r="CD199" s="162"/>
      <c r="CE199" s="162"/>
      <c r="CF199" s="162"/>
      <c r="CG199" s="162"/>
      <c r="CH199" s="162"/>
      <c r="CI199" s="162"/>
      <c r="CJ199" s="162"/>
    </row>
    <row r="200" spans="17:88">
      <c r="Q200" s="229"/>
      <c r="R200" s="230"/>
      <c r="S200" s="219"/>
      <c r="T200" s="220"/>
      <c r="U200" s="220"/>
      <c r="V200" s="220"/>
      <c r="W200" s="221"/>
      <c r="X200" s="199"/>
      <c r="Y200" s="199"/>
      <c r="AA200" s="203"/>
      <c r="AB200" s="198"/>
      <c r="AC200" s="161"/>
      <c r="AD200" s="161"/>
      <c r="AE200" s="161"/>
      <c r="AF200" s="161"/>
      <c r="AG200" s="161"/>
      <c r="AH200" s="161"/>
      <c r="AI200" s="161"/>
      <c r="AJ200" s="161"/>
      <c r="AK200" s="161"/>
      <c r="AL200" s="161"/>
      <c r="AM200" s="161"/>
      <c r="AN200" s="161"/>
      <c r="AO200" s="161"/>
      <c r="AP200" s="161"/>
      <c r="AQ200" s="161"/>
      <c r="AR200" s="161"/>
      <c r="AS200" s="161"/>
      <c r="AT200" s="161"/>
      <c r="AU200" s="161"/>
      <c r="AV200" s="161"/>
      <c r="AW200" s="161"/>
      <c r="AX200" s="161"/>
      <c r="AY200" s="161"/>
      <c r="AZ200" s="162"/>
      <c r="BA200" s="162"/>
      <c r="BB200" s="162"/>
      <c r="BC200" s="162"/>
      <c r="BD200" s="162"/>
      <c r="BE200" s="162"/>
      <c r="BF200" s="162"/>
      <c r="BG200" s="162"/>
      <c r="BH200" s="162"/>
      <c r="BI200" s="162"/>
      <c r="BJ200" s="162"/>
      <c r="BK200" s="162"/>
      <c r="BL200" s="162"/>
      <c r="BM200" s="162"/>
      <c r="BN200" s="162"/>
      <c r="BO200" s="162"/>
      <c r="BP200" s="162"/>
      <c r="BQ200" s="162"/>
      <c r="BR200" s="162"/>
      <c r="BS200" s="162"/>
      <c r="BT200" s="162"/>
      <c r="BU200" s="162"/>
      <c r="BV200" s="162"/>
      <c r="BW200" s="162"/>
      <c r="BX200" s="162"/>
      <c r="BY200" s="162"/>
      <c r="BZ200" s="162"/>
      <c r="CA200" s="162"/>
      <c r="CB200" s="162"/>
      <c r="CC200" s="162"/>
      <c r="CD200" s="162"/>
      <c r="CE200" s="162"/>
      <c r="CF200" s="162"/>
      <c r="CG200" s="162"/>
      <c r="CH200" s="162"/>
      <c r="CI200" s="162"/>
      <c r="CJ200" s="162"/>
    </row>
    <row r="201" spans="17:88">
      <c r="Q201" s="229"/>
      <c r="R201" s="230"/>
      <c r="S201" s="219"/>
      <c r="T201" s="220"/>
      <c r="U201" s="220"/>
      <c r="V201" s="220"/>
      <c r="W201" s="221"/>
      <c r="X201" s="199"/>
      <c r="Y201" s="199"/>
      <c r="AA201" s="203"/>
      <c r="AB201" s="198"/>
      <c r="AC201" s="161"/>
      <c r="AD201" s="161"/>
      <c r="AE201" s="161"/>
      <c r="AF201" s="161"/>
      <c r="AG201" s="161"/>
      <c r="AH201" s="161"/>
      <c r="AI201" s="161"/>
      <c r="AJ201" s="161"/>
      <c r="AK201" s="161"/>
      <c r="AL201" s="161"/>
      <c r="AM201" s="161"/>
      <c r="AN201" s="161"/>
      <c r="AO201" s="161"/>
      <c r="AP201" s="161"/>
      <c r="AQ201" s="161"/>
      <c r="AR201" s="161"/>
      <c r="AS201" s="161"/>
      <c r="AT201" s="161"/>
      <c r="AU201" s="161"/>
      <c r="AV201" s="161"/>
      <c r="AW201" s="161"/>
      <c r="AX201" s="161"/>
      <c r="AY201" s="161"/>
      <c r="AZ201" s="162"/>
      <c r="BA201" s="162"/>
      <c r="BB201" s="162"/>
      <c r="BC201" s="162"/>
      <c r="BD201" s="162"/>
      <c r="BE201" s="162"/>
      <c r="BF201" s="162"/>
      <c r="BG201" s="162"/>
      <c r="BH201" s="162"/>
      <c r="BI201" s="162"/>
      <c r="BJ201" s="162"/>
      <c r="BK201" s="162"/>
      <c r="BL201" s="162"/>
      <c r="BM201" s="162"/>
      <c r="BN201" s="162"/>
      <c r="BO201" s="162"/>
      <c r="BP201" s="162"/>
      <c r="BQ201" s="162"/>
      <c r="BR201" s="162"/>
      <c r="BS201" s="162"/>
      <c r="BT201" s="162"/>
      <c r="BU201" s="162"/>
      <c r="BV201" s="162"/>
      <c r="BW201" s="162"/>
      <c r="BX201" s="162"/>
      <c r="BY201" s="162"/>
      <c r="BZ201" s="162"/>
      <c r="CA201" s="162"/>
      <c r="CB201" s="162"/>
      <c r="CC201" s="162"/>
      <c r="CD201" s="162"/>
      <c r="CE201" s="162"/>
      <c r="CF201" s="162"/>
      <c r="CG201" s="162"/>
      <c r="CH201" s="162"/>
      <c r="CI201" s="162"/>
      <c r="CJ201" s="162"/>
    </row>
    <row r="202" spans="17:88">
      <c r="Q202" s="229"/>
      <c r="R202" s="230"/>
      <c r="S202" s="219"/>
      <c r="T202" s="220"/>
      <c r="U202" s="220"/>
      <c r="V202" s="220"/>
      <c r="W202" s="221"/>
      <c r="X202" s="199"/>
      <c r="Y202" s="199"/>
      <c r="AA202" s="203"/>
      <c r="AB202" s="198"/>
      <c r="AC202" s="161"/>
      <c r="AD202" s="161"/>
      <c r="AE202" s="161"/>
      <c r="AF202" s="161"/>
      <c r="AG202" s="161"/>
      <c r="AH202" s="161"/>
      <c r="AI202" s="161"/>
      <c r="AJ202" s="161"/>
      <c r="AK202" s="161"/>
      <c r="AL202" s="161"/>
      <c r="AM202" s="161"/>
      <c r="AN202" s="161"/>
      <c r="AO202" s="161"/>
      <c r="AP202" s="161"/>
      <c r="AQ202" s="161"/>
      <c r="AR202" s="161"/>
      <c r="AS202" s="161"/>
      <c r="AT202" s="161"/>
      <c r="AU202" s="161"/>
      <c r="AV202" s="161"/>
      <c r="AW202" s="161"/>
      <c r="AX202" s="161"/>
      <c r="AY202" s="161"/>
      <c r="AZ202" s="162"/>
      <c r="BA202" s="162"/>
      <c r="BB202" s="162"/>
      <c r="BC202" s="162"/>
      <c r="BD202" s="162"/>
      <c r="BE202" s="162"/>
      <c r="BF202" s="162"/>
      <c r="BG202" s="162"/>
      <c r="BH202" s="162"/>
      <c r="BI202" s="162"/>
      <c r="BJ202" s="162"/>
      <c r="BK202" s="162"/>
      <c r="BL202" s="162"/>
      <c r="BM202" s="162"/>
      <c r="BN202" s="162"/>
      <c r="BO202" s="162"/>
      <c r="BP202" s="162"/>
      <c r="BQ202" s="162"/>
      <c r="BR202" s="162"/>
      <c r="BS202" s="162"/>
      <c r="BT202" s="162"/>
      <c r="BU202" s="162"/>
      <c r="BV202" s="162"/>
      <c r="BW202" s="162"/>
      <c r="BX202" s="162"/>
      <c r="BY202" s="162"/>
      <c r="BZ202" s="162"/>
      <c r="CA202" s="162"/>
      <c r="CB202" s="162"/>
      <c r="CC202" s="162"/>
      <c r="CD202" s="162"/>
      <c r="CE202" s="162"/>
      <c r="CF202" s="162"/>
      <c r="CG202" s="162"/>
      <c r="CH202" s="162"/>
      <c r="CI202" s="162"/>
      <c r="CJ202" s="162"/>
    </row>
    <row r="203" spans="17:88">
      <c r="Q203" s="229"/>
      <c r="R203" s="230"/>
      <c r="S203" s="219"/>
      <c r="T203" s="220"/>
      <c r="U203" s="220"/>
      <c r="V203" s="220"/>
      <c r="W203" s="221"/>
      <c r="X203" s="199"/>
      <c r="Y203" s="199"/>
      <c r="AA203" s="203"/>
      <c r="AB203" s="198"/>
      <c r="AC203" s="161"/>
      <c r="AD203" s="161"/>
      <c r="AE203" s="161"/>
      <c r="AF203" s="161"/>
      <c r="AG203" s="161"/>
      <c r="AH203" s="161"/>
      <c r="AI203" s="161"/>
      <c r="AJ203" s="161"/>
      <c r="AK203" s="161"/>
      <c r="AL203" s="161"/>
      <c r="AM203" s="161"/>
      <c r="AN203" s="161"/>
      <c r="AO203" s="161"/>
      <c r="AP203" s="161"/>
      <c r="AQ203" s="161"/>
      <c r="AR203" s="161"/>
      <c r="AS203" s="161"/>
      <c r="AT203" s="161"/>
      <c r="AU203" s="161"/>
      <c r="AV203" s="161"/>
      <c r="AW203" s="161"/>
      <c r="AX203" s="161"/>
      <c r="AY203" s="161"/>
      <c r="AZ203" s="162"/>
      <c r="BA203" s="162"/>
      <c r="BB203" s="162"/>
      <c r="BC203" s="162"/>
      <c r="BD203" s="162"/>
      <c r="BE203" s="162"/>
      <c r="BF203" s="162"/>
      <c r="BG203" s="162"/>
      <c r="BH203" s="162"/>
      <c r="BI203" s="162"/>
      <c r="BJ203" s="162"/>
      <c r="BK203" s="162"/>
      <c r="BL203" s="162"/>
      <c r="BM203" s="162"/>
      <c r="BN203" s="162"/>
      <c r="BO203" s="162"/>
      <c r="BP203" s="162"/>
      <c r="BQ203" s="162"/>
      <c r="BR203" s="162"/>
      <c r="BS203" s="162"/>
      <c r="BT203" s="162"/>
      <c r="BU203" s="162"/>
      <c r="BV203" s="162"/>
      <c r="BW203" s="162"/>
      <c r="BX203" s="162"/>
      <c r="BY203" s="162"/>
      <c r="BZ203" s="162"/>
      <c r="CA203" s="162"/>
      <c r="CB203" s="162"/>
      <c r="CC203" s="162"/>
      <c r="CD203" s="162"/>
      <c r="CE203" s="162"/>
      <c r="CF203" s="162"/>
      <c r="CG203" s="162"/>
      <c r="CH203" s="162"/>
      <c r="CI203" s="162"/>
      <c r="CJ203" s="162"/>
    </row>
    <row r="204" spans="17:88">
      <c r="Q204" s="229"/>
      <c r="R204" s="230"/>
      <c r="S204" s="219"/>
      <c r="T204" s="220"/>
      <c r="U204" s="220"/>
      <c r="V204" s="220"/>
      <c r="W204" s="221"/>
      <c r="X204" s="199"/>
      <c r="Y204" s="199"/>
      <c r="AA204" s="203"/>
      <c r="AB204" s="198"/>
      <c r="AC204" s="161"/>
      <c r="AD204" s="161"/>
      <c r="AE204" s="161"/>
      <c r="AF204" s="161"/>
      <c r="AG204" s="161"/>
      <c r="AH204" s="161"/>
      <c r="AI204" s="161"/>
      <c r="AJ204" s="161"/>
      <c r="AK204" s="161"/>
      <c r="AL204" s="161"/>
      <c r="AM204" s="161"/>
      <c r="AN204" s="161"/>
      <c r="AO204" s="161"/>
      <c r="AP204" s="161"/>
      <c r="AQ204" s="161"/>
      <c r="AR204" s="161"/>
      <c r="AS204" s="161"/>
      <c r="AT204" s="161"/>
      <c r="AU204" s="161"/>
      <c r="AV204" s="161"/>
      <c r="AW204" s="161"/>
      <c r="AX204" s="161"/>
      <c r="AY204" s="161"/>
      <c r="AZ204" s="162"/>
      <c r="BA204" s="162"/>
      <c r="BB204" s="162"/>
      <c r="BC204" s="162"/>
      <c r="BD204" s="162"/>
      <c r="BE204" s="162"/>
      <c r="BF204" s="162"/>
      <c r="BG204" s="162"/>
      <c r="BH204" s="162"/>
      <c r="BI204" s="162"/>
      <c r="BJ204" s="162"/>
      <c r="BK204" s="162"/>
      <c r="BL204" s="162"/>
      <c r="BM204" s="162"/>
      <c r="BN204" s="162"/>
      <c r="BO204" s="162"/>
      <c r="BP204" s="162"/>
      <c r="BQ204" s="162"/>
      <c r="BR204" s="162"/>
      <c r="BS204" s="162"/>
      <c r="BT204" s="162"/>
      <c r="BU204" s="162"/>
      <c r="BV204" s="162"/>
      <c r="BW204" s="162"/>
      <c r="BX204" s="162"/>
      <c r="BY204" s="162"/>
      <c r="BZ204" s="162"/>
      <c r="CA204" s="162"/>
      <c r="CB204" s="162"/>
      <c r="CC204" s="162"/>
      <c r="CD204" s="162"/>
      <c r="CE204" s="162"/>
      <c r="CF204" s="162"/>
      <c r="CG204" s="162"/>
      <c r="CH204" s="162"/>
      <c r="CI204" s="162"/>
      <c r="CJ204" s="162"/>
    </row>
    <row r="205" spans="17:88">
      <c r="Q205" s="229"/>
      <c r="R205" s="230"/>
      <c r="S205" s="219"/>
      <c r="T205" s="220"/>
      <c r="U205" s="220"/>
      <c r="V205" s="220"/>
      <c r="W205" s="221"/>
      <c r="X205" s="199"/>
      <c r="Y205" s="199"/>
      <c r="AA205" s="203"/>
      <c r="AB205" s="198"/>
      <c r="AC205" s="161"/>
      <c r="AD205" s="161"/>
      <c r="AE205" s="161"/>
      <c r="AF205" s="161"/>
      <c r="AG205" s="161"/>
      <c r="AH205" s="161"/>
      <c r="AI205" s="161"/>
      <c r="AJ205" s="161"/>
      <c r="AK205" s="161"/>
      <c r="AL205" s="161"/>
      <c r="AM205" s="161"/>
      <c r="AN205" s="161"/>
      <c r="AO205" s="161"/>
      <c r="AP205" s="161"/>
      <c r="AQ205" s="161"/>
      <c r="AR205" s="161"/>
      <c r="AS205" s="161"/>
      <c r="AT205" s="161"/>
      <c r="AU205" s="161"/>
      <c r="AV205" s="161"/>
      <c r="AW205" s="161"/>
      <c r="AX205" s="161"/>
      <c r="AY205" s="161"/>
      <c r="AZ205" s="162"/>
      <c r="BA205" s="162"/>
      <c r="BB205" s="162"/>
      <c r="BC205" s="162"/>
      <c r="BD205" s="162"/>
      <c r="BE205" s="162"/>
      <c r="BF205" s="162"/>
      <c r="BG205" s="162"/>
      <c r="BH205" s="162"/>
      <c r="BI205" s="162"/>
      <c r="BJ205" s="162"/>
      <c r="BK205" s="162"/>
      <c r="BL205" s="162"/>
      <c r="BM205" s="162"/>
      <c r="BN205" s="162"/>
      <c r="BO205" s="162"/>
      <c r="BP205" s="162"/>
      <c r="BQ205" s="162"/>
      <c r="BR205" s="162"/>
      <c r="BS205" s="162"/>
      <c r="BT205" s="162"/>
      <c r="BU205" s="162"/>
      <c r="BV205" s="162"/>
      <c r="BW205" s="162"/>
      <c r="BX205" s="162"/>
      <c r="BY205" s="162"/>
      <c r="BZ205" s="162"/>
      <c r="CA205" s="162"/>
      <c r="CB205" s="162"/>
      <c r="CC205" s="162"/>
      <c r="CD205" s="162"/>
      <c r="CE205" s="162"/>
      <c r="CF205" s="162"/>
      <c r="CG205" s="162"/>
      <c r="CH205" s="162"/>
      <c r="CI205" s="162"/>
      <c r="CJ205" s="162"/>
    </row>
    <row r="206" spans="17:88">
      <c r="Q206" s="229"/>
      <c r="R206" s="230"/>
      <c r="S206" s="219"/>
      <c r="T206" s="220"/>
      <c r="U206" s="220"/>
      <c r="V206" s="220"/>
      <c r="W206" s="221"/>
      <c r="X206" s="199"/>
      <c r="Y206" s="199"/>
      <c r="AA206" s="203"/>
      <c r="AB206" s="198"/>
      <c r="AC206" s="161"/>
      <c r="AD206" s="161"/>
      <c r="AE206" s="161"/>
      <c r="AF206" s="161"/>
      <c r="AG206" s="161"/>
      <c r="AH206" s="161"/>
      <c r="AI206" s="161"/>
      <c r="AJ206" s="161"/>
      <c r="AK206" s="161"/>
      <c r="AL206" s="161"/>
      <c r="AM206" s="161"/>
      <c r="AN206" s="161"/>
      <c r="AO206" s="161"/>
      <c r="AP206" s="161"/>
      <c r="AQ206" s="161"/>
      <c r="AR206" s="161"/>
      <c r="AS206" s="161"/>
      <c r="AT206" s="161"/>
      <c r="AU206" s="161"/>
      <c r="AV206" s="161"/>
      <c r="AW206" s="161"/>
      <c r="AX206" s="161"/>
      <c r="AY206" s="161"/>
      <c r="AZ206" s="162"/>
      <c r="BA206" s="162"/>
      <c r="BB206" s="162"/>
      <c r="BC206" s="162"/>
      <c r="BD206" s="162"/>
      <c r="BE206" s="162"/>
      <c r="BF206" s="162"/>
      <c r="BG206" s="162"/>
      <c r="BH206" s="162"/>
      <c r="BI206" s="162"/>
      <c r="BJ206" s="162"/>
      <c r="BK206" s="162"/>
      <c r="BL206" s="162"/>
      <c r="BM206" s="162"/>
      <c r="BN206" s="162"/>
      <c r="BO206" s="162"/>
      <c r="BP206" s="162"/>
      <c r="BQ206" s="162"/>
      <c r="BR206" s="162"/>
      <c r="BS206" s="162"/>
      <c r="BT206" s="162"/>
      <c r="BU206" s="162"/>
      <c r="BV206" s="162"/>
      <c r="BW206" s="162"/>
      <c r="BX206" s="162"/>
      <c r="BY206" s="162"/>
      <c r="BZ206" s="162"/>
      <c r="CA206" s="162"/>
      <c r="CB206" s="162"/>
      <c r="CC206" s="162"/>
      <c r="CD206" s="162"/>
      <c r="CE206" s="162"/>
      <c r="CF206" s="162"/>
      <c r="CG206" s="162"/>
      <c r="CH206" s="162"/>
      <c r="CI206" s="162"/>
      <c r="CJ206" s="162"/>
    </row>
    <row r="207" spans="17:88">
      <c r="Q207" s="229"/>
      <c r="R207" s="230"/>
      <c r="S207" s="219"/>
      <c r="T207" s="220"/>
      <c r="U207" s="220"/>
      <c r="V207" s="220"/>
      <c r="W207" s="221"/>
      <c r="X207" s="199"/>
      <c r="Y207" s="199"/>
      <c r="AA207" s="203"/>
      <c r="AB207" s="198"/>
      <c r="AC207" s="161"/>
      <c r="AD207" s="161"/>
      <c r="AE207" s="161"/>
      <c r="AF207" s="161"/>
      <c r="AG207" s="161"/>
      <c r="AH207" s="161"/>
      <c r="AI207" s="161"/>
      <c r="AJ207" s="161"/>
      <c r="AK207" s="161"/>
      <c r="AL207" s="161"/>
      <c r="AM207" s="161"/>
      <c r="AN207" s="161"/>
      <c r="AO207" s="161"/>
      <c r="AP207" s="161"/>
      <c r="AQ207" s="161"/>
      <c r="AR207" s="161"/>
      <c r="AS207" s="161"/>
      <c r="AT207" s="161"/>
      <c r="AU207" s="161"/>
      <c r="AV207" s="161"/>
      <c r="AW207" s="161"/>
      <c r="AX207" s="161"/>
      <c r="AY207" s="161"/>
      <c r="AZ207" s="162"/>
      <c r="BA207" s="162"/>
      <c r="BB207" s="162"/>
      <c r="BC207" s="162"/>
      <c r="BD207" s="162"/>
      <c r="BE207" s="162"/>
      <c r="BF207" s="162"/>
      <c r="BG207" s="162"/>
      <c r="BH207" s="162"/>
      <c r="BI207" s="162"/>
      <c r="BJ207" s="162"/>
      <c r="BK207" s="162"/>
      <c r="BL207" s="162"/>
      <c r="BM207" s="162"/>
      <c r="BN207" s="162"/>
      <c r="BO207" s="162"/>
      <c r="BP207" s="162"/>
      <c r="BQ207" s="162"/>
      <c r="BR207" s="162"/>
      <c r="BS207" s="162"/>
      <c r="BT207" s="162"/>
      <c r="BU207" s="162"/>
      <c r="BV207" s="162"/>
      <c r="BW207" s="162"/>
      <c r="BX207" s="162"/>
      <c r="BY207" s="162"/>
      <c r="BZ207" s="162"/>
      <c r="CA207" s="162"/>
      <c r="CB207" s="162"/>
      <c r="CC207" s="162"/>
      <c r="CD207" s="162"/>
      <c r="CE207" s="162"/>
      <c r="CF207" s="162"/>
      <c r="CG207" s="162"/>
      <c r="CH207" s="162"/>
      <c r="CI207" s="162"/>
      <c r="CJ207" s="162"/>
    </row>
    <row r="208" spans="17:88">
      <c r="Q208" s="229"/>
      <c r="R208" s="230"/>
      <c r="S208" s="219"/>
      <c r="T208" s="220"/>
      <c r="U208" s="220"/>
      <c r="V208" s="220"/>
      <c r="W208" s="221"/>
      <c r="X208" s="199"/>
      <c r="Y208" s="199"/>
      <c r="AA208" s="203"/>
      <c r="AB208" s="198"/>
      <c r="AC208" s="161"/>
      <c r="AD208" s="161"/>
      <c r="AE208" s="161"/>
      <c r="AF208" s="161"/>
      <c r="AG208" s="161"/>
      <c r="AH208" s="161"/>
      <c r="AI208" s="161"/>
      <c r="AJ208" s="161"/>
      <c r="AK208" s="161"/>
      <c r="AL208" s="161"/>
      <c r="AM208" s="161"/>
      <c r="AN208" s="161"/>
      <c r="AO208" s="161"/>
      <c r="AP208" s="161"/>
      <c r="AQ208" s="161"/>
      <c r="AR208" s="161"/>
      <c r="AS208" s="161"/>
      <c r="AT208" s="161"/>
      <c r="AU208" s="161"/>
      <c r="AV208" s="161"/>
      <c r="AW208" s="161"/>
      <c r="AX208" s="161"/>
      <c r="AY208" s="161"/>
      <c r="AZ208" s="162"/>
      <c r="BA208" s="162"/>
      <c r="BB208" s="162"/>
      <c r="BC208" s="162"/>
      <c r="BD208" s="162"/>
      <c r="BE208" s="162"/>
      <c r="BF208" s="162"/>
      <c r="BG208" s="162"/>
      <c r="BH208" s="162"/>
      <c r="BI208" s="162"/>
      <c r="BJ208" s="162"/>
      <c r="BK208" s="162"/>
      <c r="BL208" s="162"/>
      <c r="BM208" s="162"/>
      <c r="BN208" s="162"/>
      <c r="BO208" s="162"/>
      <c r="BP208" s="162"/>
      <c r="BQ208" s="162"/>
      <c r="BR208" s="162"/>
      <c r="BS208" s="162"/>
      <c r="BT208" s="162"/>
      <c r="BU208" s="162"/>
      <c r="BV208" s="162"/>
      <c r="BW208" s="162"/>
      <c r="BX208" s="162"/>
      <c r="BY208" s="162"/>
      <c r="BZ208" s="162"/>
      <c r="CA208" s="162"/>
      <c r="CB208" s="162"/>
      <c r="CC208" s="162"/>
      <c r="CD208" s="162"/>
      <c r="CE208" s="162"/>
      <c r="CF208" s="162"/>
      <c r="CG208" s="162"/>
      <c r="CH208" s="162"/>
      <c r="CI208" s="162"/>
      <c r="CJ208" s="162"/>
    </row>
    <row r="209" spans="17:88">
      <c r="Q209" s="229"/>
      <c r="R209" s="230"/>
      <c r="S209" s="219"/>
      <c r="T209" s="220"/>
      <c r="U209" s="220"/>
      <c r="V209" s="220"/>
      <c r="W209" s="221"/>
      <c r="X209" s="199"/>
      <c r="Y209" s="199"/>
      <c r="AA209" s="203"/>
      <c r="AB209" s="198"/>
      <c r="AC209" s="161"/>
      <c r="AD209" s="161"/>
      <c r="AE209" s="161"/>
      <c r="AF209" s="161"/>
      <c r="AG209" s="161"/>
      <c r="AH209" s="161"/>
      <c r="AI209" s="161"/>
      <c r="AJ209" s="161"/>
      <c r="AK209" s="161"/>
      <c r="AL209" s="161"/>
      <c r="AM209" s="161"/>
      <c r="AN209" s="161"/>
      <c r="AO209" s="161"/>
      <c r="AP209" s="161"/>
      <c r="AQ209" s="161"/>
      <c r="AR209" s="161"/>
      <c r="AS209" s="161"/>
      <c r="AT209" s="161"/>
      <c r="AU209" s="161"/>
      <c r="AV209" s="161"/>
      <c r="AW209" s="161"/>
      <c r="AX209" s="161"/>
      <c r="AY209" s="161"/>
      <c r="AZ209" s="162"/>
      <c r="BA209" s="162"/>
      <c r="BB209" s="162"/>
      <c r="BC209" s="162"/>
      <c r="BD209" s="162"/>
      <c r="BE209" s="162"/>
      <c r="BF209" s="162"/>
      <c r="BG209" s="162"/>
      <c r="BH209" s="162"/>
      <c r="BI209" s="162"/>
      <c r="BJ209" s="162"/>
      <c r="BK209" s="162"/>
      <c r="BL209" s="162"/>
      <c r="BM209" s="162"/>
      <c r="BN209" s="162"/>
      <c r="BO209" s="162"/>
      <c r="BP209" s="162"/>
      <c r="BQ209" s="162"/>
      <c r="BR209" s="162"/>
      <c r="BS209" s="162"/>
      <c r="BT209" s="162"/>
      <c r="BU209" s="162"/>
      <c r="BV209" s="162"/>
      <c r="BW209" s="162"/>
      <c r="BX209" s="162"/>
      <c r="BY209" s="162"/>
      <c r="BZ209" s="162"/>
      <c r="CA209" s="162"/>
      <c r="CB209" s="162"/>
      <c r="CC209" s="162"/>
      <c r="CD209" s="162"/>
      <c r="CE209" s="162"/>
      <c r="CF209" s="162"/>
      <c r="CG209" s="162"/>
      <c r="CH209" s="162"/>
      <c r="CI209" s="162"/>
      <c r="CJ209" s="162"/>
    </row>
    <row r="210" spans="17:88">
      <c r="Q210" s="229"/>
      <c r="R210" s="230"/>
      <c r="S210" s="219"/>
      <c r="T210" s="220"/>
      <c r="U210" s="220"/>
      <c r="V210" s="220"/>
      <c r="W210" s="221"/>
      <c r="X210" s="199"/>
      <c r="Y210" s="199"/>
      <c r="AA210" s="203"/>
      <c r="AB210" s="198"/>
      <c r="AC210" s="161"/>
      <c r="AD210" s="161"/>
      <c r="AE210" s="161"/>
      <c r="AF210" s="161"/>
      <c r="AG210" s="161"/>
      <c r="AH210" s="161"/>
      <c r="AI210" s="161"/>
      <c r="AJ210" s="161"/>
      <c r="AK210" s="161"/>
      <c r="AL210" s="161"/>
      <c r="AM210" s="161"/>
      <c r="AN210" s="161"/>
      <c r="AO210" s="161"/>
      <c r="AP210" s="161"/>
      <c r="AQ210" s="161"/>
      <c r="AR210" s="161"/>
      <c r="AS210" s="161"/>
      <c r="AT210" s="161"/>
      <c r="AU210" s="161"/>
      <c r="AV210" s="161"/>
      <c r="AW210" s="161"/>
      <c r="AX210" s="161"/>
      <c r="AY210" s="161"/>
      <c r="AZ210" s="162"/>
      <c r="BA210" s="162"/>
      <c r="BB210" s="162"/>
      <c r="BC210" s="162"/>
      <c r="BD210" s="162"/>
      <c r="BE210" s="162"/>
      <c r="BF210" s="162"/>
      <c r="BG210" s="162"/>
      <c r="BH210" s="162"/>
      <c r="BI210" s="162"/>
      <c r="BJ210" s="162"/>
      <c r="BK210" s="162"/>
      <c r="BL210" s="162"/>
      <c r="BM210" s="162"/>
      <c r="BN210" s="162"/>
      <c r="BO210" s="162"/>
      <c r="BP210" s="162"/>
      <c r="BQ210" s="162"/>
      <c r="BR210" s="162"/>
      <c r="BS210" s="162"/>
      <c r="BT210" s="162"/>
      <c r="BU210" s="162"/>
      <c r="BV210" s="162"/>
      <c r="BW210" s="162"/>
      <c r="BX210" s="162"/>
      <c r="BY210" s="162"/>
      <c r="BZ210" s="162"/>
      <c r="CA210" s="162"/>
      <c r="CB210" s="162"/>
      <c r="CC210" s="162"/>
      <c r="CD210" s="162"/>
      <c r="CE210" s="162"/>
      <c r="CF210" s="162"/>
      <c r="CG210" s="162"/>
      <c r="CH210" s="162"/>
      <c r="CI210" s="162"/>
      <c r="CJ210" s="162"/>
    </row>
    <row r="211" spans="17:88">
      <c r="Q211" s="229"/>
      <c r="R211" s="230"/>
      <c r="S211" s="219"/>
      <c r="T211" s="220"/>
      <c r="U211" s="220"/>
      <c r="V211" s="220"/>
      <c r="W211" s="221"/>
      <c r="X211" s="199"/>
      <c r="Y211" s="199"/>
      <c r="AA211" s="203"/>
      <c r="AB211" s="198"/>
      <c r="AC211" s="161"/>
      <c r="AD211" s="161"/>
      <c r="AE211" s="161"/>
      <c r="AF211" s="161"/>
      <c r="AG211" s="161"/>
      <c r="AH211" s="161"/>
      <c r="AI211" s="161"/>
      <c r="AJ211" s="161"/>
      <c r="AK211" s="161"/>
      <c r="AL211" s="161"/>
      <c r="AM211" s="161"/>
      <c r="AN211" s="161"/>
      <c r="AO211" s="161"/>
      <c r="AP211" s="161"/>
      <c r="AQ211" s="161"/>
      <c r="AR211" s="161"/>
      <c r="AS211" s="161"/>
      <c r="AT211" s="161"/>
      <c r="AU211" s="161"/>
      <c r="AV211" s="161"/>
      <c r="AW211" s="161"/>
      <c r="AX211" s="161"/>
      <c r="AY211" s="161"/>
      <c r="AZ211" s="162"/>
      <c r="BA211" s="162"/>
      <c r="BB211" s="162"/>
      <c r="BC211" s="162"/>
      <c r="BD211" s="162"/>
      <c r="BE211" s="162"/>
      <c r="BF211" s="162"/>
      <c r="BG211" s="162"/>
      <c r="BH211" s="162"/>
      <c r="BI211" s="162"/>
      <c r="BJ211" s="162"/>
      <c r="BK211" s="162"/>
      <c r="BL211" s="162"/>
      <c r="BM211" s="162"/>
      <c r="BN211" s="162"/>
      <c r="BO211" s="162"/>
      <c r="BP211" s="162"/>
      <c r="BQ211" s="162"/>
      <c r="BR211" s="162"/>
      <c r="BS211" s="162"/>
      <c r="BT211" s="162"/>
      <c r="BU211" s="162"/>
      <c r="BV211" s="162"/>
      <c r="BW211" s="162"/>
      <c r="BX211" s="162"/>
      <c r="BY211" s="162"/>
      <c r="BZ211" s="162"/>
      <c r="CA211" s="162"/>
      <c r="CB211" s="162"/>
      <c r="CC211" s="162"/>
      <c r="CD211" s="162"/>
      <c r="CE211" s="162"/>
      <c r="CF211" s="162"/>
      <c r="CG211" s="162"/>
      <c r="CH211" s="162"/>
      <c r="CI211" s="162"/>
      <c r="CJ211" s="162"/>
    </row>
    <row r="212" spans="17:88">
      <c r="Q212" s="229"/>
      <c r="R212" s="230"/>
      <c r="S212" s="219"/>
      <c r="T212" s="220"/>
      <c r="U212" s="220"/>
      <c r="V212" s="220"/>
      <c r="W212" s="221"/>
      <c r="X212" s="199"/>
      <c r="Y212" s="199"/>
      <c r="AA212" s="203"/>
      <c r="AB212" s="198"/>
      <c r="AC212" s="161"/>
      <c r="AD212" s="161"/>
      <c r="AE212" s="161"/>
      <c r="AF212" s="161"/>
      <c r="AG212" s="161"/>
      <c r="AH212" s="161"/>
      <c r="AI212" s="161"/>
      <c r="AJ212" s="161"/>
      <c r="AK212" s="161"/>
      <c r="AL212" s="161"/>
      <c r="AM212" s="161"/>
      <c r="AN212" s="161"/>
      <c r="AO212" s="161"/>
      <c r="AP212" s="161"/>
      <c r="AQ212" s="161"/>
      <c r="AR212" s="161"/>
      <c r="AS212" s="161"/>
      <c r="AT212" s="161"/>
      <c r="AU212" s="161"/>
      <c r="AV212" s="161"/>
      <c r="AW212" s="161"/>
      <c r="AX212" s="161"/>
      <c r="AY212" s="161"/>
      <c r="AZ212" s="162"/>
      <c r="BA212" s="162"/>
      <c r="BB212" s="162"/>
      <c r="BC212" s="162"/>
      <c r="BD212" s="162"/>
      <c r="BE212" s="162"/>
      <c r="BF212" s="162"/>
      <c r="BG212" s="162"/>
      <c r="BH212" s="162"/>
      <c r="BI212" s="162"/>
      <c r="BJ212" s="162"/>
      <c r="BK212" s="162"/>
      <c r="BL212" s="162"/>
      <c r="BM212" s="162"/>
      <c r="BN212" s="162"/>
      <c r="BO212" s="162"/>
      <c r="BP212" s="162"/>
      <c r="BQ212" s="162"/>
      <c r="BR212" s="162"/>
      <c r="BS212" s="162"/>
      <c r="BT212" s="162"/>
      <c r="BU212" s="162"/>
      <c r="BV212" s="162"/>
      <c r="BW212" s="162"/>
      <c r="BX212" s="162"/>
      <c r="BY212" s="162"/>
      <c r="BZ212" s="162"/>
      <c r="CA212" s="162"/>
      <c r="CB212" s="162"/>
      <c r="CC212" s="162"/>
      <c r="CD212" s="162"/>
      <c r="CE212" s="162"/>
      <c r="CF212" s="162"/>
      <c r="CG212" s="162"/>
      <c r="CH212" s="162"/>
      <c r="CI212" s="162"/>
      <c r="CJ212" s="162"/>
    </row>
    <row r="213" spans="17:88">
      <c r="Q213" s="229"/>
      <c r="R213" s="230"/>
      <c r="S213" s="219"/>
      <c r="T213" s="220"/>
      <c r="U213" s="220"/>
      <c r="V213" s="220"/>
      <c r="W213" s="221"/>
      <c r="X213" s="199"/>
      <c r="Y213" s="199"/>
      <c r="AA213" s="203"/>
      <c r="AB213" s="198"/>
      <c r="AC213" s="161"/>
      <c r="AD213" s="161"/>
      <c r="AE213" s="161"/>
      <c r="AF213" s="161"/>
      <c r="AG213" s="161"/>
      <c r="AH213" s="161"/>
      <c r="AI213" s="161"/>
      <c r="AJ213" s="161"/>
      <c r="AK213" s="161"/>
      <c r="AL213" s="161"/>
      <c r="AM213" s="161"/>
      <c r="AN213" s="161"/>
      <c r="AO213" s="161"/>
      <c r="AP213" s="161"/>
      <c r="AQ213" s="161"/>
      <c r="AR213" s="161"/>
      <c r="AS213" s="161"/>
      <c r="AT213" s="161"/>
      <c r="AU213" s="161"/>
      <c r="AV213" s="161"/>
      <c r="AW213" s="161"/>
      <c r="AX213" s="161"/>
      <c r="AY213" s="161"/>
      <c r="AZ213" s="162"/>
      <c r="BA213" s="162"/>
      <c r="BB213" s="162"/>
      <c r="BC213" s="162"/>
      <c r="BD213" s="162"/>
      <c r="BE213" s="162"/>
      <c r="BF213" s="162"/>
      <c r="BG213" s="162"/>
      <c r="BH213" s="162"/>
      <c r="BI213" s="162"/>
      <c r="BJ213" s="162"/>
      <c r="BK213" s="162"/>
      <c r="BL213" s="162"/>
      <c r="BM213" s="162"/>
      <c r="BN213" s="162"/>
      <c r="BO213" s="162"/>
      <c r="BP213" s="162"/>
      <c r="BQ213" s="162"/>
      <c r="BR213" s="162"/>
      <c r="BS213" s="162"/>
      <c r="BT213" s="162"/>
      <c r="BU213" s="162"/>
      <c r="BV213" s="162"/>
      <c r="BW213" s="162"/>
      <c r="BX213" s="162"/>
      <c r="BY213" s="162"/>
      <c r="BZ213" s="162"/>
      <c r="CA213" s="162"/>
      <c r="CB213" s="162"/>
      <c r="CC213" s="162"/>
      <c r="CD213" s="162"/>
      <c r="CE213" s="162"/>
      <c r="CF213" s="162"/>
      <c r="CG213" s="162"/>
      <c r="CH213" s="162"/>
      <c r="CI213" s="162"/>
      <c r="CJ213" s="162"/>
    </row>
    <row r="214" spans="17:88">
      <c r="Q214" s="229"/>
      <c r="R214" s="230"/>
      <c r="S214" s="219"/>
      <c r="T214" s="220"/>
      <c r="U214" s="220"/>
      <c r="V214" s="220"/>
      <c r="W214" s="221"/>
      <c r="X214" s="199"/>
      <c r="Y214" s="199"/>
      <c r="AA214" s="203"/>
      <c r="AB214" s="198"/>
      <c r="AC214" s="161"/>
      <c r="AD214" s="161"/>
      <c r="AE214" s="161"/>
      <c r="AF214" s="161"/>
      <c r="AG214" s="161"/>
      <c r="AH214" s="161"/>
      <c r="AI214" s="161"/>
      <c r="AJ214" s="161"/>
      <c r="AK214" s="161"/>
      <c r="AL214" s="161"/>
      <c r="AM214" s="161"/>
      <c r="AN214" s="161"/>
      <c r="AO214" s="161"/>
      <c r="AP214" s="161"/>
      <c r="AQ214" s="161"/>
      <c r="AR214" s="161"/>
      <c r="AS214" s="161"/>
      <c r="AT214" s="161"/>
      <c r="AU214" s="161"/>
      <c r="AV214" s="161"/>
      <c r="AW214" s="161"/>
      <c r="AX214" s="161"/>
      <c r="AY214" s="161"/>
      <c r="AZ214" s="162"/>
      <c r="BA214" s="162"/>
      <c r="BB214" s="162"/>
      <c r="BC214" s="162"/>
      <c r="BD214" s="162"/>
      <c r="BE214" s="162"/>
      <c r="BF214" s="162"/>
      <c r="BG214" s="162"/>
      <c r="BH214" s="162"/>
      <c r="BI214" s="162"/>
      <c r="BJ214" s="162"/>
      <c r="BK214" s="162"/>
      <c r="BL214" s="162"/>
      <c r="BM214" s="162"/>
      <c r="BN214" s="162"/>
      <c r="BO214" s="162"/>
      <c r="BP214" s="162"/>
      <c r="BQ214" s="162"/>
      <c r="BR214" s="162"/>
      <c r="BS214" s="162"/>
      <c r="BT214" s="162"/>
      <c r="BU214" s="162"/>
      <c r="BV214" s="162"/>
      <c r="BW214" s="162"/>
      <c r="BX214" s="162"/>
      <c r="BY214" s="162"/>
      <c r="BZ214" s="162"/>
      <c r="CA214" s="162"/>
      <c r="CB214" s="162"/>
      <c r="CC214" s="162"/>
      <c r="CD214" s="162"/>
      <c r="CE214" s="162"/>
      <c r="CF214" s="162"/>
      <c r="CG214" s="162"/>
      <c r="CH214" s="162"/>
      <c r="CI214" s="162"/>
      <c r="CJ214" s="162"/>
    </row>
    <row r="215" spans="17:88">
      <c r="Q215" s="229"/>
      <c r="R215" s="230"/>
      <c r="S215" s="219"/>
      <c r="T215" s="220"/>
      <c r="U215" s="220"/>
      <c r="V215" s="220"/>
      <c r="W215" s="221"/>
      <c r="X215" s="199"/>
      <c r="Y215" s="199"/>
      <c r="AA215" s="203"/>
      <c r="AB215" s="198"/>
      <c r="AC215" s="161"/>
      <c r="AD215" s="161"/>
      <c r="AE215" s="161"/>
      <c r="AF215" s="161"/>
      <c r="AG215" s="161"/>
      <c r="AH215" s="161"/>
      <c r="AI215" s="161"/>
      <c r="AJ215" s="161"/>
      <c r="AK215" s="161"/>
      <c r="AL215" s="161"/>
      <c r="AM215" s="161"/>
      <c r="AN215" s="161"/>
      <c r="AO215" s="161"/>
      <c r="AP215" s="161"/>
      <c r="AQ215" s="161"/>
      <c r="AR215" s="161"/>
      <c r="AS215" s="161"/>
      <c r="AT215" s="161"/>
      <c r="AU215" s="161"/>
      <c r="AV215" s="161"/>
      <c r="AW215" s="161"/>
      <c r="AX215" s="161"/>
      <c r="AY215" s="161"/>
      <c r="AZ215" s="162"/>
      <c r="BA215" s="162"/>
      <c r="BB215" s="162"/>
      <c r="BC215" s="162"/>
      <c r="BD215" s="162"/>
      <c r="BE215" s="162"/>
      <c r="BF215" s="162"/>
      <c r="BG215" s="162"/>
      <c r="BH215" s="162"/>
      <c r="BI215" s="162"/>
      <c r="BJ215" s="162"/>
      <c r="BK215" s="162"/>
      <c r="BL215" s="162"/>
      <c r="BM215" s="162"/>
      <c r="BN215" s="162"/>
      <c r="BO215" s="162"/>
      <c r="BP215" s="162"/>
      <c r="BQ215" s="162"/>
      <c r="BR215" s="162"/>
      <c r="BS215" s="162"/>
      <c r="BT215" s="162"/>
      <c r="BU215" s="162"/>
      <c r="BV215" s="162"/>
      <c r="BW215" s="162"/>
      <c r="BX215" s="162"/>
      <c r="BY215" s="162"/>
      <c r="BZ215" s="162"/>
      <c r="CA215" s="162"/>
      <c r="CB215" s="162"/>
      <c r="CC215" s="162"/>
      <c r="CD215" s="162"/>
      <c r="CE215" s="162"/>
      <c r="CF215" s="162"/>
      <c r="CG215" s="162"/>
      <c r="CH215" s="162"/>
      <c r="CI215" s="162"/>
      <c r="CJ215" s="162"/>
    </row>
    <row r="216" spans="17:88">
      <c r="Q216" s="229"/>
      <c r="R216" s="230"/>
      <c r="S216" s="219"/>
      <c r="T216" s="220"/>
      <c r="U216" s="220"/>
      <c r="V216" s="220"/>
      <c r="W216" s="221"/>
      <c r="X216" s="199"/>
      <c r="Y216" s="199"/>
      <c r="AA216" s="203"/>
      <c r="AB216" s="198"/>
      <c r="AC216" s="161"/>
      <c r="AD216" s="161"/>
      <c r="AE216" s="161"/>
      <c r="AF216" s="161"/>
      <c r="AG216" s="161"/>
      <c r="AH216" s="161"/>
      <c r="AI216" s="161"/>
      <c r="AJ216" s="161"/>
      <c r="AK216" s="161"/>
      <c r="AL216" s="161"/>
      <c r="AM216" s="161"/>
      <c r="AN216" s="161"/>
      <c r="AO216" s="161"/>
      <c r="AP216" s="161"/>
      <c r="AQ216" s="161"/>
      <c r="AR216" s="161"/>
      <c r="AS216" s="161"/>
      <c r="AT216" s="161"/>
      <c r="AU216" s="161"/>
      <c r="AV216" s="161"/>
      <c r="AW216" s="161"/>
      <c r="AX216" s="161"/>
      <c r="AY216" s="161"/>
      <c r="AZ216" s="162"/>
      <c r="BA216" s="162"/>
      <c r="BB216" s="162"/>
      <c r="BC216" s="162"/>
      <c r="BD216" s="162"/>
      <c r="BE216" s="162"/>
      <c r="BF216" s="162"/>
      <c r="BG216" s="162"/>
      <c r="BH216" s="162"/>
      <c r="BI216" s="162"/>
      <c r="BJ216" s="162"/>
      <c r="BK216" s="162"/>
      <c r="BL216" s="162"/>
      <c r="BM216" s="162"/>
      <c r="BN216" s="162"/>
      <c r="BO216" s="162"/>
      <c r="BP216" s="162"/>
      <c r="BQ216" s="162"/>
      <c r="BR216" s="162"/>
      <c r="BS216" s="162"/>
      <c r="BT216" s="162"/>
      <c r="BU216" s="162"/>
      <c r="BV216" s="162"/>
      <c r="BW216" s="162"/>
      <c r="BX216" s="162"/>
      <c r="BY216" s="162"/>
      <c r="BZ216" s="162"/>
      <c r="CA216" s="162"/>
      <c r="CB216" s="162"/>
      <c r="CC216" s="162"/>
      <c r="CD216" s="162"/>
      <c r="CE216" s="162"/>
      <c r="CF216" s="162"/>
      <c r="CG216" s="162"/>
      <c r="CH216" s="162"/>
      <c r="CI216" s="162"/>
      <c r="CJ216" s="162"/>
    </row>
    <row r="217" spans="17:88">
      <c r="Q217" s="229"/>
      <c r="R217" s="230"/>
      <c r="S217" s="219"/>
      <c r="T217" s="220"/>
      <c r="U217" s="220"/>
      <c r="V217" s="220"/>
      <c r="W217" s="221"/>
      <c r="X217" s="199"/>
      <c r="Y217" s="199"/>
      <c r="AA217" s="203"/>
      <c r="AB217" s="198"/>
      <c r="AC217" s="161"/>
      <c r="AD217" s="161"/>
      <c r="AE217" s="161"/>
      <c r="AF217" s="161"/>
      <c r="AG217" s="161"/>
      <c r="AH217" s="161"/>
      <c r="AI217" s="161"/>
      <c r="AJ217" s="161"/>
      <c r="AK217" s="161"/>
      <c r="AL217" s="161"/>
      <c r="AM217" s="161"/>
      <c r="AN217" s="161"/>
      <c r="AO217" s="161"/>
      <c r="AP217" s="161"/>
      <c r="AQ217" s="161"/>
      <c r="AR217" s="161"/>
      <c r="AS217" s="161"/>
      <c r="AT217" s="161"/>
      <c r="AU217" s="161"/>
      <c r="AV217" s="161"/>
      <c r="AW217" s="161"/>
      <c r="AX217" s="161"/>
      <c r="AY217" s="161"/>
      <c r="AZ217" s="162"/>
      <c r="BA217" s="162"/>
      <c r="BB217" s="162"/>
      <c r="BC217" s="162"/>
      <c r="BD217" s="162"/>
      <c r="BE217" s="162"/>
      <c r="BF217" s="162"/>
      <c r="BG217" s="162"/>
      <c r="BH217" s="162"/>
      <c r="BI217" s="162"/>
      <c r="BJ217" s="162"/>
      <c r="BK217" s="162"/>
      <c r="BL217" s="162"/>
      <c r="BM217" s="162"/>
      <c r="BN217" s="162"/>
      <c r="BO217" s="162"/>
      <c r="BP217" s="162"/>
      <c r="BQ217" s="162"/>
      <c r="BR217" s="162"/>
      <c r="BS217" s="162"/>
      <c r="BT217" s="162"/>
      <c r="BU217" s="162"/>
      <c r="BV217" s="162"/>
      <c r="BW217" s="162"/>
      <c r="BX217" s="162"/>
      <c r="BY217" s="162"/>
      <c r="BZ217" s="162"/>
      <c r="CA217" s="162"/>
      <c r="CB217" s="162"/>
      <c r="CC217" s="162"/>
      <c r="CD217" s="162"/>
      <c r="CE217" s="162"/>
      <c r="CF217" s="162"/>
      <c r="CG217" s="162"/>
      <c r="CH217" s="162"/>
      <c r="CI217" s="162"/>
      <c r="CJ217" s="162"/>
    </row>
    <row r="218" spans="17:88">
      <c r="Q218" s="229"/>
      <c r="R218" s="230"/>
      <c r="S218" s="219"/>
      <c r="T218" s="220"/>
      <c r="U218" s="220"/>
      <c r="V218" s="220"/>
      <c r="W218" s="221"/>
      <c r="X218" s="199"/>
      <c r="Y218" s="199"/>
      <c r="AA218" s="203"/>
      <c r="AB218" s="198"/>
      <c r="AC218" s="161"/>
      <c r="AD218" s="161"/>
      <c r="AE218" s="161"/>
      <c r="AF218" s="161"/>
      <c r="AG218" s="161"/>
      <c r="AH218" s="161"/>
      <c r="AI218" s="161"/>
      <c r="AJ218" s="161"/>
      <c r="AK218" s="161"/>
      <c r="AL218" s="161"/>
      <c r="AM218" s="161"/>
      <c r="AN218" s="161"/>
      <c r="AO218" s="161"/>
      <c r="AP218" s="161"/>
      <c r="AQ218" s="161"/>
      <c r="AR218" s="161"/>
      <c r="AS218" s="161"/>
      <c r="AT218" s="161"/>
      <c r="AU218" s="161"/>
      <c r="AV218" s="161"/>
      <c r="AW218" s="161"/>
      <c r="AX218" s="161"/>
      <c r="AY218" s="161"/>
      <c r="AZ218" s="162"/>
      <c r="BA218" s="162"/>
      <c r="BB218" s="162"/>
      <c r="BC218" s="162"/>
      <c r="BD218" s="162"/>
      <c r="BE218" s="162"/>
      <c r="BF218" s="162"/>
      <c r="BG218" s="162"/>
      <c r="BH218" s="162"/>
      <c r="BI218" s="162"/>
      <c r="BJ218" s="162"/>
      <c r="BK218" s="162"/>
      <c r="BL218" s="162"/>
      <c r="BM218" s="162"/>
      <c r="BN218" s="162"/>
      <c r="BO218" s="162"/>
      <c r="BP218" s="162"/>
      <c r="BQ218" s="162"/>
      <c r="BR218" s="162"/>
      <c r="BS218" s="162"/>
      <c r="BT218" s="162"/>
      <c r="BU218" s="162"/>
      <c r="BV218" s="162"/>
      <c r="BW218" s="162"/>
      <c r="BX218" s="162"/>
      <c r="BY218" s="162"/>
      <c r="BZ218" s="162"/>
      <c r="CA218" s="162"/>
      <c r="CB218" s="162"/>
      <c r="CC218" s="162"/>
      <c r="CD218" s="162"/>
      <c r="CE218" s="162"/>
      <c r="CF218" s="162"/>
      <c r="CG218" s="162"/>
      <c r="CH218" s="162"/>
      <c r="CI218" s="162"/>
      <c r="CJ218" s="162"/>
    </row>
    <row r="219" spans="17:88">
      <c r="Q219" s="229"/>
      <c r="R219" s="230"/>
      <c r="S219" s="219"/>
      <c r="T219" s="220"/>
      <c r="U219" s="220"/>
      <c r="V219" s="220"/>
      <c r="W219" s="221"/>
      <c r="X219" s="199"/>
      <c r="Y219" s="199"/>
      <c r="AA219" s="203"/>
      <c r="AB219" s="198"/>
      <c r="AC219" s="161"/>
      <c r="AD219" s="161"/>
      <c r="AE219" s="161"/>
      <c r="AF219" s="161"/>
      <c r="AG219" s="161"/>
      <c r="AH219" s="161"/>
      <c r="AI219" s="161"/>
      <c r="AJ219" s="161"/>
      <c r="AK219" s="161"/>
      <c r="AL219" s="161"/>
      <c r="AM219" s="161"/>
      <c r="AN219" s="161"/>
      <c r="AO219" s="161"/>
      <c r="AP219" s="161"/>
      <c r="AQ219" s="161"/>
      <c r="AR219" s="161"/>
      <c r="AS219" s="161"/>
      <c r="AT219" s="161"/>
      <c r="AU219" s="161"/>
      <c r="AV219" s="161"/>
      <c r="AW219" s="161"/>
      <c r="AX219" s="161"/>
      <c r="AY219" s="161"/>
      <c r="AZ219" s="162"/>
      <c r="BA219" s="162"/>
      <c r="BB219" s="162"/>
      <c r="BC219" s="162"/>
      <c r="BD219" s="162"/>
      <c r="BE219" s="162"/>
      <c r="BF219" s="162"/>
      <c r="BG219" s="162"/>
      <c r="BH219" s="162"/>
      <c r="BI219" s="162"/>
      <c r="BJ219" s="162"/>
      <c r="BK219" s="162"/>
      <c r="BL219" s="162"/>
      <c r="BM219" s="162"/>
      <c r="BN219" s="162"/>
      <c r="BO219" s="162"/>
      <c r="BP219" s="162"/>
      <c r="BQ219" s="162"/>
      <c r="BR219" s="162"/>
      <c r="BS219" s="162"/>
      <c r="BT219" s="162"/>
      <c r="BU219" s="162"/>
      <c r="BV219" s="162"/>
      <c r="BW219" s="162"/>
      <c r="BX219" s="162"/>
      <c r="BY219" s="162"/>
      <c r="BZ219" s="162"/>
      <c r="CA219" s="162"/>
      <c r="CB219" s="162"/>
      <c r="CC219" s="162"/>
      <c r="CD219" s="162"/>
      <c r="CE219" s="162"/>
      <c r="CF219" s="162"/>
      <c r="CG219" s="162"/>
      <c r="CH219" s="162"/>
      <c r="CI219" s="162"/>
      <c r="CJ219" s="162"/>
    </row>
    <row r="220" spans="17:88">
      <c r="Q220" s="229"/>
      <c r="R220" s="230"/>
      <c r="S220" s="219"/>
      <c r="T220" s="220"/>
      <c r="U220" s="220"/>
      <c r="V220" s="220"/>
      <c r="W220" s="221"/>
      <c r="X220" s="199"/>
      <c r="Y220" s="199"/>
      <c r="AA220" s="203"/>
      <c r="AB220" s="198"/>
      <c r="AC220" s="161"/>
      <c r="AD220" s="161"/>
      <c r="AE220" s="161"/>
      <c r="AF220" s="161"/>
      <c r="AG220" s="161"/>
      <c r="AH220" s="161"/>
      <c r="AI220" s="161"/>
      <c r="AJ220" s="161"/>
      <c r="AK220" s="161"/>
      <c r="AL220" s="161"/>
      <c r="AM220" s="161"/>
      <c r="AN220" s="161"/>
      <c r="AO220" s="161"/>
      <c r="AP220" s="161"/>
      <c r="AQ220" s="161"/>
      <c r="AR220" s="161"/>
      <c r="AS220" s="161"/>
      <c r="AT220" s="161"/>
      <c r="AU220" s="161"/>
      <c r="AV220" s="161"/>
      <c r="AW220" s="161"/>
      <c r="AX220" s="161"/>
      <c r="AY220" s="161"/>
      <c r="AZ220" s="162"/>
      <c r="BA220" s="162"/>
      <c r="BB220" s="162"/>
      <c r="BC220" s="162"/>
      <c r="BD220" s="162"/>
      <c r="BE220" s="162"/>
      <c r="BF220" s="162"/>
      <c r="BG220" s="162"/>
      <c r="BH220" s="162"/>
      <c r="BI220" s="162"/>
      <c r="BJ220" s="162"/>
      <c r="BK220" s="162"/>
      <c r="BL220" s="162"/>
      <c r="BM220" s="162"/>
      <c r="BN220" s="162"/>
      <c r="BO220" s="162"/>
      <c r="BP220" s="162"/>
      <c r="BQ220" s="162"/>
      <c r="BR220" s="162"/>
      <c r="BS220" s="162"/>
      <c r="BT220" s="162"/>
      <c r="BU220" s="162"/>
      <c r="BV220" s="162"/>
      <c r="BW220" s="162"/>
      <c r="BX220" s="162"/>
      <c r="BY220" s="162"/>
      <c r="BZ220" s="162"/>
      <c r="CA220" s="162"/>
      <c r="CB220" s="162"/>
      <c r="CC220" s="162"/>
      <c r="CD220" s="162"/>
      <c r="CE220" s="162"/>
      <c r="CF220" s="162"/>
      <c r="CG220" s="162"/>
      <c r="CH220" s="162"/>
      <c r="CI220" s="162"/>
      <c r="CJ220" s="162"/>
    </row>
    <row r="221" spans="17:88">
      <c r="Q221" s="229"/>
      <c r="R221" s="230"/>
      <c r="S221" s="219"/>
      <c r="T221" s="220"/>
      <c r="U221" s="220"/>
      <c r="V221" s="220"/>
      <c r="W221" s="221"/>
      <c r="X221" s="199"/>
      <c r="Y221" s="199"/>
      <c r="AA221" s="203"/>
      <c r="AB221" s="198"/>
      <c r="AC221" s="161"/>
      <c r="AD221" s="161"/>
      <c r="AE221" s="161"/>
      <c r="AF221" s="161"/>
      <c r="AG221" s="161"/>
      <c r="AH221" s="161"/>
      <c r="AI221" s="161"/>
      <c r="AJ221" s="161"/>
      <c r="AK221" s="161"/>
      <c r="AL221" s="161"/>
      <c r="AM221" s="161"/>
      <c r="AN221" s="161"/>
      <c r="AO221" s="161"/>
      <c r="AP221" s="161"/>
      <c r="AQ221" s="161"/>
      <c r="AR221" s="161"/>
      <c r="AS221" s="161"/>
      <c r="AT221" s="161"/>
      <c r="AU221" s="161"/>
      <c r="AV221" s="161"/>
      <c r="AW221" s="161"/>
      <c r="AX221" s="161"/>
      <c r="AY221" s="161"/>
      <c r="AZ221" s="162"/>
      <c r="BA221" s="162"/>
      <c r="BB221" s="162"/>
      <c r="BC221" s="162"/>
      <c r="BD221" s="162"/>
      <c r="BE221" s="162"/>
      <c r="BF221" s="162"/>
      <c r="BG221" s="162"/>
      <c r="BH221" s="162"/>
      <c r="BI221" s="162"/>
      <c r="BJ221" s="162"/>
      <c r="BK221" s="162"/>
      <c r="BL221" s="162"/>
      <c r="BM221" s="162"/>
      <c r="BN221" s="162"/>
      <c r="BO221" s="162"/>
      <c r="BP221" s="162"/>
      <c r="BQ221" s="162"/>
      <c r="BR221" s="162"/>
      <c r="BS221" s="162"/>
      <c r="BT221" s="162"/>
      <c r="BU221" s="162"/>
      <c r="BV221" s="162"/>
      <c r="BW221" s="162"/>
      <c r="BX221" s="162"/>
      <c r="BY221" s="162"/>
      <c r="BZ221" s="162"/>
      <c r="CA221" s="162"/>
      <c r="CB221" s="162"/>
      <c r="CC221" s="162"/>
      <c r="CD221" s="162"/>
      <c r="CE221" s="162"/>
      <c r="CF221" s="162"/>
      <c r="CG221" s="162"/>
      <c r="CH221" s="162"/>
      <c r="CI221" s="162"/>
      <c r="CJ221" s="162"/>
    </row>
    <row r="222" spans="17:88">
      <c r="Q222" s="229"/>
      <c r="R222" s="230"/>
      <c r="S222" s="219"/>
      <c r="T222" s="220"/>
      <c r="U222" s="220"/>
      <c r="V222" s="220"/>
      <c r="W222" s="221"/>
      <c r="X222" s="199"/>
      <c r="Y222" s="199"/>
      <c r="AA222" s="203"/>
      <c r="AB222" s="198"/>
      <c r="AC222" s="161"/>
      <c r="AD222" s="161"/>
      <c r="AE222" s="161"/>
      <c r="AF222" s="161"/>
      <c r="AG222" s="161"/>
      <c r="AH222" s="161"/>
      <c r="AI222" s="161"/>
      <c r="AJ222" s="161"/>
      <c r="AK222" s="161"/>
      <c r="AL222" s="161"/>
      <c r="AM222" s="161"/>
      <c r="AN222" s="161"/>
      <c r="AO222" s="161"/>
      <c r="AP222" s="161"/>
      <c r="AQ222" s="161"/>
      <c r="AR222" s="161"/>
      <c r="AS222" s="161"/>
      <c r="AT222" s="161"/>
      <c r="AU222" s="161"/>
      <c r="AV222" s="161"/>
      <c r="AW222" s="161"/>
      <c r="AX222" s="161"/>
      <c r="AY222" s="161"/>
      <c r="AZ222" s="162"/>
      <c r="BA222" s="162"/>
      <c r="BB222" s="162"/>
      <c r="BC222" s="162"/>
      <c r="BD222" s="162"/>
      <c r="BE222" s="162"/>
      <c r="BF222" s="162"/>
      <c r="BG222" s="162"/>
      <c r="BH222" s="162"/>
      <c r="BI222" s="162"/>
      <c r="BJ222" s="162"/>
      <c r="BK222" s="162"/>
      <c r="BL222" s="162"/>
      <c r="BM222" s="162"/>
      <c r="BN222" s="162"/>
      <c r="BO222" s="162"/>
      <c r="BP222" s="162"/>
      <c r="BQ222" s="162"/>
      <c r="BR222" s="162"/>
      <c r="BS222" s="162"/>
      <c r="BT222" s="162"/>
      <c r="BU222" s="162"/>
      <c r="BV222" s="162"/>
      <c r="BW222" s="162"/>
      <c r="BX222" s="162"/>
      <c r="BY222" s="162"/>
      <c r="BZ222" s="162"/>
      <c r="CA222" s="162"/>
      <c r="CB222" s="162"/>
      <c r="CC222" s="162"/>
      <c r="CD222" s="162"/>
      <c r="CE222" s="162"/>
      <c r="CF222" s="162"/>
      <c r="CG222" s="162"/>
      <c r="CH222" s="162"/>
      <c r="CI222" s="162"/>
      <c r="CJ222" s="162"/>
    </row>
    <row r="223" spans="17:88">
      <c r="Q223" s="229"/>
      <c r="R223" s="230"/>
      <c r="S223" s="219"/>
      <c r="T223" s="220"/>
      <c r="U223" s="220"/>
      <c r="V223" s="220"/>
      <c r="W223" s="221"/>
      <c r="X223" s="199"/>
      <c r="Y223" s="199"/>
      <c r="AA223" s="203"/>
      <c r="AB223" s="198"/>
      <c r="AC223" s="161"/>
      <c r="AD223" s="161"/>
      <c r="AE223" s="161"/>
      <c r="AF223" s="161"/>
      <c r="AG223" s="161"/>
      <c r="AH223" s="161"/>
      <c r="AI223" s="161"/>
      <c r="AJ223" s="161"/>
      <c r="AK223" s="161"/>
      <c r="AL223" s="161"/>
      <c r="AM223" s="161"/>
      <c r="AN223" s="161"/>
      <c r="AO223" s="161"/>
      <c r="AP223" s="161"/>
      <c r="AQ223" s="161"/>
      <c r="AR223" s="161"/>
      <c r="AS223" s="161"/>
      <c r="AT223" s="161"/>
      <c r="AU223" s="161"/>
      <c r="AV223" s="161"/>
      <c r="AW223" s="161"/>
      <c r="AX223" s="161"/>
      <c r="AY223" s="161"/>
      <c r="AZ223" s="162"/>
      <c r="BA223" s="162"/>
      <c r="BB223" s="162"/>
      <c r="BC223" s="162"/>
      <c r="BD223" s="162"/>
      <c r="BE223" s="162"/>
      <c r="BF223" s="162"/>
      <c r="BG223" s="162"/>
      <c r="BH223" s="162"/>
      <c r="BI223" s="162"/>
      <c r="BJ223" s="162"/>
      <c r="BK223" s="162"/>
      <c r="BL223" s="162"/>
      <c r="BM223" s="162"/>
      <c r="BN223" s="162"/>
      <c r="BO223" s="162"/>
      <c r="BP223" s="162"/>
      <c r="BQ223" s="162"/>
      <c r="BR223" s="162"/>
      <c r="BS223" s="162"/>
      <c r="BT223" s="162"/>
      <c r="BU223" s="162"/>
      <c r="BV223" s="162"/>
      <c r="BW223" s="162"/>
      <c r="BX223" s="162"/>
      <c r="BY223" s="162"/>
      <c r="BZ223" s="162"/>
      <c r="CA223" s="162"/>
      <c r="CB223" s="162"/>
      <c r="CC223" s="162"/>
      <c r="CD223" s="162"/>
      <c r="CE223" s="162"/>
      <c r="CF223" s="162"/>
      <c r="CG223" s="162"/>
      <c r="CH223" s="162"/>
      <c r="CI223" s="162"/>
      <c r="CJ223" s="162"/>
    </row>
    <row r="224" spans="17:88">
      <c r="Q224" s="229"/>
      <c r="R224" s="230"/>
      <c r="S224" s="219"/>
      <c r="T224" s="220"/>
      <c r="U224" s="220"/>
      <c r="V224" s="220"/>
      <c r="W224" s="221"/>
      <c r="X224" s="199"/>
      <c r="Y224" s="199"/>
      <c r="AA224" s="203"/>
      <c r="AB224" s="198"/>
      <c r="AC224" s="161"/>
      <c r="AD224" s="161"/>
      <c r="AE224" s="161"/>
      <c r="AF224" s="161"/>
      <c r="AG224" s="161"/>
      <c r="AH224" s="161"/>
      <c r="AI224" s="161"/>
      <c r="AJ224" s="161"/>
      <c r="AK224" s="161"/>
      <c r="AL224" s="161"/>
      <c r="AM224" s="161"/>
      <c r="AN224" s="161"/>
      <c r="AO224" s="161"/>
      <c r="AP224" s="161"/>
      <c r="AQ224" s="161"/>
      <c r="AR224" s="161"/>
      <c r="AS224" s="161"/>
      <c r="AT224" s="161"/>
      <c r="AU224" s="161"/>
      <c r="AV224" s="161"/>
      <c r="AW224" s="161"/>
      <c r="AX224" s="161"/>
      <c r="AY224" s="161"/>
      <c r="AZ224" s="162"/>
      <c r="BA224" s="162"/>
      <c r="BB224" s="162"/>
      <c r="BC224" s="162"/>
      <c r="BD224" s="162"/>
      <c r="BE224" s="162"/>
      <c r="BF224" s="162"/>
      <c r="BG224" s="162"/>
      <c r="BH224" s="162"/>
      <c r="BI224" s="162"/>
      <c r="BJ224" s="162"/>
      <c r="BK224" s="162"/>
      <c r="BL224" s="162"/>
      <c r="BM224" s="162"/>
      <c r="BN224" s="162"/>
      <c r="BO224" s="162"/>
      <c r="BP224" s="162"/>
      <c r="BQ224" s="162"/>
      <c r="BR224" s="162"/>
      <c r="BS224" s="162"/>
      <c r="BT224" s="162"/>
      <c r="BU224" s="162"/>
      <c r="BV224" s="162"/>
      <c r="BW224" s="162"/>
      <c r="BX224" s="162"/>
      <c r="BY224" s="162"/>
      <c r="BZ224" s="162"/>
      <c r="CA224" s="162"/>
      <c r="CB224" s="162"/>
      <c r="CC224" s="162"/>
      <c r="CD224" s="162"/>
      <c r="CE224" s="162"/>
      <c r="CF224" s="162"/>
      <c r="CG224" s="162"/>
      <c r="CH224" s="162"/>
      <c r="CI224" s="162"/>
      <c r="CJ224" s="162"/>
    </row>
    <row r="225" spans="17:88">
      <c r="Q225" s="229"/>
      <c r="R225" s="230"/>
      <c r="S225" s="219"/>
      <c r="T225" s="220"/>
      <c r="U225" s="220"/>
      <c r="V225" s="220"/>
      <c r="W225" s="221"/>
      <c r="X225" s="199"/>
      <c r="Y225" s="199"/>
      <c r="AA225" s="203"/>
      <c r="AB225" s="198"/>
      <c r="AC225" s="161"/>
      <c r="AD225" s="161"/>
      <c r="AE225" s="161"/>
      <c r="AF225" s="161"/>
      <c r="AG225" s="161"/>
      <c r="AH225" s="161"/>
      <c r="AI225" s="161"/>
      <c r="AJ225" s="161"/>
      <c r="AK225" s="161"/>
      <c r="AL225" s="161"/>
      <c r="AM225" s="161"/>
      <c r="AN225" s="161"/>
      <c r="AO225" s="161"/>
      <c r="AP225" s="161"/>
      <c r="AQ225" s="161"/>
      <c r="AR225" s="161"/>
      <c r="AS225" s="161"/>
      <c r="AT225" s="161"/>
      <c r="AU225" s="161"/>
      <c r="AV225" s="161"/>
      <c r="AW225" s="161"/>
      <c r="AX225" s="161"/>
      <c r="AY225" s="161"/>
      <c r="AZ225" s="162"/>
      <c r="BA225" s="162"/>
      <c r="BB225" s="162"/>
      <c r="BC225" s="162"/>
      <c r="BD225" s="162"/>
      <c r="BE225" s="162"/>
      <c r="BF225" s="162"/>
      <c r="BG225" s="162"/>
      <c r="BH225" s="162"/>
      <c r="BI225" s="162"/>
      <c r="BJ225" s="162"/>
      <c r="BK225" s="162"/>
      <c r="BL225" s="162"/>
      <c r="BM225" s="162"/>
      <c r="BN225" s="162"/>
      <c r="BO225" s="162"/>
      <c r="BP225" s="162"/>
      <c r="BQ225" s="162"/>
      <c r="BR225" s="162"/>
      <c r="BS225" s="162"/>
      <c r="BT225" s="162"/>
      <c r="BU225" s="162"/>
      <c r="BV225" s="162"/>
      <c r="BW225" s="162"/>
      <c r="BX225" s="162"/>
      <c r="BY225" s="162"/>
      <c r="BZ225" s="162"/>
      <c r="CA225" s="162"/>
      <c r="CB225" s="162"/>
      <c r="CC225" s="162"/>
      <c r="CD225" s="162"/>
      <c r="CE225" s="162"/>
      <c r="CF225" s="162"/>
      <c r="CG225" s="162"/>
      <c r="CH225" s="162"/>
      <c r="CI225" s="162"/>
      <c r="CJ225" s="162"/>
    </row>
    <row r="226" spans="17:88">
      <c r="Q226" s="229"/>
      <c r="R226" s="230"/>
      <c r="S226" s="219"/>
      <c r="T226" s="220"/>
      <c r="U226" s="220"/>
      <c r="V226" s="220"/>
      <c r="W226" s="221"/>
      <c r="X226" s="199"/>
      <c r="Y226" s="199"/>
      <c r="AA226" s="203"/>
      <c r="AB226" s="198"/>
      <c r="AC226" s="161"/>
      <c r="AD226" s="161"/>
      <c r="AE226" s="161"/>
      <c r="AF226" s="161"/>
      <c r="AG226" s="161"/>
      <c r="AH226" s="161"/>
      <c r="AI226" s="161"/>
      <c r="AJ226" s="161"/>
      <c r="AK226" s="161"/>
      <c r="AL226" s="161"/>
      <c r="AM226" s="161"/>
      <c r="AN226" s="161"/>
      <c r="AO226" s="161"/>
      <c r="AP226" s="161"/>
      <c r="AQ226" s="161"/>
      <c r="AR226" s="161"/>
      <c r="AS226" s="161"/>
      <c r="AT226" s="161"/>
      <c r="AU226" s="161"/>
      <c r="AV226" s="161"/>
      <c r="AW226" s="161"/>
      <c r="AX226" s="161"/>
      <c r="AY226" s="161"/>
      <c r="AZ226" s="162"/>
      <c r="BA226" s="162"/>
      <c r="BB226" s="162"/>
      <c r="BC226" s="162"/>
      <c r="BD226" s="162"/>
      <c r="BE226" s="162"/>
      <c r="BF226" s="162"/>
      <c r="BG226" s="162"/>
      <c r="BH226" s="162"/>
      <c r="BI226" s="162"/>
      <c r="BJ226" s="162"/>
      <c r="BK226" s="162"/>
      <c r="BL226" s="162"/>
      <c r="BM226" s="162"/>
      <c r="BN226" s="162"/>
      <c r="BO226" s="162"/>
      <c r="BP226" s="162"/>
      <c r="BQ226" s="162"/>
      <c r="BR226" s="162"/>
      <c r="BS226" s="162"/>
      <c r="BT226" s="162"/>
      <c r="BU226" s="162"/>
      <c r="BV226" s="162"/>
      <c r="BW226" s="162"/>
      <c r="BX226" s="162"/>
      <c r="BY226" s="162"/>
      <c r="BZ226" s="162"/>
      <c r="CA226" s="162"/>
      <c r="CB226" s="162"/>
      <c r="CC226" s="162"/>
      <c r="CD226" s="162"/>
      <c r="CE226" s="162"/>
      <c r="CF226" s="162"/>
      <c r="CG226" s="162"/>
      <c r="CH226" s="162"/>
      <c r="CI226" s="162"/>
      <c r="CJ226" s="162"/>
    </row>
    <row r="227" spans="17:88">
      <c r="Q227" s="229"/>
      <c r="R227" s="230"/>
      <c r="S227" s="219"/>
      <c r="T227" s="220"/>
      <c r="U227" s="220"/>
      <c r="V227" s="220"/>
      <c r="W227" s="221"/>
      <c r="X227" s="199"/>
      <c r="Y227" s="199"/>
      <c r="AA227" s="203"/>
      <c r="AB227" s="198"/>
      <c r="AC227" s="161"/>
      <c r="AD227" s="161"/>
      <c r="AE227" s="161"/>
      <c r="AF227" s="161"/>
      <c r="AG227" s="161"/>
      <c r="AH227" s="161"/>
      <c r="AI227" s="161"/>
      <c r="AJ227" s="161"/>
      <c r="AK227" s="161"/>
      <c r="AL227" s="161"/>
      <c r="AM227" s="161"/>
      <c r="AN227" s="161"/>
      <c r="AO227" s="161"/>
      <c r="AP227" s="161"/>
      <c r="AQ227" s="161"/>
      <c r="AR227" s="161"/>
      <c r="AS227" s="161"/>
      <c r="AT227" s="161"/>
      <c r="AU227" s="161"/>
      <c r="AV227" s="161"/>
      <c r="AW227" s="161"/>
      <c r="AX227" s="161"/>
      <c r="AY227" s="161"/>
      <c r="AZ227" s="162"/>
      <c r="BA227" s="162"/>
      <c r="BB227" s="162"/>
      <c r="BC227" s="162"/>
      <c r="BD227" s="162"/>
      <c r="BE227" s="162"/>
      <c r="BF227" s="162"/>
      <c r="BG227" s="162"/>
      <c r="BH227" s="162"/>
      <c r="BI227" s="162"/>
      <c r="BJ227" s="162"/>
      <c r="BK227" s="162"/>
      <c r="BL227" s="162"/>
      <c r="BM227" s="162"/>
      <c r="BN227" s="162"/>
      <c r="BO227" s="162"/>
      <c r="BP227" s="162"/>
      <c r="BQ227" s="162"/>
      <c r="BR227" s="162"/>
      <c r="BS227" s="162"/>
      <c r="BT227" s="162"/>
      <c r="BU227" s="162"/>
      <c r="BV227" s="162"/>
      <c r="BW227" s="162"/>
      <c r="BX227" s="162"/>
      <c r="BY227" s="162"/>
      <c r="BZ227" s="162"/>
      <c r="CA227" s="162"/>
      <c r="CB227" s="162"/>
      <c r="CC227" s="162"/>
      <c r="CD227" s="162"/>
      <c r="CE227" s="162"/>
      <c r="CF227" s="162"/>
      <c r="CG227" s="162"/>
      <c r="CH227" s="162"/>
      <c r="CI227" s="162"/>
      <c r="CJ227" s="162"/>
    </row>
    <row r="228" spans="17:88">
      <c r="Q228" s="229"/>
      <c r="R228" s="230"/>
      <c r="S228" s="219"/>
      <c r="T228" s="220"/>
      <c r="U228" s="220"/>
      <c r="V228" s="220"/>
      <c r="W228" s="221"/>
      <c r="X228" s="199"/>
      <c r="Y228" s="199"/>
      <c r="AA228" s="203"/>
      <c r="AB228" s="198"/>
      <c r="AC228" s="161"/>
      <c r="AD228" s="161"/>
      <c r="AE228" s="161"/>
      <c r="AF228" s="161"/>
      <c r="AG228" s="161"/>
      <c r="AH228" s="161"/>
      <c r="AI228" s="161"/>
      <c r="AJ228" s="161"/>
      <c r="AK228" s="161"/>
      <c r="AL228" s="161"/>
      <c r="AM228" s="161"/>
      <c r="AN228" s="161"/>
      <c r="AO228" s="161"/>
      <c r="AP228" s="161"/>
      <c r="AQ228" s="161"/>
      <c r="AR228" s="161"/>
      <c r="AS228" s="161"/>
      <c r="AT228" s="161"/>
      <c r="AU228" s="161"/>
      <c r="AV228" s="161"/>
      <c r="AW228" s="161"/>
      <c r="AX228" s="161"/>
      <c r="AY228" s="161"/>
      <c r="AZ228" s="162"/>
      <c r="BA228" s="162"/>
      <c r="BB228" s="162"/>
      <c r="BC228" s="162"/>
      <c r="BD228" s="162"/>
      <c r="BE228" s="162"/>
      <c r="BF228" s="162"/>
      <c r="BG228" s="162"/>
      <c r="BH228" s="162"/>
      <c r="BI228" s="162"/>
      <c r="BJ228" s="162"/>
      <c r="BK228" s="162"/>
      <c r="BL228" s="162"/>
      <c r="BM228" s="162"/>
      <c r="BN228" s="162"/>
      <c r="BO228" s="162"/>
      <c r="BP228" s="162"/>
      <c r="BQ228" s="162"/>
      <c r="BR228" s="162"/>
      <c r="BS228" s="162"/>
      <c r="BT228" s="162"/>
      <c r="BU228" s="162"/>
      <c r="BV228" s="162"/>
      <c r="BW228" s="162"/>
      <c r="BX228" s="162"/>
      <c r="BY228" s="162"/>
      <c r="BZ228" s="162"/>
      <c r="CA228" s="162"/>
      <c r="CB228" s="162"/>
      <c r="CC228" s="162"/>
      <c r="CD228" s="162"/>
      <c r="CE228" s="162"/>
      <c r="CF228" s="162"/>
      <c r="CG228" s="162"/>
      <c r="CH228" s="162"/>
      <c r="CI228" s="162"/>
      <c r="CJ228" s="162"/>
    </row>
    <row r="229" spans="17:88">
      <c r="Q229" s="229"/>
      <c r="R229" s="230"/>
      <c r="S229" s="219"/>
      <c r="T229" s="220"/>
      <c r="U229" s="220"/>
      <c r="V229" s="220"/>
      <c r="W229" s="221"/>
      <c r="X229" s="199"/>
      <c r="Y229" s="199"/>
      <c r="AA229" s="203"/>
      <c r="AB229" s="198"/>
      <c r="AC229" s="161"/>
      <c r="AD229" s="161"/>
      <c r="AE229" s="161"/>
      <c r="AF229" s="161"/>
      <c r="AG229" s="161"/>
      <c r="AH229" s="161"/>
      <c r="AI229" s="161"/>
      <c r="AJ229" s="161"/>
      <c r="AK229" s="161"/>
      <c r="AL229" s="161"/>
      <c r="AM229" s="161"/>
      <c r="AN229" s="161"/>
      <c r="AO229" s="161"/>
      <c r="AP229" s="161"/>
      <c r="AQ229" s="161"/>
      <c r="AR229" s="161"/>
      <c r="AS229" s="161"/>
      <c r="AT229" s="161"/>
      <c r="AU229" s="161"/>
      <c r="AV229" s="161"/>
      <c r="AW229" s="161"/>
      <c r="AX229" s="161"/>
      <c r="AY229" s="161"/>
      <c r="AZ229" s="162"/>
      <c r="BA229" s="162"/>
      <c r="BB229" s="162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BW229" s="162"/>
      <c r="BX229" s="162"/>
      <c r="BY229" s="162"/>
      <c r="BZ229" s="162"/>
      <c r="CA229" s="162"/>
      <c r="CB229" s="162"/>
      <c r="CC229" s="162"/>
      <c r="CD229" s="162"/>
      <c r="CE229" s="162"/>
      <c r="CF229" s="162"/>
      <c r="CG229" s="162"/>
      <c r="CH229" s="162"/>
      <c r="CI229" s="162"/>
      <c r="CJ229" s="162"/>
    </row>
    <row r="230" spans="17:88">
      <c r="Q230" s="229"/>
      <c r="R230" s="230"/>
      <c r="S230" s="219"/>
      <c r="T230" s="220"/>
      <c r="U230" s="220"/>
      <c r="V230" s="220"/>
      <c r="W230" s="221"/>
      <c r="X230" s="199"/>
      <c r="Y230" s="199"/>
      <c r="AA230" s="203"/>
      <c r="AB230" s="198"/>
      <c r="AC230" s="161"/>
      <c r="AD230" s="161"/>
      <c r="AE230" s="161"/>
      <c r="AF230" s="161"/>
      <c r="AG230" s="161"/>
      <c r="AH230" s="161"/>
      <c r="AI230" s="161"/>
      <c r="AJ230" s="161"/>
      <c r="AK230" s="161"/>
      <c r="AL230" s="161"/>
      <c r="AM230" s="161"/>
      <c r="AN230" s="161"/>
      <c r="AO230" s="161"/>
      <c r="AP230" s="161"/>
      <c r="AQ230" s="161"/>
      <c r="AR230" s="161"/>
      <c r="AS230" s="161"/>
      <c r="AT230" s="161"/>
      <c r="AU230" s="161"/>
      <c r="AV230" s="161"/>
      <c r="AW230" s="161"/>
      <c r="AX230" s="161"/>
      <c r="AY230" s="161"/>
      <c r="AZ230" s="162"/>
      <c r="BA230" s="162"/>
      <c r="BB230" s="162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BW230" s="162"/>
      <c r="BX230" s="162"/>
      <c r="BY230" s="162"/>
      <c r="BZ230" s="162"/>
      <c r="CA230" s="162"/>
      <c r="CB230" s="162"/>
      <c r="CC230" s="162"/>
      <c r="CD230" s="162"/>
      <c r="CE230" s="162"/>
      <c r="CF230" s="162"/>
      <c r="CG230" s="162"/>
      <c r="CH230" s="162"/>
      <c r="CI230" s="162"/>
      <c r="CJ230" s="162"/>
    </row>
    <row r="231" spans="17:88">
      <c r="Q231" s="229"/>
      <c r="R231" s="230"/>
      <c r="S231" s="219"/>
      <c r="T231" s="220"/>
      <c r="U231" s="220"/>
      <c r="V231" s="220"/>
      <c r="W231" s="221"/>
      <c r="X231" s="199"/>
      <c r="Y231" s="199"/>
      <c r="AA231" s="203"/>
      <c r="AB231" s="198"/>
      <c r="AC231" s="161"/>
      <c r="AD231" s="161"/>
      <c r="AE231" s="161"/>
      <c r="AF231" s="161"/>
      <c r="AG231" s="161"/>
      <c r="AH231" s="161"/>
      <c r="AI231" s="161"/>
      <c r="AJ231" s="161"/>
      <c r="AK231" s="161"/>
      <c r="AL231" s="161"/>
      <c r="AM231" s="161"/>
      <c r="AN231" s="161"/>
      <c r="AO231" s="161"/>
      <c r="AP231" s="161"/>
      <c r="AQ231" s="161"/>
      <c r="AR231" s="161"/>
      <c r="AS231" s="161"/>
      <c r="AT231" s="161"/>
      <c r="AU231" s="161"/>
      <c r="AV231" s="161"/>
      <c r="AW231" s="161"/>
      <c r="AX231" s="161"/>
      <c r="AY231" s="161"/>
      <c r="AZ231" s="162"/>
      <c r="BA231" s="162"/>
      <c r="BB231" s="162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BW231" s="162"/>
      <c r="BX231" s="162"/>
      <c r="BY231" s="162"/>
      <c r="BZ231" s="162"/>
      <c r="CA231" s="162"/>
      <c r="CB231" s="162"/>
      <c r="CC231" s="162"/>
      <c r="CD231" s="162"/>
      <c r="CE231" s="162"/>
      <c r="CF231" s="162"/>
      <c r="CG231" s="162"/>
      <c r="CH231" s="162"/>
      <c r="CI231" s="162"/>
      <c r="CJ231" s="162"/>
    </row>
    <row r="232" spans="17:88">
      <c r="Q232" s="229"/>
      <c r="R232" s="230"/>
      <c r="S232" s="219"/>
      <c r="T232" s="220"/>
      <c r="U232" s="220"/>
      <c r="V232" s="220"/>
      <c r="W232" s="221"/>
      <c r="X232" s="199"/>
      <c r="Y232" s="199"/>
      <c r="AA232" s="203"/>
      <c r="AB232" s="198"/>
      <c r="AC232" s="161"/>
      <c r="AD232" s="161"/>
      <c r="AE232" s="161"/>
      <c r="AF232" s="161"/>
      <c r="AG232" s="161"/>
      <c r="AH232" s="161"/>
      <c r="AI232" s="161"/>
      <c r="AJ232" s="161"/>
      <c r="AK232" s="161"/>
      <c r="AL232" s="161"/>
      <c r="AM232" s="161"/>
      <c r="AN232" s="161"/>
      <c r="AO232" s="161"/>
      <c r="AP232" s="161"/>
      <c r="AQ232" s="161"/>
      <c r="AR232" s="161"/>
      <c r="AS232" s="161"/>
      <c r="AT232" s="161"/>
      <c r="AU232" s="161"/>
      <c r="AV232" s="161"/>
      <c r="AW232" s="161"/>
      <c r="AX232" s="161"/>
      <c r="AY232" s="161"/>
      <c r="AZ232" s="162"/>
      <c r="BA232" s="162"/>
      <c r="BB232" s="162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BW232" s="162"/>
      <c r="BX232" s="162"/>
      <c r="BY232" s="162"/>
      <c r="BZ232" s="162"/>
      <c r="CA232" s="162"/>
      <c r="CB232" s="162"/>
      <c r="CC232" s="162"/>
      <c r="CD232" s="162"/>
      <c r="CE232" s="162"/>
      <c r="CF232" s="162"/>
      <c r="CG232" s="162"/>
      <c r="CH232" s="162"/>
      <c r="CI232" s="162"/>
      <c r="CJ232" s="162"/>
    </row>
    <row r="233" spans="17:88">
      <c r="Q233" s="229"/>
      <c r="R233" s="230"/>
      <c r="S233" s="219"/>
      <c r="T233" s="220"/>
      <c r="U233" s="220"/>
      <c r="V233" s="220"/>
      <c r="W233" s="221"/>
      <c r="X233" s="199"/>
      <c r="Y233" s="199"/>
      <c r="AA233" s="203"/>
      <c r="AB233" s="198"/>
      <c r="AC233" s="161"/>
      <c r="AD233" s="161"/>
      <c r="AE233" s="161"/>
      <c r="AF233" s="161"/>
      <c r="AG233" s="161"/>
      <c r="AH233" s="161"/>
      <c r="AI233" s="161"/>
      <c r="AJ233" s="161"/>
      <c r="AK233" s="161"/>
      <c r="AL233" s="161"/>
      <c r="AM233" s="161"/>
      <c r="AN233" s="161"/>
      <c r="AO233" s="161"/>
      <c r="AP233" s="161"/>
      <c r="AQ233" s="161"/>
      <c r="AR233" s="161"/>
      <c r="AS233" s="161"/>
      <c r="AT233" s="161"/>
      <c r="AU233" s="161"/>
      <c r="AV233" s="161"/>
      <c r="AW233" s="161"/>
      <c r="AX233" s="161"/>
      <c r="AY233" s="161"/>
      <c r="AZ233" s="162"/>
      <c r="BA233" s="162"/>
      <c r="BB233" s="162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BW233" s="162"/>
      <c r="BX233" s="162"/>
      <c r="BY233" s="162"/>
      <c r="BZ233" s="162"/>
      <c r="CA233" s="162"/>
      <c r="CB233" s="162"/>
      <c r="CC233" s="162"/>
      <c r="CD233" s="162"/>
      <c r="CE233" s="162"/>
      <c r="CF233" s="162"/>
      <c r="CG233" s="162"/>
      <c r="CH233" s="162"/>
      <c r="CI233" s="162"/>
      <c r="CJ233" s="162"/>
    </row>
    <row r="234" spans="17:88">
      <c r="Q234" s="229"/>
      <c r="R234" s="230"/>
      <c r="S234" s="219"/>
      <c r="T234" s="220"/>
      <c r="U234" s="220"/>
      <c r="V234" s="220"/>
      <c r="W234" s="221"/>
      <c r="X234" s="199"/>
      <c r="Y234" s="199"/>
      <c r="AA234" s="203"/>
      <c r="AB234" s="198"/>
      <c r="AC234" s="161"/>
      <c r="AD234" s="161"/>
      <c r="AE234" s="161"/>
      <c r="AF234" s="161"/>
      <c r="AG234" s="161"/>
      <c r="AH234" s="161"/>
      <c r="AI234" s="161"/>
      <c r="AJ234" s="161"/>
      <c r="AK234" s="161"/>
      <c r="AL234" s="161"/>
      <c r="AM234" s="161"/>
      <c r="AN234" s="161"/>
      <c r="AO234" s="161"/>
      <c r="AP234" s="161"/>
      <c r="AQ234" s="161"/>
      <c r="AR234" s="161"/>
      <c r="AS234" s="161"/>
      <c r="AT234" s="161"/>
      <c r="AU234" s="161"/>
      <c r="AV234" s="161"/>
      <c r="AW234" s="161"/>
      <c r="AX234" s="161"/>
      <c r="AY234" s="161"/>
      <c r="AZ234" s="162"/>
      <c r="BA234" s="162"/>
      <c r="BB234" s="162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BW234" s="162"/>
      <c r="BX234" s="162"/>
      <c r="BY234" s="162"/>
      <c r="BZ234" s="162"/>
      <c r="CA234" s="162"/>
      <c r="CB234" s="162"/>
      <c r="CC234" s="162"/>
      <c r="CD234" s="162"/>
      <c r="CE234" s="162"/>
      <c r="CF234" s="162"/>
      <c r="CG234" s="162"/>
      <c r="CH234" s="162"/>
      <c r="CI234" s="162"/>
      <c r="CJ234" s="162"/>
    </row>
    <row r="235" spans="17:88">
      <c r="Q235" s="229"/>
      <c r="R235" s="230"/>
      <c r="S235" s="219"/>
      <c r="T235" s="220"/>
      <c r="U235" s="220"/>
      <c r="V235" s="220"/>
      <c r="W235" s="221"/>
      <c r="X235" s="199"/>
      <c r="Y235" s="199"/>
      <c r="AA235" s="203"/>
      <c r="AB235" s="198"/>
      <c r="AC235" s="161"/>
      <c r="AD235" s="161"/>
      <c r="AE235" s="161"/>
      <c r="AF235" s="161"/>
      <c r="AG235" s="161"/>
      <c r="AH235" s="161"/>
      <c r="AI235" s="161"/>
      <c r="AJ235" s="161"/>
      <c r="AK235" s="161"/>
      <c r="AL235" s="161"/>
      <c r="AM235" s="161"/>
      <c r="AN235" s="161"/>
      <c r="AO235" s="161"/>
      <c r="AP235" s="161"/>
      <c r="AQ235" s="161"/>
      <c r="AR235" s="161"/>
      <c r="AS235" s="161"/>
      <c r="AT235" s="161"/>
      <c r="AU235" s="161"/>
      <c r="AV235" s="161"/>
      <c r="AW235" s="161"/>
      <c r="AX235" s="161"/>
      <c r="AY235" s="161"/>
      <c r="AZ235" s="162"/>
      <c r="BA235" s="162"/>
      <c r="BB235" s="162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BW235" s="162"/>
      <c r="BX235" s="162"/>
      <c r="BY235" s="162"/>
      <c r="BZ235" s="162"/>
      <c r="CA235" s="162"/>
      <c r="CB235" s="162"/>
      <c r="CC235" s="162"/>
      <c r="CD235" s="162"/>
      <c r="CE235" s="162"/>
      <c r="CF235" s="162"/>
      <c r="CG235" s="162"/>
      <c r="CH235" s="162"/>
      <c r="CI235" s="162"/>
      <c r="CJ235" s="162"/>
    </row>
    <row r="236" spans="17:88">
      <c r="Q236" s="229"/>
      <c r="R236" s="230"/>
      <c r="S236" s="219"/>
      <c r="T236" s="220"/>
      <c r="U236" s="220"/>
      <c r="V236" s="220"/>
      <c r="W236" s="221"/>
      <c r="X236" s="199"/>
      <c r="Y236" s="199"/>
      <c r="AA236" s="203"/>
      <c r="AB236" s="198"/>
      <c r="AC236" s="161"/>
      <c r="AD236" s="161"/>
      <c r="AE236" s="161"/>
      <c r="AF236" s="161"/>
      <c r="AG236" s="161"/>
      <c r="AH236" s="161"/>
      <c r="AI236" s="161"/>
      <c r="AJ236" s="161"/>
      <c r="AK236" s="161"/>
      <c r="AL236" s="161"/>
      <c r="AM236" s="161"/>
      <c r="AN236" s="161"/>
      <c r="AO236" s="161"/>
      <c r="AP236" s="161"/>
      <c r="AQ236" s="161"/>
      <c r="AR236" s="161"/>
      <c r="AS236" s="161"/>
      <c r="AT236" s="161"/>
      <c r="AU236" s="161"/>
      <c r="AV236" s="161"/>
      <c r="AW236" s="161"/>
      <c r="AX236" s="161"/>
      <c r="AY236" s="161"/>
      <c r="AZ236" s="162"/>
      <c r="BA236" s="162"/>
      <c r="BB236" s="162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BW236" s="162"/>
      <c r="BX236" s="162"/>
      <c r="BY236" s="162"/>
      <c r="BZ236" s="162"/>
      <c r="CA236" s="162"/>
      <c r="CB236" s="162"/>
      <c r="CC236" s="162"/>
      <c r="CD236" s="162"/>
      <c r="CE236" s="162"/>
      <c r="CF236" s="162"/>
      <c r="CG236" s="162"/>
      <c r="CH236" s="162"/>
      <c r="CI236" s="162"/>
      <c r="CJ236" s="162"/>
    </row>
    <row r="237" spans="17:88">
      <c r="Q237" s="229"/>
      <c r="R237" s="230"/>
      <c r="S237" s="219"/>
      <c r="T237" s="220"/>
      <c r="U237" s="220"/>
      <c r="V237" s="220"/>
      <c r="W237" s="221"/>
      <c r="X237" s="199"/>
      <c r="Y237" s="199"/>
      <c r="AA237" s="203"/>
      <c r="AB237" s="198"/>
      <c r="AC237" s="161"/>
      <c r="AD237" s="161"/>
      <c r="AE237" s="161"/>
      <c r="AF237" s="161"/>
      <c r="AG237" s="161"/>
      <c r="AH237" s="161"/>
      <c r="AI237" s="161"/>
      <c r="AJ237" s="161"/>
      <c r="AK237" s="161"/>
      <c r="AL237" s="161"/>
      <c r="AM237" s="161"/>
      <c r="AN237" s="161"/>
      <c r="AO237" s="161"/>
      <c r="AP237" s="161"/>
      <c r="AQ237" s="161"/>
      <c r="AR237" s="161"/>
      <c r="AS237" s="161"/>
      <c r="AT237" s="161"/>
      <c r="AU237" s="161"/>
      <c r="AV237" s="161"/>
      <c r="AW237" s="161"/>
      <c r="AX237" s="161"/>
      <c r="AY237" s="161"/>
      <c r="AZ237" s="162"/>
      <c r="BA237" s="162"/>
      <c r="BB237" s="162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BW237" s="162"/>
      <c r="BX237" s="162"/>
      <c r="BY237" s="162"/>
      <c r="BZ237" s="162"/>
      <c r="CA237" s="162"/>
      <c r="CB237" s="162"/>
      <c r="CC237" s="162"/>
      <c r="CD237" s="162"/>
      <c r="CE237" s="162"/>
      <c r="CF237" s="162"/>
      <c r="CG237" s="162"/>
      <c r="CH237" s="162"/>
      <c r="CI237" s="162"/>
      <c r="CJ237" s="162"/>
    </row>
    <row r="238" spans="17:88">
      <c r="Q238" s="229"/>
      <c r="R238" s="230"/>
      <c r="S238" s="219"/>
      <c r="T238" s="220"/>
      <c r="U238" s="220"/>
      <c r="V238" s="220"/>
      <c r="W238" s="221"/>
      <c r="X238" s="199"/>
      <c r="Y238" s="199"/>
      <c r="AA238" s="203"/>
      <c r="AB238" s="198"/>
      <c r="AC238" s="161"/>
      <c r="AD238" s="161"/>
      <c r="AE238" s="161"/>
      <c r="AF238" s="161"/>
      <c r="AG238" s="161"/>
      <c r="AH238" s="161"/>
      <c r="AI238" s="161"/>
      <c r="AJ238" s="161"/>
      <c r="AK238" s="161"/>
      <c r="AL238" s="161"/>
      <c r="AM238" s="161"/>
      <c r="AN238" s="161"/>
      <c r="AO238" s="161"/>
      <c r="AP238" s="161"/>
      <c r="AQ238" s="161"/>
      <c r="AR238" s="161"/>
      <c r="AS238" s="161"/>
      <c r="AT238" s="161"/>
      <c r="AU238" s="161"/>
      <c r="AV238" s="161"/>
      <c r="AW238" s="161"/>
      <c r="AX238" s="161"/>
      <c r="AY238" s="161"/>
      <c r="AZ238" s="162"/>
      <c r="BA238" s="162"/>
      <c r="BB238" s="162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BW238" s="162"/>
      <c r="BX238" s="162"/>
      <c r="BY238" s="162"/>
      <c r="BZ238" s="162"/>
      <c r="CA238" s="162"/>
      <c r="CB238" s="162"/>
      <c r="CC238" s="162"/>
      <c r="CD238" s="162"/>
      <c r="CE238" s="162"/>
      <c r="CF238" s="162"/>
      <c r="CG238" s="162"/>
      <c r="CH238" s="162"/>
      <c r="CI238" s="162"/>
      <c r="CJ238" s="162"/>
    </row>
    <row r="239" spans="17:88">
      <c r="Q239" s="229"/>
      <c r="R239" s="230"/>
      <c r="S239" s="219"/>
      <c r="T239" s="220"/>
      <c r="U239" s="220"/>
      <c r="V239" s="220"/>
      <c r="W239" s="221"/>
      <c r="X239" s="199"/>
      <c r="Y239" s="199"/>
      <c r="AA239" s="203"/>
      <c r="AB239" s="198"/>
      <c r="AC239" s="161"/>
      <c r="AD239" s="161"/>
      <c r="AE239" s="161"/>
      <c r="AF239" s="161"/>
      <c r="AG239" s="161"/>
      <c r="AH239" s="161"/>
      <c r="AI239" s="161"/>
      <c r="AJ239" s="161"/>
      <c r="AK239" s="161"/>
      <c r="AL239" s="161"/>
      <c r="AM239" s="161"/>
      <c r="AN239" s="161"/>
      <c r="AO239" s="161"/>
      <c r="AP239" s="161"/>
      <c r="AQ239" s="161"/>
      <c r="AR239" s="161"/>
      <c r="AS239" s="161"/>
      <c r="AT239" s="161"/>
      <c r="AU239" s="161"/>
      <c r="AV239" s="161"/>
      <c r="AW239" s="161"/>
      <c r="AX239" s="161"/>
      <c r="AY239" s="161"/>
      <c r="AZ239" s="162"/>
      <c r="BA239" s="162"/>
      <c r="BB239" s="162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BW239" s="162"/>
      <c r="BX239" s="162"/>
      <c r="BY239" s="162"/>
      <c r="BZ239" s="162"/>
      <c r="CA239" s="162"/>
      <c r="CB239" s="162"/>
      <c r="CC239" s="162"/>
      <c r="CD239" s="162"/>
      <c r="CE239" s="162"/>
      <c r="CF239" s="162"/>
      <c r="CG239" s="162"/>
      <c r="CH239" s="162"/>
      <c r="CI239" s="162"/>
      <c r="CJ239" s="162"/>
    </row>
    <row r="240" spans="17:88">
      <c r="Q240" s="229"/>
      <c r="R240" s="230"/>
      <c r="S240" s="219"/>
      <c r="T240" s="220"/>
      <c r="U240" s="220"/>
      <c r="V240" s="220"/>
      <c r="W240" s="221"/>
      <c r="X240" s="199"/>
      <c r="Y240" s="199"/>
      <c r="AA240" s="203"/>
      <c r="AB240" s="198"/>
      <c r="AC240" s="161"/>
      <c r="AD240" s="161"/>
      <c r="AE240" s="161"/>
      <c r="AF240" s="161"/>
      <c r="AG240" s="161"/>
      <c r="AH240" s="161"/>
      <c r="AI240" s="161"/>
      <c r="AJ240" s="161"/>
      <c r="AK240" s="161"/>
      <c r="AL240" s="161"/>
      <c r="AM240" s="161"/>
      <c r="AN240" s="161"/>
      <c r="AO240" s="161"/>
      <c r="AP240" s="161"/>
      <c r="AQ240" s="161"/>
      <c r="AR240" s="161"/>
      <c r="AS240" s="161"/>
      <c r="AT240" s="161"/>
      <c r="AU240" s="161"/>
      <c r="AV240" s="161"/>
      <c r="AW240" s="161"/>
      <c r="AX240" s="161"/>
      <c r="AY240" s="161"/>
      <c r="AZ240" s="162"/>
      <c r="BA240" s="162"/>
      <c r="BB240" s="162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BW240" s="162"/>
      <c r="BX240" s="162"/>
      <c r="BY240" s="162"/>
      <c r="BZ240" s="162"/>
      <c r="CA240" s="162"/>
      <c r="CB240" s="162"/>
      <c r="CC240" s="162"/>
      <c r="CD240" s="162"/>
      <c r="CE240" s="162"/>
      <c r="CF240" s="162"/>
      <c r="CG240" s="162"/>
      <c r="CH240" s="162"/>
      <c r="CI240" s="162"/>
      <c r="CJ240" s="162"/>
    </row>
    <row r="241" spans="17:88">
      <c r="Q241" s="229"/>
      <c r="R241" s="230"/>
      <c r="S241" s="219"/>
      <c r="T241" s="220"/>
      <c r="U241" s="220"/>
      <c r="V241" s="220"/>
      <c r="W241" s="221"/>
      <c r="X241" s="199"/>
      <c r="Y241" s="199"/>
      <c r="AA241" s="203"/>
      <c r="AB241" s="198"/>
      <c r="AC241" s="161"/>
      <c r="AD241" s="161"/>
      <c r="AE241" s="161"/>
      <c r="AF241" s="161"/>
      <c r="AG241" s="161"/>
      <c r="AH241" s="161"/>
      <c r="AI241" s="161"/>
      <c r="AJ241" s="161"/>
      <c r="AK241" s="161"/>
      <c r="AL241" s="161"/>
      <c r="AM241" s="161"/>
      <c r="AN241" s="161"/>
      <c r="AO241" s="161"/>
      <c r="AP241" s="161"/>
      <c r="AQ241" s="161"/>
      <c r="AR241" s="161"/>
      <c r="AS241" s="161"/>
      <c r="AT241" s="161"/>
      <c r="AU241" s="161"/>
      <c r="AV241" s="161"/>
      <c r="AW241" s="161"/>
      <c r="AX241" s="161"/>
      <c r="AY241" s="161"/>
      <c r="AZ241" s="162"/>
      <c r="BA241" s="162"/>
      <c r="BB241" s="162"/>
      <c r="BC241" s="162"/>
      <c r="BD241" s="162"/>
      <c r="BE241" s="162"/>
      <c r="BF241" s="162"/>
      <c r="BG241" s="162"/>
      <c r="BH241" s="162"/>
      <c r="BI241" s="162"/>
      <c r="BJ241" s="162"/>
      <c r="BK241" s="162"/>
      <c r="BL241" s="162"/>
      <c r="BM241" s="162"/>
      <c r="BN241" s="162"/>
      <c r="BO241" s="162"/>
      <c r="BP241" s="162"/>
      <c r="BQ241" s="162"/>
      <c r="BR241" s="162"/>
      <c r="BS241" s="162"/>
      <c r="BT241" s="162"/>
      <c r="BU241" s="162"/>
      <c r="BV241" s="162"/>
      <c r="BW241" s="162"/>
      <c r="BX241" s="162"/>
      <c r="BY241" s="162"/>
      <c r="BZ241" s="162"/>
      <c r="CA241" s="162"/>
      <c r="CB241" s="162"/>
      <c r="CC241" s="162"/>
      <c r="CD241" s="162"/>
      <c r="CE241" s="162"/>
      <c r="CF241" s="162"/>
      <c r="CG241" s="162"/>
      <c r="CH241" s="162"/>
      <c r="CI241" s="162"/>
      <c r="CJ241" s="162"/>
    </row>
    <row r="242" spans="17:88">
      <c r="Q242" s="229"/>
      <c r="R242" s="230"/>
      <c r="S242" s="219"/>
      <c r="T242" s="220"/>
      <c r="U242" s="220"/>
      <c r="V242" s="220"/>
      <c r="W242" s="221"/>
      <c r="X242" s="199"/>
      <c r="Y242" s="199"/>
      <c r="AA242" s="203"/>
      <c r="AB242" s="198"/>
      <c r="AC242" s="161"/>
      <c r="AD242" s="161"/>
      <c r="AE242" s="161"/>
      <c r="AF242" s="161"/>
      <c r="AG242" s="161"/>
      <c r="AH242" s="161"/>
      <c r="AI242" s="161"/>
      <c r="AJ242" s="161"/>
      <c r="AK242" s="161"/>
      <c r="AL242" s="161"/>
      <c r="AM242" s="161"/>
      <c r="AN242" s="161"/>
      <c r="AO242" s="161"/>
      <c r="AP242" s="161"/>
      <c r="AQ242" s="161"/>
      <c r="AR242" s="161"/>
      <c r="AS242" s="161"/>
      <c r="AT242" s="161"/>
      <c r="AU242" s="161"/>
      <c r="AV242" s="161"/>
      <c r="AW242" s="161"/>
      <c r="AX242" s="161"/>
      <c r="AY242" s="161"/>
      <c r="AZ242" s="162"/>
      <c r="BA242" s="162"/>
      <c r="BB242" s="162"/>
      <c r="BC242" s="162"/>
      <c r="BD242" s="162"/>
      <c r="BE242" s="162"/>
      <c r="BF242" s="162"/>
      <c r="BG242" s="162"/>
      <c r="BH242" s="162"/>
      <c r="BI242" s="162"/>
      <c r="BJ242" s="162"/>
      <c r="BK242" s="162"/>
      <c r="BL242" s="162"/>
      <c r="BM242" s="162"/>
      <c r="BN242" s="162"/>
      <c r="BO242" s="162"/>
      <c r="BP242" s="162"/>
      <c r="BQ242" s="162"/>
      <c r="BR242" s="162"/>
      <c r="BS242" s="162"/>
      <c r="BT242" s="162"/>
      <c r="BU242" s="162"/>
      <c r="BV242" s="162"/>
      <c r="BW242" s="162"/>
      <c r="BX242" s="162"/>
      <c r="BY242" s="162"/>
      <c r="BZ242" s="162"/>
      <c r="CA242" s="162"/>
      <c r="CB242" s="162"/>
      <c r="CC242" s="162"/>
      <c r="CD242" s="162"/>
      <c r="CE242" s="162"/>
      <c r="CF242" s="162"/>
      <c r="CG242" s="162"/>
      <c r="CH242" s="162"/>
      <c r="CI242" s="162"/>
      <c r="CJ242" s="162"/>
    </row>
    <row r="243" spans="17:88">
      <c r="Q243" s="229"/>
      <c r="R243" s="230"/>
      <c r="S243" s="219"/>
      <c r="T243" s="220"/>
      <c r="U243" s="220"/>
      <c r="V243" s="220"/>
      <c r="W243" s="221"/>
      <c r="X243" s="199"/>
      <c r="Y243" s="199"/>
      <c r="AA243" s="203"/>
      <c r="AB243" s="198"/>
      <c r="AC243" s="161"/>
      <c r="AD243" s="161"/>
      <c r="AE243" s="161"/>
      <c r="AF243" s="161"/>
      <c r="AG243" s="161"/>
      <c r="AH243" s="161"/>
      <c r="AI243" s="161"/>
      <c r="AJ243" s="161"/>
      <c r="AK243" s="161"/>
      <c r="AL243" s="161"/>
      <c r="AM243" s="161"/>
      <c r="AN243" s="161"/>
      <c r="AO243" s="161"/>
      <c r="AP243" s="161"/>
      <c r="AQ243" s="161"/>
      <c r="AR243" s="161"/>
      <c r="AS243" s="161"/>
      <c r="AT243" s="161"/>
      <c r="AU243" s="161"/>
      <c r="AV243" s="161"/>
      <c r="AW243" s="161"/>
      <c r="AX243" s="161"/>
      <c r="AY243" s="161"/>
      <c r="AZ243" s="162"/>
      <c r="BA243" s="162"/>
      <c r="BB243" s="162"/>
      <c r="BC243" s="162"/>
      <c r="BD243" s="162"/>
      <c r="BE243" s="162"/>
      <c r="BF243" s="162"/>
      <c r="BG243" s="162"/>
      <c r="BH243" s="162"/>
      <c r="BI243" s="162"/>
      <c r="BJ243" s="162"/>
      <c r="BK243" s="162"/>
      <c r="BL243" s="162"/>
      <c r="BM243" s="162"/>
      <c r="BN243" s="162"/>
      <c r="BO243" s="162"/>
      <c r="BP243" s="162"/>
      <c r="BQ243" s="162"/>
      <c r="BR243" s="162"/>
      <c r="BS243" s="162"/>
      <c r="BT243" s="162"/>
      <c r="BU243" s="162"/>
      <c r="BV243" s="162"/>
      <c r="BW243" s="162"/>
      <c r="BX243" s="162"/>
      <c r="BY243" s="162"/>
      <c r="BZ243" s="162"/>
      <c r="CA243" s="162"/>
      <c r="CB243" s="162"/>
      <c r="CC243" s="162"/>
      <c r="CD243" s="162"/>
      <c r="CE243" s="162"/>
      <c r="CF243" s="162"/>
      <c r="CG243" s="162"/>
      <c r="CH243" s="162"/>
      <c r="CI243" s="162"/>
      <c r="CJ243" s="162"/>
    </row>
    <row r="244" spans="17:88">
      <c r="Q244" s="229"/>
      <c r="R244" s="230"/>
      <c r="S244" s="219"/>
      <c r="T244" s="220"/>
      <c r="U244" s="220"/>
      <c r="V244" s="220"/>
      <c r="W244" s="221"/>
      <c r="X244" s="199"/>
      <c r="Y244" s="199"/>
      <c r="AA244" s="203"/>
      <c r="AB244" s="198"/>
      <c r="AC244" s="161"/>
      <c r="AD244" s="161"/>
      <c r="AE244" s="161"/>
      <c r="AF244" s="161"/>
      <c r="AG244" s="161"/>
      <c r="AH244" s="161"/>
      <c r="AI244" s="161"/>
      <c r="AJ244" s="161"/>
      <c r="AK244" s="161"/>
      <c r="AL244" s="161"/>
      <c r="AM244" s="161"/>
      <c r="AN244" s="161"/>
      <c r="AO244" s="161"/>
      <c r="AP244" s="161"/>
      <c r="AQ244" s="161"/>
      <c r="AR244" s="161"/>
      <c r="AS244" s="161"/>
      <c r="AT244" s="161"/>
      <c r="AU244" s="161"/>
      <c r="AV244" s="161"/>
      <c r="AW244" s="161"/>
      <c r="AX244" s="161"/>
      <c r="AY244" s="161"/>
      <c r="AZ244" s="162"/>
      <c r="BA244" s="162"/>
      <c r="BB244" s="162"/>
      <c r="BC244" s="162"/>
      <c r="BD244" s="162"/>
      <c r="BE244" s="162"/>
      <c r="BF244" s="162"/>
      <c r="BG244" s="162"/>
      <c r="BH244" s="162"/>
      <c r="BI244" s="162"/>
      <c r="BJ244" s="162"/>
      <c r="BK244" s="162"/>
      <c r="BL244" s="162"/>
      <c r="BM244" s="162"/>
      <c r="BN244" s="162"/>
      <c r="BO244" s="162"/>
      <c r="BP244" s="162"/>
      <c r="BQ244" s="162"/>
      <c r="BR244" s="162"/>
      <c r="BS244" s="162"/>
      <c r="BT244" s="162"/>
      <c r="BU244" s="162"/>
      <c r="BV244" s="162"/>
      <c r="BW244" s="162"/>
      <c r="BX244" s="162"/>
      <c r="BY244" s="162"/>
      <c r="BZ244" s="162"/>
      <c r="CA244" s="162"/>
      <c r="CB244" s="162"/>
      <c r="CC244" s="162"/>
      <c r="CD244" s="162"/>
      <c r="CE244" s="162"/>
      <c r="CF244" s="162"/>
      <c r="CG244" s="162"/>
      <c r="CH244" s="162"/>
      <c r="CI244" s="162"/>
      <c r="CJ244" s="162"/>
    </row>
    <row r="245" spans="17:88">
      <c r="Q245" s="229"/>
      <c r="R245" s="230"/>
      <c r="S245" s="219"/>
      <c r="T245" s="220"/>
      <c r="U245" s="220"/>
      <c r="V245" s="220"/>
      <c r="W245" s="221"/>
      <c r="X245" s="199"/>
      <c r="Y245" s="199"/>
      <c r="AA245" s="203"/>
      <c r="AB245" s="198"/>
      <c r="AC245" s="161"/>
      <c r="AD245" s="161"/>
      <c r="AE245" s="161"/>
      <c r="AF245" s="161"/>
      <c r="AG245" s="161"/>
      <c r="AH245" s="161"/>
      <c r="AI245" s="161"/>
      <c r="AJ245" s="161"/>
      <c r="AK245" s="161"/>
      <c r="AL245" s="161"/>
      <c r="AM245" s="161"/>
      <c r="AN245" s="161"/>
      <c r="AO245" s="161"/>
      <c r="AP245" s="161"/>
      <c r="AQ245" s="161"/>
      <c r="AR245" s="161"/>
      <c r="AS245" s="161"/>
      <c r="AT245" s="161"/>
      <c r="AU245" s="161"/>
      <c r="AV245" s="161"/>
      <c r="AW245" s="161"/>
      <c r="AX245" s="161"/>
      <c r="AY245" s="161"/>
      <c r="AZ245" s="162"/>
      <c r="BA245" s="162"/>
      <c r="BB245" s="162"/>
      <c r="BC245" s="162"/>
      <c r="BD245" s="162"/>
      <c r="BE245" s="162"/>
      <c r="BF245" s="162"/>
      <c r="BG245" s="162"/>
      <c r="BH245" s="162"/>
      <c r="BI245" s="162"/>
      <c r="BJ245" s="162"/>
      <c r="BK245" s="162"/>
      <c r="BL245" s="162"/>
      <c r="BM245" s="162"/>
      <c r="BN245" s="162"/>
      <c r="BO245" s="162"/>
      <c r="BP245" s="162"/>
      <c r="BQ245" s="162"/>
      <c r="BR245" s="162"/>
      <c r="BS245" s="162"/>
      <c r="BT245" s="162"/>
      <c r="BU245" s="162"/>
      <c r="BV245" s="162"/>
      <c r="BW245" s="162"/>
      <c r="BX245" s="162"/>
      <c r="BY245" s="162"/>
      <c r="BZ245" s="162"/>
      <c r="CA245" s="162"/>
      <c r="CB245" s="162"/>
      <c r="CC245" s="162"/>
      <c r="CD245" s="162"/>
      <c r="CE245" s="162"/>
      <c r="CF245" s="162"/>
      <c r="CG245" s="162"/>
      <c r="CH245" s="162"/>
      <c r="CI245" s="162"/>
      <c r="CJ245" s="162"/>
    </row>
    <row r="246" spans="17:88">
      <c r="Q246" s="229"/>
      <c r="R246" s="230"/>
      <c r="S246" s="219"/>
      <c r="T246" s="220"/>
      <c r="U246" s="220"/>
      <c r="V246" s="220"/>
      <c r="W246" s="221"/>
      <c r="X246" s="199"/>
      <c r="Y246" s="199"/>
      <c r="AA246" s="203"/>
      <c r="AB246" s="198"/>
      <c r="AC246" s="161"/>
      <c r="AD246" s="161"/>
      <c r="AE246" s="161"/>
      <c r="AF246" s="161"/>
      <c r="AG246" s="161"/>
      <c r="AH246" s="161"/>
      <c r="AI246" s="161"/>
      <c r="AJ246" s="161"/>
      <c r="AK246" s="161"/>
      <c r="AL246" s="161"/>
      <c r="AM246" s="161"/>
      <c r="AN246" s="161"/>
      <c r="AO246" s="161"/>
      <c r="AP246" s="161"/>
      <c r="AQ246" s="161"/>
      <c r="AR246" s="161"/>
      <c r="AS246" s="161"/>
      <c r="AT246" s="161"/>
      <c r="AU246" s="161"/>
      <c r="AV246" s="161"/>
      <c r="AW246" s="161"/>
      <c r="AX246" s="161"/>
      <c r="AY246" s="161"/>
      <c r="AZ246" s="162"/>
      <c r="BA246" s="162"/>
      <c r="BB246" s="162"/>
      <c r="BC246" s="162"/>
      <c r="BD246" s="162"/>
      <c r="BE246" s="162"/>
      <c r="BF246" s="162"/>
      <c r="BG246" s="162"/>
      <c r="BH246" s="162"/>
      <c r="BI246" s="162"/>
      <c r="BJ246" s="162"/>
      <c r="BK246" s="162"/>
      <c r="BL246" s="162"/>
      <c r="BM246" s="162"/>
      <c r="BN246" s="162"/>
      <c r="BO246" s="162"/>
      <c r="BP246" s="162"/>
      <c r="BQ246" s="162"/>
      <c r="BR246" s="162"/>
      <c r="BS246" s="162"/>
      <c r="BT246" s="162"/>
      <c r="BU246" s="162"/>
      <c r="BV246" s="162"/>
      <c r="BW246" s="162"/>
      <c r="BX246" s="162"/>
      <c r="BY246" s="162"/>
      <c r="BZ246" s="162"/>
      <c r="CA246" s="162"/>
      <c r="CB246" s="162"/>
      <c r="CC246" s="162"/>
      <c r="CD246" s="162"/>
      <c r="CE246" s="162"/>
      <c r="CF246" s="162"/>
      <c r="CG246" s="162"/>
      <c r="CH246" s="162"/>
      <c r="CI246" s="162"/>
      <c r="CJ246" s="162"/>
    </row>
    <row r="247" spans="17:88">
      <c r="Q247" s="229"/>
      <c r="R247" s="230"/>
      <c r="S247" s="219"/>
      <c r="T247" s="220"/>
      <c r="U247" s="220"/>
      <c r="V247" s="220"/>
      <c r="W247" s="221"/>
      <c r="X247" s="199"/>
      <c r="Y247" s="199"/>
      <c r="AA247" s="203"/>
      <c r="AB247" s="198"/>
      <c r="AC247" s="161"/>
      <c r="AD247" s="161"/>
      <c r="AE247" s="161"/>
      <c r="AF247" s="161"/>
      <c r="AG247" s="161"/>
      <c r="AH247" s="161"/>
      <c r="AI247" s="161"/>
      <c r="AJ247" s="161"/>
      <c r="AK247" s="161"/>
      <c r="AL247" s="161"/>
      <c r="AM247" s="161"/>
      <c r="AN247" s="161"/>
      <c r="AO247" s="161"/>
      <c r="AP247" s="161"/>
      <c r="AQ247" s="161"/>
      <c r="AR247" s="161"/>
      <c r="AS247" s="161"/>
      <c r="AT247" s="161"/>
      <c r="AU247" s="161"/>
      <c r="AV247" s="161"/>
      <c r="AW247" s="161"/>
      <c r="AX247" s="161"/>
      <c r="AY247" s="161"/>
      <c r="AZ247" s="162"/>
      <c r="BA247" s="162"/>
      <c r="BB247" s="162"/>
      <c r="BC247" s="162"/>
      <c r="BD247" s="162"/>
      <c r="BE247" s="162"/>
      <c r="BF247" s="162"/>
      <c r="BG247" s="162"/>
      <c r="BH247" s="162"/>
      <c r="BI247" s="162"/>
      <c r="BJ247" s="162"/>
      <c r="BK247" s="162"/>
      <c r="BL247" s="162"/>
      <c r="BM247" s="162"/>
      <c r="BN247" s="162"/>
      <c r="BO247" s="162"/>
      <c r="BP247" s="162"/>
      <c r="BQ247" s="162"/>
      <c r="BR247" s="162"/>
      <c r="BS247" s="162"/>
      <c r="BT247" s="162"/>
      <c r="BU247" s="162"/>
      <c r="BV247" s="162"/>
      <c r="BW247" s="162"/>
      <c r="BX247" s="162"/>
      <c r="BY247" s="162"/>
      <c r="BZ247" s="162"/>
      <c r="CA247" s="162"/>
      <c r="CB247" s="162"/>
      <c r="CC247" s="162"/>
      <c r="CD247" s="162"/>
      <c r="CE247" s="162"/>
      <c r="CF247" s="162"/>
      <c r="CG247" s="162"/>
      <c r="CH247" s="162"/>
      <c r="CI247" s="162"/>
      <c r="CJ247" s="162"/>
    </row>
    <row r="248" spans="17:88">
      <c r="Q248" s="229"/>
      <c r="R248" s="230"/>
      <c r="S248" s="219"/>
      <c r="T248" s="220"/>
      <c r="U248" s="220"/>
      <c r="V248" s="220"/>
      <c r="W248" s="221"/>
      <c r="X248" s="199"/>
      <c r="Y248" s="199"/>
      <c r="AA248" s="203"/>
      <c r="AB248" s="198"/>
      <c r="AC248" s="161"/>
      <c r="AD248" s="161"/>
      <c r="AE248" s="161"/>
      <c r="AF248" s="161"/>
      <c r="AG248" s="161"/>
      <c r="AH248" s="161"/>
      <c r="AI248" s="161"/>
      <c r="AJ248" s="161"/>
      <c r="AK248" s="161"/>
      <c r="AL248" s="161"/>
      <c r="AM248" s="161"/>
      <c r="AN248" s="161"/>
      <c r="AO248" s="161"/>
      <c r="AP248" s="161"/>
      <c r="AQ248" s="161"/>
      <c r="AR248" s="161"/>
      <c r="AS248" s="161"/>
      <c r="AT248" s="161"/>
      <c r="AU248" s="161"/>
      <c r="AV248" s="161"/>
      <c r="AW248" s="161"/>
      <c r="AX248" s="161"/>
      <c r="AY248" s="161"/>
      <c r="AZ248" s="162"/>
      <c r="BA248" s="162"/>
      <c r="BB248" s="162"/>
      <c r="BC248" s="162"/>
      <c r="BD248" s="162"/>
      <c r="BE248" s="162"/>
      <c r="BF248" s="162"/>
      <c r="BG248" s="162"/>
      <c r="BH248" s="162"/>
      <c r="BI248" s="162"/>
      <c r="BJ248" s="162"/>
      <c r="BK248" s="162"/>
      <c r="BL248" s="162"/>
      <c r="BM248" s="162"/>
      <c r="BN248" s="162"/>
      <c r="BO248" s="162"/>
      <c r="BP248" s="162"/>
      <c r="BQ248" s="162"/>
      <c r="BR248" s="162"/>
      <c r="BS248" s="162"/>
      <c r="BT248" s="162"/>
      <c r="BU248" s="162"/>
      <c r="BV248" s="162"/>
      <c r="BW248" s="162"/>
      <c r="BX248" s="162"/>
      <c r="BY248" s="162"/>
      <c r="BZ248" s="162"/>
      <c r="CA248" s="162"/>
      <c r="CB248" s="162"/>
      <c r="CC248" s="162"/>
      <c r="CD248" s="162"/>
      <c r="CE248" s="162"/>
      <c r="CF248" s="162"/>
      <c r="CG248" s="162"/>
      <c r="CH248" s="162"/>
      <c r="CI248" s="162"/>
      <c r="CJ248" s="162"/>
    </row>
    <row r="249" spans="17:88">
      <c r="Q249" s="229"/>
      <c r="R249" s="230"/>
      <c r="S249" s="219"/>
      <c r="T249" s="220"/>
      <c r="U249" s="220"/>
      <c r="V249" s="220"/>
      <c r="W249" s="221"/>
      <c r="X249" s="199"/>
      <c r="Y249" s="199"/>
      <c r="AA249" s="203"/>
      <c r="AB249" s="198"/>
      <c r="AC249" s="161"/>
      <c r="AD249" s="161"/>
      <c r="AE249" s="161"/>
      <c r="AF249" s="161"/>
      <c r="AG249" s="161"/>
      <c r="AH249" s="161"/>
      <c r="AI249" s="161"/>
      <c r="AJ249" s="161"/>
      <c r="AK249" s="161"/>
      <c r="AL249" s="161"/>
      <c r="AM249" s="161"/>
      <c r="AN249" s="161"/>
      <c r="AO249" s="161"/>
      <c r="AP249" s="161"/>
      <c r="AQ249" s="161"/>
      <c r="AR249" s="161"/>
      <c r="AS249" s="161"/>
      <c r="AT249" s="161"/>
      <c r="AU249" s="161"/>
      <c r="AV249" s="161"/>
      <c r="AW249" s="161"/>
      <c r="AX249" s="161"/>
      <c r="AY249" s="161"/>
      <c r="AZ249" s="162"/>
      <c r="BA249" s="162"/>
      <c r="BB249" s="162"/>
      <c r="BC249" s="162"/>
      <c r="BD249" s="162"/>
      <c r="BE249" s="162"/>
      <c r="BF249" s="162"/>
      <c r="BG249" s="162"/>
      <c r="BH249" s="162"/>
      <c r="BI249" s="162"/>
      <c r="BJ249" s="162"/>
      <c r="BK249" s="162"/>
      <c r="BL249" s="162"/>
      <c r="BM249" s="162"/>
      <c r="BN249" s="162"/>
      <c r="BO249" s="162"/>
      <c r="BP249" s="162"/>
      <c r="BQ249" s="162"/>
      <c r="BR249" s="162"/>
      <c r="BS249" s="162"/>
      <c r="BT249" s="162"/>
      <c r="BU249" s="162"/>
      <c r="BV249" s="162"/>
      <c r="BW249" s="162"/>
      <c r="BX249" s="162"/>
      <c r="BY249" s="162"/>
      <c r="BZ249" s="162"/>
      <c r="CA249" s="162"/>
      <c r="CB249" s="162"/>
      <c r="CC249" s="162"/>
      <c r="CD249" s="162"/>
      <c r="CE249" s="162"/>
      <c r="CF249" s="162"/>
      <c r="CG249" s="162"/>
      <c r="CH249" s="162"/>
      <c r="CI249" s="162"/>
      <c r="CJ249" s="162"/>
    </row>
    <row r="250" spans="17:88">
      <c r="Q250" s="229"/>
      <c r="R250" s="230"/>
      <c r="S250" s="219"/>
      <c r="T250" s="220"/>
      <c r="U250" s="220"/>
      <c r="V250" s="220"/>
      <c r="W250" s="221"/>
      <c r="X250" s="199"/>
      <c r="Y250" s="199"/>
      <c r="AA250" s="203"/>
      <c r="AB250" s="198"/>
      <c r="AC250" s="161"/>
      <c r="AD250" s="161"/>
      <c r="AE250" s="161"/>
      <c r="AF250" s="161"/>
      <c r="AG250" s="161"/>
      <c r="AH250" s="161"/>
      <c r="AI250" s="161"/>
      <c r="AJ250" s="161"/>
      <c r="AK250" s="161"/>
      <c r="AL250" s="161"/>
      <c r="AM250" s="161"/>
      <c r="AN250" s="161"/>
      <c r="AO250" s="161"/>
      <c r="AP250" s="161"/>
      <c r="AQ250" s="161"/>
      <c r="AR250" s="161"/>
      <c r="AS250" s="161"/>
      <c r="AT250" s="161"/>
      <c r="AU250" s="161"/>
      <c r="AV250" s="161"/>
      <c r="AW250" s="161"/>
      <c r="AX250" s="161"/>
      <c r="AY250" s="161"/>
      <c r="AZ250" s="162"/>
      <c r="BA250" s="162"/>
      <c r="BB250" s="162"/>
      <c r="BC250" s="162"/>
      <c r="BD250" s="162"/>
      <c r="BE250" s="162"/>
      <c r="BF250" s="162"/>
      <c r="BG250" s="162"/>
      <c r="BH250" s="162"/>
      <c r="BI250" s="162"/>
      <c r="BJ250" s="162"/>
      <c r="BK250" s="162"/>
      <c r="BL250" s="162"/>
      <c r="BM250" s="162"/>
      <c r="BN250" s="162"/>
      <c r="BO250" s="162"/>
      <c r="BP250" s="162"/>
      <c r="BQ250" s="162"/>
      <c r="BR250" s="162"/>
      <c r="BS250" s="162"/>
      <c r="BT250" s="162"/>
      <c r="BU250" s="162"/>
      <c r="BV250" s="162"/>
      <c r="BW250" s="162"/>
      <c r="BX250" s="162"/>
      <c r="BY250" s="162"/>
      <c r="BZ250" s="162"/>
      <c r="CA250" s="162"/>
      <c r="CB250" s="162"/>
      <c r="CC250" s="162"/>
      <c r="CD250" s="162"/>
      <c r="CE250" s="162"/>
      <c r="CF250" s="162"/>
      <c r="CG250" s="162"/>
      <c r="CH250" s="162"/>
      <c r="CI250" s="162"/>
      <c r="CJ250" s="162"/>
    </row>
    <row r="251" spans="17:88">
      <c r="Q251" s="229"/>
      <c r="R251" s="230"/>
      <c r="S251" s="219"/>
      <c r="T251" s="220"/>
      <c r="U251" s="220"/>
      <c r="V251" s="220"/>
      <c r="W251" s="221"/>
      <c r="X251" s="199"/>
      <c r="Y251" s="199"/>
      <c r="AA251" s="203"/>
      <c r="AB251" s="198"/>
      <c r="AC251" s="161"/>
      <c r="AD251" s="161"/>
      <c r="AE251" s="161"/>
      <c r="AF251" s="161"/>
      <c r="AG251" s="161"/>
      <c r="AH251" s="161"/>
      <c r="AI251" s="161"/>
      <c r="AJ251" s="161"/>
      <c r="AK251" s="161"/>
      <c r="AL251" s="161"/>
      <c r="AM251" s="161"/>
      <c r="AN251" s="161"/>
      <c r="AO251" s="161"/>
      <c r="AP251" s="161"/>
      <c r="AQ251" s="161"/>
      <c r="AR251" s="161"/>
      <c r="AS251" s="161"/>
      <c r="AT251" s="161"/>
      <c r="AU251" s="161"/>
      <c r="AV251" s="161"/>
      <c r="AW251" s="161"/>
      <c r="AX251" s="161"/>
      <c r="AY251" s="161"/>
      <c r="AZ251" s="162"/>
      <c r="BA251" s="162"/>
      <c r="BB251" s="162"/>
      <c r="BC251" s="162"/>
      <c r="BD251" s="162"/>
      <c r="BE251" s="162"/>
      <c r="BF251" s="162"/>
      <c r="BG251" s="162"/>
      <c r="BH251" s="162"/>
      <c r="BI251" s="162"/>
      <c r="BJ251" s="162"/>
      <c r="BK251" s="162"/>
      <c r="BL251" s="162"/>
      <c r="BM251" s="162"/>
      <c r="BN251" s="162"/>
      <c r="BO251" s="162"/>
      <c r="BP251" s="162"/>
      <c r="BQ251" s="162"/>
      <c r="BR251" s="162"/>
      <c r="BS251" s="162"/>
      <c r="BT251" s="162"/>
      <c r="BU251" s="162"/>
      <c r="BV251" s="162"/>
      <c r="BW251" s="162"/>
      <c r="BX251" s="162"/>
      <c r="BY251" s="162"/>
      <c r="BZ251" s="162"/>
      <c r="CA251" s="162"/>
      <c r="CB251" s="162"/>
      <c r="CC251" s="162"/>
      <c r="CD251" s="162"/>
      <c r="CE251" s="162"/>
      <c r="CF251" s="162"/>
      <c r="CG251" s="162"/>
      <c r="CH251" s="162"/>
      <c r="CI251" s="162"/>
      <c r="CJ251" s="162"/>
    </row>
    <row r="252" spans="17:88">
      <c r="Q252" s="229"/>
      <c r="R252" s="230"/>
      <c r="S252" s="219"/>
      <c r="T252" s="220"/>
      <c r="U252" s="220"/>
      <c r="V252" s="220"/>
      <c r="W252" s="221"/>
      <c r="X252" s="199"/>
      <c r="Y252" s="199"/>
      <c r="AA252" s="203"/>
      <c r="AB252" s="198"/>
      <c r="AC252" s="161"/>
      <c r="AD252" s="161"/>
      <c r="AE252" s="161"/>
      <c r="AF252" s="161"/>
      <c r="AG252" s="161"/>
      <c r="AH252" s="161"/>
      <c r="AI252" s="161"/>
      <c r="AJ252" s="161"/>
      <c r="AK252" s="161"/>
      <c r="AL252" s="161"/>
      <c r="AM252" s="161"/>
      <c r="AN252" s="161"/>
      <c r="AO252" s="161"/>
      <c r="AP252" s="161"/>
      <c r="AQ252" s="161"/>
      <c r="AR252" s="161"/>
      <c r="AS252" s="161"/>
      <c r="AT252" s="161"/>
      <c r="AU252" s="161"/>
      <c r="AV252" s="161"/>
      <c r="AW252" s="161"/>
      <c r="AX252" s="161"/>
      <c r="AY252" s="161"/>
      <c r="AZ252" s="162"/>
      <c r="BA252" s="162"/>
      <c r="BB252" s="162"/>
      <c r="BC252" s="162"/>
      <c r="BD252" s="162"/>
      <c r="BE252" s="162"/>
      <c r="BF252" s="162"/>
      <c r="BG252" s="162"/>
      <c r="BH252" s="162"/>
      <c r="BI252" s="162"/>
      <c r="BJ252" s="162"/>
      <c r="BK252" s="162"/>
      <c r="BL252" s="162"/>
      <c r="BM252" s="162"/>
      <c r="BN252" s="162"/>
      <c r="BO252" s="162"/>
      <c r="BP252" s="162"/>
      <c r="BQ252" s="162"/>
      <c r="BR252" s="162"/>
      <c r="BS252" s="162"/>
      <c r="BT252" s="162"/>
      <c r="BU252" s="162"/>
      <c r="BV252" s="162"/>
      <c r="BW252" s="162"/>
      <c r="BX252" s="162"/>
      <c r="BY252" s="162"/>
      <c r="BZ252" s="162"/>
      <c r="CA252" s="162"/>
      <c r="CB252" s="162"/>
      <c r="CC252" s="162"/>
      <c r="CD252" s="162"/>
      <c r="CE252" s="162"/>
      <c r="CF252" s="162"/>
      <c r="CG252" s="162"/>
      <c r="CH252" s="162"/>
      <c r="CI252" s="162"/>
      <c r="CJ252" s="162"/>
    </row>
    <row r="253" spans="17:88">
      <c r="Q253" s="229"/>
      <c r="R253" s="230"/>
      <c r="S253" s="219"/>
      <c r="T253" s="220"/>
      <c r="U253" s="220"/>
      <c r="V253" s="220"/>
      <c r="W253" s="221"/>
      <c r="X253" s="199"/>
      <c r="Y253" s="199"/>
      <c r="AA253" s="203"/>
      <c r="AB253" s="198"/>
      <c r="AC253" s="161"/>
      <c r="AD253" s="161"/>
      <c r="AE253" s="161"/>
      <c r="AF253" s="161"/>
      <c r="AG253" s="161"/>
      <c r="AH253" s="161"/>
      <c r="AI253" s="161"/>
      <c r="AJ253" s="161"/>
      <c r="AK253" s="161"/>
      <c r="AL253" s="161"/>
      <c r="AM253" s="161"/>
      <c r="AN253" s="161"/>
      <c r="AO253" s="161"/>
      <c r="AP253" s="161"/>
      <c r="AQ253" s="161"/>
      <c r="AR253" s="161"/>
      <c r="AS253" s="161"/>
      <c r="AT253" s="161"/>
      <c r="AU253" s="161"/>
      <c r="AV253" s="161"/>
      <c r="AW253" s="161"/>
      <c r="AX253" s="161"/>
      <c r="AY253" s="161"/>
      <c r="AZ253" s="162"/>
      <c r="BA253" s="162"/>
      <c r="BB253" s="162"/>
      <c r="BC253" s="162"/>
      <c r="BD253" s="162"/>
      <c r="BE253" s="162"/>
      <c r="BF253" s="162"/>
      <c r="BG253" s="162"/>
      <c r="BH253" s="162"/>
      <c r="BI253" s="162"/>
      <c r="BJ253" s="162"/>
      <c r="BK253" s="162"/>
      <c r="BL253" s="162"/>
      <c r="BM253" s="162"/>
      <c r="BN253" s="162"/>
      <c r="BO253" s="162"/>
      <c r="BP253" s="162"/>
      <c r="BQ253" s="162"/>
      <c r="BR253" s="162"/>
      <c r="BS253" s="162"/>
      <c r="BT253" s="162"/>
      <c r="BU253" s="162"/>
      <c r="BV253" s="162"/>
      <c r="BW253" s="162"/>
      <c r="BX253" s="162"/>
      <c r="BY253" s="162"/>
      <c r="BZ253" s="162"/>
      <c r="CA253" s="162"/>
      <c r="CB253" s="162"/>
      <c r="CC253" s="162"/>
      <c r="CD253" s="162"/>
      <c r="CE253" s="162"/>
      <c r="CF253" s="162"/>
      <c r="CG253" s="162"/>
      <c r="CH253" s="162"/>
      <c r="CI253" s="162"/>
      <c r="CJ253" s="162"/>
    </row>
    <row r="254" spans="17:88">
      <c r="Q254" s="229"/>
      <c r="R254" s="230"/>
      <c r="S254" s="219"/>
      <c r="T254" s="220"/>
      <c r="U254" s="220"/>
      <c r="V254" s="220"/>
      <c r="W254" s="221"/>
      <c r="X254" s="199"/>
      <c r="Y254" s="199"/>
      <c r="AA254" s="203"/>
      <c r="AB254" s="198"/>
      <c r="AC254" s="161"/>
      <c r="AD254" s="161"/>
      <c r="AE254" s="161"/>
      <c r="AF254" s="161"/>
      <c r="AG254" s="161"/>
      <c r="AH254" s="161"/>
      <c r="AI254" s="161"/>
      <c r="AJ254" s="161"/>
      <c r="AK254" s="161"/>
      <c r="AL254" s="161"/>
      <c r="AM254" s="161"/>
      <c r="AN254" s="161"/>
      <c r="AO254" s="161"/>
      <c r="AP254" s="161"/>
      <c r="AQ254" s="161"/>
      <c r="AR254" s="161"/>
      <c r="AS254" s="161"/>
      <c r="AT254" s="161"/>
      <c r="AU254" s="161"/>
      <c r="AV254" s="161"/>
      <c r="AW254" s="161"/>
      <c r="AX254" s="161"/>
      <c r="AY254" s="161"/>
      <c r="AZ254" s="162"/>
      <c r="BA254" s="162"/>
      <c r="BB254" s="162"/>
      <c r="BC254" s="162"/>
      <c r="BD254" s="162"/>
      <c r="BE254" s="162"/>
      <c r="BF254" s="162"/>
      <c r="BG254" s="162"/>
      <c r="BH254" s="162"/>
      <c r="BI254" s="162"/>
      <c r="BJ254" s="162"/>
      <c r="BK254" s="162"/>
      <c r="BL254" s="162"/>
      <c r="BM254" s="162"/>
      <c r="BN254" s="162"/>
      <c r="BO254" s="162"/>
      <c r="BP254" s="162"/>
      <c r="BQ254" s="162"/>
      <c r="BR254" s="162"/>
      <c r="BS254" s="162"/>
      <c r="BT254" s="162"/>
      <c r="BU254" s="162"/>
      <c r="BV254" s="162"/>
      <c r="BW254" s="162"/>
      <c r="BX254" s="162"/>
      <c r="BY254" s="162"/>
      <c r="BZ254" s="162"/>
      <c r="CA254" s="162"/>
      <c r="CB254" s="162"/>
      <c r="CC254" s="162"/>
      <c r="CD254" s="162"/>
      <c r="CE254" s="162"/>
      <c r="CF254" s="162"/>
      <c r="CG254" s="162"/>
      <c r="CH254" s="162"/>
      <c r="CI254" s="162"/>
      <c r="CJ254" s="162"/>
    </row>
    <row r="255" spans="17:88">
      <c r="Q255" s="229"/>
      <c r="R255" s="230"/>
      <c r="S255" s="219"/>
      <c r="T255" s="220"/>
      <c r="U255" s="220"/>
      <c r="V255" s="220"/>
      <c r="W255" s="221"/>
      <c r="X255" s="199"/>
      <c r="Y255" s="199"/>
      <c r="AA255" s="203"/>
      <c r="AB255" s="198"/>
      <c r="AC255" s="161"/>
      <c r="AD255" s="161"/>
      <c r="AE255" s="161"/>
      <c r="AF255" s="161"/>
      <c r="AG255" s="161"/>
      <c r="AH255" s="161"/>
      <c r="AI255" s="161"/>
      <c r="AJ255" s="161"/>
      <c r="AK255" s="161"/>
      <c r="AL255" s="161"/>
      <c r="AM255" s="161"/>
      <c r="AN255" s="161"/>
      <c r="AO255" s="161"/>
      <c r="AP255" s="161"/>
      <c r="AQ255" s="161"/>
      <c r="AR255" s="161"/>
      <c r="AS255" s="161"/>
      <c r="AT255" s="161"/>
      <c r="AU255" s="161"/>
      <c r="AV255" s="161"/>
      <c r="AW255" s="161"/>
      <c r="AX255" s="161"/>
      <c r="AY255" s="161"/>
      <c r="AZ255" s="162"/>
      <c r="BA255" s="162"/>
      <c r="BB255" s="162"/>
      <c r="BC255" s="162"/>
      <c r="BD255" s="162"/>
      <c r="BE255" s="162"/>
      <c r="BF255" s="162"/>
      <c r="BG255" s="162"/>
      <c r="BH255" s="162"/>
      <c r="BI255" s="162"/>
      <c r="BJ255" s="162"/>
      <c r="BK255" s="162"/>
      <c r="BL255" s="162"/>
      <c r="BM255" s="162"/>
      <c r="BN255" s="162"/>
      <c r="BO255" s="162"/>
      <c r="BP255" s="162"/>
      <c r="BQ255" s="162"/>
      <c r="BR255" s="162"/>
      <c r="BS255" s="162"/>
      <c r="BT255" s="162"/>
      <c r="BU255" s="162"/>
      <c r="BV255" s="162"/>
      <c r="BW255" s="162"/>
      <c r="BX255" s="162"/>
      <c r="BY255" s="162"/>
      <c r="BZ255" s="162"/>
      <c r="CA255" s="162"/>
      <c r="CB255" s="162"/>
      <c r="CC255" s="162"/>
      <c r="CD255" s="162"/>
      <c r="CE255" s="162"/>
      <c r="CF255" s="162"/>
      <c r="CG255" s="162"/>
      <c r="CH255" s="162"/>
      <c r="CI255" s="162"/>
      <c r="CJ255" s="162"/>
    </row>
    <row r="256" spans="17:88">
      <c r="Q256" s="229"/>
      <c r="R256" s="230"/>
      <c r="S256" s="219"/>
      <c r="T256" s="220"/>
      <c r="U256" s="220"/>
      <c r="V256" s="220"/>
      <c r="W256" s="221"/>
      <c r="X256" s="199"/>
      <c r="Y256" s="199"/>
      <c r="AA256" s="203"/>
      <c r="AB256" s="198"/>
      <c r="AC256" s="161"/>
      <c r="AD256" s="161"/>
      <c r="AE256" s="161"/>
      <c r="AF256" s="161"/>
      <c r="AG256" s="161"/>
      <c r="AH256" s="161"/>
      <c r="AI256" s="161"/>
      <c r="AJ256" s="161"/>
      <c r="AK256" s="161"/>
      <c r="AL256" s="161"/>
      <c r="AM256" s="161"/>
      <c r="AN256" s="161"/>
      <c r="AO256" s="161"/>
      <c r="AP256" s="161"/>
      <c r="AQ256" s="161"/>
      <c r="AR256" s="161"/>
      <c r="AS256" s="161"/>
      <c r="AT256" s="161"/>
      <c r="AU256" s="161"/>
      <c r="AV256" s="161"/>
      <c r="AW256" s="161"/>
      <c r="AX256" s="161"/>
      <c r="AY256" s="161"/>
      <c r="AZ256" s="162"/>
      <c r="BA256" s="162"/>
      <c r="BB256" s="162"/>
      <c r="BC256" s="162"/>
      <c r="BD256" s="162"/>
      <c r="BE256" s="162"/>
      <c r="BF256" s="162"/>
      <c r="BG256" s="162"/>
      <c r="BH256" s="162"/>
      <c r="BI256" s="162"/>
      <c r="BJ256" s="162"/>
      <c r="BK256" s="162"/>
      <c r="BL256" s="162"/>
      <c r="BM256" s="162"/>
      <c r="BN256" s="162"/>
      <c r="BO256" s="162"/>
      <c r="BP256" s="162"/>
      <c r="BQ256" s="162"/>
      <c r="BR256" s="162"/>
      <c r="BS256" s="162"/>
      <c r="BT256" s="162"/>
      <c r="BU256" s="162"/>
      <c r="BV256" s="162"/>
      <c r="BW256" s="162"/>
      <c r="BX256" s="162"/>
      <c r="BY256" s="162"/>
      <c r="BZ256" s="162"/>
      <c r="CA256" s="162"/>
      <c r="CB256" s="162"/>
      <c r="CC256" s="162"/>
      <c r="CD256" s="162"/>
      <c r="CE256" s="162"/>
      <c r="CF256" s="162"/>
      <c r="CG256" s="162"/>
      <c r="CH256" s="162"/>
      <c r="CI256" s="162"/>
      <c r="CJ256" s="162"/>
    </row>
    <row r="257" spans="17:88">
      <c r="Q257" s="229"/>
      <c r="R257" s="230"/>
      <c r="S257" s="219"/>
      <c r="T257" s="220"/>
      <c r="U257" s="220"/>
      <c r="V257" s="220"/>
      <c r="W257" s="221"/>
      <c r="X257" s="199"/>
      <c r="Y257" s="199"/>
      <c r="AA257" s="203"/>
      <c r="AB257" s="198"/>
      <c r="AC257" s="161"/>
      <c r="AD257" s="161"/>
      <c r="AE257" s="161"/>
      <c r="AF257" s="161"/>
      <c r="AG257" s="161"/>
      <c r="AH257" s="161"/>
      <c r="AI257" s="161"/>
      <c r="AJ257" s="161"/>
      <c r="AK257" s="161"/>
      <c r="AL257" s="161"/>
      <c r="AM257" s="161"/>
      <c r="AN257" s="161"/>
      <c r="AO257" s="161"/>
      <c r="AP257" s="161"/>
      <c r="AQ257" s="161"/>
      <c r="AR257" s="161"/>
      <c r="AS257" s="161"/>
      <c r="AT257" s="161"/>
      <c r="AU257" s="161"/>
      <c r="AV257" s="161"/>
      <c r="AW257" s="161"/>
      <c r="AX257" s="161"/>
      <c r="AY257" s="161"/>
      <c r="AZ257" s="162"/>
      <c r="BA257" s="162"/>
      <c r="BB257" s="162"/>
      <c r="BC257" s="162"/>
      <c r="BD257" s="162"/>
      <c r="BE257" s="162"/>
      <c r="BF257" s="162"/>
      <c r="BG257" s="162"/>
      <c r="BH257" s="162"/>
      <c r="BI257" s="162"/>
      <c r="BJ257" s="162"/>
      <c r="BK257" s="162"/>
      <c r="BL257" s="162"/>
      <c r="BM257" s="162"/>
      <c r="BN257" s="162"/>
      <c r="BO257" s="162"/>
      <c r="BP257" s="162"/>
      <c r="BQ257" s="162"/>
      <c r="BR257" s="162"/>
      <c r="BS257" s="162"/>
      <c r="BT257" s="162"/>
      <c r="BU257" s="162"/>
      <c r="BV257" s="162"/>
      <c r="BW257" s="162"/>
      <c r="BX257" s="162"/>
      <c r="BY257" s="162"/>
      <c r="BZ257" s="162"/>
      <c r="CA257" s="162"/>
      <c r="CB257" s="162"/>
      <c r="CC257" s="162"/>
      <c r="CD257" s="162"/>
      <c r="CE257" s="162"/>
      <c r="CF257" s="162"/>
      <c r="CG257" s="162"/>
      <c r="CH257" s="162"/>
      <c r="CI257" s="162"/>
      <c r="CJ257" s="162"/>
    </row>
    <row r="258" spans="17:88">
      <c r="Q258" s="229"/>
      <c r="R258" s="230"/>
      <c r="S258" s="219"/>
      <c r="T258" s="220"/>
      <c r="U258" s="220"/>
      <c r="V258" s="220"/>
      <c r="W258" s="221"/>
      <c r="X258" s="199"/>
      <c r="Y258" s="199"/>
      <c r="AA258" s="203"/>
      <c r="AB258" s="198"/>
      <c r="AC258" s="161"/>
      <c r="AD258" s="161"/>
      <c r="AE258" s="161"/>
      <c r="AF258" s="161"/>
      <c r="AG258" s="161"/>
      <c r="AH258" s="161"/>
      <c r="AI258" s="161"/>
      <c r="AJ258" s="161"/>
      <c r="AK258" s="161"/>
      <c r="AL258" s="161"/>
      <c r="AM258" s="161"/>
      <c r="AN258" s="161"/>
      <c r="AO258" s="161"/>
      <c r="AP258" s="161"/>
      <c r="AQ258" s="161"/>
      <c r="AR258" s="161"/>
      <c r="AS258" s="161"/>
      <c r="AT258" s="161"/>
      <c r="AU258" s="161"/>
      <c r="AV258" s="161"/>
      <c r="AW258" s="161"/>
      <c r="AX258" s="161"/>
      <c r="AY258" s="161"/>
      <c r="AZ258" s="162"/>
      <c r="BA258" s="162"/>
      <c r="BB258" s="162"/>
      <c r="BC258" s="162"/>
      <c r="BD258" s="162"/>
      <c r="BE258" s="162"/>
      <c r="BF258" s="162"/>
      <c r="BG258" s="162"/>
      <c r="BH258" s="162"/>
      <c r="BI258" s="162"/>
      <c r="BJ258" s="162"/>
      <c r="BK258" s="162"/>
      <c r="BL258" s="162"/>
      <c r="BM258" s="162"/>
      <c r="BN258" s="162"/>
      <c r="BO258" s="162"/>
      <c r="BP258" s="162"/>
      <c r="BQ258" s="162"/>
      <c r="BR258" s="162"/>
      <c r="BS258" s="162"/>
      <c r="BT258" s="162"/>
      <c r="BU258" s="162"/>
      <c r="BV258" s="162"/>
      <c r="BW258" s="162"/>
      <c r="BX258" s="162"/>
      <c r="BY258" s="162"/>
      <c r="BZ258" s="162"/>
      <c r="CA258" s="162"/>
      <c r="CB258" s="162"/>
      <c r="CC258" s="162"/>
      <c r="CD258" s="162"/>
      <c r="CE258" s="162"/>
      <c r="CF258" s="162"/>
      <c r="CG258" s="162"/>
      <c r="CH258" s="162"/>
      <c r="CI258" s="162"/>
      <c r="CJ258" s="162"/>
    </row>
    <row r="259" spans="17:88">
      <c r="Q259" s="229"/>
      <c r="R259" s="230"/>
      <c r="S259" s="219"/>
      <c r="T259" s="220"/>
      <c r="U259" s="220"/>
      <c r="V259" s="220"/>
      <c r="W259" s="221"/>
      <c r="X259" s="199"/>
      <c r="Y259" s="199"/>
      <c r="AA259" s="203"/>
      <c r="AB259" s="198"/>
      <c r="AC259" s="161"/>
      <c r="AD259" s="161"/>
      <c r="AE259" s="161"/>
      <c r="AF259" s="161"/>
      <c r="AG259" s="161"/>
      <c r="AH259" s="161"/>
      <c r="AI259" s="161"/>
      <c r="AJ259" s="161"/>
      <c r="AK259" s="161"/>
      <c r="AL259" s="161"/>
      <c r="AM259" s="161"/>
      <c r="AN259" s="161"/>
      <c r="AO259" s="161"/>
      <c r="AP259" s="161"/>
      <c r="AQ259" s="161"/>
      <c r="AR259" s="161"/>
      <c r="AS259" s="161"/>
      <c r="AT259" s="161"/>
      <c r="AU259" s="161"/>
      <c r="AV259" s="161"/>
      <c r="AW259" s="161"/>
      <c r="AX259" s="161"/>
      <c r="AY259" s="161"/>
      <c r="AZ259" s="162"/>
      <c r="BA259" s="162"/>
      <c r="BB259" s="162"/>
      <c r="BC259" s="162"/>
      <c r="BD259" s="162"/>
      <c r="BE259" s="162"/>
      <c r="BF259" s="162"/>
      <c r="BG259" s="162"/>
      <c r="BH259" s="162"/>
      <c r="BI259" s="162"/>
      <c r="BJ259" s="162"/>
      <c r="BK259" s="162"/>
      <c r="BL259" s="162"/>
      <c r="BM259" s="162"/>
      <c r="BN259" s="162"/>
      <c r="BO259" s="162"/>
      <c r="BP259" s="162"/>
      <c r="BQ259" s="162"/>
      <c r="BR259" s="162"/>
      <c r="BS259" s="162"/>
      <c r="BT259" s="162"/>
      <c r="BU259" s="162"/>
      <c r="BV259" s="162"/>
      <c r="BW259" s="162"/>
      <c r="BX259" s="162"/>
      <c r="BY259" s="162"/>
      <c r="BZ259" s="162"/>
      <c r="CA259" s="162"/>
      <c r="CB259" s="162"/>
      <c r="CC259" s="162"/>
      <c r="CD259" s="162"/>
      <c r="CE259" s="162"/>
      <c r="CF259" s="162"/>
      <c r="CG259" s="162"/>
      <c r="CH259" s="162"/>
      <c r="CI259" s="162"/>
      <c r="CJ259" s="162"/>
    </row>
    <row r="260" spans="17:88">
      <c r="Q260" s="229"/>
      <c r="R260" s="230"/>
      <c r="S260" s="219"/>
      <c r="T260" s="220"/>
      <c r="U260" s="220"/>
      <c r="V260" s="220"/>
      <c r="W260" s="221"/>
      <c r="X260" s="199"/>
      <c r="Y260" s="199"/>
      <c r="AA260" s="203"/>
      <c r="AB260" s="198"/>
      <c r="AC260" s="161"/>
      <c r="AD260" s="161"/>
      <c r="AE260" s="161"/>
      <c r="AF260" s="161"/>
      <c r="AG260" s="161"/>
      <c r="AH260" s="161"/>
      <c r="AI260" s="161"/>
      <c r="AJ260" s="161"/>
      <c r="AK260" s="161"/>
      <c r="AL260" s="161"/>
      <c r="AM260" s="161"/>
      <c r="AN260" s="161"/>
      <c r="AO260" s="161"/>
      <c r="AP260" s="161"/>
      <c r="AQ260" s="161"/>
      <c r="AR260" s="161"/>
      <c r="AS260" s="161"/>
      <c r="AT260" s="161"/>
      <c r="AU260" s="161"/>
      <c r="AV260" s="161"/>
      <c r="AW260" s="161"/>
      <c r="AX260" s="161"/>
      <c r="AY260" s="161"/>
      <c r="AZ260" s="162"/>
      <c r="BA260" s="162"/>
      <c r="BB260" s="162"/>
      <c r="BC260" s="162"/>
      <c r="BD260" s="162"/>
      <c r="BE260" s="162"/>
      <c r="BF260" s="162"/>
      <c r="BG260" s="162"/>
      <c r="BH260" s="162"/>
      <c r="BI260" s="162"/>
      <c r="BJ260" s="162"/>
      <c r="BK260" s="162"/>
      <c r="BL260" s="162"/>
      <c r="BM260" s="162"/>
      <c r="BN260" s="162"/>
      <c r="BO260" s="162"/>
      <c r="BP260" s="162"/>
      <c r="BQ260" s="162"/>
      <c r="BR260" s="162"/>
      <c r="BS260" s="162"/>
      <c r="BT260" s="162"/>
      <c r="BU260" s="162"/>
      <c r="BV260" s="162"/>
      <c r="BW260" s="162"/>
      <c r="BX260" s="162"/>
      <c r="BY260" s="162"/>
      <c r="BZ260" s="162"/>
      <c r="CA260" s="162"/>
      <c r="CB260" s="162"/>
      <c r="CC260" s="162"/>
      <c r="CD260" s="162"/>
      <c r="CE260" s="162"/>
      <c r="CF260" s="162"/>
      <c r="CG260" s="162"/>
      <c r="CH260" s="162"/>
      <c r="CI260" s="162"/>
      <c r="CJ260" s="162"/>
    </row>
    <row r="261" spans="17:88">
      <c r="Q261" s="229"/>
      <c r="R261" s="230"/>
      <c r="S261" s="219"/>
      <c r="T261" s="220"/>
      <c r="U261" s="220"/>
      <c r="V261" s="220"/>
      <c r="W261" s="221"/>
      <c r="X261" s="199"/>
      <c r="Y261" s="199"/>
      <c r="AA261" s="203"/>
      <c r="AB261" s="198"/>
      <c r="AC261" s="161"/>
      <c r="AD261" s="161"/>
      <c r="AE261" s="161"/>
      <c r="AF261" s="161"/>
      <c r="AG261" s="161"/>
      <c r="AH261" s="161"/>
      <c r="AI261" s="161"/>
      <c r="AJ261" s="161"/>
      <c r="AK261" s="161"/>
      <c r="AL261" s="161"/>
      <c r="AM261" s="161"/>
      <c r="AN261" s="161"/>
      <c r="AO261" s="161"/>
      <c r="AP261" s="161"/>
      <c r="AQ261" s="161"/>
      <c r="AR261" s="161"/>
      <c r="AS261" s="161"/>
      <c r="AT261" s="161"/>
      <c r="AU261" s="161"/>
      <c r="AV261" s="161"/>
      <c r="AW261" s="161"/>
      <c r="AX261" s="161"/>
      <c r="AY261" s="161"/>
      <c r="AZ261" s="162"/>
      <c r="BA261" s="162"/>
      <c r="BB261" s="162"/>
      <c r="BC261" s="162"/>
      <c r="BD261" s="162"/>
      <c r="BE261" s="162"/>
      <c r="BF261" s="162"/>
      <c r="BG261" s="162"/>
      <c r="BH261" s="162"/>
      <c r="BI261" s="162"/>
      <c r="BJ261" s="162"/>
      <c r="BK261" s="162"/>
      <c r="BL261" s="162"/>
      <c r="BM261" s="162"/>
      <c r="BN261" s="162"/>
      <c r="BO261" s="162"/>
      <c r="BP261" s="162"/>
      <c r="BQ261" s="162"/>
      <c r="BR261" s="162"/>
      <c r="BS261" s="162"/>
      <c r="BT261" s="162"/>
      <c r="BU261" s="162"/>
      <c r="BV261" s="162"/>
      <c r="BW261" s="162"/>
      <c r="BX261" s="162"/>
      <c r="BY261" s="162"/>
      <c r="BZ261" s="162"/>
      <c r="CA261" s="162"/>
      <c r="CB261" s="162"/>
      <c r="CC261" s="162"/>
      <c r="CD261" s="162"/>
      <c r="CE261" s="162"/>
      <c r="CF261" s="162"/>
      <c r="CG261" s="162"/>
      <c r="CH261" s="162"/>
      <c r="CI261" s="162"/>
      <c r="CJ261" s="162"/>
    </row>
    <row r="262" spans="17:88">
      <c r="Q262" s="229"/>
      <c r="R262" s="230"/>
      <c r="S262" s="219"/>
      <c r="T262" s="220"/>
      <c r="U262" s="220"/>
      <c r="V262" s="220"/>
      <c r="W262" s="221"/>
      <c r="X262" s="199"/>
      <c r="Y262" s="199"/>
      <c r="AA262" s="203"/>
      <c r="AB262" s="198"/>
      <c r="AC262" s="161"/>
      <c r="AD262" s="161"/>
      <c r="AE262" s="161"/>
      <c r="AF262" s="161"/>
      <c r="AG262" s="161"/>
      <c r="AH262" s="161"/>
      <c r="AI262" s="161"/>
      <c r="AJ262" s="161"/>
      <c r="AK262" s="161"/>
      <c r="AL262" s="161"/>
      <c r="AM262" s="161"/>
      <c r="AN262" s="161"/>
      <c r="AO262" s="161"/>
      <c r="AP262" s="161"/>
      <c r="AQ262" s="161"/>
      <c r="AR262" s="161"/>
      <c r="AS262" s="161"/>
      <c r="AT262" s="161"/>
      <c r="AU262" s="161"/>
      <c r="AV262" s="161"/>
      <c r="AW262" s="161"/>
      <c r="AX262" s="161"/>
      <c r="AY262" s="161"/>
      <c r="AZ262" s="162"/>
      <c r="BA262" s="162"/>
      <c r="BB262" s="162"/>
      <c r="BC262" s="162"/>
      <c r="BD262" s="162"/>
      <c r="BE262" s="162"/>
      <c r="BF262" s="162"/>
      <c r="BG262" s="162"/>
      <c r="BH262" s="162"/>
      <c r="BI262" s="162"/>
      <c r="BJ262" s="162"/>
      <c r="BK262" s="162"/>
      <c r="BL262" s="162"/>
      <c r="BM262" s="162"/>
      <c r="BN262" s="162"/>
      <c r="BO262" s="162"/>
      <c r="BP262" s="162"/>
      <c r="BQ262" s="162"/>
      <c r="BR262" s="162"/>
      <c r="BS262" s="162"/>
      <c r="BT262" s="162"/>
      <c r="BU262" s="162"/>
      <c r="BV262" s="162"/>
      <c r="BW262" s="162"/>
      <c r="BX262" s="162"/>
      <c r="BY262" s="162"/>
      <c r="BZ262" s="162"/>
      <c r="CA262" s="162"/>
      <c r="CB262" s="162"/>
      <c r="CC262" s="162"/>
      <c r="CD262" s="162"/>
      <c r="CE262" s="162"/>
      <c r="CF262" s="162"/>
      <c r="CG262" s="162"/>
      <c r="CH262" s="162"/>
      <c r="CI262" s="162"/>
      <c r="CJ262" s="162"/>
    </row>
    <row r="263" spans="17:88">
      <c r="Q263" s="229"/>
      <c r="R263" s="230"/>
      <c r="S263" s="219"/>
      <c r="T263" s="220"/>
      <c r="U263" s="220"/>
      <c r="V263" s="220"/>
      <c r="W263" s="221"/>
      <c r="X263" s="199"/>
      <c r="Y263" s="199"/>
      <c r="AA263" s="203"/>
      <c r="AB263" s="198"/>
      <c r="AC263" s="161"/>
      <c r="AD263" s="161"/>
      <c r="AE263" s="161"/>
      <c r="AF263" s="161"/>
      <c r="AG263" s="161"/>
      <c r="AH263" s="161"/>
      <c r="AI263" s="161"/>
      <c r="AJ263" s="161"/>
      <c r="AK263" s="161"/>
      <c r="AL263" s="161"/>
      <c r="AM263" s="161"/>
      <c r="AN263" s="161"/>
      <c r="AO263" s="161"/>
      <c r="AP263" s="161"/>
      <c r="AQ263" s="161"/>
      <c r="AR263" s="161"/>
      <c r="AS263" s="161"/>
      <c r="AT263" s="161"/>
      <c r="AU263" s="161"/>
      <c r="AV263" s="161"/>
      <c r="AW263" s="161"/>
      <c r="AX263" s="161"/>
      <c r="AY263" s="161"/>
      <c r="AZ263" s="162"/>
      <c r="BA263" s="162"/>
      <c r="BB263" s="162"/>
      <c r="BC263" s="162"/>
      <c r="BD263" s="162"/>
      <c r="BE263" s="162"/>
      <c r="BF263" s="162"/>
      <c r="BG263" s="162"/>
      <c r="BH263" s="162"/>
      <c r="BI263" s="162"/>
      <c r="BJ263" s="162"/>
      <c r="BK263" s="162"/>
      <c r="BL263" s="162"/>
      <c r="BM263" s="162"/>
      <c r="BN263" s="162"/>
      <c r="BO263" s="162"/>
      <c r="BP263" s="162"/>
      <c r="BQ263" s="162"/>
      <c r="BR263" s="162"/>
      <c r="BS263" s="162"/>
      <c r="BT263" s="162"/>
      <c r="BU263" s="162"/>
      <c r="BV263" s="162"/>
      <c r="BW263" s="162"/>
      <c r="BX263" s="162"/>
      <c r="BY263" s="162"/>
      <c r="BZ263" s="162"/>
      <c r="CA263" s="162"/>
      <c r="CB263" s="162"/>
      <c r="CC263" s="162"/>
      <c r="CD263" s="162"/>
      <c r="CE263" s="162"/>
      <c r="CF263" s="162"/>
      <c r="CG263" s="162"/>
      <c r="CH263" s="162"/>
      <c r="CI263" s="162"/>
      <c r="CJ263" s="162"/>
    </row>
    <row r="264" spans="17:88">
      <c r="Q264" s="229"/>
      <c r="R264" s="230"/>
      <c r="S264" s="219"/>
      <c r="T264" s="220"/>
      <c r="U264" s="220"/>
      <c r="V264" s="220"/>
      <c r="W264" s="221"/>
      <c r="X264" s="199"/>
      <c r="Y264" s="199"/>
      <c r="AA264" s="203"/>
      <c r="AB264" s="198"/>
      <c r="AC264" s="161"/>
      <c r="AD264" s="161"/>
      <c r="AE264" s="161"/>
      <c r="AF264" s="161"/>
      <c r="AG264" s="161"/>
      <c r="AH264" s="161"/>
      <c r="AI264" s="161"/>
      <c r="AJ264" s="161"/>
      <c r="AK264" s="161"/>
      <c r="AL264" s="161"/>
      <c r="AM264" s="161"/>
      <c r="AN264" s="161"/>
      <c r="AO264" s="161"/>
      <c r="AP264" s="161"/>
      <c r="AQ264" s="161"/>
      <c r="AR264" s="161"/>
      <c r="AS264" s="161"/>
      <c r="AT264" s="161"/>
      <c r="AU264" s="161"/>
      <c r="AV264" s="161"/>
      <c r="AW264" s="161"/>
      <c r="AX264" s="161"/>
      <c r="AY264" s="161"/>
      <c r="AZ264" s="162"/>
      <c r="BA264" s="162"/>
      <c r="BB264" s="162"/>
      <c r="BC264" s="162"/>
      <c r="BD264" s="162"/>
      <c r="BE264" s="162"/>
      <c r="BF264" s="162"/>
      <c r="BG264" s="162"/>
      <c r="BH264" s="162"/>
      <c r="BI264" s="162"/>
      <c r="BJ264" s="162"/>
      <c r="BK264" s="162"/>
      <c r="BL264" s="162"/>
      <c r="BM264" s="162"/>
      <c r="BN264" s="162"/>
      <c r="BO264" s="162"/>
      <c r="BP264" s="162"/>
      <c r="BQ264" s="162"/>
      <c r="BR264" s="162"/>
      <c r="BS264" s="162"/>
      <c r="BT264" s="162"/>
      <c r="BU264" s="162"/>
      <c r="BV264" s="162"/>
      <c r="BW264" s="162"/>
      <c r="BX264" s="162"/>
      <c r="BY264" s="162"/>
      <c r="BZ264" s="162"/>
      <c r="CA264" s="162"/>
      <c r="CB264" s="162"/>
      <c r="CC264" s="162"/>
      <c r="CD264" s="162"/>
      <c r="CE264" s="162"/>
      <c r="CF264" s="162"/>
      <c r="CG264" s="162"/>
      <c r="CH264" s="162"/>
      <c r="CI264" s="162"/>
      <c r="CJ264" s="162"/>
    </row>
    <row r="265" spans="17:88">
      <c r="Q265" s="229"/>
      <c r="R265" s="230"/>
      <c r="S265" s="219"/>
      <c r="T265" s="220"/>
      <c r="U265" s="220"/>
      <c r="V265" s="220"/>
      <c r="W265" s="221"/>
      <c r="X265" s="199"/>
      <c r="Y265" s="199"/>
      <c r="AA265" s="203"/>
      <c r="AB265" s="198"/>
      <c r="AC265" s="161"/>
      <c r="AD265" s="161"/>
      <c r="AE265" s="161"/>
      <c r="AF265" s="161"/>
      <c r="AG265" s="161"/>
      <c r="AH265" s="161"/>
      <c r="AI265" s="161"/>
      <c r="AJ265" s="161"/>
      <c r="AK265" s="161"/>
      <c r="AL265" s="161"/>
      <c r="AM265" s="161"/>
      <c r="AN265" s="161"/>
      <c r="AO265" s="161"/>
      <c r="AP265" s="161"/>
      <c r="AQ265" s="161"/>
      <c r="AR265" s="161"/>
      <c r="AS265" s="161"/>
      <c r="AT265" s="161"/>
      <c r="AU265" s="161"/>
      <c r="AV265" s="161"/>
      <c r="AW265" s="161"/>
      <c r="AX265" s="161"/>
      <c r="AY265" s="161"/>
      <c r="AZ265" s="162"/>
      <c r="BA265" s="162"/>
      <c r="BB265" s="162"/>
      <c r="BC265" s="162"/>
      <c r="BD265" s="162"/>
      <c r="BE265" s="162"/>
      <c r="BF265" s="162"/>
      <c r="BG265" s="162"/>
      <c r="BH265" s="162"/>
      <c r="BI265" s="162"/>
      <c r="BJ265" s="162"/>
      <c r="BK265" s="162"/>
      <c r="BL265" s="162"/>
      <c r="BM265" s="162"/>
      <c r="BN265" s="162"/>
      <c r="BO265" s="162"/>
      <c r="BP265" s="162"/>
      <c r="BQ265" s="162"/>
      <c r="BR265" s="162"/>
      <c r="BS265" s="162"/>
      <c r="BT265" s="162"/>
      <c r="BU265" s="162"/>
      <c r="BV265" s="162"/>
      <c r="BW265" s="162"/>
      <c r="BX265" s="162"/>
      <c r="BY265" s="162"/>
      <c r="BZ265" s="162"/>
      <c r="CA265" s="162"/>
      <c r="CB265" s="162"/>
      <c r="CC265" s="162"/>
      <c r="CD265" s="162"/>
      <c r="CE265" s="162"/>
      <c r="CF265" s="162"/>
      <c r="CG265" s="162"/>
      <c r="CH265" s="162"/>
      <c r="CI265" s="162"/>
      <c r="CJ265" s="162"/>
    </row>
    <row r="266" spans="17:88">
      <c r="Q266" s="229"/>
      <c r="R266" s="230"/>
      <c r="S266" s="219"/>
      <c r="T266" s="220"/>
      <c r="U266" s="220"/>
      <c r="V266" s="220"/>
      <c r="W266" s="221"/>
      <c r="X266" s="199"/>
      <c r="Y266" s="199"/>
      <c r="AA266" s="203"/>
      <c r="AB266" s="198"/>
      <c r="AC266" s="161"/>
      <c r="AD266" s="161"/>
      <c r="AE266" s="161"/>
      <c r="AF266" s="161"/>
      <c r="AG266" s="161"/>
      <c r="AH266" s="161"/>
      <c r="AI266" s="161"/>
      <c r="AJ266" s="161"/>
      <c r="AK266" s="161"/>
      <c r="AL266" s="161"/>
      <c r="AM266" s="161"/>
      <c r="AN266" s="161"/>
      <c r="AO266" s="161"/>
      <c r="AP266" s="161"/>
      <c r="AQ266" s="161"/>
      <c r="AR266" s="161"/>
      <c r="AS266" s="161"/>
      <c r="AT266" s="161"/>
      <c r="AU266" s="161"/>
      <c r="AV266" s="161"/>
      <c r="AW266" s="161"/>
      <c r="AX266" s="161"/>
      <c r="AY266" s="161"/>
      <c r="AZ266" s="162"/>
      <c r="BA266" s="162"/>
      <c r="BB266" s="162"/>
      <c r="BC266" s="162"/>
      <c r="BD266" s="162"/>
      <c r="BE266" s="162"/>
      <c r="BF266" s="162"/>
      <c r="BG266" s="162"/>
      <c r="BH266" s="162"/>
      <c r="BI266" s="162"/>
      <c r="BJ266" s="162"/>
      <c r="BK266" s="162"/>
      <c r="BL266" s="162"/>
      <c r="BM266" s="162"/>
      <c r="BN266" s="162"/>
      <c r="BO266" s="162"/>
      <c r="BP266" s="162"/>
      <c r="BQ266" s="162"/>
      <c r="BR266" s="162"/>
      <c r="BS266" s="162"/>
      <c r="BT266" s="162"/>
      <c r="BU266" s="162"/>
      <c r="BV266" s="162"/>
      <c r="BW266" s="162"/>
      <c r="BX266" s="162"/>
      <c r="BY266" s="162"/>
      <c r="BZ266" s="162"/>
      <c r="CA266" s="162"/>
      <c r="CB266" s="162"/>
      <c r="CC266" s="162"/>
      <c r="CD266" s="162"/>
      <c r="CE266" s="162"/>
      <c r="CF266" s="162"/>
      <c r="CG266" s="162"/>
      <c r="CH266" s="162"/>
      <c r="CI266" s="162"/>
      <c r="CJ266" s="162"/>
    </row>
    <row r="267" spans="17:88">
      <c r="Q267" s="229"/>
      <c r="R267" s="230"/>
      <c r="S267" s="219"/>
      <c r="T267" s="220"/>
      <c r="U267" s="220"/>
      <c r="V267" s="220"/>
      <c r="W267" s="221"/>
      <c r="X267" s="199"/>
      <c r="Y267" s="199"/>
      <c r="AA267" s="203"/>
      <c r="AB267" s="198"/>
      <c r="AC267" s="161"/>
      <c r="AD267" s="161"/>
      <c r="AE267" s="161"/>
      <c r="AF267" s="161"/>
      <c r="AG267" s="161"/>
      <c r="AH267" s="161"/>
      <c r="AI267" s="161"/>
      <c r="AJ267" s="161"/>
      <c r="AK267" s="161"/>
      <c r="AL267" s="161"/>
      <c r="AM267" s="161"/>
      <c r="AN267" s="161"/>
      <c r="AO267" s="161"/>
      <c r="AP267" s="161"/>
      <c r="AQ267" s="161"/>
      <c r="AR267" s="161"/>
      <c r="AS267" s="161"/>
      <c r="AT267" s="161"/>
      <c r="AU267" s="161"/>
      <c r="AV267" s="161"/>
      <c r="AW267" s="161"/>
      <c r="AX267" s="161"/>
      <c r="AY267" s="161"/>
      <c r="AZ267" s="162"/>
      <c r="BA267" s="162"/>
      <c r="BB267" s="162"/>
      <c r="BC267" s="162"/>
      <c r="BD267" s="162"/>
      <c r="BE267" s="162"/>
      <c r="BF267" s="162"/>
      <c r="BG267" s="162"/>
      <c r="BH267" s="162"/>
      <c r="BI267" s="162"/>
      <c r="BJ267" s="162"/>
      <c r="BK267" s="162"/>
      <c r="BL267" s="162"/>
      <c r="BM267" s="162"/>
      <c r="BN267" s="162"/>
      <c r="BO267" s="162"/>
      <c r="BP267" s="162"/>
      <c r="BQ267" s="162"/>
      <c r="BR267" s="162"/>
      <c r="BS267" s="162"/>
      <c r="BT267" s="162"/>
      <c r="BU267" s="162"/>
      <c r="BV267" s="162"/>
      <c r="BW267" s="162"/>
      <c r="BX267" s="162"/>
      <c r="BY267" s="162"/>
      <c r="BZ267" s="162"/>
      <c r="CA267" s="162"/>
      <c r="CB267" s="162"/>
      <c r="CC267" s="162"/>
      <c r="CD267" s="162"/>
      <c r="CE267" s="162"/>
      <c r="CF267" s="162"/>
      <c r="CG267" s="162"/>
      <c r="CH267" s="162"/>
      <c r="CI267" s="162"/>
      <c r="CJ267" s="162"/>
    </row>
    <row r="268" spans="17:88">
      <c r="Q268" s="229"/>
      <c r="R268" s="230"/>
      <c r="S268" s="219"/>
      <c r="T268" s="220"/>
      <c r="U268" s="220"/>
      <c r="V268" s="220"/>
      <c r="W268" s="221"/>
      <c r="X268" s="199"/>
      <c r="Y268" s="199"/>
      <c r="AA268" s="203"/>
      <c r="AB268" s="198"/>
      <c r="AC268" s="161"/>
      <c r="AD268" s="161"/>
      <c r="AE268" s="161"/>
      <c r="AF268" s="161"/>
      <c r="AG268" s="161"/>
      <c r="AH268" s="161"/>
      <c r="AI268" s="161"/>
      <c r="AJ268" s="161"/>
      <c r="AK268" s="161"/>
      <c r="AL268" s="161"/>
      <c r="AM268" s="161"/>
      <c r="AN268" s="161"/>
      <c r="AO268" s="161"/>
      <c r="AP268" s="161"/>
      <c r="AQ268" s="161"/>
      <c r="AR268" s="161"/>
      <c r="AS268" s="161"/>
      <c r="AT268" s="161"/>
      <c r="AU268" s="161"/>
      <c r="AV268" s="161"/>
      <c r="AW268" s="161"/>
      <c r="AX268" s="161"/>
      <c r="AY268" s="161"/>
      <c r="AZ268" s="162"/>
      <c r="BA268" s="162"/>
      <c r="BB268" s="162"/>
      <c r="BC268" s="162"/>
      <c r="BD268" s="162"/>
      <c r="BE268" s="162"/>
      <c r="BF268" s="162"/>
      <c r="BG268" s="162"/>
      <c r="BH268" s="162"/>
      <c r="BI268" s="162"/>
      <c r="BJ268" s="162"/>
      <c r="BK268" s="162"/>
      <c r="BL268" s="162"/>
      <c r="BM268" s="162"/>
      <c r="BN268" s="162"/>
      <c r="BO268" s="162"/>
      <c r="BP268" s="162"/>
      <c r="BQ268" s="162"/>
      <c r="BR268" s="162"/>
      <c r="BS268" s="162"/>
      <c r="BT268" s="162"/>
      <c r="BU268" s="162"/>
      <c r="BV268" s="162"/>
      <c r="BW268" s="162"/>
      <c r="BX268" s="162"/>
      <c r="BY268" s="162"/>
      <c r="BZ268" s="162"/>
      <c r="CA268" s="162"/>
      <c r="CB268" s="162"/>
      <c r="CC268" s="162"/>
      <c r="CD268" s="162"/>
      <c r="CE268" s="162"/>
      <c r="CF268" s="162"/>
      <c r="CG268" s="162"/>
      <c r="CH268" s="162"/>
      <c r="CI268" s="162"/>
      <c r="CJ268" s="162"/>
    </row>
    <row r="269" spans="17:88">
      <c r="Q269" s="229"/>
      <c r="R269" s="230"/>
      <c r="S269" s="219"/>
      <c r="T269" s="220"/>
      <c r="U269" s="220"/>
      <c r="V269" s="220"/>
      <c r="W269" s="221"/>
      <c r="X269" s="199"/>
      <c r="Y269" s="199"/>
      <c r="AA269" s="203"/>
      <c r="AB269" s="198"/>
      <c r="AC269" s="161"/>
      <c r="AD269" s="161"/>
      <c r="AE269" s="161"/>
      <c r="AF269" s="161"/>
      <c r="AG269" s="161"/>
      <c r="AH269" s="161"/>
      <c r="AI269" s="161"/>
      <c r="AJ269" s="161"/>
      <c r="AK269" s="161"/>
      <c r="AL269" s="161"/>
      <c r="AM269" s="161"/>
      <c r="AN269" s="161"/>
      <c r="AO269" s="161"/>
      <c r="AP269" s="161"/>
      <c r="AQ269" s="161"/>
      <c r="AR269" s="161"/>
      <c r="AS269" s="161"/>
      <c r="AT269" s="161"/>
      <c r="AU269" s="161"/>
      <c r="AV269" s="161"/>
      <c r="AW269" s="161"/>
      <c r="AX269" s="161"/>
      <c r="AY269" s="161"/>
      <c r="AZ269" s="162"/>
      <c r="BA269" s="162"/>
      <c r="BB269" s="162"/>
      <c r="BC269" s="162"/>
      <c r="BD269" s="162"/>
      <c r="BE269" s="162"/>
      <c r="BF269" s="162"/>
      <c r="BG269" s="162"/>
      <c r="BH269" s="162"/>
      <c r="BI269" s="162"/>
      <c r="BJ269" s="162"/>
      <c r="BK269" s="162"/>
      <c r="BL269" s="162"/>
      <c r="BM269" s="162"/>
      <c r="BN269" s="162"/>
      <c r="BO269" s="162"/>
      <c r="BP269" s="162"/>
      <c r="BQ269" s="162"/>
      <c r="BR269" s="162"/>
      <c r="BS269" s="162"/>
      <c r="BT269" s="162"/>
      <c r="BU269" s="162"/>
      <c r="BV269" s="162"/>
      <c r="BW269" s="162"/>
      <c r="BX269" s="162"/>
      <c r="BY269" s="162"/>
      <c r="BZ269" s="162"/>
      <c r="CA269" s="162"/>
      <c r="CB269" s="162"/>
      <c r="CC269" s="162"/>
      <c r="CD269" s="162"/>
      <c r="CE269" s="162"/>
      <c r="CF269" s="162"/>
      <c r="CG269" s="162"/>
      <c r="CH269" s="162"/>
      <c r="CI269" s="162"/>
      <c r="CJ269" s="162"/>
    </row>
    <row r="270" spans="17:88">
      <c r="Q270" s="229"/>
      <c r="R270" s="230"/>
      <c r="S270" s="219"/>
      <c r="T270" s="220"/>
      <c r="U270" s="220"/>
      <c r="V270" s="220"/>
      <c r="W270" s="221"/>
      <c r="X270" s="199"/>
      <c r="Y270" s="199"/>
      <c r="AA270" s="203"/>
      <c r="AB270" s="198"/>
      <c r="AC270" s="161"/>
      <c r="AD270" s="161"/>
      <c r="AE270" s="161"/>
      <c r="AF270" s="161"/>
      <c r="AG270" s="161"/>
      <c r="AH270" s="161"/>
      <c r="AI270" s="161"/>
      <c r="AJ270" s="161"/>
      <c r="AK270" s="161"/>
      <c r="AL270" s="161"/>
      <c r="AM270" s="161"/>
      <c r="AN270" s="161"/>
      <c r="AO270" s="161"/>
      <c r="AP270" s="161"/>
      <c r="AQ270" s="161"/>
      <c r="AR270" s="161"/>
      <c r="AS270" s="161"/>
      <c r="AT270" s="161"/>
      <c r="AU270" s="161"/>
      <c r="AV270" s="161"/>
      <c r="AW270" s="161"/>
      <c r="AX270" s="161"/>
      <c r="AY270" s="161"/>
      <c r="AZ270" s="162"/>
      <c r="BA270" s="162"/>
      <c r="BB270" s="162"/>
      <c r="BC270" s="162"/>
      <c r="BD270" s="162"/>
      <c r="BE270" s="162"/>
      <c r="BF270" s="162"/>
      <c r="BG270" s="162"/>
      <c r="BH270" s="162"/>
      <c r="BI270" s="162"/>
      <c r="BJ270" s="162"/>
      <c r="BK270" s="162"/>
      <c r="BL270" s="162"/>
      <c r="BM270" s="162"/>
      <c r="BN270" s="162"/>
      <c r="BO270" s="162"/>
      <c r="BP270" s="162"/>
      <c r="BQ270" s="162"/>
      <c r="BR270" s="162"/>
      <c r="BS270" s="162"/>
      <c r="BT270" s="162"/>
      <c r="BU270" s="162"/>
      <c r="BV270" s="162"/>
      <c r="BW270" s="162"/>
      <c r="BX270" s="162"/>
      <c r="BY270" s="162"/>
      <c r="BZ270" s="162"/>
      <c r="CA270" s="162"/>
      <c r="CB270" s="162"/>
      <c r="CC270" s="162"/>
      <c r="CD270" s="162"/>
      <c r="CE270" s="162"/>
      <c r="CF270" s="162"/>
      <c r="CG270" s="162"/>
      <c r="CH270" s="162"/>
      <c r="CI270" s="162"/>
      <c r="CJ270" s="162"/>
    </row>
    <row r="271" spans="17:88">
      <c r="Q271" s="229"/>
      <c r="R271" s="230"/>
      <c r="S271" s="219"/>
      <c r="T271" s="220"/>
      <c r="U271" s="220"/>
      <c r="V271" s="220"/>
      <c r="W271" s="221"/>
      <c r="X271" s="199"/>
      <c r="Y271" s="199"/>
      <c r="AA271" s="203"/>
      <c r="AB271" s="198"/>
      <c r="AC271" s="161"/>
      <c r="AD271" s="161"/>
      <c r="AE271" s="161"/>
      <c r="AF271" s="161"/>
      <c r="AG271" s="161"/>
      <c r="AH271" s="161"/>
      <c r="AI271" s="161"/>
      <c r="AJ271" s="161"/>
      <c r="AK271" s="161"/>
      <c r="AL271" s="161"/>
      <c r="AM271" s="161"/>
      <c r="AN271" s="161"/>
      <c r="AO271" s="161"/>
      <c r="AP271" s="161"/>
      <c r="AQ271" s="161"/>
      <c r="AR271" s="161"/>
      <c r="AS271" s="161"/>
      <c r="AT271" s="161"/>
      <c r="AU271" s="161"/>
      <c r="AV271" s="161"/>
      <c r="AW271" s="161"/>
      <c r="AX271" s="161"/>
      <c r="AY271" s="161"/>
      <c r="AZ271" s="162"/>
      <c r="BA271" s="162"/>
      <c r="BB271" s="162"/>
      <c r="BC271" s="162"/>
      <c r="BD271" s="162"/>
      <c r="BE271" s="162"/>
      <c r="BF271" s="162"/>
      <c r="BG271" s="162"/>
      <c r="BH271" s="162"/>
      <c r="BI271" s="162"/>
      <c r="BJ271" s="162"/>
      <c r="BK271" s="162"/>
      <c r="BL271" s="162"/>
      <c r="BM271" s="162"/>
      <c r="BN271" s="162"/>
      <c r="BO271" s="162"/>
      <c r="BP271" s="162"/>
      <c r="BQ271" s="162"/>
      <c r="BR271" s="162"/>
      <c r="BS271" s="162"/>
      <c r="BT271" s="162"/>
      <c r="BU271" s="162"/>
      <c r="BV271" s="162"/>
      <c r="BW271" s="162"/>
      <c r="BX271" s="162"/>
      <c r="BY271" s="162"/>
      <c r="BZ271" s="162"/>
      <c r="CA271" s="162"/>
      <c r="CB271" s="162"/>
      <c r="CC271" s="162"/>
      <c r="CD271" s="162"/>
      <c r="CE271" s="162"/>
      <c r="CF271" s="162"/>
      <c r="CG271" s="162"/>
      <c r="CH271" s="162"/>
      <c r="CI271" s="162"/>
      <c r="CJ271" s="162"/>
    </row>
    <row r="272" spans="17:88">
      <c r="Q272" s="229"/>
      <c r="R272" s="230"/>
      <c r="S272" s="219"/>
      <c r="T272" s="220"/>
      <c r="U272" s="220"/>
      <c r="V272" s="220"/>
      <c r="W272" s="221"/>
      <c r="X272" s="199"/>
      <c r="Y272" s="199"/>
      <c r="AA272" s="203"/>
      <c r="AB272" s="198"/>
      <c r="AC272" s="161"/>
      <c r="AD272" s="161"/>
      <c r="AE272" s="161"/>
      <c r="AF272" s="161"/>
      <c r="AG272" s="161"/>
      <c r="AH272" s="161"/>
      <c r="AI272" s="161"/>
      <c r="AJ272" s="161"/>
      <c r="AK272" s="161"/>
      <c r="AL272" s="161"/>
      <c r="AM272" s="161"/>
      <c r="AN272" s="161"/>
      <c r="AO272" s="161"/>
      <c r="AP272" s="161"/>
      <c r="AQ272" s="161"/>
      <c r="AR272" s="161"/>
      <c r="AS272" s="161"/>
      <c r="AT272" s="161"/>
      <c r="AU272" s="161"/>
      <c r="AV272" s="161"/>
      <c r="AW272" s="161"/>
      <c r="AX272" s="161"/>
      <c r="AY272" s="161"/>
      <c r="AZ272" s="162"/>
      <c r="BA272" s="162"/>
      <c r="BB272" s="162"/>
      <c r="BC272" s="162"/>
      <c r="BD272" s="162"/>
      <c r="BE272" s="162"/>
      <c r="BF272" s="162"/>
      <c r="BG272" s="162"/>
      <c r="BH272" s="162"/>
      <c r="BI272" s="162"/>
      <c r="BJ272" s="162"/>
      <c r="BK272" s="162"/>
      <c r="BL272" s="162"/>
      <c r="BM272" s="162"/>
      <c r="BN272" s="162"/>
      <c r="BO272" s="162"/>
      <c r="BP272" s="162"/>
      <c r="BQ272" s="162"/>
      <c r="BR272" s="162"/>
      <c r="BS272" s="162"/>
      <c r="BT272" s="162"/>
      <c r="BU272" s="162"/>
      <c r="BV272" s="162"/>
      <c r="BW272" s="162"/>
      <c r="BX272" s="162"/>
      <c r="BY272" s="162"/>
      <c r="BZ272" s="162"/>
      <c r="CA272" s="162"/>
      <c r="CB272" s="162"/>
      <c r="CC272" s="162"/>
      <c r="CD272" s="162"/>
      <c r="CE272" s="162"/>
      <c r="CF272" s="162"/>
      <c r="CG272" s="162"/>
      <c r="CH272" s="162"/>
      <c r="CI272" s="162"/>
      <c r="CJ272" s="162"/>
    </row>
    <row r="273" spans="17:88">
      <c r="Q273" s="229"/>
      <c r="R273" s="230"/>
      <c r="S273" s="219"/>
      <c r="T273" s="220"/>
      <c r="U273" s="220"/>
      <c r="V273" s="220"/>
      <c r="W273" s="221"/>
      <c r="X273" s="199"/>
      <c r="Y273" s="199"/>
      <c r="AA273" s="203"/>
      <c r="AB273" s="198"/>
      <c r="AC273" s="161"/>
      <c r="AD273" s="161"/>
      <c r="AE273" s="161"/>
      <c r="AF273" s="161"/>
      <c r="AG273" s="161"/>
      <c r="AH273" s="161"/>
      <c r="AI273" s="161"/>
      <c r="AJ273" s="161"/>
      <c r="AK273" s="161"/>
      <c r="AL273" s="161"/>
      <c r="AM273" s="161"/>
      <c r="AN273" s="161"/>
      <c r="AO273" s="161"/>
      <c r="AP273" s="161"/>
      <c r="AQ273" s="161"/>
      <c r="AR273" s="161"/>
      <c r="AS273" s="161"/>
      <c r="AT273" s="161"/>
      <c r="AU273" s="161"/>
      <c r="AV273" s="161"/>
      <c r="AW273" s="161"/>
      <c r="AX273" s="161"/>
      <c r="AY273" s="161"/>
      <c r="AZ273" s="162"/>
      <c r="BA273" s="162"/>
      <c r="BB273" s="162"/>
      <c r="BC273" s="162"/>
      <c r="BD273" s="162"/>
      <c r="BE273" s="162"/>
      <c r="BF273" s="162"/>
      <c r="BG273" s="162"/>
      <c r="BH273" s="162"/>
      <c r="BI273" s="162"/>
      <c r="BJ273" s="162"/>
      <c r="BK273" s="162"/>
      <c r="BL273" s="162"/>
      <c r="BM273" s="162"/>
      <c r="BN273" s="162"/>
      <c r="BO273" s="162"/>
      <c r="BP273" s="162"/>
      <c r="BQ273" s="162"/>
      <c r="BR273" s="162"/>
      <c r="BS273" s="162"/>
      <c r="BT273" s="162"/>
      <c r="BU273" s="162"/>
      <c r="BV273" s="162"/>
      <c r="BW273" s="162"/>
      <c r="BX273" s="162"/>
      <c r="BY273" s="162"/>
      <c r="BZ273" s="162"/>
      <c r="CA273" s="162"/>
      <c r="CB273" s="162"/>
      <c r="CC273" s="162"/>
      <c r="CD273" s="162"/>
      <c r="CE273" s="162"/>
      <c r="CF273" s="162"/>
      <c r="CG273" s="162"/>
      <c r="CH273" s="162"/>
      <c r="CI273" s="162"/>
      <c r="CJ273" s="162"/>
    </row>
    <row r="274" spans="17:88">
      <c r="Q274" s="229"/>
      <c r="R274" s="230"/>
      <c r="S274" s="219"/>
      <c r="T274" s="220"/>
      <c r="U274" s="220"/>
      <c r="V274" s="220"/>
      <c r="W274" s="221"/>
      <c r="X274" s="199"/>
      <c r="Y274" s="199"/>
      <c r="AA274" s="203"/>
      <c r="AB274" s="198"/>
      <c r="AC274" s="161"/>
      <c r="AD274" s="161"/>
      <c r="AE274" s="161"/>
      <c r="AF274" s="161"/>
      <c r="AG274" s="161"/>
      <c r="AH274" s="161"/>
      <c r="AI274" s="161"/>
      <c r="AJ274" s="161"/>
      <c r="AK274" s="161"/>
      <c r="AL274" s="161"/>
      <c r="AM274" s="161"/>
      <c r="AN274" s="161"/>
      <c r="AO274" s="161"/>
      <c r="AP274" s="161"/>
      <c r="AQ274" s="161"/>
      <c r="AR274" s="161"/>
      <c r="AS274" s="161"/>
      <c r="AT274" s="161"/>
      <c r="AU274" s="161"/>
      <c r="AV274" s="161"/>
      <c r="AW274" s="161"/>
      <c r="AX274" s="161"/>
      <c r="AY274" s="161"/>
      <c r="AZ274" s="162"/>
      <c r="BA274" s="162"/>
      <c r="BB274" s="162"/>
      <c r="BC274" s="162"/>
      <c r="BD274" s="162"/>
      <c r="BE274" s="162"/>
      <c r="BF274" s="162"/>
      <c r="BG274" s="162"/>
      <c r="BH274" s="162"/>
      <c r="BI274" s="162"/>
      <c r="BJ274" s="162"/>
      <c r="BK274" s="162"/>
      <c r="BL274" s="162"/>
      <c r="BM274" s="162"/>
      <c r="BN274" s="162"/>
      <c r="BO274" s="162"/>
      <c r="BP274" s="162"/>
      <c r="BQ274" s="162"/>
      <c r="BR274" s="162"/>
      <c r="BS274" s="162"/>
      <c r="BT274" s="162"/>
      <c r="BU274" s="162"/>
      <c r="BV274" s="162"/>
      <c r="BW274" s="162"/>
      <c r="BX274" s="162"/>
      <c r="BY274" s="162"/>
      <c r="BZ274" s="162"/>
      <c r="CA274" s="162"/>
      <c r="CB274" s="162"/>
      <c r="CC274" s="162"/>
      <c r="CD274" s="162"/>
      <c r="CE274" s="162"/>
      <c r="CF274" s="162"/>
      <c r="CG274" s="162"/>
      <c r="CH274" s="162"/>
      <c r="CI274" s="162"/>
      <c r="CJ274" s="162"/>
    </row>
    <row r="275" spans="17:88">
      <c r="Q275" s="229"/>
      <c r="R275" s="230"/>
      <c r="S275" s="219"/>
      <c r="T275" s="220"/>
      <c r="U275" s="220"/>
      <c r="V275" s="220"/>
      <c r="W275" s="221"/>
      <c r="X275" s="199"/>
      <c r="Y275" s="199"/>
      <c r="AA275" s="203"/>
      <c r="AB275" s="198"/>
      <c r="AC275" s="161"/>
      <c r="AD275" s="161"/>
      <c r="AE275" s="161"/>
      <c r="AF275" s="161"/>
      <c r="AG275" s="161"/>
      <c r="AH275" s="161"/>
      <c r="AI275" s="161"/>
      <c r="AJ275" s="161"/>
      <c r="AK275" s="161"/>
      <c r="AL275" s="161"/>
      <c r="AM275" s="161"/>
      <c r="AN275" s="161"/>
      <c r="AO275" s="161"/>
      <c r="AP275" s="161"/>
      <c r="AQ275" s="161"/>
      <c r="AR275" s="161"/>
      <c r="AS275" s="161"/>
      <c r="AT275" s="161"/>
      <c r="AU275" s="161"/>
      <c r="AV275" s="161"/>
      <c r="AW275" s="161"/>
      <c r="AX275" s="161"/>
      <c r="AY275" s="161"/>
      <c r="AZ275" s="162"/>
      <c r="BA275" s="162"/>
      <c r="BB275" s="162"/>
      <c r="BC275" s="162"/>
      <c r="BD275" s="162"/>
      <c r="BE275" s="162"/>
      <c r="BF275" s="162"/>
      <c r="BG275" s="162"/>
      <c r="BH275" s="162"/>
      <c r="BI275" s="162"/>
      <c r="BJ275" s="162"/>
      <c r="BK275" s="162"/>
      <c r="BL275" s="162"/>
      <c r="BM275" s="162"/>
      <c r="BN275" s="162"/>
      <c r="BO275" s="162"/>
      <c r="BP275" s="162"/>
      <c r="BQ275" s="162"/>
      <c r="BR275" s="162"/>
      <c r="BS275" s="162"/>
      <c r="BT275" s="162"/>
      <c r="BU275" s="162"/>
      <c r="BV275" s="162"/>
      <c r="BW275" s="162"/>
      <c r="BX275" s="162"/>
      <c r="BY275" s="162"/>
      <c r="BZ275" s="162"/>
      <c r="CA275" s="162"/>
      <c r="CB275" s="162"/>
      <c r="CC275" s="162"/>
      <c r="CD275" s="162"/>
      <c r="CE275" s="162"/>
      <c r="CF275" s="162"/>
      <c r="CG275" s="162"/>
      <c r="CH275" s="162"/>
      <c r="CI275" s="162"/>
      <c r="CJ275" s="162"/>
    </row>
    <row r="276" spans="17:88">
      <c r="Q276" s="229"/>
      <c r="R276" s="230"/>
      <c r="S276" s="219"/>
      <c r="T276" s="220"/>
      <c r="U276" s="220"/>
      <c r="V276" s="220"/>
      <c r="W276" s="221"/>
      <c r="X276" s="199"/>
      <c r="Y276" s="199"/>
      <c r="AA276" s="203"/>
      <c r="AB276" s="198"/>
      <c r="AC276" s="161"/>
      <c r="AD276" s="161"/>
      <c r="AE276" s="161"/>
      <c r="AF276" s="161"/>
      <c r="AG276" s="161"/>
      <c r="AH276" s="161"/>
      <c r="AI276" s="161"/>
      <c r="AJ276" s="161"/>
      <c r="AK276" s="161"/>
      <c r="AL276" s="161"/>
      <c r="AM276" s="161"/>
      <c r="AN276" s="161"/>
      <c r="AO276" s="161"/>
      <c r="AP276" s="161"/>
      <c r="AQ276" s="161"/>
      <c r="AR276" s="161"/>
      <c r="AS276" s="161"/>
      <c r="AT276" s="161"/>
      <c r="AU276" s="161"/>
      <c r="AV276" s="161"/>
      <c r="AW276" s="161"/>
      <c r="AX276" s="161"/>
      <c r="AY276" s="161"/>
      <c r="AZ276" s="162"/>
      <c r="BA276" s="162"/>
      <c r="BB276" s="162"/>
      <c r="BC276" s="162"/>
      <c r="BD276" s="162"/>
      <c r="BE276" s="162"/>
      <c r="BF276" s="162"/>
      <c r="BG276" s="162"/>
      <c r="BH276" s="162"/>
      <c r="BI276" s="162"/>
      <c r="BJ276" s="162"/>
      <c r="BK276" s="162"/>
      <c r="BL276" s="162"/>
      <c r="BM276" s="162"/>
      <c r="BN276" s="162"/>
      <c r="BO276" s="162"/>
      <c r="BP276" s="162"/>
      <c r="BQ276" s="162"/>
      <c r="BR276" s="162"/>
      <c r="BS276" s="162"/>
      <c r="BT276" s="162"/>
      <c r="BU276" s="162"/>
      <c r="BV276" s="162"/>
      <c r="BW276" s="162"/>
      <c r="BX276" s="162"/>
      <c r="BY276" s="162"/>
      <c r="BZ276" s="162"/>
      <c r="CA276" s="162"/>
      <c r="CB276" s="162"/>
      <c r="CC276" s="162"/>
      <c r="CD276" s="162"/>
      <c r="CE276" s="162"/>
      <c r="CF276" s="162"/>
      <c r="CG276" s="162"/>
      <c r="CH276" s="162"/>
      <c r="CI276" s="162"/>
      <c r="CJ276" s="162"/>
    </row>
    <row r="277" spans="17:88">
      <c r="Q277" s="229"/>
      <c r="R277" s="230"/>
      <c r="S277" s="219"/>
      <c r="T277" s="220"/>
      <c r="U277" s="220"/>
      <c r="V277" s="220"/>
      <c r="W277" s="221"/>
      <c r="X277" s="199"/>
      <c r="Y277" s="199"/>
      <c r="AA277" s="203"/>
      <c r="AB277" s="198"/>
      <c r="AC277" s="161"/>
      <c r="AD277" s="161"/>
      <c r="AE277" s="161"/>
      <c r="AF277" s="161"/>
      <c r="AG277" s="161"/>
      <c r="AH277" s="161"/>
      <c r="AI277" s="161"/>
      <c r="AJ277" s="161"/>
      <c r="AK277" s="161"/>
      <c r="AL277" s="161"/>
      <c r="AM277" s="161"/>
      <c r="AN277" s="161"/>
      <c r="AO277" s="161"/>
      <c r="AP277" s="161"/>
      <c r="AQ277" s="161"/>
      <c r="AR277" s="161"/>
      <c r="AS277" s="161"/>
      <c r="AT277" s="161"/>
      <c r="AU277" s="161"/>
      <c r="AV277" s="161"/>
      <c r="AW277" s="161"/>
      <c r="AX277" s="161"/>
      <c r="AY277" s="161"/>
      <c r="AZ277" s="162"/>
      <c r="BA277" s="162"/>
      <c r="BB277" s="162"/>
      <c r="BC277" s="162"/>
      <c r="BD277" s="162"/>
      <c r="BE277" s="162"/>
      <c r="BF277" s="162"/>
      <c r="BG277" s="162"/>
      <c r="BH277" s="162"/>
      <c r="BI277" s="162"/>
      <c r="BJ277" s="162"/>
      <c r="BK277" s="162"/>
      <c r="BL277" s="162"/>
      <c r="BM277" s="162"/>
      <c r="BN277" s="162"/>
      <c r="BO277" s="162"/>
      <c r="BP277" s="162"/>
      <c r="BQ277" s="162"/>
      <c r="BR277" s="162"/>
      <c r="BS277" s="162"/>
      <c r="BT277" s="162"/>
      <c r="BU277" s="162"/>
      <c r="BV277" s="162"/>
      <c r="BW277" s="162"/>
      <c r="BX277" s="162"/>
      <c r="BY277" s="162"/>
      <c r="BZ277" s="162"/>
      <c r="CA277" s="162"/>
      <c r="CB277" s="162"/>
      <c r="CC277" s="162"/>
      <c r="CD277" s="162"/>
      <c r="CE277" s="162"/>
      <c r="CF277" s="162"/>
      <c r="CG277" s="162"/>
      <c r="CH277" s="162"/>
      <c r="CI277" s="162"/>
      <c r="CJ277" s="162"/>
    </row>
    <row r="278" spans="17:88">
      <c r="Q278" s="229"/>
      <c r="R278" s="230"/>
      <c r="S278" s="219"/>
      <c r="T278" s="220"/>
      <c r="U278" s="220"/>
      <c r="V278" s="220"/>
      <c r="W278" s="221"/>
      <c r="X278" s="199"/>
      <c r="Y278" s="199"/>
      <c r="AA278" s="203"/>
      <c r="AB278" s="198"/>
      <c r="AC278" s="161"/>
      <c r="AD278" s="161"/>
      <c r="AE278" s="161"/>
      <c r="AF278" s="161"/>
      <c r="AG278" s="161"/>
      <c r="AH278" s="161"/>
      <c r="AI278" s="161"/>
      <c r="AJ278" s="161"/>
      <c r="AK278" s="161"/>
      <c r="AL278" s="161"/>
      <c r="AM278" s="161"/>
      <c r="AN278" s="161"/>
      <c r="AO278" s="161"/>
      <c r="AP278" s="161"/>
      <c r="AQ278" s="161"/>
      <c r="AR278" s="161"/>
      <c r="AS278" s="161"/>
      <c r="AT278" s="161"/>
      <c r="AU278" s="161"/>
      <c r="AV278" s="161"/>
      <c r="AW278" s="161"/>
      <c r="AX278" s="161"/>
      <c r="AY278" s="161"/>
      <c r="AZ278" s="162"/>
      <c r="BA278" s="162"/>
      <c r="BB278" s="162"/>
      <c r="BC278" s="162"/>
      <c r="BD278" s="162"/>
      <c r="BE278" s="162"/>
      <c r="BF278" s="162"/>
      <c r="BG278" s="162"/>
      <c r="BH278" s="162"/>
      <c r="BI278" s="162"/>
      <c r="BJ278" s="162"/>
      <c r="BK278" s="162"/>
      <c r="BL278" s="162"/>
      <c r="BM278" s="162"/>
      <c r="BN278" s="162"/>
      <c r="BO278" s="162"/>
      <c r="BP278" s="162"/>
      <c r="BQ278" s="162"/>
      <c r="BR278" s="162"/>
      <c r="BS278" s="162"/>
      <c r="BT278" s="162"/>
      <c r="BU278" s="162"/>
      <c r="BV278" s="162"/>
      <c r="BW278" s="162"/>
      <c r="BX278" s="162"/>
      <c r="BY278" s="162"/>
      <c r="BZ278" s="162"/>
      <c r="CA278" s="162"/>
      <c r="CB278" s="162"/>
      <c r="CC278" s="162"/>
      <c r="CD278" s="162"/>
      <c r="CE278" s="162"/>
      <c r="CF278" s="162"/>
      <c r="CG278" s="162"/>
      <c r="CH278" s="162"/>
      <c r="CI278" s="162"/>
      <c r="CJ278" s="162"/>
    </row>
    <row r="279" spans="17:88">
      <c r="Q279" s="229"/>
      <c r="R279" s="230"/>
      <c r="S279" s="219"/>
      <c r="T279" s="220"/>
      <c r="U279" s="220"/>
      <c r="V279" s="220"/>
      <c r="W279" s="221"/>
      <c r="X279" s="199"/>
      <c r="Y279" s="199"/>
      <c r="AA279" s="203"/>
      <c r="AB279" s="198"/>
      <c r="AC279" s="161"/>
      <c r="AD279" s="161"/>
      <c r="AE279" s="161"/>
      <c r="AF279" s="161"/>
      <c r="AG279" s="161"/>
      <c r="AH279" s="161"/>
      <c r="AI279" s="161"/>
      <c r="AJ279" s="161"/>
      <c r="AK279" s="161"/>
      <c r="AL279" s="161"/>
      <c r="AM279" s="161"/>
      <c r="AN279" s="161"/>
      <c r="AO279" s="161"/>
      <c r="AP279" s="161"/>
      <c r="AQ279" s="161"/>
      <c r="AR279" s="161"/>
      <c r="AS279" s="161"/>
      <c r="AT279" s="161"/>
      <c r="AU279" s="161"/>
      <c r="AV279" s="161"/>
      <c r="AW279" s="161"/>
      <c r="AX279" s="161"/>
      <c r="AY279" s="161"/>
      <c r="AZ279" s="162"/>
      <c r="BA279" s="162"/>
      <c r="BB279" s="162"/>
      <c r="BC279" s="162"/>
      <c r="BD279" s="162"/>
      <c r="BE279" s="162"/>
      <c r="BF279" s="162"/>
      <c r="BG279" s="162"/>
      <c r="BH279" s="162"/>
      <c r="BI279" s="162"/>
      <c r="BJ279" s="162"/>
      <c r="BK279" s="162"/>
      <c r="BL279" s="162"/>
      <c r="BM279" s="162"/>
      <c r="BN279" s="162"/>
      <c r="BO279" s="162"/>
      <c r="BP279" s="162"/>
      <c r="BQ279" s="162"/>
      <c r="BR279" s="162"/>
      <c r="BS279" s="162"/>
      <c r="BT279" s="162"/>
      <c r="BU279" s="162"/>
      <c r="BV279" s="162"/>
      <c r="BW279" s="162"/>
      <c r="BX279" s="162"/>
      <c r="BY279" s="162"/>
      <c r="BZ279" s="162"/>
      <c r="CA279" s="162"/>
      <c r="CB279" s="162"/>
      <c r="CC279" s="162"/>
      <c r="CD279" s="162"/>
      <c r="CE279" s="162"/>
      <c r="CF279" s="162"/>
      <c r="CG279" s="162"/>
      <c r="CH279" s="162"/>
      <c r="CI279" s="162"/>
      <c r="CJ279" s="162"/>
    </row>
    <row r="280" spans="17:88">
      <c r="Q280" s="229"/>
      <c r="R280" s="230"/>
      <c r="S280" s="219"/>
      <c r="T280" s="220"/>
      <c r="U280" s="220"/>
      <c r="V280" s="220"/>
      <c r="W280" s="221"/>
      <c r="X280" s="199"/>
      <c r="Y280" s="199"/>
      <c r="AA280" s="203"/>
      <c r="AB280" s="198"/>
      <c r="AC280" s="161"/>
      <c r="AD280" s="161"/>
      <c r="AE280" s="161"/>
      <c r="AF280" s="161"/>
      <c r="AG280" s="161"/>
      <c r="AH280" s="161"/>
      <c r="AI280" s="161"/>
      <c r="AJ280" s="161"/>
      <c r="AK280" s="161"/>
      <c r="AL280" s="161"/>
      <c r="AM280" s="161"/>
      <c r="AN280" s="161"/>
      <c r="AO280" s="161"/>
      <c r="AP280" s="161"/>
      <c r="AQ280" s="161"/>
      <c r="AR280" s="161"/>
      <c r="AS280" s="161"/>
      <c r="AT280" s="161"/>
      <c r="AU280" s="161"/>
      <c r="AV280" s="161"/>
      <c r="AW280" s="161"/>
      <c r="AX280" s="161"/>
      <c r="AY280" s="161"/>
      <c r="AZ280" s="162"/>
      <c r="BA280" s="162"/>
      <c r="BB280" s="162"/>
      <c r="BC280" s="162"/>
      <c r="BD280" s="162"/>
      <c r="BE280" s="162"/>
      <c r="BF280" s="162"/>
      <c r="BG280" s="162"/>
      <c r="BH280" s="162"/>
      <c r="BI280" s="162"/>
      <c r="BJ280" s="162"/>
      <c r="BK280" s="162"/>
      <c r="BL280" s="162"/>
      <c r="BM280" s="162"/>
      <c r="BN280" s="162"/>
      <c r="BO280" s="162"/>
      <c r="BP280" s="162"/>
      <c r="BQ280" s="162"/>
      <c r="BR280" s="162"/>
      <c r="BS280" s="162"/>
      <c r="BT280" s="162"/>
      <c r="BU280" s="162"/>
      <c r="BV280" s="162"/>
      <c r="BW280" s="162"/>
      <c r="BX280" s="162"/>
      <c r="BY280" s="162"/>
      <c r="BZ280" s="162"/>
      <c r="CA280" s="162"/>
      <c r="CB280" s="162"/>
      <c r="CC280" s="162"/>
      <c r="CD280" s="162"/>
      <c r="CE280" s="162"/>
      <c r="CF280" s="162"/>
      <c r="CG280" s="162"/>
      <c r="CH280" s="162"/>
      <c r="CI280" s="162"/>
      <c r="CJ280" s="162"/>
    </row>
    <row r="281" spans="17:88">
      <c r="Q281" s="229"/>
      <c r="R281" s="230"/>
      <c r="S281" s="219"/>
      <c r="T281" s="220"/>
      <c r="U281" s="220"/>
      <c r="V281" s="220"/>
      <c r="W281" s="221"/>
      <c r="X281" s="199"/>
      <c r="Y281" s="199"/>
      <c r="AA281" s="203"/>
      <c r="AB281" s="198"/>
      <c r="AC281" s="161"/>
      <c r="AD281" s="161"/>
      <c r="AE281" s="161"/>
      <c r="AF281" s="161"/>
      <c r="AG281" s="161"/>
      <c r="AH281" s="161"/>
      <c r="AI281" s="161"/>
      <c r="AJ281" s="161"/>
      <c r="AK281" s="161"/>
      <c r="AL281" s="161"/>
      <c r="AM281" s="161"/>
      <c r="AN281" s="161"/>
      <c r="AO281" s="161"/>
      <c r="AP281" s="161"/>
      <c r="AQ281" s="161"/>
      <c r="AR281" s="161"/>
      <c r="AS281" s="161"/>
      <c r="AT281" s="161"/>
      <c r="AU281" s="161"/>
      <c r="AV281" s="161"/>
      <c r="AW281" s="161"/>
      <c r="AX281" s="161"/>
      <c r="AY281" s="161"/>
      <c r="AZ281" s="162"/>
      <c r="BA281" s="162"/>
      <c r="BB281" s="162"/>
      <c r="BC281" s="162"/>
      <c r="BD281" s="162"/>
      <c r="BE281" s="162"/>
      <c r="BF281" s="162"/>
      <c r="BG281" s="162"/>
      <c r="BH281" s="162"/>
      <c r="BI281" s="162"/>
      <c r="BJ281" s="162"/>
      <c r="BK281" s="162"/>
      <c r="BL281" s="162"/>
      <c r="BM281" s="162"/>
      <c r="BN281" s="162"/>
      <c r="BO281" s="162"/>
      <c r="BP281" s="162"/>
      <c r="BQ281" s="162"/>
      <c r="BR281" s="162"/>
      <c r="BS281" s="162"/>
      <c r="BT281" s="162"/>
      <c r="BU281" s="162"/>
      <c r="BV281" s="162"/>
      <c r="BW281" s="162"/>
      <c r="BX281" s="162"/>
      <c r="BY281" s="162"/>
      <c r="BZ281" s="162"/>
      <c r="CA281" s="162"/>
      <c r="CB281" s="162"/>
      <c r="CC281" s="162"/>
      <c r="CD281" s="162"/>
      <c r="CE281" s="162"/>
      <c r="CF281" s="162"/>
      <c r="CG281" s="162"/>
      <c r="CH281" s="162"/>
      <c r="CI281" s="162"/>
      <c r="CJ281" s="162"/>
    </row>
    <row r="282" spans="17:88">
      <c r="Q282" s="229"/>
      <c r="R282" s="230"/>
      <c r="S282" s="219"/>
      <c r="T282" s="220"/>
      <c r="U282" s="220"/>
      <c r="V282" s="220"/>
      <c r="W282" s="221"/>
      <c r="X282" s="199"/>
      <c r="Y282" s="199"/>
      <c r="AA282" s="203"/>
      <c r="AB282" s="198"/>
      <c r="AC282" s="161"/>
      <c r="AD282" s="161"/>
      <c r="AE282" s="161"/>
      <c r="AF282" s="161"/>
      <c r="AG282" s="161"/>
      <c r="AH282" s="161"/>
      <c r="AI282" s="161"/>
      <c r="AJ282" s="161"/>
      <c r="AK282" s="161"/>
      <c r="AL282" s="161"/>
      <c r="AM282" s="161"/>
      <c r="AN282" s="161"/>
      <c r="AO282" s="161"/>
      <c r="AP282" s="161"/>
      <c r="AQ282" s="161"/>
      <c r="AR282" s="161"/>
      <c r="AS282" s="161"/>
      <c r="AT282" s="161"/>
      <c r="AU282" s="161"/>
      <c r="AV282" s="161"/>
      <c r="AW282" s="161"/>
      <c r="AX282" s="161"/>
      <c r="AY282" s="161"/>
      <c r="AZ282" s="162"/>
      <c r="BA282" s="162"/>
      <c r="BB282" s="162"/>
      <c r="BC282" s="162"/>
      <c r="BD282" s="162"/>
      <c r="BE282" s="162"/>
      <c r="BF282" s="162"/>
      <c r="BG282" s="162"/>
      <c r="BH282" s="162"/>
      <c r="BI282" s="162"/>
      <c r="BJ282" s="162"/>
      <c r="BK282" s="162"/>
      <c r="BL282" s="162"/>
      <c r="BM282" s="162"/>
      <c r="BN282" s="162"/>
      <c r="BO282" s="162"/>
      <c r="BP282" s="162"/>
      <c r="BQ282" s="162"/>
      <c r="BR282" s="162"/>
      <c r="BS282" s="162"/>
      <c r="BT282" s="162"/>
      <c r="BU282" s="162"/>
      <c r="BV282" s="162"/>
      <c r="BW282" s="162"/>
      <c r="BX282" s="162"/>
      <c r="BY282" s="162"/>
      <c r="BZ282" s="162"/>
      <c r="CA282" s="162"/>
      <c r="CB282" s="162"/>
      <c r="CC282" s="162"/>
      <c r="CD282" s="162"/>
      <c r="CE282" s="162"/>
      <c r="CF282" s="162"/>
      <c r="CG282" s="162"/>
      <c r="CH282" s="162"/>
      <c r="CI282" s="162"/>
      <c r="CJ282" s="162"/>
    </row>
    <row r="283" spans="17:88">
      <c r="Q283" s="229"/>
      <c r="R283" s="230"/>
      <c r="S283" s="219"/>
      <c r="T283" s="220"/>
      <c r="U283" s="220"/>
      <c r="V283" s="220"/>
      <c r="W283" s="221"/>
      <c r="X283" s="199"/>
      <c r="Y283" s="199"/>
      <c r="AA283" s="203"/>
      <c r="AB283" s="198"/>
      <c r="AC283" s="161"/>
      <c r="AD283" s="161"/>
      <c r="AE283" s="161"/>
      <c r="AF283" s="161"/>
      <c r="AG283" s="161"/>
      <c r="AH283" s="161"/>
      <c r="AI283" s="161"/>
      <c r="AJ283" s="161"/>
      <c r="AK283" s="161"/>
      <c r="AL283" s="161"/>
      <c r="AM283" s="161"/>
      <c r="AN283" s="161"/>
      <c r="AO283" s="161"/>
      <c r="AP283" s="161"/>
      <c r="AQ283" s="161"/>
      <c r="AR283" s="161"/>
      <c r="AS283" s="161"/>
      <c r="AT283" s="161"/>
      <c r="AU283" s="161"/>
      <c r="AV283" s="161"/>
      <c r="AW283" s="161"/>
      <c r="AX283" s="161"/>
      <c r="AY283" s="161"/>
      <c r="AZ283" s="162"/>
      <c r="BA283" s="162"/>
      <c r="BB283" s="162"/>
      <c r="BC283" s="162"/>
      <c r="BD283" s="162"/>
      <c r="BE283" s="162"/>
      <c r="BF283" s="162"/>
      <c r="BG283" s="162"/>
      <c r="BH283" s="162"/>
      <c r="BI283" s="162"/>
      <c r="BJ283" s="162"/>
      <c r="BK283" s="162"/>
      <c r="BL283" s="162"/>
      <c r="BM283" s="162"/>
      <c r="BN283" s="162"/>
      <c r="BO283" s="162"/>
      <c r="BP283" s="162"/>
      <c r="BQ283" s="162"/>
      <c r="BR283" s="162"/>
      <c r="BS283" s="162"/>
      <c r="BT283" s="162"/>
      <c r="BU283" s="162"/>
      <c r="BV283" s="162"/>
      <c r="BW283" s="162"/>
      <c r="BX283" s="162"/>
      <c r="BY283" s="162"/>
      <c r="BZ283" s="162"/>
      <c r="CA283" s="162"/>
      <c r="CB283" s="162"/>
      <c r="CC283" s="162"/>
      <c r="CD283" s="162"/>
      <c r="CE283" s="162"/>
      <c r="CF283" s="162"/>
      <c r="CG283" s="162"/>
      <c r="CH283" s="162"/>
      <c r="CI283" s="162"/>
      <c r="CJ283" s="162"/>
    </row>
    <row r="284" spans="17:88">
      <c r="Q284" s="229"/>
      <c r="R284" s="230"/>
      <c r="S284" s="219"/>
      <c r="T284" s="220"/>
      <c r="U284" s="220"/>
      <c r="V284" s="220"/>
      <c r="W284" s="221"/>
      <c r="X284" s="199"/>
      <c r="Y284" s="199"/>
      <c r="AA284" s="203"/>
      <c r="AB284" s="198"/>
      <c r="AC284" s="161"/>
      <c r="AD284" s="161"/>
      <c r="AE284" s="161"/>
      <c r="AF284" s="161"/>
      <c r="AG284" s="161"/>
      <c r="AH284" s="161"/>
      <c r="AI284" s="161"/>
      <c r="AJ284" s="161"/>
      <c r="AK284" s="161"/>
      <c r="AL284" s="161"/>
      <c r="AM284" s="161"/>
      <c r="AN284" s="161"/>
      <c r="AO284" s="161"/>
      <c r="AP284" s="161"/>
      <c r="AQ284" s="161"/>
      <c r="AR284" s="161"/>
      <c r="AS284" s="161"/>
      <c r="AT284" s="161"/>
      <c r="AU284" s="161"/>
      <c r="AV284" s="161"/>
      <c r="AW284" s="161"/>
      <c r="AX284" s="161"/>
      <c r="AY284" s="161"/>
      <c r="AZ284" s="162"/>
      <c r="BA284" s="162"/>
      <c r="BB284" s="162"/>
      <c r="BC284" s="162"/>
      <c r="BD284" s="162"/>
      <c r="BE284" s="162"/>
      <c r="BF284" s="162"/>
      <c r="BG284" s="162"/>
      <c r="BH284" s="162"/>
      <c r="BI284" s="162"/>
      <c r="BJ284" s="162"/>
      <c r="BK284" s="162"/>
      <c r="BL284" s="162"/>
      <c r="BM284" s="162"/>
      <c r="BN284" s="162"/>
      <c r="BO284" s="162"/>
      <c r="BP284" s="162"/>
      <c r="BQ284" s="162"/>
      <c r="BR284" s="162"/>
      <c r="BS284" s="162"/>
      <c r="BT284" s="162"/>
      <c r="BU284" s="162"/>
      <c r="BV284" s="162"/>
      <c r="BW284" s="162"/>
      <c r="BX284" s="162"/>
      <c r="BY284" s="162"/>
      <c r="BZ284" s="162"/>
      <c r="CA284" s="162"/>
      <c r="CB284" s="162"/>
      <c r="CC284" s="162"/>
      <c r="CD284" s="162"/>
      <c r="CE284" s="162"/>
      <c r="CF284" s="162"/>
      <c r="CG284" s="162"/>
      <c r="CH284" s="162"/>
      <c r="CI284" s="162"/>
      <c r="CJ284" s="162"/>
    </row>
    <row r="285" spans="17:88">
      <c r="Q285" s="229"/>
      <c r="R285" s="230"/>
      <c r="S285" s="219"/>
      <c r="T285" s="220"/>
      <c r="U285" s="220"/>
      <c r="V285" s="220"/>
      <c r="W285" s="221"/>
      <c r="X285" s="199"/>
      <c r="Y285" s="199"/>
      <c r="AA285" s="203"/>
      <c r="AB285" s="198"/>
      <c r="AC285" s="161"/>
      <c r="AD285" s="161"/>
      <c r="AE285" s="161"/>
      <c r="AF285" s="161"/>
      <c r="AG285" s="161"/>
      <c r="AH285" s="161"/>
      <c r="AI285" s="161"/>
      <c r="AJ285" s="161"/>
      <c r="AK285" s="161"/>
      <c r="AL285" s="161"/>
      <c r="AM285" s="161"/>
      <c r="AN285" s="161"/>
      <c r="AO285" s="161"/>
      <c r="AP285" s="161"/>
      <c r="AQ285" s="161"/>
      <c r="AR285" s="161"/>
      <c r="AS285" s="161"/>
      <c r="AT285" s="161"/>
      <c r="AU285" s="161"/>
      <c r="AV285" s="161"/>
      <c r="AW285" s="161"/>
      <c r="AX285" s="161"/>
      <c r="AY285" s="161"/>
      <c r="AZ285" s="162"/>
      <c r="BA285" s="162"/>
      <c r="BB285" s="162"/>
      <c r="BC285" s="162"/>
      <c r="BD285" s="162"/>
      <c r="BE285" s="162"/>
      <c r="BF285" s="162"/>
      <c r="BG285" s="162"/>
      <c r="BH285" s="162"/>
      <c r="BI285" s="162"/>
      <c r="BJ285" s="162"/>
      <c r="BK285" s="162"/>
      <c r="BL285" s="162"/>
      <c r="BM285" s="162"/>
      <c r="BN285" s="162"/>
      <c r="BO285" s="162"/>
      <c r="BP285" s="162"/>
      <c r="BQ285" s="162"/>
      <c r="BR285" s="162"/>
      <c r="BS285" s="162"/>
      <c r="BT285" s="162"/>
      <c r="BU285" s="162"/>
      <c r="BV285" s="162"/>
      <c r="BW285" s="162"/>
      <c r="BX285" s="162"/>
      <c r="BY285" s="162"/>
      <c r="BZ285" s="162"/>
      <c r="CA285" s="162"/>
      <c r="CB285" s="162"/>
      <c r="CC285" s="162"/>
      <c r="CD285" s="162"/>
      <c r="CE285" s="162"/>
      <c r="CF285" s="162"/>
      <c r="CG285" s="162"/>
      <c r="CH285" s="162"/>
      <c r="CI285" s="162"/>
      <c r="CJ285" s="162"/>
    </row>
    <row r="286" spans="17:88">
      <c r="Q286" s="229"/>
      <c r="R286" s="230"/>
      <c r="S286" s="219"/>
      <c r="T286" s="220"/>
      <c r="U286" s="220"/>
      <c r="V286" s="220"/>
      <c r="W286" s="221"/>
      <c r="X286" s="199"/>
      <c r="Y286" s="199"/>
      <c r="AA286" s="203"/>
      <c r="AB286" s="198"/>
      <c r="AC286" s="161"/>
      <c r="AD286" s="161"/>
      <c r="AE286" s="161"/>
      <c r="AF286" s="161"/>
      <c r="AG286" s="161"/>
      <c r="AH286" s="161"/>
      <c r="AI286" s="161"/>
      <c r="AJ286" s="161"/>
      <c r="AK286" s="161"/>
      <c r="AL286" s="161"/>
      <c r="AM286" s="161"/>
      <c r="AN286" s="161"/>
      <c r="AO286" s="161"/>
      <c r="AP286" s="161"/>
      <c r="AQ286" s="161"/>
      <c r="AR286" s="161"/>
      <c r="AS286" s="161"/>
      <c r="AT286" s="161"/>
      <c r="AU286" s="161"/>
      <c r="AV286" s="161"/>
      <c r="AW286" s="161"/>
      <c r="AX286" s="161"/>
      <c r="AY286" s="161"/>
      <c r="AZ286" s="162"/>
      <c r="BA286" s="162"/>
      <c r="BB286" s="162"/>
      <c r="BC286" s="162"/>
      <c r="BD286" s="162"/>
      <c r="BE286" s="162"/>
      <c r="BF286" s="162"/>
      <c r="BG286" s="162"/>
      <c r="BH286" s="162"/>
      <c r="BI286" s="162"/>
      <c r="BJ286" s="162"/>
      <c r="BK286" s="162"/>
      <c r="BL286" s="162"/>
      <c r="BM286" s="162"/>
      <c r="BN286" s="162"/>
      <c r="BO286" s="162"/>
      <c r="BP286" s="162"/>
      <c r="BQ286" s="162"/>
      <c r="BR286" s="162"/>
      <c r="BS286" s="162"/>
      <c r="BT286" s="162"/>
      <c r="BU286" s="162"/>
      <c r="BV286" s="162"/>
      <c r="BW286" s="162"/>
      <c r="BX286" s="162"/>
      <c r="BY286" s="162"/>
      <c r="BZ286" s="162"/>
      <c r="CA286" s="162"/>
      <c r="CB286" s="162"/>
      <c r="CC286" s="162"/>
      <c r="CD286" s="162"/>
      <c r="CE286" s="162"/>
      <c r="CF286" s="162"/>
      <c r="CG286" s="162"/>
      <c r="CH286" s="162"/>
      <c r="CI286" s="162"/>
      <c r="CJ286" s="162"/>
    </row>
    <row r="287" spans="17:88">
      <c r="Q287" s="229"/>
      <c r="R287" s="230"/>
      <c r="S287" s="219"/>
      <c r="T287" s="220"/>
      <c r="U287" s="220"/>
      <c r="V287" s="220"/>
      <c r="W287" s="221"/>
      <c r="X287" s="199"/>
      <c r="Y287" s="199"/>
      <c r="AA287" s="203"/>
      <c r="AB287" s="198"/>
      <c r="AC287" s="161"/>
      <c r="AD287" s="161"/>
      <c r="AE287" s="161"/>
      <c r="AF287" s="161"/>
      <c r="AG287" s="161"/>
      <c r="AH287" s="161"/>
      <c r="AI287" s="161"/>
      <c r="AJ287" s="161"/>
      <c r="AK287" s="161"/>
      <c r="AL287" s="161"/>
      <c r="AM287" s="161"/>
      <c r="AN287" s="161"/>
      <c r="AO287" s="161"/>
      <c r="AP287" s="161"/>
      <c r="AQ287" s="161"/>
      <c r="AR287" s="161"/>
      <c r="AS287" s="161"/>
      <c r="AT287" s="161"/>
      <c r="AU287" s="161"/>
      <c r="AV287" s="161"/>
      <c r="AW287" s="161"/>
      <c r="AX287" s="161"/>
      <c r="AY287" s="161"/>
      <c r="AZ287" s="162"/>
      <c r="BA287" s="162"/>
      <c r="BB287" s="162"/>
      <c r="BC287" s="162"/>
      <c r="BD287" s="162"/>
      <c r="BE287" s="162"/>
      <c r="BF287" s="162"/>
      <c r="BG287" s="162"/>
      <c r="BH287" s="162"/>
      <c r="BI287" s="162"/>
      <c r="BJ287" s="162"/>
      <c r="BK287" s="162"/>
      <c r="BL287" s="162"/>
      <c r="BM287" s="162"/>
      <c r="BN287" s="162"/>
      <c r="BO287" s="162"/>
      <c r="BP287" s="162"/>
      <c r="BQ287" s="162"/>
      <c r="BR287" s="162"/>
      <c r="BS287" s="162"/>
      <c r="BT287" s="162"/>
      <c r="BU287" s="162"/>
      <c r="BV287" s="162"/>
      <c r="BW287" s="162"/>
      <c r="BX287" s="162"/>
      <c r="BY287" s="162"/>
      <c r="BZ287" s="162"/>
      <c r="CA287" s="162"/>
      <c r="CB287" s="162"/>
      <c r="CC287" s="162"/>
      <c r="CD287" s="162"/>
      <c r="CE287" s="162"/>
      <c r="CF287" s="162"/>
      <c r="CG287" s="162"/>
      <c r="CH287" s="162"/>
      <c r="CI287" s="162"/>
      <c r="CJ287" s="162"/>
    </row>
    <row r="288" spans="17:88">
      <c r="Q288" s="229"/>
      <c r="R288" s="230"/>
      <c r="S288" s="219"/>
      <c r="T288" s="220"/>
      <c r="U288" s="220"/>
      <c r="V288" s="220"/>
      <c r="W288" s="221"/>
      <c r="X288" s="199"/>
      <c r="Y288" s="199"/>
      <c r="AA288" s="203"/>
      <c r="AB288" s="198"/>
      <c r="AC288" s="161"/>
      <c r="AD288" s="161"/>
      <c r="AE288" s="161"/>
      <c r="AF288" s="161"/>
      <c r="AG288" s="161"/>
      <c r="AH288" s="161"/>
      <c r="AI288" s="161"/>
      <c r="AJ288" s="161"/>
      <c r="AK288" s="161"/>
      <c r="AL288" s="161"/>
      <c r="AM288" s="161"/>
      <c r="AN288" s="161"/>
      <c r="AO288" s="161"/>
      <c r="AP288" s="161"/>
      <c r="AQ288" s="161"/>
      <c r="AR288" s="161"/>
      <c r="AS288" s="161"/>
      <c r="AT288" s="161"/>
      <c r="AU288" s="161"/>
      <c r="AV288" s="161"/>
      <c r="AW288" s="161"/>
      <c r="AX288" s="161"/>
      <c r="AY288" s="161"/>
      <c r="AZ288" s="162"/>
      <c r="BA288" s="162"/>
      <c r="BB288" s="162"/>
      <c r="BC288" s="162"/>
      <c r="BD288" s="162"/>
      <c r="BE288" s="162"/>
      <c r="BF288" s="162"/>
      <c r="BG288" s="162"/>
      <c r="BH288" s="162"/>
      <c r="BI288" s="162"/>
      <c r="BJ288" s="162"/>
      <c r="BK288" s="162"/>
      <c r="BL288" s="162"/>
      <c r="BM288" s="162"/>
      <c r="BN288" s="162"/>
      <c r="BO288" s="162"/>
      <c r="BP288" s="162"/>
      <c r="BQ288" s="162"/>
      <c r="BR288" s="162"/>
      <c r="BS288" s="162"/>
      <c r="BT288" s="162"/>
      <c r="BU288" s="162"/>
      <c r="BV288" s="162"/>
      <c r="BW288" s="162"/>
      <c r="BX288" s="162"/>
      <c r="BY288" s="162"/>
      <c r="BZ288" s="162"/>
      <c r="CA288" s="162"/>
      <c r="CB288" s="162"/>
      <c r="CC288" s="162"/>
      <c r="CD288" s="162"/>
      <c r="CE288" s="162"/>
      <c r="CF288" s="162"/>
      <c r="CG288" s="162"/>
      <c r="CH288" s="162"/>
      <c r="CI288" s="162"/>
      <c r="CJ288" s="162"/>
    </row>
    <row r="289" spans="17:88">
      <c r="Q289" s="229"/>
      <c r="R289" s="230"/>
      <c r="S289" s="219"/>
      <c r="T289" s="220"/>
      <c r="U289" s="220"/>
      <c r="V289" s="220"/>
      <c r="W289" s="221"/>
      <c r="X289" s="199"/>
      <c r="Y289" s="199"/>
      <c r="AA289" s="203"/>
      <c r="AB289" s="198"/>
      <c r="AC289" s="161"/>
      <c r="AD289" s="161"/>
      <c r="AE289" s="161"/>
      <c r="AF289" s="161"/>
      <c r="AG289" s="161"/>
      <c r="AH289" s="161"/>
      <c r="AI289" s="161"/>
      <c r="AJ289" s="161"/>
      <c r="AK289" s="161"/>
      <c r="AL289" s="161"/>
      <c r="AM289" s="161"/>
      <c r="AN289" s="161"/>
      <c r="AO289" s="161"/>
      <c r="AP289" s="161"/>
      <c r="AQ289" s="161"/>
      <c r="AR289" s="161"/>
      <c r="AS289" s="161"/>
      <c r="AT289" s="161"/>
      <c r="AU289" s="161"/>
      <c r="AV289" s="161"/>
      <c r="AW289" s="161"/>
      <c r="AX289" s="161"/>
      <c r="AY289" s="161"/>
      <c r="AZ289" s="162"/>
      <c r="BA289" s="162"/>
      <c r="BB289" s="162"/>
      <c r="BC289" s="162"/>
      <c r="BD289" s="162"/>
      <c r="BE289" s="162"/>
      <c r="BF289" s="162"/>
      <c r="BG289" s="162"/>
      <c r="BH289" s="162"/>
      <c r="BI289" s="162"/>
      <c r="BJ289" s="162"/>
      <c r="BK289" s="162"/>
      <c r="BL289" s="162"/>
      <c r="BM289" s="162"/>
      <c r="BN289" s="162"/>
      <c r="BO289" s="162"/>
      <c r="BP289" s="162"/>
      <c r="BQ289" s="162"/>
      <c r="BR289" s="162"/>
      <c r="BS289" s="162"/>
      <c r="BT289" s="162"/>
      <c r="BU289" s="162"/>
      <c r="BV289" s="162"/>
      <c r="BW289" s="162"/>
      <c r="BX289" s="162"/>
      <c r="BY289" s="162"/>
      <c r="BZ289" s="162"/>
      <c r="CA289" s="162"/>
      <c r="CB289" s="162"/>
      <c r="CC289" s="162"/>
      <c r="CD289" s="162"/>
      <c r="CE289" s="162"/>
      <c r="CF289" s="162"/>
      <c r="CG289" s="162"/>
      <c r="CH289" s="162"/>
      <c r="CI289" s="162"/>
      <c r="CJ289" s="162"/>
    </row>
    <row r="290" spans="17:88">
      <c r="Q290" s="229"/>
      <c r="R290" s="230"/>
      <c r="S290" s="219"/>
      <c r="T290" s="220"/>
      <c r="U290" s="220"/>
      <c r="V290" s="220"/>
      <c r="W290" s="221"/>
      <c r="X290" s="199"/>
      <c r="Y290" s="199"/>
      <c r="AA290" s="203"/>
      <c r="AB290" s="198"/>
      <c r="AC290" s="161"/>
      <c r="AD290" s="161"/>
      <c r="AE290" s="161"/>
      <c r="AF290" s="161"/>
      <c r="AG290" s="161"/>
      <c r="AH290" s="161"/>
      <c r="AI290" s="161"/>
      <c r="AJ290" s="161"/>
      <c r="AK290" s="161"/>
      <c r="AL290" s="161"/>
      <c r="AM290" s="161"/>
      <c r="AN290" s="161"/>
      <c r="AO290" s="161"/>
      <c r="AP290" s="161"/>
      <c r="AQ290" s="161"/>
      <c r="AR290" s="161"/>
      <c r="AS290" s="161"/>
      <c r="AT290" s="161"/>
      <c r="AU290" s="161"/>
      <c r="AV290" s="161"/>
      <c r="AW290" s="161"/>
      <c r="AX290" s="161"/>
      <c r="AY290" s="161"/>
      <c r="AZ290" s="162"/>
      <c r="BA290" s="162"/>
      <c r="BB290" s="162"/>
      <c r="BC290" s="162"/>
      <c r="BD290" s="162"/>
      <c r="BE290" s="162"/>
      <c r="BF290" s="162"/>
      <c r="BG290" s="162"/>
      <c r="BH290" s="162"/>
      <c r="BI290" s="162"/>
      <c r="BJ290" s="162"/>
      <c r="BK290" s="162"/>
      <c r="BL290" s="162"/>
      <c r="BM290" s="162"/>
      <c r="BN290" s="162"/>
      <c r="BO290" s="162"/>
      <c r="BP290" s="162"/>
      <c r="BQ290" s="162"/>
      <c r="BR290" s="162"/>
      <c r="BS290" s="162"/>
      <c r="BT290" s="162"/>
      <c r="BU290" s="162"/>
      <c r="BV290" s="162"/>
      <c r="BW290" s="162"/>
      <c r="BX290" s="162"/>
      <c r="BY290" s="162"/>
      <c r="BZ290" s="162"/>
      <c r="CA290" s="162"/>
      <c r="CB290" s="162"/>
      <c r="CC290" s="162"/>
      <c r="CD290" s="162"/>
      <c r="CE290" s="162"/>
      <c r="CF290" s="162"/>
      <c r="CG290" s="162"/>
      <c r="CH290" s="162"/>
      <c r="CI290" s="162"/>
      <c r="CJ290" s="162"/>
    </row>
    <row r="291" spans="17:88">
      <c r="Q291" s="229"/>
      <c r="R291" s="230"/>
      <c r="S291" s="219"/>
      <c r="T291" s="220"/>
      <c r="U291" s="220"/>
      <c r="V291" s="220"/>
      <c r="W291" s="221"/>
      <c r="X291" s="199"/>
      <c r="Y291" s="199"/>
      <c r="AA291" s="203"/>
      <c r="AB291" s="198"/>
      <c r="AC291" s="161"/>
      <c r="AD291" s="161"/>
      <c r="AE291" s="161"/>
      <c r="AF291" s="161"/>
      <c r="AG291" s="161"/>
      <c r="AH291" s="161"/>
      <c r="AI291" s="161"/>
      <c r="AJ291" s="161"/>
      <c r="AK291" s="161"/>
      <c r="AL291" s="161"/>
      <c r="AM291" s="161"/>
      <c r="AN291" s="161"/>
      <c r="AO291" s="161"/>
      <c r="AP291" s="161"/>
      <c r="AQ291" s="161"/>
      <c r="AR291" s="161"/>
      <c r="AS291" s="161"/>
      <c r="AT291" s="161"/>
      <c r="AU291" s="161"/>
      <c r="AV291" s="161"/>
      <c r="AW291" s="161"/>
      <c r="AX291" s="161"/>
      <c r="AY291" s="161"/>
      <c r="AZ291" s="162"/>
      <c r="BA291" s="162"/>
      <c r="BB291" s="162"/>
      <c r="BC291" s="162"/>
      <c r="BD291" s="162"/>
      <c r="BE291" s="162"/>
      <c r="BF291" s="162"/>
      <c r="BG291" s="162"/>
      <c r="BH291" s="162"/>
      <c r="BI291" s="162"/>
      <c r="BJ291" s="162"/>
      <c r="BK291" s="162"/>
      <c r="BL291" s="162"/>
      <c r="BM291" s="162"/>
      <c r="BN291" s="162"/>
      <c r="BO291" s="162"/>
      <c r="BP291" s="162"/>
      <c r="BQ291" s="162"/>
      <c r="BR291" s="162"/>
      <c r="BS291" s="162"/>
      <c r="BT291" s="162"/>
      <c r="BU291" s="162"/>
      <c r="BV291" s="162"/>
      <c r="BW291" s="162"/>
      <c r="BX291" s="162"/>
      <c r="BY291" s="162"/>
      <c r="BZ291" s="162"/>
      <c r="CA291" s="162"/>
      <c r="CB291" s="162"/>
      <c r="CC291" s="162"/>
      <c r="CD291" s="162"/>
      <c r="CE291" s="162"/>
      <c r="CF291" s="162"/>
      <c r="CG291" s="162"/>
      <c r="CH291" s="162"/>
      <c r="CI291" s="162"/>
      <c r="CJ291" s="162"/>
    </row>
    <row r="292" spans="17:88">
      <c r="Q292" s="229"/>
      <c r="R292" s="230"/>
      <c r="S292" s="219"/>
      <c r="T292" s="220"/>
      <c r="U292" s="220"/>
      <c r="V292" s="220"/>
      <c r="W292" s="221"/>
      <c r="X292" s="199"/>
      <c r="Y292" s="199"/>
      <c r="AA292" s="203"/>
      <c r="AB292" s="198"/>
      <c r="AC292" s="161"/>
      <c r="AD292" s="161"/>
      <c r="AE292" s="161"/>
      <c r="AF292" s="161"/>
      <c r="AG292" s="161"/>
      <c r="AH292" s="161"/>
      <c r="AI292" s="161"/>
      <c r="AJ292" s="161"/>
      <c r="AK292" s="161"/>
      <c r="AL292" s="161"/>
      <c r="AM292" s="161"/>
      <c r="AN292" s="161"/>
      <c r="AO292" s="161"/>
      <c r="AP292" s="161"/>
      <c r="AQ292" s="161"/>
      <c r="AR292" s="161"/>
      <c r="AS292" s="161"/>
      <c r="AT292" s="161"/>
      <c r="AU292" s="161"/>
      <c r="AV292" s="161"/>
      <c r="AW292" s="161"/>
      <c r="AX292" s="161"/>
      <c r="AY292" s="161"/>
      <c r="AZ292" s="162"/>
      <c r="BA292" s="162"/>
      <c r="BB292" s="162"/>
      <c r="BC292" s="162"/>
      <c r="BD292" s="162"/>
      <c r="BE292" s="162"/>
      <c r="BF292" s="162"/>
      <c r="BG292" s="162"/>
      <c r="BH292" s="162"/>
      <c r="BI292" s="162"/>
      <c r="BJ292" s="162"/>
      <c r="BK292" s="162"/>
      <c r="BL292" s="162"/>
      <c r="BM292" s="162"/>
      <c r="BN292" s="162"/>
      <c r="BO292" s="162"/>
      <c r="BP292" s="162"/>
      <c r="BQ292" s="162"/>
      <c r="BR292" s="162"/>
      <c r="BS292" s="162"/>
      <c r="BT292" s="162"/>
      <c r="BU292" s="162"/>
      <c r="BV292" s="162"/>
      <c r="BW292" s="162"/>
      <c r="BX292" s="162"/>
      <c r="BY292" s="162"/>
      <c r="BZ292" s="162"/>
      <c r="CA292" s="162"/>
      <c r="CB292" s="162"/>
      <c r="CC292" s="162"/>
      <c r="CD292" s="162"/>
      <c r="CE292" s="162"/>
      <c r="CF292" s="162"/>
      <c r="CG292" s="162"/>
      <c r="CH292" s="162"/>
      <c r="CI292" s="162"/>
      <c r="CJ292" s="162"/>
    </row>
    <row r="293" spans="17:88">
      <c r="Q293" s="229"/>
      <c r="R293" s="230"/>
      <c r="S293" s="219"/>
      <c r="T293" s="220"/>
      <c r="U293" s="220"/>
      <c r="V293" s="220"/>
      <c r="W293" s="221"/>
      <c r="X293" s="199"/>
      <c r="Y293" s="199"/>
      <c r="AA293" s="203"/>
      <c r="AB293" s="198"/>
      <c r="AC293" s="161"/>
      <c r="AD293" s="161"/>
      <c r="AE293" s="161"/>
      <c r="AF293" s="161"/>
      <c r="AG293" s="161"/>
      <c r="AH293" s="161"/>
      <c r="AI293" s="161"/>
      <c r="AJ293" s="161"/>
      <c r="AK293" s="161"/>
      <c r="AL293" s="161"/>
      <c r="AM293" s="161"/>
      <c r="AN293" s="161"/>
      <c r="AO293" s="161"/>
      <c r="AP293" s="161"/>
      <c r="AQ293" s="161"/>
      <c r="AR293" s="161"/>
      <c r="AS293" s="161"/>
      <c r="AT293" s="161"/>
      <c r="AU293" s="161"/>
      <c r="AV293" s="161"/>
      <c r="AW293" s="161"/>
      <c r="AX293" s="161"/>
      <c r="AY293" s="161"/>
      <c r="AZ293" s="162"/>
      <c r="BA293" s="162"/>
      <c r="BB293" s="162"/>
      <c r="BC293" s="162"/>
      <c r="BD293" s="162"/>
      <c r="BE293" s="162"/>
      <c r="BF293" s="162"/>
      <c r="BG293" s="162"/>
      <c r="BH293" s="162"/>
      <c r="BI293" s="162"/>
      <c r="BJ293" s="162"/>
      <c r="BK293" s="162"/>
      <c r="BL293" s="162"/>
      <c r="BM293" s="162"/>
      <c r="BN293" s="162"/>
      <c r="BO293" s="162"/>
      <c r="BP293" s="162"/>
      <c r="BQ293" s="162"/>
      <c r="BR293" s="162"/>
      <c r="BS293" s="162"/>
      <c r="BT293" s="162"/>
      <c r="BU293" s="162"/>
      <c r="BV293" s="162"/>
      <c r="BW293" s="162"/>
      <c r="BX293" s="162"/>
      <c r="BY293" s="162"/>
      <c r="BZ293" s="162"/>
      <c r="CA293" s="162"/>
      <c r="CB293" s="162"/>
      <c r="CC293" s="162"/>
      <c r="CD293" s="162"/>
      <c r="CE293" s="162"/>
      <c r="CF293" s="162"/>
      <c r="CG293" s="162"/>
      <c r="CH293" s="162"/>
      <c r="CI293" s="162"/>
      <c r="CJ293" s="162"/>
    </row>
    <row r="294" spans="17:88">
      <c r="Q294" s="229"/>
      <c r="R294" s="230"/>
      <c r="S294" s="219"/>
      <c r="T294" s="220"/>
      <c r="U294" s="220"/>
      <c r="V294" s="220"/>
      <c r="W294" s="221"/>
      <c r="X294" s="199"/>
      <c r="Y294" s="199"/>
      <c r="AA294" s="203"/>
      <c r="AB294" s="198"/>
      <c r="AC294" s="161"/>
      <c r="AD294" s="161"/>
      <c r="AE294" s="161"/>
      <c r="AF294" s="161"/>
      <c r="AG294" s="161"/>
      <c r="AH294" s="161"/>
      <c r="AI294" s="161"/>
      <c r="AJ294" s="161"/>
      <c r="AK294" s="161"/>
      <c r="AL294" s="161"/>
      <c r="AM294" s="161"/>
      <c r="AN294" s="161"/>
      <c r="AO294" s="161"/>
      <c r="AP294" s="161"/>
      <c r="AQ294" s="161"/>
      <c r="AR294" s="161"/>
      <c r="AS294" s="161"/>
      <c r="AT294" s="161"/>
      <c r="AU294" s="161"/>
      <c r="AV294" s="161"/>
      <c r="AW294" s="161"/>
      <c r="AX294" s="161"/>
      <c r="AY294" s="161"/>
      <c r="AZ294" s="162"/>
      <c r="BA294" s="162"/>
      <c r="BB294" s="162"/>
      <c r="BC294" s="162"/>
      <c r="BD294" s="162"/>
      <c r="BE294" s="162"/>
      <c r="BF294" s="162"/>
      <c r="BG294" s="162"/>
      <c r="BH294" s="162"/>
      <c r="BI294" s="162"/>
      <c r="BJ294" s="162"/>
      <c r="BK294" s="162"/>
      <c r="BL294" s="162"/>
      <c r="BM294" s="162"/>
      <c r="BN294" s="162"/>
      <c r="BO294" s="162"/>
      <c r="BP294" s="162"/>
      <c r="BQ294" s="162"/>
      <c r="BR294" s="162"/>
      <c r="BS294" s="162"/>
      <c r="BT294" s="162"/>
      <c r="BU294" s="162"/>
      <c r="BV294" s="162"/>
      <c r="BW294" s="162"/>
      <c r="BX294" s="162"/>
      <c r="BY294" s="162"/>
      <c r="BZ294" s="162"/>
      <c r="CA294" s="162"/>
      <c r="CB294" s="162"/>
      <c r="CC294" s="162"/>
      <c r="CD294" s="162"/>
      <c r="CE294" s="162"/>
      <c r="CF294" s="162"/>
      <c r="CG294" s="162"/>
      <c r="CH294" s="162"/>
      <c r="CI294" s="162"/>
      <c r="CJ294" s="162"/>
    </row>
    <row r="295" spans="17:88">
      <c r="Q295" s="229"/>
      <c r="R295" s="230"/>
      <c r="S295" s="219"/>
      <c r="T295" s="220"/>
      <c r="U295" s="220"/>
      <c r="V295" s="220"/>
      <c r="W295" s="221"/>
      <c r="X295" s="199"/>
      <c r="Y295" s="199"/>
      <c r="AA295" s="203"/>
      <c r="AB295" s="198"/>
      <c r="AC295" s="161"/>
      <c r="AD295" s="161"/>
      <c r="AE295" s="161"/>
      <c r="AF295" s="161"/>
      <c r="AG295" s="161"/>
      <c r="AH295" s="161"/>
      <c r="AI295" s="161"/>
      <c r="AJ295" s="161"/>
      <c r="AK295" s="161"/>
      <c r="AL295" s="161"/>
      <c r="AM295" s="161"/>
      <c r="AN295" s="161"/>
      <c r="AO295" s="161"/>
      <c r="AP295" s="161"/>
      <c r="AQ295" s="161"/>
      <c r="AR295" s="161"/>
      <c r="AS295" s="161"/>
      <c r="AT295" s="161"/>
      <c r="AU295" s="161"/>
      <c r="AV295" s="161"/>
      <c r="AW295" s="161"/>
      <c r="AX295" s="161"/>
      <c r="AY295" s="161"/>
      <c r="AZ295" s="162"/>
      <c r="BA295" s="162"/>
      <c r="BB295" s="162"/>
      <c r="BC295" s="162"/>
      <c r="BD295" s="162"/>
      <c r="BE295" s="162"/>
      <c r="BF295" s="162"/>
      <c r="BG295" s="162"/>
      <c r="BH295" s="162"/>
      <c r="BI295" s="162"/>
      <c r="BJ295" s="162"/>
      <c r="BK295" s="162"/>
      <c r="BL295" s="162"/>
      <c r="BM295" s="162"/>
      <c r="BN295" s="162"/>
      <c r="BO295" s="162"/>
      <c r="BP295" s="162"/>
      <c r="BQ295" s="162"/>
      <c r="BR295" s="162"/>
      <c r="BS295" s="162"/>
      <c r="BT295" s="162"/>
      <c r="BU295" s="162"/>
      <c r="BV295" s="162"/>
      <c r="BW295" s="162"/>
      <c r="BX295" s="162"/>
      <c r="BY295" s="162"/>
      <c r="BZ295" s="162"/>
      <c r="CA295" s="162"/>
      <c r="CB295" s="162"/>
      <c r="CC295" s="162"/>
      <c r="CD295" s="162"/>
      <c r="CE295" s="162"/>
      <c r="CF295" s="162"/>
      <c r="CG295" s="162"/>
      <c r="CH295" s="162"/>
      <c r="CI295" s="162"/>
      <c r="CJ295" s="162"/>
    </row>
    <row r="296" spans="17:88">
      <c r="Q296" s="229"/>
      <c r="R296" s="230"/>
      <c r="S296" s="219"/>
      <c r="T296" s="220"/>
      <c r="U296" s="220"/>
      <c r="V296" s="220"/>
      <c r="W296" s="221"/>
      <c r="X296" s="199"/>
      <c r="Y296" s="199"/>
      <c r="AA296" s="203"/>
      <c r="AB296" s="198"/>
      <c r="AC296" s="161"/>
      <c r="AD296" s="161"/>
      <c r="AE296" s="161"/>
      <c r="AF296" s="161"/>
      <c r="AG296" s="161"/>
      <c r="AH296" s="161"/>
      <c r="AI296" s="161"/>
      <c r="AJ296" s="161"/>
      <c r="AK296" s="161"/>
      <c r="AL296" s="161"/>
      <c r="AM296" s="161"/>
      <c r="AN296" s="161"/>
      <c r="AO296" s="161"/>
      <c r="AP296" s="161"/>
      <c r="AQ296" s="161"/>
      <c r="AR296" s="161"/>
      <c r="AS296" s="161"/>
      <c r="AT296" s="161"/>
      <c r="AU296" s="161"/>
      <c r="AV296" s="161"/>
      <c r="AW296" s="161"/>
      <c r="AX296" s="161"/>
      <c r="AY296" s="161"/>
      <c r="AZ296" s="162"/>
      <c r="BA296" s="162"/>
      <c r="BB296" s="162"/>
      <c r="BC296" s="162"/>
      <c r="BD296" s="162"/>
      <c r="BE296" s="162"/>
      <c r="BF296" s="162"/>
      <c r="BG296" s="162"/>
      <c r="BH296" s="162"/>
      <c r="BI296" s="162"/>
      <c r="BJ296" s="162"/>
      <c r="BK296" s="162"/>
      <c r="BL296" s="162"/>
      <c r="BM296" s="162"/>
      <c r="BN296" s="162"/>
      <c r="BO296" s="162"/>
      <c r="BP296" s="162"/>
      <c r="BQ296" s="162"/>
      <c r="BR296" s="162"/>
      <c r="BS296" s="162"/>
      <c r="BT296" s="162"/>
      <c r="BU296" s="162"/>
      <c r="BV296" s="162"/>
      <c r="BW296" s="162"/>
      <c r="BX296" s="162"/>
      <c r="BY296" s="162"/>
      <c r="BZ296" s="162"/>
      <c r="CA296" s="162"/>
      <c r="CB296" s="162"/>
      <c r="CC296" s="162"/>
      <c r="CD296" s="162"/>
      <c r="CE296" s="162"/>
      <c r="CF296" s="162"/>
      <c r="CG296" s="162"/>
      <c r="CH296" s="162"/>
      <c r="CI296" s="162"/>
      <c r="CJ296" s="162"/>
    </row>
    <row r="297" spans="17:88">
      <c r="Q297" s="229"/>
      <c r="R297" s="230"/>
      <c r="S297" s="219"/>
      <c r="T297" s="220"/>
      <c r="U297" s="220"/>
      <c r="V297" s="220"/>
      <c r="W297" s="221"/>
      <c r="X297" s="199"/>
      <c r="Y297" s="199"/>
      <c r="AA297" s="203"/>
      <c r="AB297" s="198"/>
      <c r="AC297" s="161"/>
      <c r="AD297" s="161"/>
      <c r="AE297" s="161"/>
      <c r="AF297" s="161"/>
      <c r="AG297" s="161"/>
      <c r="AH297" s="161"/>
      <c r="AI297" s="161"/>
      <c r="AJ297" s="161"/>
      <c r="AK297" s="161"/>
      <c r="AL297" s="161"/>
      <c r="AM297" s="161"/>
      <c r="AN297" s="161"/>
      <c r="AO297" s="161"/>
      <c r="AP297" s="161"/>
      <c r="AQ297" s="161"/>
      <c r="AR297" s="161"/>
      <c r="AS297" s="161"/>
      <c r="AT297" s="161"/>
      <c r="AU297" s="161"/>
      <c r="AV297" s="161"/>
      <c r="AW297" s="161"/>
      <c r="AX297" s="161"/>
      <c r="AY297" s="161"/>
      <c r="AZ297" s="162"/>
      <c r="BA297" s="162"/>
      <c r="BB297" s="162"/>
      <c r="BC297" s="162"/>
      <c r="BD297" s="162"/>
      <c r="BE297" s="162"/>
      <c r="BF297" s="162"/>
      <c r="BG297" s="162"/>
      <c r="BH297" s="162"/>
      <c r="BI297" s="162"/>
      <c r="BJ297" s="162"/>
      <c r="BK297" s="162"/>
      <c r="BL297" s="162"/>
      <c r="BM297" s="162"/>
      <c r="BN297" s="162"/>
      <c r="BO297" s="162"/>
      <c r="BP297" s="162"/>
      <c r="BQ297" s="162"/>
      <c r="BR297" s="162"/>
      <c r="BS297" s="162"/>
      <c r="BT297" s="162"/>
      <c r="BU297" s="162"/>
      <c r="BV297" s="162"/>
      <c r="BW297" s="162"/>
      <c r="BX297" s="162"/>
      <c r="BY297" s="162"/>
      <c r="BZ297" s="162"/>
      <c r="CA297" s="162"/>
      <c r="CB297" s="162"/>
      <c r="CC297" s="162"/>
      <c r="CD297" s="162"/>
      <c r="CE297" s="162"/>
      <c r="CF297" s="162"/>
      <c r="CG297" s="162"/>
      <c r="CH297" s="162"/>
      <c r="CI297" s="162"/>
      <c r="CJ297" s="162"/>
    </row>
    <row r="298" spans="17:88">
      <c r="Q298" s="229"/>
      <c r="R298" s="230"/>
      <c r="S298" s="219"/>
      <c r="T298" s="220"/>
      <c r="U298" s="220"/>
      <c r="V298" s="220"/>
      <c r="W298" s="221"/>
      <c r="X298" s="199"/>
      <c r="Y298" s="199"/>
      <c r="AA298" s="203"/>
      <c r="AB298" s="198"/>
      <c r="AC298" s="161"/>
      <c r="AD298" s="161"/>
      <c r="AE298" s="161"/>
      <c r="AF298" s="161"/>
      <c r="AG298" s="161"/>
      <c r="AH298" s="161"/>
      <c r="AI298" s="161"/>
      <c r="AJ298" s="161"/>
      <c r="AK298" s="161"/>
      <c r="AL298" s="161"/>
      <c r="AM298" s="161"/>
      <c r="AN298" s="161"/>
      <c r="AO298" s="161"/>
      <c r="AP298" s="161"/>
      <c r="AQ298" s="161"/>
      <c r="AR298" s="161"/>
      <c r="AS298" s="161"/>
      <c r="AT298" s="161"/>
      <c r="AU298" s="161"/>
      <c r="AV298" s="161"/>
      <c r="AW298" s="161"/>
      <c r="AX298" s="161"/>
      <c r="AY298" s="161"/>
      <c r="AZ298" s="162"/>
      <c r="BA298" s="162"/>
      <c r="BB298" s="162"/>
      <c r="BC298" s="162"/>
      <c r="BD298" s="162"/>
      <c r="BE298" s="162"/>
      <c r="BF298" s="162"/>
      <c r="BG298" s="162"/>
      <c r="BH298" s="162"/>
      <c r="BI298" s="162"/>
      <c r="BJ298" s="162"/>
      <c r="BK298" s="162"/>
      <c r="BL298" s="162"/>
      <c r="BM298" s="162"/>
      <c r="BN298" s="162"/>
      <c r="BO298" s="162"/>
      <c r="BP298" s="162"/>
      <c r="BQ298" s="162"/>
      <c r="BR298" s="162"/>
      <c r="BS298" s="162"/>
      <c r="BT298" s="162"/>
      <c r="BU298" s="162"/>
      <c r="BV298" s="162"/>
      <c r="BW298" s="162"/>
      <c r="BX298" s="162"/>
      <c r="BY298" s="162"/>
      <c r="BZ298" s="162"/>
      <c r="CA298" s="162"/>
      <c r="CB298" s="162"/>
      <c r="CC298" s="162"/>
      <c r="CD298" s="162"/>
      <c r="CE298" s="162"/>
      <c r="CF298" s="162"/>
      <c r="CG298" s="162"/>
      <c r="CH298" s="162"/>
      <c r="CI298" s="162"/>
      <c r="CJ298" s="162"/>
    </row>
    <row r="299" spans="17:88">
      <c r="Q299" s="229"/>
      <c r="R299" s="230"/>
      <c r="S299" s="219"/>
      <c r="T299" s="220"/>
      <c r="U299" s="220"/>
      <c r="V299" s="220"/>
      <c r="W299" s="221"/>
      <c r="X299" s="199"/>
      <c r="Y299" s="199"/>
      <c r="AA299" s="203"/>
      <c r="AB299" s="198"/>
      <c r="AC299" s="161"/>
      <c r="AD299" s="161"/>
      <c r="AE299" s="161"/>
      <c r="AF299" s="161"/>
      <c r="AG299" s="161"/>
      <c r="AH299" s="161"/>
      <c r="AI299" s="161"/>
      <c r="AJ299" s="161"/>
      <c r="AK299" s="161"/>
      <c r="AL299" s="161"/>
      <c r="AM299" s="161"/>
      <c r="AN299" s="161"/>
      <c r="AO299" s="161"/>
      <c r="AP299" s="161"/>
      <c r="AQ299" s="161"/>
      <c r="AR299" s="161"/>
      <c r="AS299" s="161"/>
      <c r="AT299" s="161"/>
      <c r="AU299" s="161"/>
      <c r="AV299" s="161"/>
      <c r="AW299" s="161"/>
      <c r="AX299" s="161"/>
      <c r="AY299" s="161"/>
      <c r="AZ299" s="162"/>
      <c r="BA299" s="162"/>
      <c r="BB299" s="162"/>
      <c r="BC299" s="162"/>
      <c r="BD299" s="162"/>
      <c r="BE299" s="162"/>
      <c r="BF299" s="162"/>
      <c r="BG299" s="162"/>
      <c r="BH299" s="162"/>
      <c r="BI299" s="162"/>
      <c r="BJ299" s="162"/>
      <c r="BK299" s="162"/>
      <c r="BL299" s="162"/>
      <c r="BM299" s="162"/>
      <c r="BN299" s="162"/>
      <c r="BO299" s="162"/>
      <c r="BP299" s="162"/>
      <c r="BQ299" s="162"/>
      <c r="BR299" s="162"/>
      <c r="BS299" s="162"/>
      <c r="BT299" s="162"/>
      <c r="BU299" s="162"/>
      <c r="BV299" s="162"/>
      <c r="BW299" s="162"/>
      <c r="BX299" s="162"/>
      <c r="BY299" s="162"/>
      <c r="BZ299" s="162"/>
      <c r="CA299" s="162"/>
      <c r="CB299" s="162"/>
      <c r="CC299" s="162"/>
      <c r="CD299" s="162"/>
      <c r="CE299" s="162"/>
      <c r="CF299" s="162"/>
      <c r="CG299" s="162"/>
      <c r="CH299" s="162"/>
      <c r="CI299" s="162"/>
      <c r="CJ299" s="162"/>
    </row>
    <row r="300" spans="17:88" ht="13.5" thickBot="1">
      <c r="Q300" s="231"/>
      <c r="R300" s="232"/>
      <c r="S300" s="222"/>
      <c r="T300" s="223"/>
      <c r="U300" s="223"/>
      <c r="V300" s="223"/>
      <c r="W300" s="224"/>
      <c r="X300" s="199"/>
      <c r="Y300" s="199"/>
      <c r="AA300" s="203"/>
      <c r="AB300" s="198"/>
      <c r="AC300" s="161"/>
      <c r="AD300" s="161"/>
      <c r="AE300" s="161"/>
      <c r="AF300" s="161"/>
      <c r="AG300" s="161"/>
      <c r="AH300" s="161"/>
      <c r="AI300" s="161"/>
      <c r="AJ300" s="161"/>
      <c r="AK300" s="161"/>
      <c r="AL300" s="161"/>
      <c r="AM300" s="161"/>
      <c r="AN300" s="161"/>
      <c r="AO300" s="161"/>
      <c r="AP300" s="161"/>
      <c r="AQ300" s="161"/>
      <c r="AR300" s="161"/>
      <c r="AS300" s="161"/>
      <c r="AT300" s="161"/>
      <c r="AU300" s="161"/>
      <c r="AV300" s="161"/>
      <c r="AW300" s="161"/>
      <c r="AX300" s="161"/>
      <c r="AY300" s="161"/>
      <c r="AZ300" s="162"/>
      <c r="BA300" s="162"/>
      <c r="BB300" s="162"/>
      <c r="BC300" s="162"/>
      <c r="BD300" s="162"/>
      <c r="BE300" s="162"/>
      <c r="BF300" s="162"/>
      <c r="BG300" s="162"/>
      <c r="BH300" s="162"/>
      <c r="BI300" s="162"/>
      <c r="BJ300" s="162"/>
      <c r="BK300" s="162"/>
      <c r="BL300" s="162"/>
      <c r="BM300" s="162"/>
      <c r="BN300" s="162"/>
      <c r="BO300" s="162"/>
      <c r="BP300" s="162"/>
      <c r="BQ300" s="162"/>
      <c r="BR300" s="162"/>
      <c r="BS300" s="162"/>
      <c r="BT300" s="162"/>
      <c r="BU300" s="162"/>
      <c r="BV300" s="162"/>
      <c r="BW300" s="162"/>
      <c r="BX300" s="162"/>
      <c r="BY300" s="162"/>
      <c r="BZ300" s="162"/>
      <c r="CA300" s="162"/>
      <c r="CB300" s="162"/>
      <c r="CC300" s="162"/>
      <c r="CD300" s="162"/>
      <c r="CE300" s="162"/>
      <c r="CF300" s="162"/>
      <c r="CG300" s="162"/>
      <c r="CH300" s="162"/>
      <c r="CI300" s="162"/>
      <c r="CJ300" s="162"/>
    </row>
    <row r="301" spans="17:88">
      <c r="X301" s="199"/>
      <c r="Y301" s="199"/>
      <c r="AA301" s="203"/>
      <c r="AB301" s="198"/>
      <c r="AC301" s="161"/>
      <c r="AD301" s="161"/>
      <c r="AE301" s="161"/>
      <c r="AF301" s="161"/>
      <c r="AG301" s="161"/>
      <c r="AH301" s="161"/>
      <c r="AI301" s="161"/>
      <c r="AJ301" s="161"/>
      <c r="AK301" s="161"/>
      <c r="AL301" s="161"/>
      <c r="AM301" s="161"/>
      <c r="AN301" s="161"/>
      <c r="AO301" s="161"/>
      <c r="AP301" s="161"/>
      <c r="AQ301" s="161"/>
      <c r="AR301" s="161"/>
      <c r="AS301" s="161"/>
      <c r="AT301" s="161"/>
      <c r="AU301" s="161"/>
      <c r="AV301" s="161"/>
      <c r="AW301" s="161"/>
      <c r="AX301" s="161"/>
      <c r="AY301" s="161"/>
      <c r="AZ301" s="162"/>
      <c r="BA301" s="162"/>
      <c r="BB301" s="162"/>
      <c r="BC301" s="162"/>
      <c r="BD301" s="162"/>
      <c r="BE301" s="162"/>
      <c r="BF301" s="162"/>
      <c r="BG301" s="162"/>
      <c r="BH301" s="162"/>
      <c r="BI301" s="162"/>
      <c r="BJ301" s="162"/>
      <c r="BK301" s="162"/>
      <c r="BL301" s="162"/>
      <c r="BM301" s="162"/>
      <c r="BN301" s="162"/>
      <c r="BO301" s="162"/>
      <c r="BP301" s="162"/>
      <c r="BQ301" s="162"/>
      <c r="BR301" s="162"/>
      <c r="BS301" s="162"/>
      <c r="BT301" s="162"/>
      <c r="BU301" s="162"/>
      <c r="BV301" s="162"/>
      <c r="BW301" s="162"/>
      <c r="BX301" s="162"/>
      <c r="BY301" s="162"/>
      <c r="BZ301" s="162"/>
      <c r="CA301" s="162"/>
      <c r="CB301" s="162"/>
      <c r="CC301" s="162"/>
      <c r="CD301" s="162"/>
      <c r="CE301" s="162"/>
      <c r="CF301" s="162"/>
      <c r="CG301" s="162"/>
      <c r="CH301" s="162"/>
      <c r="CI301" s="162"/>
      <c r="CJ301" s="162"/>
    </row>
    <row r="302" spans="17:88">
      <c r="X302" s="199"/>
      <c r="Y302" s="199"/>
      <c r="AA302" s="203"/>
      <c r="AB302" s="198"/>
      <c r="AC302" s="161"/>
      <c r="AD302" s="161"/>
      <c r="AE302" s="161"/>
      <c r="AF302" s="161"/>
      <c r="AG302" s="161"/>
      <c r="AH302" s="161"/>
      <c r="AI302" s="161"/>
      <c r="AJ302" s="161"/>
      <c r="AK302" s="161"/>
      <c r="AL302" s="161"/>
      <c r="AM302" s="161"/>
      <c r="AN302" s="161"/>
      <c r="AO302" s="161"/>
      <c r="AP302" s="161"/>
      <c r="AQ302" s="161"/>
      <c r="AR302" s="161"/>
      <c r="AS302" s="161"/>
      <c r="AT302" s="161"/>
      <c r="AU302" s="161"/>
      <c r="AV302" s="161"/>
      <c r="AW302" s="161"/>
      <c r="AX302" s="161"/>
      <c r="AY302" s="161"/>
      <c r="AZ302" s="162"/>
      <c r="BA302" s="162"/>
      <c r="BB302" s="162"/>
      <c r="BC302" s="162"/>
      <c r="BD302" s="162"/>
      <c r="BE302" s="162"/>
      <c r="BF302" s="162"/>
      <c r="BG302" s="162"/>
      <c r="BH302" s="162"/>
      <c r="BI302" s="162"/>
      <c r="BJ302" s="162"/>
      <c r="BK302" s="162"/>
      <c r="BL302" s="162"/>
      <c r="BM302" s="162"/>
      <c r="BN302" s="162"/>
      <c r="BO302" s="162"/>
      <c r="BP302" s="162"/>
      <c r="BQ302" s="162"/>
      <c r="BR302" s="162"/>
      <c r="BS302" s="162"/>
      <c r="BT302" s="162"/>
      <c r="BU302" s="162"/>
      <c r="BV302" s="162"/>
      <c r="BW302" s="162"/>
      <c r="BX302" s="162"/>
      <c r="BY302" s="162"/>
      <c r="BZ302" s="162"/>
      <c r="CA302" s="162"/>
      <c r="CB302" s="162"/>
      <c r="CC302" s="162"/>
      <c r="CD302" s="162"/>
      <c r="CE302" s="162"/>
      <c r="CF302" s="162"/>
      <c r="CG302" s="162"/>
      <c r="CH302" s="162"/>
      <c r="CI302" s="162"/>
      <c r="CJ302" s="162"/>
    </row>
    <row r="303" spans="17:88">
      <c r="X303" s="199"/>
      <c r="Y303" s="199"/>
      <c r="AA303" s="203"/>
      <c r="AB303" s="198"/>
      <c r="AC303" s="161"/>
      <c r="AD303" s="161"/>
      <c r="AE303" s="161"/>
      <c r="AF303" s="161"/>
      <c r="AG303" s="161"/>
      <c r="AH303" s="161"/>
      <c r="AI303" s="161"/>
      <c r="AJ303" s="161"/>
      <c r="AK303" s="161"/>
      <c r="AL303" s="161"/>
      <c r="AM303" s="161"/>
      <c r="AN303" s="161"/>
      <c r="AO303" s="161"/>
      <c r="AP303" s="161"/>
      <c r="AQ303" s="161"/>
      <c r="AR303" s="161"/>
      <c r="AS303" s="161"/>
      <c r="AT303" s="161"/>
      <c r="AU303" s="161"/>
      <c r="AV303" s="161"/>
      <c r="AW303" s="161"/>
      <c r="AX303" s="161"/>
      <c r="AY303" s="161"/>
      <c r="AZ303" s="162"/>
      <c r="BA303" s="162"/>
      <c r="BB303" s="162"/>
      <c r="BC303" s="162"/>
      <c r="BD303" s="162"/>
      <c r="BE303" s="162"/>
      <c r="BF303" s="162"/>
      <c r="BG303" s="162"/>
      <c r="BH303" s="162"/>
      <c r="BI303" s="162"/>
      <c r="BJ303" s="162"/>
      <c r="BK303" s="162"/>
      <c r="BL303" s="162"/>
      <c r="BM303" s="162"/>
      <c r="BN303" s="162"/>
      <c r="BO303" s="162"/>
      <c r="BP303" s="162"/>
      <c r="BQ303" s="162"/>
      <c r="BR303" s="162"/>
      <c r="BS303" s="162"/>
      <c r="BT303" s="162"/>
      <c r="BU303" s="162"/>
      <c r="BV303" s="162"/>
      <c r="BW303" s="162"/>
      <c r="BX303" s="162"/>
      <c r="BY303" s="162"/>
      <c r="BZ303" s="162"/>
      <c r="CA303" s="162"/>
      <c r="CB303" s="162"/>
      <c r="CC303" s="162"/>
      <c r="CD303" s="162"/>
      <c r="CE303" s="162"/>
      <c r="CF303" s="162"/>
      <c r="CG303" s="162"/>
      <c r="CH303" s="162"/>
      <c r="CI303" s="162"/>
      <c r="CJ303" s="162"/>
    </row>
    <row r="304" spans="17:88">
      <c r="X304" s="199"/>
      <c r="Y304" s="199"/>
      <c r="AA304" s="203"/>
      <c r="AB304" s="198"/>
      <c r="AC304" s="161"/>
      <c r="AD304" s="161"/>
      <c r="AE304" s="161"/>
      <c r="AF304" s="161"/>
      <c r="AG304" s="161"/>
      <c r="AH304" s="161"/>
      <c r="AI304" s="161"/>
      <c r="AJ304" s="161"/>
      <c r="AK304" s="161"/>
      <c r="AL304" s="161"/>
      <c r="AM304" s="161"/>
      <c r="AN304" s="161"/>
      <c r="AO304" s="161"/>
      <c r="AP304" s="161"/>
      <c r="AQ304" s="161"/>
      <c r="AR304" s="161"/>
      <c r="AS304" s="161"/>
      <c r="AT304" s="161"/>
      <c r="AU304" s="161"/>
      <c r="AV304" s="161"/>
      <c r="AW304" s="161"/>
      <c r="AX304" s="161"/>
      <c r="AY304" s="161"/>
      <c r="AZ304" s="162"/>
      <c r="BA304" s="162"/>
      <c r="BB304" s="162"/>
      <c r="BC304" s="162"/>
      <c r="BD304" s="162"/>
      <c r="BE304" s="162"/>
      <c r="BF304" s="162"/>
      <c r="BG304" s="162"/>
      <c r="BH304" s="162"/>
      <c r="BI304" s="162"/>
      <c r="BJ304" s="162"/>
      <c r="BK304" s="162"/>
      <c r="BL304" s="162"/>
      <c r="BM304" s="162"/>
      <c r="BN304" s="162"/>
      <c r="BO304" s="162"/>
      <c r="BP304" s="162"/>
      <c r="BQ304" s="162"/>
      <c r="BR304" s="162"/>
      <c r="BS304" s="162"/>
      <c r="BT304" s="162"/>
      <c r="BU304" s="162"/>
      <c r="BV304" s="162"/>
      <c r="BW304" s="162"/>
      <c r="BX304" s="162"/>
      <c r="BY304" s="162"/>
      <c r="BZ304" s="162"/>
      <c r="CA304" s="162"/>
      <c r="CB304" s="162"/>
      <c r="CC304" s="162"/>
      <c r="CD304" s="162"/>
      <c r="CE304" s="162"/>
      <c r="CF304" s="162"/>
      <c r="CG304" s="162"/>
      <c r="CH304" s="162"/>
      <c r="CI304" s="162"/>
      <c r="CJ304" s="162"/>
    </row>
    <row r="305" spans="24:88">
      <c r="X305" s="199"/>
      <c r="Y305" s="199"/>
      <c r="AA305" s="203"/>
      <c r="AB305" s="198"/>
      <c r="AC305" s="161"/>
      <c r="AD305" s="161"/>
      <c r="AE305" s="161"/>
      <c r="AF305" s="161"/>
      <c r="AG305" s="161"/>
      <c r="AH305" s="161"/>
      <c r="AI305" s="161"/>
      <c r="AJ305" s="161"/>
      <c r="AK305" s="161"/>
      <c r="AL305" s="161"/>
      <c r="AM305" s="161"/>
      <c r="AN305" s="161"/>
      <c r="AO305" s="161"/>
      <c r="AP305" s="161"/>
      <c r="AQ305" s="161"/>
      <c r="AR305" s="161"/>
      <c r="AS305" s="161"/>
      <c r="AT305" s="161"/>
      <c r="AU305" s="161"/>
      <c r="AV305" s="161"/>
      <c r="AW305" s="161"/>
      <c r="AX305" s="161"/>
      <c r="AY305" s="161"/>
      <c r="AZ305" s="162"/>
      <c r="BA305" s="162"/>
      <c r="BB305" s="162"/>
      <c r="BC305" s="162"/>
      <c r="BD305" s="162"/>
      <c r="BE305" s="162"/>
      <c r="BF305" s="162"/>
      <c r="BG305" s="162"/>
      <c r="BH305" s="162"/>
      <c r="BI305" s="162"/>
      <c r="BJ305" s="162"/>
      <c r="BK305" s="162"/>
      <c r="BL305" s="162"/>
      <c r="BM305" s="162"/>
      <c r="BN305" s="162"/>
      <c r="BO305" s="162"/>
      <c r="BP305" s="162"/>
      <c r="BQ305" s="162"/>
      <c r="BR305" s="162"/>
      <c r="BS305" s="162"/>
      <c r="BT305" s="162"/>
      <c r="BU305" s="162"/>
      <c r="BV305" s="162"/>
      <c r="BW305" s="162"/>
      <c r="BX305" s="162"/>
      <c r="BY305" s="162"/>
      <c r="BZ305" s="162"/>
      <c r="CA305" s="162"/>
      <c r="CB305" s="162"/>
      <c r="CC305" s="162"/>
      <c r="CD305" s="162"/>
      <c r="CE305" s="162"/>
      <c r="CF305" s="162"/>
      <c r="CG305" s="162"/>
      <c r="CH305" s="162"/>
      <c r="CI305" s="162"/>
      <c r="CJ305" s="162"/>
    </row>
    <row r="306" spans="24:88">
      <c r="X306" s="199"/>
      <c r="Y306" s="199"/>
      <c r="AA306" s="203"/>
      <c r="AB306" s="198"/>
      <c r="AC306" s="161"/>
      <c r="AD306" s="161"/>
      <c r="AE306" s="161"/>
      <c r="AF306" s="161"/>
      <c r="AG306" s="161"/>
      <c r="AH306" s="161"/>
      <c r="AI306" s="161"/>
      <c r="AJ306" s="161"/>
      <c r="AK306" s="161"/>
      <c r="AL306" s="161"/>
      <c r="AM306" s="161"/>
      <c r="AN306" s="161"/>
      <c r="AO306" s="161"/>
      <c r="AP306" s="161"/>
      <c r="AQ306" s="161"/>
      <c r="AR306" s="161"/>
      <c r="AS306" s="161"/>
      <c r="AT306" s="161"/>
      <c r="AU306" s="161"/>
      <c r="AV306" s="161"/>
      <c r="AW306" s="161"/>
      <c r="AX306" s="161"/>
      <c r="AY306" s="161"/>
      <c r="AZ306" s="162"/>
      <c r="BA306" s="162"/>
      <c r="BB306" s="162"/>
      <c r="BC306" s="162"/>
      <c r="BD306" s="162"/>
      <c r="BE306" s="162"/>
      <c r="BF306" s="162"/>
      <c r="BG306" s="162"/>
      <c r="BH306" s="162"/>
      <c r="BI306" s="162"/>
      <c r="BJ306" s="162"/>
      <c r="BK306" s="162"/>
      <c r="BL306" s="162"/>
      <c r="BM306" s="162"/>
      <c r="BN306" s="162"/>
      <c r="BO306" s="162"/>
      <c r="BP306" s="162"/>
      <c r="BQ306" s="162"/>
      <c r="BR306" s="162"/>
      <c r="BS306" s="162"/>
      <c r="BT306" s="162"/>
      <c r="BU306" s="162"/>
      <c r="BV306" s="162"/>
      <c r="BW306" s="162"/>
      <c r="BX306" s="162"/>
      <c r="BY306" s="162"/>
      <c r="BZ306" s="162"/>
      <c r="CA306" s="162"/>
      <c r="CB306" s="162"/>
      <c r="CC306" s="162"/>
      <c r="CD306" s="162"/>
      <c r="CE306" s="162"/>
      <c r="CF306" s="162"/>
      <c r="CG306" s="162"/>
      <c r="CH306" s="162"/>
      <c r="CI306" s="162"/>
      <c r="CJ306" s="162"/>
    </row>
    <row r="307" spans="24:88">
      <c r="X307" s="199"/>
      <c r="Y307" s="199"/>
      <c r="AA307" s="203"/>
      <c r="AB307" s="198"/>
      <c r="AC307" s="161"/>
      <c r="AD307" s="161"/>
      <c r="AE307" s="161"/>
      <c r="AF307" s="161"/>
      <c r="AG307" s="161"/>
      <c r="AH307" s="161"/>
      <c r="AI307" s="161"/>
      <c r="AJ307" s="161"/>
      <c r="AK307" s="161"/>
      <c r="AL307" s="161"/>
      <c r="AM307" s="161"/>
      <c r="AN307" s="161"/>
      <c r="AO307" s="161"/>
      <c r="AP307" s="161"/>
      <c r="AQ307" s="161"/>
      <c r="AR307" s="161"/>
      <c r="AS307" s="161"/>
      <c r="AT307" s="161"/>
      <c r="AU307" s="161"/>
      <c r="AV307" s="161"/>
      <c r="AW307" s="161"/>
      <c r="AX307" s="161"/>
      <c r="AY307" s="161"/>
      <c r="AZ307" s="162"/>
      <c r="BA307" s="162"/>
      <c r="BB307" s="162"/>
      <c r="BC307" s="162"/>
      <c r="BD307" s="162"/>
      <c r="BE307" s="162"/>
      <c r="BF307" s="162"/>
      <c r="BG307" s="162"/>
      <c r="BH307" s="162"/>
      <c r="BI307" s="162"/>
      <c r="BJ307" s="162"/>
      <c r="BK307" s="162"/>
      <c r="BL307" s="162"/>
      <c r="BM307" s="162"/>
      <c r="BN307" s="162"/>
      <c r="BO307" s="162"/>
      <c r="BP307" s="162"/>
      <c r="BQ307" s="162"/>
      <c r="BR307" s="162"/>
      <c r="BS307" s="162"/>
      <c r="BT307" s="162"/>
      <c r="BU307" s="162"/>
      <c r="BV307" s="162"/>
      <c r="BW307" s="162"/>
      <c r="BX307" s="162"/>
      <c r="BY307" s="162"/>
      <c r="BZ307" s="162"/>
      <c r="CA307" s="162"/>
      <c r="CB307" s="162"/>
      <c r="CC307" s="162"/>
      <c r="CD307" s="162"/>
      <c r="CE307" s="162"/>
      <c r="CF307" s="162"/>
      <c r="CG307" s="162"/>
      <c r="CH307" s="162"/>
      <c r="CI307" s="162"/>
      <c r="CJ307" s="162"/>
    </row>
    <row r="308" spans="24:88">
      <c r="X308" s="199"/>
      <c r="Y308" s="199"/>
      <c r="AA308" s="203"/>
      <c r="AB308" s="198"/>
      <c r="AC308" s="161"/>
      <c r="AD308" s="161"/>
      <c r="AE308" s="161"/>
      <c r="AF308" s="161"/>
      <c r="AG308" s="161"/>
      <c r="AH308" s="161"/>
      <c r="AI308" s="161"/>
      <c r="AJ308" s="161"/>
      <c r="AK308" s="161"/>
      <c r="AL308" s="161"/>
      <c r="AM308" s="161"/>
      <c r="AN308" s="161"/>
      <c r="AO308" s="161"/>
      <c r="AP308" s="161"/>
      <c r="AQ308" s="161"/>
      <c r="AR308" s="161"/>
      <c r="AS308" s="161"/>
      <c r="AT308" s="161"/>
      <c r="AU308" s="161"/>
      <c r="AV308" s="161"/>
      <c r="AW308" s="161"/>
      <c r="AX308" s="161"/>
      <c r="AY308" s="161"/>
      <c r="AZ308" s="162"/>
      <c r="BA308" s="162"/>
      <c r="BB308" s="162"/>
      <c r="BC308" s="162"/>
      <c r="BD308" s="162"/>
      <c r="BE308" s="162"/>
      <c r="BF308" s="162"/>
      <c r="BG308" s="162"/>
      <c r="BH308" s="162"/>
      <c r="BI308" s="162"/>
      <c r="BJ308" s="162"/>
      <c r="BK308" s="162"/>
      <c r="BL308" s="162"/>
      <c r="BM308" s="162"/>
      <c r="BN308" s="162"/>
      <c r="BO308" s="162"/>
      <c r="BP308" s="162"/>
      <c r="BQ308" s="162"/>
      <c r="BR308" s="162"/>
      <c r="BS308" s="162"/>
      <c r="BT308" s="162"/>
      <c r="BU308" s="162"/>
      <c r="BV308" s="162"/>
      <c r="BW308" s="162"/>
      <c r="BX308" s="162"/>
      <c r="BY308" s="162"/>
      <c r="BZ308" s="162"/>
      <c r="CA308" s="162"/>
      <c r="CB308" s="162"/>
      <c r="CC308" s="162"/>
      <c r="CD308" s="162"/>
      <c r="CE308" s="162"/>
      <c r="CF308" s="162"/>
      <c r="CG308" s="162"/>
      <c r="CH308" s="162"/>
      <c r="CI308" s="162"/>
      <c r="CJ308" s="162"/>
    </row>
    <row r="309" spans="24:88">
      <c r="X309" s="199"/>
      <c r="Y309" s="199"/>
      <c r="AA309" s="203"/>
      <c r="AB309" s="198"/>
      <c r="AC309" s="161"/>
      <c r="AD309" s="161"/>
      <c r="AE309" s="161"/>
      <c r="AF309" s="161"/>
      <c r="AG309" s="161"/>
      <c r="AH309" s="161"/>
      <c r="AI309" s="161"/>
      <c r="AJ309" s="161"/>
      <c r="AK309" s="161"/>
      <c r="AL309" s="161"/>
      <c r="AM309" s="161"/>
      <c r="AN309" s="161"/>
      <c r="AO309" s="161"/>
      <c r="AP309" s="161"/>
      <c r="AQ309" s="161"/>
      <c r="AR309" s="161"/>
      <c r="AS309" s="161"/>
      <c r="AT309" s="161"/>
      <c r="AU309" s="161"/>
      <c r="AV309" s="161"/>
      <c r="AW309" s="161"/>
      <c r="AX309" s="161"/>
      <c r="AY309" s="161"/>
      <c r="AZ309" s="162"/>
      <c r="BA309" s="162"/>
      <c r="BB309" s="162"/>
      <c r="BC309" s="162"/>
      <c r="BD309" s="162"/>
      <c r="BE309" s="162"/>
      <c r="BF309" s="162"/>
      <c r="BG309" s="162"/>
      <c r="BH309" s="162"/>
      <c r="BI309" s="162"/>
      <c r="BJ309" s="162"/>
      <c r="BK309" s="162"/>
      <c r="BL309" s="162"/>
      <c r="BM309" s="162"/>
      <c r="BN309" s="162"/>
      <c r="BO309" s="162"/>
      <c r="BP309" s="162"/>
      <c r="BQ309" s="162"/>
      <c r="BR309" s="162"/>
      <c r="BS309" s="162"/>
      <c r="BT309" s="162"/>
      <c r="BU309" s="162"/>
      <c r="BV309" s="162"/>
      <c r="BW309" s="162"/>
      <c r="BX309" s="162"/>
      <c r="BY309" s="162"/>
      <c r="BZ309" s="162"/>
      <c r="CA309" s="162"/>
      <c r="CB309" s="162"/>
      <c r="CC309" s="162"/>
      <c r="CD309" s="162"/>
      <c r="CE309" s="162"/>
      <c r="CF309" s="162"/>
      <c r="CG309" s="162"/>
      <c r="CH309" s="162"/>
      <c r="CI309" s="162"/>
      <c r="CJ309" s="162"/>
    </row>
    <row r="310" spans="24:88">
      <c r="X310" s="199"/>
      <c r="Y310" s="199"/>
      <c r="AA310" s="203"/>
      <c r="AB310" s="198"/>
      <c r="AC310" s="161"/>
      <c r="AD310" s="161"/>
      <c r="AE310" s="161"/>
      <c r="AF310" s="161"/>
      <c r="AG310" s="161"/>
      <c r="AH310" s="161"/>
      <c r="AI310" s="161"/>
      <c r="AJ310" s="161"/>
      <c r="AK310" s="161"/>
      <c r="AL310" s="161"/>
      <c r="AM310" s="161"/>
      <c r="AN310" s="161"/>
      <c r="AO310" s="161"/>
      <c r="AP310" s="161"/>
      <c r="AQ310" s="161"/>
      <c r="AR310" s="161"/>
      <c r="AS310" s="161"/>
      <c r="AT310" s="161"/>
      <c r="AU310" s="161"/>
      <c r="AV310" s="161"/>
      <c r="AW310" s="161"/>
      <c r="AX310" s="161"/>
      <c r="AY310" s="161"/>
      <c r="AZ310" s="162"/>
      <c r="BA310" s="162"/>
      <c r="BB310" s="162"/>
      <c r="BC310" s="162"/>
      <c r="BD310" s="162"/>
      <c r="BE310" s="162"/>
      <c r="BF310" s="162"/>
      <c r="BG310" s="162"/>
      <c r="BH310" s="162"/>
      <c r="BI310" s="162"/>
      <c r="BJ310" s="162"/>
      <c r="BK310" s="162"/>
      <c r="BL310" s="162"/>
      <c r="BM310" s="162"/>
      <c r="BN310" s="162"/>
      <c r="BO310" s="162"/>
      <c r="BP310" s="162"/>
      <c r="BQ310" s="162"/>
      <c r="BR310" s="162"/>
      <c r="BS310" s="162"/>
      <c r="BT310" s="162"/>
      <c r="BU310" s="162"/>
      <c r="BV310" s="162"/>
      <c r="BW310" s="162"/>
      <c r="BX310" s="162"/>
      <c r="BY310" s="162"/>
      <c r="BZ310" s="162"/>
      <c r="CA310" s="162"/>
      <c r="CB310" s="162"/>
      <c r="CC310" s="162"/>
      <c r="CD310" s="162"/>
      <c r="CE310" s="162"/>
      <c r="CF310" s="162"/>
      <c r="CG310" s="162"/>
      <c r="CH310" s="162"/>
      <c r="CI310" s="162"/>
      <c r="CJ310" s="162"/>
    </row>
    <row r="311" spans="24:88">
      <c r="X311" s="199"/>
      <c r="Y311" s="199"/>
      <c r="AA311" s="203"/>
      <c r="AB311" s="198"/>
      <c r="AC311" s="161"/>
      <c r="AD311" s="161"/>
      <c r="AE311" s="161"/>
      <c r="AF311" s="161"/>
      <c r="AG311" s="161"/>
      <c r="AH311" s="161"/>
      <c r="AI311" s="161"/>
      <c r="AJ311" s="161"/>
      <c r="AK311" s="161"/>
      <c r="AL311" s="161"/>
      <c r="AM311" s="161"/>
      <c r="AN311" s="161"/>
      <c r="AO311" s="161"/>
      <c r="AP311" s="161"/>
      <c r="AQ311" s="161"/>
      <c r="AR311" s="161"/>
      <c r="AS311" s="161"/>
      <c r="AT311" s="161"/>
      <c r="AU311" s="161"/>
      <c r="AV311" s="161"/>
      <c r="AW311" s="161"/>
      <c r="AX311" s="161"/>
      <c r="AY311" s="161"/>
      <c r="AZ311" s="162"/>
      <c r="BA311" s="162"/>
      <c r="BB311" s="162"/>
      <c r="BC311" s="162"/>
      <c r="BD311" s="162"/>
      <c r="BE311" s="162"/>
      <c r="BF311" s="162"/>
      <c r="BG311" s="162"/>
      <c r="BH311" s="162"/>
      <c r="BI311" s="162"/>
      <c r="BJ311" s="162"/>
      <c r="BK311" s="162"/>
      <c r="BL311" s="162"/>
      <c r="BM311" s="162"/>
      <c r="BN311" s="162"/>
      <c r="BO311" s="162"/>
      <c r="BP311" s="162"/>
      <c r="BQ311" s="162"/>
      <c r="BR311" s="162"/>
      <c r="BS311" s="162"/>
      <c r="BT311" s="162"/>
      <c r="BU311" s="162"/>
      <c r="BV311" s="162"/>
      <c r="BW311" s="162"/>
      <c r="BX311" s="162"/>
      <c r="BY311" s="162"/>
      <c r="BZ311" s="162"/>
      <c r="CA311" s="162"/>
      <c r="CB311" s="162"/>
      <c r="CC311" s="162"/>
      <c r="CD311" s="162"/>
      <c r="CE311" s="162"/>
      <c r="CF311" s="162"/>
      <c r="CG311" s="162"/>
      <c r="CH311" s="162"/>
      <c r="CI311" s="162"/>
      <c r="CJ311" s="162"/>
    </row>
    <row r="312" spans="24:88">
      <c r="X312" s="199"/>
      <c r="Y312" s="199"/>
      <c r="AA312" s="203"/>
      <c r="AB312" s="198"/>
      <c r="AC312" s="161"/>
      <c r="AD312" s="161"/>
      <c r="AE312" s="161"/>
      <c r="AF312" s="161"/>
      <c r="AG312" s="161"/>
      <c r="AH312" s="161"/>
      <c r="AI312" s="161"/>
      <c r="AJ312" s="161"/>
      <c r="AK312" s="161"/>
      <c r="AL312" s="161"/>
      <c r="AM312" s="161"/>
      <c r="AN312" s="161"/>
      <c r="AO312" s="161"/>
      <c r="AP312" s="161"/>
      <c r="AQ312" s="161"/>
      <c r="AR312" s="161"/>
      <c r="AS312" s="161"/>
      <c r="AT312" s="161"/>
      <c r="AU312" s="161"/>
      <c r="AV312" s="161"/>
      <c r="AW312" s="161"/>
      <c r="AX312" s="161"/>
      <c r="AY312" s="161"/>
      <c r="AZ312" s="162"/>
      <c r="BA312" s="162"/>
      <c r="BB312" s="162"/>
      <c r="BC312" s="162"/>
      <c r="BD312" s="162"/>
      <c r="BE312" s="162"/>
      <c r="BF312" s="162"/>
      <c r="BG312" s="162"/>
      <c r="BH312" s="162"/>
      <c r="BI312" s="162"/>
      <c r="BJ312" s="162"/>
      <c r="BK312" s="162"/>
      <c r="BL312" s="162"/>
      <c r="BM312" s="162"/>
      <c r="BN312" s="162"/>
      <c r="BO312" s="162"/>
      <c r="BP312" s="162"/>
      <c r="BQ312" s="162"/>
      <c r="BR312" s="162"/>
      <c r="BS312" s="162"/>
      <c r="BT312" s="162"/>
      <c r="BU312" s="162"/>
      <c r="BV312" s="162"/>
      <c r="BW312" s="162"/>
      <c r="BX312" s="162"/>
      <c r="BY312" s="162"/>
      <c r="BZ312" s="162"/>
      <c r="CA312" s="162"/>
      <c r="CB312" s="162"/>
      <c r="CC312" s="162"/>
      <c r="CD312" s="162"/>
      <c r="CE312" s="162"/>
      <c r="CF312" s="162"/>
      <c r="CG312" s="162"/>
      <c r="CH312" s="162"/>
      <c r="CI312" s="162"/>
      <c r="CJ312" s="162"/>
    </row>
    <row r="313" spans="24:88">
      <c r="X313" s="199"/>
      <c r="Y313" s="199"/>
      <c r="AA313" s="203"/>
      <c r="AB313" s="198"/>
      <c r="AC313" s="161"/>
      <c r="AD313" s="161"/>
      <c r="AE313" s="161"/>
      <c r="AF313" s="161"/>
      <c r="AG313" s="161"/>
      <c r="AH313" s="161"/>
      <c r="AI313" s="161"/>
      <c r="AJ313" s="161"/>
      <c r="AK313" s="161"/>
      <c r="AL313" s="161"/>
      <c r="AM313" s="161"/>
      <c r="AN313" s="161"/>
      <c r="AO313" s="161"/>
      <c r="AP313" s="161"/>
      <c r="AQ313" s="161"/>
      <c r="AR313" s="161"/>
      <c r="AS313" s="161"/>
      <c r="AT313" s="161"/>
      <c r="AU313" s="161"/>
      <c r="AV313" s="161"/>
      <c r="AW313" s="161"/>
      <c r="AX313" s="161"/>
      <c r="AY313" s="161"/>
      <c r="AZ313" s="162"/>
      <c r="BA313" s="162"/>
      <c r="BB313" s="162"/>
      <c r="BC313" s="162"/>
      <c r="BD313" s="162"/>
      <c r="BE313" s="162"/>
      <c r="BF313" s="162"/>
      <c r="BG313" s="162"/>
      <c r="BH313" s="162"/>
      <c r="BI313" s="162"/>
      <c r="BJ313" s="162"/>
      <c r="BK313" s="162"/>
      <c r="BL313" s="162"/>
      <c r="BM313" s="162"/>
      <c r="BN313" s="162"/>
      <c r="BO313" s="162"/>
      <c r="BP313" s="162"/>
      <c r="BQ313" s="162"/>
      <c r="BR313" s="162"/>
      <c r="BS313" s="162"/>
      <c r="BT313" s="162"/>
      <c r="BU313" s="162"/>
      <c r="BV313" s="162"/>
      <c r="BW313" s="162"/>
      <c r="BX313" s="162"/>
      <c r="BY313" s="162"/>
      <c r="BZ313" s="162"/>
      <c r="CA313" s="162"/>
      <c r="CB313" s="162"/>
      <c r="CC313" s="162"/>
      <c r="CD313" s="162"/>
      <c r="CE313" s="162"/>
      <c r="CF313" s="162"/>
      <c r="CG313" s="162"/>
      <c r="CH313" s="162"/>
      <c r="CI313" s="162"/>
      <c r="CJ313" s="162"/>
    </row>
    <row r="314" spans="24:88">
      <c r="X314" s="199"/>
      <c r="Y314" s="199"/>
      <c r="AA314" s="203"/>
      <c r="AB314" s="198"/>
      <c r="AC314" s="161"/>
      <c r="AD314" s="161"/>
      <c r="AE314" s="161"/>
      <c r="AF314" s="161"/>
      <c r="AG314" s="161"/>
      <c r="AH314" s="161"/>
      <c r="AI314" s="161"/>
      <c r="AJ314" s="161"/>
      <c r="AK314" s="161"/>
      <c r="AL314" s="161"/>
      <c r="AM314" s="161"/>
      <c r="AN314" s="161"/>
      <c r="AO314" s="161"/>
      <c r="AP314" s="161"/>
      <c r="AQ314" s="161"/>
      <c r="AR314" s="161"/>
      <c r="AS314" s="161"/>
      <c r="AT314" s="161"/>
      <c r="AU314" s="161"/>
      <c r="AV314" s="161"/>
      <c r="AW314" s="161"/>
      <c r="AX314" s="161"/>
      <c r="AY314" s="161"/>
      <c r="AZ314" s="162"/>
      <c r="BA314" s="162"/>
      <c r="BB314" s="162"/>
      <c r="BC314" s="162"/>
      <c r="BD314" s="162"/>
      <c r="BE314" s="162"/>
      <c r="BF314" s="162"/>
      <c r="BG314" s="162"/>
      <c r="BH314" s="162"/>
      <c r="BI314" s="162"/>
      <c r="BJ314" s="162"/>
      <c r="BK314" s="162"/>
      <c r="BL314" s="162"/>
      <c r="BM314" s="162"/>
      <c r="BN314" s="162"/>
      <c r="BO314" s="162"/>
      <c r="BP314" s="162"/>
      <c r="BQ314" s="162"/>
      <c r="BR314" s="162"/>
      <c r="BS314" s="162"/>
      <c r="BT314" s="162"/>
      <c r="BU314" s="162"/>
      <c r="BV314" s="162"/>
      <c r="BW314" s="162"/>
      <c r="BX314" s="162"/>
      <c r="BY314" s="162"/>
      <c r="BZ314" s="162"/>
      <c r="CA314" s="162"/>
      <c r="CB314" s="162"/>
      <c r="CC314" s="162"/>
      <c r="CD314" s="162"/>
      <c r="CE314" s="162"/>
      <c r="CF314" s="162"/>
      <c r="CG314" s="162"/>
      <c r="CH314" s="162"/>
      <c r="CI314" s="162"/>
      <c r="CJ314" s="162"/>
    </row>
    <row r="315" spans="24:88">
      <c r="X315" s="199"/>
      <c r="Y315" s="199"/>
      <c r="AA315" s="203"/>
      <c r="AB315" s="198"/>
      <c r="AC315" s="161"/>
      <c r="AD315" s="161"/>
      <c r="AE315" s="161"/>
      <c r="AF315" s="161"/>
      <c r="AG315" s="161"/>
      <c r="AH315" s="161"/>
      <c r="AI315" s="161"/>
      <c r="AJ315" s="161"/>
      <c r="AK315" s="161"/>
      <c r="AL315" s="161"/>
      <c r="AM315" s="161"/>
      <c r="AN315" s="161"/>
      <c r="AO315" s="161"/>
      <c r="AP315" s="161"/>
      <c r="AQ315" s="161"/>
      <c r="AR315" s="161"/>
      <c r="AS315" s="161"/>
      <c r="AT315" s="161"/>
      <c r="AU315" s="161"/>
      <c r="AV315" s="161"/>
      <c r="AW315" s="161"/>
      <c r="AX315" s="161"/>
      <c r="AY315" s="161"/>
      <c r="AZ315" s="162"/>
      <c r="BA315" s="162"/>
      <c r="BB315" s="162"/>
      <c r="BC315" s="162"/>
      <c r="BD315" s="162"/>
      <c r="BE315" s="162"/>
      <c r="BF315" s="162"/>
      <c r="BG315" s="162"/>
      <c r="BH315" s="162"/>
      <c r="BI315" s="162"/>
      <c r="BJ315" s="162"/>
      <c r="BK315" s="162"/>
      <c r="BL315" s="162"/>
      <c r="BM315" s="162"/>
      <c r="BN315" s="162"/>
      <c r="BO315" s="162"/>
      <c r="BP315" s="162"/>
      <c r="BQ315" s="162"/>
      <c r="BR315" s="162"/>
      <c r="BS315" s="162"/>
      <c r="BT315" s="162"/>
      <c r="BU315" s="162"/>
      <c r="BV315" s="162"/>
      <c r="BW315" s="162"/>
      <c r="BX315" s="162"/>
      <c r="BY315" s="162"/>
      <c r="BZ315" s="162"/>
      <c r="CA315" s="162"/>
      <c r="CB315" s="162"/>
      <c r="CC315" s="162"/>
      <c r="CD315" s="162"/>
      <c r="CE315" s="162"/>
      <c r="CF315" s="162"/>
      <c r="CG315" s="162"/>
      <c r="CH315" s="162"/>
      <c r="CI315" s="162"/>
      <c r="CJ315" s="162"/>
    </row>
    <row r="316" spans="24:88">
      <c r="X316" s="199"/>
      <c r="Y316" s="199"/>
      <c r="AA316" s="203"/>
      <c r="AB316" s="198"/>
      <c r="AC316" s="161"/>
      <c r="AD316" s="161"/>
      <c r="AE316" s="161"/>
      <c r="AF316" s="161"/>
      <c r="AG316" s="161"/>
      <c r="AH316" s="161"/>
      <c r="AI316" s="161"/>
      <c r="AJ316" s="161"/>
      <c r="AK316" s="161"/>
      <c r="AL316" s="161"/>
      <c r="AM316" s="161"/>
      <c r="AN316" s="161"/>
      <c r="AO316" s="161"/>
      <c r="AP316" s="161"/>
      <c r="AQ316" s="161"/>
      <c r="AR316" s="161"/>
      <c r="AS316" s="161"/>
      <c r="AT316" s="161"/>
      <c r="AU316" s="161"/>
      <c r="AV316" s="161"/>
      <c r="AW316" s="161"/>
      <c r="AX316" s="161"/>
      <c r="AY316" s="161"/>
      <c r="AZ316" s="162"/>
      <c r="BA316" s="162"/>
      <c r="BB316" s="162"/>
      <c r="BC316" s="162"/>
      <c r="BD316" s="162"/>
      <c r="BE316" s="162"/>
      <c r="BF316" s="162"/>
      <c r="BG316" s="162"/>
      <c r="BH316" s="162"/>
      <c r="BI316" s="162"/>
      <c r="BJ316" s="162"/>
      <c r="BK316" s="162"/>
      <c r="BL316" s="162"/>
      <c r="BM316" s="162"/>
      <c r="BN316" s="162"/>
      <c r="BO316" s="162"/>
      <c r="BP316" s="162"/>
      <c r="BQ316" s="162"/>
      <c r="BR316" s="162"/>
      <c r="BS316" s="162"/>
      <c r="BT316" s="162"/>
      <c r="BU316" s="162"/>
      <c r="BV316" s="162"/>
      <c r="BW316" s="162"/>
      <c r="BX316" s="162"/>
      <c r="BY316" s="162"/>
      <c r="BZ316" s="162"/>
      <c r="CA316" s="162"/>
      <c r="CB316" s="162"/>
      <c r="CC316" s="162"/>
      <c r="CD316" s="162"/>
      <c r="CE316" s="162"/>
      <c r="CF316" s="162"/>
      <c r="CG316" s="162"/>
      <c r="CH316" s="162"/>
      <c r="CI316" s="162"/>
      <c r="CJ316" s="162"/>
    </row>
    <row r="317" spans="24:88">
      <c r="X317" s="199"/>
      <c r="Y317" s="199"/>
      <c r="AA317" s="203"/>
      <c r="AB317" s="198"/>
      <c r="AC317" s="161"/>
      <c r="AD317" s="161"/>
      <c r="AE317" s="161"/>
      <c r="AF317" s="161"/>
      <c r="AG317" s="161"/>
      <c r="AH317" s="161"/>
      <c r="AI317" s="161"/>
      <c r="AJ317" s="161"/>
      <c r="AK317" s="161"/>
      <c r="AL317" s="161"/>
      <c r="AM317" s="161"/>
      <c r="AN317" s="161"/>
      <c r="AO317" s="161"/>
      <c r="AP317" s="161"/>
      <c r="AQ317" s="161"/>
      <c r="AR317" s="161"/>
      <c r="AS317" s="161"/>
      <c r="AT317" s="161"/>
      <c r="AU317" s="161"/>
      <c r="AV317" s="161"/>
      <c r="AW317" s="161"/>
      <c r="AX317" s="161"/>
      <c r="AY317" s="161"/>
      <c r="AZ317" s="162"/>
      <c r="BA317" s="162"/>
      <c r="BB317" s="162"/>
      <c r="BC317" s="162"/>
      <c r="BD317" s="162"/>
      <c r="BE317" s="162"/>
      <c r="BF317" s="162"/>
      <c r="BG317" s="162"/>
      <c r="BH317" s="162"/>
      <c r="BI317" s="162"/>
      <c r="BJ317" s="162"/>
      <c r="BK317" s="162"/>
      <c r="BL317" s="162"/>
      <c r="BM317" s="162"/>
      <c r="BN317" s="162"/>
      <c r="BO317" s="162"/>
      <c r="BP317" s="162"/>
      <c r="BQ317" s="162"/>
      <c r="BR317" s="162"/>
      <c r="BS317" s="162"/>
      <c r="BT317" s="162"/>
      <c r="BU317" s="162"/>
      <c r="BV317" s="162"/>
      <c r="BW317" s="162"/>
      <c r="BX317" s="162"/>
      <c r="BY317" s="162"/>
      <c r="BZ317" s="162"/>
      <c r="CA317" s="162"/>
      <c r="CB317" s="162"/>
      <c r="CC317" s="162"/>
      <c r="CD317" s="162"/>
      <c r="CE317" s="162"/>
      <c r="CF317" s="162"/>
      <c r="CG317" s="162"/>
      <c r="CH317" s="162"/>
      <c r="CI317" s="162"/>
      <c r="CJ317" s="162"/>
    </row>
    <row r="318" spans="24:88">
      <c r="X318" s="199"/>
      <c r="Y318" s="199"/>
      <c r="AA318" s="203"/>
      <c r="AB318" s="198"/>
      <c r="AC318" s="161"/>
      <c r="AD318" s="161"/>
      <c r="AE318" s="161"/>
      <c r="AF318" s="161"/>
      <c r="AG318" s="161"/>
      <c r="AH318" s="161"/>
      <c r="AI318" s="161"/>
      <c r="AJ318" s="161"/>
      <c r="AK318" s="161"/>
      <c r="AL318" s="161"/>
      <c r="AM318" s="161"/>
      <c r="AN318" s="161"/>
      <c r="AO318" s="161"/>
      <c r="AP318" s="161"/>
      <c r="AQ318" s="161"/>
      <c r="AR318" s="161"/>
      <c r="AS318" s="161"/>
      <c r="AT318" s="161"/>
      <c r="AU318" s="161"/>
      <c r="AV318" s="161"/>
      <c r="AW318" s="161"/>
      <c r="AX318" s="161"/>
      <c r="AY318" s="161"/>
      <c r="AZ318" s="162"/>
      <c r="BA318" s="162"/>
      <c r="BB318" s="162"/>
      <c r="BC318" s="162"/>
      <c r="BD318" s="162"/>
      <c r="BE318" s="162"/>
      <c r="BF318" s="162"/>
      <c r="BG318" s="162"/>
      <c r="BH318" s="162"/>
      <c r="BI318" s="162"/>
      <c r="BJ318" s="162"/>
      <c r="BK318" s="162"/>
      <c r="BL318" s="162"/>
      <c r="BM318" s="162"/>
      <c r="BN318" s="162"/>
      <c r="BO318" s="162"/>
      <c r="BP318" s="162"/>
      <c r="BQ318" s="162"/>
      <c r="BR318" s="162"/>
      <c r="BS318" s="162"/>
      <c r="BT318" s="162"/>
      <c r="BU318" s="162"/>
      <c r="BV318" s="162"/>
      <c r="BW318" s="162"/>
      <c r="BX318" s="162"/>
      <c r="BY318" s="162"/>
      <c r="BZ318" s="162"/>
      <c r="CA318" s="162"/>
      <c r="CB318" s="162"/>
      <c r="CC318" s="162"/>
      <c r="CD318" s="162"/>
      <c r="CE318" s="162"/>
      <c r="CF318" s="162"/>
      <c r="CG318" s="162"/>
      <c r="CH318" s="162"/>
      <c r="CI318" s="162"/>
      <c r="CJ318" s="162"/>
    </row>
    <row r="319" spans="24:88">
      <c r="X319" s="199"/>
      <c r="Y319" s="199"/>
      <c r="AA319" s="203"/>
      <c r="AB319" s="198"/>
      <c r="AC319" s="161"/>
      <c r="AD319" s="161"/>
      <c r="AE319" s="161"/>
      <c r="AF319" s="161"/>
      <c r="AG319" s="161"/>
      <c r="AH319" s="161"/>
      <c r="AI319" s="161"/>
      <c r="AJ319" s="161"/>
      <c r="AK319" s="161"/>
      <c r="AL319" s="161"/>
      <c r="AM319" s="161"/>
      <c r="AN319" s="161"/>
      <c r="AO319" s="161"/>
      <c r="AP319" s="161"/>
      <c r="AQ319" s="161"/>
      <c r="AR319" s="161"/>
      <c r="AS319" s="161"/>
      <c r="AT319" s="161"/>
      <c r="AU319" s="161"/>
      <c r="AV319" s="161"/>
      <c r="AW319" s="161"/>
      <c r="AX319" s="161"/>
      <c r="AY319" s="161"/>
      <c r="AZ319" s="162"/>
      <c r="BA319" s="162"/>
      <c r="BB319" s="162"/>
      <c r="BC319" s="162"/>
      <c r="BD319" s="162"/>
      <c r="BE319" s="162"/>
      <c r="BF319" s="162"/>
      <c r="BG319" s="162"/>
      <c r="BH319" s="162"/>
      <c r="BI319" s="162"/>
      <c r="BJ319" s="162"/>
      <c r="BK319" s="162"/>
      <c r="BL319" s="162"/>
      <c r="BM319" s="162"/>
      <c r="BN319" s="162"/>
      <c r="BO319" s="162"/>
      <c r="BP319" s="162"/>
      <c r="BQ319" s="162"/>
      <c r="BR319" s="162"/>
      <c r="BS319" s="162"/>
      <c r="BT319" s="162"/>
      <c r="BU319" s="162"/>
      <c r="BV319" s="162"/>
      <c r="BW319" s="162"/>
      <c r="BX319" s="162"/>
      <c r="BY319" s="162"/>
      <c r="BZ319" s="162"/>
      <c r="CA319" s="162"/>
      <c r="CB319" s="162"/>
      <c r="CC319" s="162"/>
      <c r="CD319" s="162"/>
      <c r="CE319" s="162"/>
      <c r="CF319" s="162"/>
      <c r="CG319" s="162"/>
      <c r="CH319" s="162"/>
      <c r="CI319" s="162"/>
      <c r="CJ319" s="162"/>
    </row>
    <row r="320" spans="24:88">
      <c r="X320" s="199"/>
      <c r="Y320" s="199"/>
      <c r="AA320" s="203"/>
      <c r="AB320" s="198"/>
      <c r="AC320" s="161"/>
      <c r="AD320" s="161"/>
      <c r="AE320" s="161"/>
      <c r="AF320" s="161"/>
      <c r="AG320" s="161"/>
      <c r="AH320" s="161"/>
      <c r="AI320" s="161"/>
      <c r="AJ320" s="161"/>
      <c r="AK320" s="161"/>
      <c r="AL320" s="161"/>
      <c r="AM320" s="161"/>
      <c r="AN320" s="161"/>
      <c r="AO320" s="161"/>
      <c r="AP320" s="161"/>
      <c r="AQ320" s="161"/>
      <c r="AR320" s="161"/>
      <c r="AS320" s="161"/>
      <c r="AT320" s="161"/>
      <c r="AU320" s="161"/>
      <c r="AV320" s="161"/>
      <c r="AW320" s="161"/>
      <c r="AX320" s="161"/>
      <c r="AY320" s="161"/>
      <c r="AZ320" s="162"/>
      <c r="BA320" s="162"/>
      <c r="BB320" s="162"/>
      <c r="BC320" s="162"/>
      <c r="BD320" s="162"/>
      <c r="BE320" s="162"/>
      <c r="BF320" s="162"/>
      <c r="BG320" s="162"/>
      <c r="BH320" s="162"/>
      <c r="BI320" s="162"/>
      <c r="BJ320" s="162"/>
      <c r="BK320" s="162"/>
      <c r="BL320" s="162"/>
      <c r="BM320" s="162"/>
      <c r="BN320" s="162"/>
      <c r="BO320" s="162"/>
      <c r="BP320" s="162"/>
      <c r="BQ320" s="162"/>
      <c r="BR320" s="162"/>
      <c r="BS320" s="162"/>
      <c r="BT320" s="162"/>
      <c r="BU320" s="162"/>
      <c r="BV320" s="162"/>
      <c r="BW320" s="162"/>
      <c r="BX320" s="162"/>
      <c r="BY320" s="162"/>
      <c r="BZ320" s="162"/>
      <c r="CA320" s="162"/>
      <c r="CB320" s="162"/>
      <c r="CC320" s="162"/>
      <c r="CD320" s="162"/>
      <c r="CE320" s="162"/>
      <c r="CF320" s="162"/>
      <c r="CG320" s="162"/>
      <c r="CH320" s="162"/>
      <c r="CI320" s="162"/>
      <c r="CJ320" s="162"/>
    </row>
    <row r="321" spans="24:88">
      <c r="X321" s="199"/>
      <c r="Y321" s="199"/>
      <c r="AA321" s="203"/>
      <c r="AB321" s="198"/>
      <c r="AC321" s="161"/>
      <c r="AD321" s="161"/>
      <c r="AE321" s="161"/>
      <c r="AF321" s="161"/>
      <c r="AG321" s="161"/>
      <c r="AH321" s="161"/>
      <c r="AI321" s="161"/>
      <c r="AJ321" s="161"/>
      <c r="AK321" s="161"/>
      <c r="AL321" s="161"/>
      <c r="AM321" s="161"/>
      <c r="AN321" s="161"/>
      <c r="AO321" s="161"/>
      <c r="AP321" s="161"/>
      <c r="AQ321" s="161"/>
      <c r="AR321" s="161"/>
      <c r="AS321" s="161"/>
      <c r="AT321" s="161"/>
      <c r="AU321" s="161"/>
      <c r="AV321" s="161"/>
      <c r="AW321" s="161"/>
      <c r="AX321" s="161"/>
      <c r="AY321" s="161"/>
      <c r="AZ321" s="162"/>
      <c r="BA321" s="162"/>
      <c r="BB321" s="162"/>
      <c r="BC321" s="162"/>
      <c r="BD321" s="162"/>
      <c r="BE321" s="162"/>
      <c r="BF321" s="162"/>
      <c r="BG321" s="162"/>
      <c r="BH321" s="162"/>
      <c r="BI321" s="162"/>
      <c r="BJ321" s="162"/>
      <c r="BK321" s="162"/>
      <c r="BL321" s="162"/>
      <c r="BM321" s="162"/>
      <c r="BN321" s="162"/>
      <c r="BO321" s="162"/>
      <c r="BP321" s="162"/>
      <c r="BQ321" s="162"/>
      <c r="BR321" s="162"/>
      <c r="BS321" s="162"/>
      <c r="BT321" s="162"/>
      <c r="BU321" s="162"/>
      <c r="BV321" s="162"/>
      <c r="BW321" s="162"/>
      <c r="BX321" s="162"/>
      <c r="BY321" s="162"/>
      <c r="BZ321" s="162"/>
      <c r="CA321" s="162"/>
      <c r="CB321" s="162"/>
      <c r="CC321" s="162"/>
      <c r="CD321" s="162"/>
      <c r="CE321" s="162"/>
      <c r="CF321" s="162"/>
      <c r="CG321" s="162"/>
      <c r="CH321" s="162"/>
      <c r="CI321" s="162"/>
      <c r="CJ321" s="162"/>
    </row>
    <row r="322" spans="24:88">
      <c r="X322" s="199"/>
      <c r="Y322" s="199"/>
      <c r="AA322" s="203"/>
      <c r="AB322" s="198"/>
      <c r="AC322" s="161"/>
      <c r="AD322" s="161"/>
      <c r="AE322" s="161"/>
      <c r="AF322" s="161"/>
      <c r="AG322" s="161"/>
      <c r="AH322" s="161"/>
      <c r="AI322" s="161"/>
      <c r="AJ322" s="161"/>
      <c r="AK322" s="161"/>
      <c r="AL322" s="161"/>
      <c r="AM322" s="161"/>
      <c r="AN322" s="161"/>
      <c r="AO322" s="161"/>
      <c r="AP322" s="161"/>
      <c r="AQ322" s="161"/>
      <c r="AR322" s="161"/>
      <c r="AS322" s="161"/>
      <c r="AT322" s="161"/>
      <c r="AU322" s="161"/>
      <c r="AV322" s="161"/>
      <c r="AW322" s="161"/>
      <c r="AX322" s="161"/>
      <c r="AY322" s="161"/>
      <c r="AZ322" s="162"/>
      <c r="BA322" s="162"/>
      <c r="BB322" s="162"/>
      <c r="BC322" s="162"/>
      <c r="BD322" s="162"/>
      <c r="BE322" s="162"/>
      <c r="BF322" s="162"/>
      <c r="BG322" s="162"/>
      <c r="BH322" s="162"/>
      <c r="BI322" s="162"/>
      <c r="BJ322" s="162"/>
      <c r="BK322" s="162"/>
      <c r="BL322" s="162"/>
      <c r="BM322" s="162"/>
      <c r="BN322" s="162"/>
      <c r="BO322" s="162"/>
      <c r="BP322" s="162"/>
      <c r="BQ322" s="162"/>
      <c r="BR322" s="162"/>
      <c r="BS322" s="162"/>
      <c r="BT322" s="162"/>
      <c r="BU322" s="162"/>
      <c r="BV322" s="162"/>
      <c r="BW322" s="162"/>
      <c r="BX322" s="162"/>
      <c r="BY322" s="162"/>
      <c r="BZ322" s="162"/>
      <c r="CA322" s="162"/>
      <c r="CB322" s="162"/>
      <c r="CC322" s="162"/>
      <c r="CD322" s="162"/>
      <c r="CE322" s="162"/>
      <c r="CF322" s="162"/>
      <c r="CG322" s="162"/>
      <c r="CH322" s="162"/>
      <c r="CI322" s="162"/>
      <c r="CJ322" s="162"/>
    </row>
    <row r="323" spans="24:88">
      <c r="X323" s="199"/>
      <c r="Y323" s="199"/>
      <c r="AA323" s="203"/>
      <c r="AB323" s="198"/>
      <c r="AC323" s="161"/>
      <c r="AD323" s="161"/>
      <c r="AE323" s="161"/>
      <c r="AF323" s="161"/>
      <c r="AG323" s="161"/>
      <c r="AH323" s="161"/>
      <c r="AI323" s="161"/>
      <c r="AJ323" s="161"/>
      <c r="AK323" s="161"/>
      <c r="AL323" s="161"/>
      <c r="AM323" s="161"/>
      <c r="AN323" s="161"/>
      <c r="AO323" s="161"/>
      <c r="AP323" s="161"/>
      <c r="AQ323" s="161"/>
      <c r="AR323" s="161"/>
      <c r="AS323" s="161"/>
      <c r="AT323" s="161"/>
      <c r="AU323" s="161"/>
      <c r="AV323" s="161"/>
      <c r="AW323" s="161"/>
      <c r="AX323" s="161"/>
      <c r="AY323" s="161"/>
      <c r="AZ323" s="162"/>
      <c r="BA323" s="162"/>
      <c r="BB323" s="162"/>
      <c r="BC323" s="162"/>
      <c r="BD323" s="162"/>
      <c r="BE323" s="162"/>
      <c r="BF323" s="162"/>
      <c r="BG323" s="162"/>
      <c r="BH323" s="162"/>
      <c r="BI323" s="162"/>
      <c r="BJ323" s="162"/>
      <c r="BK323" s="162"/>
      <c r="BL323" s="162"/>
      <c r="BM323" s="162"/>
      <c r="BN323" s="162"/>
      <c r="BO323" s="162"/>
      <c r="BP323" s="162"/>
      <c r="BQ323" s="162"/>
      <c r="BR323" s="162"/>
      <c r="BS323" s="162"/>
      <c r="BT323" s="162"/>
      <c r="BU323" s="162"/>
      <c r="BV323" s="162"/>
      <c r="BW323" s="162"/>
      <c r="BX323" s="162"/>
      <c r="BY323" s="162"/>
      <c r="BZ323" s="162"/>
      <c r="CA323" s="162"/>
      <c r="CB323" s="162"/>
      <c r="CC323" s="162"/>
      <c r="CD323" s="162"/>
      <c r="CE323" s="162"/>
      <c r="CF323" s="162"/>
      <c r="CG323" s="162"/>
      <c r="CH323" s="162"/>
      <c r="CI323" s="162"/>
      <c r="CJ323" s="162"/>
    </row>
    <row r="324" spans="24:88">
      <c r="X324" s="199"/>
      <c r="Y324" s="199"/>
      <c r="AA324" s="203"/>
      <c r="AB324" s="198"/>
      <c r="AC324" s="161"/>
      <c r="AD324" s="161"/>
      <c r="AE324" s="161"/>
      <c r="AF324" s="161"/>
      <c r="AG324" s="161"/>
      <c r="AH324" s="161"/>
      <c r="AI324" s="161"/>
      <c r="AJ324" s="161"/>
      <c r="AK324" s="161"/>
      <c r="AL324" s="161"/>
      <c r="AM324" s="161"/>
      <c r="AN324" s="161"/>
      <c r="AO324" s="161"/>
      <c r="AP324" s="161"/>
      <c r="AQ324" s="161"/>
      <c r="AR324" s="161"/>
      <c r="AS324" s="161"/>
      <c r="AT324" s="161"/>
      <c r="AU324" s="161"/>
      <c r="AV324" s="161"/>
      <c r="AW324" s="161"/>
      <c r="AX324" s="161"/>
      <c r="AY324" s="161"/>
      <c r="AZ324" s="162"/>
      <c r="BA324" s="162"/>
      <c r="BB324" s="162"/>
      <c r="BC324" s="162"/>
      <c r="BD324" s="162"/>
      <c r="BE324" s="162"/>
      <c r="BF324" s="162"/>
      <c r="BG324" s="162"/>
      <c r="BH324" s="162"/>
      <c r="BI324" s="162"/>
      <c r="BJ324" s="162"/>
      <c r="BK324" s="162"/>
      <c r="BL324" s="162"/>
      <c r="BM324" s="162"/>
      <c r="BN324" s="162"/>
      <c r="BO324" s="162"/>
      <c r="BP324" s="162"/>
      <c r="BQ324" s="162"/>
      <c r="BR324" s="162"/>
      <c r="BS324" s="162"/>
      <c r="BT324" s="162"/>
      <c r="BU324" s="162"/>
      <c r="BV324" s="162"/>
      <c r="BW324" s="162"/>
      <c r="BX324" s="162"/>
      <c r="BY324" s="162"/>
      <c r="BZ324" s="162"/>
      <c r="CA324" s="162"/>
      <c r="CB324" s="162"/>
      <c r="CC324" s="162"/>
      <c r="CD324" s="162"/>
      <c r="CE324" s="162"/>
      <c r="CF324" s="162"/>
      <c r="CG324" s="162"/>
      <c r="CH324" s="162"/>
      <c r="CI324" s="162"/>
      <c r="CJ324" s="162"/>
    </row>
    <row r="325" spans="24:88">
      <c r="X325" s="199"/>
      <c r="Y325" s="199"/>
      <c r="AA325" s="203"/>
      <c r="AB325" s="198"/>
      <c r="AC325" s="161"/>
      <c r="AD325" s="161"/>
      <c r="AE325" s="161"/>
      <c r="AF325" s="161"/>
      <c r="AG325" s="161"/>
      <c r="AH325" s="161"/>
      <c r="AI325" s="161"/>
      <c r="AJ325" s="161"/>
      <c r="AK325" s="161"/>
      <c r="AL325" s="161"/>
      <c r="AM325" s="161"/>
      <c r="AN325" s="161"/>
      <c r="AO325" s="161"/>
      <c r="AP325" s="161"/>
      <c r="AQ325" s="161"/>
      <c r="AR325" s="161"/>
      <c r="AS325" s="161"/>
      <c r="AT325" s="161"/>
      <c r="AU325" s="161"/>
      <c r="AV325" s="161"/>
      <c r="AW325" s="161"/>
      <c r="AX325" s="161"/>
      <c r="AY325" s="161"/>
      <c r="AZ325" s="162"/>
      <c r="BA325" s="162"/>
      <c r="BB325" s="162"/>
      <c r="BC325" s="162"/>
      <c r="BD325" s="162"/>
      <c r="BE325" s="162"/>
      <c r="BF325" s="162"/>
      <c r="BG325" s="162"/>
      <c r="BH325" s="162"/>
      <c r="BI325" s="162"/>
      <c r="BJ325" s="162"/>
      <c r="BK325" s="162"/>
      <c r="BL325" s="162"/>
      <c r="BM325" s="162"/>
      <c r="BN325" s="162"/>
      <c r="BO325" s="162"/>
      <c r="BP325" s="162"/>
      <c r="BQ325" s="162"/>
      <c r="BR325" s="162"/>
      <c r="BS325" s="162"/>
      <c r="BT325" s="162"/>
      <c r="BU325" s="162"/>
      <c r="BV325" s="162"/>
      <c r="BW325" s="162"/>
      <c r="BX325" s="162"/>
      <c r="BY325" s="162"/>
      <c r="BZ325" s="162"/>
      <c r="CA325" s="162"/>
      <c r="CB325" s="162"/>
      <c r="CC325" s="162"/>
      <c r="CD325" s="162"/>
      <c r="CE325" s="162"/>
      <c r="CF325" s="162"/>
      <c r="CG325" s="162"/>
      <c r="CH325" s="162"/>
      <c r="CI325" s="162"/>
      <c r="CJ325" s="162"/>
    </row>
    <row r="326" spans="24:88">
      <c r="X326" s="199"/>
      <c r="Y326" s="199"/>
      <c r="AA326" s="203"/>
      <c r="AB326" s="198"/>
      <c r="AC326" s="161"/>
      <c r="AD326" s="161"/>
      <c r="AE326" s="161"/>
      <c r="AF326" s="161"/>
      <c r="AG326" s="161"/>
      <c r="AH326" s="161"/>
      <c r="AI326" s="161"/>
      <c r="AJ326" s="161"/>
      <c r="AK326" s="161"/>
      <c r="AL326" s="161"/>
      <c r="AM326" s="161"/>
      <c r="AN326" s="161"/>
      <c r="AO326" s="161"/>
      <c r="AP326" s="161"/>
      <c r="AQ326" s="161"/>
      <c r="AR326" s="161"/>
      <c r="AS326" s="161"/>
      <c r="AT326" s="161"/>
      <c r="AU326" s="161"/>
      <c r="AV326" s="161"/>
      <c r="AW326" s="161"/>
      <c r="AX326" s="161"/>
      <c r="AY326" s="161"/>
      <c r="AZ326" s="162"/>
      <c r="BA326" s="162"/>
      <c r="BB326" s="162"/>
      <c r="BC326" s="162"/>
      <c r="BD326" s="162"/>
      <c r="BE326" s="162"/>
      <c r="BF326" s="162"/>
      <c r="BG326" s="162"/>
      <c r="BH326" s="162"/>
      <c r="BI326" s="162"/>
      <c r="BJ326" s="162"/>
      <c r="BK326" s="162"/>
      <c r="BL326" s="162"/>
      <c r="BM326" s="162"/>
      <c r="BN326" s="162"/>
      <c r="BO326" s="162"/>
      <c r="BP326" s="162"/>
      <c r="BQ326" s="162"/>
      <c r="BR326" s="162"/>
      <c r="BS326" s="162"/>
      <c r="BT326" s="162"/>
      <c r="BU326" s="162"/>
      <c r="BV326" s="162"/>
      <c r="BW326" s="162"/>
      <c r="BX326" s="162"/>
      <c r="BY326" s="162"/>
      <c r="BZ326" s="162"/>
      <c r="CA326" s="162"/>
      <c r="CB326" s="162"/>
      <c r="CC326" s="162"/>
      <c r="CD326" s="162"/>
      <c r="CE326" s="162"/>
      <c r="CF326" s="162"/>
      <c r="CG326" s="162"/>
      <c r="CH326" s="162"/>
      <c r="CI326" s="162"/>
      <c r="CJ326" s="162"/>
    </row>
    <row r="327" spans="24:88">
      <c r="X327" s="199"/>
      <c r="Y327" s="199"/>
      <c r="AA327" s="203"/>
      <c r="AB327" s="198"/>
      <c r="AC327" s="161"/>
      <c r="AD327" s="161"/>
      <c r="AE327" s="161"/>
      <c r="AF327" s="161"/>
      <c r="AG327" s="161"/>
      <c r="AH327" s="161"/>
      <c r="AI327" s="161"/>
      <c r="AJ327" s="161"/>
      <c r="AK327" s="161"/>
      <c r="AL327" s="161"/>
      <c r="AM327" s="161"/>
      <c r="AN327" s="161"/>
      <c r="AO327" s="161"/>
      <c r="AP327" s="161"/>
      <c r="AQ327" s="161"/>
      <c r="AR327" s="161"/>
      <c r="AS327" s="161"/>
      <c r="AT327" s="161"/>
      <c r="AU327" s="161"/>
      <c r="AV327" s="161"/>
      <c r="AW327" s="161"/>
      <c r="AX327" s="161"/>
      <c r="AY327" s="161"/>
      <c r="AZ327" s="162"/>
      <c r="BA327" s="162"/>
      <c r="BB327" s="162"/>
      <c r="BC327" s="162"/>
      <c r="BD327" s="162"/>
      <c r="BE327" s="162"/>
      <c r="BF327" s="162"/>
      <c r="BG327" s="162"/>
      <c r="BH327" s="162"/>
      <c r="BI327" s="162"/>
      <c r="BJ327" s="162"/>
      <c r="BK327" s="162"/>
      <c r="BL327" s="162"/>
      <c r="BM327" s="162"/>
      <c r="BN327" s="162"/>
      <c r="BO327" s="162"/>
      <c r="BP327" s="162"/>
      <c r="BQ327" s="162"/>
      <c r="BR327" s="162"/>
      <c r="BS327" s="162"/>
      <c r="BT327" s="162"/>
      <c r="BU327" s="162"/>
      <c r="BV327" s="162"/>
      <c r="BW327" s="162"/>
      <c r="BX327" s="162"/>
      <c r="BY327" s="162"/>
      <c r="BZ327" s="162"/>
      <c r="CA327" s="162"/>
      <c r="CB327" s="162"/>
      <c r="CC327" s="162"/>
      <c r="CD327" s="162"/>
      <c r="CE327" s="162"/>
      <c r="CF327" s="162"/>
      <c r="CG327" s="162"/>
      <c r="CH327" s="162"/>
      <c r="CI327" s="162"/>
      <c r="CJ327" s="162"/>
    </row>
    <row r="328" spans="24:88">
      <c r="X328" s="199"/>
      <c r="Y328" s="199"/>
      <c r="AA328" s="203"/>
      <c r="AB328" s="198"/>
      <c r="AC328" s="161"/>
      <c r="AD328" s="161"/>
      <c r="AE328" s="161"/>
      <c r="AF328" s="161"/>
      <c r="AG328" s="161"/>
      <c r="AH328" s="161"/>
      <c r="AI328" s="161"/>
      <c r="AJ328" s="161"/>
      <c r="AK328" s="161"/>
      <c r="AL328" s="161"/>
      <c r="AM328" s="161"/>
      <c r="AN328" s="161"/>
      <c r="AO328" s="161"/>
      <c r="AP328" s="161"/>
      <c r="AQ328" s="161"/>
      <c r="AR328" s="161"/>
      <c r="AS328" s="161"/>
      <c r="AT328" s="161"/>
      <c r="AU328" s="161"/>
      <c r="AV328" s="161"/>
      <c r="AW328" s="161"/>
      <c r="AX328" s="161"/>
      <c r="AY328" s="161"/>
      <c r="AZ328" s="162"/>
      <c r="BA328" s="162"/>
      <c r="BB328" s="162"/>
      <c r="BC328" s="162"/>
      <c r="BD328" s="162"/>
      <c r="BE328" s="162"/>
      <c r="BF328" s="162"/>
      <c r="BG328" s="162"/>
      <c r="BH328" s="162"/>
      <c r="BI328" s="162"/>
      <c r="BJ328" s="162"/>
      <c r="BK328" s="162"/>
      <c r="BL328" s="162"/>
      <c r="BM328" s="162"/>
      <c r="BN328" s="162"/>
      <c r="BO328" s="162"/>
      <c r="BP328" s="162"/>
      <c r="BQ328" s="162"/>
      <c r="BR328" s="162"/>
      <c r="BS328" s="162"/>
      <c r="BT328" s="162"/>
      <c r="BU328" s="162"/>
      <c r="BV328" s="162"/>
      <c r="BW328" s="162"/>
      <c r="BX328" s="162"/>
      <c r="BY328" s="162"/>
      <c r="BZ328" s="162"/>
      <c r="CA328" s="162"/>
      <c r="CB328" s="162"/>
      <c r="CC328" s="162"/>
      <c r="CD328" s="162"/>
      <c r="CE328" s="162"/>
      <c r="CF328" s="162"/>
      <c r="CG328" s="162"/>
      <c r="CH328" s="162"/>
      <c r="CI328" s="162"/>
      <c r="CJ328" s="162"/>
    </row>
    <row r="329" spans="24:88">
      <c r="X329" s="199"/>
      <c r="Y329" s="199"/>
      <c r="AA329" s="203"/>
      <c r="AB329" s="198"/>
      <c r="AC329" s="161"/>
      <c r="AD329" s="161"/>
      <c r="AE329" s="161"/>
      <c r="AF329" s="161"/>
      <c r="AG329" s="161"/>
      <c r="AH329" s="161"/>
      <c r="AI329" s="161"/>
      <c r="AJ329" s="161"/>
      <c r="AK329" s="161"/>
      <c r="AL329" s="161"/>
      <c r="AM329" s="161"/>
      <c r="AN329" s="161"/>
      <c r="AO329" s="161"/>
      <c r="AP329" s="161"/>
      <c r="AQ329" s="161"/>
      <c r="AR329" s="161"/>
      <c r="AS329" s="161"/>
      <c r="AT329" s="161"/>
      <c r="AU329" s="161"/>
      <c r="AV329" s="161"/>
      <c r="AW329" s="161"/>
      <c r="AX329" s="161"/>
      <c r="AY329" s="161"/>
      <c r="AZ329" s="162"/>
      <c r="BA329" s="162"/>
      <c r="BB329" s="162"/>
      <c r="BC329" s="162"/>
      <c r="BD329" s="162"/>
      <c r="BE329" s="162"/>
      <c r="BF329" s="162"/>
      <c r="BG329" s="162"/>
      <c r="BH329" s="162"/>
      <c r="BI329" s="162"/>
      <c r="BJ329" s="162"/>
      <c r="BK329" s="162"/>
      <c r="BL329" s="162"/>
      <c r="BM329" s="162"/>
      <c r="BN329" s="162"/>
      <c r="BO329" s="162"/>
      <c r="BP329" s="162"/>
      <c r="BQ329" s="162"/>
      <c r="BR329" s="162"/>
      <c r="BS329" s="162"/>
      <c r="BT329" s="162"/>
      <c r="BU329" s="162"/>
      <c r="BV329" s="162"/>
      <c r="BW329" s="162"/>
      <c r="BX329" s="162"/>
      <c r="BY329" s="162"/>
      <c r="BZ329" s="162"/>
      <c r="CA329" s="162"/>
      <c r="CB329" s="162"/>
      <c r="CC329" s="162"/>
      <c r="CD329" s="162"/>
      <c r="CE329" s="162"/>
      <c r="CF329" s="162"/>
      <c r="CG329" s="162"/>
      <c r="CH329" s="162"/>
      <c r="CI329" s="162"/>
      <c r="CJ329" s="162"/>
    </row>
    <row r="330" spans="24:88">
      <c r="X330" s="199"/>
      <c r="Y330" s="199"/>
      <c r="AA330" s="203"/>
      <c r="AB330" s="198"/>
      <c r="AC330" s="161"/>
      <c r="AD330" s="161"/>
      <c r="AE330" s="161"/>
      <c r="AF330" s="161"/>
      <c r="AG330" s="161"/>
      <c r="AH330" s="161"/>
      <c r="AI330" s="161"/>
      <c r="AJ330" s="161"/>
      <c r="AK330" s="161"/>
      <c r="AL330" s="161"/>
      <c r="AM330" s="161"/>
      <c r="AN330" s="161"/>
      <c r="AO330" s="161"/>
      <c r="AP330" s="161"/>
      <c r="AQ330" s="161"/>
      <c r="AR330" s="161"/>
      <c r="AS330" s="161"/>
      <c r="AT330" s="161"/>
      <c r="AU330" s="161"/>
      <c r="AV330" s="161"/>
      <c r="AW330" s="161"/>
      <c r="AX330" s="161"/>
      <c r="AY330" s="161"/>
      <c r="AZ330" s="162"/>
      <c r="BA330" s="162"/>
      <c r="BB330" s="162"/>
      <c r="BC330" s="162"/>
      <c r="BD330" s="162"/>
      <c r="BE330" s="162"/>
      <c r="BF330" s="162"/>
      <c r="BG330" s="162"/>
      <c r="BH330" s="162"/>
      <c r="BI330" s="162"/>
      <c r="BJ330" s="162"/>
      <c r="BK330" s="162"/>
      <c r="BL330" s="162"/>
      <c r="BM330" s="162"/>
      <c r="BN330" s="162"/>
      <c r="BO330" s="162"/>
      <c r="BP330" s="162"/>
      <c r="BQ330" s="162"/>
      <c r="BR330" s="162"/>
      <c r="BS330" s="162"/>
      <c r="BT330" s="162"/>
      <c r="BU330" s="162"/>
      <c r="BV330" s="162"/>
      <c r="BW330" s="162"/>
      <c r="BX330" s="162"/>
      <c r="BY330" s="162"/>
      <c r="BZ330" s="162"/>
      <c r="CA330" s="162"/>
      <c r="CB330" s="162"/>
      <c r="CC330" s="162"/>
      <c r="CD330" s="162"/>
      <c r="CE330" s="162"/>
      <c r="CF330" s="162"/>
      <c r="CG330" s="162"/>
      <c r="CH330" s="162"/>
      <c r="CI330" s="162"/>
      <c r="CJ330" s="162"/>
    </row>
    <row r="331" spans="24:88">
      <c r="X331" s="199"/>
      <c r="Y331" s="199"/>
      <c r="AA331" s="203"/>
      <c r="AB331" s="198"/>
      <c r="AC331" s="161"/>
      <c r="AD331" s="161"/>
      <c r="AE331" s="161"/>
      <c r="AF331" s="161"/>
      <c r="AG331" s="161"/>
      <c r="AH331" s="161"/>
      <c r="AI331" s="161"/>
      <c r="AJ331" s="161"/>
      <c r="AK331" s="161"/>
      <c r="AL331" s="161"/>
      <c r="AM331" s="161"/>
      <c r="AN331" s="161"/>
      <c r="AO331" s="161"/>
      <c r="AP331" s="161"/>
      <c r="AQ331" s="161"/>
      <c r="AR331" s="161"/>
      <c r="AS331" s="161"/>
      <c r="AT331" s="161"/>
      <c r="AU331" s="161"/>
      <c r="AV331" s="161"/>
      <c r="AW331" s="161"/>
      <c r="AX331" s="161"/>
      <c r="AY331" s="161"/>
      <c r="AZ331" s="162"/>
      <c r="BA331" s="162"/>
      <c r="BB331" s="162"/>
      <c r="BC331" s="162"/>
      <c r="BD331" s="162"/>
      <c r="BE331" s="162"/>
      <c r="BF331" s="162"/>
      <c r="BG331" s="162"/>
      <c r="BH331" s="162"/>
      <c r="BI331" s="162"/>
      <c r="BJ331" s="162"/>
      <c r="BK331" s="162"/>
      <c r="BL331" s="162"/>
      <c r="BM331" s="162"/>
      <c r="BN331" s="162"/>
      <c r="BO331" s="162"/>
      <c r="BP331" s="162"/>
      <c r="BQ331" s="162"/>
      <c r="BR331" s="162"/>
      <c r="BS331" s="162"/>
      <c r="BT331" s="162"/>
      <c r="BU331" s="162"/>
      <c r="BV331" s="162"/>
      <c r="BW331" s="162"/>
      <c r="BX331" s="162"/>
      <c r="BY331" s="162"/>
      <c r="BZ331" s="162"/>
      <c r="CA331" s="162"/>
      <c r="CB331" s="162"/>
      <c r="CC331" s="162"/>
      <c r="CD331" s="162"/>
      <c r="CE331" s="162"/>
      <c r="CF331" s="162"/>
      <c r="CG331" s="162"/>
      <c r="CH331" s="162"/>
      <c r="CI331" s="162"/>
      <c r="CJ331" s="162"/>
    </row>
    <row r="332" spans="24:88">
      <c r="X332" s="199"/>
      <c r="Y332" s="199"/>
      <c r="AA332" s="203"/>
      <c r="AB332" s="198"/>
      <c r="AC332" s="161"/>
      <c r="AD332" s="161"/>
      <c r="AE332" s="161"/>
      <c r="AF332" s="161"/>
      <c r="AG332" s="161"/>
      <c r="AH332" s="161"/>
      <c r="AI332" s="161"/>
      <c r="AJ332" s="161"/>
      <c r="AK332" s="161"/>
      <c r="AL332" s="161"/>
      <c r="AM332" s="161"/>
      <c r="AN332" s="161"/>
      <c r="AO332" s="161"/>
      <c r="AP332" s="161"/>
      <c r="AQ332" s="161"/>
      <c r="AR332" s="161"/>
      <c r="AS332" s="161"/>
      <c r="AT332" s="161"/>
      <c r="AU332" s="161"/>
      <c r="AV332" s="161"/>
      <c r="AW332" s="161"/>
      <c r="AX332" s="161"/>
      <c r="AY332" s="161"/>
      <c r="AZ332" s="162"/>
      <c r="BA332" s="162"/>
      <c r="BB332" s="162"/>
      <c r="BC332" s="162"/>
      <c r="BD332" s="162"/>
      <c r="BE332" s="162"/>
      <c r="BF332" s="162"/>
      <c r="BG332" s="162"/>
      <c r="BH332" s="162"/>
      <c r="BI332" s="162"/>
      <c r="BJ332" s="162"/>
      <c r="BK332" s="162"/>
      <c r="BL332" s="162"/>
      <c r="BM332" s="162"/>
      <c r="BN332" s="162"/>
      <c r="BO332" s="162"/>
      <c r="BP332" s="162"/>
      <c r="BQ332" s="162"/>
      <c r="BR332" s="162"/>
      <c r="BS332" s="162"/>
      <c r="BT332" s="162"/>
      <c r="BU332" s="162"/>
      <c r="BV332" s="162"/>
      <c r="BW332" s="162"/>
      <c r="BX332" s="162"/>
      <c r="BY332" s="162"/>
      <c r="BZ332" s="162"/>
      <c r="CA332" s="162"/>
      <c r="CB332" s="162"/>
      <c r="CC332" s="162"/>
      <c r="CD332" s="162"/>
      <c r="CE332" s="162"/>
      <c r="CF332" s="162"/>
      <c r="CG332" s="162"/>
      <c r="CH332" s="162"/>
      <c r="CI332" s="162"/>
      <c r="CJ332" s="162"/>
    </row>
    <row r="333" spans="24:88">
      <c r="X333" s="199"/>
      <c r="Y333" s="199"/>
      <c r="AA333" s="203"/>
      <c r="AB333" s="198"/>
      <c r="AC333" s="161"/>
      <c r="AD333" s="161"/>
      <c r="AE333" s="161"/>
      <c r="AF333" s="161"/>
      <c r="AG333" s="161"/>
      <c r="AH333" s="161"/>
      <c r="AI333" s="161"/>
      <c r="AJ333" s="161"/>
      <c r="AK333" s="161"/>
      <c r="AL333" s="161"/>
      <c r="AM333" s="161"/>
      <c r="AN333" s="161"/>
      <c r="AO333" s="161"/>
      <c r="AP333" s="161"/>
      <c r="AQ333" s="161"/>
      <c r="AR333" s="161"/>
      <c r="AS333" s="161"/>
      <c r="AT333" s="161"/>
      <c r="AU333" s="161"/>
      <c r="AV333" s="161"/>
      <c r="AW333" s="161"/>
      <c r="AX333" s="161"/>
      <c r="AY333" s="161"/>
      <c r="AZ333" s="162"/>
      <c r="BA333" s="162"/>
      <c r="BB333" s="162"/>
      <c r="BC333" s="162"/>
      <c r="BD333" s="162"/>
      <c r="BE333" s="162"/>
      <c r="BF333" s="162"/>
      <c r="BG333" s="162"/>
      <c r="BH333" s="162"/>
      <c r="BI333" s="162"/>
      <c r="BJ333" s="162"/>
      <c r="BK333" s="162"/>
      <c r="BL333" s="162"/>
      <c r="BM333" s="162"/>
      <c r="BN333" s="162"/>
      <c r="BO333" s="162"/>
      <c r="BP333" s="162"/>
      <c r="BQ333" s="162"/>
      <c r="BR333" s="162"/>
      <c r="BS333" s="162"/>
      <c r="BT333" s="162"/>
      <c r="BU333" s="162"/>
      <c r="BV333" s="162"/>
      <c r="BW333" s="162"/>
      <c r="BX333" s="162"/>
      <c r="BY333" s="162"/>
      <c r="BZ333" s="162"/>
      <c r="CA333" s="162"/>
      <c r="CB333" s="162"/>
      <c r="CC333" s="162"/>
      <c r="CD333" s="162"/>
      <c r="CE333" s="162"/>
      <c r="CF333" s="162"/>
      <c r="CG333" s="162"/>
      <c r="CH333" s="162"/>
      <c r="CI333" s="162"/>
      <c r="CJ333" s="162"/>
    </row>
    <row r="334" spans="24:88">
      <c r="X334" s="199"/>
      <c r="Y334" s="199"/>
      <c r="AA334" s="203"/>
      <c r="AB334" s="198"/>
      <c r="AC334" s="161"/>
      <c r="AD334" s="161"/>
      <c r="AE334" s="161"/>
      <c r="AF334" s="161"/>
      <c r="AG334" s="161"/>
      <c r="AH334" s="161"/>
      <c r="AI334" s="161"/>
      <c r="AJ334" s="161"/>
      <c r="AK334" s="161"/>
      <c r="AL334" s="161"/>
      <c r="AM334" s="161"/>
      <c r="AN334" s="161"/>
      <c r="AO334" s="161"/>
      <c r="AP334" s="161"/>
      <c r="AQ334" s="161"/>
      <c r="AR334" s="161"/>
      <c r="AS334" s="161"/>
      <c r="AT334" s="161"/>
      <c r="AU334" s="161"/>
      <c r="AV334" s="161"/>
      <c r="AW334" s="161"/>
      <c r="AX334" s="161"/>
      <c r="AY334" s="161"/>
      <c r="AZ334" s="162"/>
      <c r="BA334" s="162"/>
      <c r="BB334" s="162"/>
      <c r="BC334" s="162"/>
      <c r="BD334" s="162"/>
      <c r="BE334" s="162"/>
      <c r="BF334" s="162"/>
      <c r="BG334" s="162"/>
      <c r="BH334" s="162"/>
      <c r="BI334" s="162"/>
      <c r="BJ334" s="162"/>
      <c r="BK334" s="162"/>
      <c r="BL334" s="162"/>
      <c r="BM334" s="162"/>
      <c r="BN334" s="162"/>
      <c r="BO334" s="162"/>
      <c r="BP334" s="162"/>
      <c r="BQ334" s="162"/>
      <c r="BR334" s="162"/>
      <c r="BS334" s="162"/>
      <c r="BT334" s="162"/>
      <c r="BU334" s="162"/>
      <c r="BV334" s="162"/>
      <c r="BW334" s="162"/>
      <c r="BX334" s="162"/>
      <c r="BY334" s="162"/>
      <c r="BZ334" s="162"/>
      <c r="CA334" s="162"/>
      <c r="CB334" s="162"/>
      <c r="CC334" s="162"/>
      <c r="CD334" s="162"/>
      <c r="CE334" s="162"/>
      <c r="CF334" s="162"/>
      <c r="CG334" s="162"/>
      <c r="CH334" s="162"/>
      <c r="CI334" s="162"/>
      <c r="CJ334" s="162"/>
    </row>
    <row r="335" spans="24:88">
      <c r="X335" s="199"/>
      <c r="Y335" s="199"/>
      <c r="AA335" s="203"/>
      <c r="AB335" s="198"/>
      <c r="AC335" s="161"/>
      <c r="AD335" s="161"/>
      <c r="AE335" s="161"/>
      <c r="AF335" s="161"/>
      <c r="AG335" s="161"/>
      <c r="AH335" s="161"/>
      <c r="AI335" s="161"/>
      <c r="AJ335" s="161"/>
      <c r="AK335" s="161"/>
      <c r="AL335" s="161"/>
      <c r="AM335" s="161"/>
      <c r="AN335" s="161"/>
      <c r="AO335" s="161"/>
      <c r="AP335" s="161"/>
      <c r="AQ335" s="161"/>
      <c r="AR335" s="161"/>
      <c r="AS335" s="161"/>
      <c r="AT335" s="161"/>
      <c r="AU335" s="161"/>
      <c r="AV335" s="161"/>
      <c r="AW335" s="161"/>
      <c r="AX335" s="161"/>
      <c r="AY335" s="161"/>
      <c r="AZ335" s="162"/>
      <c r="BA335" s="162"/>
      <c r="BB335" s="162"/>
      <c r="BC335" s="162"/>
      <c r="BD335" s="162"/>
      <c r="BE335" s="162"/>
      <c r="BF335" s="162"/>
      <c r="BG335" s="162"/>
      <c r="BH335" s="162"/>
      <c r="BI335" s="162"/>
      <c r="BJ335" s="162"/>
      <c r="BK335" s="162"/>
      <c r="BL335" s="162"/>
      <c r="BM335" s="162"/>
      <c r="BN335" s="162"/>
      <c r="BO335" s="162"/>
      <c r="BP335" s="162"/>
      <c r="BQ335" s="162"/>
      <c r="BR335" s="162"/>
      <c r="BS335" s="162"/>
      <c r="BT335" s="162"/>
      <c r="BU335" s="162"/>
      <c r="BV335" s="162"/>
      <c r="BW335" s="162"/>
      <c r="BX335" s="162"/>
      <c r="BY335" s="162"/>
      <c r="BZ335" s="162"/>
      <c r="CA335" s="162"/>
      <c r="CB335" s="162"/>
      <c r="CC335" s="162"/>
      <c r="CD335" s="162"/>
      <c r="CE335" s="162"/>
      <c r="CF335" s="162"/>
      <c r="CG335" s="162"/>
      <c r="CH335" s="162"/>
      <c r="CI335" s="162"/>
      <c r="CJ335" s="162"/>
    </row>
    <row r="336" spans="24:88">
      <c r="X336" s="199"/>
      <c r="Y336" s="199"/>
      <c r="AA336" s="203"/>
      <c r="AB336" s="198"/>
      <c r="AC336" s="161"/>
      <c r="AD336" s="161"/>
      <c r="AE336" s="161"/>
      <c r="AF336" s="161"/>
      <c r="AG336" s="161"/>
      <c r="AH336" s="161"/>
      <c r="AI336" s="161"/>
      <c r="AJ336" s="161"/>
      <c r="AK336" s="161"/>
      <c r="AL336" s="161"/>
      <c r="AM336" s="161"/>
      <c r="AN336" s="161"/>
      <c r="AO336" s="161"/>
      <c r="AP336" s="161"/>
      <c r="AQ336" s="161"/>
      <c r="AR336" s="161"/>
      <c r="AS336" s="161"/>
      <c r="AT336" s="161"/>
      <c r="AU336" s="161"/>
      <c r="AV336" s="161"/>
      <c r="AW336" s="161"/>
      <c r="AX336" s="161"/>
      <c r="AY336" s="161"/>
      <c r="AZ336" s="162"/>
      <c r="BA336" s="162"/>
      <c r="BB336" s="162"/>
      <c r="BC336" s="162"/>
      <c r="BD336" s="162"/>
      <c r="BE336" s="162"/>
      <c r="BF336" s="162"/>
      <c r="BG336" s="162"/>
      <c r="BH336" s="162"/>
      <c r="BI336" s="162"/>
      <c r="BJ336" s="162"/>
      <c r="BK336" s="162"/>
      <c r="BL336" s="162"/>
      <c r="BM336" s="162"/>
      <c r="BN336" s="162"/>
      <c r="BO336" s="162"/>
      <c r="BP336" s="162"/>
      <c r="BQ336" s="162"/>
      <c r="BR336" s="162"/>
      <c r="BS336" s="162"/>
      <c r="BT336" s="162"/>
      <c r="BU336" s="162"/>
      <c r="BV336" s="162"/>
      <c r="BW336" s="162"/>
      <c r="BX336" s="162"/>
      <c r="BY336" s="162"/>
      <c r="BZ336" s="162"/>
      <c r="CA336" s="162"/>
      <c r="CB336" s="162"/>
      <c r="CC336" s="162"/>
      <c r="CD336" s="162"/>
      <c r="CE336" s="162"/>
      <c r="CF336" s="162"/>
      <c r="CG336" s="162"/>
      <c r="CH336" s="162"/>
      <c r="CI336" s="162"/>
      <c r="CJ336" s="162"/>
    </row>
    <row r="337" spans="24:88">
      <c r="X337" s="199"/>
      <c r="Y337" s="199"/>
      <c r="AA337" s="203"/>
      <c r="AB337" s="198"/>
      <c r="AC337" s="161"/>
      <c r="AD337" s="161"/>
      <c r="AE337" s="161"/>
      <c r="AF337" s="161"/>
      <c r="AG337" s="161"/>
      <c r="AH337" s="161"/>
      <c r="AI337" s="161"/>
      <c r="AJ337" s="161"/>
      <c r="AK337" s="161"/>
      <c r="AL337" s="161"/>
      <c r="AM337" s="161"/>
      <c r="AN337" s="161"/>
      <c r="AO337" s="161"/>
      <c r="AP337" s="161"/>
      <c r="AQ337" s="161"/>
      <c r="AR337" s="161"/>
      <c r="AS337" s="161"/>
      <c r="AT337" s="161"/>
      <c r="AU337" s="161"/>
      <c r="AV337" s="161"/>
      <c r="AW337" s="161"/>
      <c r="AX337" s="161"/>
      <c r="AY337" s="161"/>
      <c r="AZ337" s="162"/>
      <c r="BA337" s="162"/>
      <c r="BB337" s="162"/>
      <c r="BC337" s="162"/>
      <c r="BD337" s="162"/>
      <c r="BE337" s="162"/>
      <c r="BF337" s="162"/>
      <c r="BG337" s="162"/>
      <c r="BH337" s="162"/>
      <c r="BI337" s="162"/>
      <c r="BJ337" s="162"/>
      <c r="BK337" s="162"/>
      <c r="BL337" s="162"/>
      <c r="BM337" s="162"/>
      <c r="BN337" s="162"/>
      <c r="BO337" s="162"/>
      <c r="BP337" s="162"/>
      <c r="BQ337" s="162"/>
      <c r="BR337" s="162"/>
      <c r="BS337" s="162"/>
      <c r="BT337" s="162"/>
      <c r="BU337" s="162"/>
      <c r="BV337" s="162"/>
      <c r="BW337" s="162"/>
      <c r="BX337" s="162"/>
      <c r="BY337" s="162"/>
      <c r="BZ337" s="162"/>
      <c r="CA337" s="162"/>
      <c r="CB337" s="162"/>
      <c r="CC337" s="162"/>
      <c r="CD337" s="162"/>
      <c r="CE337" s="162"/>
      <c r="CF337" s="162"/>
      <c r="CG337" s="162"/>
      <c r="CH337" s="162"/>
      <c r="CI337" s="162"/>
      <c r="CJ337" s="162"/>
    </row>
    <row r="338" spans="24:88">
      <c r="X338" s="199"/>
      <c r="Y338" s="199"/>
      <c r="AA338" s="203"/>
      <c r="AB338" s="198"/>
      <c r="AC338" s="161"/>
      <c r="AD338" s="161"/>
      <c r="AE338" s="161"/>
      <c r="AF338" s="161"/>
      <c r="AG338" s="161"/>
      <c r="AH338" s="161"/>
      <c r="AI338" s="161"/>
      <c r="AJ338" s="161"/>
      <c r="AK338" s="161"/>
      <c r="AL338" s="161"/>
      <c r="AM338" s="161"/>
      <c r="AN338" s="161"/>
      <c r="AO338" s="161"/>
      <c r="AP338" s="161"/>
      <c r="AQ338" s="161"/>
      <c r="AR338" s="161"/>
      <c r="AS338" s="161"/>
      <c r="AT338" s="161"/>
      <c r="AU338" s="161"/>
      <c r="AV338" s="161"/>
      <c r="AW338" s="161"/>
      <c r="AX338" s="161"/>
      <c r="AY338" s="161"/>
      <c r="AZ338" s="162"/>
      <c r="BA338" s="162"/>
      <c r="BB338" s="162"/>
      <c r="BC338" s="162"/>
      <c r="BD338" s="162"/>
      <c r="BE338" s="162"/>
      <c r="BF338" s="162"/>
      <c r="BG338" s="162"/>
      <c r="BH338" s="162"/>
      <c r="BI338" s="162"/>
      <c r="BJ338" s="162"/>
      <c r="BK338" s="162"/>
      <c r="BL338" s="162"/>
      <c r="BM338" s="162"/>
      <c r="BN338" s="162"/>
      <c r="BO338" s="162"/>
      <c r="BP338" s="162"/>
      <c r="BQ338" s="162"/>
      <c r="BR338" s="162"/>
      <c r="BS338" s="162"/>
      <c r="BT338" s="162"/>
      <c r="BU338" s="162"/>
      <c r="BV338" s="162"/>
      <c r="BW338" s="162"/>
      <c r="BX338" s="162"/>
      <c r="BY338" s="162"/>
      <c r="BZ338" s="162"/>
      <c r="CA338" s="162"/>
      <c r="CB338" s="162"/>
      <c r="CC338" s="162"/>
      <c r="CD338" s="162"/>
      <c r="CE338" s="162"/>
      <c r="CF338" s="162"/>
      <c r="CG338" s="162"/>
      <c r="CH338" s="162"/>
      <c r="CI338" s="162"/>
      <c r="CJ338" s="162"/>
    </row>
    <row r="339" spans="24:88">
      <c r="X339" s="199"/>
      <c r="Y339" s="199"/>
      <c r="AA339" s="203"/>
      <c r="AB339" s="198"/>
      <c r="AC339" s="161"/>
      <c r="AD339" s="161"/>
      <c r="AE339" s="161"/>
      <c r="AF339" s="161"/>
      <c r="AG339" s="161"/>
      <c r="AH339" s="161"/>
      <c r="AI339" s="161"/>
      <c r="AJ339" s="161"/>
      <c r="AK339" s="161"/>
      <c r="AL339" s="161"/>
      <c r="AM339" s="161"/>
      <c r="AN339" s="161"/>
      <c r="AO339" s="161"/>
      <c r="AP339" s="161"/>
      <c r="AQ339" s="161"/>
      <c r="AR339" s="161"/>
      <c r="AS339" s="161"/>
      <c r="AT339" s="161"/>
      <c r="AU339" s="161"/>
      <c r="AV339" s="161"/>
      <c r="AW339" s="161"/>
      <c r="AX339" s="161"/>
      <c r="AY339" s="161"/>
      <c r="AZ339" s="162"/>
      <c r="BA339" s="162"/>
      <c r="BB339" s="162"/>
      <c r="BC339" s="162"/>
      <c r="BD339" s="162"/>
      <c r="BE339" s="162"/>
      <c r="BF339" s="162"/>
      <c r="BG339" s="162"/>
      <c r="BH339" s="162"/>
      <c r="BI339" s="162"/>
      <c r="BJ339" s="162"/>
      <c r="BK339" s="162"/>
      <c r="BL339" s="162"/>
      <c r="BM339" s="162"/>
      <c r="BN339" s="162"/>
      <c r="BO339" s="162"/>
      <c r="BP339" s="162"/>
      <c r="BQ339" s="162"/>
      <c r="BR339" s="162"/>
      <c r="BS339" s="162"/>
      <c r="BT339" s="162"/>
      <c r="BU339" s="162"/>
      <c r="BV339" s="162"/>
      <c r="BW339" s="162"/>
      <c r="BX339" s="162"/>
      <c r="BY339" s="162"/>
      <c r="BZ339" s="162"/>
      <c r="CA339" s="162"/>
      <c r="CB339" s="162"/>
      <c r="CC339" s="162"/>
      <c r="CD339" s="162"/>
      <c r="CE339" s="162"/>
      <c r="CF339" s="162"/>
      <c r="CG339" s="162"/>
      <c r="CH339" s="162"/>
      <c r="CI339" s="162"/>
      <c r="CJ339" s="162"/>
    </row>
    <row r="340" spans="24:88">
      <c r="X340" s="199"/>
      <c r="Y340" s="199"/>
      <c r="AA340" s="203"/>
      <c r="AB340" s="198"/>
      <c r="AC340" s="161"/>
      <c r="AD340" s="161"/>
      <c r="AE340" s="161"/>
      <c r="AF340" s="161"/>
      <c r="AG340" s="161"/>
      <c r="AH340" s="161"/>
      <c r="AI340" s="161"/>
      <c r="AJ340" s="161"/>
      <c r="AK340" s="161"/>
      <c r="AL340" s="161"/>
      <c r="AM340" s="161"/>
      <c r="AN340" s="161"/>
      <c r="AO340" s="161"/>
      <c r="AP340" s="161"/>
      <c r="AQ340" s="161"/>
      <c r="AR340" s="161"/>
      <c r="AS340" s="161"/>
      <c r="AT340" s="161"/>
      <c r="AU340" s="161"/>
      <c r="AV340" s="161"/>
      <c r="AW340" s="161"/>
      <c r="AX340" s="161"/>
      <c r="AY340" s="161"/>
      <c r="AZ340" s="162"/>
      <c r="BA340" s="162"/>
      <c r="BB340" s="162"/>
      <c r="BC340" s="162"/>
      <c r="BD340" s="162"/>
      <c r="BE340" s="162"/>
      <c r="BF340" s="162"/>
      <c r="BG340" s="162"/>
      <c r="BH340" s="162"/>
      <c r="BI340" s="162"/>
      <c r="BJ340" s="162"/>
      <c r="BK340" s="162"/>
      <c r="BL340" s="162"/>
      <c r="BM340" s="162"/>
      <c r="BN340" s="162"/>
      <c r="BO340" s="162"/>
      <c r="BP340" s="162"/>
      <c r="BQ340" s="162"/>
      <c r="BR340" s="162"/>
      <c r="BS340" s="162"/>
      <c r="BT340" s="162"/>
      <c r="BU340" s="162"/>
      <c r="BV340" s="162"/>
      <c r="BW340" s="162"/>
      <c r="BX340" s="162"/>
      <c r="BY340" s="162"/>
      <c r="BZ340" s="162"/>
      <c r="CA340" s="162"/>
      <c r="CB340" s="162"/>
      <c r="CC340" s="162"/>
      <c r="CD340" s="162"/>
      <c r="CE340" s="162"/>
      <c r="CF340" s="162"/>
      <c r="CG340" s="162"/>
      <c r="CH340" s="162"/>
      <c r="CI340" s="162"/>
      <c r="CJ340" s="162"/>
    </row>
    <row r="341" spans="24:88">
      <c r="X341" s="199"/>
      <c r="Y341" s="199"/>
      <c r="AA341" s="203"/>
      <c r="AB341" s="198"/>
      <c r="AC341" s="161"/>
      <c r="AD341" s="161"/>
      <c r="AE341" s="161"/>
      <c r="AF341" s="161"/>
      <c r="AG341" s="161"/>
      <c r="AH341" s="161"/>
      <c r="AI341" s="161"/>
      <c r="AJ341" s="161"/>
      <c r="AK341" s="161"/>
      <c r="AL341" s="161"/>
      <c r="AM341" s="161"/>
      <c r="AN341" s="161"/>
      <c r="AO341" s="161"/>
      <c r="AP341" s="161"/>
      <c r="AQ341" s="161"/>
      <c r="AR341" s="161"/>
      <c r="AS341" s="161"/>
      <c r="AT341" s="161"/>
      <c r="AU341" s="161"/>
      <c r="AV341" s="161"/>
      <c r="AW341" s="161"/>
      <c r="AX341" s="161"/>
      <c r="AY341" s="161"/>
      <c r="AZ341" s="162"/>
      <c r="BA341" s="162"/>
      <c r="BB341" s="162"/>
      <c r="BC341" s="162"/>
      <c r="BD341" s="162"/>
      <c r="BE341" s="162"/>
      <c r="BF341" s="162"/>
      <c r="BG341" s="162"/>
      <c r="BH341" s="162"/>
      <c r="BI341" s="162"/>
      <c r="BJ341" s="162"/>
      <c r="BK341" s="162"/>
      <c r="BL341" s="162"/>
      <c r="BM341" s="162"/>
      <c r="BN341" s="162"/>
      <c r="BO341" s="162"/>
      <c r="BP341" s="162"/>
      <c r="BQ341" s="162"/>
      <c r="BR341" s="162"/>
      <c r="BS341" s="162"/>
      <c r="BT341" s="162"/>
      <c r="BU341" s="162"/>
      <c r="BV341" s="162"/>
      <c r="BW341" s="162"/>
      <c r="BX341" s="162"/>
      <c r="BY341" s="162"/>
      <c r="BZ341" s="162"/>
      <c r="CA341" s="162"/>
      <c r="CB341" s="162"/>
      <c r="CC341" s="162"/>
      <c r="CD341" s="162"/>
      <c r="CE341" s="162"/>
      <c r="CF341" s="162"/>
      <c r="CG341" s="162"/>
      <c r="CH341" s="162"/>
      <c r="CI341" s="162"/>
      <c r="CJ341" s="162"/>
    </row>
    <row r="342" spans="24:88">
      <c r="X342" s="199"/>
      <c r="Y342" s="199"/>
      <c r="AA342" s="203"/>
      <c r="AB342" s="198"/>
      <c r="AC342" s="161"/>
      <c r="AD342" s="161"/>
      <c r="AE342" s="161"/>
      <c r="AF342" s="161"/>
      <c r="AG342" s="161"/>
      <c r="AH342" s="161"/>
      <c r="AI342" s="161"/>
      <c r="AJ342" s="161"/>
      <c r="AK342" s="161"/>
      <c r="AL342" s="161"/>
      <c r="AM342" s="161"/>
      <c r="AN342" s="161"/>
      <c r="AO342" s="161"/>
      <c r="AP342" s="161"/>
      <c r="AQ342" s="161"/>
      <c r="AR342" s="161"/>
      <c r="AS342" s="161"/>
      <c r="AT342" s="161"/>
      <c r="AU342" s="161"/>
      <c r="AV342" s="161"/>
      <c r="AW342" s="161"/>
      <c r="AX342" s="161"/>
      <c r="AY342" s="161"/>
      <c r="AZ342" s="162"/>
      <c r="BA342" s="162"/>
      <c r="BB342" s="162"/>
      <c r="BC342" s="162"/>
      <c r="BD342" s="162"/>
      <c r="BE342" s="162"/>
      <c r="BF342" s="162"/>
      <c r="BG342" s="162"/>
      <c r="BH342" s="162"/>
      <c r="BI342" s="162"/>
      <c r="BJ342" s="162"/>
      <c r="BK342" s="162"/>
      <c r="BL342" s="162"/>
      <c r="BM342" s="162"/>
      <c r="BN342" s="162"/>
      <c r="BO342" s="162"/>
      <c r="BP342" s="162"/>
      <c r="BQ342" s="162"/>
      <c r="BR342" s="162"/>
      <c r="BS342" s="162"/>
      <c r="BT342" s="162"/>
      <c r="BU342" s="162"/>
      <c r="BV342" s="162"/>
      <c r="BW342" s="162"/>
      <c r="BX342" s="162"/>
      <c r="BY342" s="162"/>
      <c r="BZ342" s="162"/>
      <c r="CA342" s="162"/>
      <c r="CB342" s="162"/>
      <c r="CC342" s="162"/>
      <c r="CD342" s="162"/>
      <c r="CE342" s="162"/>
      <c r="CF342" s="162"/>
      <c r="CG342" s="162"/>
      <c r="CH342" s="162"/>
      <c r="CI342" s="162"/>
      <c r="CJ342" s="162"/>
    </row>
    <row r="343" spans="24:88">
      <c r="X343" s="199"/>
      <c r="Y343" s="199"/>
      <c r="AA343" s="203"/>
      <c r="AB343" s="198"/>
      <c r="AC343" s="161"/>
      <c r="AD343" s="161"/>
      <c r="AE343" s="161"/>
      <c r="AF343" s="161"/>
      <c r="AG343" s="161"/>
      <c r="AH343" s="161"/>
      <c r="AI343" s="161"/>
      <c r="AJ343" s="161"/>
      <c r="AK343" s="161"/>
      <c r="AL343" s="161"/>
      <c r="AM343" s="161"/>
      <c r="AN343" s="161"/>
      <c r="AO343" s="161"/>
      <c r="AP343" s="161"/>
      <c r="AQ343" s="161"/>
      <c r="AR343" s="161"/>
      <c r="AS343" s="161"/>
      <c r="AT343" s="161"/>
      <c r="AU343" s="161"/>
      <c r="AV343" s="161"/>
      <c r="AW343" s="161"/>
      <c r="AX343" s="161"/>
      <c r="AY343" s="161"/>
      <c r="AZ343" s="162"/>
      <c r="BA343" s="162"/>
      <c r="BB343" s="162"/>
      <c r="BC343" s="162"/>
      <c r="BD343" s="162"/>
      <c r="BE343" s="162"/>
      <c r="BF343" s="162"/>
      <c r="BG343" s="162"/>
      <c r="BH343" s="162"/>
      <c r="BI343" s="162"/>
      <c r="BJ343" s="162"/>
      <c r="BK343" s="162"/>
      <c r="BL343" s="162"/>
      <c r="BM343" s="162"/>
      <c r="BN343" s="162"/>
      <c r="BO343" s="162"/>
      <c r="BP343" s="162"/>
      <c r="BQ343" s="162"/>
      <c r="BR343" s="162"/>
      <c r="BS343" s="162"/>
      <c r="BT343" s="162"/>
      <c r="BU343" s="162"/>
      <c r="BV343" s="162"/>
      <c r="BW343" s="162"/>
      <c r="BX343" s="162"/>
      <c r="BY343" s="162"/>
      <c r="BZ343" s="162"/>
      <c r="CA343" s="162"/>
      <c r="CB343" s="162"/>
      <c r="CC343" s="162"/>
      <c r="CD343" s="162"/>
      <c r="CE343" s="162"/>
      <c r="CF343" s="162"/>
      <c r="CG343" s="162"/>
      <c r="CH343" s="162"/>
      <c r="CI343" s="162"/>
      <c r="CJ343" s="162"/>
    </row>
    <row r="344" spans="24:88">
      <c r="X344" s="199"/>
      <c r="Y344" s="199"/>
      <c r="AA344" s="203"/>
      <c r="AB344" s="198"/>
      <c r="AC344" s="161"/>
      <c r="AD344" s="161"/>
      <c r="AE344" s="161"/>
      <c r="AF344" s="161"/>
      <c r="AG344" s="161"/>
      <c r="AH344" s="161"/>
      <c r="AI344" s="161"/>
      <c r="AJ344" s="161"/>
      <c r="AK344" s="161"/>
      <c r="AL344" s="161"/>
      <c r="AM344" s="161"/>
      <c r="AN344" s="161"/>
      <c r="AO344" s="161"/>
      <c r="AP344" s="161"/>
      <c r="AQ344" s="161"/>
      <c r="AR344" s="161"/>
      <c r="AS344" s="161"/>
      <c r="AT344" s="161"/>
      <c r="AU344" s="161"/>
      <c r="AV344" s="161"/>
      <c r="AW344" s="161"/>
      <c r="AX344" s="161"/>
      <c r="AY344" s="161"/>
      <c r="AZ344" s="162"/>
      <c r="BA344" s="162"/>
      <c r="BB344" s="162"/>
      <c r="BC344" s="162"/>
      <c r="BD344" s="162"/>
      <c r="BE344" s="162"/>
      <c r="BF344" s="162"/>
      <c r="BG344" s="162"/>
      <c r="BH344" s="162"/>
      <c r="BI344" s="162"/>
      <c r="BJ344" s="162"/>
      <c r="BK344" s="162"/>
      <c r="BL344" s="162"/>
      <c r="BM344" s="162"/>
      <c r="BN344" s="162"/>
      <c r="BO344" s="162"/>
      <c r="BP344" s="162"/>
      <c r="BQ344" s="162"/>
      <c r="BR344" s="162"/>
      <c r="BS344" s="162"/>
      <c r="BT344" s="162"/>
      <c r="BU344" s="162"/>
      <c r="BV344" s="162"/>
      <c r="BW344" s="162"/>
      <c r="BX344" s="162"/>
      <c r="BY344" s="162"/>
      <c r="BZ344" s="162"/>
      <c r="CA344" s="162"/>
      <c r="CB344" s="162"/>
      <c r="CC344" s="162"/>
      <c r="CD344" s="162"/>
      <c r="CE344" s="162"/>
      <c r="CF344" s="162"/>
      <c r="CG344" s="162"/>
      <c r="CH344" s="162"/>
      <c r="CI344" s="162"/>
      <c r="CJ344" s="162"/>
    </row>
    <row r="345" spans="24:88">
      <c r="X345" s="199"/>
      <c r="Y345" s="199"/>
      <c r="AA345" s="203"/>
      <c r="AB345" s="198"/>
      <c r="AC345" s="161"/>
      <c r="AD345" s="161"/>
      <c r="AE345" s="161"/>
      <c r="AF345" s="161"/>
      <c r="AG345" s="161"/>
      <c r="AH345" s="161"/>
      <c r="AI345" s="161"/>
      <c r="AJ345" s="161"/>
      <c r="AK345" s="161"/>
      <c r="AL345" s="161"/>
      <c r="AM345" s="161"/>
      <c r="AN345" s="161"/>
      <c r="AO345" s="161"/>
      <c r="AP345" s="161"/>
      <c r="AQ345" s="161"/>
      <c r="AR345" s="161"/>
      <c r="AS345" s="161"/>
      <c r="AT345" s="161"/>
      <c r="AU345" s="161"/>
      <c r="AV345" s="161"/>
      <c r="AW345" s="161"/>
      <c r="AX345" s="161"/>
      <c r="AY345" s="161"/>
      <c r="AZ345" s="162"/>
      <c r="BA345" s="162"/>
      <c r="BB345" s="162"/>
      <c r="BC345" s="162"/>
      <c r="BD345" s="162"/>
      <c r="BE345" s="162"/>
      <c r="BF345" s="162"/>
      <c r="BG345" s="162"/>
      <c r="BH345" s="162"/>
      <c r="BI345" s="162"/>
      <c r="BJ345" s="162"/>
      <c r="BK345" s="162"/>
      <c r="BL345" s="162"/>
      <c r="BM345" s="162"/>
      <c r="BN345" s="162"/>
      <c r="BO345" s="162"/>
      <c r="BP345" s="162"/>
      <c r="BQ345" s="162"/>
      <c r="BR345" s="162"/>
      <c r="BS345" s="162"/>
      <c r="BT345" s="162"/>
      <c r="BU345" s="162"/>
      <c r="BV345" s="162"/>
      <c r="BW345" s="162"/>
      <c r="BX345" s="162"/>
      <c r="BY345" s="162"/>
      <c r="BZ345" s="162"/>
      <c r="CA345" s="162"/>
      <c r="CB345" s="162"/>
      <c r="CC345" s="162"/>
      <c r="CD345" s="162"/>
      <c r="CE345" s="162"/>
      <c r="CF345" s="162"/>
      <c r="CG345" s="162"/>
      <c r="CH345" s="162"/>
      <c r="CI345" s="162"/>
      <c r="CJ345" s="162"/>
    </row>
    <row r="346" spans="24:88">
      <c r="X346" s="199"/>
      <c r="Y346" s="199"/>
      <c r="AA346" s="203"/>
      <c r="AB346" s="198"/>
      <c r="AC346" s="161"/>
      <c r="AD346" s="161"/>
      <c r="AE346" s="161"/>
      <c r="AF346" s="161"/>
      <c r="AG346" s="161"/>
      <c r="AH346" s="161"/>
      <c r="AI346" s="161"/>
      <c r="AJ346" s="161"/>
      <c r="AK346" s="161"/>
      <c r="AL346" s="161"/>
      <c r="AM346" s="161"/>
      <c r="AN346" s="161"/>
      <c r="AO346" s="161"/>
      <c r="AP346" s="161"/>
      <c r="AQ346" s="161"/>
      <c r="AR346" s="161"/>
      <c r="AS346" s="161"/>
      <c r="AT346" s="161"/>
      <c r="AU346" s="161"/>
      <c r="AV346" s="161"/>
      <c r="AW346" s="161"/>
      <c r="AX346" s="161"/>
      <c r="AY346" s="161"/>
      <c r="AZ346" s="162"/>
      <c r="BA346" s="162"/>
      <c r="BB346" s="162"/>
      <c r="BC346" s="162"/>
      <c r="BD346" s="162"/>
      <c r="BE346" s="162"/>
      <c r="BF346" s="162"/>
      <c r="BG346" s="162"/>
      <c r="BH346" s="162"/>
      <c r="BI346" s="162"/>
      <c r="BJ346" s="162"/>
      <c r="BK346" s="162"/>
      <c r="BL346" s="162"/>
      <c r="BM346" s="162"/>
      <c r="BN346" s="162"/>
      <c r="BO346" s="162"/>
      <c r="BP346" s="162"/>
      <c r="BQ346" s="162"/>
      <c r="BR346" s="162"/>
      <c r="BS346" s="162"/>
      <c r="BT346" s="162"/>
      <c r="BU346" s="162"/>
      <c r="BV346" s="162"/>
      <c r="BW346" s="162"/>
      <c r="BX346" s="162"/>
      <c r="BY346" s="162"/>
      <c r="BZ346" s="162"/>
      <c r="CA346" s="162"/>
      <c r="CB346" s="162"/>
      <c r="CC346" s="162"/>
      <c r="CD346" s="162"/>
      <c r="CE346" s="162"/>
      <c r="CF346" s="162"/>
      <c r="CG346" s="162"/>
      <c r="CH346" s="162"/>
      <c r="CI346" s="162"/>
      <c r="CJ346" s="162"/>
    </row>
    <row r="347" spans="24:88">
      <c r="X347" s="199"/>
      <c r="Y347" s="199"/>
      <c r="AA347" s="203"/>
      <c r="AB347" s="198"/>
      <c r="AC347" s="161"/>
      <c r="AD347" s="161"/>
      <c r="AE347" s="161"/>
      <c r="AF347" s="161"/>
      <c r="AG347" s="161"/>
      <c r="AH347" s="161"/>
      <c r="AI347" s="161"/>
      <c r="AJ347" s="161"/>
      <c r="AK347" s="161"/>
      <c r="AL347" s="161"/>
      <c r="AM347" s="161"/>
      <c r="AN347" s="161"/>
      <c r="AO347" s="161"/>
      <c r="AP347" s="161"/>
      <c r="AQ347" s="161"/>
      <c r="AR347" s="161"/>
      <c r="AS347" s="161"/>
      <c r="AT347" s="161"/>
      <c r="AU347" s="161"/>
      <c r="AV347" s="161"/>
      <c r="AW347" s="161"/>
      <c r="AX347" s="161"/>
      <c r="AY347" s="161"/>
      <c r="AZ347" s="162"/>
      <c r="BA347" s="162"/>
      <c r="BB347" s="162"/>
      <c r="BC347" s="162"/>
      <c r="BD347" s="162"/>
      <c r="BE347" s="162"/>
      <c r="BF347" s="162"/>
      <c r="BG347" s="162"/>
      <c r="BH347" s="162"/>
      <c r="BI347" s="162"/>
      <c r="BJ347" s="162"/>
      <c r="BK347" s="162"/>
      <c r="BL347" s="162"/>
      <c r="BM347" s="162"/>
      <c r="BN347" s="162"/>
      <c r="BO347" s="162"/>
      <c r="BP347" s="162"/>
      <c r="BQ347" s="162"/>
      <c r="BR347" s="162"/>
      <c r="BS347" s="162"/>
      <c r="BT347" s="162"/>
      <c r="BU347" s="162"/>
      <c r="BV347" s="162"/>
      <c r="BW347" s="162"/>
      <c r="BX347" s="162"/>
      <c r="BY347" s="162"/>
      <c r="BZ347" s="162"/>
      <c r="CA347" s="162"/>
      <c r="CB347" s="162"/>
      <c r="CC347" s="162"/>
      <c r="CD347" s="162"/>
      <c r="CE347" s="162"/>
      <c r="CF347" s="162"/>
      <c r="CG347" s="162"/>
      <c r="CH347" s="162"/>
      <c r="CI347" s="162"/>
      <c r="CJ347" s="162"/>
    </row>
    <row r="348" spans="24:88">
      <c r="X348" s="199"/>
      <c r="Y348" s="199"/>
      <c r="AA348" s="203"/>
      <c r="AB348" s="198"/>
      <c r="AC348" s="161"/>
      <c r="AD348" s="161"/>
      <c r="AE348" s="161"/>
      <c r="AF348" s="161"/>
      <c r="AG348" s="161"/>
      <c r="AH348" s="161"/>
      <c r="AI348" s="161"/>
      <c r="AJ348" s="161"/>
      <c r="AK348" s="161"/>
      <c r="AL348" s="161"/>
      <c r="AM348" s="161"/>
      <c r="AN348" s="161"/>
      <c r="AO348" s="161"/>
      <c r="AP348" s="161"/>
      <c r="AQ348" s="161"/>
      <c r="AR348" s="161"/>
      <c r="AS348" s="161"/>
      <c r="AT348" s="161"/>
      <c r="AU348" s="161"/>
      <c r="AV348" s="161"/>
      <c r="AW348" s="161"/>
      <c r="AX348" s="161"/>
      <c r="AY348" s="161"/>
      <c r="AZ348" s="162"/>
      <c r="BA348" s="162"/>
      <c r="BB348" s="162"/>
      <c r="BC348" s="162"/>
      <c r="BD348" s="162"/>
      <c r="BE348" s="162"/>
      <c r="BF348" s="162"/>
      <c r="BG348" s="162"/>
      <c r="BH348" s="162"/>
      <c r="BI348" s="162"/>
      <c r="BJ348" s="162"/>
      <c r="BK348" s="162"/>
      <c r="BL348" s="162"/>
      <c r="BM348" s="162"/>
      <c r="BN348" s="162"/>
      <c r="BO348" s="162"/>
      <c r="BP348" s="162"/>
      <c r="BQ348" s="162"/>
      <c r="BR348" s="162"/>
      <c r="BS348" s="162"/>
      <c r="BT348" s="162"/>
      <c r="BU348" s="162"/>
      <c r="BV348" s="162"/>
      <c r="BW348" s="162"/>
      <c r="BX348" s="162"/>
      <c r="BY348" s="162"/>
      <c r="BZ348" s="162"/>
      <c r="CA348" s="162"/>
      <c r="CB348" s="162"/>
      <c r="CC348" s="162"/>
      <c r="CD348" s="162"/>
      <c r="CE348" s="162"/>
      <c r="CF348" s="162"/>
      <c r="CG348" s="162"/>
      <c r="CH348" s="162"/>
      <c r="CI348" s="162"/>
      <c r="CJ348" s="162"/>
    </row>
    <row r="349" spans="24:88">
      <c r="X349" s="199"/>
      <c r="Y349" s="199"/>
      <c r="AA349" s="203"/>
      <c r="AB349" s="198"/>
    </row>
    <row r="350" spans="24:88">
      <c r="X350" s="199"/>
      <c r="Y350" s="199"/>
      <c r="AA350" s="203"/>
      <c r="AB350" s="198"/>
    </row>
    <row r="351" spans="24:88">
      <c r="X351" s="199"/>
      <c r="Y351" s="199"/>
      <c r="AA351" s="203"/>
      <c r="AB351" s="198"/>
    </row>
    <row r="352" spans="24:88">
      <c r="X352" s="199"/>
      <c r="Y352" s="199"/>
      <c r="AA352" s="203"/>
      <c r="AB352" s="198"/>
    </row>
    <row r="353" spans="24:28">
      <c r="X353" s="199"/>
      <c r="Y353" s="199"/>
      <c r="AA353" s="203"/>
      <c r="AB353" s="198"/>
    </row>
    <row r="354" spans="24:28">
      <c r="X354" s="199"/>
      <c r="Y354" s="199"/>
      <c r="AA354" s="203"/>
      <c r="AB354" s="198"/>
    </row>
    <row r="355" spans="24:28">
      <c r="X355" s="199"/>
      <c r="Y355" s="199"/>
      <c r="AA355" s="203"/>
      <c r="AB355" s="198"/>
    </row>
    <row r="356" spans="24:28">
      <c r="X356" s="199"/>
      <c r="Y356" s="199"/>
      <c r="AA356" s="203"/>
      <c r="AB356" s="198"/>
    </row>
    <row r="357" spans="24:28">
      <c r="X357" s="199"/>
      <c r="Y357" s="199"/>
      <c r="AA357" s="203"/>
      <c r="AB357" s="198"/>
    </row>
    <row r="358" spans="24:28">
      <c r="X358" s="199"/>
      <c r="Y358" s="199"/>
      <c r="AA358" s="203"/>
      <c r="AB358" s="198"/>
    </row>
    <row r="359" spans="24:28">
      <c r="X359" s="199"/>
      <c r="Y359" s="199"/>
      <c r="AA359" s="203"/>
      <c r="AB359" s="198"/>
    </row>
    <row r="360" spans="24:28">
      <c r="X360" s="199"/>
      <c r="Y360" s="199"/>
      <c r="AA360" s="203"/>
      <c r="AB360" s="198"/>
    </row>
    <row r="361" spans="24:28">
      <c r="X361" s="199"/>
      <c r="Y361" s="199"/>
      <c r="AA361" s="203"/>
      <c r="AB361" s="198"/>
    </row>
    <row r="362" spans="24:28">
      <c r="X362" s="199"/>
      <c r="Y362" s="199"/>
      <c r="AA362" s="203"/>
      <c r="AB362" s="198"/>
    </row>
    <row r="363" spans="24:28">
      <c r="X363" s="199"/>
      <c r="Y363" s="199"/>
      <c r="AA363" s="203"/>
      <c r="AB363" s="198"/>
    </row>
    <row r="364" spans="24:28">
      <c r="X364" s="199"/>
      <c r="Y364" s="199"/>
      <c r="AA364" s="203"/>
      <c r="AB364" s="198"/>
    </row>
    <row r="365" spans="24:28">
      <c r="X365" s="199"/>
      <c r="Y365" s="199"/>
      <c r="AA365" s="203"/>
      <c r="AB365" s="198"/>
    </row>
    <row r="366" spans="24:28">
      <c r="X366" s="199"/>
      <c r="Y366" s="199"/>
      <c r="AA366" s="203"/>
      <c r="AB366" s="198"/>
    </row>
    <row r="367" spans="24:28">
      <c r="X367" s="199"/>
      <c r="Y367" s="199"/>
      <c r="AA367" s="203"/>
      <c r="AB367" s="198"/>
    </row>
    <row r="368" spans="24:28">
      <c r="X368" s="199"/>
      <c r="Y368" s="199"/>
      <c r="AA368" s="203"/>
      <c r="AB368" s="198"/>
    </row>
    <row r="369" spans="24:28">
      <c r="X369" s="199"/>
      <c r="Y369" s="199"/>
      <c r="AA369" s="203"/>
      <c r="AB369" s="198"/>
    </row>
    <row r="370" spans="24:28">
      <c r="X370" s="199"/>
      <c r="Y370" s="199"/>
      <c r="AA370" s="203"/>
      <c r="AB370" s="198"/>
    </row>
    <row r="371" spans="24:28">
      <c r="X371" s="199"/>
      <c r="Y371" s="199"/>
      <c r="AA371" s="203"/>
      <c r="AB371" s="198"/>
    </row>
    <row r="372" spans="24:28">
      <c r="X372" s="199"/>
      <c r="Y372" s="199"/>
      <c r="AA372" s="203"/>
      <c r="AB372" s="198"/>
    </row>
    <row r="373" spans="24:28">
      <c r="X373" s="199"/>
      <c r="Y373" s="199"/>
      <c r="AA373" s="203"/>
      <c r="AB373" s="198"/>
    </row>
    <row r="374" spans="24:28">
      <c r="X374" s="199"/>
      <c r="Y374" s="199"/>
      <c r="AA374" s="203"/>
      <c r="AB374" s="198"/>
    </row>
    <row r="375" spans="24:28">
      <c r="X375" s="199"/>
      <c r="Y375" s="199"/>
      <c r="AA375" s="203"/>
      <c r="AB375" s="198"/>
    </row>
    <row r="376" spans="24:28">
      <c r="X376" s="199"/>
      <c r="Y376" s="199"/>
      <c r="AA376" s="203"/>
      <c r="AB376" s="198"/>
    </row>
    <row r="377" spans="24:28">
      <c r="X377" s="199"/>
      <c r="Y377" s="199"/>
      <c r="AA377" s="203"/>
      <c r="AB377" s="198"/>
    </row>
    <row r="378" spans="24:28">
      <c r="X378" s="199"/>
      <c r="Y378" s="199"/>
      <c r="AA378" s="203"/>
      <c r="AB378" s="198"/>
    </row>
    <row r="379" spans="24:28">
      <c r="X379" s="199"/>
      <c r="Y379" s="199"/>
      <c r="AA379" s="203"/>
      <c r="AB379" s="198"/>
    </row>
    <row r="380" spans="24:28">
      <c r="X380" s="199"/>
      <c r="Y380" s="199"/>
      <c r="AA380" s="203"/>
      <c r="AB380" s="198"/>
    </row>
    <row r="381" spans="24:28">
      <c r="X381" s="199"/>
      <c r="Y381" s="199"/>
      <c r="AA381" s="203"/>
      <c r="AB381" s="198"/>
    </row>
    <row r="382" spans="24:28">
      <c r="X382" s="199"/>
      <c r="Y382" s="199"/>
      <c r="AA382" s="203"/>
      <c r="AB382" s="198"/>
    </row>
    <row r="383" spans="24:28">
      <c r="X383" s="199"/>
      <c r="Y383" s="199"/>
      <c r="AA383" s="203"/>
      <c r="AB383" s="198"/>
    </row>
    <row r="384" spans="24:28">
      <c r="X384" s="199"/>
      <c r="Y384" s="199"/>
      <c r="AA384" s="203"/>
      <c r="AB384" s="198"/>
    </row>
    <row r="385" spans="24:28">
      <c r="X385" s="199"/>
      <c r="Y385" s="199"/>
      <c r="AA385" s="203"/>
      <c r="AB385" s="198"/>
    </row>
    <row r="386" spans="24:28">
      <c r="X386" s="199"/>
      <c r="Y386" s="199"/>
      <c r="AA386" s="203"/>
      <c r="AB386" s="198"/>
    </row>
    <row r="387" spans="24:28">
      <c r="X387" s="199"/>
      <c r="Y387" s="199"/>
      <c r="AA387" s="203"/>
      <c r="AB387" s="198"/>
    </row>
    <row r="388" spans="24:28">
      <c r="X388" s="199"/>
      <c r="Y388" s="199"/>
      <c r="AA388" s="203"/>
      <c r="AB388" s="198"/>
    </row>
    <row r="389" spans="24:28">
      <c r="X389" s="199"/>
      <c r="Y389" s="199"/>
      <c r="AA389" s="203"/>
      <c r="AB389" s="198"/>
    </row>
    <row r="390" spans="24:28">
      <c r="X390" s="199"/>
      <c r="Y390" s="199"/>
      <c r="AA390" s="203"/>
      <c r="AB390" s="198"/>
    </row>
    <row r="391" spans="24:28">
      <c r="X391" s="199"/>
      <c r="Y391" s="199"/>
      <c r="AA391" s="203"/>
      <c r="AB391" s="198"/>
    </row>
    <row r="392" spans="24:28">
      <c r="X392" s="199"/>
      <c r="Y392" s="199"/>
      <c r="AA392" s="203"/>
      <c r="AB392" s="198"/>
    </row>
    <row r="393" spans="24:28">
      <c r="X393" s="199"/>
      <c r="Y393" s="199"/>
      <c r="AA393" s="203"/>
      <c r="AB393" s="198"/>
    </row>
    <row r="394" spans="24:28">
      <c r="X394" s="199"/>
      <c r="Y394" s="199"/>
      <c r="AA394" s="203"/>
      <c r="AB394" s="198"/>
    </row>
    <row r="395" spans="24:28">
      <c r="X395" s="199"/>
      <c r="Y395" s="199"/>
      <c r="AA395" s="203"/>
      <c r="AB395" s="198"/>
    </row>
    <row r="396" spans="24:28">
      <c r="X396" s="199"/>
      <c r="Y396" s="199"/>
      <c r="AA396" s="203"/>
      <c r="AB396" s="198"/>
    </row>
    <row r="397" spans="24:28">
      <c r="X397" s="199"/>
      <c r="Y397" s="199"/>
      <c r="AA397" s="203"/>
      <c r="AB397" s="198"/>
    </row>
    <row r="398" spans="24:28">
      <c r="X398" s="199"/>
      <c r="Y398" s="199"/>
      <c r="AA398" s="203"/>
      <c r="AB398" s="198"/>
    </row>
    <row r="399" spans="24:28">
      <c r="X399" s="199"/>
      <c r="Y399" s="199"/>
      <c r="AA399" s="203"/>
      <c r="AB399" s="198"/>
    </row>
    <row r="400" spans="24:28">
      <c r="X400" s="199"/>
      <c r="Y400" s="199"/>
      <c r="AA400" s="203"/>
      <c r="AB400" s="198"/>
    </row>
    <row r="401" spans="24:28">
      <c r="X401" s="199"/>
      <c r="Y401" s="199"/>
      <c r="AA401" s="203"/>
      <c r="AB401" s="198"/>
    </row>
    <row r="402" spans="24:28">
      <c r="X402" s="199"/>
      <c r="Y402" s="199"/>
      <c r="AA402" s="203"/>
      <c r="AB402" s="198"/>
    </row>
    <row r="403" spans="24:28">
      <c r="X403" s="199"/>
      <c r="Y403" s="199"/>
      <c r="AA403" s="203"/>
      <c r="AB403" s="198"/>
    </row>
    <row r="404" spans="24:28">
      <c r="X404" s="199"/>
      <c r="Y404" s="199"/>
      <c r="AA404" s="203"/>
      <c r="AB404" s="198"/>
    </row>
    <row r="405" spans="24:28">
      <c r="X405" s="199"/>
      <c r="Y405" s="199"/>
      <c r="AA405" s="203"/>
      <c r="AB405" s="198"/>
    </row>
    <row r="406" spans="24:28">
      <c r="X406" s="199"/>
      <c r="Y406" s="199"/>
      <c r="AA406" s="203"/>
      <c r="AB406" s="198"/>
    </row>
    <row r="407" spans="24:28">
      <c r="X407" s="199"/>
      <c r="Y407" s="199"/>
      <c r="AA407" s="203"/>
      <c r="AB407" s="198"/>
    </row>
    <row r="408" spans="24:28">
      <c r="X408" s="199"/>
      <c r="Y408" s="199"/>
      <c r="AA408" s="203"/>
      <c r="AB408" s="198"/>
    </row>
    <row r="409" spans="24:28">
      <c r="X409" s="199"/>
      <c r="Y409" s="199"/>
      <c r="AA409" s="203"/>
      <c r="AB409" s="198"/>
    </row>
    <row r="410" spans="24:28">
      <c r="X410" s="199"/>
      <c r="Y410" s="199"/>
      <c r="AA410" s="203"/>
      <c r="AB410" s="198"/>
    </row>
    <row r="411" spans="24:28">
      <c r="X411" s="199"/>
      <c r="Y411" s="199"/>
      <c r="AA411" s="203"/>
      <c r="AB411" s="198"/>
    </row>
    <row r="412" spans="24:28">
      <c r="X412" s="199"/>
      <c r="Y412" s="199"/>
      <c r="AA412" s="203"/>
      <c r="AB412" s="198"/>
    </row>
    <row r="413" spans="24:28">
      <c r="X413" s="199"/>
      <c r="Y413" s="199"/>
      <c r="AA413" s="203"/>
      <c r="AB413" s="198"/>
    </row>
    <row r="414" spans="24:28">
      <c r="X414" s="199"/>
      <c r="Y414" s="199"/>
      <c r="AA414" s="203"/>
      <c r="AB414" s="198"/>
    </row>
    <row r="415" spans="24:28">
      <c r="X415" s="199"/>
      <c r="Y415" s="199"/>
      <c r="AA415" s="203"/>
      <c r="AB415" s="198"/>
    </row>
    <row r="416" spans="24:28">
      <c r="X416" s="199"/>
      <c r="Y416" s="199"/>
      <c r="AA416" s="203"/>
      <c r="AB416" s="198"/>
    </row>
    <row r="417" spans="24:28">
      <c r="X417" s="199"/>
      <c r="Y417" s="199"/>
      <c r="AA417" s="203"/>
      <c r="AB417" s="198"/>
    </row>
    <row r="418" spans="24:28">
      <c r="X418" s="199"/>
      <c r="Y418" s="199"/>
      <c r="AA418" s="203"/>
      <c r="AB418" s="198"/>
    </row>
    <row r="419" spans="24:28">
      <c r="X419" s="199"/>
      <c r="Y419" s="199"/>
      <c r="AA419" s="203"/>
      <c r="AB419" s="198"/>
    </row>
    <row r="420" spans="24:28">
      <c r="X420" s="199"/>
      <c r="Y420" s="199"/>
      <c r="AA420" s="203"/>
      <c r="AB420" s="198"/>
    </row>
    <row r="421" spans="24:28">
      <c r="X421" s="199"/>
      <c r="Y421" s="199"/>
      <c r="AA421" s="203"/>
      <c r="AB421" s="198"/>
    </row>
    <row r="422" spans="24:28">
      <c r="X422" s="199"/>
      <c r="Y422" s="199"/>
      <c r="AA422" s="203"/>
      <c r="AB422" s="198"/>
    </row>
    <row r="423" spans="24:28">
      <c r="X423" s="199"/>
      <c r="Y423" s="199"/>
      <c r="AA423" s="203"/>
      <c r="AB423" s="198"/>
    </row>
    <row r="424" spans="24:28">
      <c r="X424" s="199"/>
      <c r="Y424" s="199"/>
      <c r="AA424" s="203"/>
      <c r="AB424" s="198"/>
    </row>
    <row r="425" spans="24:28">
      <c r="X425" s="199"/>
      <c r="Y425" s="199"/>
      <c r="AA425" s="203"/>
      <c r="AB425" s="198"/>
    </row>
    <row r="426" spans="24:28">
      <c r="X426" s="199"/>
      <c r="Y426" s="199"/>
      <c r="AA426" s="203"/>
      <c r="AB426" s="198"/>
    </row>
    <row r="427" spans="24:28">
      <c r="X427" s="199"/>
      <c r="Y427" s="199"/>
      <c r="AA427" s="203"/>
      <c r="AB427" s="198"/>
    </row>
    <row r="428" spans="24:28">
      <c r="X428" s="199"/>
      <c r="Y428" s="199"/>
      <c r="AA428" s="203"/>
      <c r="AB428" s="198"/>
    </row>
    <row r="429" spans="24:28">
      <c r="X429" s="199"/>
      <c r="Y429" s="199"/>
      <c r="AA429" s="203"/>
      <c r="AB429" s="198"/>
    </row>
    <row r="430" spans="24:28">
      <c r="X430" s="199"/>
      <c r="Y430" s="199"/>
      <c r="AA430" s="203"/>
      <c r="AB430" s="198"/>
    </row>
    <row r="431" spans="24:28">
      <c r="X431" s="199"/>
      <c r="Y431" s="199"/>
      <c r="AA431" s="203"/>
      <c r="AB431" s="198"/>
    </row>
    <row r="432" spans="24:28">
      <c r="X432" s="199"/>
      <c r="Y432" s="199"/>
      <c r="AA432" s="203"/>
      <c r="AB432" s="198"/>
    </row>
    <row r="433" spans="24:28">
      <c r="X433" s="199"/>
      <c r="Y433" s="199"/>
      <c r="AA433" s="203"/>
      <c r="AB433" s="198"/>
    </row>
    <row r="434" spans="24:28">
      <c r="X434" s="199"/>
      <c r="Y434" s="199"/>
      <c r="AA434" s="203"/>
      <c r="AB434" s="198"/>
    </row>
    <row r="435" spans="24:28">
      <c r="X435" s="199"/>
      <c r="Y435" s="199"/>
      <c r="AA435" s="203"/>
      <c r="AB435" s="198"/>
    </row>
    <row r="436" spans="24:28">
      <c r="X436" s="199"/>
      <c r="Y436" s="199"/>
      <c r="AA436" s="203"/>
      <c r="AB436" s="198"/>
    </row>
    <row r="437" spans="24:28">
      <c r="X437" s="199"/>
      <c r="Y437" s="199"/>
      <c r="AA437" s="203"/>
      <c r="AB437" s="198"/>
    </row>
    <row r="438" spans="24:28">
      <c r="X438" s="199"/>
      <c r="Y438" s="199"/>
      <c r="AA438" s="203"/>
      <c r="AB438" s="198"/>
    </row>
    <row r="439" spans="24:28">
      <c r="X439" s="199"/>
      <c r="Y439" s="199"/>
      <c r="AA439" s="203"/>
      <c r="AB439" s="198"/>
    </row>
    <row r="440" spans="24:28">
      <c r="X440" s="199"/>
      <c r="Y440" s="199"/>
      <c r="AA440" s="203"/>
      <c r="AB440" s="198"/>
    </row>
    <row r="441" spans="24:28">
      <c r="X441" s="199"/>
      <c r="Y441" s="199"/>
      <c r="AA441" s="203"/>
      <c r="AB441" s="198"/>
    </row>
    <row r="442" spans="24:28">
      <c r="X442" s="199"/>
      <c r="Y442" s="199"/>
      <c r="AA442" s="203"/>
      <c r="AB442" s="198"/>
    </row>
    <row r="443" spans="24:28">
      <c r="X443" s="199"/>
      <c r="Y443" s="199"/>
      <c r="AA443" s="203"/>
      <c r="AB443" s="198"/>
    </row>
    <row r="444" spans="24:28">
      <c r="X444" s="199"/>
      <c r="Y444" s="199"/>
      <c r="AA444" s="203"/>
      <c r="AB444" s="198"/>
    </row>
    <row r="445" spans="24:28">
      <c r="X445" s="199"/>
      <c r="Y445" s="199"/>
      <c r="AA445" s="203"/>
      <c r="AB445" s="198"/>
    </row>
    <row r="446" spans="24:28">
      <c r="X446" s="199"/>
      <c r="Y446" s="199"/>
      <c r="AA446" s="203"/>
      <c r="AB446" s="198"/>
    </row>
    <row r="447" spans="24:28">
      <c r="X447" s="199"/>
      <c r="Y447" s="199"/>
      <c r="AA447" s="203"/>
      <c r="AB447" s="198"/>
    </row>
    <row r="448" spans="24:28">
      <c r="X448" s="199"/>
      <c r="Y448" s="199"/>
      <c r="AA448" s="203"/>
      <c r="AB448" s="198"/>
    </row>
    <row r="449" spans="24:28">
      <c r="X449" s="199"/>
      <c r="Y449" s="199"/>
      <c r="AA449" s="203"/>
      <c r="AB449" s="198"/>
    </row>
    <row r="450" spans="24:28">
      <c r="X450" s="199"/>
      <c r="Y450" s="199"/>
      <c r="AA450" s="203"/>
      <c r="AB450" s="198"/>
    </row>
    <row r="451" spans="24:28">
      <c r="X451" s="199"/>
      <c r="Y451" s="199"/>
      <c r="AA451" s="203"/>
      <c r="AB451" s="198"/>
    </row>
    <row r="452" spans="24:28">
      <c r="X452" s="199"/>
      <c r="Y452" s="199"/>
      <c r="AA452" s="203"/>
      <c r="AB452" s="198"/>
    </row>
    <row r="453" spans="24:28">
      <c r="X453" s="199"/>
      <c r="Y453" s="199"/>
      <c r="AA453" s="203"/>
      <c r="AB453" s="198"/>
    </row>
    <row r="454" spans="24:28">
      <c r="X454" s="199"/>
      <c r="Y454" s="199"/>
      <c r="AA454" s="203"/>
      <c r="AB454" s="198"/>
    </row>
    <row r="455" spans="24:28">
      <c r="X455" s="199"/>
      <c r="Y455" s="199"/>
      <c r="AA455" s="203"/>
      <c r="AB455" s="198"/>
    </row>
    <row r="456" spans="24:28">
      <c r="X456" s="199"/>
      <c r="Y456" s="199"/>
      <c r="AA456" s="203"/>
      <c r="AB456" s="198"/>
    </row>
    <row r="457" spans="24:28">
      <c r="X457" s="199"/>
      <c r="Y457" s="199"/>
      <c r="AA457" s="203"/>
      <c r="AB457" s="198"/>
    </row>
    <row r="458" spans="24:28">
      <c r="X458" s="199"/>
      <c r="Y458" s="199"/>
      <c r="AA458" s="203"/>
      <c r="AB458" s="198"/>
    </row>
    <row r="459" spans="24:28">
      <c r="X459" s="199"/>
      <c r="Y459" s="199"/>
      <c r="AA459" s="203"/>
      <c r="AB459" s="198"/>
    </row>
    <row r="460" spans="24:28">
      <c r="X460" s="199"/>
      <c r="Y460" s="199"/>
      <c r="AA460" s="203"/>
      <c r="AB460" s="198"/>
    </row>
    <row r="461" spans="24:28">
      <c r="X461" s="199"/>
      <c r="Y461" s="199"/>
      <c r="AA461" s="203"/>
      <c r="AB461" s="198"/>
    </row>
    <row r="462" spans="24:28">
      <c r="X462" s="199"/>
      <c r="Y462" s="199"/>
      <c r="AA462" s="203"/>
      <c r="AB462" s="198"/>
    </row>
    <row r="463" spans="24:28">
      <c r="X463" s="199"/>
      <c r="Y463" s="199"/>
      <c r="AA463" s="203"/>
      <c r="AB463" s="198"/>
    </row>
    <row r="464" spans="24:28">
      <c r="X464" s="199"/>
      <c r="Y464" s="199"/>
      <c r="AA464" s="203"/>
      <c r="AB464" s="198"/>
    </row>
    <row r="465" spans="24:28">
      <c r="X465" s="199"/>
      <c r="Y465" s="199"/>
      <c r="AA465" s="203"/>
      <c r="AB465" s="198"/>
    </row>
    <row r="466" spans="24:28">
      <c r="X466" s="199"/>
      <c r="Y466" s="199"/>
      <c r="AA466" s="203"/>
      <c r="AB466" s="198"/>
    </row>
    <row r="467" spans="24:28">
      <c r="X467" s="199"/>
      <c r="Y467" s="199"/>
      <c r="AA467" s="203"/>
      <c r="AB467" s="198"/>
    </row>
    <row r="468" spans="24:28">
      <c r="X468" s="199"/>
      <c r="Y468" s="199"/>
      <c r="AA468" s="203"/>
      <c r="AB468" s="198"/>
    </row>
    <row r="469" spans="24:28">
      <c r="X469" s="199"/>
      <c r="Y469" s="199"/>
      <c r="AA469" s="203"/>
      <c r="AB469" s="198"/>
    </row>
    <row r="470" spans="24:28">
      <c r="X470" s="199"/>
      <c r="Y470" s="199"/>
      <c r="AA470" s="203"/>
      <c r="AB470" s="198"/>
    </row>
    <row r="471" spans="24:28">
      <c r="X471" s="199"/>
      <c r="Y471" s="199"/>
      <c r="AA471" s="203"/>
      <c r="AB471" s="198"/>
    </row>
    <row r="472" spans="24:28">
      <c r="X472" s="199"/>
      <c r="Y472" s="199"/>
      <c r="AA472" s="203"/>
      <c r="AB472" s="198"/>
    </row>
    <row r="473" spans="24:28">
      <c r="X473" s="199"/>
      <c r="Y473" s="199"/>
      <c r="AA473" s="203"/>
      <c r="AB473" s="198"/>
    </row>
    <row r="474" spans="24:28">
      <c r="X474" s="199"/>
      <c r="Y474" s="199"/>
      <c r="AA474" s="203"/>
      <c r="AB474" s="198"/>
    </row>
    <row r="475" spans="24:28">
      <c r="X475" s="199"/>
      <c r="Y475" s="199"/>
      <c r="AA475" s="203"/>
      <c r="AB475" s="198"/>
    </row>
    <row r="476" spans="24:28">
      <c r="X476" s="199"/>
      <c r="Y476" s="199"/>
      <c r="AA476" s="203"/>
      <c r="AB476" s="198"/>
    </row>
    <row r="477" spans="24:28">
      <c r="X477" s="199"/>
      <c r="Y477" s="199"/>
      <c r="AA477" s="203"/>
      <c r="AB477" s="198"/>
    </row>
    <row r="478" spans="24:28">
      <c r="X478" s="199"/>
      <c r="Y478" s="199"/>
      <c r="AA478" s="203"/>
      <c r="AB478" s="198"/>
    </row>
    <row r="479" spans="24:28">
      <c r="X479" s="199"/>
      <c r="Y479" s="199"/>
      <c r="AA479" s="203"/>
      <c r="AB479" s="198"/>
    </row>
    <row r="480" spans="24:28">
      <c r="X480" s="199"/>
      <c r="Y480" s="199"/>
      <c r="AA480" s="203"/>
      <c r="AB480" s="198"/>
    </row>
    <row r="481" spans="24:28">
      <c r="X481" s="199"/>
      <c r="Y481" s="199"/>
      <c r="AA481" s="203"/>
      <c r="AB481" s="198"/>
    </row>
    <row r="482" spans="24:28">
      <c r="X482" s="199"/>
      <c r="Y482" s="199"/>
      <c r="AA482" s="203"/>
      <c r="AB482" s="198"/>
    </row>
    <row r="483" spans="24:28">
      <c r="X483" s="199"/>
      <c r="Y483" s="199"/>
      <c r="AA483" s="203"/>
      <c r="AB483" s="198"/>
    </row>
    <row r="484" spans="24:28">
      <c r="X484" s="199"/>
      <c r="Y484" s="199"/>
      <c r="AA484" s="203"/>
      <c r="AB484" s="198"/>
    </row>
    <row r="485" spans="24:28">
      <c r="X485" s="199"/>
      <c r="Y485" s="199"/>
      <c r="AA485" s="203"/>
      <c r="AB485" s="198"/>
    </row>
    <row r="486" spans="24:28">
      <c r="X486" s="199"/>
      <c r="Y486" s="199"/>
      <c r="AA486" s="203"/>
      <c r="AB486" s="198"/>
    </row>
    <row r="487" spans="24:28">
      <c r="X487" s="199"/>
      <c r="Y487" s="199"/>
      <c r="AA487" s="203"/>
      <c r="AB487" s="198"/>
    </row>
    <row r="488" spans="24:28">
      <c r="X488" s="199"/>
      <c r="Y488" s="199"/>
      <c r="AA488" s="203"/>
      <c r="AB488" s="198"/>
    </row>
    <row r="489" spans="24:28">
      <c r="X489" s="199"/>
      <c r="Y489" s="199"/>
      <c r="AA489" s="203"/>
      <c r="AB489" s="198"/>
    </row>
    <row r="490" spans="24:28">
      <c r="X490" s="199"/>
      <c r="Y490" s="199"/>
      <c r="AA490" s="203"/>
      <c r="AB490" s="198"/>
    </row>
    <row r="491" spans="24:28">
      <c r="X491" s="199"/>
      <c r="Y491" s="199"/>
      <c r="AA491" s="203"/>
      <c r="AB491" s="198"/>
    </row>
    <row r="492" spans="24:28">
      <c r="X492" s="199"/>
      <c r="Y492" s="199"/>
      <c r="AA492" s="203"/>
      <c r="AB492" s="198"/>
    </row>
    <row r="493" spans="24:28">
      <c r="X493" s="199"/>
      <c r="Y493" s="199"/>
      <c r="AA493" s="203"/>
      <c r="AB493" s="198"/>
    </row>
    <row r="494" spans="24:28">
      <c r="X494" s="199"/>
      <c r="Y494" s="199"/>
      <c r="AA494" s="203"/>
      <c r="AB494" s="198"/>
    </row>
    <row r="495" spans="24:28">
      <c r="X495" s="199"/>
      <c r="Y495" s="199"/>
      <c r="AA495" s="203"/>
      <c r="AB495" s="198"/>
    </row>
    <row r="496" spans="24:28">
      <c r="X496" s="199"/>
      <c r="Y496" s="199"/>
      <c r="AA496" s="203"/>
      <c r="AB496" s="198"/>
    </row>
    <row r="497" spans="24:28">
      <c r="X497" s="199"/>
      <c r="Y497" s="199"/>
      <c r="AA497" s="203"/>
      <c r="AB497" s="198"/>
    </row>
    <row r="498" spans="24:28">
      <c r="X498" s="199"/>
      <c r="Y498" s="199"/>
      <c r="AA498" s="203"/>
      <c r="AB498" s="198"/>
    </row>
    <row r="499" spans="24:28">
      <c r="X499" s="199"/>
      <c r="Y499" s="199"/>
      <c r="AA499" s="203"/>
      <c r="AB499" s="198"/>
    </row>
    <row r="500" spans="24:28">
      <c r="X500" s="199"/>
      <c r="Y500" s="199"/>
      <c r="AA500" s="203"/>
      <c r="AB500" s="198"/>
    </row>
    <row r="501" spans="24:28">
      <c r="X501" s="199"/>
      <c r="Y501" s="199"/>
      <c r="AA501" s="203"/>
      <c r="AB501" s="198"/>
    </row>
    <row r="502" spans="24:28">
      <c r="X502" s="199"/>
      <c r="Y502" s="199"/>
      <c r="AA502" s="203"/>
      <c r="AB502" s="198"/>
    </row>
    <row r="503" spans="24:28">
      <c r="X503" s="199"/>
      <c r="Y503" s="199"/>
      <c r="AA503" s="203"/>
      <c r="AB503" s="198"/>
    </row>
    <row r="504" spans="24:28">
      <c r="X504" s="199"/>
      <c r="Y504" s="199"/>
      <c r="AA504" s="203"/>
      <c r="AB504" s="198"/>
    </row>
    <row r="505" spans="24:28">
      <c r="X505" s="199"/>
      <c r="Y505" s="199"/>
      <c r="AA505" s="203"/>
      <c r="AB505" s="198"/>
    </row>
    <row r="506" spans="24:28">
      <c r="X506" s="199"/>
      <c r="Y506" s="199"/>
      <c r="AA506" s="203"/>
      <c r="AB506" s="198"/>
    </row>
    <row r="507" spans="24:28">
      <c r="X507" s="199"/>
      <c r="Y507" s="199"/>
      <c r="AA507" s="203"/>
      <c r="AB507" s="198"/>
    </row>
    <row r="508" spans="24:28">
      <c r="X508" s="199"/>
      <c r="Y508" s="199"/>
      <c r="AA508" s="203"/>
      <c r="AB508" s="198"/>
    </row>
    <row r="509" spans="24:28">
      <c r="X509" s="199"/>
      <c r="Y509" s="199"/>
      <c r="AA509" s="203"/>
      <c r="AB509" s="198"/>
    </row>
    <row r="510" spans="24:28">
      <c r="X510" s="199"/>
      <c r="Y510" s="199"/>
      <c r="AA510" s="203"/>
      <c r="AB510" s="198"/>
    </row>
    <row r="511" spans="24:28">
      <c r="X511" s="199"/>
      <c r="Y511" s="199"/>
      <c r="AA511" s="203"/>
      <c r="AB511" s="198"/>
    </row>
    <row r="512" spans="24:28">
      <c r="X512" s="199"/>
      <c r="Y512" s="199"/>
      <c r="AA512" s="203"/>
      <c r="AB512" s="198"/>
    </row>
    <row r="513" spans="24:28">
      <c r="X513" s="199"/>
      <c r="Y513" s="199"/>
      <c r="AA513" s="203"/>
      <c r="AB513" s="198"/>
    </row>
    <row r="514" spans="24:28">
      <c r="X514" s="199"/>
      <c r="Y514" s="199"/>
      <c r="AA514" s="203"/>
      <c r="AB514" s="198"/>
    </row>
    <row r="515" spans="24:28">
      <c r="X515" s="199"/>
      <c r="Y515" s="199"/>
      <c r="AA515" s="203"/>
      <c r="AB515" s="198"/>
    </row>
    <row r="516" spans="24:28">
      <c r="X516" s="199"/>
      <c r="Y516" s="199"/>
      <c r="AA516" s="203"/>
      <c r="AB516" s="198"/>
    </row>
    <row r="517" spans="24:28">
      <c r="X517" s="199"/>
      <c r="Y517" s="199"/>
      <c r="AA517" s="203"/>
      <c r="AB517" s="198"/>
    </row>
    <row r="518" spans="24:28">
      <c r="X518" s="199"/>
      <c r="Y518" s="199"/>
      <c r="AA518" s="203"/>
      <c r="AB518" s="198"/>
    </row>
    <row r="519" spans="24:28">
      <c r="X519" s="199"/>
      <c r="Y519" s="199"/>
      <c r="AA519" s="203"/>
      <c r="AB519" s="198"/>
    </row>
    <row r="520" spans="24:28">
      <c r="X520" s="199"/>
      <c r="Y520" s="199"/>
      <c r="AA520" s="203"/>
      <c r="AB520" s="198"/>
    </row>
    <row r="521" spans="24:28">
      <c r="X521" s="199"/>
      <c r="Y521" s="199"/>
      <c r="AA521" s="203"/>
      <c r="AB521" s="198"/>
    </row>
    <row r="522" spans="24:28">
      <c r="X522" s="199"/>
      <c r="Y522" s="199"/>
      <c r="AA522" s="203"/>
      <c r="AB522" s="198"/>
    </row>
    <row r="523" spans="24:28">
      <c r="X523" s="199"/>
      <c r="Y523" s="199"/>
      <c r="AA523" s="203"/>
      <c r="AB523" s="198"/>
    </row>
    <row r="524" spans="24:28">
      <c r="X524" s="199"/>
      <c r="Y524" s="199"/>
      <c r="AA524" s="203"/>
      <c r="AB524" s="198"/>
    </row>
    <row r="525" spans="24:28">
      <c r="X525" s="199"/>
      <c r="Y525" s="199"/>
      <c r="AA525" s="203"/>
      <c r="AB525" s="198"/>
    </row>
    <row r="526" spans="24:28">
      <c r="X526" s="199"/>
      <c r="Y526" s="199"/>
      <c r="AA526" s="203"/>
      <c r="AB526" s="198"/>
    </row>
    <row r="527" spans="24:28">
      <c r="X527" s="199"/>
      <c r="Y527" s="199"/>
      <c r="AA527" s="203"/>
      <c r="AB527" s="198"/>
    </row>
    <row r="528" spans="24:28">
      <c r="X528" s="199"/>
      <c r="Y528" s="199"/>
      <c r="AA528" s="203"/>
      <c r="AB528" s="198"/>
    </row>
    <row r="529" spans="24:28">
      <c r="X529" s="199"/>
      <c r="Y529" s="199"/>
      <c r="AA529" s="203"/>
      <c r="AB529" s="198"/>
    </row>
    <row r="530" spans="24:28">
      <c r="X530" s="199"/>
      <c r="Y530" s="199"/>
      <c r="AA530" s="203"/>
      <c r="AB530" s="198"/>
    </row>
    <row r="531" spans="24:28">
      <c r="X531" s="199"/>
      <c r="Y531" s="199"/>
      <c r="AA531" s="203"/>
      <c r="AB531" s="198"/>
    </row>
    <row r="532" spans="24:28">
      <c r="X532" s="199"/>
      <c r="Y532" s="199"/>
      <c r="AA532" s="203"/>
      <c r="AB532" s="198"/>
    </row>
    <row r="533" spans="24:28">
      <c r="X533" s="199"/>
      <c r="Y533" s="199"/>
      <c r="AA533" s="203"/>
      <c r="AB533" s="198"/>
    </row>
    <row r="534" spans="24:28">
      <c r="X534" s="199"/>
      <c r="Y534" s="199"/>
      <c r="AA534" s="203"/>
      <c r="AB534" s="198"/>
    </row>
    <row r="535" spans="24:28">
      <c r="X535" s="199"/>
      <c r="Y535" s="199"/>
      <c r="AA535" s="203"/>
      <c r="AB535" s="198"/>
    </row>
    <row r="536" spans="24:28">
      <c r="X536" s="199"/>
      <c r="Y536" s="199"/>
      <c r="AA536" s="203"/>
      <c r="AB536" s="198"/>
    </row>
    <row r="537" spans="24:28">
      <c r="X537" s="199"/>
      <c r="Y537" s="199"/>
      <c r="AA537" s="203"/>
      <c r="AB537" s="198"/>
    </row>
    <row r="538" spans="24:28">
      <c r="X538" s="199"/>
      <c r="Y538" s="199"/>
      <c r="AA538" s="203"/>
      <c r="AB538" s="198"/>
    </row>
    <row r="539" spans="24:28">
      <c r="X539" s="199"/>
      <c r="Y539" s="199"/>
      <c r="AA539" s="203"/>
      <c r="AB539" s="198"/>
    </row>
    <row r="540" spans="24:28">
      <c r="X540" s="199"/>
      <c r="Y540" s="199"/>
      <c r="AA540" s="203"/>
      <c r="AB540" s="198"/>
    </row>
    <row r="541" spans="24:28">
      <c r="X541" s="199"/>
      <c r="Y541" s="199"/>
      <c r="AA541" s="203"/>
      <c r="AB541" s="198"/>
    </row>
    <row r="542" spans="24:28">
      <c r="X542" s="199"/>
      <c r="Y542" s="199"/>
      <c r="AA542" s="203"/>
      <c r="AB542" s="198"/>
    </row>
    <row r="543" spans="24:28">
      <c r="X543" s="199"/>
      <c r="Y543" s="199"/>
      <c r="AA543" s="203"/>
      <c r="AB543" s="198"/>
    </row>
    <row r="544" spans="24:28">
      <c r="X544" s="199"/>
      <c r="Y544" s="199"/>
      <c r="AA544" s="203"/>
      <c r="AB544" s="198"/>
    </row>
    <row r="545" spans="24:28">
      <c r="X545" s="199"/>
      <c r="Y545" s="199"/>
      <c r="AA545" s="203"/>
      <c r="AB545" s="198"/>
    </row>
    <row r="546" spans="24:28">
      <c r="X546" s="199"/>
      <c r="Y546" s="199"/>
      <c r="AA546" s="203"/>
      <c r="AB546" s="198"/>
    </row>
    <row r="547" spans="24:28">
      <c r="X547" s="199"/>
      <c r="Y547" s="199"/>
      <c r="AA547" s="203"/>
      <c r="AB547" s="198"/>
    </row>
    <row r="548" spans="24:28">
      <c r="X548" s="199"/>
      <c r="Y548" s="199"/>
      <c r="AA548" s="203"/>
      <c r="AB548" s="198"/>
    </row>
    <row r="549" spans="24:28">
      <c r="X549" s="199"/>
      <c r="Y549" s="199"/>
      <c r="AA549" s="203"/>
      <c r="AB549" s="198"/>
    </row>
    <row r="550" spans="24:28">
      <c r="X550" s="199"/>
      <c r="Y550" s="199"/>
      <c r="AA550" s="203"/>
      <c r="AB550" s="198"/>
    </row>
    <row r="551" spans="24:28">
      <c r="X551" s="199"/>
      <c r="Y551" s="199"/>
      <c r="AA551" s="203"/>
      <c r="AB551" s="198"/>
    </row>
    <row r="552" spans="24:28">
      <c r="X552" s="199"/>
      <c r="Y552" s="199"/>
      <c r="AA552" s="203"/>
      <c r="AB552" s="198"/>
    </row>
    <row r="553" spans="24:28">
      <c r="X553" s="199"/>
      <c r="Y553" s="199"/>
      <c r="AA553" s="203"/>
      <c r="AB553" s="198"/>
    </row>
    <row r="554" spans="24:28">
      <c r="X554" s="199"/>
      <c r="Y554" s="199"/>
      <c r="AA554" s="203"/>
      <c r="AB554" s="198"/>
    </row>
    <row r="555" spans="24:28">
      <c r="X555" s="199"/>
      <c r="Y555" s="199"/>
      <c r="AA555" s="203"/>
      <c r="AB555" s="198"/>
    </row>
    <row r="556" spans="24:28">
      <c r="X556" s="199"/>
      <c r="Y556" s="199"/>
      <c r="AA556" s="203"/>
      <c r="AB556" s="198"/>
    </row>
    <row r="557" spans="24:28">
      <c r="X557" s="199"/>
      <c r="Y557" s="199"/>
      <c r="AA557" s="203"/>
      <c r="AB557" s="198"/>
    </row>
    <row r="558" spans="24:28">
      <c r="X558" s="199"/>
      <c r="Y558" s="199"/>
      <c r="AA558" s="203"/>
      <c r="AB558" s="198"/>
    </row>
    <row r="559" spans="24:28">
      <c r="X559" s="199"/>
      <c r="Y559" s="199"/>
      <c r="AA559" s="203"/>
      <c r="AB559" s="198"/>
    </row>
    <row r="560" spans="24:28">
      <c r="X560" s="199"/>
      <c r="Y560" s="199"/>
      <c r="AA560" s="203"/>
      <c r="AB560" s="198"/>
    </row>
    <row r="561" spans="24:28">
      <c r="X561" s="199"/>
      <c r="Y561" s="199"/>
      <c r="AA561" s="203"/>
      <c r="AB561" s="198"/>
    </row>
    <row r="562" spans="24:28">
      <c r="X562" s="199"/>
      <c r="Y562" s="199"/>
      <c r="AA562" s="203"/>
      <c r="AB562" s="198"/>
    </row>
    <row r="563" spans="24:28">
      <c r="X563" s="199"/>
      <c r="Y563" s="199"/>
      <c r="AA563" s="203"/>
      <c r="AB563" s="198"/>
    </row>
    <row r="564" spans="24:28">
      <c r="X564" s="199"/>
      <c r="Y564" s="199"/>
      <c r="AA564" s="203"/>
      <c r="AB564" s="198"/>
    </row>
    <row r="565" spans="24:28">
      <c r="X565" s="199"/>
      <c r="Y565" s="199"/>
      <c r="AA565" s="203"/>
      <c r="AB565" s="198"/>
    </row>
    <row r="566" spans="24:28">
      <c r="X566" s="199"/>
      <c r="Y566" s="199"/>
      <c r="AA566" s="203"/>
      <c r="AB566" s="198"/>
    </row>
    <row r="567" spans="24:28">
      <c r="X567" s="199"/>
      <c r="Y567" s="199"/>
      <c r="AA567" s="203"/>
      <c r="AB567" s="198"/>
    </row>
    <row r="568" spans="24:28">
      <c r="X568" s="199"/>
      <c r="Y568" s="199"/>
      <c r="AA568" s="203"/>
      <c r="AB568" s="198"/>
    </row>
    <row r="569" spans="24:28">
      <c r="X569" s="199"/>
      <c r="Y569" s="199"/>
      <c r="AA569" s="203"/>
      <c r="AB569" s="198"/>
    </row>
    <row r="570" spans="24:28">
      <c r="X570" s="199"/>
      <c r="Y570" s="199"/>
      <c r="AA570" s="203"/>
      <c r="AB570" s="198"/>
    </row>
    <row r="571" spans="24:28">
      <c r="X571" s="199"/>
      <c r="Y571" s="199"/>
      <c r="AA571" s="203"/>
      <c r="AB571" s="198"/>
    </row>
    <row r="572" spans="24:28">
      <c r="X572" s="199"/>
      <c r="Y572" s="199"/>
      <c r="AA572" s="203"/>
      <c r="AB572" s="198"/>
    </row>
    <row r="573" spans="24:28">
      <c r="X573" s="199"/>
      <c r="Y573" s="199"/>
      <c r="AA573" s="203"/>
      <c r="AB573" s="198"/>
    </row>
    <row r="574" spans="24:28">
      <c r="X574" s="199"/>
      <c r="Y574" s="199"/>
      <c r="AA574" s="203"/>
      <c r="AB574" s="198"/>
    </row>
    <row r="575" spans="24:28">
      <c r="X575" s="199"/>
      <c r="Y575" s="199"/>
      <c r="AA575" s="203"/>
      <c r="AB575" s="198"/>
    </row>
    <row r="576" spans="24:28">
      <c r="X576" s="199"/>
      <c r="Y576" s="199"/>
      <c r="AA576" s="203"/>
      <c r="AB576" s="198"/>
    </row>
    <row r="577" spans="24:28">
      <c r="X577" s="199"/>
      <c r="Y577" s="199"/>
      <c r="AA577" s="203"/>
      <c r="AB577" s="198"/>
    </row>
    <row r="578" spans="24:28">
      <c r="X578" s="199"/>
      <c r="Y578" s="199"/>
      <c r="AA578" s="203"/>
      <c r="AB578" s="198"/>
    </row>
    <row r="579" spans="24:28">
      <c r="X579" s="199"/>
      <c r="Y579" s="199"/>
      <c r="AA579" s="203"/>
      <c r="AB579" s="198"/>
    </row>
    <row r="580" spans="24:28">
      <c r="X580" s="199"/>
      <c r="Y580" s="199"/>
      <c r="AA580" s="203"/>
      <c r="AB580" s="198"/>
    </row>
    <row r="581" spans="24:28">
      <c r="X581" s="199"/>
      <c r="Y581" s="199"/>
      <c r="AA581" s="203"/>
      <c r="AB581" s="198"/>
    </row>
    <row r="582" spans="24:28">
      <c r="X582" s="199"/>
      <c r="Y582" s="199"/>
      <c r="AA582" s="203"/>
      <c r="AB582" s="198"/>
    </row>
    <row r="583" spans="24:28">
      <c r="X583" s="199"/>
      <c r="Y583" s="199"/>
      <c r="AA583" s="203"/>
      <c r="AB583" s="198"/>
    </row>
    <row r="584" spans="24:28">
      <c r="X584" s="199"/>
      <c r="Y584" s="199"/>
      <c r="AA584" s="203"/>
      <c r="AB584" s="198"/>
    </row>
    <row r="585" spans="24:28">
      <c r="X585" s="199"/>
      <c r="Y585" s="199"/>
      <c r="AA585" s="203"/>
      <c r="AB585" s="198"/>
    </row>
    <row r="586" spans="24:28">
      <c r="X586" s="199"/>
      <c r="Y586" s="199"/>
      <c r="AA586" s="203"/>
      <c r="AB586" s="198"/>
    </row>
    <row r="587" spans="24:28">
      <c r="X587" s="199"/>
      <c r="Y587" s="199"/>
      <c r="AA587" s="203"/>
      <c r="AB587" s="198"/>
    </row>
    <row r="588" spans="24:28">
      <c r="X588" s="199"/>
      <c r="Y588" s="199"/>
      <c r="AA588" s="203"/>
      <c r="AB588" s="198"/>
    </row>
    <row r="589" spans="24:28">
      <c r="X589" s="199"/>
      <c r="Y589" s="199"/>
      <c r="AA589" s="203"/>
      <c r="AB589" s="198"/>
    </row>
    <row r="590" spans="24:28">
      <c r="X590" s="199"/>
      <c r="Y590" s="199"/>
      <c r="AA590" s="203"/>
      <c r="AB590" s="198"/>
    </row>
    <row r="591" spans="24:28">
      <c r="X591" s="199"/>
      <c r="Y591" s="199"/>
      <c r="AA591" s="203"/>
      <c r="AB591" s="198"/>
    </row>
    <row r="592" spans="24:28">
      <c r="X592" s="199"/>
      <c r="Y592" s="199"/>
      <c r="AA592" s="203"/>
      <c r="AB592" s="198"/>
    </row>
    <row r="593" spans="24:28">
      <c r="X593" s="199"/>
      <c r="Y593" s="199"/>
      <c r="AA593" s="203"/>
      <c r="AB593" s="198"/>
    </row>
    <row r="594" spans="24:28">
      <c r="X594" s="199"/>
      <c r="Y594" s="199"/>
      <c r="AA594" s="203"/>
      <c r="AB594" s="198"/>
    </row>
    <row r="595" spans="24:28">
      <c r="X595" s="199"/>
      <c r="Y595" s="199"/>
      <c r="AA595" s="203"/>
      <c r="AB595" s="198"/>
    </row>
    <row r="596" spans="24:28">
      <c r="X596" s="199"/>
      <c r="Y596" s="199"/>
      <c r="AA596" s="203"/>
      <c r="AB596" s="198"/>
    </row>
    <row r="597" spans="24:28">
      <c r="X597" s="199"/>
      <c r="Y597" s="199"/>
      <c r="AA597" s="203"/>
      <c r="AB597" s="198"/>
    </row>
    <row r="598" spans="24:28">
      <c r="X598" s="199"/>
      <c r="Y598" s="199"/>
      <c r="AA598" s="203"/>
      <c r="AB598" s="198"/>
    </row>
    <row r="599" spans="24:28">
      <c r="X599" s="199"/>
      <c r="Y599" s="199"/>
      <c r="AA599" s="203"/>
      <c r="AB599" s="198"/>
    </row>
    <row r="600" spans="24:28">
      <c r="X600" s="199"/>
      <c r="Y600" s="199"/>
      <c r="AA600" s="203"/>
      <c r="AB600" s="198"/>
    </row>
    <row r="601" spans="24:28">
      <c r="X601" s="199"/>
      <c r="Y601" s="199"/>
      <c r="AA601" s="203"/>
      <c r="AB601" s="198"/>
    </row>
    <row r="602" spans="24:28">
      <c r="X602" s="199"/>
      <c r="Y602" s="199"/>
      <c r="AA602" s="203"/>
      <c r="AB602" s="198"/>
    </row>
    <row r="603" spans="24:28">
      <c r="X603" s="199"/>
      <c r="Y603" s="199"/>
      <c r="AA603" s="203"/>
      <c r="AB603" s="198"/>
    </row>
    <row r="604" spans="24:28">
      <c r="X604" s="199"/>
      <c r="Y604" s="199"/>
      <c r="AA604" s="203"/>
      <c r="AB604" s="198"/>
    </row>
    <row r="605" spans="24:28">
      <c r="X605" s="199"/>
      <c r="Y605" s="199"/>
      <c r="AA605" s="203"/>
      <c r="AB605" s="198"/>
    </row>
    <row r="606" spans="24:28">
      <c r="X606" s="199"/>
      <c r="Y606" s="199"/>
      <c r="AA606" s="203"/>
      <c r="AB606" s="198"/>
    </row>
    <row r="607" spans="24:28">
      <c r="X607" s="199"/>
      <c r="Y607" s="199"/>
      <c r="AA607" s="203"/>
      <c r="AB607" s="198"/>
    </row>
    <row r="608" spans="24:28">
      <c r="X608" s="199"/>
      <c r="Y608" s="199"/>
      <c r="AA608" s="203"/>
      <c r="AB608" s="198"/>
    </row>
    <row r="609" spans="24:28">
      <c r="X609" s="199"/>
      <c r="Y609" s="199"/>
      <c r="AA609" s="203"/>
      <c r="AB609" s="198"/>
    </row>
    <row r="610" spans="24:28">
      <c r="X610" s="199"/>
      <c r="Y610" s="199"/>
      <c r="AA610" s="203"/>
      <c r="AB610" s="198"/>
    </row>
    <row r="611" spans="24:28">
      <c r="X611" s="199"/>
      <c r="Y611" s="199"/>
      <c r="AA611" s="203"/>
      <c r="AB611" s="198"/>
    </row>
    <row r="612" spans="24:28">
      <c r="X612" s="199"/>
      <c r="Y612" s="199"/>
      <c r="AA612" s="203"/>
      <c r="AB612" s="198"/>
    </row>
    <row r="613" spans="24:28">
      <c r="X613" s="199"/>
      <c r="Y613" s="199"/>
      <c r="AA613" s="203"/>
      <c r="AB613" s="198"/>
    </row>
    <row r="614" spans="24:28">
      <c r="X614" s="199"/>
      <c r="Y614" s="199"/>
      <c r="AA614" s="203"/>
      <c r="AB614" s="198"/>
    </row>
    <row r="615" spans="24:28">
      <c r="X615" s="199"/>
      <c r="Y615" s="199"/>
      <c r="AA615" s="203"/>
      <c r="AB615" s="198"/>
    </row>
    <row r="616" spans="24:28">
      <c r="X616" s="199"/>
      <c r="Y616" s="199"/>
      <c r="AA616" s="203"/>
      <c r="AB616" s="198"/>
    </row>
    <row r="617" spans="24:28">
      <c r="X617" s="199"/>
      <c r="Y617" s="199"/>
      <c r="AA617" s="203"/>
      <c r="AB617" s="198"/>
    </row>
    <row r="618" spans="24:28">
      <c r="X618" s="199"/>
      <c r="Y618" s="199"/>
      <c r="AA618" s="203"/>
      <c r="AB618" s="198"/>
    </row>
    <row r="619" spans="24:28">
      <c r="X619" s="199"/>
      <c r="Y619" s="199"/>
      <c r="AA619" s="203"/>
      <c r="AB619" s="198"/>
    </row>
    <row r="620" spans="24:28">
      <c r="X620" s="199"/>
      <c r="Y620" s="199"/>
      <c r="AA620" s="203"/>
      <c r="AB620" s="198"/>
    </row>
    <row r="621" spans="24:28">
      <c r="X621" s="199"/>
      <c r="Y621" s="199"/>
      <c r="AA621" s="203"/>
      <c r="AB621" s="198"/>
    </row>
    <row r="622" spans="24:28">
      <c r="X622" s="199"/>
      <c r="Y622" s="199"/>
      <c r="AA622" s="203"/>
      <c r="AB622" s="198"/>
    </row>
    <row r="623" spans="24:28">
      <c r="X623" s="199"/>
      <c r="Y623" s="199"/>
      <c r="AA623" s="203"/>
      <c r="AB623" s="198"/>
    </row>
    <row r="624" spans="24:28">
      <c r="X624" s="199"/>
      <c r="Y624" s="199"/>
      <c r="AA624" s="203"/>
      <c r="AB624" s="198"/>
    </row>
    <row r="625" spans="24:28">
      <c r="X625" s="199"/>
      <c r="Y625" s="199"/>
      <c r="AA625" s="203"/>
      <c r="AB625" s="198"/>
    </row>
    <row r="626" spans="24:28">
      <c r="X626" s="199"/>
      <c r="Y626" s="199"/>
      <c r="AA626" s="203"/>
      <c r="AB626" s="198"/>
    </row>
    <row r="627" spans="24:28">
      <c r="X627" s="199"/>
      <c r="Y627" s="199"/>
      <c r="AA627" s="203"/>
      <c r="AB627" s="198"/>
    </row>
    <row r="628" spans="24:28">
      <c r="X628" s="199"/>
      <c r="Y628" s="199"/>
      <c r="AA628" s="203"/>
      <c r="AB628" s="198"/>
    </row>
    <row r="629" spans="24:28">
      <c r="X629" s="199"/>
      <c r="Y629" s="199"/>
      <c r="AA629" s="203"/>
      <c r="AB629" s="198"/>
    </row>
    <row r="630" spans="24:28">
      <c r="X630" s="199"/>
      <c r="Y630" s="199"/>
      <c r="AA630" s="203"/>
      <c r="AB630" s="198"/>
    </row>
    <row r="631" spans="24:28">
      <c r="X631" s="199"/>
      <c r="Y631" s="199"/>
      <c r="AA631" s="203"/>
      <c r="AB631" s="198"/>
    </row>
    <row r="632" spans="24:28">
      <c r="X632" s="199"/>
      <c r="Y632" s="199"/>
      <c r="AA632" s="203"/>
      <c r="AB632" s="198"/>
    </row>
    <row r="633" spans="24:28">
      <c r="X633" s="199"/>
      <c r="Y633" s="199"/>
      <c r="AA633" s="203"/>
      <c r="AB633" s="198"/>
    </row>
    <row r="634" spans="24:28">
      <c r="X634" s="199"/>
      <c r="Y634" s="199"/>
      <c r="AA634" s="203"/>
      <c r="AB634" s="198"/>
    </row>
    <row r="635" spans="24:28">
      <c r="X635" s="199"/>
      <c r="Y635" s="199"/>
      <c r="AA635" s="203"/>
      <c r="AB635" s="198"/>
    </row>
    <row r="636" spans="24:28">
      <c r="X636" s="199"/>
      <c r="Y636" s="199"/>
      <c r="AA636" s="203"/>
      <c r="AB636" s="198"/>
    </row>
    <row r="637" spans="24:28">
      <c r="X637" s="199"/>
      <c r="Y637" s="199"/>
      <c r="AA637" s="203"/>
      <c r="AB637" s="198"/>
    </row>
    <row r="638" spans="24:28">
      <c r="X638" s="199"/>
      <c r="Y638" s="199"/>
      <c r="AA638" s="203"/>
      <c r="AB638" s="198"/>
    </row>
    <row r="639" spans="24:28">
      <c r="X639" s="199"/>
      <c r="Y639" s="199"/>
      <c r="AA639" s="203"/>
      <c r="AB639" s="198"/>
    </row>
    <row r="640" spans="24:28">
      <c r="X640" s="199"/>
      <c r="Y640" s="199"/>
      <c r="AA640" s="203"/>
      <c r="AB640" s="198"/>
    </row>
    <row r="641" spans="24:28">
      <c r="X641" s="199"/>
      <c r="Y641" s="199"/>
      <c r="AA641" s="203"/>
      <c r="AB641" s="198"/>
    </row>
    <row r="642" spans="24:28">
      <c r="X642" s="199"/>
      <c r="Y642" s="199"/>
      <c r="AA642" s="203"/>
      <c r="AB642" s="198"/>
    </row>
    <row r="643" spans="24:28">
      <c r="X643" s="199"/>
      <c r="Y643" s="199"/>
      <c r="AA643" s="203"/>
      <c r="AB643" s="198"/>
    </row>
    <row r="644" spans="24:28">
      <c r="X644" s="199"/>
      <c r="Y644" s="199"/>
      <c r="AA644" s="203"/>
      <c r="AB644" s="198"/>
    </row>
    <row r="645" spans="24:28">
      <c r="X645" s="199"/>
      <c r="Y645" s="199"/>
      <c r="AA645" s="203"/>
      <c r="AB645" s="198"/>
    </row>
    <row r="646" spans="24:28">
      <c r="X646" s="199"/>
      <c r="Y646" s="199"/>
      <c r="AA646" s="203"/>
      <c r="AB646" s="198"/>
    </row>
    <row r="647" spans="24:28">
      <c r="X647" s="199"/>
      <c r="Y647" s="199"/>
      <c r="AA647" s="203"/>
      <c r="AB647" s="198"/>
    </row>
    <row r="648" spans="24:28">
      <c r="X648" s="199"/>
      <c r="Y648" s="199"/>
      <c r="AA648" s="203"/>
      <c r="AB648" s="198"/>
    </row>
    <row r="649" spans="24:28">
      <c r="X649" s="199"/>
      <c r="Y649" s="199"/>
      <c r="AA649" s="203"/>
      <c r="AB649" s="198"/>
    </row>
    <row r="650" spans="24:28">
      <c r="X650" s="199"/>
      <c r="Y650" s="199"/>
      <c r="AA650" s="203"/>
      <c r="AB650" s="198"/>
    </row>
    <row r="651" spans="24:28">
      <c r="X651" s="199"/>
      <c r="Y651" s="199"/>
      <c r="AA651" s="203"/>
      <c r="AB651" s="198"/>
    </row>
    <row r="652" spans="24:28">
      <c r="X652" s="199"/>
      <c r="Y652" s="199"/>
      <c r="AA652" s="203"/>
      <c r="AB652" s="198"/>
    </row>
    <row r="653" spans="24:28">
      <c r="X653" s="199"/>
      <c r="Y653" s="199"/>
      <c r="AA653" s="203"/>
      <c r="AB653" s="198"/>
    </row>
    <row r="654" spans="24:28">
      <c r="X654" s="199"/>
      <c r="Y654" s="199"/>
      <c r="AA654" s="203"/>
      <c r="AB654" s="198"/>
    </row>
    <row r="655" spans="24:28">
      <c r="X655" s="199"/>
      <c r="Y655" s="199"/>
      <c r="AA655" s="203"/>
      <c r="AB655" s="198"/>
    </row>
    <row r="656" spans="24:28">
      <c r="X656" s="199"/>
      <c r="Y656" s="199"/>
      <c r="AA656" s="203"/>
      <c r="AB656" s="198"/>
    </row>
    <row r="657" spans="24:28">
      <c r="X657" s="199"/>
      <c r="Y657" s="199"/>
      <c r="AA657" s="203"/>
      <c r="AB657" s="198"/>
    </row>
    <row r="658" spans="24:28">
      <c r="X658" s="199"/>
      <c r="Y658" s="199"/>
      <c r="AA658" s="203"/>
      <c r="AB658" s="198"/>
    </row>
    <row r="659" spans="24:28">
      <c r="X659" s="199"/>
      <c r="Y659" s="199"/>
      <c r="AA659" s="203"/>
      <c r="AB659" s="198"/>
    </row>
    <row r="660" spans="24:28">
      <c r="X660" s="199"/>
      <c r="Y660" s="199"/>
      <c r="AA660" s="203"/>
      <c r="AB660" s="198"/>
    </row>
    <row r="661" spans="24:28">
      <c r="X661" s="199"/>
      <c r="Y661" s="199"/>
      <c r="AA661" s="203"/>
      <c r="AB661" s="198"/>
    </row>
    <row r="662" spans="24:28">
      <c r="X662" s="199"/>
      <c r="Y662" s="199"/>
      <c r="AA662" s="203"/>
      <c r="AB662" s="198"/>
    </row>
    <row r="663" spans="24:28">
      <c r="X663" s="199"/>
      <c r="Y663" s="199"/>
      <c r="AA663" s="203"/>
      <c r="AB663" s="198"/>
    </row>
    <row r="664" spans="24:28">
      <c r="X664" s="199"/>
      <c r="Y664" s="199"/>
      <c r="AA664" s="203"/>
      <c r="AB664" s="198"/>
    </row>
    <row r="665" spans="24:28">
      <c r="X665" s="199"/>
      <c r="Y665" s="199"/>
      <c r="AA665" s="203"/>
      <c r="AB665" s="198"/>
    </row>
    <row r="666" spans="24:28">
      <c r="X666" s="199"/>
      <c r="Y666" s="199"/>
      <c r="AA666" s="203"/>
      <c r="AB666" s="198"/>
    </row>
    <row r="667" spans="24:28">
      <c r="X667" s="199"/>
      <c r="Y667" s="199"/>
      <c r="AA667" s="203"/>
      <c r="AB667" s="198"/>
    </row>
    <row r="668" spans="24:28">
      <c r="X668" s="199"/>
      <c r="Y668" s="199"/>
      <c r="AA668" s="203"/>
      <c r="AB668" s="198"/>
    </row>
    <row r="669" spans="24:28">
      <c r="X669" s="199"/>
      <c r="Y669" s="199"/>
      <c r="AA669" s="203"/>
      <c r="AB669" s="198"/>
    </row>
    <row r="670" spans="24:28">
      <c r="X670" s="199"/>
      <c r="Y670" s="199"/>
      <c r="AA670" s="203"/>
      <c r="AB670" s="198"/>
    </row>
    <row r="671" spans="24:28">
      <c r="X671" s="199"/>
      <c r="Y671" s="199"/>
      <c r="AA671" s="203"/>
      <c r="AB671" s="198"/>
    </row>
    <row r="672" spans="24:28">
      <c r="X672" s="199"/>
      <c r="Y672" s="199"/>
      <c r="AA672" s="203"/>
      <c r="AB672" s="198"/>
    </row>
    <row r="673" spans="24:28">
      <c r="X673" s="199"/>
      <c r="Y673" s="199"/>
      <c r="AA673" s="203"/>
      <c r="AB673" s="198"/>
    </row>
    <row r="674" spans="24:28">
      <c r="X674" s="199"/>
      <c r="Y674" s="199"/>
      <c r="AA674" s="203"/>
      <c r="AB674" s="198"/>
    </row>
    <row r="675" spans="24:28">
      <c r="X675" s="199"/>
      <c r="Y675" s="199"/>
      <c r="AA675" s="203"/>
      <c r="AB675" s="198"/>
    </row>
    <row r="676" spans="24:28">
      <c r="X676" s="199"/>
      <c r="Y676" s="199"/>
      <c r="AA676" s="203"/>
      <c r="AB676" s="198"/>
    </row>
    <row r="677" spans="24:28">
      <c r="X677" s="199"/>
      <c r="Y677" s="199"/>
      <c r="AA677" s="203"/>
      <c r="AB677" s="198"/>
    </row>
    <row r="678" spans="24:28">
      <c r="X678" s="199"/>
      <c r="Y678" s="199"/>
      <c r="AA678" s="203"/>
      <c r="AB678" s="198"/>
    </row>
    <row r="679" spans="24:28">
      <c r="X679" s="199"/>
      <c r="Y679" s="199"/>
      <c r="AA679" s="203"/>
      <c r="AB679" s="198"/>
    </row>
    <row r="680" spans="24:28">
      <c r="X680" s="199"/>
      <c r="Y680" s="199"/>
      <c r="AA680" s="203"/>
      <c r="AB680" s="198"/>
    </row>
    <row r="681" spans="24:28">
      <c r="X681" s="199"/>
      <c r="Y681" s="199"/>
      <c r="AA681" s="203"/>
      <c r="AB681" s="198"/>
    </row>
    <row r="682" spans="24:28">
      <c r="X682" s="199"/>
      <c r="Y682" s="199"/>
      <c r="AA682" s="203"/>
      <c r="AB682" s="198"/>
    </row>
    <row r="683" spans="24:28">
      <c r="X683" s="199"/>
      <c r="Y683" s="199"/>
      <c r="AA683" s="203"/>
      <c r="AB683" s="198"/>
    </row>
    <row r="684" spans="24:28">
      <c r="X684" s="199"/>
      <c r="Y684" s="199"/>
      <c r="AA684" s="203"/>
      <c r="AB684" s="198"/>
    </row>
    <row r="685" spans="24:28">
      <c r="X685" s="199"/>
      <c r="Y685" s="199"/>
      <c r="AA685" s="203"/>
      <c r="AB685" s="198"/>
    </row>
    <row r="686" spans="24:28">
      <c r="X686" s="199"/>
      <c r="Y686" s="199"/>
      <c r="AA686" s="203"/>
      <c r="AB686" s="198"/>
    </row>
    <row r="687" spans="24:28">
      <c r="X687" s="199"/>
      <c r="Y687" s="199"/>
      <c r="AA687" s="203"/>
      <c r="AB687" s="198"/>
    </row>
    <row r="688" spans="24:28">
      <c r="X688" s="199"/>
      <c r="Y688" s="199"/>
      <c r="AA688" s="203"/>
      <c r="AB688" s="198"/>
    </row>
    <row r="689" spans="24:28">
      <c r="X689" s="199"/>
      <c r="Y689" s="199"/>
      <c r="AA689" s="203"/>
      <c r="AB689" s="198"/>
    </row>
    <row r="690" spans="24:28">
      <c r="X690" s="199"/>
      <c r="Y690" s="199"/>
      <c r="AA690" s="203"/>
      <c r="AB690" s="198"/>
    </row>
    <row r="691" spans="24:28">
      <c r="X691" s="199"/>
      <c r="Y691" s="199"/>
      <c r="AA691" s="203"/>
      <c r="AB691" s="198"/>
    </row>
    <row r="692" spans="24:28">
      <c r="X692" s="199"/>
      <c r="Y692" s="199"/>
      <c r="AA692" s="203"/>
      <c r="AB692" s="198"/>
    </row>
    <row r="693" spans="24:28">
      <c r="X693" s="199"/>
      <c r="Y693" s="199"/>
      <c r="AA693" s="203"/>
      <c r="AB693" s="198"/>
    </row>
    <row r="694" spans="24:28">
      <c r="X694" s="199"/>
      <c r="Y694" s="199"/>
      <c r="AA694" s="203"/>
      <c r="AB694" s="198"/>
    </row>
    <row r="695" spans="24:28">
      <c r="X695" s="199"/>
      <c r="Y695" s="199"/>
      <c r="AA695" s="203"/>
      <c r="AB695" s="198"/>
    </row>
    <row r="696" spans="24:28">
      <c r="X696" s="199"/>
      <c r="Y696" s="199"/>
      <c r="AA696" s="203"/>
      <c r="AB696" s="198"/>
    </row>
    <row r="697" spans="24:28">
      <c r="X697" s="199"/>
      <c r="Y697" s="199"/>
      <c r="AA697" s="203"/>
      <c r="AB697" s="198"/>
    </row>
    <row r="698" spans="24:28">
      <c r="X698" s="199"/>
      <c r="Y698" s="199"/>
      <c r="AA698" s="203"/>
      <c r="AB698" s="198"/>
    </row>
    <row r="699" spans="24:28">
      <c r="X699" s="199"/>
      <c r="Y699" s="199"/>
      <c r="AA699" s="203"/>
      <c r="AB699" s="198"/>
    </row>
    <row r="700" spans="24:28">
      <c r="X700" s="199"/>
      <c r="Y700" s="199"/>
      <c r="AA700" s="203"/>
      <c r="AB700" s="198"/>
    </row>
    <row r="701" spans="24:28">
      <c r="X701" s="199"/>
      <c r="Y701" s="199"/>
      <c r="AA701" s="203"/>
      <c r="AB701" s="198"/>
    </row>
    <row r="702" spans="24:28">
      <c r="X702" s="199"/>
      <c r="Y702" s="199"/>
      <c r="AA702" s="203"/>
      <c r="AB702" s="198"/>
    </row>
    <row r="703" spans="24:28">
      <c r="X703" s="199"/>
      <c r="Y703" s="199"/>
      <c r="AA703" s="203"/>
      <c r="AB703" s="198"/>
    </row>
    <row r="704" spans="24:28">
      <c r="X704" s="199"/>
      <c r="Y704" s="199"/>
      <c r="AA704" s="203"/>
      <c r="AB704" s="198"/>
    </row>
    <row r="705" spans="24:28">
      <c r="X705" s="199"/>
      <c r="Y705" s="199"/>
      <c r="AA705" s="203"/>
      <c r="AB705" s="198"/>
    </row>
    <row r="706" spans="24:28">
      <c r="X706" s="199"/>
      <c r="Y706" s="199"/>
      <c r="AA706" s="203"/>
      <c r="AB706" s="198"/>
    </row>
    <row r="707" spans="24:28">
      <c r="X707" s="199"/>
      <c r="Y707" s="199"/>
      <c r="AA707" s="203"/>
      <c r="AB707" s="198"/>
    </row>
    <row r="708" spans="24:28">
      <c r="X708" s="199"/>
      <c r="Y708" s="199"/>
      <c r="AA708" s="203"/>
      <c r="AB708" s="198"/>
    </row>
    <row r="709" spans="24:28">
      <c r="X709" s="199"/>
      <c r="Y709" s="199"/>
      <c r="AA709" s="203"/>
      <c r="AB709" s="198"/>
    </row>
    <row r="710" spans="24:28">
      <c r="X710" s="199"/>
      <c r="Y710" s="199"/>
      <c r="AA710" s="203"/>
      <c r="AB710" s="198"/>
    </row>
    <row r="711" spans="24:28">
      <c r="X711" s="199"/>
      <c r="Y711" s="199"/>
      <c r="AA711" s="203"/>
      <c r="AB711" s="198"/>
    </row>
    <row r="712" spans="24:28">
      <c r="X712" s="199"/>
      <c r="Y712" s="199"/>
      <c r="AA712" s="203"/>
      <c r="AB712" s="198"/>
    </row>
    <row r="713" spans="24:28">
      <c r="X713" s="199"/>
      <c r="Y713" s="199"/>
      <c r="AA713" s="203"/>
      <c r="AB713" s="198"/>
    </row>
    <row r="714" spans="24:28">
      <c r="X714" s="199"/>
      <c r="Y714" s="199"/>
      <c r="AA714" s="203"/>
      <c r="AB714" s="198"/>
    </row>
    <row r="715" spans="24:28">
      <c r="X715" s="199"/>
      <c r="Y715" s="199"/>
      <c r="AA715" s="203"/>
      <c r="AB715" s="198"/>
    </row>
    <row r="716" spans="24:28">
      <c r="X716" s="199"/>
      <c r="Y716" s="199"/>
      <c r="AA716" s="203"/>
      <c r="AB716" s="198"/>
    </row>
    <row r="717" spans="24:28">
      <c r="X717" s="199"/>
      <c r="Y717" s="199"/>
      <c r="AA717" s="203"/>
      <c r="AB717" s="198"/>
    </row>
    <row r="718" spans="24:28">
      <c r="X718" s="199"/>
      <c r="Y718" s="199"/>
      <c r="AA718" s="203"/>
      <c r="AB718" s="198"/>
    </row>
    <row r="719" spans="24:28">
      <c r="X719" s="199"/>
      <c r="Y719" s="199"/>
      <c r="AA719" s="203"/>
      <c r="AB719" s="198"/>
    </row>
    <row r="720" spans="24:28">
      <c r="X720" s="199"/>
      <c r="Y720" s="199"/>
      <c r="AA720" s="203"/>
      <c r="AB720" s="198"/>
    </row>
    <row r="721" spans="24:28">
      <c r="X721" s="199"/>
      <c r="Y721" s="199"/>
      <c r="AA721" s="203"/>
      <c r="AB721" s="198"/>
    </row>
    <row r="722" spans="24:28">
      <c r="X722" s="199"/>
      <c r="Y722" s="199"/>
      <c r="AA722" s="203"/>
      <c r="AB722" s="198"/>
    </row>
    <row r="723" spans="24:28">
      <c r="X723" s="199"/>
      <c r="Y723" s="199"/>
      <c r="AA723" s="203"/>
      <c r="AB723" s="198"/>
    </row>
    <row r="724" spans="24:28">
      <c r="X724" s="199"/>
      <c r="Y724" s="199"/>
      <c r="AA724" s="203"/>
      <c r="AB724" s="198"/>
    </row>
    <row r="725" spans="24:28">
      <c r="X725" s="199"/>
      <c r="Y725" s="199"/>
      <c r="AA725" s="203"/>
      <c r="AB725" s="198"/>
    </row>
    <row r="726" spans="24:28">
      <c r="X726" s="199"/>
      <c r="Y726" s="199"/>
      <c r="AA726" s="203"/>
      <c r="AB726" s="198"/>
    </row>
    <row r="727" spans="24:28">
      <c r="X727" s="199"/>
      <c r="Y727" s="199"/>
      <c r="AA727" s="203"/>
      <c r="AB727" s="198"/>
    </row>
    <row r="728" spans="24:28">
      <c r="X728" s="199"/>
      <c r="Y728" s="199"/>
      <c r="AA728" s="203"/>
      <c r="AB728" s="198"/>
    </row>
    <row r="729" spans="24:28">
      <c r="X729" s="199"/>
      <c r="Y729" s="199"/>
      <c r="AA729" s="203"/>
      <c r="AB729" s="198"/>
    </row>
    <row r="730" spans="24:28">
      <c r="X730" s="199"/>
      <c r="Y730" s="199"/>
      <c r="AA730" s="203"/>
      <c r="AB730" s="198"/>
    </row>
    <row r="731" spans="24:28">
      <c r="X731" s="199"/>
      <c r="Y731" s="199"/>
      <c r="AA731" s="203"/>
      <c r="AB731" s="198"/>
    </row>
    <row r="732" spans="24:28">
      <c r="X732" s="199"/>
      <c r="Y732" s="199"/>
      <c r="AA732" s="203"/>
      <c r="AB732" s="198"/>
    </row>
    <row r="733" spans="24:28">
      <c r="X733" s="199"/>
      <c r="Y733" s="199"/>
      <c r="AA733" s="203"/>
      <c r="AB733" s="198"/>
    </row>
    <row r="734" spans="24:28">
      <c r="X734" s="199"/>
      <c r="Y734" s="199"/>
      <c r="AA734" s="203"/>
      <c r="AB734" s="198"/>
    </row>
    <row r="735" spans="24:28">
      <c r="X735" s="199"/>
      <c r="Y735" s="199"/>
      <c r="AA735" s="203"/>
      <c r="AB735" s="198"/>
    </row>
    <row r="736" spans="24:28">
      <c r="X736" s="199"/>
      <c r="Y736" s="199"/>
      <c r="AA736" s="203"/>
      <c r="AB736" s="198"/>
    </row>
    <row r="737" spans="24:28">
      <c r="X737" s="199"/>
      <c r="Y737" s="199"/>
      <c r="AA737" s="203"/>
      <c r="AB737" s="198"/>
    </row>
    <row r="738" spans="24:28">
      <c r="X738" s="199"/>
      <c r="Y738" s="199"/>
      <c r="AA738" s="203"/>
      <c r="AB738" s="198"/>
    </row>
    <row r="739" spans="24:28">
      <c r="X739" s="199"/>
      <c r="Y739" s="199"/>
      <c r="AA739" s="203"/>
      <c r="AB739" s="198"/>
    </row>
    <row r="740" spans="24:28">
      <c r="X740" s="199"/>
      <c r="Y740" s="199"/>
      <c r="AA740" s="203"/>
      <c r="AB740" s="198"/>
    </row>
    <row r="741" spans="24:28">
      <c r="X741" s="199"/>
      <c r="Y741" s="199"/>
      <c r="AA741" s="203"/>
      <c r="AB741" s="198"/>
    </row>
    <row r="742" spans="24:28">
      <c r="X742" s="199"/>
      <c r="Y742" s="199"/>
      <c r="AA742" s="203"/>
      <c r="AB742" s="198"/>
    </row>
    <row r="743" spans="24:28">
      <c r="X743" s="199"/>
      <c r="Y743" s="199"/>
      <c r="AA743" s="203"/>
      <c r="AB743" s="198"/>
    </row>
    <row r="744" spans="24:28">
      <c r="X744" s="199"/>
      <c r="Y744" s="199"/>
      <c r="AA744" s="203"/>
      <c r="AB744" s="198"/>
    </row>
    <row r="745" spans="24:28">
      <c r="X745" s="199"/>
      <c r="Y745" s="199"/>
      <c r="AA745" s="203"/>
      <c r="AB745" s="198"/>
    </row>
    <row r="746" spans="24:28">
      <c r="X746" s="199"/>
      <c r="Y746" s="199"/>
      <c r="AA746" s="203"/>
      <c r="AB746" s="198"/>
    </row>
    <row r="747" spans="24:28">
      <c r="X747" s="199"/>
      <c r="Y747" s="199"/>
      <c r="AA747" s="203"/>
      <c r="AB747" s="198"/>
    </row>
    <row r="748" spans="24:28">
      <c r="X748" s="199"/>
      <c r="Y748" s="199"/>
      <c r="AA748" s="203"/>
      <c r="AB748" s="198"/>
    </row>
    <row r="749" spans="24:28">
      <c r="X749" s="199"/>
      <c r="Y749" s="199"/>
      <c r="AA749" s="203"/>
      <c r="AB749" s="198"/>
    </row>
    <row r="750" spans="24:28">
      <c r="X750" s="199"/>
      <c r="Y750" s="199"/>
      <c r="AA750" s="203"/>
      <c r="AB750" s="198"/>
    </row>
    <row r="751" spans="24:28">
      <c r="X751" s="199"/>
      <c r="Y751" s="199"/>
      <c r="AA751" s="203"/>
      <c r="AB751" s="198"/>
    </row>
    <row r="752" spans="24:28">
      <c r="X752" s="199"/>
      <c r="Y752" s="199"/>
      <c r="AA752" s="203"/>
      <c r="AB752" s="198"/>
    </row>
    <row r="753" spans="24:28">
      <c r="X753" s="199"/>
      <c r="Y753" s="199"/>
      <c r="AA753" s="203"/>
      <c r="AB753" s="198"/>
    </row>
    <row r="754" spans="24:28">
      <c r="X754" s="199"/>
      <c r="Y754" s="199"/>
      <c r="AA754" s="203"/>
      <c r="AB754" s="198"/>
    </row>
    <row r="755" spans="24:28">
      <c r="X755" s="199"/>
      <c r="Y755" s="199"/>
      <c r="AA755" s="203"/>
      <c r="AB755" s="198"/>
    </row>
    <row r="756" spans="24:28">
      <c r="X756" s="199"/>
      <c r="Y756" s="199"/>
      <c r="AA756" s="203"/>
      <c r="AB756" s="198"/>
    </row>
    <row r="757" spans="24:28">
      <c r="X757" s="199"/>
      <c r="Y757" s="199"/>
      <c r="AA757" s="203"/>
      <c r="AB757" s="198"/>
    </row>
    <row r="758" spans="24:28">
      <c r="X758" s="199"/>
      <c r="Y758" s="199"/>
      <c r="AA758" s="203"/>
      <c r="AB758" s="198"/>
    </row>
    <row r="759" spans="24:28">
      <c r="X759" s="199"/>
      <c r="Y759" s="199"/>
      <c r="AA759" s="203"/>
      <c r="AB759" s="198"/>
    </row>
    <row r="760" spans="24:28">
      <c r="X760" s="199"/>
      <c r="Y760" s="199"/>
      <c r="AA760" s="203"/>
      <c r="AB760" s="198"/>
    </row>
    <row r="761" spans="24:28">
      <c r="X761" s="199"/>
      <c r="Y761" s="199"/>
      <c r="AA761" s="203"/>
      <c r="AB761" s="198"/>
    </row>
    <row r="762" spans="24:28">
      <c r="X762" s="199"/>
      <c r="Y762" s="199"/>
      <c r="AA762" s="203"/>
      <c r="AB762" s="198"/>
    </row>
    <row r="763" spans="24:28">
      <c r="X763" s="199"/>
      <c r="Y763" s="199"/>
      <c r="AA763" s="203"/>
      <c r="AB763" s="198"/>
    </row>
    <row r="764" spans="24:28">
      <c r="X764" s="199"/>
      <c r="Y764" s="199"/>
      <c r="AA764" s="203"/>
      <c r="AB764" s="198"/>
    </row>
    <row r="765" spans="24:28">
      <c r="X765" s="199"/>
      <c r="Y765" s="199"/>
      <c r="AA765" s="203"/>
      <c r="AB765" s="198"/>
    </row>
    <row r="766" spans="24:28">
      <c r="X766" s="199"/>
      <c r="Y766" s="199"/>
      <c r="AA766" s="203"/>
      <c r="AB766" s="198"/>
    </row>
    <row r="767" spans="24:28">
      <c r="X767" s="199"/>
      <c r="Y767" s="199"/>
      <c r="AA767" s="203"/>
      <c r="AB767" s="198"/>
    </row>
    <row r="768" spans="24:28">
      <c r="X768" s="199"/>
      <c r="Y768" s="199"/>
      <c r="AA768" s="203"/>
      <c r="AB768" s="198"/>
    </row>
    <row r="769" spans="24:28">
      <c r="X769" s="199"/>
      <c r="Y769" s="199"/>
      <c r="AA769" s="203"/>
      <c r="AB769" s="198"/>
    </row>
    <row r="770" spans="24:28">
      <c r="X770" s="199"/>
      <c r="Y770" s="199"/>
      <c r="AA770" s="203"/>
      <c r="AB770" s="198"/>
    </row>
    <row r="771" spans="24:28">
      <c r="X771" s="199"/>
      <c r="Y771" s="199"/>
      <c r="AA771" s="203"/>
      <c r="AB771" s="198"/>
    </row>
    <row r="772" spans="24:28">
      <c r="X772" s="199"/>
      <c r="Y772" s="199"/>
      <c r="AA772" s="203"/>
      <c r="AB772" s="198"/>
    </row>
    <row r="773" spans="24:28">
      <c r="X773" s="199"/>
      <c r="Y773" s="199"/>
      <c r="AA773" s="203"/>
      <c r="AB773" s="198"/>
    </row>
    <row r="774" spans="24:28">
      <c r="X774" s="199"/>
      <c r="Y774" s="199"/>
      <c r="AA774" s="203"/>
      <c r="AB774" s="198"/>
    </row>
    <row r="775" spans="24:28">
      <c r="X775" s="199"/>
      <c r="Y775" s="199"/>
      <c r="AA775" s="203"/>
      <c r="AB775" s="198"/>
    </row>
    <row r="776" spans="24:28">
      <c r="X776" s="199"/>
      <c r="Y776" s="199"/>
      <c r="AA776" s="203"/>
      <c r="AB776" s="198"/>
    </row>
    <row r="777" spans="24:28">
      <c r="X777" s="199"/>
      <c r="Y777" s="199"/>
      <c r="AA777" s="203"/>
      <c r="AB777" s="198"/>
    </row>
    <row r="778" spans="24:28">
      <c r="X778" s="199"/>
      <c r="Y778" s="199"/>
      <c r="AA778" s="203"/>
      <c r="AB778" s="198"/>
    </row>
    <row r="779" spans="24:28">
      <c r="X779" s="199"/>
      <c r="Y779" s="199"/>
      <c r="AA779" s="203"/>
      <c r="AB779" s="198"/>
    </row>
    <row r="780" spans="24:28">
      <c r="X780" s="199"/>
      <c r="Y780" s="199"/>
      <c r="AA780" s="203"/>
      <c r="AB780" s="198"/>
    </row>
    <row r="781" spans="24:28">
      <c r="X781" s="199"/>
      <c r="Y781" s="199"/>
      <c r="AA781" s="203"/>
      <c r="AB781" s="198"/>
    </row>
    <row r="782" spans="24:28">
      <c r="X782" s="199"/>
      <c r="Y782" s="199"/>
      <c r="AA782" s="203"/>
      <c r="AB782" s="198"/>
    </row>
    <row r="783" spans="24:28">
      <c r="X783" s="199"/>
      <c r="Y783" s="199"/>
      <c r="AA783" s="203"/>
      <c r="AB783" s="198"/>
    </row>
    <row r="784" spans="24:28">
      <c r="X784" s="199"/>
      <c r="Y784" s="199"/>
      <c r="AA784" s="203"/>
      <c r="AB784" s="198"/>
    </row>
    <row r="785" spans="24:28">
      <c r="X785" s="199"/>
      <c r="Y785" s="199"/>
      <c r="AA785" s="203"/>
      <c r="AB785" s="198"/>
    </row>
    <row r="786" spans="24:28">
      <c r="X786" s="199"/>
      <c r="Y786" s="199"/>
      <c r="AA786" s="203"/>
      <c r="AB786" s="198"/>
    </row>
    <row r="787" spans="24:28">
      <c r="X787" s="199"/>
      <c r="Y787" s="199"/>
      <c r="AA787" s="203"/>
      <c r="AB787" s="198"/>
    </row>
    <row r="788" spans="24:28">
      <c r="X788" s="199"/>
      <c r="Y788" s="199"/>
      <c r="AA788" s="203"/>
      <c r="AB788" s="198"/>
    </row>
    <row r="789" spans="24:28">
      <c r="X789" s="199"/>
      <c r="Y789" s="199"/>
      <c r="AA789" s="203"/>
      <c r="AB789" s="198"/>
    </row>
    <row r="790" spans="24:28">
      <c r="X790" s="199"/>
      <c r="Y790" s="199"/>
      <c r="AA790" s="203"/>
      <c r="AB790" s="198"/>
    </row>
    <row r="791" spans="24:28">
      <c r="X791" s="199"/>
      <c r="Y791" s="199"/>
      <c r="AA791" s="203"/>
      <c r="AB791" s="198"/>
    </row>
    <row r="792" spans="24:28">
      <c r="X792" s="199"/>
      <c r="Y792" s="199"/>
      <c r="AA792" s="203"/>
      <c r="AB792" s="198"/>
    </row>
    <row r="793" spans="24:28">
      <c r="X793" s="199"/>
      <c r="Y793" s="199"/>
      <c r="AA793" s="203"/>
      <c r="AB793" s="198"/>
    </row>
    <row r="794" spans="24:28">
      <c r="X794" s="199"/>
      <c r="Y794" s="199"/>
      <c r="AA794" s="203"/>
      <c r="AB794" s="198"/>
    </row>
    <row r="795" spans="24:28">
      <c r="X795" s="199"/>
      <c r="Y795" s="199"/>
      <c r="AA795" s="203"/>
      <c r="AB795" s="198"/>
    </row>
    <row r="796" spans="24:28">
      <c r="X796" s="199"/>
      <c r="Y796" s="199"/>
      <c r="AA796" s="203"/>
      <c r="AB796" s="198"/>
    </row>
    <row r="797" spans="24:28">
      <c r="X797" s="199"/>
      <c r="Y797" s="199"/>
      <c r="AA797" s="203"/>
      <c r="AB797" s="198"/>
    </row>
    <row r="798" spans="24:28">
      <c r="X798" s="199"/>
      <c r="Y798" s="199"/>
      <c r="AA798" s="203"/>
      <c r="AB798" s="198"/>
    </row>
    <row r="799" spans="24:28">
      <c r="X799" s="199"/>
      <c r="Y799" s="199"/>
      <c r="AA799" s="203"/>
      <c r="AB799" s="198"/>
    </row>
    <row r="800" spans="24:28">
      <c r="X800" s="199"/>
      <c r="Y800" s="199"/>
      <c r="AA800" s="203"/>
      <c r="AB800" s="198"/>
    </row>
    <row r="801" spans="24:28">
      <c r="X801" s="199"/>
      <c r="Y801" s="199"/>
      <c r="AA801" s="203"/>
      <c r="AB801" s="198"/>
    </row>
    <row r="802" spans="24:28">
      <c r="X802" s="199"/>
      <c r="Y802" s="199"/>
      <c r="AA802" s="203"/>
      <c r="AB802" s="198"/>
    </row>
    <row r="803" spans="24:28">
      <c r="X803" s="199"/>
      <c r="Y803" s="199"/>
      <c r="AA803" s="203"/>
      <c r="AB803" s="198"/>
    </row>
    <row r="804" spans="24:28">
      <c r="X804" s="199"/>
      <c r="Y804" s="199"/>
      <c r="AA804" s="203"/>
      <c r="AB804" s="198"/>
    </row>
    <row r="805" spans="24:28">
      <c r="X805" s="199"/>
      <c r="Y805" s="199"/>
      <c r="AA805" s="203"/>
      <c r="AB805" s="198"/>
    </row>
    <row r="806" spans="24:28">
      <c r="X806" s="199"/>
      <c r="Y806" s="199"/>
      <c r="AA806" s="203"/>
      <c r="AB806" s="198"/>
    </row>
    <row r="807" spans="24:28">
      <c r="X807" s="199"/>
      <c r="Y807" s="199"/>
      <c r="AA807" s="203"/>
      <c r="AB807" s="198"/>
    </row>
    <row r="808" spans="24:28">
      <c r="X808" s="199"/>
      <c r="Y808" s="199"/>
      <c r="AA808" s="203"/>
      <c r="AB808" s="198"/>
    </row>
    <row r="809" spans="24:28">
      <c r="X809" s="199"/>
      <c r="Y809" s="199"/>
      <c r="AA809" s="203"/>
      <c r="AB809" s="198"/>
    </row>
    <row r="810" spans="24:28">
      <c r="X810" s="199"/>
      <c r="Y810" s="199"/>
      <c r="AA810" s="203"/>
      <c r="AB810" s="198"/>
    </row>
    <row r="811" spans="24:28">
      <c r="X811" s="199"/>
      <c r="Y811" s="199"/>
      <c r="AA811" s="203"/>
      <c r="AB811" s="198"/>
    </row>
    <row r="812" spans="24:28">
      <c r="X812" s="199"/>
      <c r="Y812" s="199"/>
      <c r="AA812" s="203"/>
      <c r="AB812" s="198"/>
    </row>
    <row r="813" spans="24:28">
      <c r="X813" s="199"/>
      <c r="Y813" s="199"/>
      <c r="AA813" s="203"/>
      <c r="AB813" s="198"/>
    </row>
    <row r="814" spans="24:28">
      <c r="X814" s="199"/>
      <c r="Y814" s="199"/>
      <c r="AA814" s="203"/>
      <c r="AB814" s="198"/>
    </row>
    <row r="815" spans="24:28">
      <c r="X815" s="199"/>
      <c r="Y815" s="199"/>
      <c r="AA815" s="203"/>
      <c r="AB815" s="198"/>
    </row>
    <row r="816" spans="24:28">
      <c r="X816" s="199"/>
      <c r="Y816" s="199"/>
      <c r="AA816" s="203"/>
      <c r="AB816" s="198"/>
    </row>
    <row r="817" spans="24:28">
      <c r="X817" s="199"/>
      <c r="Y817" s="199"/>
      <c r="AA817" s="203"/>
      <c r="AB817" s="198"/>
    </row>
    <row r="818" spans="24:28">
      <c r="X818" s="199"/>
      <c r="Y818" s="199"/>
      <c r="AA818" s="203"/>
      <c r="AB818" s="198"/>
    </row>
    <row r="819" spans="24:28">
      <c r="X819" s="199"/>
      <c r="Y819" s="199"/>
      <c r="AA819" s="203"/>
      <c r="AB819" s="198"/>
    </row>
    <row r="820" spans="24:28">
      <c r="X820" s="199"/>
      <c r="Y820" s="199"/>
      <c r="AA820" s="203"/>
      <c r="AB820" s="198"/>
    </row>
    <row r="821" spans="24:28">
      <c r="X821" s="199"/>
      <c r="Y821" s="199"/>
      <c r="AA821" s="203"/>
      <c r="AB821" s="198"/>
    </row>
    <row r="822" spans="24:28">
      <c r="X822" s="199"/>
      <c r="Y822" s="199"/>
      <c r="AA822" s="203"/>
      <c r="AB822" s="198"/>
    </row>
    <row r="823" spans="24:28">
      <c r="X823" s="199"/>
      <c r="Y823" s="199"/>
      <c r="AA823" s="203"/>
      <c r="AB823" s="198"/>
    </row>
    <row r="824" spans="24:28">
      <c r="X824" s="199"/>
      <c r="Y824" s="199"/>
      <c r="AA824" s="203"/>
      <c r="AB824" s="198"/>
    </row>
    <row r="825" spans="24:28">
      <c r="X825" s="199"/>
      <c r="Y825" s="199"/>
      <c r="AA825" s="203"/>
      <c r="AB825" s="198"/>
    </row>
    <row r="826" spans="24:28">
      <c r="X826" s="199"/>
      <c r="Y826" s="199"/>
      <c r="AA826" s="203"/>
      <c r="AB826" s="198"/>
    </row>
    <row r="827" spans="24:28">
      <c r="X827" s="199"/>
      <c r="Y827" s="199"/>
      <c r="AA827" s="203"/>
      <c r="AB827" s="198"/>
    </row>
    <row r="828" spans="24:28">
      <c r="X828" s="199"/>
      <c r="Y828" s="199"/>
      <c r="AA828" s="203"/>
      <c r="AB828" s="198"/>
    </row>
    <row r="829" spans="24:28">
      <c r="X829" s="199"/>
      <c r="Y829" s="199"/>
      <c r="AA829" s="203"/>
      <c r="AB829" s="198"/>
    </row>
    <row r="830" spans="24:28">
      <c r="X830" s="199"/>
      <c r="Y830" s="199"/>
      <c r="AA830" s="203"/>
      <c r="AB830" s="198"/>
    </row>
    <row r="831" spans="24:28">
      <c r="X831" s="199"/>
      <c r="Y831" s="199"/>
      <c r="AA831" s="203"/>
      <c r="AB831" s="198"/>
    </row>
    <row r="832" spans="24:28">
      <c r="X832" s="199"/>
      <c r="Y832" s="199"/>
      <c r="AA832" s="203"/>
      <c r="AB832" s="198"/>
    </row>
    <row r="833" spans="24:28">
      <c r="X833" s="199"/>
      <c r="Y833" s="199"/>
      <c r="AA833" s="203"/>
      <c r="AB833" s="198"/>
    </row>
    <row r="834" spans="24:28">
      <c r="X834" s="199"/>
      <c r="Y834" s="199"/>
      <c r="AA834" s="203"/>
      <c r="AB834" s="198"/>
    </row>
    <row r="835" spans="24:28">
      <c r="X835" s="199"/>
      <c r="Y835" s="199"/>
      <c r="AA835" s="203"/>
      <c r="AB835" s="198"/>
    </row>
    <row r="836" spans="24:28">
      <c r="X836" s="199"/>
      <c r="Y836" s="199"/>
      <c r="AA836" s="203"/>
      <c r="AB836" s="198"/>
    </row>
    <row r="837" spans="24:28">
      <c r="X837" s="199"/>
      <c r="Y837" s="199"/>
      <c r="AA837" s="203"/>
      <c r="AB837" s="198"/>
    </row>
    <row r="838" spans="24:28">
      <c r="X838" s="199"/>
      <c r="Y838" s="199"/>
      <c r="AA838" s="203"/>
      <c r="AB838" s="198"/>
    </row>
    <row r="839" spans="24:28">
      <c r="X839" s="199"/>
      <c r="Y839" s="199"/>
      <c r="AA839" s="203"/>
      <c r="AB839" s="198"/>
    </row>
    <row r="840" spans="24:28">
      <c r="X840" s="199"/>
      <c r="Y840" s="199"/>
      <c r="AA840" s="203"/>
      <c r="AB840" s="198"/>
    </row>
    <row r="841" spans="24:28">
      <c r="X841" s="199"/>
      <c r="Y841" s="199"/>
      <c r="AA841" s="203"/>
      <c r="AB841" s="198"/>
    </row>
    <row r="842" spans="24:28">
      <c r="X842" s="199"/>
      <c r="Y842" s="199"/>
      <c r="AA842" s="203"/>
      <c r="AB842" s="198"/>
    </row>
    <row r="843" spans="24:28">
      <c r="X843" s="199"/>
      <c r="Y843" s="199"/>
      <c r="AA843" s="203"/>
      <c r="AB843" s="198"/>
    </row>
    <row r="844" spans="24:28">
      <c r="X844" s="199"/>
      <c r="Y844" s="199"/>
      <c r="AA844" s="203"/>
      <c r="AB844" s="198"/>
    </row>
    <row r="845" spans="24:28">
      <c r="X845" s="199"/>
      <c r="Y845" s="199"/>
      <c r="AA845" s="203"/>
      <c r="AB845" s="198"/>
    </row>
    <row r="846" spans="24:28">
      <c r="X846" s="199"/>
      <c r="Y846" s="199"/>
      <c r="AA846" s="203"/>
      <c r="AB846" s="198"/>
    </row>
    <row r="847" spans="24:28">
      <c r="X847" s="199"/>
      <c r="Y847" s="199"/>
      <c r="AA847" s="203"/>
      <c r="AB847" s="198"/>
    </row>
    <row r="848" spans="24:28">
      <c r="X848" s="199"/>
      <c r="Y848" s="199"/>
      <c r="AA848" s="203"/>
      <c r="AB848" s="198"/>
    </row>
    <row r="849" spans="24:28">
      <c r="X849" s="199"/>
      <c r="Y849" s="199"/>
      <c r="AA849" s="203"/>
      <c r="AB849" s="198"/>
    </row>
    <row r="850" spans="24:28">
      <c r="X850" s="199"/>
      <c r="Y850" s="199"/>
      <c r="AA850" s="203"/>
      <c r="AB850" s="198"/>
    </row>
    <row r="851" spans="24:28">
      <c r="X851" s="199"/>
      <c r="Y851" s="199"/>
      <c r="AA851" s="203"/>
      <c r="AB851" s="198"/>
    </row>
    <row r="852" spans="24:28">
      <c r="X852" s="199"/>
      <c r="Y852" s="199"/>
      <c r="AA852" s="203"/>
      <c r="AB852" s="198"/>
    </row>
    <row r="853" spans="24:28">
      <c r="X853" s="199"/>
      <c r="Y853" s="199"/>
      <c r="AA853" s="203"/>
      <c r="AB853" s="198"/>
    </row>
    <row r="854" spans="24:28">
      <c r="X854" s="199"/>
      <c r="Y854" s="199"/>
      <c r="AA854" s="203"/>
      <c r="AB854" s="198"/>
    </row>
    <row r="855" spans="24:28">
      <c r="X855" s="199"/>
      <c r="Y855" s="199"/>
      <c r="AA855" s="203"/>
      <c r="AB855" s="198"/>
    </row>
    <row r="856" spans="24:28">
      <c r="X856" s="199"/>
      <c r="Y856" s="199"/>
      <c r="AA856" s="203"/>
      <c r="AB856" s="198"/>
    </row>
    <row r="857" spans="24:28">
      <c r="X857" s="199"/>
      <c r="Y857" s="199"/>
      <c r="AA857" s="203"/>
      <c r="AB857" s="198"/>
    </row>
    <row r="858" spans="24:28">
      <c r="X858" s="199"/>
      <c r="Y858" s="199"/>
      <c r="AA858" s="203"/>
      <c r="AB858" s="198"/>
    </row>
    <row r="859" spans="24:28">
      <c r="X859" s="199"/>
      <c r="Y859" s="199"/>
      <c r="AA859" s="203"/>
      <c r="AB859" s="198"/>
    </row>
    <row r="860" spans="24:28">
      <c r="X860" s="199"/>
      <c r="Y860" s="199"/>
      <c r="AA860" s="203"/>
      <c r="AB860" s="198"/>
    </row>
    <row r="861" spans="24:28">
      <c r="X861" s="199"/>
      <c r="Y861" s="199"/>
      <c r="AA861" s="203"/>
      <c r="AB861" s="198"/>
    </row>
    <row r="862" spans="24:28">
      <c r="X862" s="199"/>
      <c r="Y862" s="199"/>
      <c r="AA862" s="203"/>
      <c r="AB862" s="198"/>
    </row>
    <row r="863" spans="24:28">
      <c r="X863" s="199"/>
      <c r="Y863" s="199"/>
      <c r="AA863" s="203"/>
      <c r="AB863" s="198"/>
    </row>
    <row r="864" spans="24:28">
      <c r="X864" s="199"/>
      <c r="Y864" s="199"/>
      <c r="AA864" s="203"/>
      <c r="AB864" s="198"/>
    </row>
    <row r="865" spans="24:28">
      <c r="X865" s="199"/>
      <c r="Y865" s="199"/>
      <c r="AA865" s="203"/>
      <c r="AB865" s="198"/>
    </row>
    <row r="866" spans="24:28">
      <c r="X866" s="199"/>
      <c r="Y866" s="199"/>
      <c r="AA866" s="203"/>
      <c r="AB866" s="198"/>
    </row>
    <row r="867" spans="24:28">
      <c r="X867" s="199"/>
      <c r="Y867" s="199"/>
      <c r="AA867" s="203"/>
      <c r="AB867" s="198"/>
    </row>
    <row r="868" spans="24:28">
      <c r="X868" s="199"/>
      <c r="Y868" s="199"/>
      <c r="AA868" s="203"/>
      <c r="AB868" s="198"/>
    </row>
    <row r="869" spans="24:28">
      <c r="X869" s="199"/>
      <c r="Y869" s="199"/>
      <c r="AA869" s="203"/>
      <c r="AB869" s="198"/>
    </row>
    <row r="870" spans="24:28">
      <c r="X870" s="199"/>
      <c r="Y870" s="199"/>
      <c r="AA870" s="203"/>
      <c r="AB870" s="198"/>
    </row>
    <row r="871" spans="24:28">
      <c r="X871" s="199"/>
      <c r="Y871" s="199"/>
      <c r="AA871" s="203"/>
      <c r="AB871" s="198"/>
    </row>
    <row r="872" spans="24:28">
      <c r="X872" s="199"/>
      <c r="Y872" s="199"/>
      <c r="AA872" s="203"/>
      <c r="AB872" s="198"/>
    </row>
    <row r="873" spans="24:28">
      <c r="X873" s="199"/>
      <c r="Y873" s="199"/>
      <c r="AA873" s="203"/>
      <c r="AB873" s="198"/>
    </row>
    <row r="874" spans="24:28">
      <c r="X874" s="199"/>
      <c r="Y874" s="199"/>
      <c r="AA874" s="203"/>
      <c r="AB874" s="198"/>
    </row>
    <row r="875" spans="24:28">
      <c r="X875" s="199"/>
      <c r="Y875" s="199"/>
      <c r="AA875" s="203"/>
      <c r="AB875" s="198"/>
    </row>
    <row r="876" spans="24:28">
      <c r="X876" s="199"/>
      <c r="Y876" s="199"/>
      <c r="AA876" s="203"/>
      <c r="AB876" s="198"/>
    </row>
    <row r="877" spans="24:28">
      <c r="X877" s="199"/>
      <c r="Y877" s="199"/>
      <c r="AA877" s="203"/>
      <c r="AB877" s="198"/>
    </row>
    <row r="878" spans="24:28">
      <c r="X878" s="199"/>
      <c r="Y878" s="199"/>
      <c r="AA878" s="203"/>
      <c r="AB878" s="198"/>
    </row>
    <row r="879" spans="24:28">
      <c r="X879" s="199"/>
      <c r="Y879" s="199"/>
      <c r="AA879" s="203"/>
      <c r="AB879" s="198"/>
    </row>
    <row r="880" spans="24:28">
      <c r="X880" s="199"/>
      <c r="Y880" s="199"/>
      <c r="AA880" s="203"/>
      <c r="AB880" s="198"/>
    </row>
    <row r="881" spans="24:28">
      <c r="X881" s="199"/>
      <c r="Y881" s="199"/>
      <c r="AA881" s="203"/>
      <c r="AB881" s="198"/>
    </row>
    <row r="882" spans="24:28">
      <c r="X882" s="199"/>
      <c r="Y882" s="199"/>
      <c r="AA882" s="203"/>
      <c r="AB882" s="198"/>
    </row>
    <row r="883" spans="24:28">
      <c r="X883" s="199"/>
      <c r="Y883" s="199"/>
      <c r="AA883" s="203"/>
      <c r="AB883" s="198"/>
    </row>
    <row r="884" spans="24:28">
      <c r="X884" s="199"/>
      <c r="Y884" s="199"/>
      <c r="AA884" s="203"/>
      <c r="AB884" s="198"/>
    </row>
    <row r="885" spans="24:28">
      <c r="X885" s="199"/>
      <c r="Y885" s="199"/>
      <c r="AA885" s="203"/>
      <c r="AB885" s="198"/>
    </row>
    <row r="886" spans="24:28">
      <c r="X886" s="199"/>
      <c r="Y886" s="199"/>
      <c r="AA886" s="203"/>
      <c r="AB886" s="198"/>
    </row>
    <row r="887" spans="24:28">
      <c r="X887" s="199"/>
      <c r="Y887" s="199"/>
      <c r="AA887" s="203"/>
      <c r="AB887" s="198"/>
    </row>
    <row r="888" spans="24:28">
      <c r="X888" s="199"/>
      <c r="Y888" s="199"/>
      <c r="AA888" s="203"/>
      <c r="AB888" s="198"/>
    </row>
    <row r="889" spans="24:28">
      <c r="X889" s="199"/>
      <c r="Y889" s="199"/>
      <c r="AA889" s="203"/>
      <c r="AB889" s="198"/>
    </row>
    <row r="890" spans="24:28">
      <c r="X890" s="199"/>
      <c r="Y890" s="199"/>
      <c r="AA890" s="203"/>
      <c r="AB890" s="198"/>
    </row>
    <row r="891" spans="24:28">
      <c r="X891" s="199"/>
      <c r="Y891" s="199"/>
      <c r="AA891" s="203"/>
      <c r="AB891" s="198"/>
    </row>
    <row r="892" spans="24:28">
      <c r="X892" s="199"/>
      <c r="Y892" s="199"/>
      <c r="AA892" s="203"/>
      <c r="AB892" s="198"/>
    </row>
    <row r="893" spans="24:28">
      <c r="X893" s="199"/>
      <c r="Y893" s="199"/>
      <c r="AA893" s="203"/>
      <c r="AB893" s="198"/>
    </row>
    <row r="894" spans="24:28">
      <c r="X894" s="199"/>
      <c r="Y894" s="199"/>
      <c r="AA894" s="203"/>
      <c r="AB894" s="198"/>
    </row>
    <row r="895" spans="24:28">
      <c r="X895" s="199"/>
      <c r="Y895" s="199"/>
      <c r="AA895" s="203"/>
      <c r="AB895" s="198"/>
    </row>
    <row r="896" spans="24:28">
      <c r="X896" s="199"/>
      <c r="Y896" s="199"/>
      <c r="AA896" s="203"/>
      <c r="AB896" s="198"/>
    </row>
    <row r="897" spans="24:28">
      <c r="X897" s="199"/>
      <c r="Y897" s="199"/>
      <c r="AA897" s="203"/>
      <c r="AB897" s="198"/>
    </row>
    <row r="898" spans="24:28">
      <c r="X898" s="199"/>
      <c r="Y898" s="199"/>
      <c r="AA898" s="203"/>
      <c r="AB898" s="198"/>
    </row>
    <row r="899" spans="24:28">
      <c r="X899" s="199"/>
      <c r="Y899" s="199"/>
      <c r="AA899" s="203"/>
      <c r="AB899" s="198"/>
    </row>
    <row r="900" spans="24:28">
      <c r="X900" s="199"/>
      <c r="Y900" s="199"/>
      <c r="AA900" s="203"/>
      <c r="AB900" s="198"/>
    </row>
    <row r="901" spans="24:28">
      <c r="X901" s="199"/>
      <c r="Y901" s="199"/>
      <c r="AA901" s="203"/>
      <c r="AB901" s="198"/>
    </row>
    <row r="902" spans="24:28">
      <c r="X902" s="199"/>
      <c r="Y902" s="199"/>
      <c r="AA902" s="203"/>
      <c r="AB902" s="198"/>
    </row>
    <row r="903" spans="24:28">
      <c r="X903" s="199"/>
      <c r="Y903" s="199"/>
      <c r="AA903" s="203"/>
      <c r="AB903" s="198"/>
    </row>
    <row r="904" spans="24:28">
      <c r="X904" s="199"/>
      <c r="Y904" s="199"/>
      <c r="AA904" s="203"/>
      <c r="AB904" s="198"/>
    </row>
    <row r="905" spans="24:28">
      <c r="X905" s="199"/>
      <c r="Y905" s="199"/>
      <c r="AA905" s="203"/>
      <c r="AB905" s="198"/>
    </row>
    <row r="906" spans="24:28">
      <c r="X906" s="199"/>
      <c r="Y906" s="199"/>
      <c r="AA906" s="203"/>
      <c r="AB906" s="198"/>
    </row>
    <row r="907" spans="24:28">
      <c r="X907" s="199"/>
      <c r="Y907" s="199"/>
      <c r="AA907" s="203"/>
      <c r="AB907" s="198"/>
    </row>
    <row r="908" spans="24:28">
      <c r="X908" s="199"/>
      <c r="Y908" s="199"/>
      <c r="AA908" s="203"/>
      <c r="AB908" s="198"/>
    </row>
    <row r="909" spans="24:28">
      <c r="X909" s="199"/>
      <c r="Y909" s="199"/>
      <c r="AA909" s="203"/>
      <c r="AB909" s="198"/>
    </row>
    <row r="910" spans="24:28">
      <c r="X910" s="199"/>
      <c r="Y910" s="199"/>
      <c r="AA910" s="203"/>
      <c r="AB910" s="198"/>
    </row>
    <row r="911" spans="24:28">
      <c r="X911" s="199"/>
      <c r="Y911" s="199"/>
      <c r="AA911" s="203"/>
      <c r="AB911" s="198"/>
    </row>
    <row r="912" spans="24:28">
      <c r="X912" s="199"/>
      <c r="Y912" s="199"/>
      <c r="AA912" s="203"/>
      <c r="AB912" s="198"/>
    </row>
    <row r="913" spans="24:28">
      <c r="X913" s="199"/>
      <c r="Y913" s="199"/>
      <c r="AA913" s="203"/>
      <c r="AB913" s="198"/>
    </row>
    <row r="914" spans="24:28">
      <c r="X914" s="199"/>
      <c r="Y914" s="199"/>
      <c r="AA914" s="203"/>
      <c r="AB914" s="198"/>
    </row>
    <row r="915" spans="24:28">
      <c r="X915" s="199"/>
      <c r="Y915" s="199"/>
      <c r="AA915" s="203"/>
      <c r="AB915" s="198"/>
    </row>
    <row r="916" spans="24:28">
      <c r="X916" s="199"/>
      <c r="Y916" s="199"/>
      <c r="AA916" s="203"/>
      <c r="AB916" s="198"/>
    </row>
    <row r="917" spans="24:28">
      <c r="X917" s="199"/>
      <c r="Y917" s="199"/>
      <c r="AA917" s="203"/>
      <c r="AB917" s="198"/>
    </row>
    <row r="918" spans="24:28">
      <c r="X918" s="199"/>
      <c r="Y918" s="199"/>
      <c r="AA918" s="203"/>
      <c r="AB918" s="198"/>
    </row>
    <row r="919" spans="24:28">
      <c r="X919" s="199"/>
      <c r="Y919" s="199"/>
      <c r="AA919" s="203"/>
      <c r="AB919" s="198"/>
    </row>
    <row r="920" spans="24:28">
      <c r="X920" s="199"/>
      <c r="Y920" s="199"/>
      <c r="AA920" s="203"/>
      <c r="AB920" s="198"/>
    </row>
    <row r="921" spans="24:28">
      <c r="X921" s="199"/>
      <c r="Y921" s="199"/>
      <c r="AA921" s="203"/>
      <c r="AB921" s="198"/>
    </row>
    <row r="922" spans="24:28">
      <c r="X922" s="199"/>
      <c r="Y922" s="199"/>
      <c r="AA922" s="203"/>
      <c r="AB922" s="198"/>
    </row>
    <row r="923" spans="24:28">
      <c r="X923" s="199"/>
      <c r="Y923" s="199"/>
      <c r="AA923" s="203"/>
      <c r="AB923" s="198"/>
    </row>
    <row r="924" spans="24:28">
      <c r="X924" s="199"/>
      <c r="Y924" s="199"/>
      <c r="AA924" s="203"/>
      <c r="AB924" s="198"/>
    </row>
    <row r="925" spans="24:28">
      <c r="X925" s="199"/>
      <c r="Y925" s="199"/>
      <c r="AA925" s="203"/>
      <c r="AB925" s="198"/>
    </row>
    <row r="926" spans="24:28">
      <c r="X926" s="199"/>
      <c r="Y926" s="199"/>
      <c r="AA926" s="203"/>
      <c r="AB926" s="198"/>
    </row>
    <row r="927" spans="24:28">
      <c r="X927" s="199"/>
      <c r="Y927" s="199"/>
      <c r="AA927" s="203"/>
      <c r="AB927" s="198"/>
    </row>
    <row r="928" spans="24:28">
      <c r="X928" s="199"/>
      <c r="Y928" s="199"/>
      <c r="AA928" s="203"/>
      <c r="AB928" s="198"/>
    </row>
    <row r="929" spans="24:28">
      <c r="X929" s="199"/>
      <c r="Y929" s="199"/>
      <c r="AA929" s="203"/>
      <c r="AB929" s="198"/>
    </row>
    <row r="930" spans="24:28">
      <c r="X930" s="199"/>
      <c r="Y930" s="199"/>
      <c r="AA930" s="203"/>
      <c r="AB930" s="198"/>
    </row>
    <row r="931" spans="24:28">
      <c r="X931" s="199"/>
      <c r="Y931" s="199"/>
      <c r="AA931" s="203"/>
      <c r="AB931" s="198"/>
    </row>
    <row r="932" spans="24:28">
      <c r="X932" s="199"/>
      <c r="Y932" s="199"/>
      <c r="AA932" s="203"/>
      <c r="AB932" s="198"/>
    </row>
    <row r="933" spans="24:28">
      <c r="X933" s="199"/>
      <c r="Y933" s="199"/>
      <c r="AA933" s="203"/>
      <c r="AB933" s="198"/>
    </row>
    <row r="934" spans="24:28">
      <c r="X934" s="199"/>
      <c r="Y934" s="199"/>
      <c r="AA934" s="203"/>
      <c r="AB934" s="198"/>
    </row>
    <row r="935" spans="24:28">
      <c r="X935" s="199"/>
      <c r="Y935" s="199"/>
      <c r="AA935" s="203"/>
      <c r="AB935" s="198"/>
    </row>
    <row r="936" spans="24:28">
      <c r="X936" s="199"/>
      <c r="Y936" s="199"/>
      <c r="AA936" s="203"/>
      <c r="AB936" s="198"/>
    </row>
    <row r="937" spans="24:28">
      <c r="X937" s="199"/>
      <c r="Y937" s="199"/>
      <c r="AA937" s="203"/>
      <c r="AB937" s="198"/>
    </row>
    <row r="938" spans="24:28">
      <c r="X938" s="199"/>
      <c r="Y938" s="199"/>
      <c r="AA938" s="203"/>
      <c r="AB938" s="198"/>
    </row>
    <row r="939" spans="24:28">
      <c r="X939" s="199"/>
      <c r="Y939" s="199"/>
      <c r="AA939" s="203"/>
      <c r="AB939" s="198"/>
    </row>
    <row r="940" spans="24:28">
      <c r="X940" s="199"/>
      <c r="Y940" s="199"/>
      <c r="AA940" s="203"/>
      <c r="AB940" s="198"/>
    </row>
    <row r="941" spans="24:28">
      <c r="X941" s="199"/>
      <c r="Y941" s="199"/>
      <c r="AA941" s="203"/>
      <c r="AB941" s="198"/>
    </row>
    <row r="942" spans="24:28">
      <c r="X942" s="199"/>
      <c r="Y942" s="199"/>
      <c r="AA942" s="203"/>
      <c r="AB942" s="198"/>
    </row>
    <row r="943" spans="24:28">
      <c r="X943" s="199"/>
      <c r="Y943" s="199"/>
      <c r="AA943" s="203"/>
      <c r="AB943" s="198"/>
    </row>
    <row r="944" spans="24:28">
      <c r="X944" s="199"/>
      <c r="Y944" s="199"/>
      <c r="AA944" s="203"/>
      <c r="AB944" s="198"/>
    </row>
    <row r="945" spans="24:28">
      <c r="X945" s="199"/>
      <c r="Y945" s="199"/>
      <c r="AA945" s="203"/>
      <c r="AB945" s="198"/>
    </row>
    <row r="946" spans="24:28">
      <c r="X946" s="199"/>
      <c r="Y946" s="199"/>
      <c r="AA946" s="203"/>
      <c r="AB946" s="198"/>
    </row>
    <row r="947" spans="24:28">
      <c r="X947" s="199"/>
      <c r="Y947" s="199"/>
      <c r="AA947" s="203"/>
      <c r="AB947" s="198"/>
    </row>
    <row r="948" spans="24:28">
      <c r="X948" s="199"/>
      <c r="Y948" s="199"/>
      <c r="AA948" s="203"/>
      <c r="AB948" s="198"/>
    </row>
    <row r="949" spans="24:28">
      <c r="X949" s="199"/>
      <c r="Y949" s="199"/>
      <c r="AA949" s="203"/>
      <c r="AB949" s="198"/>
    </row>
    <row r="950" spans="24:28">
      <c r="X950" s="199"/>
      <c r="Y950" s="199"/>
      <c r="AA950" s="203"/>
      <c r="AB950" s="198"/>
    </row>
    <row r="951" spans="24:28">
      <c r="X951" s="199"/>
      <c r="Y951" s="199"/>
      <c r="AA951" s="203"/>
      <c r="AB951" s="198"/>
    </row>
    <row r="952" spans="24:28">
      <c r="X952" s="199"/>
      <c r="Y952" s="199"/>
      <c r="AA952" s="203"/>
      <c r="AB952" s="198"/>
    </row>
    <row r="953" spans="24:28">
      <c r="X953" s="199"/>
      <c r="Y953" s="199"/>
      <c r="AA953" s="203"/>
      <c r="AB953" s="198"/>
    </row>
    <row r="954" spans="24:28">
      <c r="X954" s="199"/>
      <c r="Y954" s="199"/>
      <c r="AA954" s="203"/>
      <c r="AB954" s="198"/>
    </row>
    <row r="955" spans="24:28">
      <c r="X955" s="199"/>
      <c r="Y955" s="199"/>
      <c r="AA955" s="203"/>
      <c r="AB955" s="198"/>
    </row>
    <row r="956" spans="24:28">
      <c r="X956" s="199"/>
      <c r="Y956" s="199"/>
      <c r="AA956" s="203"/>
      <c r="AB956" s="198"/>
    </row>
    <row r="957" spans="24:28">
      <c r="X957" s="199"/>
      <c r="Y957" s="199"/>
      <c r="AA957" s="203"/>
      <c r="AB957" s="198"/>
    </row>
    <row r="958" spans="24:28">
      <c r="X958" s="199"/>
      <c r="Y958" s="199"/>
      <c r="AA958" s="203"/>
      <c r="AB958" s="198"/>
    </row>
    <row r="959" spans="24:28">
      <c r="X959" s="199"/>
      <c r="Y959" s="199"/>
      <c r="AA959" s="203"/>
      <c r="AB959" s="198"/>
    </row>
    <row r="960" spans="24:28">
      <c r="X960" s="199"/>
      <c r="Y960" s="199"/>
      <c r="AA960" s="203"/>
      <c r="AB960" s="198"/>
    </row>
    <row r="961" spans="24:28">
      <c r="X961" s="199"/>
      <c r="Y961" s="199"/>
      <c r="AA961" s="203"/>
      <c r="AB961" s="198"/>
    </row>
    <row r="962" spans="24:28">
      <c r="X962" s="199"/>
      <c r="Y962" s="199"/>
      <c r="AA962" s="203"/>
      <c r="AB962" s="198"/>
    </row>
    <row r="963" spans="24:28">
      <c r="X963" s="199"/>
      <c r="Y963" s="199"/>
      <c r="AA963" s="203"/>
      <c r="AB963" s="198"/>
    </row>
    <row r="964" spans="24:28">
      <c r="X964" s="199"/>
      <c r="Y964" s="199"/>
      <c r="AA964" s="203"/>
      <c r="AB964" s="198"/>
    </row>
    <row r="965" spans="24:28">
      <c r="X965" s="199"/>
      <c r="Y965" s="199"/>
      <c r="AA965" s="203"/>
      <c r="AB965" s="198"/>
    </row>
    <row r="966" spans="24:28">
      <c r="X966" s="199"/>
      <c r="Y966" s="199"/>
      <c r="AA966" s="203"/>
      <c r="AB966" s="198"/>
    </row>
    <row r="967" spans="24:28">
      <c r="X967" s="199"/>
      <c r="Y967" s="199"/>
      <c r="AA967" s="203"/>
      <c r="AB967" s="198"/>
    </row>
    <row r="968" spans="24:28">
      <c r="X968" s="199"/>
      <c r="Y968" s="199"/>
      <c r="AA968" s="203"/>
      <c r="AB968" s="198"/>
    </row>
    <row r="969" spans="24:28">
      <c r="X969" s="199"/>
      <c r="Y969" s="199"/>
      <c r="AA969" s="203"/>
      <c r="AB969" s="198"/>
    </row>
    <row r="970" spans="24:28">
      <c r="X970" s="199"/>
      <c r="Y970" s="199"/>
      <c r="AA970" s="203"/>
      <c r="AB970" s="198"/>
    </row>
    <row r="971" spans="24:28">
      <c r="X971" s="199"/>
      <c r="Y971" s="199"/>
      <c r="AA971" s="203"/>
      <c r="AB971" s="198"/>
    </row>
    <row r="972" spans="24:28">
      <c r="X972" s="199"/>
      <c r="Y972" s="199"/>
      <c r="AA972" s="203"/>
      <c r="AB972" s="198"/>
    </row>
    <row r="973" spans="24:28">
      <c r="X973" s="199"/>
      <c r="Y973" s="199"/>
      <c r="AA973" s="203"/>
      <c r="AB973" s="198"/>
    </row>
    <row r="974" spans="24:28">
      <c r="X974" s="199"/>
      <c r="Y974" s="199"/>
      <c r="AA974" s="203"/>
      <c r="AB974" s="198"/>
    </row>
    <row r="975" spans="24:28">
      <c r="X975" s="199"/>
      <c r="Y975" s="199"/>
      <c r="AA975" s="203"/>
      <c r="AB975" s="198"/>
    </row>
    <row r="976" spans="24:28">
      <c r="X976" s="199"/>
      <c r="Y976" s="199"/>
      <c r="AA976" s="203"/>
      <c r="AB976" s="198"/>
    </row>
    <row r="977" spans="24:28">
      <c r="X977" s="199"/>
      <c r="Y977" s="199"/>
      <c r="AA977" s="203"/>
      <c r="AB977" s="198"/>
    </row>
    <row r="978" spans="24:28">
      <c r="X978" s="199"/>
      <c r="Y978" s="199"/>
      <c r="AA978" s="203"/>
      <c r="AB978" s="198"/>
    </row>
    <row r="979" spans="24:28">
      <c r="X979" s="199"/>
      <c r="Y979" s="199"/>
      <c r="AA979" s="203"/>
      <c r="AB979" s="198"/>
    </row>
    <row r="980" spans="24:28">
      <c r="X980" s="199"/>
      <c r="Y980" s="199"/>
      <c r="AA980" s="203"/>
      <c r="AB980" s="198"/>
    </row>
    <row r="981" spans="24:28">
      <c r="X981" s="199"/>
      <c r="Y981" s="199"/>
      <c r="AA981" s="203"/>
      <c r="AB981" s="198"/>
    </row>
    <row r="982" spans="24:28">
      <c r="X982" s="199"/>
      <c r="Y982" s="199"/>
      <c r="AA982" s="203"/>
      <c r="AB982" s="198"/>
    </row>
    <row r="983" spans="24:28">
      <c r="X983" s="199"/>
      <c r="Y983" s="199"/>
      <c r="AA983" s="203"/>
      <c r="AB983" s="198"/>
    </row>
    <row r="984" spans="24:28">
      <c r="X984" s="199"/>
      <c r="Y984" s="199"/>
      <c r="AA984" s="203"/>
      <c r="AB984" s="198"/>
    </row>
    <row r="985" spans="24:28">
      <c r="X985" s="199"/>
      <c r="Y985" s="199"/>
      <c r="AA985" s="203"/>
      <c r="AB985" s="198"/>
    </row>
    <row r="986" spans="24:28">
      <c r="X986" s="199"/>
      <c r="Y986" s="199"/>
      <c r="AA986" s="203"/>
      <c r="AB986" s="198"/>
    </row>
    <row r="987" spans="24:28">
      <c r="X987" s="199"/>
      <c r="Y987" s="199"/>
      <c r="AA987" s="203"/>
      <c r="AB987" s="198"/>
    </row>
    <row r="988" spans="24:28">
      <c r="X988" s="199"/>
      <c r="Y988" s="199"/>
      <c r="AA988" s="203"/>
      <c r="AB988" s="198"/>
    </row>
    <row r="989" spans="24:28">
      <c r="X989" s="199"/>
      <c r="Y989" s="199"/>
      <c r="AA989" s="203"/>
      <c r="AB989" s="198"/>
    </row>
    <row r="990" spans="24:28">
      <c r="X990" s="199"/>
      <c r="Y990" s="199"/>
      <c r="AA990" s="203"/>
      <c r="AB990" s="198"/>
    </row>
    <row r="991" spans="24:28">
      <c r="X991" s="199"/>
      <c r="Y991" s="199"/>
      <c r="AA991" s="203"/>
      <c r="AB991" s="198"/>
    </row>
    <row r="992" spans="24:28">
      <c r="X992" s="199"/>
      <c r="Y992" s="199"/>
      <c r="AA992" s="203"/>
      <c r="AB992" s="198"/>
    </row>
    <row r="993" spans="24:28">
      <c r="X993" s="199"/>
      <c r="Y993" s="199"/>
      <c r="AA993" s="203"/>
      <c r="AB993" s="198"/>
    </row>
    <row r="994" spans="24:28">
      <c r="X994" s="199"/>
      <c r="Y994" s="199"/>
      <c r="AA994" s="203"/>
      <c r="AB994" s="198"/>
    </row>
    <row r="995" spans="24:28">
      <c r="X995" s="199"/>
      <c r="Y995" s="199"/>
      <c r="AA995" s="203"/>
      <c r="AB995" s="198"/>
    </row>
    <row r="996" spans="24:28">
      <c r="X996" s="199"/>
      <c r="Y996" s="199"/>
      <c r="AA996" s="203"/>
      <c r="AB996" s="198"/>
    </row>
    <row r="997" spans="24:28">
      <c r="X997" s="199"/>
      <c r="Y997" s="199"/>
      <c r="AA997" s="203"/>
      <c r="AB997" s="198"/>
    </row>
    <row r="998" spans="24:28">
      <c r="X998" s="199"/>
      <c r="Y998" s="199"/>
      <c r="AA998" s="203"/>
      <c r="AB998" s="198"/>
    </row>
    <row r="999" spans="24:28">
      <c r="X999" s="199"/>
      <c r="Y999" s="199"/>
      <c r="AA999" s="203"/>
      <c r="AB999" s="198"/>
    </row>
    <row r="1000" spans="24:28">
      <c r="X1000" s="199"/>
      <c r="Y1000" s="199"/>
      <c r="AA1000" s="203"/>
      <c r="AB1000" s="198"/>
    </row>
    <row r="1001" spans="24:28">
      <c r="X1001" s="199"/>
      <c r="Y1001" s="199"/>
      <c r="AA1001" s="203"/>
      <c r="AB1001" s="198"/>
    </row>
    <row r="1002" spans="24:28">
      <c r="X1002" s="199"/>
      <c r="Y1002" s="199"/>
      <c r="AA1002" s="203"/>
      <c r="AB1002" s="198"/>
    </row>
    <row r="1003" spans="24:28">
      <c r="X1003" s="199"/>
      <c r="Y1003" s="199"/>
      <c r="AA1003" s="203"/>
      <c r="AB1003" s="198"/>
    </row>
    <row r="1004" spans="24:28">
      <c r="X1004" s="199"/>
      <c r="Y1004" s="199"/>
      <c r="AA1004" s="203"/>
      <c r="AB1004" s="198"/>
    </row>
    <row r="1005" spans="24:28">
      <c r="X1005" s="199"/>
      <c r="Y1005" s="199"/>
      <c r="AA1005" s="203"/>
      <c r="AB1005" s="198"/>
    </row>
    <row r="1006" spans="24:28">
      <c r="X1006" s="199"/>
      <c r="Y1006" s="199"/>
      <c r="AA1006" s="203"/>
      <c r="AB1006" s="198"/>
    </row>
    <row r="1007" spans="24:28">
      <c r="X1007" s="199"/>
      <c r="Y1007" s="199"/>
      <c r="AA1007" s="203"/>
      <c r="AB1007" s="198"/>
    </row>
    <row r="1008" spans="24:28">
      <c r="X1008" s="199"/>
      <c r="Y1008" s="199"/>
      <c r="AA1008" s="203"/>
      <c r="AB1008" s="198"/>
    </row>
    <row r="1009" spans="24:28">
      <c r="X1009" s="199"/>
      <c r="Y1009" s="199"/>
      <c r="AA1009" s="203"/>
      <c r="AB1009" s="198"/>
    </row>
    <row r="1010" spans="24:28">
      <c r="X1010" s="199"/>
      <c r="Y1010" s="199"/>
      <c r="AA1010" s="203"/>
      <c r="AB1010" s="198"/>
    </row>
    <row r="1011" spans="24:28">
      <c r="X1011" s="199"/>
      <c r="Y1011" s="199"/>
      <c r="AA1011" s="203"/>
      <c r="AB1011" s="198"/>
    </row>
    <row r="1012" spans="24:28">
      <c r="X1012" s="199"/>
      <c r="Y1012" s="199"/>
      <c r="AA1012" s="203"/>
      <c r="AB1012" s="198"/>
    </row>
    <row r="1013" spans="24:28">
      <c r="X1013" s="199"/>
      <c r="Y1013" s="199"/>
      <c r="AA1013" s="203"/>
      <c r="AB1013" s="198"/>
    </row>
    <row r="1014" spans="24:28">
      <c r="X1014" s="199"/>
      <c r="Y1014" s="199"/>
      <c r="AA1014" s="203"/>
      <c r="AB1014" s="198"/>
    </row>
    <row r="1015" spans="24:28">
      <c r="X1015" s="199"/>
      <c r="Y1015" s="199"/>
      <c r="AA1015" s="203"/>
      <c r="AB1015" s="198"/>
    </row>
    <row r="1016" spans="24:28">
      <c r="X1016" s="199"/>
      <c r="Y1016" s="199"/>
      <c r="AA1016" s="203"/>
      <c r="AB1016" s="198"/>
    </row>
    <row r="1017" spans="24:28">
      <c r="X1017" s="199"/>
      <c r="Y1017" s="199"/>
      <c r="AA1017" s="203"/>
      <c r="AB1017" s="198"/>
    </row>
    <row r="1018" spans="24:28">
      <c r="X1018" s="199"/>
      <c r="Y1018" s="199"/>
      <c r="AA1018" s="203"/>
      <c r="AB1018" s="198"/>
    </row>
    <row r="1019" spans="24:28">
      <c r="X1019" s="199"/>
      <c r="Y1019" s="199"/>
      <c r="AA1019" s="203"/>
      <c r="AB1019" s="198"/>
    </row>
    <row r="1020" spans="24:28">
      <c r="X1020" s="199"/>
      <c r="Y1020" s="199"/>
      <c r="AA1020" s="203"/>
      <c r="AB1020" s="198"/>
    </row>
    <row r="1021" spans="24:28">
      <c r="X1021" s="199"/>
      <c r="Y1021" s="199"/>
      <c r="AA1021" s="203"/>
      <c r="AB1021" s="198"/>
    </row>
    <row r="1022" spans="24:28">
      <c r="X1022" s="199"/>
      <c r="Y1022" s="199"/>
      <c r="AA1022" s="203"/>
      <c r="AB1022" s="198"/>
    </row>
    <row r="1023" spans="24:28">
      <c r="X1023" s="199"/>
      <c r="Y1023" s="199"/>
      <c r="AA1023" s="203"/>
      <c r="AB1023" s="198"/>
    </row>
    <row r="1024" spans="24:28">
      <c r="X1024" s="199"/>
      <c r="Y1024" s="199"/>
      <c r="AA1024" s="203"/>
      <c r="AB1024" s="198"/>
    </row>
    <row r="1025" spans="24:28">
      <c r="X1025" s="199"/>
      <c r="Y1025" s="199"/>
      <c r="AA1025" s="203"/>
      <c r="AB1025" s="198"/>
    </row>
    <row r="1026" spans="24:28">
      <c r="X1026" s="199"/>
      <c r="Y1026" s="199"/>
      <c r="AA1026" s="203"/>
      <c r="AB1026" s="198"/>
    </row>
    <row r="1027" spans="24:28">
      <c r="X1027" s="199"/>
      <c r="Y1027" s="199"/>
      <c r="AA1027" s="203"/>
      <c r="AB1027" s="198"/>
    </row>
    <row r="1028" spans="24:28">
      <c r="X1028" s="199"/>
      <c r="Y1028" s="199"/>
      <c r="AA1028" s="203"/>
      <c r="AB1028" s="198"/>
    </row>
    <row r="1029" spans="24:28">
      <c r="X1029" s="199"/>
      <c r="Y1029" s="199"/>
      <c r="AA1029" s="203"/>
      <c r="AB1029" s="198"/>
    </row>
    <row r="1030" spans="24:28">
      <c r="X1030" s="199"/>
      <c r="Y1030" s="199"/>
      <c r="AA1030" s="203"/>
      <c r="AB1030" s="198"/>
    </row>
    <row r="1031" spans="24:28">
      <c r="X1031" s="199"/>
      <c r="Y1031" s="199"/>
      <c r="AA1031" s="203"/>
      <c r="AB1031" s="198"/>
    </row>
    <row r="1032" spans="24:28">
      <c r="X1032" s="199"/>
      <c r="Y1032" s="199"/>
      <c r="AA1032" s="203"/>
      <c r="AB1032" s="198"/>
    </row>
    <row r="1033" spans="24:28">
      <c r="X1033" s="199"/>
      <c r="Y1033" s="199"/>
      <c r="AA1033" s="203"/>
      <c r="AB1033" s="198"/>
    </row>
    <row r="1034" spans="24:28">
      <c r="X1034" s="199"/>
      <c r="Y1034" s="199"/>
      <c r="AA1034" s="203"/>
      <c r="AB1034" s="198"/>
    </row>
    <row r="1035" spans="24:28">
      <c r="X1035" s="199"/>
      <c r="Y1035" s="199"/>
      <c r="AA1035" s="203"/>
      <c r="AB1035" s="198"/>
    </row>
    <row r="1036" spans="24:28">
      <c r="X1036" s="199"/>
      <c r="Y1036" s="199"/>
      <c r="AA1036" s="203"/>
      <c r="AB1036" s="198"/>
    </row>
    <row r="1037" spans="24:28">
      <c r="X1037" s="199"/>
      <c r="Y1037" s="199"/>
      <c r="AA1037" s="203"/>
      <c r="AB1037" s="198"/>
    </row>
    <row r="1038" spans="24:28">
      <c r="X1038" s="199"/>
      <c r="Y1038" s="199"/>
      <c r="AA1038" s="203"/>
      <c r="AB1038" s="198"/>
    </row>
    <row r="1039" spans="24:28">
      <c r="X1039" s="199"/>
      <c r="Y1039" s="199"/>
      <c r="AA1039" s="203"/>
      <c r="AB1039" s="198"/>
    </row>
    <row r="1040" spans="24:28">
      <c r="X1040" s="199"/>
      <c r="Y1040" s="199"/>
      <c r="AA1040" s="203"/>
      <c r="AB1040" s="198"/>
    </row>
    <row r="1041" spans="24:28">
      <c r="X1041" s="199"/>
      <c r="Y1041" s="199"/>
      <c r="AA1041" s="203"/>
      <c r="AB1041" s="198"/>
    </row>
    <row r="1042" spans="24:28">
      <c r="X1042" s="199"/>
      <c r="Y1042" s="199"/>
      <c r="AA1042" s="203"/>
      <c r="AB1042" s="198"/>
    </row>
    <row r="1043" spans="24:28">
      <c r="X1043" s="199"/>
      <c r="Y1043" s="199"/>
      <c r="AA1043" s="203"/>
      <c r="AB1043" s="198"/>
    </row>
    <row r="1044" spans="24:28">
      <c r="X1044" s="199"/>
      <c r="Y1044" s="199"/>
      <c r="AA1044" s="203"/>
      <c r="AB1044" s="198"/>
    </row>
    <row r="1045" spans="24:28">
      <c r="X1045" s="199"/>
      <c r="Y1045" s="199"/>
      <c r="AA1045" s="203"/>
      <c r="AB1045" s="198"/>
    </row>
    <row r="1046" spans="24:28">
      <c r="X1046" s="199"/>
      <c r="Y1046" s="199"/>
      <c r="AA1046" s="203"/>
      <c r="AB1046" s="198"/>
    </row>
    <row r="1047" spans="24:28">
      <c r="X1047" s="199"/>
      <c r="Y1047" s="199"/>
      <c r="AA1047" s="203"/>
      <c r="AB1047" s="198"/>
    </row>
    <row r="1048" spans="24:28">
      <c r="X1048" s="199"/>
      <c r="Y1048" s="199"/>
      <c r="AA1048" s="203"/>
      <c r="AB1048" s="198"/>
    </row>
    <row r="1049" spans="24:28">
      <c r="X1049" s="199"/>
      <c r="Y1049" s="199"/>
      <c r="AA1049" s="203"/>
      <c r="AB1049" s="198"/>
    </row>
    <row r="1050" spans="24:28">
      <c r="X1050" s="199"/>
      <c r="Y1050" s="199"/>
      <c r="AA1050" s="203"/>
      <c r="AB1050" s="198"/>
    </row>
    <row r="1051" spans="24:28">
      <c r="X1051" s="199"/>
      <c r="Y1051" s="199"/>
      <c r="AA1051" s="203"/>
      <c r="AB1051" s="198"/>
    </row>
    <row r="1052" spans="24:28">
      <c r="X1052" s="199"/>
      <c r="Y1052" s="199"/>
      <c r="AA1052" s="203"/>
      <c r="AB1052" s="198"/>
    </row>
    <row r="1053" spans="24:28">
      <c r="X1053" s="199"/>
      <c r="Y1053" s="199"/>
      <c r="AA1053" s="203"/>
      <c r="AB1053" s="198"/>
    </row>
    <row r="1054" spans="24:28">
      <c r="X1054" s="199"/>
      <c r="Y1054" s="199"/>
      <c r="AA1054" s="203"/>
      <c r="AB1054" s="198"/>
    </row>
    <row r="1055" spans="24:28">
      <c r="X1055" s="199"/>
      <c r="Y1055" s="199"/>
      <c r="AA1055" s="203"/>
      <c r="AB1055" s="198"/>
    </row>
    <row r="1056" spans="24:28">
      <c r="X1056" s="199"/>
      <c r="Y1056" s="199"/>
      <c r="AA1056" s="203"/>
      <c r="AB1056" s="198"/>
    </row>
    <row r="1057" spans="24:28">
      <c r="X1057" s="199"/>
      <c r="Y1057" s="199"/>
      <c r="AA1057" s="203"/>
      <c r="AB1057" s="198"/>
    </row>
    <row r="1058" spans="24:28">
      <c r="X1058" s="199"/>
      <c r="Y1058" s="199"/>
      <c r="AA1058" s="203"/>
      <c r="AB1058" s="198"/>
    </row>
    <row r="1059" spans="24:28">
      <c r="X1059" s="199"/>
      <c r="Y1059" s="199"/>
      <c r="AA1059" s="203"/>
      <c r="AB1059" s="198"/>
    </row>
    <row r="1060" spans="24:28">
      <c r="X1060" s="199"/>
      <c r="Y1060" s="199"/>
      <c r="AA1060" s="203"/>
      <c r="AB1060" s="198"/>
    </row>
    <row r="1061" spans="24:28">
      <c r="X1061" s="199"/>
      <c r="Y1061" s="199"/>
      <c r="AA1061" s="203"/>
      <c r="AB1061" s="198"/>
    </row>
    <row r="1062" spans="24:28">
      <c r="X1062" s="199"/>
      <c r="Y1062" s="199"/>
      <c r="AA1062" s="203"/>
      <c r="AB1062" s="198"/>
    </row>
    <row r="1063" spans="24:28">
      <c r="X1063" s="199"/>
      <c r="Y1063" s="199"/>
      <c r="AA1063" s="203"/>
      <c r="AB1063" s="198"/>
    </row>
    <row r="1064" spans="24:28">
      <c r="X1064" s="199"/>
      <c r="Y1064" s="199"/>
      <c r="AA1064" s="203"/>
      <c r="AB1064" s="198"/>
    </row>
    <row r="1065" spans="24:28">
      <c r="X1065" s="199"/>
      <c r="Y1065" s="199"/>
      <c r="AA1065" s="203"/>
      <c r="AB1065" s="198"/>
    </row>
    <row r="1066" spans="24:28">
      <c r="X1066" s="199"/>
      <c r="Y1066" s="199"/>
      <c r="AA1066" s="203"/>
      <c r="AB1066" s="198"/>
    </row>
    <row r="1067" spans="24:28">
      <c r="X1067" s="199"/>
      <c r="Y1067" s="199"/>
      <c r="AA1067" s="203"/>
      <c r="AB1067" s="198"/>
    </row>
    <row r="1068" spans="24:28">
      <c r="X1068" s="199"/>
      <c r="Y1068" s="199"/>
      <c r="AA1068" s="203"/>
      <c r="AB1068" s="198"/>
    </row>
    <row r="1069" spans="24:28">
      <c r="X1069" s="199"/>
      <c r="Y1069" s="199"/>
      <c r="AA1069" s="203"/>
      <c r="AB1069" s="198"/>
    </row>
    <row r="1070" spans="24:28">
      <c r="X1070" s="199"/>
      <c r="Y1070" s="199"/>
      <c r="AA1070" s="203"/>
      <c r="AB1070" s="198"/>
    </row>
    <row r="1071" spans="24:28">
      <c r="X1071" s="199"/>
      <c r="Y1071" s="199"/>
      <c r="AA1071" s="203"/>
      <c r="AB1071" s="198"/>
    </row>
    <row r="1072" spans="24:28">
      <c r="X1072" s="199"/>
      <c r="Y1072" s="199"/>
      <c r="AA1072" s="203"/>
      <c r="AB1072" s="198"/>
    </row>
    <row r="1073" spans="24:28">
      <c r="X1073" s="199"/>
      <c r="Y1073" s="199"/>
      <c r="AA1073" s="203"/>
      <c r="AB1073" s="198"/>
    </row>
    <row r="1074" spans="24:28">
      <c r="X1074" s="199"/>
      <c r="Y1074" s="199"/>
      <c r="AA1074" s="203"/>
      <c r="AB1074" s="198"/>
    </row>
    <row r="1075" spans="24:28">
      <c r="X1075" s="199"/>
      <c r="Y1075" s="199"/>
      <c r="AA1075" s="203"/>
      <c r="AB1075" s="198"/>
    </row>
    <row r="1076" spans="24:28">
      <c r="X1076" s="199"/>
      <c r="Y1076" s="199"/>
      <c r="AA1076" s="203"/>
      <c r="AB1076" s="198"/>
    </row>
    <row r="1077" spans="24:28">
      <c r="X1077" s="199"/>
      <c r="Y1077" s="199"/>
      <c r="AA1077" s="203"/>
      <c r="AB1077" s="198"/>
    </row>
    <row r="1078" spans="24:28">
      <c r="X1078" s="199"/>
      <c r="Y1078" s="199"/>
      <c r="AA1078" s="203"/>
      <c r="AB1078" s="198"/>
    </row>
    <row r="1079" spans="24:28">
      <c r="X1079" s="199"/>
      <c r="Y1079" s="199"/>
      <c r="AA1079" s="203"/>
      <c r="AB1079" s="198"/>
    </row>
    <row r="1080" spans="24:28">
      <c r="X1080" s="199"/>
      <c r="Y1080" s="199"/>
      <c r="AA1080" s="203"/>
      <c r="AB1080" s="198"/>
    </row>
    <row r="1081" spans="24:28">
      <c r="X1081" s="199"/>
      <c r="Y1081" s="199"/>
      <c r="AA1081" s="203"/>
      <c r="AB1081" s="198"/>
    </row>
    <row r="1082" spans="24:28">
      <c r="X1082" s="199"/>
      <c r="Y1082" s="199"/>
      <c r="AA1082" s="203"/>
      <c r="AB1082" s="198"/>
    </row>
    <row r="1083" spans="24:28">
      <c r="X1083" s="199"/>
      <c r="Y1083" s="199"/>
      <c r="AA1083" s="203"/>
      <c r="AB1083" s="198"/>
    </row>
    <row r="1084" spans="24:28">
      <c r="X1084" s="199"/>
      <c r="Y1084" s="199"/>
      <c r="AA1084" s="203"/>
      <c r="AB1084" s="198"/>
    </row>
    <row r="1085" spans="24:28">
      <c r="X1085" s="199"/>
      <c r="Y1085" s="199"/>
      <c r="AA1085" s="203"/>
      <c r="AB1085" s="198"/>
    </row>
    <row r="1086" spans="24:28">
      <c r="X1086" s="199"/>
      <c r="Y1086" s="199"/>
      <c r="AA1086" s="203"/>
      <c r="AB1086" s="198"/>
    </row>
    <row r="1087" spans="24:28">
      <c r="X1087" s="199"/>
      <c r="Y1087" s="199"/>
      <c r="AA1087" s="203"/>
      <c r="AB1087" s="198"/>
    </row>
    <row r="1088" spans="24:28">
      <c r="X1088" s="199"/>
      <c r="Y1088" s="199"/>
      <c r="AA1088" s="203"/>
      <c r="AB1088" s="198"/>
    </row>
    <row r="1089" spans="24:28">
      <c r="X1089" s="199"/>
      <c r="Y1089" s="199"/>
      <c r="AA1089" s="203"/>
      <c r="AB1089" s="198"/>
    </row>
    <row r="1090" spans="24:28">
      <c r="X1090" s="199"/>
      <c r="Y1090" s="199"/>
      <c r="AA1090" s="203"/>
      <c r="AB1090" s="198"/>
    </row>
    <row r="1091" spans="24:28">
      <c r="X1091" s="199"/>
      <c r="Y1091" s="199"/>
      <c r="AA1091" s="203"/>
      <c r="AB1091" s="198"/>
    </row>
    <row r="1092" spans="24:28">
      <c r="X1092" s="199"/>
      <c r="Y1092" s="199"/>
      <c r="AA1092" s="203"/>
      <c r="AB1092" s="198"/>
    </row>
    <row r="1093" spans="24:28">
      <c r="X1093" s="199"/>
      <c r="Y1093" s="199"/>
      <c r="AA1093" s="203"/>
      <c r="AB1093" s="198"/>
    </row>
    <row r="1094" spans="24:28">
      <c r="X1094" s="199"/>
      <c r="Y1094" s="199"/>
      <c r="AA1094" s="203"/>
      <c r="AB1094" s="198"/>
    </row>
    <row r="1095" spans="24:28">
      <c r="X1095" s="199"/>
      <c r="Y1095" s="199"/>
      <c r="AA1095" s="203"/>
      <c r="AB1095" s="198"/>
    </row>
    <row r="1096" spans="24:28">
      <c r="X1096" s="199"/>
      <c r="Y1096" s="199"/>
      <c r="AA1096" s="203"/>
      <c r="AB1096" s="198"/>
    </row>
    <row r="1097" spans="24:28">
      <c r="X1097" s="199"/>
      <c r="Y1097" s="199"/>
      <c r="AA1097" s="203"/>
      <c r="AB1097" s="198"/>
    </row>
    <row r="1098" spans="24:28">
      <c r="X1098" s="199"/>
      <c r="Y1098" s="199"/>
      <c r="AA1098" s="203"/>
      <c r="AB1098" s="198"/>
    </row>
    <row r="1099" spans="24:28">
      <c r="X1099" s="199"/>
      <c r="Y1099" s="199"/>
      <c r="AA1099" s="203"/>
      <c r="AB1099" s="198"/>
    </row>
    <row r="1100" spans="24:28">
      <c r="X1100" s="199"/>
      <c r="Y1100" s="199"/>
      <c r="AA1100" s="203"/>
      <c r="AB1100" s="198"/>
    </row>
    <row r="1101" spans="24:28">
      <c r="X1101" s="199"/>
      <c r="Y1101" s="199"/>
      <c r="AA1101" s="203"/>
      <c r="AB1101" s="198"/>
    </row>
    <row r="1102" spans="24:28">
      <c r="X1102" s="199"/>
      <c r="Y1102" s="199"/>
      <c r="AA1102" s="203"/>
      <c r="AB1102" s="198"/>
    </row>
    <row r="1103" spans="24:28">
      <c r="X1103" s="199"/>
      <c r="Y1103" s="199"/>
      <c r="AA1103" s="203"/>
      <c r="AB1103" s="198"/>
    </row>
    <row r="1104" spans="24:28">
      <c r="X1104" s="199"/>
      <c r="Y1104" s="199"/>
      <c r="AA1104" s="203"/>
      <c r="AB1104" s="198"/>
    </row>
    <row r="1105" spans="24:28">
      <c r="X1105" s="199"/>
      <c r="Y1105" s="199"/>
      <c r="AA1105" s="203"/>
      <c r="AB1105" s="198"/>
    </row>
    <row r="1106" spans="24:28">
      <c r="X1106" s="199"/>
      <c r="Y1106" s="199"/>
      <c r="AA1106" s="203"/>
      <c r="AB1106" s="198"/>
    </row>
    <row r="1107" spans="24:28">
      <c r="X1107" s="199"/>
      <c r="Y1107" s="199"/>
      <c r="AA1107" s="203"/>
      <c r="AB1107" s="198"/>
    </row>
    <row r="1108" spans="24:28">
      <c r="X1108" s="199"/>
      <c r="Y1108" s="199"/>
      <c r="AA1108" s="203"/>
      <c r="AB1108" s="198"/>
    </row>
    <row r="1109" spans="24:28">
      <c r="X1109" s="199"/>
      <c r="Y1109" s="199"/>
      <c r="AA1109" s="203"/>
      <c r="AB1109" s="198"/>
    </row>
    <row r="1110" spans="24:28">
      <c r="X1110" s="199"/>
      <c r="Y1110" s="199"/>
      <c r="AA1110" s="203"/>
      <c r="AB1110" s="198"/>
    </row>
    <row r="1111" spans="24:28">
      <c r="X1111" s="199"/>
      <c r="Y1111" s="199"/>
      <c r="AA1111" s="203"/>
      <c r="AB1111" s="198"/>
    </row>
    <row r="1112" spans="24:28">
      <c r="X1112" s="199"/>
      <c r="Y1112" s="199"/>
      <c r="AA1112" s="203"/>
      <c r="AB1112" s="198"/>
    </row>
    <row r="1113" spans="24:28">
      <c r="X1113" s="199"/>
      <c r="Y1113" s="199"/>
      <c r="AA1113" s="203"/>
      <c r="AB1113" s="198"/>
    </row>
    <row r="1114" spans="24:28">
      <c r="X1114" s="199"/>
      <c r="Y1114" s="199"/>
      <c r="AA1114" s="203"/>
      <c r="AB1114" s="198"/>
    </row>
    <row r="1115" spans="24:28">
      <c r="X1115" s="199"/>
      <c r="Y1115" s="199"/>
      <c r="AA1115" s="203"/>
      <c r="AB1115" s="198"/>
    </row>
    <row r="1116" spans="24:28">
      <c r="X1116" s="199"/>
      <c r="Y1116" s="199"/>
      <c r="AA1116" s="203"/>
      <c r="AB1116" s="198"/>
    </row>
    <row r="1117" spans="24:28">
      <c r="X1117" s="199"/>
      <c r="Y1117" s="199"/>
      <c r="AA1117" s="203"/>
      <c r="AB1117" s="198"/>
    </row>
    <row r="1118" spans="24:28">
      <c r="X1118" s="199"/>
      <c r="Y1118" s="199"/>
      <c r="AA1118" s="203"/>
      <c r="AB1118" s="198"/>
    </row>
    <row r="1119" spans="24:28">
      <c r="X1119" s="199"/>
      <c r="Y1119" s="199"/>
      <c r="AA1119" s="203"/>
      <c r="AB1119" s="198"/>
    </row>
    <row r="1120" spans="24:28">
      <c r="X1120" s="199"/>
      <c r="Y1120" s="199"/>
      <c r="AA1120" s="203"/>
      <c r="AB1120" s="198"/>
    </row>
    <row r="1121" spans="24:28">
      <c r="X1121" s="199"/>
      <c r="Y1121" s="199"/>
      <c r="AA1121" s="203"/>
      <c r="AB1121" s="198"/>
    </row>
    <row r="1122" spans="24:28">
      <c r="X1122" s="199"/>
      <c r="Y1122" s="199"/>
      <c r="AA1122" s="203"/>
      <c r="AB1122" s="198"/>
    </row>
    <row r="1123" spans="24:28">
      <c r="X1123" s="199"/>
      <c r="Y1123" s="199"/>
      <c r="AA1123" s="203"/>
      <c r="AB1123" s="198"/>
    </row>
    <row r="1124" spans="24:28">
      <c r="X1124" s="199"/>
      <c r="Y1124" s="199"/>
      <c r="AA1124" s="203"/>
      <c r="AB1124" s="198"/>
    </row>
    <row r="1125" spans="24:28">
      <c r="X1125" s="199"/>
      <c r="Y1125" s="199"/>
      <c r="AA1125" s="203"/>
      <c r="AB1125" s="198"/>
    </row>
    <row r="1126" spans="24:28">
      <c r="X1126" s="199"/>
      <c r="Y1126" s="199"/>
      <c r="AA1126" s="203"/>
      <c r="AB1126" s="198"/>
    </row>
    <row r="1127" spans="24:28">
      <c r="X1127" s="199"/>
      <c r="Y1127" s="199"/>
      <c r="AA1127" s="203"/>
      <c r="AB1127" s="198"/>
    </row>
    <row r="1128" spans="24:28">
      <c r="X1128" s="199"/>
      <c r="Y1128" s="199"/>
      <c r="AA1128" s="203"/>
      <c r="AB1128" s="198"/>
    </row>
    <row r="1129" spans="24:28">
      <c r="X1129" s="199"/>
      <c r="Y1129" s="199"/>
      <c r="AA1129" s="203"/>
      <c r="AB1129" s="198"/>
    </row>
    <row r="1130" spans="24:28">
      <c r="X1130" s="199"/>
      <c r="Y1130" s="199"/>
      <c r="AA1130" s="203"/>
      <c r="AB1130" s="198"/>
    </row>
    <row r="1131" spans="24:28">
      <c r="X1131" s="199"/>
      <c r="Y1131" s="199"/>
      <c r="AA1131" s="203"/>
      <c r="AB1131" s="198"/>
    </row>
    <row r="1132" spans="24:28">
      <c r="X1132" s="199"/>
      <c r="Y1132" s="199"/>
      <c r="AA1132" s="203"/>
      <c r="AB1132" s="198"/>
    </row>
    <row r="1133" spans="24:28">
      <c r="X1133" s="199"/>
      <c r="Y1133" s="199"/>
      <c r="AA1133" s="203"/>
      <c r="AB1133" s="198"/>
    </row>
    <row r="1134" spans="24:28">
      <c r="X1134" s="199"/>
      <c r="Y1134" s="199"/>
      <c r="AA1134" s="203"/>
      <c r="AB1134" s="198"/>
    </row>
    <row r="1135" spans="24:28">
      <c r="X1135" s="199"/>
      <c r="Y1135" s="199"/>
      <c r="AA1135" s="203"/>
      <c r="AB1135" s="198"/>
    </row>
    <row r="1136" spans="24:28">
      <c r="X1136" s="199"/>
      <c r="Y1136" s="199"/>
      <c r="AA1136" s="203"/>
      <c r="AB1136" s="198"/>
    </row>
    <row r="1137" spans="24:28">
      <c r="X1137" s="199"/>
      <c r="Y1137" s="199"/>
      <c r="AA1137" s="203"/>
      <c r="AB1137" s="198"/>
    </row>
    <row r="1138" spans="24:28">
      <c r="X1138" s="199"/>
      <c r="Y1138" s="199"/>
      <c r="AA1138" s="203"/>
      <c r="AB1138" s="198"/>
    </row>
    <row r="1139" spans="24:28">
      <c r="X1139" s="199"/>
      <c r="Y1139" s="199"/>
      <c r="AA1139" s="203"/>
      <c r="AB1139" s="198"/>
    </row>
    <row r="1140" spans="24:28">
      <c r="X1140" s="199"/>
      <c r="Y1140" s="199"/>
      <c r="AA1140" s="203"/>
      <c r="AB1140" s="198"/>
    </row>
    <row r="1141" spans="24:28">
      <c r="X1141" s="199"/>
      <c r="Y1141" s="199"/>
      <c r="AA1141" s="203"/>
      <c r="AB1141" s="198"/>
    </row>
    <row r="1142" spans="24:28">
      <c r="X1142" s="199"/>
      <c r="Y1142" s="199"/>
      <c r="AA1142" s="203"/>
      <c r="AB1142" s="198"/>
    </row>
    <row r="1143" spans="24:28">
      <c r="X1143" s="199"/>
      <c r="Y1143" s="199"/>
      <c r="AA1143" s="203"/>
      <c r="AB1143" s="198"/>
    </row>
    <row r="1144" spans="24:28">
      <c r="X1144" s="199"/>
      <c r="Y1144" s="199"/>
      <c r="AA1144" s="203"/>
      <c r="AB1144" s="198"/>
    </row>
    <row r="1145" spans="24:28">
      <c r="X1145" s="199"/>
      <c r="Y1145" s="199"/>
      <c r="AA1145" s="203"/>
      <c r="AB1145" s="198"/>
    </row>
    <row r="1146" spans="24:28">
      <c r="X1146" s="199"/>
      <c r="Y1146" s="199"/>
      <c r="AA1146" s="203"/>
      <c r="AB1146" s="198"/>
    </row>
    <row r="1147" spans="24:28">
      <c r="X1147" s="199"/>
      <c r="Y1147" s="199"/>
      <c r="AA1147" s="203"/>
      <c r="AB1147" s="198"/>
    </row>
    <row r="1148" spans="24:28">
      <c r="X1148" s="199"/>
      <c r="Y1148" s="199"/>
      <c r="AA1148" s="203"/>
      <c r="AB1148" s="198"/>
    </row>
    <row r="1149" spans="24:28">
      <c r="X1149" s="199"/>
      <c r="Y1149" s="199"/>
      <c r="AA1149" s="203"/>
      <c r="AB1149" s="198"/>
    </row>
    <row r="1150" spans="24:28">
      <c r="X1150" s="199"/>
      <c r="Y1150" s="199"/>
      <c r="AA1150" s="203"/>
      <c r="AB1150" s="198"/>
    </row>
    <row r="1151" spans="24:28">
      <c r="X1151" s="199"/>
      <c r="Y1151" s="199"/>
      <c r="AA1151" s="203"/>
      <c r="AB1151" s="198"/>
    </row>
    <row r="1152" spans="24:28">
      <c r="X1152" s="199"/>
      <c r="Y1152" s="199"/>
      <c r="AA1152" s="203"/>
      <c r="AB1152" s="198"/>
    </row>
    <row r="1153" spans="24:28">
      <c r="X1153" s="199"/>
      <c r="Y1153" s="199"/>
      <c r="AA1153" s="203"/>
      <c r="AB1153" s="198"/>
    </row>
    <row r="1154" spans="24:28">
      <c r="X1154" s="199"/>
      <c r="Y1154" s="199"/>
      <c r="AA1154" s="203"/>
      <c r="AB1154" s="198"/>
    </row>
    <row r="1155" spans="24:28">
      <c r="X1155" s="199"/>
      <c r="Y1155" s="199"/>
      <c r="AA1155" s="203"/>
      <c r="AB1155" s="198"/>
    </row>
    <row r="1156" spans="24:28">
      <c r="X1156" s="199"/>
      <c r="Y1156" s="199"/>
      <c r="AA1156" s="203"/>
      <c r="AB1156" s="198"/>
    </row>
    <row r="1157" spans="24:28">
      <c r="X1157" s="199"/>
      <c r="Y1157" s="199"/>
      <c r="AA1157" s="203"/>
      <c r="AB1157" s="198"/>
    </row>
    <row r="1158" spans="24:28">
      <c r="X1158" s="199"/>
      <c r="Y1158" s="199"/>
      <c r="AA1158" s="203"/>
      <c r="AB1158" s="198"/>
    </row>
    <row r="1159" spans="24:28">
      <c r="X1159" s="199"/>
      <c r="Y1159" s="199"/>
      <c r="AA1159" s="203"/>
      <c r="AB1159" s="198"/>
    </row>
    <row r="1160" spans="24:28">
      <c r="X1160" s="199"/>
      <c r="Y1160" s="199"/>
      <c r="AA1160" s="203"/>
      <c r="AB1160" s="198"/>
    </row>
    <row r="1161" spans="24:28">
      <c r="X1161" s="199"/>
      <c r="Y1161" s="199"/>
      <c r="AA1161" s="203"/>
      <c r="AB1161" s="198"/>
    </row>
    <row r="1162" spans="24:28">
      <c r="X1162" s="199"/>
      <c r="Y1162" s="199"/>
      <c r="AA1162" s="203"/>
      <c r="AB1162" s="198"/>
    </row>
    <row r="1163" spans="24:28">
      <c r="X1163" s="199"/>
      <c r="Y1163" s="199"/>
      <c r="AA1163" s="203"/>
      <c r="AB1163" s="198"/>
    </row>
    <row r="1164" spans="24:28">
      <c r="X1164" s="199"/>
      <c r="Y1164" s="199"/>
      <c r="AA1164" s="203"/>
      <c r="AB1164" s="198"/>
    </row>
    <row r="1165" spans="24:28">
      <c r="X1165" s="199"/>
      <c r="Y1165" s="199"/>
      <c r="AA1165" s="203"/>
      <c r="AB1165" s="198"/>
    </row>
    <row r="1166" spans="24:28">
      <c r="X1166" s="199"/>
      <c r="Y1166" s="199"/>
      <c r="AA1166" s="203"/>
      <c r="AB1166" s="198"/>
    </row>
    <row r="1167" spans="24:28">
      <c r="X1167" s="199"/>
      <c r="Y1167" s="199"/>
      <c r="AA1167" s="203"/>
      <c r="AB1167" s="198"/>
    </row>
    <row r="1168" spans="24:28">
      <c r="X1168" s="199"/>
      <c r="Y1168" s="199"/>
      <c r="AA1168" s="203"/>
      <c r="AB1168" s="198"/>
    </row>
    <row r="1169" spans="24:28">
      <c r="X1169" s="199"/>
      <c r="Y1169" s="199"/>
      <c r="AA1169" s="203"/>
      <c r="AB1169" s="198"/>
    </row>
    <row r="1170" spans="24:28">
      <c r="X1170" s="199"/>
      <c r="Y1170" s="199"/>
      <c r="AA1170" s="203"/>
      <c r="AB1170" s="198"/>
    </row>
    <row r="1171" spans="24:28">
      <c r="X1171" s="199"/>
      <c r="Y1171" s="199"/>
      <c r="AA1171" s="203"/>
      <c r="AB1171" s="198"/>
    </row>
    <row r="1172" spans="24:28">
      <c r="X1172" s="199"/>
      <c r="Y1172" s="199"/>
      <c r="AA1172" s="203"/>
      <c r="AB1172" s="198"/>
    </row>
    <row r="1173" spans="24:28">
      <c r="X1173" s="199"/>
      <c r="Y1173" s="199"/>
      <c r="AA1173" s="203"/>
      <c r="AB1173" s="198"/>
    </row>
    <row r="1174" spans="24:28">
      <c r="X1174" s="199"/>
      <c r="Y1174" s="199"/>
      <c r="AA1174" s="203"/>
      <c r="AB1174" s="198"/>
    </row>
    <row r="1175" spans="24:28">
      <c r="X1175" s="199"/>
      <c r="Y1175" s="199"/>
      <c r="AA1175" s="203"/>
      <c r="AB1175" s="198"/>
    </row>
    <row r="1176" spans="24:28">
      <c r="X1176" s="199"/>
      <c r="Y1176" s="199"/>
      <c r="AA1176" s="203"/>
      <c r="AB1176" s="198"/>
    </row>
    <row r="1177" spans="24:28">
      <c r="X1177" s="199"/>
      <c r="Y1177" s="199"/>
      <c r="AA1177" s="203"/>
      <c r="AB1177" s="198"/>
    </row>
    <row r="1178" spans="24:28">
      <c r="X1178" s="199"/>
      <c r="Y1178" s="199"/>
      <c r="AA1178" s="203"/>
      <c r="AB1178" s="198"/>
    </row>
    <row r="1179" spans="24:28">
      <c r="X1179" s="199"/>
      <c r="Y1179" s="199"/>
      <c r="AA1179" s="203"/>
      <c r="AB1179" s="198"/>
    </row>
    <row r="1180" spans="24:28">
      <c r="X1180" s="199"/>
      <c r="Y1180" s="199"/>
      <c r="AA1180" s="203"/>
      <c r="AB1180" s="198"/>
    </row>
    <row r="1181" spans="24:28">
      <c r="X1181" s="199"/>
      <c r="Y1181" s="199"/>
      <c r="AA1181" s="203"/>
      <c r="AB1181" s="198"/>
    </row>
    <row r="1182" spans="24:28">
      <c r="X1182" s="199"/>
      <c r="Y1182" s="199"/>
      <c r="AA1182" s="203"/>
      <c r="AB1182" s="198"/>
    </row>
    <row r="1183" spans="24:28">
      <c r="X1183" s="199"/>
      <c r="Y1183" s="199"/>
      <c r="AA1183" s="203"/>
      <c r="AB1183" s="198"/>
    </row>
    <row r="1184" spans="24:28">
      <c r="X1184" s="199"/>
      <c r="Y1184" s="199"/>
      <c r="AA1184" s="203"/>
      <c r="AB1184" s="198"/>
    </row>
    <row r="1185" spans="24:28">
      <c r="X1185" s="199"/>
      <c r="Y1185" s="199"/>
      <c r="AA1185" s="203"/>
      <c r="AB1185" s="198"/>
    </row>
    <row r="1186" spans="24:28">
      <c r="X1186" s="199"/>
      <c r="Y1186" s="199"/>
      <c r="AA1186" s="203"/>
      <c r="AB1186" s="198"/>
    </row>
    <row r="1187" spans="24:28">
      <c r="X1187" s="199"/>
      <c r="Y1187" s="199"/>
      <c r="AA1187" s="203"/>
      <c r="AB1187" s="198"/>
    </row>
    <row r="1188" spans="24:28">
      <c r="X1188" s="199"/>
      <c r="Y1188" s="199"/>
      <c r="AA1188" s="203"/>
      <c r="AB1188" s="198"/>
    </row>
    <row r="1189" spans="24:28">
      <c r="X1189" s="199"/>
      <c r="Y1189" s="199"/>
      <c r="AA1189" s="203"/>
      <c r="AB1189" s="198"/>
    </row>
    <row r="1190" spans="24:28">
      <c r="X1190" s="199"/>
      <c r="Y1190" s="199"/>
      <c r="AA1190" s="203"/>
      <c r="AB1190" s="198"/>
    </row>
    <row r="1191" spans="24:28">
      <c r="X1191" s="199"/>
      <c r="Y1191" s="199"/>
      <c r="AA1191" s="203"/>
      <c r="AB1191" s="198"/>
    </row>
    <row r="1192" spans="24:28">
      <c r="X1192" s="199"/>
      <c r="Y1192" s="199"/>
      <c r="AA1192" s="203"/>
      <c r="AB1192" s="198"/>
    </row>
    <row r="1193" spans="24:28">
      <c r="X1193" s="199"/>
      <c r="Y1193" s="199"/>
      <c r="AA1193" s="203"/>
      <c r="AB1193" s="198"/>
    </row>
    <row r="1194" spans="24:28">
      <c r="X1194" s="199"/>
      <c r="Y1194" s="199"/>
      <c r="AA1194" s="203"/>
      <c r="AB1194" s="198"/>
    </row>
    <row r="1195" spans="24:28">
      <c r="X1195" s="199"/>
      <c r="Y1195" s="199"/>
      <c r="AA1195" s="203"/>
      <c r="AB1195" s="198"/>
    </row>
    <row r="1196" spans="24:28">
      <c r="X1196" s="199"/>
      <c r="Y1196" s="199"/>
      <c r="AA1196" s="203"/>
      <c r="AB1196" s="198"/>
    </row>
    <row r="1197" spans="24:28">
      <c r="X1197" s="199"/>
      <c r="Y1197" s="199"/>
      <c r="AA1197" s="203"/>
      <c r="AB1197" s="198"/>
    </row>
    <row r="1198" spans="24:28">
      <c r="X1198" s="199"/>
      <c r="Y1198" s="199"/>
      <c r="AA1198" s="203"/>
      <c r="AB1198" s="198"/>
    </row>
    <row r="1199" spans="24:28">
      <c r="X1199" s="199"/>
      <c r="Y1199" s="199"/>
      <c r="AA1199" s="203"/>
      <c r="AB1199" s="198"/>
    </row>
    <row r="1200" spans="24:28">
      <c r="X1200" s="199"/>
      <c r="Y1200" s="199"/>
      <c r="AA1200" s="203"/>
      <c r="AB1200" s="198"/>
    </row>
    <row r="1201" spans="24:28">
      <c r="X1201" s="199"/>
      <c r="Y1201" s="199"/>
      <c r="AA1201" s="203"/>
      <c r="AB1201" s="198"/>
    </row>
    <row r="1202" spans="24:28">
      <c r="X1202" s="199"/>
      <c r="Y1202" s="199"/>
      <c r="AA1202" s="203"/>
      <c r="AB1202" s="198"/>
    </row>
    <row r="1203" spans="24:28">
      <c r="X1203" s="199"/>
      <c r="Y1203" s="199"/>
      <c r="AA1203" s="203"/>
      <c r="AB1203" s="198"/>
    </row>
    <row r="1204" spans="24:28">
      <c r="X1204" s="199"/>
      <c r="Y1204" s="199"/>
      <c r="AA1204" s="203"/>
      <c r="AB1204" s="198"/>
    </row>
    <row r="1205" spans="24:28">
      <c r="X1205" s="199"/>
      <c r="Y1205" s="199"/>
      <c r="AA1205" s="203"/>
      <c r="AB1205" s="198"/>
    </row>
    <row r="1206" spans="24:28">
      <c r="X1206" s="199"/>
      <c r="Y1206" s="199"/>
      <c r="AA1206" s="203"/>
      <c r="AB1206" s="198"/>
    </row>
    <row r="1207" spans="24:28">
      <c r="X1207" s="199"/>
      <c r="Y1207" s="199"/>
      <c r="AA1207" s="203"/>
      <c r="AB1207" s="198"/>
    </row>
    <row r="1208" spans="24:28">
      <c r="X1208" s="199"/>
      <c r="Y1208" s="199"/>
      <c r="AA1208" s="203"/>
      <c r="AB1208" s="198"/>
    </row>
    <row r="1209" spans="24:28">
      <c r="X1209" s="199"/>
      <c r="Y1209" s="199"/>
      <c r="AA1209" s="203"/>
      <c r="AB1209" s="198"/>
    </row>
    <row r="1210" spans="24:28">
      <c r="X1210" s="199"/>
      <c r="Y1210" s="199"/>
      <c r="AA1210" s="203"/>
      <c r="AB1210" s="198"/>
    </row>
    <row r="1211" spans="24:28">
      <c r="X1211" s="199"/>
      <c r="Y1211" s="199"/>
      <c r="AA1211" s="203"/>
      <c r="AB1211" s="198"/>
    </row>
    <row r="1212" spans="24:28">
      <c r="X1212" s="199"/>
      <c r="Y1212" s="199"/>
      <c r="AA1212" s="203"/>
      <c r="AB1212" s="198"/>
    </row>
    <row r="1213" spans="24:28">
      <c r="X1213" s="199"/>
      <c r="Y1213" s="199"/>
      <c r="AA1213" s="203"/>
      <c r="AB1213" s="198"/>
    </row>
    <row r="1214" spans="24:28">
      <c r="X1214" s="199"/>
      <c r="Y1214" s="199"/>
      <c r="AA1214" s="203"/>
      <c r="AB1214" s="198"/>
    </row>
    <row r="1215" spans="24:28">
      <c r="X1215" s="199"/>
      <c r="Y1215" s="199"/>
      <c r="AA1215" s="203"/>
      <c r="AB1215" s="198"/>
    </row>
    <row r="1216" spans="24:28">
      <c r="X1216" s="199"/>
      <c r="Y1216" s="199"/>
      <c r="AA1216" s="203"/>
      <c r="AB1216" s="198"/>
    </row>
    <row r="1217" spans="24:28">
      <c r="X1217" s="199"/>
      <c r="Y1217" s="199"/>
      <c r="AA1217" s="203"/>
      <c r="AB1217" s="198"/>
    </row>
    <row r="1218" spans="24:28">
      <c r="X1218" s="199"/>
      <c r="Y1218" s="199"/>
      <c r="AA1218" s="203"/>
      <c r="AB1218" s="198"/>
    </row>
    <row r="1219" spans="24:28">
      <c r="X1219" s="199"/>
      <c r="Y1219" s="199"/>
      <c r="AA1219" s="203"/>
      <c r="AB1219" s="198"/>
    </row>
    <row r="1220" spans="24:28">
      <c r="X1220" s="199"/>
      <c r="Y1220" s="199"/>
      <c r="AA1220" s="203"/>
      <c r="AB1220" s="198"/>
    </row>
    <row r="1221" spans="24:28">
      <c r="X1221" s="199"/>
      <c r="Y1221" s="199"/>
      <c r="AA1221" s="203"/>
      <c r="AB1221" s="198"/>
    </row>
    <row r="1222" spans="24:28">
      <c r="X1222" s="199"/>
      <c r="Y1222" s="199"/>
      <c r="AA1222" s="203"/>
      <c r="AB1222" s="198"/>
    </row>
    <row r="1223" spans="24:28">
      <c r="X1223" s="199"/>
      <c r="Y1223" s="199"/>
      <c r="AA1223" s="203"/>
      <c r="AB1223" s="198"/>
    </row>
    <row r="1224" spans="24:28">
      <c r="X1224" s="199"/>
      <c r="Y1224" s="199"/>
      <c r="AA1224" s="203"/>
      <c r="AB1224" s="198"/>
    </row>
    <row r="1225" spans="24:28">
      <c r="X1225" s="199"/>
      <c r="Y1225" s="199"/>
      <c r="AA1225" s="203"/>
      <c r="AB1225" s="198"/>
    </row>
    <row r="1226" spans="24:28">
      <c r="X1226" s="199"/>
      <c r="Y1226" s="199"/>
      <c r="AA1226" s="203"/>
      <c r="AB1226" s="198"/>
    </row>
    <row r="1227" spans="24:28">
      <c r="X1227" s="199"/>
      <c r="Y1227" s="199"/>
      <c r="AA1227" s="203"/>
      <c r="AB1227" s="198"/>
    </row>
    <row r="1228" spans="24:28">
      <c r="X1228" s="199"/>
      <c r="Y1228" s="199"/>
      <c r="AA1228" s="203"/>
      <c r="AB1228" s="198"/>
    </row>
    <row r="1229" spans="24:28">
      <c r="X1229" s="199"/>
      <c r="Y1229" s="199"/>
      <c r="AA1229" s="203"/>
      <c r="AB1229" s="198"/>
    </row>
    <row r="1230" spans="24:28">
      <c r="X1230" s="199"/>
      <c r="Y1230" s="199"/>
      <c r="AA1230" s="203"/>
      <c r="AB1230" s="198"/>
    </row>
    <row r="1231" spans="24:28">
      <c r="X1231" s="199"/>
      <c r="Y1231" s="199"/>
      <c r="AA1231" s="203"/>
      <c r="AB1231" s="198"/>
    </row>
    <row r="1232" spans="24:28">
      <c r="X1232" s="199"/>
      <c r="Y1232" s="199"/>
      <c r="AA1232" s="203"/>
      <c r="AB1232" s="198"/>
    </row>
    <row r="1233" spans="24:28">
      <c r="X1233" s="199"/>
      <c r="Y1233" s="199"/>
      <c r="AA1233" s="203"/>
      <c r="AB1233" s="198"/>
    </row>
    <row r="1234" spans="24:28">
      <c r="X1234" s="199"/>
      <c r="Y1234" s="199"/>
      <c r="AA1234" s="203"/>
      <c r="AB1234" s="198"/>
    </row>
    <row r="1235" spans="24:28">
      <c r="X1235" s="199"/>
      <c r="Y1235" s="199"/>
      <c r="AA1235" s="203"/>
      <c r="AB1235" s="198"/>
    </row>
    <row r="1236" spans="24:28">
      <c r="X1236" s="199"/>
      <c r="Y1236" s="199"/>
      <c r="AA1236" s="203"/>
      <c r="AB1236" s="198"/>
    </row>
    <row r="1237" spans="24:28">
      <c r="X1237" s="199"/>
      <c r="Y1237" s="199"/>
      <c r="AA1237" s="203"/>
      <c r="AB1237" s="198"/>
    </row>
    <row r="1238" spans="24:28">
      <c r="X1238" s="199"/>
      <c r="Y1238" s="199"/>
      <c r="AA1238" s="203"/>
      <c r="AB1238" s="198"/>
    </row>
    <row r="1239" spans="24:28">
      <c r="X1239" s="199"/>
      <c r="Y1239" s="199"/>
      <c r="AA1239" s="203"/>
      <c r="AB1239" s="198"/>
    </row>
    <row r="1240" spans="24:28">
      <c r="X1240" s="199"/>
      <c r="Y1240" s="199"/>
      <c r="AA1240" s="203"/>
      <c r="AB1240" s="198"/>
    </row>
    <row r="1241" spans="24:28">
      <c r="X1241" s="199"/>
      <c r="Y1241" s="199"/>
      <c r="AA1241" s="203"/>
      <c r="AB1241" s="198"/>
    </row>
    <row r="1242" spans="24:28">
      <c r="X1242" s="199"/>
      <c r="Y1242" s="199"/>
      <c r="AA1242" s="203"/>
      <c r="AB1242" s="198"/>
    </row>
    <row r="1243" spans="24:28">
      <c r="X1243" s="199"/>
      <c r="Y1243" s="199"/>
      <c r="AA1243" s="203"/>
      <c r="AB1243" s="198"/>
    </row>
    <row r="1244" spans="24:28">
      <c r="X1244" s="199"/>
      <c r="Y1244" s="199"/>
      <c r="AA1244" s="203"/>
      <c r="AB1244" s="198"/>
    </row>
    <row r="1245" spans="24:28">
      <c r="X1245" s="199"/>
      <c r="Y1245" s="199"/>
      <c r="AA1245" s="203"/>
      <c r="AB1245" s="198"/>
    </row>
    <row r="1246" spans="24:28">
      <c r="X1246" s="199"/>
      <c r="Y1246" s="199"/>
      <c r="AA1246" s="203"/>
      <c r="AB1246" s="198"/>
    </row>
    <row r="1247" spans="24:28">
      <c r="X1247" s="199"/>
      <c r="Y1247" s="199"/>
      <c r="AA1247" s="203"/>
      <c r="AB1247" s="198"/>
    </row>
    <row r="1248" spans="24:28">
      <c r="X1248" s="199"/>
      <c r="Y1248" s="199"/>
      <c r="AA1248" s="203"/>
      <c r="AB1248" s="198"/>
    </row>
    <row r="1249" spans="24:28">
      <c r="X1249" s="199"/>
      <c r="Y1249" s="199"/>
      <c r="AA1249" s="203"/>
      <c r="AB1249" s="198"/>
    </row>
    <row r="1250" spans="24:28">
      <c r="X1250" s="199"/>
      <c r="Y1250" s="199"/>
      <c r="AA1250" s="203"/>
      <c r="AB1250" s="198"/>
    </row>
    <row r="1251" spans="24:28">
      <c r="X1251" s="199"/>
      <c r="Y1251" s="199"/>
      <c r="AA1251" s="203"/>
      <c r="AB1251" s="198"/>
    </row>
    <row r="1252" spans="24:28">
      <c r="X1252" s="199"/>
      <c r="Y1252" s="199"/>
      <c r="AA1252" s="203"/>
      <c r="AB1252" s="198"/>
    </row>
    <row r="1253" spans="24:28">
      <c r="X1253" s="199"/>
      <c r="Y1253" s="199"/>
      <c r="AA1253" s="203"/>
      <c r="AB1253" s="198"/>
    </row>
    <row r="1254" spans="24:28">
      <c r="X1254" s="199"/>
      <c r="Y1254" s="199"/>
      <c r="AA1254" s="203"/>
      <c r="AB1254" s="198"/>
    </row>
    <row r="1255" spans="24:28">
      <c r="X1255" s="199"/>
      <c r="Y1255" s="199"/>
      <c r="AA1255" s="203"/>
      <c r="AB1255" s="198"/>
    </row>
    <row r="1256" spans="24:28">
      <c r="X1256" s="199"/>
      <c r="Y1256" s="199"/>
      <c r="AA1256" s="203"/>
      <c r="AB1256" s="198"/>
    </row>
    <row r="1257" spans="24:28">
      <c r="X1257" s="199"/>
      <c r="Y1257" s="199"/>
      <c r="AA1257" s="203"/>
      <c r="AB1257" s="198"/>
    </row>
    <row r="1258" spans="24:28">
      <c r="X1258" s="199"/>
      <c r="Y1258" s="199"/>
      <c r="AA1258" s="203"/>
      <c r="AB1258" s="198"/>
    </row>
    <row r="1259" spans="24:28">
      <c r="X1259" s="199"/>
      <c r="Y1259" s="199"/>
      <c r="AA1259" s="203"/>
      <c r="AB1259" s="198"/>
    </row>
    <row r="1260" spans="24:28">
      <c r="X1260" s="199"/>
      <c r="Y1260" s="199"/>
      <c r="AA1260" s="203"/>
      <c r="AB1260" s="198"/>
    </row>
    <row r="1261" spans="24:28">
      <c r="X1261" s="199"/>
      <c r="Y1261" s="199"/>
      <c r="AA1261" s="203"/>
      <c r="AB1261" s="198"/>
    </row>
    <row r="1262" spans="24:28">
      <c r="X1262" s="199"/>
      <c r="Y1262" s="199"/>
      <c r="AA1262" s="203"/>
      <c r="AB1262" s="198"/>
    </row>
    <row r="1263" spans="24:28">
      <c r="X1263" s="199"/>
      <c r="Y1263" s="199"/>
      <c r="AA1263" s="203"/>
      <c r="AB1263" s="198"/>
    </row>
    <row r="1264" spans="24:28">
      <c r="X1264" s="199"/>
      <c r="Y1264" s="199"/>
      <c r="AA1264" s="203"/>
      <c r="AB1264" s="198"/>
    </row>
    <row r="1265" spans="24:28">
      <c r="X1265" s="199"/>
      <c r="Y1265" s="199"/>
      <c r="AA1265" s="203"/>
      <c r="AB1265" s="198"/>
    </row>
    <row r="1266" spans="24:28">
      <c r="X1266" s="199"/>
      <c r="Y1266" s="199"/>
      <c r="AA1266" s="203"/>
      <c r="AB1266" s="198"/>
    </row>
    <row r="1267" spans="24:28">
      <c r="X1267" s="199"/>
      <c r="Y1267" s="199"/>
      <c r="AA1267" s="203"/>
      <c r="AB1267" s="198"/>
    </row>
    <row r="1268" spans="24:28">
      <c r="X1268" s="199"/>
      <c r="Y1268" s="199"/>
      <c r="AA1268" s="203"/>
      <c r="AB1268" s="198"/>
    </row>
    <row r="1269" spans="24:28">
      <c r="X1269" s="199"/>
      <c r="Y1269" s="199"/>
      <c r="AA1269" s="203"/>
      <c r="AB1269" s="198"/>
    </row>
    <row r="1270" spans="24:28">
      <c r="X1270" s="199"/>
      <c r="Y1270" s="199"/>
      <c r="AA1270" s="203"/>
      <c r="AB1270" s="198"/>
    </row>
    <row r="1271" spans="24:28">
      <c r="X1271" s="199"/>
      <c r="Y1271" s="199"/>
      <c r="AA1271" s="203"/>
      <c r="AB1271" s="198"/>
    </row>
    <row r="1272" spans="24:28">
      <c r="X1272" s="199"/>
      <c r="Y1272" s="199"/>
      <c r="AA1272" s="203"/>
      <c r="AB1272" s="198"/>
    </row>
    <row r="1273" spans="24:28">
      <c r="X1273" s="199"/>
      <c r="Y1273" s="199"/>
      <c r="AA1273" s="203"/>
      <c r="AB1273" s="198"/>
    </row>
    <row r="1274" spans="24:28">
      <c r="X1274" s="199"/>
      <c r="Y1274" s="199"/>
      <c r="AA1274" s="203"/>
      <c r="AB1274" s="198"/>
    </row>
    <row r="1275" spans="24:28">
      <c r="X1275" s="199"/>
      <c r="Y1275" s="199"/>
      <c r="AA1275" s="203"/>
      <c r="AB1275" s="198"/>
    </row>
    <row r="1276" spans="24:28">
      <c r="X1276" s="199"/>
      <c r="Y1276" s="199"/>
      <c r="AA1276" s="203"/>
      <c r="AB1276" s="198"/>
    </row>
    <row r="1277" spans="24:28">
      <c r="X1277" s="199"/>
      <c r="Y1277" s="199"/>
      <c r="AA1277" s="203"/>
      <c r="AB1277" s="198"/>
    </row>
    <row r="1278" spans="24:28">
      <c r="X1278" s="199"/>
      <c r="Y1278" s="199"/>
      <c r="AA1278" s="203"/>
      <c r="AB1278" s="198"/>
    </row>
    <row r="1279" spans="24:28">
      <c r="X1279" s="199"/>
      <c r="Y1279" s="199"/>
      <c r="AA1279" s="203"/>
      <c r="AB1279" s="198"/>
    </row>
    <row r="1280" spans="24:28">
      <c r="X1280" s="199"/>
      <c r="Y1280" s="199"/>
      <c r="AA1280" s="203"/>
      <c r="AB1280" s="198"/>
    </row>
    <row r="1281" spans="24:28">
      <c r="X1281" s="199"/>
      <c r="Y1281" s="199"/>
      <c r="AA1281" s="203"/>
      <c r="AB1281" s="198"/>
    </row>
    <row r="1282" spans="24:28">
      <c r="X1282" s="199"/>
      <c r="Y1282" s="199"/>
      <c r="AA1282" s="203"/>
      <c r="AB1282" s="198"/>
    </row>
    <row r="1283" spans="24:28">
      <c r="X1283" s="199"/>
      <c r="Y1283" s="199"/>
      <c r="AA1283" s="203"/>
      <c r="AB1283" s="198"/>
    </row>
    <row r="1284" spans="24:28">
      <c r="X1284" s="199"/>
      <c r="Y1284" s="199"/>
      <c r="AA1284" s="203"/>
      <c r="AB1284" s="198"/>
    </row>
    <row r="1285" spans="24:28">
      <c r="X1285" s="199"/>
      <c r="Y1285" s="199"/>
      <c r="AA1285" s="203"/>
      <c r="AB1285" s="198"/>
    </row>
    <row r="1286" spans="24:28">
      <c r="X1286" s="199"/>
      <c r="Y1286" s="199"/>
      <c r="AA1286" s="203"/>
      <c r="AB1286" s="198"/>
    </row>
    <row r="1287" spans="24:28">
      <c r="X1287" s="199"/>
      <c r="Y1287" s="199"/>
      <c r="AA1287" s="203"/>
      <c r="AB1287" s="198"/>
    </row>
    <row r="1288" spans="24:28">
      <c r="X1288" s="199"/>
      <c r="Y1288" s="199"/>
      <c r="AA1288" s="203"/>
      <c r="AB1288" s="198"/>
    </row>
    <row r="1289" spans="24:28">
      <c r="X1289" s="199"/>
      <c r="Y1289" s="199"/>
      <c r="AA1289" s="203"/>
      <c r="AB1289" s="198"/>
    </row>
    <row r="1290" spans="24:28">
      <c r="X1290" s="199"/>
      <c r="Y1290" s="199"/>
      <c r="AA1290" s="203"/>
      <c r="AB1290" s="198"/>
    </row>
    <row r="1291" spans="24:28">
      <c r="X1291" s="199"/>
      <c r="Y1291" s="199"/>
      <c r="AA1291" s="203"/>
      <c r="AB1291" s="198"/>
    </row>
    <row r="1292" spans="24:28">
      <c r="X1292" s="199"/>
      <c r="Y1292" s="199"/>
      <c r="AA1292" s="203"/>
      <c r="AB1292" s="198"/>
    </row>
    <row r="1293" spans="24:28">
      <c r="X1293" s="199"/>
      <c r="Y1293" s="199"/>
      <c r="AA1293" s="203"/>
      <c r="AB1293" s="198"/>
    </row>
    <row r="1294" spans="24:28">
      <c r="X1294" s="199"/>
      <c r="Y1294" s="199"/>
      <c r="AA1294" s="203"/>
      <c r="AB1294" s="198"/>
    </row>
    <row r="1295" spans="24:28">
      <c r="X1295" s="199"/>
      <c r="Y1295" s="199"/>
      <c r="AA1295" s="203"/>
      <c r="AB1295" s="198"/>
    </row>
    <row r="1296" spans="24:28">
      <c r="X1296" s="199"/>
      <c r="Y1296" s="199"/>
      <c r="AA1296" s="203"/>
      <c r="AB1296" s="198"/>
    </row>
    <row r="1297" spans="24:28">
      <c r="X1297" s="199"/>
      <c r="Y1297" s="199"/>
      <c r="AA1297" s="203"/>
      <c r="AB1297" s="198"/>
    </row>
    <row r="1298" spans="24:28">
      <c r="X1298" s="199"/>
      <c r="Y1298" s="199"/>
      <c r="AA1298" s="203"/>
      <c r="AB1298" s="198"/>
    </row>
    <row r="1299" spans="24:28">
      <c r="X1299" s="199"/>
      <c r="Y1299" s="199"/>
      <c r="AA1299" s="203"/>
      <c r="AB1299" s="198"/>
    </row>
    <row r="1300" spans="24:28">
      <c r="X1300" s="199"/>
      <c r="Y1300" s="199"/>
      <c r="AA1300" s="203"/>
      <c r="AB1300" s="198"/>
    </row>
    <row r="1301" spans="24:28">
      <c r="X1301" s="199"/>
      <c r="Y1301" s="199"/>
      <c r="AA1301" s="203"/>
      <c r="AB1301" s="198"/>
    </row>
    <row r="1302" spans="24:28">
      <c r="X1302" s="199"/>
      <c r="Y1302" s="199"/>
      <c r="AA1302" s="203"/>
      <c r="AB1302" s="198"/>
    </row>
    <row r="1303" spans="24:28">
      <c r="X1303" s="199"/>
      <c r="Y1303" s="199"/>
      <c r="AA1303" s="203"/>
      <c r="AB1303" s="198"/>
    </row>
    <row r="1304" spans="24:28">
      <c r="X1304" s="199"/>
      <c r="Y1304" s="199"/>
      <c r="AA1304" s="203"/>
      <c r="AB1304" s="198"/>
    </row>
    <row r="1305" spans="24:28">
      <c r="X1305" s="199"/>
      <c r="Y1305" s="199"/>
      <c r="AA1305" s="203"/>
      <c r="AB1305" s="198"/>
    </row>
    <row r="1306" spans="24:28">
      <c r="X1306" s="199"/>
      <c r="Y1306" s="199"/>
      <c r="AA1306" s="203"/>
      <c r="AB1306" s="198"/>
    </row>
    <row r="1307" spans="24:28">
      <c r="X1307" s="199"/>
      <c r="Y1307" s="199"/>
      <c r="AA1307" s="203"/>
      <c r="AB1307" s="198"/>
    </row>
    <row r="1308" spans="24:28">
      <c r="X1308" s="199"/>
      <c r="Y1308" s="199"/>
      <c r="AA1308" s="203"/>
      <c r="AB1308" s="198"/>
    </row>
    <row r="1309" spans="24:28">
      <c r="X1309" s="199"/>
      <c r="Y1309" s="199"/>
      <c r="AA1309" s="203"/>
      <c r="AB1309" s="198"/>
    </row>
    <row r="1310" spans="24:28">
      <c r="X1310" s="199"/>
      <c r="Y1310" s="199"/>
      <c r="AA1310" s="203"/>
      <c r="AB1310" s="198"/>
    </row>
    <row r="1311" spans="24:28">
      <c r="X1311" s="199"/>
      <c r="Y1311" s="199"/>
      <c r="AA1311" s="203"/>
      <c r="AB1311" s="198"/>
    </row>
    <row r="1312" spans="24:28">
      <c r="X1312" s="199"/>
      <c r="Y1312" s="199"/>
      <c r="AA1312" s="203"/>
      <c r="AB1312" s="198"/>
    </row>
    <row r="1313" spans="24:28">
      <c r="X1313" s="199"/>
      <c r="Y1313" s="199"/>
      <c r="AA1313" s="203"/>
      <c r="AB1313" s="198"/>
    </row>
    <row r="1314" spans="24:28">
      <c r="X1314" s="199"/>
      <c r="Y1314" s="199"/>
      <c r="AA1314" s="203"/>
      <c r="AB1314" s="198"/>
    </row>
    <row r="1315" spans="24:28">
      <c r="X1315" s="199"/>
      <c r="Y1315" s="199"/>
      <c r="AA1315" s="203"/>
      <c r="AB1315" s="198"/>
    </row>
    <row r="1316" spans="24:28">
      <c r="X1316" s="199"/>
      <c r="Y1316" s="199"/>
      <c r="AA1316" s="203"/>
      <c r="AB1316" s="198"/>
    </row>
    <row r="1317" spans="24:28">
      <c r="X1317" s="199"/>
      <c r="Y1317" s="199"/>
      <c r="AA1317" s="203"/>
      <c r="AB1317" s="198"/>
    </row>
    <row r="1318" spans="24:28">
      <c r="X1318" s="199"/>
      <c r="Y1318" s="199"/>
      <c r="AA1318" s="203"/>
      <c r="AB1318" s="198"/>
    </row>
    <row r="1319" spans="24:28">
      <c r="X1319" s="199"/>
      <c r="Y1319" s="199"/>
      <c r="AA1319" s="203"/>
      <c r="AB1319" s="198"/>
    </row>
    <row r="1320" spans="24:28">
      <c r="X1320" s="199"/>
      <c r="Y1320" s="199"/>
      <c r="AA1320" s="203"/>
      <c r="AB1320" s="198"/>
    </row>
    <row r="1321" spans="24:28">
      <c r="X1321" s="199"/>
      <c r="Y1321" s="199"/>
      <c r="AA1321" s="203"/>
      <c r="AB1321" s="198"/>
    </row>
    <row r="1322" spans="24:28">
      <c r="X1322" s="199"/>
      <c r="Y1322" s="199"/>
      <c r="AA1322" s="203"/>
      <c r="AB1322" s="198"/>
    </row>
    <row r="1323" spans="24:28">
      <c r="X1323" s="199"/>
      <c r="Y1323" s="199"/>
      <c r="AA1323" s="203"/>
      <c r="AB1323" s="198"/>
    </row>
    <row r="1324" spans="24:28">
      <c r="X1324" s="199"/>
      <c r="Y1324" s="199"/>
      <c r="AA1324" s="203"/>
      <c r="AB1324" s="198"/>
    </row>
    <row r="1325" spans="24:28">
      <c r="X1325" s="199"/>
      <c r="Y1325" s="199"/>
      <c r="AA1325" s="203"/>
      <c r="AB1325" s="198"/>
    </row>
    <row r="1326" spans="24:28">
      <c r="X1326" s="199"/>
      <c r="Y1326" s="199"/>
      <c r="AA1326" s="203"/>
      <c r="AB1326" s="198"/>
    </row>
    <row r="1327" spans="24:28">
      <c r="X1327" s="199"/>
      <c r="Y1327" s="199"/>
      <c r="AA1327" s="203"/>
      <c r="AB1327" s="198"/>
    </row>
    <row r="1328" spans="24:28">
      <c r="X1328" s="199"/>
      <c r="Y1328" s="199"/>
      <c r="AA1328" s="203"/>
      <c r="AB1328" s="198"/>
    </row>
    <row r="1329" spans="24:28">
      <c r="X1329" s="199"/>
      <c r="Y1329" s="199"/>
      <c r="AA1329" s="203"/>
      <c r="AB1329" s="198"/>
    </row>
    <row r="1330" spans="24:28">
      <c r="X1330" s="199"/>
      <c r="Y1330" s="199"/>
      <c r="AA1330" s="203"/>
      <c r="AB1330" s="198"/>
    </row>
    <row r="1331" spans="24:28">
      <c r="X1331" s="199"/>
      <c r="Y1331" s="199"/>
      <c r="AA1331" s="203"/>
      <c r="AB1331" s="198"/>
    </row>
    <row r="1332" spans="24:28">
      <c r="X1332" s="199"/>
      <c r="Y1332" s="199"/>
      <c r="AA1332" s="203"/>
      <c r="AB1332" s="198"/>
    </row>
    <row r="1333" spans="24:28">
      <c r="X1333" s="199"/>
      <c r="Y1333" s="199"/>
      <c r="AA1333" s="203"/>
      <c r="AB1333" s="198"/>
    </row>
    <row r="1334" spans="24:28">
      <c r="X1334" s="199"/>
      <c r="Y1334" s="199"/>
      <c r="AA1334" s="203"/>
      <c r="AB1334" s="198"/>
    </row>
    <row r="1335" spans="24:28">
      <c r="X1335" s="199"/>
      <c r="Y1335" s="199"/>
      <c r="AA1335" s="203"/>
      <c r="AB1335" s="198"/>
    </row>
    <row r="1336" spans="24:28">
      <c r="X1336" s="199"/>
      <c r="Y1336" s="199"/>
      <c r="AA1336" s="203"/>
      <c r="AB1336" s="198"/>
    </row>
    <row r="1337" spans="24:28">
      <c r="X1337" s="199"/>
      <c r="Y1337" s="199"/>
      <c r="AA1337" s="203"/>
      <c r="AB1337" s="198"/>
    </row>
    <row r="1338" spans="24:28">
      <c r="X1338" s="199"/>
      <c r="Y1338" s="199"/>
      <c r="AA1338" s="203"/>
      <c r="AB1338" s="198"/>
    </row>
    <row r="1339" spans="24:28">
      <c r="X1339" s="199"/>
      <c r="Y1339" s="199"/>
      <c r="AA1339" s="203"/>
      <c r="AB1339" s="198"/>
    </row>
    <row r="1340" spans="24:28">
      <c r="X1340" s="199"/>
      <c r="Y1340" s="199"/>
      <c r="AA1340" s="203"/>
      <c r="AB1340" s="198"/>
    </row>
    <row r="1341" spans="24:28">
      <c r="X1341" s="199"/>
      <c r="Y1341" s="199"/>
      <c r="AA1341" s="203"/>
      <c r="AB1341" s="198"/>
    </row>
    <row r="1342" spans="24:28">
      <c r="X1342" s="199"/>
      <c r="Y1342" s="199"/>
      <c r="AA1342" s="203"/>
      <c r="AB1342" s="198"/>
    </row>
    <row r="1343" spans="24:28">
      <c r="X1343" s="199"/>
      <c r="Y1343" s="199"/>
      <c r="AA1343" s="203"/>
      <c r="AB1343" s="198"/>
    </row>
    <row r="1344" spans="24:28">
      <c r="X1344" s="199"/>
      <c r="Y1344" s="199"/>
      <c r="AA1344" s="203"/>
      <c r="AB1344" s="198"/>
    </row>
    <row r="1345" spans="24:28">
      <c r="X1345" s="199"/>
      <c r="Y1345" s="199"/>
      <c r="AA1345" s="203"/>
      <c r="AB1345" s="198"/>
    </row>
    <row r="1346" spans="24:28">
      <c r="X1346" s="199"/>
      <c r="Y1346" s="199"/>
      <c r="AA1346" s="203"/>
      <c r="AB1346" s="198"/>
    </row>
    <row r="1347" spans="24:28">
      <c r="X1347" s="199"/>
      <c r="Y1347" s="199"/>
      <c r="AA1347" s="203"/>
      <c r="AB1347" s="198"/>
    </row>
    <row r="1348" spans="24:28">
      <c r="X1348" s="199"/>
      <c r="Y1348" s="199"/>
      <c r="AA1348" s="203"/>
      <c r="AB1348" s="198"/>
    </row>
    <row r="1349" spans="24:28">
      <c r="X1349" s="199"/>
      <c r="Y1349" s="199"/>
      <c r="AA1349" s="203"/>
      <c r="AB1349" s="198"/>
    </row>
    <row r="1350" spans="24:28">
      <c r="X1350" s="199"/>
      <c r="Y1350" s="199"/>
      <c r="AA1350" s="203"/>
      <c r="AB1350" s="198"/>
    </row>
    <row r="1351" spans="24:28">
      <c r="X1351" s="199"/>
      <c r="Y1351" s="199"/>
      <c r="AA1351" s="203"/>
      <c r="AB1351" s="198"/>
    </row>
    <row r="1352" spans="24:28">
      <c r="X1352" s="199"/>
      <c r="Y1352" s="199"/>
      <c r="AA1352" s="203"/>
      <c r="AB1352" s="198"/>
    </row>
    <row r="1353" spans="24:28">
      <c r="X1353" s="199"/>
      <c r="Y1353" s="199"/>
      <c r="AA1353" s="203"/>
      <c r="AB1353" s="198"/>
    </row>
    <row r="1354" spans="24:28">
      <c r="X1354" s="199"/>
      <c r="Y1354" s="199"/>
      <c r="AA1354" s="203"/>
      <c r="AB1354" s="198"/>
    </row>
    <row r="1355" spans="24:28">
      <c r="X1355" s="199"/>
      <c r="Y1355" s="199"/>
      <c r="AA1355" s="203"/>
      <c r="AB1355" s="198"/>
    </row>
    <row r="1356" spans="24:28">
      <c r="X1356" s="199"/>
      <c r="Y1356" s="199"/>
      <c r="AA1356" s="203"/>
      <c r="AB1356" s="198"/>
    </row>
    <row r="1357" spans="24:28">
      <c r="X1357" s="199"/>
      <c r="Y1357" s="199"/>
      <c r="AA1357" s="203"/>
      <c r="AB1357" s="198"/>
    </row>
    <row r="1358" spans="24:28">
      <c r="X1358" s="199"/>
      <c r="Y1358" s="199"/>
      <c r="AA1358" s="203"/>
      <c r="AB1358" s="198"/>
    </row>
    <row r="1359" spans="24:28">
      <c r="X1359" s="199"/>
      <c r="Y1359" s="199"/>
      <c r="AA1359" s="203"/>
      <c r="AB1359" s="198"/>
    </row>
    <row r="1360" spans="24:28">
      <c r="X1360" s="199"/>
      <c r="Y1360" s="199"/>
      <c r="AA1360" s="203"/>
      <c r="AB1360" s="198"/>
    </row>
    <row r="1361" spans="24:28">
      <c r="X1361" s="199"/>
      <c r="Y1361" s="199"/>
      <c r="AA1361" s="203"/>
      <c r="AB1361" s="198"/>
    </row>
    <row r="1362" spans="24:28">
      <c r="X1362" s="199"/>
      <c r="Y1362" s="199"/>
      <c r="AA1362" s="203"/>
      <c r="AB1362" s="198"/>
    </row>
    <row r="1363" spans="24:28">
      <c r="X1363" s="199"/>
      <c r="Y1363" s="199"/>
      <c r="AA1363" s="203"/>
      <c r="AB1363" s="198"/>
    </row>
    <row r="1364" spans="24:28">
      <c r="X1364" s="199"/>
      <c r="Y1364" s="199"/>
      <c r="AA1364" s="203"/>
      <c r="AB1364" s="198"/>
    </row>
    <row r="1365" spans="24:28">
      <c r="X1365" s="199"/>
      <c r="Y1365" s="199"/>
      <c r="AA1365" s="203"/>
      <c r="AB1365" s="198"/>
    </row>
    <row r="1366" spans="24:28">
      <c r="X1366" s="199"/>
      <c r="Y1366" s="199"/>
      <c r="AA1366" s="203"/>
      <c r="AB1366" s="198"/>
    </row>
    <row r="1367" spans="24:28">
      <c r="X1367" s="199"/>
      <c r="Y1367" s="199"/>
      <c r="AA1367" s="203"/>
      <c r="AB1367" s="198"/>
    </row>
    <row r="1368" spans="24:28">
      <c r="X1368" s="199"/>
      <c r="Y1368" s="199"/>
      <c r="AA1368" s="203"/>
      <c r="AB1368" s="198"/>
    </row>
    <row r="1369" spans="24:28">
      <c r="X1369" s="199"/>
      <c r="Y1369" s="199"/>
      <c r="AA1369" s="203"/>
      <c r="AB1369" s="198"/>
    </row>
    <row r="1370" spans="24:28">
      <c r="X1370" s="199"/>
      <c r="Y1370" s="199"/>
      <c r="AA1370" s="203"/>
      <c r="AB1370" s="198"/>
    </row>
    <row r="1371" spans="24:28">
      <c r="X1371" s="199"/>
      <c r="Y1371" s="199"/>
      <c r="AA1371" s="203"/>
      <c r="AB1371" s="198"/>
    </row>
    <row r="1372" spans="24:28">
      <c r="X1372" s="199"/>
      <c r="Y1372" s="199"/>
      <c r="AA1372" s="203"/>
      <c r="AB1372" s="198"/>
    </row>
    <row r="1373" spans="24:28">
      <c r="X1373" s="199"/>
      <c r="Y1373" s="199"/>
      <c r="AA1373" s="203"/>
      <c r="AB1373" s="198"/>
    </row>
    <row r="1374" spans="24:28">
      <c r="X1374" s="199"/>
      <c r="Y1374" s="199"/>
      <c r="AA1374" s="203"/>
      <c r="AB1374" s="198"/>
    </row>
    <row r="1375" spans="24:28">
      <c r="X1375" s="199"/>
      <c r="Y1375" s="199"/>
      <c r="AA1375" s="203"/>
      <c r="AB1375" s="198"/>
    </row>
    <row r="1376" spans="24:28">
      <c r="X1376" s="199"/>
      <c r="Y1376" s="199"/>
      <c r="AA1376" s="203"/>
      <c r="AB1376" s="198"/>
    </row>
    <row r="1377" spans="24:28">
      <c r="X1377" s="199"/>
      <c r="Y1377" s="199"/>
      <c r="AA1377" s="203"/>
      <c r="AB1377" s="198"/>
    </row>
    <row r="1378" spans="24:28">
      <c r="X1378" s="199"/>
      <c r="Y1378" s="199"/>
      <c r="AA1378" s="203"/>
      <c r="AB1378" s="198"/>
    </row>
    <row r="1379" spans="24:28">
      <c r="X1379" s="199"/>
      <c r="Y1379" s="199"/>
      <c r="AA1379" s="203"/>
      <c r="AB1379" s="198"/>
    </row>
    <row r="1380" spans="24:28">
      <c r="X1380" s="199"/>
      <c r="Y1380" s="199"/>
      <c r="AA1380" s="203"/>
      <c r="AB1380" s="198"/>
    </row>
    <row r="1381" spans="24:28">
      <c r="X1381" s="199"/>
      <c r="Y1381" s="199"/>
      <c r="AA1381" s="203"/>
      <c r="AB1381" s="198"/>
    </row>
    <row r="1382" spans="24:28">
      <c r="X1382" s="199"/>
      <c r="Y1382" s="199"/>
      <c r="AA1382" s="203"/>
      <c r="AB1382" s="198"/>
    </row>
    <row r="1383" spans="24:28">
      <c r="X1383" s="199"/>
      <c r="Y1383" s="199"/>
      <c r="AA1383" s="203"/>
      <c r="AB1383" s="198"/>
    </row>
    <row r="1384" spans="24:28">
      <c r="X1384" s="199"/>
      <c r="Y1384" s="199"/>
      <c r="AA1384" s="203"/>
      <c r="AB1384" s="198"/>
    </row>
    <row r="1385" spans="24:28">
      <c r="X1385" s="199"/>
      <c r="Y1385" s="199"/>
      <c r="AA1385" s="203"/>
      <c r="AB1385" s="198"/>
    </row>
    <row r="1386" spans="24:28">
      <c r="X1386" s="199"/>
      <c r="Y1386" s="199"/>
      <c r="AA1386" s="203"/>
      <c r="AB1386" s="198"/>
    </row>
    <row r="1387" spans="24:28">
      <c r="X1387" s="199"/>
      <c r="Y1387" s="199"/>
      <c r="AA1387" s="203"/>
      <c r="AB1387" s="198"/>
    </row>
    <row r="1388" spans="24:28">
      <c r="X1388" s="199"/>
      <c r="Y1388" s="199"/>
      <c r="AA1388" s="203"/>
      <c r="AB1388" s="198"/>
    </row>
    <row r="1389" spans="24:28">
      <c r="X1389" s="199"/>
      <c r="Y1389" s="199"/>
      <c r="AA1389" s="203"/>
      <c r="AB1389" s="198"/>
    </row>
    <row r="1390" spans="24:28">
      <c r="X1390" s="199"/>
      <c r="Y1390" s="199"/>
      <c r="AA1390" s="203"/>
      <c r="AB1390" s="198"/>
    </row>
    <row r="1391" spans="24:28">
      <c r="X1391" s="199"/>
      <c r="Y1391" s="199"/>
      <c r="AA1391" s="203"/>
      <c r="AB1391" s="198"/>
    </row>
    <row r="1392" spans="24:28">
      <c r="X1392" s="199"/>
      <c r="Y1392" s="199"/>
      <c r="AA1392" s="203"/>
      <c r="AB1392" s="198"/>
    </row>
    <row r="1393" spans="24:28">
      <c r="X1393" s="199"/>
      <c r="Y1393" s="199"/>
      <c r="AA1393" s="203"/>
      <c r="AB1393" s="198"/>
    </row>
    <row r="1394" spans="24:28">
      <c r="X1394" s="199"/>
      <c r="Y1394" s="199"/>
      <c r="AA1394" s="203"/>
      <c r="AB1394" s="198"/>
    </row>
    <row r="1395" spans="24:28">
      <c r="X1395" s="199"/>
      <c r="Y1395" s="199"/>
      <c r="AA1395" s="203"/>
      <c r="AB1395" s="198"/>
    </row>
    <row r="1396" spans="24:28">
      <c r="X1396" s="199"/>
      <c r="Y1396" s="199"/>
      <c r="AA1396" s="203"/>
      <c r="AB1396" s="198"/>
    </row>
    <row r="1397" spans="24:28">
      <c r="X1397" s="199"/>
      <c r="Y1397" s="199"/>
      <c r="AA1397" s="203"/>
      <c r="AB1397" s="198"/>
    </row>
    <row r="1398" spans="24:28">
      <c r="X1398" s="199"/>
      <c r="Y1398" s="199"/>
      <c r="AA1398" s="203"/>
      <c r="AB1398" s="198"/>
    </row>
    <row r="1399" spans="24:28">
      <c r="X1399" s="199"/>
      <c r="Y1399" s="199"/>
      <c r="AA1399" s="203"/>
      <c r="AB1399" s="198"/>
    </row>
    <row r="1400" spans="24:28">
      <c r="X1400" s="199"/>
      <c r="Y1400" s="199"/>
      <c r="AA1400" s="203"/>
      <c r="AB1400" s="198"/>
    </row>
    <row r="1401" spans="24:28">
      <c r="X1401" s="199"/>
      <c r="Y1401" s="199"/>
      <c r="AA1401" s="203"/>
      <c r="AB1401" s="198"/>
    </row>
    <row r="1402" spans="24:28">
      <c r="X1402" s="199"/>
      <c r="Y1402" s="199"/>
      <c r="AA1402" s="203"/>
      <c r="AB1402" s="198"/>
    </row>
    <row r="1403" spans="24:28">
      <c r="X1403" s="199"/>
      <c r="Y1403" s="199"/>
      <c r="AA1403" s="203"/>
      <c r="AB1403" s="198"/>
    </row>
    <row r="1404" spans="24:28">
      <c r="X1404" s="199"/>
      <c r="Y1404" s="199"/>
      <c r="AA1404" s="203"/>
      <c r="AB1404" s="198"/>
    </row>
    <row r="1405" spans="24:28">
      <c r="X1405" s="199"/>
      <c r="Y1405" s="199"/>
      <c r="AA1405" s="203"/>
      <c r="AB1405" s="198"/>
    </row>
    <row r="1406" spans="24:28">
      <c r="X1406" s="199"/>
      <c r="Y1406" s="199"/>
      <c r="AA1406" s="203"/>
      <c r="AB1406" s="198"/>
    </row>
    <row r="1407" spans="24:28">
      <c r="X1407" s="199"/>
      <c r="Y1407" s="199"/>
      <c r="AA1407" s="203"/>
      <c r="AB1407" s="198"/>
    </row>
    <row r="1408" spans="24:28">
      <c r="X1408" s="199"/>
      <c r="Y1408" s="199"/>
      <c r="AA1408" s="203"/>
      <c r="AB1408" s="198"/>
    </row>
    <row r="1409" spans="24:28">
      <c r="X1409" s="199"/>
      <c r="Y1409" s="199"/>
      <c r="AA1409" s="203"/>
      <c r="AB1409" s="198"/>
    </row>
    <row r="1410" spans="24:28">
      <c r="X1410" s="199"/>
      <c r="Y1410" s="199"/>
      <c r="AA1410" s="203"/>
      <c r="AB1410" s="198"/>
    </row>
    <row r="1411" spans="24:28">
      <c r="X1411" s="199"/>
      <c r="Y1411" s="199"/>
      <c r="AA1411" s="203"/>
      <c r="AB1411" s="198"/>
    </row>
    <row r="1412" spans="24:28">
      <c r="X1412" s="199"/>
      <c r="Y1412" s="199"/>
      <c r="AA1412" s="203"/>
      <c r="AB1412" s="198"/>
    </row>
    <row r="1413" spans="24:28">
      <c r="X1413" s="199"/>
      <c r="Y1413" s="199"/>
      <c r="AA1413" s="203"/>
      <c r="AB1413" s="198"/>
    </row>
    <row r="1414" spans="24:28">
      <c r="X1414" s="199"/>
      <c r="Y1414" s="199"/>
      <c r="AA1414" s="203"/>
      <c r="AB1414" s="198"/>
    </row>
    <row r="1415" spans="24:28">
      <c r="X1415" s="199"/>
      <c r="Y1415" s="199"/>
      <c r="AA1415" s="203"/>
      <c r="AB1415" s="198"/>
    </row>
    <row r="1416" spans="24:28">
      <c r="X1416" s="199"/>
      <c r="Y1416" s="199"/>
      <c r="AA1416" s="203"/>
      <c r="AB1416" s="198"/>
    </row>
    <row r="1417" spans="24:28">
      <c r="X1417" s="199"/>
      <c r="Y1417" s="199"/>
      <c r="AA1417" s="203"/>
      <c r="AB1417" s="198"/>
    </row>
    <row r="1418" spans="24:28">
      <c r="X1418" s="199"/>
      <c r="Y1418" s="199"/>
      <c r="AA1418" s="203"/>
      <c r="AB1418" s="198"/>
    </row>
    <row r="1419" spans="24:28">
      <c r="X1419" s="199"/>
      <c r="Y1419" s="199"/>
      <c r="AA1419" s="203"/>
      <c r="AB1419" s="198"/>
    </row>
    <row r="1420" spans="24:28">
      <c r="X1420" s="199"/>
      <c r="Y1420" s="199"/>
      <c r="AA1420" s="203"/>
      <c r="AB1420" s="198"/>
    </row>
    <row r="1421" spans="24:28">
      <c r="X1421" s="199"/>
      <c r="Y1421" s="199"/>
      <c r="AA1421" s="203"/>
      <c r="AB1421" s="198"/>
    </row>
    <row r="1422" spans="24:28">
      <c r="X1422" s="199"/>
      <c r="Y1422" s="199"/>
      <c r="AA1422" s="203"/>
      <c r="AB1422" s="198"/>
    </row>
    <row r="1423" spans="24:28">
      <c r="X1423" s="199"/>
      <c r="Y1423" s="199"/>
      <c r="AA1423" s="203"/>
      <c r="AB1423" s="198"/>
    </row>
    <row r="1424" spans="24:28">
      <c r="X1424" s="199"/>
      <c r="Y1424" s="199"/>
      <c r="AA1424" s="203"/>
      <c r="AB1424" s="198"/>
    </row>
    <row r="1425" spans="24:28">
      <c r="X1425" s="199"/>
      <c r="Y1425" s="199"/>
      <c r="AA1425" s="203"/>
      <c r="AB1425" s="198"/>
    </row>
    <row r="1426" spans="24:28">
      <c r="X1426" s="199"/>
      <c r="Y1426" s="199"/>
      <c r="AA1426" s="203"/>
      <c r="AB1426" s="198"/>
    </row>
    <row r="1427" spans="24:28">
      <c r="X1427" s="199"/>
      <c r="Y1427" s="199"/>
      <c r="AA1427" s="203"/>
      <c r="AB1427" s="198"/>
    </row>
    <row r="1428" spans="24:28">
      <c r="X1428" s="199"/>
      <c r="Y1428" s="199"/>
      <c r="AA1428" s="203"/>
      <c r="AB1428" s="198"/>
    </row>
    <row r="1429" spans="24:28">
      <c r="X1429" s="199"/>
      <c r="Y1429" s="199"/>
      <c r="AA1429" s="203"/>
      <c r="AB1429" s="198"/>
    </row>
    <row r="1430" spans="24:28">
      <c r="X1430" s="199"/>
      <c r="Y1430" s="199"/>
      <c r="AA1430" s="203"/>
      <c r="AB1430" s="198"/>
    </row>
    <row r="1431" spans="24:28">
      <c r="X1431" s="199"/>
      <c r="Y1431" s="199"/>
      <c r="AA1431" s="203"/>
      <c r="AB1431" s="198"/>
    </row>
    <row r="1432" spans="24:28">
      <c r="X1432" s="199"/>
      <c r="Y1432" s="199"/>
      <c r="AA1432" s="203"/>
      <c r="AB1432" s="198"/>
    </row>
    <row r="1433" spans="24:28">
      <c r="X1433" s="199"/>
      <c r="Y1433" s="199"/>
      <c r="AA1433" s="203"/>
      <c r="AB1433" s="198"/>
    </row>
    <row r="1434" spans="24:28">
      <c r="X1434" s="199"/>
      <c r="Y1434" s="199"/>
      <c r="AA1434" s="203"/>
      <c r="AB1434" s="198"/>
    </row>
    <row r="1435" spans="24:28">
      <c r="X1435" s="199"/>
      <c r="Y1435" s="199"/>
      <c r="AA1435" s="203"/>
      <c r="AB1435" s="198"/>
    </row>
    <row r="1436" spans="24:28">
      <c r="X1436" s="199"/>
      <c r="Y1436" s="199"/>
      <c r="AA1436" s="203"/>
      <c r="AB1436" s="198"/>
    </row>
    <row r="1437" spans="24:28">
      <c r="X1437" s="199"/>
      <c r="Y1437" s="199"/>
      <c r="AA1437" s="203"/>
      <c r="AB1437" s="198"/>
    </row>
    <row r="1438" spans="24:28">
      <c r="X1438" s="199"/>
      <c r="Y1438" s="199"/>
      <c r="AA1438" s="203"/>
      <c r="AB1438" s="198"/>
    </row>
    <row r="1439" spans="24:28">
      <c r="X1439" s="199"/>
      <c r="Y1439" s="199"/>
      <c r="AA1439" s="203"/>
      <c r="AB1439" s="198"/>
    </row>
    <row r="1440" spans="24:28">
      <c r="X1440" s="199"/>
      <c r="Y1440" s="199"/>
      <c r="AA1440" s="203"/>
      <c r="AB1440" s="198"/>
    </row>
    <row r="1441" spans="24:28">
      <c r="X1441" s="199"/>
      <c r="Y1441" s="199"/>
      <c r="AA1441" s="203"/>
      <c r="AB1441" s="198"/>
    </row>
    <row r="1442" spans="24:28">
      <c r="X1442" s="199"/>
      <c r="Y1442" s="199"/>
      <c r="AA1442" s="203"/>
      <c r="AB1442" s="198"/>
    </row>
    <row r="1443" spans="24:28">
      <c r="X1443" s="199"/>
      <c r="Y1443" s="199"/>
      <c r="AA1443" s="203"/>
      <c r="AB1443" s="198"/>
    </row>
    <row r="1444" spans="24:28">
      <c r="X1444" s="199"/>
      <c r="Y1444" s="199"/>
      <c r="AA1444" s="203"/>
      <c r="AB1444" s="198"/>
    </row>
    <row r="1445" spans="24:28">
      <c r="X1445" s="199"/>
      <c r="Y1445" s="199"/>
      <c r="AA1445" s="203"/>
      <c r="AB1445" s="198"/>
    </row>
    <row r="1446" spans="24:28">
      <c r="X1446" s="199"/>
      <c r="Y1446" s="199"/>
      <c r="AA1446" s="203"/>
      <c r="AB1446" s="198"/>
    </row>
    <row r="1447" spans="24:28">
      <c r="X1447" s="199"/>
      <c r="Y1447" s="199"/>
      <c r="AA1447" s="203"/>
      <c r="AB1447" s="198"/>
    </row>
    <row r="1448" spans="24:28">
      <c r="X1448" s="199"/>
      <c r="Y1448" s="199"/>
      <c r="AA1448" s="203"/>
      <c r="AB1448" s="198"/>
    </row>
    <row r="1449" spans="24:28">
      <c r="X1449" s="199"/>
      <c r="Y1449" s="199"/>
      <c r="AA1449" s="203"/>
      <c r="AB1449" s="198"/>
    </row>
    <row r="1450" spans="24:28">
      <c r="X1450" s="199"/>
      <c r="Y1450" s="199"/>
      <c r="AA1450" s="203"/>
      <c r="AB1450" s="198"/>
    </row>
    <row r="1451" spans="24:28">
      <c r="X1451" s="199"/>
      <c r="Y1451" s="199"/>
      <c r="AA1451" s="203"/>
      <c r="AB1451" s="198"/>
    </row>
    <row r="1452" spans="24:28">
      <c r="X1452" s="199"/>
      <c r="Y1452" s="199"/>
      <c r="AA1452" s="203"/>
      <c r="AB1452" s="198"/>
    </row>
    <row r="1453" spans="24:28">
      <c r="X1453" s="199"/>
      <c r="Y1453" s="199"/>
      <c r="AA1453" s="203"/>
      <c r="AB1453" s="198"/>
    </row>
    <row r="1454" spans="24:28">
      <c r="X1454" s="199"/>
      <c r="Y1454" s="199"/>
      <c r="AA1454" s="203"/>
      <c r="AB1454" s="198"/>
    </row>
    <row r="1455" spans="24:28">
      <c r="X1455" s="199"/>
      <c r="Y1455" s="199"/>
      <c r="AA1455" s="203"/>
      <c r="AB1455" s="198"/>
    </row>
    <row r="1456" spans="24:28">
      <c r="X1456" s="199"/>
      <c r="Y1456" s="199"/>
      <c r="AA1456" s="203"/>
      <c r="AB1456" s="198"/>
    </row>
    <row r="1457" spans="24:28">
      <c r="X1457" s="199"/>
      <c r="Y1457" s="199"/>
      <c r="AA1457" s="203"/>
      <c r="AB1457" s="198"/>
    </row>
    <row r="1458" spans="24:28">
      <c r="X1458" s="199"/>
      <c r="Y1458" s="199"/>
      <c r="AA1458" s="203"/>
      <c r="AB1458" s="198"/>
    </row>
    <row r="1459" spans="24:28">
      <c r="X1459" s="199"/>
      <c r="Y1459" s="199"/>
      <c r="AA1459" s="203"/>
      <c r="AB1459" s="198"/>
    </row>
    <row r="1460" spans="24:28">
      <c r="X1460" s="199"/>
      <c r="Y1460" s="199"/>
      <c r="AA1460" s="203"/>
      <c r="AB1460" s="198"/>
    </row>
    <row r="1461" spans="24:28">
      <c r="X1461" s="199"/>
      <c r="Y1461" s="199"/>
      <c r="AA1461" s="203"/>
      <c r="AB1461" s="198"/>
    </row>
    <row r="1462" spans="24:28">
      <c r="X1462" s="199"/>
      <c r="Y1462" s="199"/>
      <c r="AA1462" s="203"/>
      <c r="AB1462" s="198"/>
    </row>
    <row r="1463" spans="24:28">
      <c r="X1463" s="199"/>
      <c r="Y1463" s="199"/>
      <c r="AA1463" s="203"/>
      <c r="AB1463" s="198"/>
    </row>
    <row r="1464" spans="24:28">
      <c r="X1464" s="199"/>
      <c r="Y1464" s="199"/>
      <c r="AA1464" s="203"/>
      <c r="AB1464" s="198"/>
    </row>
    <row r="1465" spans="24:28">
      <c r="X1465" s="199"/>
      <c r="Y1465" s="199"/>
      <c r="AA1465" s="203"/>
      <c r="AB1465" s="198"/>
    </row>
    <row r="1466" spans="24:28">
      <c r="X1466" s="199"/>
      <c r="Y1466" s="199"/>
      <c r="AA1466" s="203"/>
      <c r="AB1466" s="198"/>
    </row>
    <row r="1467" spans="24:28">
      <c r="X1467" s="199"/>
      <c r="Y1467" s="199"/>
      <c r="AA1467" s="203"/>
      <c r="AB1467" s="198"/>
    </row>
    <row r="1468" spans="24:28">
      <c r="X1468" s="199"/>
      <c r="Y1468" s="199"/>
      <c r="AA1468" s="203"/>
      <c r="AB1468" s="198"/>
    </row>
    <row r="1469" spans="24:28">
      <c r="X1469" s="199"/>
      <c r="Y1469" s="199"/>
      <c r="AA1469" s="203"/>
      <c r="AB1469" s="198"/>
    </row>
    <row r="1470" spans="24:28">
      <c r="X1470" s="199"/>
      <c r="Y1470" s="199"/>
      <c r="AA1470" s="203"/>
      <c r="AB1470" s="198"/>
    </row>
    <row r="1471" spans="24:28">
      <c r="X1471" s="199"/>
      <c r="Y1471" s="199"/>
      <c r="AA1471" s="203"/>
      <c r="AB1471" s="198"/>
    </row>
    <row r="1472" spans="24:28">
      <c r="X1472" s="199"/>
      <c r="Y1472" s="199"/>
      <c r="AA1472" s="203"/>
      <c r="AB1472" s="198"/>
    </row>
    <row r="1473" spans="24:28">
      <c r="X1473" s="199"/>
      <c r="Y1473" s="199"/>
      <c r="AA1473" s="203"/>
      <c r="AB1473" s="198"/>
    </row>
    <row r="1474" spans="24:28">
      <c r="X1474" s="199"/>
      <c r="Y1474" s="199"/>
      <c r="AA1474" s="203"/>
      <c r="AB1474" s="198"/>
    </row>
    <row r="1475" spans="24:28">
      <c r="X1475" s="199"/>
      <c r="Y1475" s="199"/>
      <c r="AA1475" s="203"/>
      <c r="AB1475" s="198"/>
    </row>
    <row r="1476" spans="24:28">
      <c r="X1476" s="199"/>
      <c r="Y1476" s="199"/>
      <c r="AA1476" s="203"/>
      <c r="AB1476" s="198"/>
    </row>
    <row r="1477" spans="24:28">
      <c r="X1477" s="199"/>
      <c r="Y1477" s="199"/>
      <c r="AA1477" s="203"/>
      <c r="AB1477" s="198"/>
    </row>
    <row r="1478" spans="24:28">
      <c r="X1478" s="199"/>
      <c r="Y1478" s="199"/>
      <c r="AA1478" s="203"/>
      <c r="AB1478" s="198"/>
    </row>
    <row r="1479" spans="24:28">
      <c r="X1479" s="199"/>
      <c r="Y1479" s="199"/>
      <c r="AA1479" s="203"/>
      <c r="AB1479" s="198"/>
    </row>
    <row r="1480" spans="24:28">
      <c r="X1480" s="199"/>
      <c r="Y1480" s="199"/>
      <c r="AA1480" s="203"/>
      <c r="AB1480" s="198"/>
    </row>
    <row r="1481" spans="24:28">
      <c r="X1481" s="199"/>
      <c r="Y1481" s="199"/>
      <c r="AA1481" s="203"/>
      <c r="AB1481" s="198"/>
    </row>
    <row r="1482" spans="24:28">
      <c r="X1482" s="199"/>
      <c r="Y1482" s="199"/>
      <c r="AA1482" s="203"/>
      <c r="AB1482" s="198"/>
    </row>
    <row r="1483" spans="24:28">
      <c r="X1483" s="199"/>
      <c r="Y1483" s="199"/>
      <c r="AA1483" s="203"/>
      <c r="AB1483" s="198"/>
    </row>
    <row r="1484" spans="24:28">
      <c r="X1484" s="199"/>
      <c r="Y1484" s="199"/>
      <c r="AA1484" s="203"/>
      <c r="AB1484" s="198"/>
    </row>
    <row r="1485" spans="24:28">
      <c r="X1485" s="199"/>
      <c r="Y1485" s="199"/>
      <c r="AA1485" s="203"/>
      <c r="AB1485" s="198"/>
    </row>
    <row r="1486" spans="24:28">
      <c r="X1486" s="199"/>
      <c r="Y1486" s="199"/>
      <c r="AA1486" s="203"/>
      <c r="AB1486" s="198"/>
    </row>
    <row r="1487" spans="24:28">
      <c r="X1487" s="199"/>
      <c r="Y1487" s="199"/>
      <c r="AA1487" s="203"/>
      <c r="AB1487" s="198"/>
    </row>
    <row r="1488" spans="24:28">
      <c r="X1488" s="199"/>
      <c r="Y1488" s="199"/>
      <c r="AA1488" s="203"/>
      <c r="AB1488" s="198"/>
    </row>
    <row r="1489" spans="24:28">
      <c r="X1489" s="199"/>
      <c r="Y1489" s="199"/>
      <c r="AA1489" s="203"/>
      <c r="AB1489" s="198"/>
    </row>
    <row r="1490" spans="24:28">
      <c r="X1490" s="199"/>
      <c r="Y1490" s="199"/>
      <c r="AA1490" s="203"/>
      <c r="AB1490" s="198"/>
    </row>
    <row r="1491" spans="24:28">
      <c r="X1491" s="199"/>
      <c r="Y1491" s="199"/>
      <c r="AA1491" s="203"/>
      <c r="AB1491" s="198"/>
    </row>
    <row r="1492" spans="24:28">
      <c r="X1492" s="199"/>
      <c r="Y1492" s="199"/>
      <c r="AA1492" s="203"/>
      <c r="AB1492" s="198"/>
    </row>
    <row r="1493" spans="24:28">
      <c r="X1493" s="199"/>
      <c r="Y1493" s="199"/>
      <c r="AA1493" s="203"/>
      <c r="AB1493" s="198"/>
    </row>
    <row r="1494" spans="24:28">
      <c r="X1494" s="199"/>
      <c r="Y1494" s="199"/>
      <c r="AA1494" s="203"/>
      <c r="AB1494" s="198"/>
    </row>
    <row r="1495" spans="24:28">
      <c r="X1495" s="199"/>
      <c r="Y1495" s="199"/>
      <c r="AA1495" s="203"/>
      <c r="AB1495" s="198"/>
    </row>
    <row r="1496" spans="24:28">
      <c r="X1496" s="199"/>
      <c r="Y1496" s="199"/>
      <c r="AA1496" s="203"/>
      <c r="AB1496" s="198"/>
    </row>
    <row r="1497" spans="24:28">
      <c r="X1497" s="199"/>
      <c r="Y1497" s="199"/>
      <c r="AA1497" s="203"/>
      <c r="AB1497" s="198"/>
    </row>
    <row r="1498" spans="24:28">
      <c r="X1498" s="199"/>
      <c r="Y1498" s="199"/>
      <c r="AA1498" s="203"/>
      <c r="AB1498" s="198"/>
    </row>
    <row r="1499" spans="24:28">
      <c r="X1499" s="199"/>
      <c r="Y1499" s="199"/>
      <c r="AA1499" s="203"/>
      <c r="AB1499" s="198"/>
    </row>
    <row r="1500" spans="24:28">
      <c r="X1500" s="199"/>
      <c r="Y1500" s="199"/>
      <c r="AA1500" s="203"/>
      <c r="AB1500" s="198"/>
    </row>
    <row r="1501" spans="24:28">
      <c r="X1501" s="199"/>
      <c r="Y1501" s="199"/>
      <c r="AA1501" s="203"/>
      <c r="AB1501" s="198"/>
    </row>
    <row r="1502" spans="24:28">
      <c r="X1502" s="199"/>
      <c r="Y1502" s="199"/>
      <c r="AA1502" s="203"/>
      <c r="AB1502" s="198"/>
    </row>
    <row r="1503" spans="24:28">
      <c r="X1503" s="199"/>
      <c r="Y1503" s="199"/>
      <c r="AA1503" s="203"/>
      <c r="AB1503" s="198"/>
    </row>
    <row r="1504" spans="24:28">
      <c r="X1504" s="199"/>
      <c r="Y1504" s="199"/>
      <c r="AA1504" s="203"/>
      <c r="AB1504" s="198"/>
    </row>
    <row r="1505" spans="24:28">
      <c r="X1505" s="199"/>
      <c r="Y1505" s="199"/>
      <c r="AA1505" s="203"/>
      <c r="AB1505" s="198"/>
    </row>
    <row r="1506" spans="24:28">
      <c r="X1506" s="199"/>
      <c r="Y1506" s="199"/>
      <c r="AA1506" s="203"/>
      <c r="AB1506" s="198"/>
    </row>
    <row r="1507" spans="24:28">
      <c r="X1507" s="199"/>
      <c r="Y1507" s="199"/>
      <c r="AA1507" s="203"/>
      <c r="AB1507" s="198"/>
    </row>
    <row r="1508" spans="24:28">
      <c r="X1508" s="199"/>
      <c r="Y1508" s="199"/>
      <c r="AA1508" s="203"/>
      <c r="AB1508" s="198"/>
    </row>
    <row r="1509" spans="24:28">
      <c r="X1509" s="199"/>
      <c r="Y1509" s="199"/>
      <c r="AA1509" s="203"/>
      <c r="AB1509" s="198"/>
    </row>
    <row r="1510" spans="24:28">
      <c r="X1510" s="199"/>
      <c r="Y1510" s="199"/>
      <c r="AA1510" s="203"/>
      <c r="AB1510" s="198"/>
    </row>
    <row r="1511" spans="24:28">
      <c r="X1511" s="199"/>
      <c r="Y1511" s="199"/>
      <c r="AA1511" s="203"/>
      <c r="AB1511" s="198"/>
    </row>
    <row r="1512" spans="24:28">
      <c r="X1512" s="199"/>
      <c r="Y1512" s="199"/>
      <c r="AA1512" s="203"/>
      <c r="AB1512" s="198"/>
    </row>
    <row r="1513" spans="24:28">
      <c r="X1513" s="199"/>
      <c r="Y1513" s="199"/>
      <c r="AA1513" s="203"/>
      <c r="AB1513" s="198"/>
    </row>
    <row r="1514" spans="24:28">
      <c r="X1514" s="199"/>
      <c r="Y1514" s="199"/>
      <c r="AA1514" s="203"/>
      <c r="AB1514" s="198"/>
    </row>
    <row r="1515" spans="24:28">
      <c r="X1515" s="199"/>
      <c r="Y1515" s="199"/>
      <c r="AA1515" s="203"/>
      <c r="AB1515" s="198"/>
    </row>
    <row r="1516" spans="24:28">
      <c r="X1516" s="199"/>
      <c r="Y1516" s="199"/>
      <c r="AA1516" s="203"/>
      <c r="AB1516" s="198"/>
    </row>
    <row r="1517" spans="24:28">
      <c r="X1517" s="199"/>
      <c r="Y1517" s="199"/>
      <c r="AA1517" s="203"/>
      <c r="AB1517" s="198"/>
    </row>
    <row r="1518" spans="24:28">
      <c r="X1518" s="199"/>
      <c r="Y1518" s="199"/>
      <c r="AA1518" s="203"/>
      <c r="AB1518" s="198"/>
    </row>
    <row r="1519" spans="24:28">
      <c r="X1519" s="199"/>
      <c r="Y1519" s="199"/>
      <c r="AA1519" s="203"/>
      <c r="AB1519" s="198"/>
    </row>
    <row r="1520" spans="24:28">
      <c r="X1520" s="199"/>
      <c r="Y1520" s="199"/>
      <c r="AA1520" s="203"/>
      <c r="AB1520" s="198"/>
    </row>
    <row r="1521" spans="24:28">
      <c r="X1521" s="199"/>
      <c r="Y1521" s="199"/>
      <c r="AA1521" s="203"/>
      <c r="AB1521" s="198"/>
    </row>
    <row r="1522" spans="24:28">
      <c r="X1522" s="199"/>
      <c r="Y1522" s="199"/>
      <c r="AA1522" s="203"/>
      <c r="AB1522" s="198"/>
    </row>
    <row r="1523" spans="24:28">
      <c r="X1523" s="199"/>
      <c r="Y1523" s="199"/>
      <c r="AA1523" s="203"/>
      <c r="AB1523" s="198"/>
    </row>
    <row r="1524" spans="24:28">
      <c r="X1524" s="199"/>
      <c r="Y1524" s="199"/>
      <c r="AA1524" s="203"/>
      <c r="AB1524" s="198"/>
    </row>
    <row r="1525" spans="24:28">
      <c r="X1525" s="199"/>
      <c r="Y1525" s="199"/>
      <c r="AA1525" s="203"/>
      <c r="AB1525" s="198"/>
    </row>
    <row r="1526" spans="24:28">
      <c r="X1526" s="199"/>
      <c r="Y1526" s="199"/>
      <c r="AA1526" s="203"/>
      <c r="AB1526" s="198"/>
    </row>
    <row r="1527" spans="24:28">
      <c r="X1527" s="199"/>
      <c r="Y1527" s="199"/>
      <c r="AA1527" s="203"/>
      <c r="AB1527" s="198"/>
    </row>
    <row r="1528" spans="24:28">
      <c r="X1528" s="199"/>
      <c r="Y1528" s="199"/>
      <c r="AA1528" s="203"/>
      <c r="AB1528" s="198"/>
    </row>
    <row r="1529" spans="24:28">
      <c r="X1529" s="199"/>
      <c r="Y1529" s="199"/>
      <c r="AA1529" s="203"/>
      <c r="AB1529" s="198"/>
    </row>
    <row r="1530" spans="24:28">
      <c r="X1530" s="199"/>
      <c r="Y1530" s="199"/>
      <c r="AA1530" s="203"/>
      <c r="AB1530" s="198"/>
    </row>
    <row r="1531" spans="24:28">
      <c r="X1531" s="199"/>
      <c r="Y1531" s="199"/>
      <c r="AA1531" s="203"/>
      <c r="AB1531" s="198"/>
    </row>
    <row r="1532" spans="24:28">
      <c r="X1532" s="199"/>
      <c r="Y1532" s="199"/>
      <c r="AA1532" s="203"/>
      <c r="AB1532" s="198"/>
    </row>
    <row r="1533" spans="24:28">
      <c r="X1533" s="199"/>
      <c r="Y1533" s="199"/>
      <c r="AA1533" s="203"/>
      <c r="AB1533" s="198"/>
    </row>
    <row r="1534" spans="24:28">
      <c r="X1534" s="199"/>
      <c r="Y1534" s="199"/>
      <c r="AA1534" s="203"/>
      <c r="AB1534" s="198"/>
    </row>
    <row r="1535" spans="24:28">
      <c r="X1535" s="199"/>
      <c r="Y1535" s="199"/>
      <c r="AA1535" s="203"/>
      <c r="AB1535" s="198"/>
    </row>
    <row r="1536" spans="24:28">
      <c r="X1536" s="199"/>
      <c r="Y1536" s="199"/>
      <c r="AA1536" s="203"/>
      <c r="AB1536" s="198"/>
    </row>
    <row r="1537" spans="24:28">
      <c r="X1537" s="199"/>
      <c r="Y1537" s="199"/>
      <c r="AA1537" s="203"/>
      <c r="AB1537" s="198"/>
    </row>
    <row r="1538" spans="24:28">
      <c r="X1538" s="199"/>
      <c r="Y1538" s="199"/>
      <c r="AA1538" s="203"/>
      <c r="AB1538" s="198"/>
    </row>
    <row r="1539" spans="24:28">
      <c r="X1539" s="199"/>
      <c r="Y1539" s="199"/>
      <c r="AA1539" s="203"/>
      <c r="AB1539" s="198"/>
    </row>
    <row r="1540" spans="24:28">
      <c r="X1540" s="199"/>
      <c r="Y1540" s="199"/>
      <c r="AA1540" s="203"/>
      <c r="AB1540" s="198"/>
    </row>
    <row r="1541" spans="24:28">
      <c r="X1541" s="199"/>
      <c r="Y1541" s="199"/>
      <c r="AA1541" s="203"/>
      <c r="AB1541" s="198"/>
    </row>
    <row r="1542" spans="24:28">
      <c r="X1542" s="199"/>
      <c r="Y1542" s="199"/>
      <c r="AA1542" s="203"/>
      <c r="AB1542" s="198"/>
    </row>
    <row r="1543" spans="24:28">
      <c r="X1543" s="199"/>
      <c r="Y1543" s="199"/>
      <c r="AA1543" s="203"/>
      <c r="AB1543" s="198"/>
    </row>
    <row r="1544" spans="24:28">
      <c r="X1544" s="199"/>
      <c r="Y1544" s="199"/>
      <c r="AA1544" s="203"/>
      <c r="AB1544" s="198"/>
    </row>
    <row r="1545" spans="24:28">
      <c r="X1545" s="199"/>
      <c r="Y1545" s="199"/>
      <c r="AA1545" s="203"/>
      <c r="AB1545" s="198"/>
    </row>
    <row r="1546" spans="24:28">
      <c r="X1546" s="199"/>
      <c r="Y1546" s="199"/>
      <c r="AA1546" s="203"/>
      <c r="AB1546" s="198"/>
    </row>
    <row r="1547" spans="24:28">
      <c r="X1547" s="199"/>
      <c r="Y1547" s="199"/>
      <c r="AA1547" s="203"/>
      <c r="AB1547" s="198"/>
    </row>
    <row r="1548" spans="24:28">
      <c r="X1548" s="199"/>
      <c r="Y1548" s="199"/>
      <c r="AA1548" s="203"/>
      <c r="AB1548" s="198"/>
    </row>
    <row r="1549" spans="24:28">
      <c r="X1549" s="199"/>
      <c r="Y1549" s="199"/>
      <c r="AA1549" s="203"/>
      <c r="AB1549" s="198"/>
    </row>
    <row r="1550" spans="24:28">
      <c r="X1550" s="199"/>
      <c r="Y1550" s="199"/>
      <c r="AA1550" s="203"/>
      <c r="AB1550" s="198"/>
    </row>
    <row r="1551" spans="24:28">
      <c r="X1551" s="199"/>
      <c r="Y1551" s="199"/>
      <c r="AA1551" s="203"/>
      <c r="AB1551" s="198"/>
    </row>
    <row r="1552" spans="24:28">
      <c r="X1552" s="199"/>
      <c r="Y1552" s="199"/>
      <c r="AA1552" s="203"/>
      <c r="AB1552" s="198"/>
    </row>
    <row r="1553" spans="24:28">
      <c r="X1553" s="199"/>
      <c r="Y1553" s="199"/>
      <c r="AA1553" s="203"/>
      <c r="AB1553" s="198"/>
    </row>
    <row r="1554" spans="24:28">
      <c r="X1554" s="199"/>
      <c r="Y1554" s="199"/>
      <c r="AA1554" s="203"/>
      <c r="AB1554" s="198"/>
    </row>
    <row r="1555" spans="24:28">
      <c r="X1555" s="199"/>
      <c r="Y1555" s="199"/>
      <c r="AA1555" s="203"/>
      <c r="AB1555" s="198"/>
    </row>
    <row r="1556" spans="24:28">
      <c r="X1556" s="199"/>
      <c r="Y1556" s="199"/>
      <c r="AA1556" s="203"/>
      <c r="AB1556" s="198"/>
    </row>
    <row r="1557" spans="24:28">
      <c r="X1557" s="199"/>
      <c r="Y1557" s="199"/>
      <c r="AA1557" s="203"/>
      <c r="AB1557" s="198"/>
    </row>
    <row r="1558" spans="24:28">
      <c r="X1558" s="199"/>
      <c r="Y1558" s="199"/>
      <c r="AA1558" s="203"/>
      <c r="AB1558" s="198"/>
    </row>
    <row r="1559" spans="24:28">
      <c r="X1559" s="199"/>
      <c r="Y1559" s="199"/>
      <c r="AA1559" s="203"/>
      <c r="AB1559" s="198"/>
    </row>
    <row r="1560" spans="24:28">
      <c r="X1560" s="199"/>
      <c r="Y1560" s="199"/>
      <c r="AA1560" s="203"/>
      <c r="AB1560" s="198"/>
    </row>
    <row r="1561" spans="24:28">
      <c r="X1561" s="199"/>
      <c r="Y1561" s="199"/>
      <c r="AA1561" s="203"/>
      <c r="AB1561" s="198"/>
    </row>
    <row r="1562" spans="24:28">
      <c r="X1562" s="199"/>
      <c r="Y1562" s="199"/>
      <c r="AA1562" s="203"/>
      <c r="AB1562" s="198"/>
    </row>
    <row r="1563" spans="24:28">
      <c r="X1563" s="199"/>
      <c r="Y1563" s="199"/>
      <c r="AA1563" s="203"/>
      <c r="AB1563" s="198"/>
    </row>
    <row r="1564" spans="24:28">
      <c r="X1564" s="199"/>
      <c r="Y1564" s="199"/>
      <c r="AA1564" s="203"/>
      <c r="AB1564" s="198"/>
    </row>
    <row r="1565" spans="24:28">
      <c r="X1565" s="199"/>
      <c r="Y1565" s="199"/>
      <c r="AA1565" s="203"/>
      <c r="AB1565" s="198"/>
    </row>
    <row r="1566" spans="24:28">
      <c r="X1566" s="199"/>
      <c r="Y1566" s="199"/>
      <c r="AA1566" s="203"/>
      <c r="AB1566" s="198"/>
    </row>
    <row r="1567" spans="24:28">
      <c r="X1567" s="199"/>
      <c r="Y1567" s="199"/>
      <c r="AA1567" s="203"/>
      <c r="AB1567" s="198"/>
    </row>
    <row r="1568" spans="24:28">
      <c r="X1568" s="199"/>
      <c r="Y1568" s="199"/>
      <c r="AA1568" s="203"/>
      <c r="AB1568" s="198"/>
    </row>
    <row r="1569" spans="24:28">
      <c r="X1569" s="199"/>
      <c r="Y1569" s="199"/>
      <c r="AA1569" s="203"/>
      <c r="AB1569" s="198"/>
    </row>
    <row r="1570" spans="24:28">
      <c r="X1570" s="199"/>
      <c r="Y1570" s="199"/>
      <c r="AA1570" s="203"/>
      <c r="AB1570" s="198"/>
    </row>
    <row r="1571" spans="24:28">
      <c r="X1571" s="199"/>
      <c r="Y1571" s="199"/>
      <c r="AA1571" s="203"/>
      <c r="AB1571" s="198"/>
    </row>
    <row r="1572" spans="24:28">
      <c r="X1572" s="199"/>
      <c r="Y1572" s="199"/>
      <c r="AA1572" s="203"/>
      <c r="AB1572" s="198"/>
    </row>
    <row r="1573" spans="24:28">
      <c r="X1573" s="199"/>
      <c r="Y1573" s="199"/>
      <c r="AA1573" s="203"/>
      <c r="AB1573" s="198"/>
    </row>
    <row r="1574" spans="24:28">
      <c r="X1574" s="199"/>
      <c r="Y1574" s="199"/>
      <c r="AA1574" s="203"/>
      <c r="AB1574" s="198"/>
    </row>
    <row r="1575" spans="24:28">
      <c r="X1575" s="199"/>
      <c r="Y1575" s="199"/>
      <c r="AA1575" s="203"/>
      <c r="AB1575" s="198"/>
    </row>
    <row r="1576" spans="24:28">
      <c r="X1576" s="199"/>
      <c r="Y1576" s="199"/>
      <c r="AA1576" s="203"/>
      <c r="AB1576" s="198"/>
    </row>
    <row r="1577" spans="24:28">
      <c r="X1577" s="199"/>
      <c r="Y1577" s="199"/>
      <c r="AA1577" s="203"/>
      <c r="AB1577" s="198"/>
    </row>
    <row r="1578" spans="24:28">
      <c r="X1578" s="199"/>
      <c r="Y1578" s="199"/>
      <c r="AA1578" s="203"/>
      <c r="AB1578" s="198"/>
    </row>
    <row r="1579" spans="24:28">
      <c r="X1579" s="199"/>
      <c r="Y1579" s="199"/>
      <c r="AA1579" s="203"/>
      <c r="AB1579" s="198"/>
    </row>
    <row r="1580" spans="24:28">
      <c r="X1580" s="199"/>
      <c r="Y1580" s="199"/>
      <c r="AA1580" s="203"/>
      <c r="AB1580" s="198"/>
    </row>
    <row r="1581" spans="24:28">
      <c r="X1581" s="199"/>
      <c r="Y1581" s="199"/>
      <c r="AA1581" s="203"/>
      <c r="AB1581" s="198"/>
    </row>
    <row r="1582" spans="24:28">
      <c r="X1582" s="199"/>
      <c r="Y1582" s="199"/>
      <c r="AA1582" s="203"/>
      <c r="AB1582" s="198"/>
    </row>
    <row r="1583" spans="24:28">
      <c r="X1583" s="199"/>
      <c r="Y1583" s="199"/>
      <c r="AA1583" s="203"/>
      <c r="AB1583" s="198"/>
    </row>
    <row r="1584" spans="24:28">
      <c r="X1584" s="199"/>
      <c r="Y1584" s="199"/>
      <c r="AA1584" s="203"/>
      <c r="AB1584" s="198"/>
    </row>
    <row r="1585" spans="24:28">
      <c r="X1585" s="199"/>
      <c r="Y1585" s="199"/>
      <c r="AA1585" s="203"/>
      <c r="AB1585" s="198"/>
    </row>
    <row r="1586" spans="24:28">
      <c r="X1586" s="199"/>
      <c r="Y1586" s="199"/>
      <c r="AA1586" s="203"/>
      <c r="AB1586" s="198"/>
    </row>
    <row r="1587" spans="24:28">
      <c r="X1587" s="199"/>
      <c r="Y1587" s="199"/>
      <c r="AA1587" s="203"/>
      <c r="AB1587" s="198"/>
    </row>
    <row r="1588" spans="24:28">
      <c r="X1588" s="199"/>
      <c r="Y1588" s="199"/>
      <c r="AA1588" s="203"/>
      <c r="AB1588" s="198"/>
    </row>
    <row r="1589" spans="24:28">
      <c r="X1589" s="199"/>
      <c r="Y1589" s="199"/>
      <c r="AA1589" s="203"/>
      <c r="AB1589" s="198"/>
    </row>
    <row r="1590" spans="24:28">
      <c r="X1590" s="199"/>
      <c r="Y1590" s="199"/>
      <c r="AA1590" s="203"/>
      <c r="AB1590" s="198"/>
    </row>
    <row r="1591" spans="24:28">
      <c r="X1591" s="199"/>
      <c r="Y1591" s="199"/>
      <c r="AA1591" s="203"/>
      <c r="AB1591" s="198"/>
    </row>
    <row r="1592" spans="24:28">
      <c r="X1592" s="199"/>
      <c r="Y1592" s="199"/>
      <c r="AA1592" s="203"/>
      <c r="AB1592" s="198"/>
    </row>
    <row r="1593" spans="24:28">
      <c r="X1593" s="199"/>
      <c r="Y1593" s="199"/>
      <c r="AA1593" s="203"/>
      <c r="AB1593" s="198"/>
    </row>
    <row r="1594" spans="24:28">
      <c r="X1594" s="199"/>
      <c r="Y1594" s="199"/>
      <c r="AA1594" s="203"/>
      <c r="AB1594" s="198"/>
    </row>
    <row r="1595" spans="24:28">
      <c r="X1595" s="199"/>
      <c r="Y1595" s="199"/>
      <c r="AA1595" s="203"/>
      <c r="AB1595" s="198"/>
    </row>
    <row r="1596" spans="24:28">
      <c r="X1596" s="199"/>
      <c r="Y1596" s="199"/>
      <c r="AA1596" s="203"/>
      <c r="AB1596" s="198"/>
    </row>
    <row r="1597" spans="24:28">
      <c r="X1597" s="199"/>
      <c r="Y1597" s="199"/>
      <c r="AA1597" s="203"/>
      <c r="AB1597" s="198"/>
    </row>
    <row r="1598" spans="24:28">
      <c r="X1598" s="199"/>
      <c r="Y1598" s="199"/>
      <c r="AA1598" s="203"/>
      <c r="AB1598" s="198"/>
    </row>
    <row r="1599" spans="24:28">
      <c r="X1599" s="199"/>
      <c r="Y1599" s="199"/>
      <c r="AA1599" s="203"/>
      <c r="AB1599" s="198"/>
    </row>
    <row r="1600" spans="24:28">
      <c r="X1600" s="199"/>
      <c r="Y1600" s="199"/>
      <c r="AA1600" s="203"/>
      <c r="AB1600" s="198"/>
    </row>
    <row r="1601" spans="24:28">
      <c r="X1601" s="199"/>
      <c r="Y1601" s="199"/>
      <c r="AA1601" s="203"/>
      <c r="AB1601" s="198"/>
    </row>
    <row r="1602" spans="24:28">
      <c r="X1602" s="199"/>
      <c r="Y1602" s="199"/>
      <c r="AA1602" s="203"/>
      <c r="AB1602" s="198"/>
    </row>
    <row r="1603" spans="24:28">
      <c r="X1603" s="199"/>
      <c r="Y1603" s="199"/>
      <c r="AA1603" s="203"/>
      <c r="AB1603" s="198"/>
    </row>
    <row r="1604" spans="24:28">
      <c r="X1604" s="199"/>
      <c r="Y1604" s="199"/>
      <c r="AA1604" s="203"/>
      <c r="AB1604" s="198"/>
    </row>
    <row r="1605" spans="24:28">
      <c r="X1605" s="199"/>
      <c r="Y1605" s="199"/>
      <c r="AA1605" s="203"/>
      <c r="AB1605" s="198"/>
    </row>
    <row r="1606" spans="24:28">
      <c r="X1606" s="199"/>
      <c r="Y1606" s="199"/>
      <c r="AA1606" s="203"/>
      <c r="AB1606" s="198"/>
    </row>
    <row r="1607" spans="24:28">
      <c r="X1607" s="199"/>
      <c r="Y1607" s="199"/>
      <c r="AA1607" s="203"/>
      <c r="AB1607" s="198"/>
    </row>
    <row r="1608" spans="24:28">
      <c r="X1608" s="199"/>
      <c r="Y1608" s="199"/>
      <c r="AA1608" s="203"/>
      <c r="AB1608" s="198"/>
    </row>
    <row r="1609" spans="24:28">
      <c r="X1609" s="199"/>
      <c r="Y1609" s="199"/>
      <c r="AA1609" s="203"/>
      <c r="AB1609" s="198"/>
    </row>
    <row r="1610" spans="24:28">
      <c r="X1610" s="199"/>
      <c r="Y1610" s="199"/>
      <c r="AA1610" s="203"/>
      <c r="AB1610" s="198"/>
    </row>
    <row r="1611" spans="24:28">
      <c r="X1611" s="199"/>
      <c r="Y1611" s="199"/>
      <c r="AA1611" s="203"/>
      <c r="AB1611" s="198"/>
    </row>
    <row r="1612" spans="24:28">
      <c r="X1612" s="199"/>
      <c r="Y1612" s="199"/>
      <c r="AA1612" s="203"/>
      <c r="AB1612" s="198"/>
    </row>
    <row r="1613" spans="24:28">
      <c r="X1613" s="199"/>
      <c r="Y1613" s="199"/>
      <c r="AA1613" s="203"/>
      <c r="AB1613" s="198"/>
    </row>
    <row r="1614" spans="24:28">
      <c r="X1614" s="199"/>
      <c r="Y1614" s="199"/>
      <c r="AA1614" s="203"/>
      <c r="AB1614" s="198"/>
    </row>
    <row r="1615" spans="24:28">
      <c r="X1615" s="199"/>
      <c r="Y1615" s="199"/>
      <c r="AA1615" s="203"/>
      <c r="AB1615" s="198"/>
    </row>
    <row r="1616" spans="24:28">
      <c r="X1616" s="199"/>
      <c r="Y1616" s="199"/>
      <c r="AA1616" s="203"/>
      <c r="AB1616" s="198"/>
    </row>
    <row r="1617" spans="24:28">
      <c r="X1617" s="199"/>
      <c r="Y1617" s="199"/>
      <c r="AA1617" s="203"/>
      <c r="AB1617" s="198"/>
    </row>
    <row r="1618" spans="24:28">
      <c r="X1618" s="199"/>
      <c r="Y1618" s="199"/>
      <c r="AA1618" s="203"/>
      <c r="AB1618" s="198"/>
    </row>
    <row r="1619" spans="24:28">
      <c r="X1619" s="199"/>
      <c r="Y1619" s="199"/>
      <c r="AA1619" s="203"/>
      <c r="AB1619" s="198"/>
    </row>
    <row r="1620" spans="24:28">
      <c r="X1620" s="199"/>
      <c r="Y1620" s="199"/>
      <c r="AA1620" s="203"/>
      <c r="AB1620" s="198"/>
    </row>
    <row r="1621" spans="24:28">
      <c r="X1621" s="199"/>
      <c r="Y1621" s="199"/>
      <c r="AA1621" s="203"/>
      <c r="AB1621" s="198"/>
    </row>
    <row r="1622" spans="24:28">
      <c r="X1622" s="199"/>
      <c r="Y1622" s="199"/>
      <c r="AA1622" s="203"/>
      <c r="AB1622" s="198"/>
    </row>
    <row r="1623" spans="24:28">
      <c r="X1623" s="199"/>
      <c r="Y1623" s="199"/>
      <c r="AA1623" s="203"/>
      <c r="AB1623" s="198"/>
    </row>
    <row r="1624" spans="24:28">
      <c r="X1624" s="199"/>
      <c r="Y1624" s="199"/>
      <c r="AA1624" s="203"/>
      <c r="AB1624" s="198"/>
    </row>
    <row r="1625" spans="24:28">
      <c r="X1625" s="199"/>
      <c r="Y1625" s="199"/>
      <c r="AA1625" s="203"/>
      <c r="AB1625" s="198"/>
    </row>
    <row r="1626" spans="24:28">
      <c r="X1626" s="199"/>
      <c r="Y1626" s="199"/>
      <c r="AA1626" s="203"/>
      <c r="AB1626" s="198"/>
    </row>
    <row r="1627" spans="24:28">
      <c r="X1627" s="199"/>
      <c r="Y1627" s="199"/>
      <c r="AA1627" s="203"/>
      <c r="AB1627" s="198"/>
    </row>
    <row r="1628" spans="24:28">
      <c r="X1628" s="199"/>
      <c r="Y1628" s="199"/>
      <c r="AA1628" s="203"/>
      <c r="AB1628" s="198"/>
    </row>
    <row r="1629" spans="24:28">
      <c r="X1629" s="199"/>
      <c r="Y1629" s="199"/>
      <c r="AA1629" s="203"/>
      <c r="AB1629" s="198"/>
    </row>
    <row r="1630" spans="24:28">
      <c r="X1630" s="199"/>
      <c r="Y1630" s="199"/>
      <c r="AA1630" s="203"/>
      <c r="AB1630" s="198"/>
    </row>
    <row r="1631" spans="24:28">
      <c r="X1631" s="199"/>
      <c r="Y1631" s="199"/>
      <c r="AA1631" s="203"/>
      <c r="AB1631" s="198"/>
    </row>
    <row r="1632" spans="24:28">
      <c r="X1632" s="199"/>
      <c r="Y1632" s="199"/>
      <c r="AA1632" s="203"/>
      <c r="AB1632" s="198"/>
    </row>
    <row r="1633" spans="24:28">
      <c r="X1633" s="199"/>
      <c r="Y1633" s="199"/>
      <c r="AA1633" s="203"/>
      <c r="AB1633" s="198"/>
    </row>
    <row r="1634" spans="24:28">
      <c r="X1634" s="199"/>
      <c r="Y1634" s="199"/>
      <c r="AA1634" s="203"/>
      <c r="AB1634" s="198"/>
    </row>
    <row r="1635" spans="24:28">
      <c r="X1635" s="199"/>
      <c r="Y1635" s="199"/>
      <c r="AA1635" s="203"/>
      <c r="AB1635" s="198"/>
    </row>
    <row r="1636" spans="24:28">
      <c r="X1636" s="199"/>
      <c r="Y1636" s="199"/>
      <c r="AA1636" s="203"/>
      <c r="AB1636" s="198"/>
    </row>
    <row r="1637" spans="24:28">
      <c r="X1637" s="199"/>
      <c r="Y1637" s="199"/>
      <c r="AA1637" s="203"/>
      <c r="AB1637" s="198"/>
    </row>
    <row r="1638" spans="24:28">
      <c r="X1638" s="199"/>
      <c r="Y1638" s="199"/>
      <c r="AA1638" s="203"/>
      <c r="AB1638" s="198"/>
    </row>
    <row r="1639" spans="24:28">
      <c r="X1639" s="199"/>
      <c r="Y1639" s="199"/>
      <c r="AA1639" s="203"/>
      <c r="AB1639" s="198"/>
    </row>
    <row r="1640" spans="24:28">
      <c r="X1640" s="199"/>
      <c r="Y1640" s="199"/>
      <c r="AA1640" s="203"/>
      <c r="AB1640" s="198"/>
    </row>
    <row r="1641" spans="24:28">
      <c r="X1641" s="199"/>
      <c r="Y1641" s="199"/>
      <c r="AA1641" s="203"/>
      <c r="AB1641" s="198"/>
    </row>
    <row r="1642" spans="24:28">
      <c r="X1642" s="199"/>
      <c r="Y1642" s="199"/>
      <c r="AA1642" s="203"/>
      <c r="AB1642" s="198"/>
    </row>
    <row r="1643" spans="24:28">
      <c r="X1643" s="199"/>
      <c r="Y1643" s="199"/>
      <c r="AA1643" s="203"/>
      <c r="AB1643" s="198"/>
    </row>
    <row r="1644" spans="24:28">
      <c r="X1644" s="199"/>
      <c r="Y1644" s="199"/>
      <c r="AA1644" s="203"/>
      <c r="AB1644" s="198"/>
    </row>
    <row r="1645" spans="24:28">
      <c r="X1645" s="199"/>
      <c r="Y1645" s="199"/>
      <c r="AA1645" s="203"/>
      <c r="AB1645" s="198"/>
    </row>
    <row r="1646" spans="24:28">
      <c r="X1646" s="199"/>
      <c r="Y1646" s="199"/>
      <c r="AA1646" s="203"/>
      <c r="AB1646" s="198"/>
    </row>
    <row r="1647" spans="24:28">
      <c r="X1647" s="199"/>
      <c r="Y1647" s="199"/>
      <c r="AA1647" s="203"/>
      <c r="AB1647" s="198"/>
    </row>
    <row r="1648" spans="24:28">
      <c r="X1648" s="199"/>
      <c r="Y1648" s="199"/>
      <c r="AA1648" s="203"/>
      <c r="AB1648" s="198"/>
    </row>
    <row r="1649" spans="24:28">
      <c r="X1649" s="199"/>
      <c r="Y1649" s="199"/>
      <c r="AA1649" s="203"/>
      <c r="AB1649" s="198"/>
    </row>
    <row r="1650" spans="24:28">
      <c r="X1650" s="199"/>
      <c r="Y1650" s="199"/>
      <c r="AA1650" s="203"/>
      <c r="AB1650" s="198"/>
    </row>
    <row r="1651" spans="24:28">
      <c r="X1651" s="199"/>
      <c r="Y1651" s="199"/>
      <c r="AA1651" s="203"/>
      <c r="AB1651" s="198"/>
    </row>
    <row r="1652" spans="24:28">
      <c r="X1652" s="199"/>
      <c r="Y1652" s="199"/>
      <c r="AA1652" s="203"/>
      <c r="AB1652" s="198"/>
    </row>
    <row r="1653" spans="24:28">
      <c r="X1653" s="199"/>
      <c r="Y1653" s="199"/>
      <c r="AA1653" s="203"/>
      <c r="AB1653" s="198"/>
    </row>
    <row r="1654" spans="24:28">
      <c r="X1654" s="199"/>
      <c r="Y1654" s="199"/>
      <c r="AA1654" s="203"/>
      <c r="AB1654" s="198"/>
    </row>
    <row r="1655" spans="24:28">
      <c r="X1655" s="199"/>
      <c r="Y1655" s="199"/>
      <c r="AA1655" s="203"/>
      <c r="AB1655" s="198"/>
    </row>
    <row r="1656" spans="24:28">
      <c r="X1656" s="199"/>
      <c r="Y1656" s="199"/>
      <c r="AA1656" s="203"/>
      <c r="AB1656" s="198"/>
    </row>
    <row r="1657" spans="24:28">
      <c r="X1657" s="199"/>
      <c r="Y1657" s="199"/>
      <c r="AA1657" s="203"/>
      <c r="AB1657" s="198"/>
    </row>
    <row r="1658" spans="24:28">
      <c r="X1658" s="199"/>
      <c r="Y1658" s="199"/>
      <c r="AA1658" s="203"/>
      <c r="AB1658" s="198"/>
    </row>
    <row r="1659" spans="24:28">
      <c r="X1659" s="199"/>
      <c r="Y1659" s="199"/>
      <c r="AA1659" s="203"/>
      <c r="AB1659" s="198"/>
    </row>
    <row r="1660" spans="24:28">
      <c r="X1660" s="199"/>
      <c r="Y1660" s="199"/>
      <c r="AA1660" s="203"/>
      <c r="AB1660" s="198"/>
    </row>
    <row r="1661" spans="24:28">
      <c r="X1661" s="199"/>
      <c r="Y1661" s="199"/>
      <c r="AA1661" s="203"/>
      <c r="AB1661" s="198"/>
    </row>
    <row r="1662" spans="24:28">
      <c r="X1662" s="199"/>
      <c r="Y1662" s="199"/>
      <c r="AA1662" s="203"/>
      <c r="AB1662" s="198"/>
    </row>
    <row r="1663" spans="24:28">
      <c r="X1663" s="199"/>
      <c r="Y1663" s="199"/>
      <c r="AA1663" s="203"/>
      <c r="AB1663" s="198"/>
    </row>
    <row r="1664" spans="24:28">
      <c r="X1664" s="199"/>
      <c r="Y1664" s="199"/>
      <c r="AA1664" s="203"/>
      <c r="AB1664" s="198"/>
    </row>
    <row r="1665" spans="24:28">
      <c r="X1665" s="199"/>
      <c r="Y1665" s="199"/>
      <c r="AA1665" s="203"/>
      <c r="AB1665" s="198"/>
    </row>
    <row r="1666" spans="24:28">
      <c r="X1666" s="199"/>
      <c r="Y1666" s="199"/>
      <c r="AA1666" s="203"/>
      <c r="AB1666" s="198"/>
    </row>
    <row r="1667" spans="24:28">
      <c r="X1667" s="199"/>
      <c r="Y1667" s="199"/>
      <c r="AA1667" s="203"/>
      <c r="AB1667" s="198"/>
    </row>
    <row r="1668" spans="24:28">
      <c r="X1668" s="199"/>
      <c r="Y1668" s="199"/>
      <c r="AA1668" s="203"/>
      <c r="AB1668" s="198"/>
    </row>
    <row r="1669" spans="24:28">
      <c r="X1669" s="199"/>
      <c r="Y1669" s="199"/>
      <c r="AA1669" s="203"/>
      <c r="AB1669" s="198"/>
    </row>
    <row r="1670" spans="24:28">
      <c r="X1670" s="199"/>
      <c r="Y1670" s="199"/>
      <c r="AA1670" s="203"/>
      <c r="AB1670" s="198"/>
    </row>
    <row r="1671" spans="24:28">
      <c r="X1671" s="199"/>
      <c r="Y1671" s="199"/>
      <c r="AA1671" s="203"/>
      <c r="AB1671" s="198"/>
    </row>
    <row r="1672" spans="24:28">
      <c r="X1672" s="199"/>
      <c r="Y1672" s="199"/>
      <c r="AA1672" s="203"/>
      <c r="AB1672" s="198"/>
    </row>
    <row r="1673" spans="24:28">
      <c r="X1673" s="199"/>
      <c r="Y1673" s="199"/>
      <c r="AA1673" s="203"/>
      <c r="AB1673" s="198"/>
    </row>
    <row r="1674" spans="24:28">
      <c r="X1674" s="199"/>
      <c r="Y1674" s="199"/>
      <c r="AA1674" s="203"/>
      <c r="AB1674" s="198"/>
    </row>
    <row r="1675" spans="24:28">
      <c r="X1675" s="199"/>
      <c r="Y1675" s="199"/>
      <c r="AA1675" s="203"/>
      <c r="AB1675" s="198"/>
    </row>
    <row r="1676" spans="24:28">
      <c r="X1676" s="199"/>
      <c r="Y1676" s="199"/>
      <c r="AA1676" s="203"/>
      <c r="AB1676" s="198"/>
    </row>
    <row r="1677" spans="24:28">
      <c r="X1677" s="199"/>
      <c r="Y1677" s="199"/>
      <c r="AA1677" s="203"/>
      <c r="AB1677" s="198"/>
    </row>
    <row r="1678" spans="24:28">
      <c r="X1678" s="199"/>
      <c r="Y1678" s="199"/>
      <c r="AA1678" s="203"/>
      <c r="AB1678" s="198"/>
    </row>
    <row r="1679" spans="24:28">
      <c r="X1679" s="199"/>
      <c r="Y1679" s="199"/>
      <c r="AA1679" s="203"/>
      <c r="AB1679" s="198"/>
    </row>
    <row r="1680" spans="24:28">
      <c r="X1680" s="199"/>
      <c r="Y1680" s="199"/>
      <c r="AA1680" s="203"/>
      <c r="AB1680" s="198"/>
    </row>
    <row r="1681" spans="24:28">
      <c r="X1681" s="199"/>
      <c r="Y1681" s="199"/>
      <c r="AA1681" s="203"/>
      <c r="AB1681" s="198"/>
    </row>
    <row r="1682" spans="24:28">
      <c r="X1682" s="199"/>
      <c r="Y1682" s="199"/>
      <c r="AA1682" s="203"/>
      <c r="AB1682" s="198"/>
    </row>
    <row r="1683" spans="24:28">
      <c r="X1683" s="199"/>
      <c r="Y1683" s="199"/>
      <c r="AA1683" s="203"/>
      <c r="AB1683" s="198"/>
    </row>
    <row r="1684" spans="24:28">
      <c r="X1684" s="199"/>
      <c r="Y1684" s="199"/>
      <c r="AA1684" s="203"/>
      <c r="AB1684" s="198"/>
    </row>
    <row r="1685" spans="24:28">
      <c r="X1685" s="199"/>
      <c r="Y1685" s="199"/>
      <c r="AA1685" s="203"/>
      <c r="AB1685" s="198"/>
    </row>
    <row r="1686" spans="24:28">
      <c r="X1686" s="199"/>
      <c r="Y1686" s="199"/>
      <c r="AA1686" s="203"/>
      <c r="AB1686" s="198"/>
    </row>
    <row r="1687" spans="24:28">
      <c r="X1687" s="199"/>
      <c r="Y1687" s="199"/>
      <c r="AA1687" s="203"/>
      <c r="AB1687" s="198"/>
    </row>
    <row r="1688" spans="24:28">
      <c r="X1688" s="199"/>
      <c r="Y1688" s="199"/>
      <c r="AA1688" s="203"/>
      <c r="AB1688" s="198"/>
    </row>
    <row r="1689" spans="24:28">
      <c r="X1689" s="199"/>
      <c r="Y1689" s="199"/>
      <c r="AA1689" s="203"/>
      <c r="AB1689" s="198"/>
    </row>
    <row r="1690" spans="24:28">
      <c r="X1690" s="199"/>
      <c r="Y1690" s="199"/>
      <c r="AA1690" s="203"/>
      <c r="AB1690" s="198"/>
    </row>
    <row r="1691" spans="24:28">
      <c r="X1691" s="199"/>
      <c r="Y1691" s="199"/>
      <c r="AA1691" s="203"/>
      <c r="AB1691" s="198"/>
    </row>
    <row r="1692" spans="24:28">
      <c r="X1692" s="199"/>
      <c r="Y1692" s="199"/>
      <c r="AA1692" s="203"/>
      <c r="AB1692" s="198"/>
    </row>
    <row r="1693" spans="24:28">
      <c r="X1693" s="199"/>
      <c r="Y1693" s="199"/>
      <c r="AA1693" s="203"/>
      <c r="AB1693" s="198"/>
    </row>
    <row r="1694" spans="24:28">
      <c r="X1694" s="199"/>
      <c r="Y1694" s="199"/>
      <c r="AA1694" s="203"/>
      <c r="AB1694" s="198"/>
    </row>
    <row r="1695" spans="24:28">
      <c r="X1695" s="199"/>
      <c r="Y1695" s="199"/>
      <c r="AA1695" s="203"/>
      <c r="AB1695" s="198"/>
    </row>
    <row r="1696" spans="24:28">
      <c r="X1696" s="199"/>
      <c r="Y1696" s="199"/>
      <c r="AA1696" s="203"/>
      <c r="AB1696" s="198"/>
    </row>
    <row r="1697" spans="24:28">
      <c r="X1697" s="199"/>
      <c r="Y1697" s="199"/>
      <c r="AA1697" s="203"/>
      <c r="AB1697" s="198"/>
    </row>
    <row r="1698" spans="24:28">
      <c r="X1698" s="199"/>
      <c r="Y1698" s="199"/>
      <c r="AA1698" s="203"/>
      <c r="AB1698" s="198"/>
    </row>
    <row r="1699" spans="24:28">
      <c r="X1699" s="199"/>
      <c r="Y1699" s="199"/>
      <c r="AA1699" s="203"/>
      <c r="AB1699" s="198"/>
    </row>
    <row r="1700" spans="24:28">
      <c r="X1700" s="199"/>
      <c r="Y1700" s="199"/>
      <c r="AA1700" s="203"/>
      <c r="AB1700" s="198"/>
    </row>
    <row r="1701" spans="24:28">
      <c r="X1701" s="199"/>
      <c r="Y1701" s="199"/>
      <c r="AA1701" s="203"/>
      <c r="AB1701" s="198"/>
    </row>
    <row r="1702" spans="24:28">
      <c r="X1702" s="199"/>
      <c r="Y1702" s="199"/>
      <c r="AA1702" s="203"/>
      <c r="AB1702" s="198"/>
    </row>
    <row r="1703" spans="24:28">
      <c r="X1703" s="199"/>
      <c r="Y1703" s="199"/>
      <c r="AA1703" s="203"/>
      <c r="AB1703" s="198"/>
    </row>
    <row r="1704" spans="24:28">
      <c r="X1704" s="199"/>
      <c r="Y1704" s="199"/>
      <c r="AA1704" s="203"/>
      <c r="AB1704" s="198"/>
    </row>
    <row r="1705" spans="24:28">
      <c r="X1705" s="199"/>
      <c r="Y1705" s="199"/>
      <c r="AA1705" s="203"/>
      <c r="AB1705" s="198"/>
    </row>
    <row r="1706" spans="24:28">
      <c r="X1706" s="199"/>
      <c r="Y1706" s="199"/>
      <c r="AA1706" s="203"/>
      <c r="AB1706" s="198"/>
    </row>
    <row r="1707" spans="24:28">
      <c r="X1707" s="199"/>
      <c r="Y1707" s="199"/>
      <c r="AA1707" s="203"/>
      <c r="AB1707" s="198"/>
    </row>
    <row r="1708" spans="24:28">
      <c r="X1708" s="199"/>
      <c r="Y1708" s="199"/>
      <c r="AA1708" s="203"/>
      <c r="AB1708" s="198"/>
    </row>
    <row r="1709" spans="24:28">
      <c r="X1709" s="199"/>
      <c r="Y1709" s="199"/>
      <c r="AA1709" s="203"/>
      <c r="AB1709" s="198"/>
    </row>
    <row r="1710" spans="24:28">
      <c r="X1710" s="199"/>
      <c r="Y1710" s="199"/>
      <c r="AA1710" s="203"/>
      <c r="AB1710" s="198"/>
    </row>
    <row r="1711" spans="24:28">
      <c r="X1711" s="199"/>
      <c r="Y1711" s="199"/>
      <c r="AA1711" s="203"/>
      <c r="AB1711" s="198"/>
    </row>
    <row r="1712" spans="24:28">
      <c r="X1712" s="199"/>
      <c r="Y1712" s="199"/>
      <c r="AA1712" s="203"/>
      <c r="AB1712" s="198"/>
    </row>
    <row r="1713" spans="24:28">
      <c r="X1713" s="199"/>
      <c r="Y1713" s="199"/>
      <c r="AA1713" s="203"/>
      <c r="AB1713" s="198"/>
    </row>
    <row r="1714" spans="24:28">
      <c r="X1714" s="199"/>
      <c r="Y1714" s="199"/>
      <c r="AA1714" s="203"/>
      <c r="AB1714" s="198"/>
    </row>
    <row r="1715" spans="24:28">
      <c r="X1715" s="199"/>
      <c r="Y1715" s="199"/>
      <c r="AA1715" s="203"/>
      <c r="AB1715" s="198"/>
    </row>
    <row r="1716" spans="24:28">
      <c r="X1716" s="199"/>
      <c r="Y1716" s="199"/>
      <c r="AA1716" s="203"/>
      <c r="AB1716" s="198"/>
    </row>
    <row r="1717" spans="24:28">
      <c r="X1717" s="199"/>
      <c r="Y1717" s="199"/>
      <c r="AA1717" s="203"/>
      <c r="AB1717" s="198"/>
    </row>
    <row r="1718" spans="24:28">
      <c r="X1718" s="199"/>
      <c r="Y1718" s="199"/>
      <c r="AA1718" s="203"/>
      <c r="AB1718" s="198"/>
    </row>
    <row r="1719" spans="24:28">
      <c r="X1719" s="199"/>
      <c r="Y1719" s="199"/>
      <c r="AA1719" s="203"/>
      <c r="AB1719" s="198"/>
    </row>
    <row r="1720" spans="24:28">
      <c r="X1720" s="199"/>
      <c r="Y1720" s="199"/>
      <c r="AA1720" s="203"/>
      <c r="AB1720" s="198"/>
    </row>
    <row r="1721" spans="24:28">
      <c r="X1721" s="199"/>
      <c r="Y1721" s="199"/>
      <c r="AA1721" s="203"/>
      <c r="AB1721" s="198"/>
    </row>
    <row r="1722" spans="24:28">
      <c r="X1722" s="199"/>
      <c r="Y1722" s="199"/>
      <c r="AA1722" s="203"/>
      <c r="AB1722" s="198"/>
    </row>
    <row r="1723" spans="24:28">
      <c r="X1723" s="199"/>
      <c r="Y1723" s="199"/>
      <c r="AA1723" s="203"/>
      <c r="AB1723" s="198"/>
    </row>
    <row r="1724" spans="24:28">
      <c r="X1724" s="199"/>
      <c r="Y1724" s="199"/>
      <c r="AA1724" s="203"/>
      <c r="AB1724" s="198"/>
    </row>
    <row r="1725" spans="24:28">
      <c r="X1725" s="199"/>
      <c r="Y1725" s="199"/>
      <c r="AA1725" s="203"/>
      <c r="AB1725" s="198"/>
    </row>
    <row r="1726" spans="24:28">
      <c r="X1726" s="199"/>
      <c r="Y1726" s="199"/>
      <c r="AA1726" s="203"/>
      <c r="AB1726" s="198"/>
    </row>
    <row r="1727" spans="24:28">
      <c r="X1727" s="199"/>
      <c r="Y1727" s="199"/>
      <c r="AA1727" s="203"/>
      <c r="AB1727" s="198"/>
    </row>
    <row r="1728" spans="24:28">
      <c r="X1728" s="199"/>
      <c r="Y1728" s="199"/>
      <c r="AA1728" s="203"/>
      <c r="AB1728" s="198"/>
    </row>
    <row r="1729" spans="24:28">
      <c r="X1729" s="199"/>
      <c r="Y1729" s="199"/>
      <c r="AA1729" s="203"/>
      <c r="AB1729" s="198"/>
    </row>
    <row r="1730" spans="24:28">
      <c r="X1730" s="199"/>
      <c r="Y1730" s="199"/>
      <c r="AA1730" s="203"/>
      <c r="AB1730" s="198"/>
    </row>
    <row r="1731" spans="24:28">
      <c r="X1731" s="199"/>
      <c r="Y1731" s="199"/>
      <c r="AA1731" s="203"/>
      <c r="AB1731" s="198"/>
    </row>
    <row r="1732" spans="24:28">
      <c r="X1732" s="199"/>
      <c r="Y1732" s="199"/>
      <c r="AA1732" s="203"/>
      <c r="AB1732" s="198"/>
    </row>
    <row r="1733" spans="24:28">
      <c r="X1733" s="199"/>
      <c r="Y1733" s="199"/>
      <c r="AA1733" s="203"/>
      <c r="AB1733" s="198"/>
    </row>
    <row r="1734" spans="24:28">
      <c r="X1734" s="199"/>
      <c r="Y1734" s="199"/>
      <c r="AA1734" s="203"/>
      <c r="AB1734" s="198"/>
    </row>
    <row r="1735" spans="24:28">
      <c r="X1735" s="199"/>
      <c r="Y1735" s="199"/>
      <c r="AA1735" s="203"/>
      <c r="AB1735" s="198"/>
    </row>
    <row r="1736" spans="24:28">
      <c r="X1736" s="199"/>
      <c r="Y1736" s="199"/>
      <c r="AA1736" s="203"/>
      <c r="AB1736" s="198"/>
    </row>
    <row r="1737" spans="24:28">
      <c r="X1737" s="199"/>
      <c r="Y1737" s="199"/>
      <c r="AA1737" s="203"/>
      <c r="AB1737" s="198"/>
    </row>
    <row r="1738" spans="24:28">
      <c r="X1738" s="199"/>
      <c r="Y1738" s="199"/>
      <c r="AA1738" s="203"/>
      <c r="AB1738" s="198"/>
    </row>
    <row r="1739" spans="24:28">
      <c r="X1739" s="199"/>
      <c r="Y1739" s="199"/>
      <c r="AA1739" s="203"/>
      <c r="AB1739" s="198"/>
    </row>
    <row r="1740" spans="24:28">
      <c r="X1740" s="199"/>
      <c r="Y1740" s="199"/>
      <c r="AA1740" s="203"/>
      <c r="AB1740" s="198"/>
    </row>
    <row r="1741" spans="24:28">
      <c r="X1741" s="199"/>
      <c r="Y1741" s="199"/>
      <c r="AA1741" s="203"/>
      <c r="AB1741" s="198"/>
    </row>
    <row r="1742" spans="24:28">
      <c r="X1742" s="199"/>
      <c r="Y1742" s="199"/>
      <c r="AA1742" s="203"/>
      <c r="AB1742" s="198"/>
    </row>
    <row r="1743" spans="24:28">
      <c r="X1743" s="199"/>
      <c r="Y1743" s="199"/>
      <c r="AA1743" s="203"/>
      <c r="AB1743" s="198"/>
    </row>
    <row r="1744" spans="24:28">
      <c r="X1744" s="199"/>
      <c r="Y1744" s="199"/>
      <c r="AA1744" s="203"/>
      <c r="AB1744" s="198"/>
    </row>
    <row r="1745" spans="24:28">
      <c r="X1745" s="199"/>
      <c r="Y1745" s="199"/>
      <c r="AA1745" s="203"/>
      <c r="AB1745" s="198"/>
    </row>
    <row r="1746" spans="24:28">
      <c r="X1746" s="199"/>
      <c r="Y1746" s="199"/>
      <c r="AA1746" s="203"/>
      <c r="AB1746" s="198"/>
    </row>
    <row r="1747" spans="24:28">
      <c r="X1747" s="199"/>
      <c r="Y1747" s="199"/>
      <c r="AA1747" s="203"/>
      <c r="AB1747" s="198"/>
    </row>
    <row r="1748" spans="24:28">
      <c r="X1748" s="199"/>
      <c r="Y1748" s="199"/>
      <c r="AA1748" s="203"/>
      <c r="AB1748" s="198"/>
    </row>
    <row r="1749" spans="24:28">
      <c r="X1749" s="199"/>
      <c r="Y1749" s="199"/>
      <c r="AA1749" s="203"/>
      <c r="AB1749" s="198"/>
    </row>
    <row r="1750" spans="24:28">
      <c r="X1750" s="199"/>
      <c r="Y1750" s="199"/>
      <c r="AA1750" s="203"/>
      <c r="AB1750" s="198"/>
    </row>
    <row r="1751" spans="24:28">
      <c r="X1751" s="199"/>
      <c r="Y1751" s="199"/>
      <c r="AA1751" s="203"/>
      <c r="AB1751" s="198"/>
    </row>
    <row r="1752" spans="24:28">
      <c r="X1752" s="199"/>
      <c r="Y1752" s="199"/>
      <c r="AA1752" s="203"/>
      <c r="AB1752" s="198"/>
    </row>
    <row r="1753" spans="24:28">
      <c r="X1753" s="199"/>
      <c r="Y1753" s="199"/>
      <c r="AA1753" s="203"/>
      <c r="AB1753" s="198"/>
    </row>
    <row r="1754" spans="24:28">
      <c r="X1754" s="199"/>
      <c r="Y1754" s="199"/>
      <c r="AA1754" s="203"/>
      <c r="AB1754" s="198"/>
    </row>
    <row r="1755" spans="24:28">
      <c r="X1755" s="199"/>
      <c r="Y1755" s="199"/>
      <c r="AA1755" s="203"/>
      <c r="AB1755" s="198"/>
    </row>
    <row r="1756" spans="24:28">
      <c r="X1756" s="199"/>
      <c r="Y1756" s="199"/>
      <c r="AA1756" s="203"/>
      <c r="AB1756" s="198"/>
    </row>
    <row r="1757" spans="24:28">
      <c r="X1757" s="199"/>
      <c r="Y1757" s="199"/>
      <c r="AA1757" s="203"/>
      <c r="AB1757" s="198"/>
    </row>
    <row r="1758" spans="24:28">
      <c r="X1758" s="199"/>
      <c r="Y1758" s="199"/>
      <c r="AA1758" s="203"/>
      <c r="AB1758" s="198"/>
    </row>
    <row r="1759" spans="24:28">
      <c r="X1759" s="199"/>
      <c r="Y1759" s="199"/>
      <c r="AA1759" s="203"/>
      <c r="AB1759" s="198"/>
    </row>
    <row r="1760" spans="24:28">
      <c r="X1760" s="199"/>
      <c r="Y1760" s="199"/>
      <c r="AA1760" s="203"/>
      <c r="AB1760" s="198"/>
    </row>
    <row r="1761" spans="24:28">
      <c r="X1761" s="199"/>
      <c r="Y1761" s="199"/>
      <c r="AA1761" s="203"/>
      <c r="AB1761" s="198"/>
    </row>
    <row r="1762" spans="24:28">
      <c r="X1762" s="199"/>
      <c r="Y1762" s="199"/>
      <c r="AA1762" s="203"/>
      <c r="AB1762" s="198"/>
    </row>
    <row r="1763" spans="24:28">
      <c r="X1763" s="199"/>
      <c r="Y1763" s="199"/>
      <c r="AA1763" s="203"/>
      <c r="AB1763" s="198"/>
    </row>
    <row r="1764" spans="24:28">
      <c r="X1764" s="199"/>
      <c r="Y1764" s="199"/>
      <c r="AA1764" s="203"/>
      <c r="AB1764" s="198"/>
    </row>
    <row r="1765" spans="24:28">
      <c r="X1765" s="199"/>
      <c r="Y1765" s="199"/>
      <c r="AA1765" s="203"/>
      <c r="AB1765" s="198"/>
    </row>
    <row r="1766" spans="24:28">
      <c r="X1766" s="199"/>
      <c r="Y1766" s="199"/>
      <c r="AA1766" s="203"/>
      <c r="AB1766" s="198"/>
    </row>
    <row r="1767" spans="24:28">
      <c r="X1767" s="199"/>
      <c r="Y1767" s="199"/>
      <c r="AA1767" s="203"/>
      <c r="AB1767" s="198"/>
    </row>
    <row r="1768" spans="24:28">
      <c r="X1768" s="199"/>
      <c r="Y1768" s="199"/>
      <c r="AA1768" s="203"/>
      <c r="AB1768" s="198"/>
    </row>
    <row r="1769" spans="24:28">
      <c r="X1769" s="199"/>
      <c r="Y1769" s="199"/>
      <c r="AA1769" s="203"/>
      <c r="AB1769" s="198"/>
    </row>
    <row r="1770" spans="24:28">
      <c r="X1770" s="199"/>
      <c r="Y1770" s="199"/>
      <c r="AA1770" s="203"/>
      <c r="AB1770" s="198"/>
    </row>
    <row r="1771" spans="24:28">
      <c r="X1771" s="199"/>
      <c r="Y1771" s="199"/>
      <c r="AA1771" s="203"/>
      <c r="AB1771" s="198"/>
    </row>
    <row r="1772" spans="24:28">
      <c r="X1772" s="199"/>
      <c r="Y1772" s="199"/>
      <c r="AA1772" s="203"/>
      <c r="AB1772" s="198"/>
    </row>
    <row r="1773" spans="24:28">
      <c r="X1773" s="199"/>
      <c r="Y1773" s="199"/>
      <c r="AA1773" s="203"/>
      <c r="AB1773" s="198"/>
    </row>
    <row r="1774" spans="24:28">
      <c r="X1774" s="199"/>
      <c r="Y1774" s="199"/>
      <c r="AA1774" s="203"/>
      <c r="AB1774" s="198"/>
    </row>
    <row r="1775" spans="24:28">
      <c r="X1775" s="199"/>
      <c r="Y1775" s="199"/>
      <c r="AA1775" s="203"/>
      <c r="AB1775" s="198"/>
    </row>
    <row r="1776" spans="24:28">
      <c r="X1776" s="199"/>
      <c r="Y1776" s="199"/>
      <c r="AA1776" s="203"/>
      <c r="AB1776" s="198"/>
    </row>
    <row r="1777" spans="24:28">
      <c r="X1777" s="199"/>
      <c r="Y1777" s="199"/>
      <c r="AA1777" s="203"/>
      <c r="AB1777" s="198"/>
    </row>
    <row r="1778" spans="24:28">
      <c r="X1778" s="199"/>
      <c r="Y1778" s="199"/>
      <c r="AA1778" s="203"/>
      <c r="AB1778" s="198"/>
    </row>
    <row r="1779" spans="24:28">
      <c r="X1779" s="199"/>
      <c r="Y1779" s="199"/>
      <c r="AA1779" s="203"/>
      <c r="AB1779" s="198"/>
    </row>
    <row r="1780" spans="24:28">
      <c r="X1780" s="199"/>
      <c r="Y1780" s="199"/>
      <c r="AA1780" s="203"/>
      <c r="AB1780" s="198"/>
    </row>
    <row r="1781" spans="24:28">
      <c r="X1781" s="199"/>
      <c r="Y1781" s="199"/>
      <c r="AA1781" s="203"/>
      <c r="AB1781" s="198"/>
    </row>
    <row r="1782" spans="24:28">
      <c r="X1782" s="199"/>
      <c r="Y1782" s="199"/>
      <c r="AA1782" s="203"/>
      <c r="AB1782" s="198"/>
    </row>
    <row r="1783" spans="24:28">
      <c r="X1783" s="199"/>
      <c r="Y1783" s="199"/>
      <c r="AA1783" s="203"/>
      <c r="AB1783" s="198"/>
    </row>
    <row r="1784" spans="24:28">
      <c r="X1784" s="199"/>
      <c r="Y1784" s="199"/>
      <c r="AA1784" s="203"/>
      <c r="AB1784" s="198"/>
    </row>
    <row r="1785" spans="24:28">
      <c r="X1785" s="199"/>
      <c r="Y1785" s="199"/>
      <c r="AA1785" s="203"/>
      <c r="AB1785" s="198"/>
    </row>
    <row r="1786" spans="24:28">
      <c r="X1786" s="199"/>
      <c r="Y1786" s="199"/>
      <c r="AA1786" s="203"/>
      <c r="AB1786" s="198"/>
    </row>
    <row r="1787" spans="24:28">
      <c r="X1787" s="199"/>
      <c r="Y1787" s="199"/>
      <c r="AA1787" s="203"/>
      <c r="AB1787" s="198"/>
    </row>
    <row r="1788" spans="24:28">
      <c r="X1788" s="199"/>
      <c r="Y1788" s="199"/>
      <c r="AA1788" s="203"/>
      <c r="AB1788" s="198"/>
    </row>
    <row r="1789" spans="24:28">
      <c r="X1789" s="199"/>
      <c r="Y1789" s="199"/>
      <c r="AA1789" s="203"/>
      <c r="AB1789" s="198"/>
    </row>
    <row r="1790" spans="24:28">
      <c r="X1790" s="199"/>
      <c r="Y1790" s="199"/>
      <c r="AA1790" s="203"/>
      <c r="AB1790" s="198"/>
    </row>
    <row r="1791" spans="24:28">
      <c r="X1791" s="199"/>
      <c r="Y1791" s="199"/>
      <c r="AA1791" s="203"/>
      <c r="AB1791" s="198"/>
    </row>
    <row r="1792" spans="24:28">
      <c r="X1792" s="199"/>
      <c r="Y1792" s="199"/>
      <c r="AA1792" s="203"/>
      <c r="AB1792" s="198"/>
    </row>
    <row r="1793" spans="24:28">
      <c r="X1793" s="199"/>
      <c r="Y1793" s="199"/>
      <c r="AA1793" s="203"/>
      <c r="AB1793" s="198"/>
    </row>
    <row r="1794" spans="24:28">
      <c r="X1794" s="199"/>
      <c r="Y1794" s="199"/>
      <c r="AA1794" s="203"/>
      <c r="AB1794" s="198"/>
    </row>
    <row r="1795" spans="24:28">
      <c r="X1795" s="199"/>
      <c r="Y1795" s="199"/>
      <c r="AA1795" s="203"/>
      <c r="AB1795" s="198"/>
    </row>
    <row r="1796" spans="24:28">
      <c r="X1796" s="199"/>
      <c r="Y1796" s="199"/>
      <c r="AA1796" s="203"/>
      <c r="AB1796" s="198"/>
    </row>
    <row r="1797" spans="24:28">
      <c r="X1797" s="199"/>
      <c r="Y1797" s="199"/>
      <c r="AA1797" s="203"/>
      <c r="AB1797" s="198"/>
    </row>
    <row r="1798" spans="24:28">
      <c r="X1798" s="199"/>
      <c r="Y1798" s="199"/>
      <c r="AA1798" s="203"/>
      <c r="AB1798" s="198"/>
    </row>
    <row r="1799" spans="24:28">
      <c r="X1799" s="199"/>
      <c r="Y1799" s="199"/>
      <c r="AA1799" s="203"/>
      <c r="AB1799" s="198"/>
    </row>
    <row r="1800" spans="24:28">
      <c r="X1800" s="199"/>
      <c r="Y1800" s="199"/>
      <c r="AA1800" s="203"/>
      <c r="AB1800" s="198"/>
    </row>
    <row r="1801" spans="24:28">
      <c r="X1801" s="199"/>
      <c r="Y1801" s="199"/>
      <c r="AA1801" s="203"/>
      <c r="AB1801" s="198"/>
    </row>
    <row r="1802" spans="24:28">
      <c r="X1802" s="199"/>
      <c r="Y1802" s="199"/>
      <c r="AA1802" s="203"/>
      <c r="AB1802" s="198"/>
    </row>
    <row r="1803" spans="24:28">
      <c r="X1803" s="199"/>
      <c r="Y1803" s="199"/>
      <c r="AA1803" s="203"/>
      <c r="AB1803" s="198"/>
    </row>
    <row r="1804" spans="24:28">
      <c r="X1804" s="199"/>
      <c r="Y1804" s="199"/>
      <c r="AA1804" s="203"/>
      <c r="AB1804" s="198"/>
    </row>
    <row r="1805" spans="24:28">
      <c r="X1805" s="199"/>
      <c r="Y1805" s="199"/>
      <c r="AA1805" s="203"/>
      <c r="AB1805" s="198"/>
    </row>
    <row r="1806" spans="24:28">
      <c r="X1806" s="199"/>
      <c r="Y1806" s="199"/>
      <c r="AA1806" s="203"/>
      <c r="AB1806" s="198"/>
    </row>
    <row r="1807" spans="24:28">
      <c r="Z1807" s="197">
        <f>Z1806+Z$5</f>
        <v>0</v>
      </c>
      <c r="AA1807" s="203" t="str">
        <f ca="1">IF(ROW()&gt;$Z$4*($AA$5+$AB$5),"",(OFFSET($AC$7,MOD((ROW()-7),($AA$5+$AB$5))+$AB$4,$AA$4-1-INT((ROW()-7)/($AA$5+$AB$5))))/1000)</f>
        <v/>
      </c>
      <c r="AB1807" s="198" t="str">
        <f ca="1">IF(ROW()&gt;$Z$4*($AA$5+$AB$5),"",(OFFSET($AC$7,MOD((ROW()-7),($AA$5+$AB$5))+$AA$5+1+$AB$4,$AA$4-1-INT((ROW()-7)/($AA$5+$AB$5))))/1000)</f>
        <v/>
      </c>
    </row>
  </sheetData>
  <sheetProtection password="C535" sheet="1" objects="1" scenarios="1"/>
  <phoneticPr fontId="2" type="noConversion"/>
  <conditionalFormatting sqref="I13 K13">
    <cfRule type="cellIs" dxfId="26" priority="11" stopIfTrue="1" operator="greaterThan">
      <formula>0.35</formula>
    </cfRule>
  </conditionalFormatting>
  <conditionalFormatting sqref="G8">
    <cfRule type="cellIs" dxfId="25" priority="12" stopIfTrue="1" operator="greaterThan">
      <formula>$N$3</formula>
    </cfRule>
  </conditionalFormatting>
  <conditionalFormatting sqref="D17">
    <cfRule type="cellIs" dxfId="24" priority="14" stopIfTrue="1" operator="notBetween">
      <formula>-$M$3</formula>
      <formula>$M$3</formula>
    </cfRule>
  </conditionalFormatting>
  <conditionalFormatting sqref="I12">
    <cfRule type="cellIs" dxfId="23" priority="17" stopIfTrue="1" operator="greaterThan">
      <formula>2*$M$3-$J$12-$K$12+0.5</formula>
    </cfRule>
  </conditionalFormatting>
  <conditionalFormatting sqref="J12">
    <cfRule type="cellIs" dxfId="22" priority="18" stopIfTrue="1" operator="greaterThan">
      <formula>2*$M$3-$I$12-$K$12+0.5</formula>
    </cfRule>
  </conditionalFormatting>
  <conditionalFormatting sqref="K12">
    <cfRule type="cellIs" dxfId="21" priority="19" stopIfTrue="1" operator="greaterThan">
      <formula>2*$M$3-$I$12-$J$12+0.5</formula>
    </cfRule>
  </conditionalFormatting>
  <conditionalFormatting sqref="C14 F14">
    <cfRule type="cellIs" dxfId="20" priority="20" stopIfTrue="1" operator="lessThan">
      <formula>-$M$3-0.5</formula>
    </cfRule>
  </conditionalFormatting>
  <conditionalFormatting sqref="M13">
    <cfRule type="cellIs" dxfId="19" priority="21" stopIfTrue="1" operator="greaterThan">
      <formula>$M$3</formula>
    </cfRule>
  </conditionalFormatting>
  <conditionalFormatting sqref="M12">
    <cfRule type="cellIs" dxfId="18" priority="22" stopIfTrue="1" operator="greaterThan">
      <formula>IF($C$27=1,1,2)*$M$3</formula>
    </cfRule>
  </conditionalFormatting>
  <conditionalFormatting sqref="H4">
    <cfRule type="cellIs" dxfId="17" priority="37" stopIfTrue="1" operator="notBetween">
      <formula>1</formula>
      <formula>0.01</formula>
    </cfRule>
    <cfRule type="expression" dxfId="16" priority="38" stopIfTrue="1">
      <formula>$H$4*($J$5/$G$8)^2&lt;0.01</formula>
    </cfRule>
  </conditionalFormatting>
  <conditionalFormatting sqref="F33">
    <cfRule type="cellIs" dxfId="15" priority="71" stopIfTrue="1" operator="notBetween">
      <formula>10</formula>
      <formula>50</formula>
    </cfRule>
  </conditionalFormatting>
  <conditionalFormatting sqref="F32">
    <cfRule type="cellIs" dxfId="14" priority="72" stopIfTrue="1" operator="notBetween">
      <formula>10</formula>
      <formula>180</formula>
    </cfRule>
  </conditionalFormatting>
  <conditionalFormatting sqref="V3">
    <cfRule type="cellIs" dxfId="13" priority="73" stopIfTrue="1" operator="notBetween">
      <formula>0.01</formula>
      <formula>1</formula>
    </cfRule>
  </conditionalFormatting>
  <conditionalFormatting sqref="M4">
    <cfRule type="cellIs" dxfId="12" priority="88" stopIfTrue="1" operator="notBetween">
      <formula>1</formula>
      <formula>0.01</formula>
    </cfRule>
    <cfRule type="expression" dxfId="11" priority="89" stopIfTrue="1">
      <formula>$M$4/($J$5/$G$8)^2&gt;1</formula>
    </cfRule>
  </conditionalFormatting>
  <conditionalFormatting sqref="N4">
    <cfRule type="cellIs" dxfId="10" priority="90" stopIfTrue="1" operator="equal">
      <formula>"Auto feeding"</formula>
    </cfRule>
    <cfRule type="cellIs" dxfId="9" priority="91" stopIfTrue="1" operator="equal">
      <formula>"Wrong value"</formula>
    </cfRule>
  </conditionalFormatting>
  <conditionalFormatting sqref="I4">
    <cfRule type="cellIs" dxfId="8" priority="92" stopIfTrue="1" operator="equal">
      <formula>"Auto pulling"</formula>
    </cfRule>
    <cfRule type="cellIs" dxfId="7" priority="93" stopIfTrue="1" operator="equal">
      <formula>"Wrong value"</formula>
    </cfRule>
  </conditionalFormatting>
  <conditionalFormatting sqref="J5">
    <cfRule type="expression" dxfId="6" priority="94" stopIfTrue="1">
      <formula>($G$8/$J$5)&gt;10</formula>
    </cfRule>
  </conditionalFormatting>
  <conditionalFormatting sqref="A33:B33">
    <cfRule type="expression" dxfId="5" priority="95" stopIfTrue="1">
      <formula>$I$24</formula>
    </cfRule>
  </conditionalFormatting>
  <conditionalFormatting sqref="D36">
    <cfRule type="cellIs" dxfId="4" priority="1" stopIfTrue="1" operator="lessThan">
      <formula>-500</formula>
    </cfRule>
    <cfRule type="cellIs" dxfId="3" priority="2" stopIfTrue="1" operator="greaterThan">
      <formula>500</formula>
    </cfRule>
  </conditionalFormatting>
  <pageMargins left="0.75" right="0.75" top="1" bottom="1" header="0.5" footer="0.5"/>
  <pageSetup scale="74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089609" r:id="rId4" name="TextBox9">
          <controlPr locked="0" defaultSize="0" autoFill="0" autoLine="0" r:id="rId5">
            <anchor moveWithCells="1">
              <from>
                <xdr:col>1</xdr:col>
                <xdr:colOff>523875</xdr:colOff>
                <xdr:row>35</xdr:row>
                <xdr:rowOff>19050</xdr:rowOff>
              </from>
              <to>
                <xdr:col>2</xdr:col>
                <xdr:colOff>152400</xdr:colOff>
                <xdr:row>35</xdr:row>
                <xdr:rowOff>200025</xdr:rowOff>
              </to>
            </anchor>
          </controlPr>
        </control>
      </mc:Choice>
      <mc:Fallback>
        <control shapeId="8089609" r:id="rId4" name="TextBox9"/>
      </mc:Fallback>
    </mc:AlternateContent>
    <mc:AlternateContent xmlns:mc="http://schemas.openxmlformats.org/markup-compatibility/2006">
      <mc:Choice Requires="x14">
        <control shapeId="8089608" r:id="rId6" name="TextBox8">
          <controlPr locked="0" defaultSize="0" autoFill="0" autoLine="0" r:id="rId7">
            <anchor moveWithCells="1">
              <from>
                <xdr:col>4</xdr:col>
                <xdr:colOff>504825</xdr:colOff>
                <xdr:row>35</xdr:row>
                <xdr:rowOff>19050</xdr:rowOff>
              </from>
              <to>
                <xdr:col>5</xdr:col>
                <xdr:colOff>180975</xdr:colOff>
                <xdr:row>35</xdr:row>
                <xdr:rowOff>209550</xdr:rowOff>
              </to>
            </anchor>
          </controlPr>
        </control>
      </mc:Choice>
      <mc:Fallback>
        <control shapeId="8089608" r:id="rId6" name="TextBox8"/>
      </mc:Fallback>
    </mc:AlternateContent>
    <mc:AlternateContent xmlns:mc="http://schemas.openxmlformats.org/markup-compatibility/2006">
      <mc:Choice Requires="x14">
        <control shapeId="2436403" r:id="rId8" name="TextBox7">
          <controlPr locked="0" defaultSize="0" autoFill="0" autoLine="0" r:id="rId9">
            <anchor moveWithCells="1">
              <from>
                <xdr:col>2</xdr:col>
                <xdr:colOff>400050</xdr:colOff>
                <xdr:row>11</xdr:row>
                <xdr:rowOff>47625</xdr:rowOff>
              </from>
              <to>
                <xdr:col>3</xdr:col>
                <xdr:colOff>257175</xdr:colOff>
                <xdr:row>12</xdr:row>
                <xdr:rowOff>28575</xdr:rowOff>
              </to>
            </anchor>
          </controlPr>
        </control>
      </mc:Choice>
      <mc:Fallback>
        <control shapeId="2436403" r:id="rId8" name="TextBox7"/>
      </mc:Fallback>
    </mc:AlternateContent>
    <mc:AlternateContent xmlns:mc="http://schemas.openxmlformats.org/markup-compatibility/2006">
      <mc:Choice Requires="x14">
        <control shapeId="2436402" r:id="rId10" name="TextBox6">
          <controlPr locked="0" defaultSize="0" autoFill="0" autoLine="0" r:id="rId11">
            <anchor moveWithCells="1">
              <from>
                <xdr:col>2</xdr:col>
                <xdr:colOff>85725</xdr:colOff>
                <xdr:row>22</xdr:row>
                <xdr:rowOff>0</xdr:rowOff>
              </from>
              <to>
                <xdr:col>2</xdr:col>
                <xdr:colOff>714375</xdr:colOff>
                <xdr:row>23</xdr:row>
                <xdr:rowOff>19050</xdr:rowOff>
              </to>
            </anchor>
          </controlPr>
        </control>
      </mc:Choice>
      <mc:Fallback>
        <control shapeId="2436402" r:id="rId10" name="TextBox6"/>
      </mc:Fallback>
    </mc:AlternateContent>
    <mc:AlternateContent xmlns:mc="http://schemas.openxmlformats.org/markup-compatibility/2006">
      <mc:Choice Requires="x14">
        <control shapeId="2436401" r:id="rId12" name="TextBox5">
          <controlPr locked="0" defaultSize="0" autoFill="0" autoLine="0" r:id="rId13">
            <anchor moveWithCells="1">
              <from>
                <xdr:col>2</xdr:col>
                <xdr:colOff>76200</xdr:colOff>
                <xdr:row>18</xdr:row>
                <xdr:rowOff>133350</xdr:rowOff>
              </from>
              <to>
                <xdr:col>2</xdr:col>
                <xdr:colOff>714375</xdr:colOff>
                <xdr:row>20</xdr:row>
                <xdr:rowOff>9525</xdr:rowOff>
              </to>
            </anchor>
          </controlPr>
        </control>
      </mc:Choice>
      <mc:Fallback>
        <control shapeId="2436401" r:id="rId12" name="TextBox5"/>
      </mc:Fallback>
    </mc:AlternateContent>
    <mc:AlternateContent xmlns:mc="http://schemas.openxmlformats.org/markup-compatibility/2006">
      <mc:Choice Requires="x14">
        <control shapeId="2436400" r:id="rId14" name="TextBox4">
          <controlPr locked="0" defaultSize="0" autoFill="0" autoLine="0" r:id="rId15">
            <anchor moveWithCells="1">
              <from>
                <xdr:col>0</xdr:col>
                <xdr:colOff>9525</xdr:colOff>
                <xdr:row>22</xdr:row>
                <xdr:rowOff>0</xdr:rowOff>
              </from>
              <to>
                <xdr:col>1</xdr:col>
                <xdr:colOff>9525</xdr:colOff>
                <xdr:row>23</xdr:row>
                <xdr:rowOff>19050</xdr:rowOff>
              </to>
            </anchor>
          </controlPr>
        </control>
      </mc:Choice>
      <mc:Fallback>
        <control shapeId="2436400" r:id="rId14" name="TextBox4"/>
      </mc:Fallback>
    </mc:AlternateContent>
    <mc:AlternateContent xmlns:mc="http://schemas.openxmlformats.org/markup-compatibility/2006">
      <mc:Choice Requires="x14">
        <control shapeId="2436399" r:id="rId16" name="TextBox3">
          <controlPr locked="0" defaultSize="0" autoFill="0" autoLine="0" r:id="rId17">
            <anchor moveWithCells="1">
              <from>
                <xdr:col>3</xdr:col>
                <xdr:colOff>609600</xdr:colOff>
                <xdr:row>15</xdr:row>
                <xdr:rowOff>142875</xdr:rowOff>
              </from>
              <to>
                <xdr:col>4</xdr:col>
                <xdr:colOff>361950</xdr:colOff>
                <xdr:row>17</xdr:row>
                <xdr:rowOff>0</xdr:rowOff>
              </to>
            </anchor>
          </controlPr>
        </control>
      </mc:Choice>
      <mc:Fallback>
        <control shapeId="2436399" r:id="rId16" name="TextBox3"/>
      </mc:Fallback>
    </mc:AlternateContent>
    <mc:AlternateContent xmlns:mc="http://schemas.openxmlformats.org/markup-compatibility/2006">
      <mc:Choice Requires="x14">
        <control shapeId="2436398" r:id="rId18" name="TextBox2">
          <controlPr locked="0" defaultSize="0" autoFill="0" autoLine="0" r:id="rId19">
            <anchor moveWithCells="1">
              <from>
                <xdr:col>2</xdr:col>
                <xdr:colOff>361950</xdr:colOff>
                <xdr:row>14</xdr:row>
                <xdr:rowOff>19050</xdr:rowOff>
              </from>
              <to>
                <xdr:col>2</xdr:col>
                <xdr:colOff>704850</xdr:colOff>
                <xdr:row>15</xdr:row>
                <xdr:rowOff>38100</xdr:rowOff>
              </to>
            </anchor>
          </controlPr>
        </control>
      </mc:Choice>
      <mc:Fallback>
        <control shapeId="2436398" r:id="rId18" name="TextBox2"/>
      </mc:Fallback>
    </mc:AlternateContent>
    <mc:AlternateContent xmlns:mc="http://schemas.openxmlformats.org/markup-compatibility/2006">
      <mc:Choice Requires="x14">
        <control shapeId="2436397" r:id="rId20" name="TextBox1">
          <controlPr locked="0" defaultSize="0" autoFill="0" autoLine="0" r:id="rId21">
            <anchor moveWithCells="1">
              <from>
                <xdr:col>5</xdr:col>
                <xdr:colOff>447675</xdr:colOff>
                <xdr:row>14</xdr:row>
                <xdr:rowOff>19050</xdr:rowOff>
              </from>
              <to>
                <xdr:col>5</xdr:col>
                <xdr:colOff>790575</xdr:colOff>
                <xdr:row>15</xdr:row>
                <xdr:rowOff>38100</xdr:rowOff>
              </to>
            </anchor>
          </controlPr>
        </control>
      </mc:Choice>
      <mc:Fallback>
        <control shapeId="2436397" r:id="rId20" name="TextBox1"/>
      </mc:Fallback>
    </mc:AlternateContent>
    <mc:AlternateContent xmlns:mc="http://schemas.openxmlformats.org/markup-compatibility/2006">
      <mc:Choice Requires="x14">
        <control shapeId="2081430" r:id="rId22" name="Check Box 13974">
          <controlPr defaultSize="0" autoFill="0" autoLine="0" autoPict="0" macro="[0]!Loadcell_Monitor_clicked">
            <anchor moveWithCells="1">
              <from>
                <xdr:col>4</xdr:col>
                <xdr:colOff>485775</xdr:colOff>
                <xdr:row>22</xdr:row>
                <xdr:rowOff>123825</xdr:rowOff>
              </from>
              <to>
                <xdr:col>5</xdr:col>
                <xdr:colOff>123825</xdr:colOff>
                <xdr:row>24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0" r:id="rId23" name="Scroll Bar 22">
          <controlPr locked="0" defaultSize="0" autoPict="0" macro="[0]!ScrollBar22_Change">
            <anchor moveWithCells="1">
              <from>
                <xdr:col>1</xdr:col>
                <xdr:colOff>133350</xdr:colOff>
                <xdr:row>17</xdr:row>
                <xdr:rowOff>9525</xdr:rowOff>
              </from>
              <to>
                <xdr:col>4</xdr:col>
                <xdr:colOff>161925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1" r:id="rId24" name="Scroll Bar 23">
          <controlPr locked="0" defaultSize="0" autoPict="0" macro="[0]!ScrollBar23_Change">
            <anchor moveWithCells="1">
              <from>
                <xdr:col>0</xdr:col>
                <xdr:colOff>114300</xdr:colOff>
                <xdr:row>14</xdr:row>
                <xdr:rowOff>19050</xdr:rowOff>
              </from>
              <to>
                <xdr:col>2</xdr:col>
                <xdr:colOff>314325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3" r:id="rId25" name="Scroll Bar 25">
          <controlPr locked="0" defaultSize="0" autoPict="0">
            <anchor moveWithCells="1">
              <from>
                <xdr:col>1</xdr:col>
                <xdr:colOff>133350</xdr:colOff>
                <xdr:row>20</xdr:row>
                <xdr:rowOff>9525</xdr:rowOff>
              </from>
              <to>
                <xdr:col>4</xdr:col>
                <xdr:colOff>161925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4" r:id="rId26" name="Scroll Bar 26">
          <controlPr locked="0" defaultSize="0" autoPict="0">
            <anchor moveWithCells="1">
              <from>
                <xdr:col>1</xdr:col>
                <xdr:colOff>133350</xdr:colOff>
                <xdr:row>23</xdr:row>
                <xdr:rowOff>9525</xdr:rowOff>
              </from>
              <to>
                <xdr:col>4</xdr:col>
                <xdr:colOff>161925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7" r:id="rId27" name="Button 69">
          <controlPr locked="0" defaultSize="0" print="0" autoFill="0" autoPict="0" macro="[0]!GetMotorPos">
            <anchor moveWithCells="1" sizeWithCells="1">
              <from>
                <xdr:col>4</xdr:col>
                <xdr:colOff>495300</xdr:colOff>
                <xdr:row>16</xdr:row>
                <xdr:rowOff>66675</xdr:rowOff>
              </from>
              <to>
                <xdr:col>5</xdr:col>
                <xdr:colOff>466725</xdr:colOff>
                <xdr:row>18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0" r:id="rId28" name="Button 72">
          <controlPr locked="0" defaultSize="0" print="0" autoFill="0" autoPict="0" macro="[0]!XY_Alignment">
            <anchor moveWithCells="1" sizeWithCells="1">
              <from>
                <xdr:col>4</xdr:col>
                <xdr:colOff>476250</xdr:colOff>
                <xdr:row>19</xdr:row>
                <xdr:rowOff>85725</xdr:rowOff>
              </from>
              <to>
                <xdr:col>5</xdr:col>
                <xdr:colOff>476250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2" r:id="rId29" name="Option Button 74">
          <controlPr locked="0" defaultSize="0" autoFill="0" autoLine="0" autoPict="0">
            <anchor moveWithCells="1">
              <from>
                <xdr:col>1</xdr:col>
                <xdr:colOff>609600</xdr:colOff>
                <xdr:row>27</xdr:row>
                <xdr:rowOff>142875</xdr:rowOff>
              </from>
              <to>
                <xdr:col>2</xdr:col>
                <xdr:colOff>600075</xdr:colOff>
                <xdr:row>29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3" r:id="rId30" name="Option Button 75">
          <controlPr defaultSize="0" autoFill="0" autoLine="0" autoPict="0">
            <anchor moveWithCells="1">
              <from>
                <xdr:col>1</xdr:col>
                <xdr:colOff>600075</xdr:colOff>
                <xdr:row>28</xdr:row>
                <xdr:rowOff>47625</xdr:rowOff>
              </from>
              <to>
                <xdr:col>2</xdr:col>
                <xdr:colOff>590550</xdr:colOff>
                <xdr:row>29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4" r:id="rId31" name="Option Button 76">
          <controlPr locked="0" defaultSize="0" autoFill="0" autoLine="0" autoPict="0">
            <anchor moveWithCells="1">
              <from>
                <xdr:col>1</xdr:col>
                <xdr:colOff>590550</xdr:colOff>
                <xdr:row>29</xdr:row>
                <xdr:rowOff>57150</xdr:rowOff>
              </from>
              <to>
                <xdr:col>2</xdr:col>
                <xdr:colOff>581025</xdr:colOff>
                <xdr:row>30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5" r:id="rId32" name="Scroll Bar 77">
          <controlPr defaultSize="0" autoPict="0" macro="[0]!ScrollBar77_Change">
            <anchor moveWithCells="1">
              <from>
                <xdr:col>6</xdr:col>
                <xdr:colOff>114300</xdr:colOff>
                <xdr:row>29</xdr:row>
                <xdr:rowOff>123825</xdr:rowOff>
              </from>
              <to>
                <xdr:col>8</xdr:col>
                <xdr:colOff>723900</xdr:colOff>
                <xdr:row>30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6" r:id="rId33" name="Scroll Bar 88">
          <controlPr locked="0" defaultSize="0" autoPict="0">
            <anchor moveWithCells="1">
              <from>
                <xdr:col>3</xdr:col>
                <xdr:colOff>19050</xdr:colOff>
                <xdr:row>28</xdr:row>
                <xdr:rowOff>142875</xdr:rowOff>
              </from>
              <to>
                <xdr:col>5</xdr:col>
                <xdr:colOff>400050</xdr:colOff>
                <xdr:row>29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8" r:id="rId34" name="Drop Down 90">
          <controlPr defaultSize="0" autoLine="0" autoPict="0" macro="[0]!DropDown90_Change">
            <anchor moveWithCells="1">
              <from>
                <xdr:col>10</xdr:col>
                <xdr:colOff>295275</xdr:colOff>
                <xdr:row>2</xdr:row>
                <xdr:rowOff>0</xdr:rowOff>
              </from>
              <to>
                <xdr:col>13</xdr:col>
                <xdr:colOff>190500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0" r:id="rId35" name="Scroll Bar 92">
          <controlPr locked="0" defaultSize="0" autoPict="0" macro="[0]!ScrollBar92_Change">
            <anchor moveWithCells="1">
              <from>
                <xdr:col>3</xdr:col>
                <xdr:colOff>161925</xdr:colOff>
                <xdr:row>14</xdr:row>
                <xdr:rowOff>28575</xdr:rowOff>
              </from>
              <to>
                <xdr:col>5</xdr:col>
                <xdr:colOff>352425</xdr:colOff>
                <xdr:row>15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4" r:id="rId36" name="Button 96">
          <controlPr defaultSize="0" print="0" autoFill="0" autoPict="0" macro="[0]!LoadSpFunction_Adiabatic">
            <anchor moveWithCells="1" sizeWithCells="1">
              <from>
                <xdr:col>12</xdr:col>
                <xdr:colOff>514350</xdr:colOff>
                <xdr:row>5</xdr:row>
                <xdr:rowOff>85725</xdr:rowOff>
              </from>
              <to>
                <xdr:col>14</xdr:col>
                <xdr:colOff>381000</xdr:colOff>
                <xdr:row>7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7" r:id="rId37" name="Check Box 99">
          <controlPr defaultSize="0" autoFill="0" autoLine="0" autoPict="0">
            <anchor moveWithCells="1">
              <from>
                <xdr:col>13</xdr:col>
                <xdr:colOff>0</xdr:colOff>
                <xdr:row>9</xdr:row>
                <xdr:rowOff>0</xdr:rowOff>
              </from>
              <to>
                <xdr:col>14</xdr:col>
                <xdr:colOff>66675</xdr:colOff>
                <xdr:row>10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0" r:id="rId38" name="Button 102">
          <controlPr defaultSize="0" print="0" autoFill="0" autoPict="0" macro="[0]!RunDebug">
            <anchor moveWithCells="1" sizeWithCells="1">
              <from>
                <xdr:col>0</xdr:col>
                <xdr:colOff>0</xdr:colOff>
                <xdr:row>36</xdr:row>
                <xdr:rowOff>28575</xdr:rowOff>
              </from>
              <to>
                <xdr:col>1</xdr:col>
                <xdr:colOff>38100</xdr:colOff>
                <xdr:row>37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1429" r:id="rId39" name="Scroll Bar 13973">
          <controlPr defaultSize="0" autoPict="0" macro="[0]!ScrollBar13973_Change">
            <anchor moveWithCells="1">
              <from>
                <xdr:col>0</xdr:col>
                <xdr:colOff>219075</xdr:colOff>
                <xdr:row>16</xdr:row>
                <xdr:rowOff>47625</xdr:rowOff>
              </from>
              <to>
                <xdr:col>0</xdr:col>
                <xdr:colOff>409575</xdr:colOff>
                <xdr:row>21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1431" r:id="rId40" name="Drop Down 13975">
          <controlPr defaultSize="0" autoLine="0" autoPict="0">
            <anchor moveWithCells="1">
              <from>
                <xdr:col>8</xdr:col>
                <xdr:colOff>247650</xdr:colOff>
                <xdr:row>13</xdr:row>
                <xdr:rowOff>28575</xdr:rowOff>
              </from>
              <to>
                <xdr:col>8</xdr:col>
                <xdr:colOff>1095375</xdr:colOff>
                <xdr:row>14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1432" r:id="rId41" name="Drop Down 13976">
          <controlPr defaultSize="0" autoLine="0" autoPict="0">
            <anchor moveWithCells="1">
              <from>
                <xdr:col>10</xdr:col>
                <xdr:colOff>295275</xdr:colOff>
                <xdr:row>13</xdr:row>
                <xdr:rowOff>28575</xdr:rowOff>
              </from>
              <to>
                <xdr:col>10</xdr:col>
                <xdr:colOff>1162050</xdr:colOff>
                <xdr:row>14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36389" r:id="rId42" name="Scroll Bar 15653">
          <controlPr defaultSize="0" autoPict="0" macro="[0]!ScrollBar15653_Change">
            <anchor moveWithCells="1">
              <from>
                <xdr:col>3</xdr:col>
                <xdr:colOff>95250</xdr:colOff>
                <xdr:row>33</xdr:row>
                <xdr:rowOff>142875</xdr:rowOff>
              </from>
              <to>
                <xdr:col>5</xdr:col>
                <xdr:colOff>342900</xdr:colOff>
                <xdr:row>34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36390" r:id="rId43" name="Scroll Bar 15654">
          <controlPr defaultSize="0" autoPict="0" macro="[0]!ScrollBar15654_Change">
            <anchor moveWithCells="1">
              <from>
                <xdr:col>0</xdr:col>
                <xdr:colOff>133350</xdr:colOff>
                <xdr:row>33</xdr:row>
                <xdr:rowOff>152400</xdr:rowOff>
              </from>
              <to>
                <xdr:col>2</xdr:col>
                <xdr:colOff>447675</xdr:colOff>
                <xdr:row>34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36391" r:id="rId44" name="Button 15655">
          <controlPr defaultSize="0" print="0" autoFill="0" autoPict="0" macro="[0]!Rotator_BackHome">
            <anchor moveWithCells="1" sizeWithCells="1">
              <from>
                <xdr:col>5</xdr:col>
                <xdr:colOff>447675</xdr:colOff>
                <xdr:row>33</xdr:row>
                <xdr:rowOff>57150</xdr:rowOff>
              </from>
              <to>
                <xdr:col>5</xdr:col>
                <xdr:colOff>895350</xdr:colOff>
                <xdr:row>35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36392" r:id="rId45" name="Check Box 15656">
          <controlPr defaultSize="0" autoFill="0" autoLine="0" autoPict="0">
            <anchor moveWithCells="1">
              <from>
                <xdr:col>2</xdr:col>
                <xdr:colOff>0</xdr:colOff>
                <xdr:row>31</xdr:row>
                <xdr:rowOff>180975</xdr:rowOff>
              </from>
              <to>
                <xdr:col>3</xdr:col>
                <xdr:colOff>561975</xdr:colOff>
                <xdr:row>33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36393" r:id="rId46" name="Check Box 15657">
          <controlPr defaultSize="0" autoFill="0" autoLine="0" autoPict="0">
            <anchor moveWithCells="1">
              <from>
                <xdr:col>0</xdr:col>
                <xdr:colOff>95250</xdr:colOff>
                <xdr:row>31</xdr:row>
                <xdr:rowOff>190500</xdr:rowOff>
              </from>
              <to>
                <xdr:col>1</xdr:col>
                <xdr:colOff>704850</xdr:colOff>
                <xdr:row>33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36395" r:id="rId47" name="Scroll Bar 15659">
          <controlPr defaultSize="0" autoPict="0" macro="[0]!ScrollBar15653_Change">
            <anchor moveWithCells="1">
              <from>
                <xdr:col>4</xdr:col>
                <xdr:colOff>0</xdr:colOff>
                <xdr:row>32</xdr:row>
                <xdr:rowOff>19050</xdr:rowOff>
              </from>
              <to>
                <xdr:col>5</xdr:col>
                <xdr:colOff>800100</xdr:colOff>
                <xdr:row>33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36405" r:id="rId48" name="Scroll Bar 15669">
          <controlPr locked="0" defaultSize="0" autoPict="0" macro="[0]!ScrollBar15669_Change">
            <anchor moveWithCells="1">
              <from>
                <xdr:col>8</xdr:col>
                <xdr:colOff>857250</xdr:colOff>
                <xdr:row>32</xdr:row>
                <xdr:rowOff>152400</xdr:rowOff>
              </from>
              <to>
                <xdr:col>9</xdr:col>
                <xdr:colOff>742950</xdr:colOff>
                <xdr:row>33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36406" r:id="rId49" name="Scroll Bar 15670">
          <controlPr locked="0" defaultSize="0" autoPict="0" macro="[0]!ScrollBar15670_Change">
            <anchor moveWithCells="1">
              <from>
                <xdr:col>10</xdr:col>
                <xdr:colOff>161925</xdr:colOff>
                <xdr:row>33</xdr:row>
                <xdr:rowOff>0</xdr:rowOff>
              </from>
              <to>
                <xdr:col>11</xdr:col>
                <xdr:colOff>333375</xdr:colOff>
                <xdr:row>34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36409" r:id="rId50" name="Check Box 15673">
          <controlPr defaultSize="0" autoFill="0" autoLine="0" autoPict="0">
            <anchor moveWithCells="1">
              <from>
                <xdr:col>10</xdr:col>
                <xdr:colOff>561975</xdr:colOff>
                <xdr:row>33</xdr:row>
                <xdr:rowOff>114300</xdr:rowOff>
              </from>
              <to>
                <xdr:col>10</xdr:col>
                <xdr:colOff>866775</xdr:colOff>
                <xdr:row>35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36410" r:id="rId51" name="Scroll Bar 15674">
          <controlPr locked="0" defaultSize="0" autoPict="0" macro="[0]!ScrollBar15674_Change">
            <anchor moveWithCells="1">
              <from>
                <xdr:col>11</xdr:col>
                <xdr:colOff>628650</xdr:colOff>
                <xdr:row>33</xdr:row>
                <xdr:rowOff>0</xdr:rowOff>
              </from>
              <to>
                <xdr:col>13</xdr:col>
                <xdr:colOff>333375</xdr:colOff>
                <xdr:row>34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36412" r:id="rId52" name="Button 15676">
          <controlPr defaultSize="0" print="0" autoFill="0" autoPict="0" macro="[0]!WTI_Default">
            <anchor moveWithCells="1" sizeWithCells="1">
              <from>
                <xdr:col>8</xdr:col>
                <xdr:colOff>9525</xdr:colOff>
                <xdr:row>33</xdr:row>
                <xdr:rowOff>19050</xdr:rowOff>
              </from>
              <to>
                <xdr:col>8</xdr:col>
                <xdr:colOff>600075</xdr:colOff>
                <xdr:row>34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36413" r:id="rId53" name="Drop Down 15677">
          <controlPr defaultSize="0" autoLine="0" autoPict="0">
            <anchor moveWithCells="1">
              <from>
                <xdr:col>8</xdr:col>
                <xdr:colOff>19050</xdr:colOff>
                <xdr:row>31</xdr:row>
                <xdr:rowOff>9525</xdr:rowOff>
              </from>
              <to>
                <xdr:col>8</xdr:col>
                <xdr:colOff>876300</xdr:colOff>
                <xdr:row>31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36417" r:id="rId54" name="Drop Down 15681">
          <controlPr defaultSize="0" autoLine="0" autoPict="0">
            <anchor moveWithCells="1">
              <from>
                <xdr:col>17</xdr:col>
                <xdr:colOff>590550</xdr:colOff>
                <xdr:row>3</xdr:row>
                <xdr:rowOff>161925</xdr:rowOff>
              </from>
              <to>
                <xdr:col>20</xdr:col>
                <xdr:colOff>600075</xdr:colOff>
                <xdr:row>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659706" r:id="rId55" name="Button 36474">
          <controlPr defaultSize="0" print="0" autoFill="0" autoPict="0" macro="[0]!Rotator_Spin">
            <anchor moveWithCells="1" sizeWithCells="1">
              <from>
                <xdr:col>2</xdr:col>
                <xdr:colOff>466725</xdr:colOff>
                <xdr:row>33</xdr:row>
                <xdr:rowOff>123825</xdr:rowOff>
              </from>
              <to>
                <xdr:col>3</xdr:col>
                <xdr:colOff>76200</xdr:colOff>
                <xdr:row>35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912561" r:id="rId56" name="Drop Down 43121">
          <controlPr defaultSize="0" autoLine="0" autoPict="0" macro="[0]!Field_of_view">
            <anchor moveWithCells="1">
              <from>
                <xdr:col>21</xdr:col>
                <xdr:colOff>66675</xdr:colOff>
                <xdr:row>3</xdr:row>
                <xdr:rowOff>171450</xdr:rowOff>
              </from>
              <to>
                <xdr:col>22</xdr:col>
                <xdr:colOff>361950</xdr:colOff>
                <xdr:row>4</xdr:row>
                <xdr:rowOff>171450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Q12044"/>
  <sheetViews>
    <sheetView zoomScale="85" zoomScaleNormal="100" workbookViewId="0">
      <pane xSplit="5" ySplit="6" topLeftCell="BY31" activePane="bottomRight" state="frozenSplit"/>
      <selection activeCell="A4" sqref="A4:IV4"/>
      <selection pane="topRight" activeCell="BE4" sqref="BE4:BV4"/>
      <selection pane="bottomLeft" activeCell="D4" sqref="D4"/>
      <selection pane="bottomRight" activeCell="D36" sqref="D36"/>
    </sheetView>
  </sheetViews>
  <sheetFormatPr defaultColWidth="10.28515625" defaultRowHeight="14.25"/>
  <cols>
    <col min="1" max="2" width="3" style="27" customWidth="1"/>
    <col min="3" max="3" width="12.7109375" style="30" customWidth="1"/>
    <col min="4" max="4" width="13.42578125" style="27" customWidth="1"/>
    <col min="5" max="5" width="17.85546875" style="27" customWidth="1"/>
    <col min="6" max="6" width="14.5703125" style="27" customWidth="1"/>
    <col min="7" max="45" width="19" style="27" customWidth="1"/>
    <col min="46" max="46" width="19" style="122" customWidth="1"/>
    <col min="47" max="55" width="19" style="27" customWidth="1"/>
    <col min="56" max="56" width="19" style="108" customWidth="1"/>
    <col min="57" max="58" width="19" style="142" customWidth="1"/>
    <col min="59" max="63" width="19" style="27" customWidth="1"/>
    <col min="64" max="67" width="11" style="27" customWidth="1"/>
    <col min="68" max="68" width="11.5703125" customWidth="1"/>
    <col min="69" max="70" width="11.85546875" customWidth="1"/>
    <col min="71" max="71" width="38.28515625" style="27" customWidth="1"/>
    <col min="72" max="72" width="32" style="27" customWidth="1"/>
    <col min="73" max="75" width="19" style="27" customWidth="1"/>
    <col min="76" max="76" width="22" style="27" customWidth="1"/>
    <col min="77" max="77" width="12.42578125" style="58" customWidth="1"/>
    <col min="78" max="78" width="47.42578125" style="52" customWidth="1"/>
    <col min="79" max="79" width="21" style="65" customWidth="1"/>
    <col min="80" max="80" width="33.85546875" style="52" customWidth="1"/>
    <col min="81" max="81" width="14.5703125" style="52" customWidth="1"/>
    <col min="82" max="84" width="19" style="52" customWidth="1"/>
    <col min="85" max="85" width="16.5703125" style="52" customWidth="1"/>
    <col min="86" max="86" width="12.28515625" style="52" customWidth="1"/>
    <col min="87" max="87" width="11.85546875" style="52" customWidth="1"/>
    <col min="88" max="88" width="11.7109375" style="52" customWidth="1"/>
    <col min="89" max="90" width="11.85546875" style="52" customWidth="1"/>
    <col min="91" max="91" width="10.42578125" style="52" customWidth="1"/>
    <col min="92" max="96" width="11" style="52" customWidth="1"/>
    <col min="97" max="139" width="10.5703125" style="52" customWidth="1"/>
    <col min="140" max="144" width="9.140625" style="157" customWidth="1"/>
    <col min="145" max="199" width="10.28515625" style="52" customWidth="1"/>
    <col min="200" max="16384" width="10.28515625" style="27"/>
  </cols>
  <sheetData>
    <row r="1" spans="1:199" ht="29.25" thickBot="1">
      <c r="A1" s="26"/>
      <c r="B1" s="26"/>
      <c r="C1" s="61"/>
      <c r="D1" s="26"/>
      <c r="E1" s="26" t="s">
        <v>27</v>
      </c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116"/>
      <c r="AU1" s="26"/>
      <c r="AV1" s="26" t="s">
        <v>216</v>
      </c>
      <c r="AW1" s="26"/>
      <c r="AX1" s="26"/>
      <c r="AY1" s="26"/>
      <c r="AZ1" s="26"/>
      <c r="BA1" s="26"/>
      <c r="BB1" s="26"/>
      <c r="BC1" s="26"/>
      <c r="BD1" s="103"/>
      <c r="BE1" s="136"/>
      <c r="BF1" s="136"/>
      <c r="BG1" s="26"/>
      <c r="BH1" s="26"/>
      <c r="BI1" s="26"/>
      <c r="BJ1" s="26"/>
      <c r="BK1" s="26"/>
      <c r="BL1" s="26"/>
      <c r="BM1" s="26"/>
      <c r="BN1" s="26"/>
      <c r="BO1" s="26"/>
      <c r="BS1" s="26"/>
      <c r="BT1" s="26"/>
      <c r="BU1" s="26">
        <v>30</v>
      </c>
      <c r="BV1" s="26"/>
      <c r="BW1" s="68" t="s">
        <v>1147</v>
      </c>
      <c r="BX1" s="56" t="s">
        <v>1400</v>
      </c>
      <c r="BY1" s="56" t="s">
        <v>719</v>
      </c>
      <c r="BZ1" s="246" t="s">
        <v>1633</v>
      </c>
      <c r="CA1" s="68" t="s">
        <v>531</v>
      </c>
      <c r="CB1" s="68" t="s">
        <v>2280</v>
      </c>
      <c r="CC1" s="51" t="e">
        <f>MID(CC3,SEARCH("|",CC3,12)+6,LEN(CC3)-SEARCH("|",CC3,12)-5)-MID(CC2,SEARCH("|",CC2,12)+6,LEN(CC2)-SEARCH("|",CC2,12)-5)</f>
        <v>#VALUE!</v>
      </c>
      <c r="CD1" s="51" t="e">
        <f>MID(CC2,7,SEARCH(",",CC2)-7)</f>
        <v>#VALUE!</v>
      </c>
      <c r="CE1" s="51" t="str">
        <f>CC2</f>
        <v>ACK</v>
      </c>
      <c r="CF1" t="s">
        <v>520</v>
      </c>
      <c r="CG1" s="55" t="s">
        <v>532</v>
      </c>
      <c r="CH1" s="77">
        <v>30</v>
      </c>
      <c r="CI1" s="252" t="s">
        <v>112</v>
      </c>
      <c r="CJ1" s="77">
        <v>60</v>
      </c>
      <c r="CK1" s="77"/>
      <c r="CL1" s="77"/>
      <c r="CM1" s="77"/>
      <c r="CN1" s="77"/>
      <c r="CO1" s="77"/>
      <c r="CP1" s="77"/>
      <c r="CQ1" s="77"/>
      <c r="CR1" s="77"/>
      <c r="CS1" s="252" t="s">
        <v>570</v>
      </c>
      <c r="CT1" s="261">
        <v>23.15625</v>
      </c>
      <c r="CU1" s="261">
        <v>40.047618865966797</v>
      </c>
      <c r="CV1" s="77"/>
      <c r="CW1" s="77"/>
      <c r="CX1" s="77"/>
      <c r="CY1" s="77"/>
      <c r="CZ1" s="261" t="s">
        <v>570</v>
      </c>
      <c r="DA1" s="261">
        <v>46.090908050537109</v>
      </c>
      <c r="DB1" s="77">
        <v>46.090908050537109</v>
      </c>
      <c r="DC1" s="77"/>
      <c r="DD1" s="261"/>
      <c r="DE1" s="261"/>
      <c r="DF1" s="77"/>
      <c r="DG1" s="77">
        <v>47.636363983154297</v>
      </c>
      <c r="DH1" s="261">
        <v>47.636363983154297</v>
      </c>
      <c r="DI1" s="261"/>
      <c r="DJ1" s="77"/>
      <c r="DK1" s="77"/>
      <c r="DL1" s="261"/>
      <c r="DM1" s="261"/>
      <c r="DN1" s="77"/>
      <c r="DO1" s="77"/>
      <c r="DP1" s="261"/>
      <c r="DQ1" s="261"/>
      <c r="DR1" s="77"/>
      <c r="DS1" s="77"/>
      <c r="DT1" s="261"/>
      <c r="DU1" s="261"/>
      <c r="DV1" s="77"/>
      <c r="DW1" s="77"/>
      <c r="DX1" s="261"/>
      <c r="DY1" s="261"/>
      <c r="DZ1" s="77"/>
      <c r="EA1" s="77"/>
      <c r="EB1" s="261"/>
      <c r="EC1" s="261"/>
      <c r="ED1" s="77"/>
      <c r="EE1" s="77"/>
      <c r="EF1" s="261"/>
      <c r="EG1" s="261"/>
      <c r="EH1" s="77"/>
      <c r="EI1" s="77"/>
    </row>
    <row r="2" spans="1:199" ht="20.25" customHeight="1" thickBot="1">
      <c r="A2" s="28" t="s">
        <v>676</v>
      </c>
      <c r="B2" s="26"/>
      <c r="C2" s="29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116"/>
      <c r="AU2" s="26"/>
      <c r="AV2" s="123">
        <v>44</v>
      </c>
      <c r="AW2" s="26"/>
      <c r="AX2" s="26"/>
      <c r="AY2" s="26"/>
      <c r="AZ2" s="26"/>
      <c r="BA2" s="26"/>
      <c r="BB2" s="26"/>
      <c r="BC2" s="26"/>
      <c r="BD2" s="103"/>
      <c r="BE2" s="136"/>
      <c r="BF2" s="136"/>
      <c r="BG2" s="26"/>
      <c r="BH2" s="26"/>
      <c r="BI2" s="26"/>
      <c r="BJ2" s="26"/>
      <c r="BK2" s="26"/>
      <c r="BL2" s="26"/>
      <c r="BM2" s="26"/>
      <c r="BN2" s="26"/>
      <c r="BO2" s="26"/>
      <c r="BS2" s="26"/>
      <c r="BT2" s="26"/>
      <c r="BU2" s="26"/>
      <c r="BV2" s="26"/>
      <c r="BW2" s="68" t="s">
        <v>1348</v>
      </c>
      <c r="BX2" s="68" t="s">
        <v>1347</v>
      </c>
      <c r="BY2" s="73" t="s">
        <v>720</v>
      </c>
      <c r="BZ2" s="68" t="s">
        <v>521</v>
      </c>
      <c r="CA2" s="70"/>
      <c r="CB2" s="51"/>
      <c r="CC2" t="s">
        <v>2220</v>
      </c>
      <c r="CD2" s="13" t="e">
        <f>IF(CODE(CC2)=6,"ACK",IF(CODE(CC2)=21,"NAK",VALUE(RIGHT(CC2,LEN(CC2)-SEARCH("=",CC2,4)))))</f>
        <v>#VALUE!</v>
      </c>
      <c r="CE2" s="72" t="s">
        <v>661</v>
      </c>
      <c r="CF2" s="51"/>
      <c r="CG2" s="51" t="s">
        <v>1146</v>
      </c>
      <c r="CH2" s="51" t="s">
        <v>533</v>
      </c>
      <c r="CI2" s="51" t="s">
        <v>572</v>
      </c>
      <c r="CJ2" s="51"/>
      <c r="CK2" s="51"/>
      <c r="CL2" s="51"/>
      <c r="CM2" s="51"/>
      <c r="CS2" s="51" t="s">
        <v>569</v>
      </c>
      <c r="CT2" s="262">
        <v>2</v>
      </c>
      <c r="CU2" s="262">
        <v>107</v>
      </c>
      <c r="CV2" s="51"/>
      <c r="CW2" s="51"/>
      <c r="CX2" s="51"/>
      <c r="CY2" s="51"/>
      <c r="CZ2" s="262" t="s">
        <v>569</v>
      </c>
      <c r="DA2" s="262">
        <v>50</v>
      </c>
      <c r="DB2" s="51">
        <v>50</v>
      </c>
      <c r="DC2" s="51"/>
      <c r="DD2" s="262"/>
      <c r="DE2" s="262"/>
      <c r="DF2" s="51"/>
      <c r="DG2" s="51">
        <v>7</v>
      </c>
      <c r="DH2" s="262">
        <v>7</v>
      </c>
      <c r="DI2" s="262"/>
      <c r="DJ2" s="51"/>
      <c r="DK2" s="51"/>
      <c r="DL2" s="262"/>
      <c r="DM2" s="262"/>
      <c r="DN2" s="51"/>
      <c r="DO2" s="51"/>
      <c r="DP2" s="262"/>
      <c r="DQ2" s="262"/>
      <c r="DR2" s="51"/>
      <c r="DS2" s="51"/>
      <c r="DT2" s="262"/>
      <c r="DU2" s="262"/>
      <c r="DV2" s="51"/>
      <c r="DW2" s="51"/>
      <c r="DX2" s="262"/>
      <c r="DY2" s="262"/>
      <c r="DZ2" s="51"/>
      <c r="EA2" s="51"/>
      <c r="EB2" s="262"/>
      <c r="EC2" s="262"/>
      <c r="ED2" s="51"/>
      <c r="EE2" s="51"/>
      <c r="EF2" s="262"/>
      <c r="EG2" s="262"/>
      <c r="EH2" s="51"/>
      <c r="EI2" s="51"/>
    </row>
    <row r="3" spans="1:199" ht="18.75" customHeight="1" thickBot="1">
      <c r="A3" s="26"/>
      <c r="B3" s="26"/>
      <c r="C3" s="29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116"/>
      <c r="AU3" s="26"/>
      <c r="AV3" s="26"/>
      <c r="AW3" s="103" t="s">
        <v>677</v>
      </c>
      <c r="AX3" s="26"/>
      <c r="AY3" s="26"/>
      <c r="AZ3" s="103" t="s">
        <v>677</v>
      </c>
      <c r="BA3" s="26"/>
      <c r="BB3" s="103" t="s">
        <v>677</v>
      </c>
      <c r="BC3" s="103" t="s">
        <v>677</v>
      </c>
      <c r="BD3" s="103" t="s">
        <v>677</v>
      </c>
      <c r="BE3" s="136"/>
      <c r="BF3" s="136"/>
      <c r="BG3" s="26"/>
      <c r="BH3" s="26"/>
      <c r="BI3" s="26"/>
      <c r="BJ3" s="26"/>
      <c r="BK3" s="26"/>
      <c r="BL3" s="26"/>
      <c r="BM3" s="26"/>
      <c r="BN3" s="26"/>
      <c r="BO3" s="26"/>
      <c r="BS3" s="26"/>
      <c r="BT3" s="26"/>
      <c r="BU3" s="26">
        <v>3</v>
      </c>
      <c r="BV3" s="26"/>
      <c r="BW3" s="26"/>
      <c r="BX3" s="68" t="s">
        <v>1349</v>
      </c>
      <c r="BY3" s="56" t="s">
        <v>1399</v>
      </c>
      <c r="BZ3" s="68" t="s">
        <v>522</v>
      </c>
      <c r="CA3" s="70"/>
      <c r="CB3" s="51"/>
      <c r="CC3" s="69" t="s">
        <v>476</v>
      </c>
      <c r="CD3" s="51"/>
      <c r="CE3" s="72" t="s">
        <v>2215</v>
      </c>
      <c r="CF3" s="51"/>
      <c r="CG3" s="51">
        <v>35.5</v>
      </c>
      <c r="CH3" s="51">
        <v>341</v>
      </c>
      <c r="CI3" s="51">
        <v>200</v>
      </c>
      <c r="CJ3" s="51">
        <f>508/320</f>
        <v>1.5874999999999999</v>
      </c>
      <c r="CK3" s="51"/>
      <c r="CL3" s="51"/>
      <c r="CM3" s="51"/>
      <c r="CS3" s="51" t="s">
        <v>571</v>
      </c>
      <c r="CT3" s="261">
        <v>144</v>
      </c>
      <c r="CU3" s="261">
        <v>150</v>
      </c>
      <c r="CV3" s="51"/>
      <c r="CW3" s="51"/>
      <c r="CX3" s="51"/>
      <c r="CY3" s="51"/>
      <c r="CZ3" s="261" t="s">
        <v>571</v>
      </c>
      <c r="DA3" s="261">
        <v>114</v>
      </c>
      <c r="DB3" s="51">
        <v>114</v>
      </c>
      <c r="DC3" s="51"/>
      <c r="DD3" s="261"/>
      <c r="DE3" s="261"/>
      <c r="DF3" s="51"/>
      <c r="DG3" s="51">
        <v>114</v>
      </c>
      <c r="DH3" s="261">
        <v>114</v>
      </c>
      <c r="DI3" s="261"/>
      <c r="DJ3" s="51"/>
      <c r="DK3" s="51"/>
      <c r="DL3" s="261"/>
      <c r="DM3" s="261"/>
      <c r="DN3" s="51"/>
      <c r="DO3" s="51"/>
      <c r="DP3" s="261"/>
      <c r="DQ3" s="261"/>
      <c r="DR3" s="51"/>
      <c r="DS3" s="51"/>
      <c r="DT3" s="261"/>
      <c r="DU3" s="261"/>
      <c r="DV3" s="51"/>
      <c r="DW3" s="51"/>
      <c r="DX3" s="261"/>
      <c r="DY3" s="261"/>
      <c r="DZ3" s="51"/>
      <c r="EA3" s="51"/>
      <c r="EB3" s="261"/>
      <c r="EC3" s="261"/>
      <c r="ED3" s="51"/>
      <c r="EE3" s="51"/>
      <c r="EF3" s="261"/>
      <c r="EG3" s="261"/>
      <c r="EH3" s="51"/>
      <c r="EI3" s="51"/>
    </row>
    <row r="4" spans="1:199" s="30" customFormat="1" ht="79.5" customHeight="1" thickTop="1" thickBot="1">
      <c r="A4" s="29"/>
      <c r="B4" s="29"/>
      <c r="D4" s="60">
        <v>50</v>
      </c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117"/>
      <c r="AU4" s="29" t="s">
        <v>1184</v>
      </c>
      <c r="AV4" s="29" t="s">
        <v>1185</v>
      </c>
      <c r="AW4" s="29" t="s">
        <v>841</v>
      </c>
      <c r="AX4" s="29" t="s">
        <v>1198</v>
      </c>
      <c r="AY4" s="29" t="s">
        <v>13</v>
      </c>
      <c r="AZ4" s="29" t="s">
        <v>141</v>
      </c>
      <c r="BA4" s="29"/>
      <c r="BB4" s="29" t="s">
        <v>225</v>
      </c>
      <c r="BC4" s="29" t="s">
        <v>244</v>
      </c>
      <c r="BD4" s="29" t="s">
        <v>1197</v>
      </c>
      <c r="BE4" s="137" t="s">
        <v>2190</v>
      </c>
      <c r="BF4" s="137" t="s">
        <v>2190</v>
      </c>
      <c r="BG4" s="29"/>
      <c r="BH4" s="29"/>
      <c r="BI4" s="29"/>
      <c r="BJ4" s="29"/>
      <c r="BK4" s="29"/>
      <c r="BL4" s="29"/>
      <c r="BM4" s="29"/>
      <c r="BN4" s="29"/>
      <c r="BO4" s="29"/>
      <c r="BS4" s="29"/>
      <c r="BT4" s="29"/>
      <c r="BU4" s="29"/>
      <c r="BV4" s="29"/>
      <c r="BW4" s="29"/>
      <c r="BX4" s="29"/>
      <c r="BY4" s="64" t="s">
        <v>2210</v>
      </c>
      <c r="BZ4" s="68" t="s">
        <v>1445</v>
      </c>
      <c r="CA4" s="68"/>
      <c r="CB4" s="68" t="s">
        <v>1147</v>
      </c>
      <c r="CC4" s="79" t="e">
        <f>"&amp;MTRARC|ZL,"&amp;FIXED(CA1,1,TRUE)&amp;",0.4|ZR,"&amp;FIXED(CB1,1,TRUE)&amp;",0.4|ZSWP,"&amp;FIXED(CC1,1,TRUE)&amp;",0.4"</f>
        <v>#VALUE!</v>
      </c>
      <c r="CD4" s="59" t="s">
        <v>427</v>
      </c>
      <c r="CE4" s="68" t="s">
        <v>1480</v>
      </c>
      <c r="CF4" s="264" t="b">
        <v>1</v>
      </c>
      <c r="CG4" s="68" t="s">
        <v>1378</v>
      </c>
      <c r="CH4" s="68" t="s">
        <v>1838</v>
      </c>
      <c r="CI4" s="68" t="s">
        <v>145</v>
      </c>
      <c r="CJ4" s="68" t="s">
        <v>146</v>
      </c>
      <c r="CK4" s="68" t="s">
        <v>1845</v>
      </c>
      <c r="CL4" s="68"/>
      <c r="CM4" s="53"/>
      <c r="CN4" s="53"/>
      <c r="CO4" s="53"/>
      <c r="CP4" s="53"/>
      <c r="CQ4" s="53"/>
      <c r="CR4" s="53"/>
      <c r="CS4" s="53" t="s">
        <v>360</v>
      </c>
      <c r="CT4" s="261">
        <v>175</v>
      </c>
      <c r="CU4" s="261">
        <v>170</v>
      </c>
      <c r="CV4" s="53"/>
      <c r="CW4" s="53"/>
      <c r="CX4" s="53"/>
      <c r="CY4" s="53"/>
      <c r="CZ4" s="261" t="s">
        <v>360</v>
      </c>
      <c r="DA4" s="261">
        <v>124</v>
      </c>
      <c r="DB4" s="53">
        <v>124</v>
      </c>
      <c r="DC4" s="53"/>
      <c r="DD4" s="261"/>
      <c r="DE4" s="261"/>
      <c r="DF4" s="53"/>
      <c r="DG4" s="53">
        <v>124</v>
      </c>
      <c r="DH4" s="261">
        <v>124</v>
      </c>
      <c r="DI4" s="261"/>
      <c r="DJ4" s="53"/>
      <c r="DK4" s="53"/>
      <c r="DL4" s="261"/>
      <c r="DM4" s="261"/>
      <c r="DN4" s="53"/>
      <c r="DO4" s="53"/>
      <c r="DP4" s="261"/>
      <c r="DQ4" s="261"/>
      <c r="DR4" s="53"/>
      <c r="DS4" s="53"/>
      <c r="DT4" s="261"/>
      <c r="DU4" s="261"/>
      <c r="DV4" s="53"/>
      <c r="DW4" s="53"/>
      <c r="DX4" s="261"/>
      <c r="DY4" s="261"/>
      <c r="DZ4" s="53"/>
      <c r="EA4" s="53"/>
      <c r="EB4" s="261"/>
      <c r="EC4" s="261"/>
      <c r="ED4" s="53"/>
      <c r="EE4" s="53"/>
      <c r="EF4" s="261"/>
      <c r="EG4" s="261"/>
      <c r="EH4" s="53"/>
      <c r="EI4" s="53"/>
      <c r="EJ4" s="54"/>
      <c r="EK4" s="54"/>
      <c r="EL4" s="54"/>
      <c r="EM4" s="68"/>
      <c r="EN4" s="68"/>
      <c r="EO4" s="68"/>
      <c r="EP4" s="68"/>
      <c r="EQ4" s="68"/>
      <c r="ER4" s="68"/>
      <c r="ES4" s="68"/>
      <c r="ET4" s="68"/>
      <c r="EU4" s="68"/>
      <c r="EV4" s="68"/>
      <c r="EW4" s="68"/>
      <c r="EX4" s="68"/>
      <c r="EY4" s="68"/>
      <c r="EZ4" s="68"/>
      <c r="FA4" s="68"/>
      <c r="FB4" s="68"/>
      <c r="FC4" s="54"/>
      <c r="FD4" s="68"/>
      <c r="FE4" s="68"/>
      <c r="FF4" s="68"/>
      <c r="FG4" s="68"/>
      <c r="FH4" s="68"/>
      <c r="FI4" s="54"/>
      <c r="FJ4" s="54"/>
      <c r="FK4" s="54"/>
      <c r="FL4" s="54"/>
      <c r="FM4" s="54"/>
      <c r="FN4" s="54"/>
      <c r="FO4" s="54"/>
      <c r="FP4" s="54"/>
      <c r="FQ4" s="54"/>
      <c r="FR4" s="54"/>
      <c r="FS4" s="54"/>
      <c r="FT4" s="54"/>
      <c r="FU4" s="54"/>
      <c r="FV4" s="54"/>
      <c r="FW4" s="54"/>
      <c r="FX4" s="54"/>
      <c r="FY4" s="54"/>
      <c r="FZ4" s="54"/>
      <c r="GA4" s="54"/>
      <c r="GB4" s="54"/>
      <c r="GC4" s="54"/>
      <c r="GD4" s="54"/>
      <c r="GE4" s="54"/>
      <c r="GF4" s="54"/>
      <c r="GG4" s="54"/>
      <c r="GH4" s="54"/>
      <c r="GI4" s="54"/>
      <c r="GJ4" s="54"/>
      <c r="GK4" s="54"/>
      <c r="GL4" s="54"/>
      <c r="GM4" s="54"/>
      <c r="GN4" s="54"/>
      <c r="GO4" s="54"/>
      <c r="GP4" s="54"/>
      <c r="GQ4" s="54"/>
    </row>
    <row r="5" spans="1:199" ht="16.5" thickTop="1" thickBot="1">
      <c r="A5" s="26"/>
      <c r="B5" s="26"/>
      <c r="C5" s="29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116"/>
      <c r="AU5" s="26"/>
      <c r="AV5" s="26"/>
      <c r="AW5" s="26"/>
      <c r="AX5" s="26"/>
      <c r="AY5" s="26"/>
      <c r="AZ5" s="26"/>
      <c r="BA5" s="26"/>
      <c r="BB5" s="26"/>
      <c r="BC5" s="26"/>
      <c r="BD5" s="103"/>
      <c r="BE5" s="136">
        <f>COLUMN()</f>
        <v>57</v>
      </c>
      <c r="BF5" s="136"/>
      <c r="BG5" s="26"/>
      <c r="BH5" s="26"/>
      <c r="BI5" s="26"/>
      <c r="BJ5" s="26"/>
      <c r="BK5" s="26"/>
      <c r="BL5" s="26"/>
      <c r="BM5" s="26"/>
      <c r="BN5" s="26"/>
      <c r="BO5" s="26"/>
      <c r="BS5" s="26"/>
      <c r="BT5" s="26"/>
      <c r="BU5" s="26"/>
      <c r="BV5" s="26"/>
      <c r="BW5" s="26"/>
      <c r="BX5" s="26"/>
      <c r="BY5" s="56"/>
      <c r="BZ5" s="51">
        <f>COUNTA(BZ7:BZ9487)</f>
        <v>3030</v>
      </c>
      <c r="CC5" s="51"/>
      <c r="CD5" s="51"/>
      <c r="CE5" s="51">
        <f>COLUMN()</f>
        <v>83</v>
      </c>
      <c r="CF5" s="51"/>
      <c r="CG5" s="51"/>
      <c r="CH5" s="77">
        <v>464</v>
      </c>
      <c r="CI5" s="77">
        <f>CH5-5</f>
        <v>459</v>
      </c>
      <c r="CJ5" s="77">
        <f>CI5-5</f>
        <v>454</v>
      </c>
      <c r="CK5" s="77">
        <f>CJ5-5</f>
        <v>449</v>
      </c>
      <c r="CL5" s="77"/>
      <c r="CM5" s="77"/>
      <c r="CN5" s="77">
        <f>COLUMN()</f>
        <v>92</v>
      </c>
      <c r="CO5" s="77"/>
      <c r="CP5" s="77"/>
      <c r="CQ5" s="77" t="e">
        <f>AVERAGE(CQ7:CQ513)</f>
        <v>#DIV/0!</v>
      </c>
      <c r="CR5" s="77" t="e">
        <f>AVERAGE(CR7:CR513)</f>
        <v>#DIV/0!</v>
      </c>
      <c r="CS5" s="77">
        <f>COLUMN()</f>
        <v>97</v>
      </c>
      <c r="CT5" s="77"/>
      <c r="CU5" s="77"/>
      <c r="CV5" s="77"/>
      <c r="CW5" s="77">
        <f>COLUMN()</f>
        <v>101</v>
      </c>
      <c r="CX5" s="77"/>
      <c r="CY5" s="77"/>
      <c r="CZ5" s="77">
        <v>97</v>
      </c>
      <c r="DA5" s="77"/>
      <c r="DB5" s="77"/>
      <c r="DC5" s="77"/>
      <c r="DD5" s="77">
        <v>101</v>
      </c>
      <c r="DE5" s="77"/>
      <c r="DF5" s="77"/>
      <c r="DG5" s="77"/>
      <c r="DH5" s="77"/>
      <c r="DI5" s="77"/>
      <c r="DJ5" s="77">
        <v>101</v>
      </c>
      <c r="DK5" s="77"/>
      <c r="DL5" s="77"/>
      <c r="DM5" s="77"/>
      <c r="DN5" s="77"/>
      <c r="DO5" s="77"/>
      <c r="DP5" s="77"/>
      <c r="DQ5" s="77"/>
      <c r="DR5" s="77"/>
      <c r="DS5" s="77"/>
      <c r="DT5" s="77"/>
      <c r="DU5" s="77"/>
      <c r="DV5" s="77"/>
      <c r="DW5" s="77"/>
      <c r="DX5" s="77"/>
      <c r="DY5" s="77"/>
      <c r="DZ5" s="77"/>
      <c r="EA5" s="77"/>
      <c r="EB5" s="77"/>
      <c r="EC5" s="77"/>
      <c r="ED5" s="77"/>
      <c r="EE5" s="77"/>
      <c r="EF5" s="77"/>
      <c r="EG5" s="77"/>
      <c r="EH5" s="77"/>
      <c r="EI5" s="77"/>
      <c r="EL5" s="52"/>
      <c r="EM5" s="80"/>
      <c r="EN5" s="80"/>
      <c r="EO5" s="80"/>
      <c r="EP5" s="80"/>
      <c r="EQ5" s="80"/>
      <c r="ER5" s="80"/>
      <c r="ES5" s="80"/>
      <c r="ET5" s="80"/>
      <c r="EU5" s="80"/>
      <c r="EV5" s="80"/>
      <c r="EW5" s="80"/>
      <c r="EX5" s="80"/>
      <c r="EY5" s="80"/>
      <c r="EZ5" s="80"/>
      <c r="FA5" s="80"/>
      <c r="FB5" s="80"/>
      <c r="FC5" s="80"/>
      <c r="FD5" s="80"/>
      <c r="FE5" s="80"/>
      <c r="FF5" s="80"/>
      <c r="FG5" s="80"/>
      <c r="FH5" s="80"/>
    </row>
    <row r="6" spans="1:199" ht="15" thickBot="1">
      <c r="A6" s="26"/>
      <c r="B6" s="26"/>
      <c r="C6" s="62" t="s">
        <v>760</v>
      </c>
      <c r="D6" s="31" t="s">
        <v>761</v>
      </c>
      <c r="E6" s="31" t="s">
        <v>762</v>
      </c>
      <c r="F6" s="32" t="s">
        <v>763</v>
      </c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118">
        <f t="shared" ref="AT6:BC6" si="0">COLUMN(AN6)</f>
        <v>40</v>
      </c>
      <c r="AU6" s="32">
        <f t="shared" si="0"/>
        <v>41</v>
      </c>
      <c r="AV6" s="32">
        <f t="shared" si="0"/>
        <v>42</v>
      </c>
      <c r="AW6" s="32">
        <f t="shared" si="0"/>
        <v>43</v>
      </c>
      <c r="AX6" s="32">
        <f t="shared" si="0"/>
        <v>44</v>
      </c>
      <c r="AY6" s="32">
        <f t="shared" si="0"/>
        <v>45</v>
      </c>
      <c r="AZ6" s="32">
        <f t="shared" si="0"/>
        <v>46</v>
      </c>
      <c r="BA6" s="32">
        <f t="shared" si="0"/>
        <v>47</v>
      </c>
      <c r="BB6" s="32">
        <f t="shared" si="0"/>
        <v>48</v>
      </c>
      <c r="BC6" s="32">
        <f t="shared" si="0"/>
        <v>49</v>
      </c>
      <c r="BD6" s="104">
        <v>50</v>
      </c>
      <c r="BE6" s="138">
        <f>COLUMN(AY6)</f>
        <v>51</v>
      </c>
      <c r="BF6" s="138">
        <f>COLUMN(AZ6)</f>
        <v>52</v>
      </c>
      <c r="BG6" s="32"/>
      <c r="BH6" s="32"/>
      <c r="BI6" s="32"/>
      <c r="BJ6" s="32"/>
      <c r="BK6" s="32"/>
      <c r="BL6" s="32" t="s">
        <v>134</v>
      </c>
      <c r="BM6" s="32" t="s">
        <v>135</v>
      </c>
      <c r="BN6" s="32" t="s">
        <v>136</v>
      </c>
      <c r="BO6" s="32" t="s">
        <v>735</v>
      </c>
      <c r="BP6" s="32" t="s">
        <v>138</v>
      </c>
      <c r="BQ6" s="40" t="s">
        <v>1215</v>
      </c>
      <c r="BR6" s="110" t="s">
        <v>133</v>
      </c>
      <c r="BS6" s="32"/>
      <c r="BT6" s="32" t="e">
        <f>COLUMN(#REF!)</f>
        <v>#REF!</v>
      </c>
      <c r="BU6" s="32">
        <f>COLUMN(BL6)</f>
        <v>64</v>
      </c>
      <c r="BV6" s="32">
        <f>COLUMN(BM6)</f>
        <v>65</v>
      </c>
      <c r="BW6" s="32">
        <f>COLUMN(BN6)</f>
        <v>66</v>
      </c>
      <c r="BX6" s="47">
        <f>COLUMN(BO6)</f>
        <v>67</v>
      </c>
      <c r="BY6" s="56" t="s">
        <v>2211</v>
      </c>
      <c r="BZ6" s="51" t="s">
        <v>2213</v>
      </c>
      <c r="CA6" s="51" t="s">
        <v>98</v>
      </c>
      <c r="CB6" s="51" t="s">
        <v>2214</v>
      </c>
      <c r="CC6" s="51" t="s">
        <v>1476</v>
      </c>
      <c r="CD6" s="67" t="str">
        <f>(MID(CB7,SEARCH("=",CB7)+1,SEARCH("=",CB7,4)-7))</f>
        <v>48.0</v>
      </c>
      <c r="CE6" s="248" t="s">
        <v>535</v>
      </c>
      <c r="CF6" s="248" t="s">
        <v>2281</v>
      </c>
      <c r="CG6" s="248" t="s">
        <v>2282</v>
      </c>
      <c r="CH6" s="248" t="s">
        <v>2283</v>
      </c>
      <c r="CI6" s="248" t="s">
        <v>2284</v>
      </c>
      <c r="CJ6" s="248" t="s">
        <v>862</v>
      </c>
      <c r="CK6" s="248" t="s">
        <v>863</v>
      </c>
      <c r="CL6" s="248" t="s">
        <v>535</v>
      </c>
      <c r="CM6" s="248" t="s">
        <v>536</v>
      </c>
      <c r="CN6" s="248" t="s">
        <v>534</v>
      </c>
      <c r="CO6" s="248" t="s">
        <v>538</v>
      </c>
      <c r="CP6" s="51" t="s">
        <v>98</v>
      </c>
      <c r="CQ6" s="51" t="s">
        <v>537</v>
      </c>
      <c r="CR6" s="51" t="s">
        <v>533</v>
      </c>
      <c r="CS6" s="51" t="s">
        <v>525</v>
      </c>
      <c r="CT6" s="51" t="s">
        <v>98</v>
      </c>
      <c r="CU6" s="51" t="s">
        <v>533</v>
      </c>
      <c r="CV6" s="51" t="s">
        <v>568</v>
      </c>
      <c r="CW6" s="51" t="s">
        <v>1146</v>
      </c>
      <c r="CX6" s="51" t="s">
        <v>1926</v>
      </c>
      <c r="CY6" s="51" t="s">
        <v>1927</v>
      </c>
      <c r="CZ6" s="51" t="s">
        <v>572</v>
      </c>
      <c r="DA6" s="51" t="s">
        <v>98</v>
      </c>
      <c r="DB6" s="51" t="s">
        <v>533</v>
      </c>
      <c r="DC6" s="51" t="s">
        <v>568</v>
      </c>
      <c r="DD6" s="51" t="s">
        <v>1146</v>
      </c>
      <c r="DE6" s="51" t="s">
        <v>1926</v>
      </c>
      <c r="DF6" s="51" t="s">
        <v>1927</v>
      </c>
      <c r="DG6" s="51" t="s">
        <v>98</v>
      </c>
      <c r="DH6" s="51" t="s">
        <v>533</v>
      </c>
      <c r="DI6" s="51" t="s">
        <v>568</v>
      </c>
      <c r="DJ6" s="51" t="s">
        <v>1146</v>
      </c>
      <c r="DK6" s="51" t="s">
        <v>1926</v>
      </c>
      <c r="DL6" s="51" t="s">
        <v>1927</v>
      </c>
      <c r="DM6" s="51"/>
      <c r="DN6" s="51"/>
      <c r="DO6" s="51"/>
      <c r="DP6" s="51"/>
      <c r="DQ6" s="51"/>
      <c r="DR6" s="51"/>
      <c r="DS6" s="51"/>
      <c r="DT6" s="51"/>
      <c r="DU6" s="51"/>
      <c r="DV6" s="51"/>
      <c r="DW6" s="51"/>
      <c r="DX6" s="51"/>
      <c r="DY6" s="51"/>
      <c r="DZ6" s="51"/>
      <c r="EA6" s="51"/>
      <c r="EB6" s="51"/>
      <c r="EC6" s="51"/>
      <c r="ED6" s="51"/>
      <c r="EE6" s="51"/>
      <c r="EF6" s="51"/>
      <c r="EG6" s="51"/>
      <c r="EH6" s="51"/>
      <c r="EI6" s="51"/>
      <c r="EJ6" s="51"/>
      <c r="EK6" s="51"/>
      <c r="EL6" s="51"/>
      <c r="EM6" s="52"/>
      <c r="EN6" s="52"/>
      <c r="FW6" s="249"/>
      <c r="FX6" s="249"/>
    </row>
    <row r="7" spans="1:199" ht="15" thickTop="1">
      <c r="A7" s="26"/>
      <c r="B7" s="26"/>
      <c r="C7" s="317" t="s">
        <v>1168</v>
      </c>
      <c r="D7" s="33" t="s">
        <v>1169</v>
      </c>
      <c r="E7" s="33" t="s">
        <v>1170</v>
      </c>
      <c r="F7" s="34"/>
      <c r="G7" s="35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119" t="s">
        <v>325</v>
      </c>
      <c r="AU7" s="36" t="s">
        <v>1171</v>
      </c>
      <c r="AV7" s="36" t="s">
        <v>1171</v>
      </c>
      <c r="AW7" s="36" t="s">
        <v>325</v>
      </c>
      <c r="AX7" s="36" t="s">
        <v>325</v>
      </c>
      <c r="AY7" s="36" t="s">
        <v>1172</v>
      </c>
      <c r="AZ7" s="36" t="s">
        <v>325</v>
      </c>
      <c r="BA7" s="36" t="s">
        <v>1171</v>
      </c>
      <c r="BB7" s="36" t="s">
        <v>325</v>
      </c>
      <c r="BC7" s="36" t="s">
        <v>325</v>
      </c>
      <c r="BD7" s="105" t="s">
        <v>1172</v>
      </c>
      <c r="BE7" s="139" t="s">
        <v>325</v>
      </c>
      <c r="BF7" s="139" t="s">
        <v>1172</v>
      </c>
      <c r="BG7" s="36"/>
      <c r="BH7" s="36"/>
      <c r="BI7" s="36"/>
      <c r="BJ7" s="36"/>
      <c r="BK7" s="36"/>
      <c r="BL7" s="100">
        <f ca="1">(HOUR(OFFSET(CA$11,BT$8,0))-HOUR(CA$7))*3600+(MINUTE(OFFSET(CA$11,BT$8,0))-MINUTE(CA$7))*60+SECOND(OFFSET(CA$11,BT$8,0))-SECOND(CA$7)</f>
        <v>11</v>
      </c>
      <c r="BM7" s="36"/>
      <c r="BN7" s="36"/>
      <c r="BO7" s="36"/>
      <c r="BS7" s="36"/>
      <c r="BT7" s="36" t="s">
        <v>1839</v>
      </c>
      <c r="BU7" s="36" t="s">
        <v>1839</v>
      </c>
      <c r="BV7" s="36" t="s">
        <v>1839</v>
      </c>
      <c r="BW7" s="36" t="s">
        <v>1839</v>
      </c>
      <c r="BX7" s="48" t="s">
        <v>1839</v>
      </c>
      <c r="BY7" s="57" t="s">
        <v>1093</v>
      </c>
      <c r="BZ7" s="14" t="s">
        <v>427</v>
      </c>
      <c r="CA7" s="245">
        <v>41726.713125000002</v>
      </c>
      <c r="CB7" t="s">
        <v>2324</v>
      </c>
      <c r="CC7" s="13"/>
      <c r="CD7" s="67"/>
      <c r="CE7" s="77">
        <v>1</v>
      </c>
      <c r="CF7" s="71">
        <v>76</v>
      </c>
      <c r="CG7" s="71">
        <v>79</v>
      </c>
      <c r="CH7" s="71">
        <v>70</v>
      </c>
      <c r="CI7" s="71">
        <v>68</v>
      </c>
      <c r="CJ7" s="71">
        <v>1</v>
      </c>
      <c r="CK7" s="71">
        <v>1</v>
      </c>
      <c r="CL7" s="71">
        <v>1</v>
      </c>
      <c r="CM7" s="71">
        <v>1</v>
      </c>
      <c r="CN7">
        <v>1</v>
      </c>
      <c r="CO7">
        <v>6</v>
      </c>
      <c r="CP7"/>
      <c r="CQ7" s="250"/>
      <c r="CR7" s="250"/>
      <c r="CS7" s="12">
        <v>1</v>
      </c>
      <c r="CT7">
        <v>0</v>
      </c>
      <c r="CU7" s="86">
        <v>220</v>
      </c>
      <c r="CV7" s="86">
        <v>0</v>
      </c>
      <c r="CW7" s="86"/>
      <c r="CX7" s="86"/>
      <c r="CY7" s="86"/>
      <c r="CZ7">
        <v>1</v>
      </c>
      <c r="DA7">
        <v>1</v>
      </c>
      <c r="DB7">
        <v>366.15054321289062</v>
      </c>
      <c r="DC7" s="86">
        <v>-1.2000000104308128E-2</v>
      </c>
      <c r="DD7">
        <v>129.23529052734375</v>
      </c>
      <c r="DE7">
        <v>67</v>
      </c>
      <c r="DF7">
        <v>118</v>
      </c>
      <c r="DG7" s="86">
        <v>2</v>
      </c>
      <c r="DH7">
        <v>361.827880859375</v>
      </c>
      <c r="DI7">
        <v>-8.6899509187787771E-4</v>
      </c>
      <c r="DJ7">
        <v>0.85964912176132202</v>
      </c>
      <c r="DK7" s="86">
        <v>7</v>
      </c>
      <c r="DL7">
        <v>117.5</v>
      </c>
      <c r="DM7"/>
      <c r="DN7"/>
      <c r="DO7" s="86"/>
      <c r="DP7"/>
      <c r="DQ7"/>
      <c r="DR7"/>
      <c r="DS7" s="86"/>
      <c r="DT7"/>
      <c r="DU7" s="86"/>
      <c r="DV7" s="86"/>
      <c r="DW7" s="86"/>
      <c r="DX7"/>
      <c r="DY7" s="86"/>
      <c r="DZ7" s="86"/>
      <c r="EA7" s="86"/>
      <c r="EB7"/>
      <c r="EC7" s="86"/>
      <c r="ED7" s="86"/>
      <c r="EE7" s="86"/>
      <c r="EF7"/>
      <c r="EG7" s="86"/>
      <c r="EH7" s="86"/>
      <c r="EI7" s="86"/>
      <c r="EJ7" s="159"/>
      <c r="EK7" s="159"/>
      <c r="EL7" s="160"/>
      <c r="FA7" s="78"/>
    </row>
    <row r="8" spans="1:199" ht="15" thickBot="1">
      <c r="A8" s="26"/>
      <c r="B8" s="26"/>
      <c r="C8" s="315"/>
      <c r="D8" s="37" t="s">
        <v>1840</v>
      </c>
      <c r="E8" s="37" t="s">
        <v>1841</v>
      </c>
      <c r="F8" s="38"/>
      <c r="G8" s="39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81"/>
      <c r="AR8" s="40"/>
      <c r="AS8" s="40"/>
      <c r="AT8" s="120" t="s">
        <v>2078</v>
      </c>
      <c r="AU8" s="40" t="s">
        <v>1176</v>
      </c>
      <c r="AV8" s="40" t="s">
        <v>1176</v>
      </c>
      <c r="AW8" s="40" t="s">
        <v>857</v>
      </c>
      <c r="AX8" s="40" t="s">
        <v>1199</v>
      </c>
      <c r="AY8" s="40" t="s">
        <v>14</v>
      </c>
      <c r="AZ8" s="40" t="s">
        <v>245</v>
      </c>
      <c r="BA8" s="40" t="s">
        <v>245</v>
      </c>
      <c r="BB8" s="40" t="s">
        <v>857</v>
      </c>
      <c r="BC8" s="40" t="s">
        <v>857</v>
      </c>
      <c r="BD8" s="106" t="s">
        <v>1196</v>
      </c>
      <c r="BE8" s="140" t="s">
        <v>2191</v>
      </c>
      <c r="BF8" s="140" t="s">
        <v>2191</v>
      </c>
      <c r="BG8" s="40"/>
      <c r="BH8" s="40"/>
      <c r="BI8" s="40"/>
      <c r="BJ8" s="40"/>
      <c r="BK8" s="40"/>
      <c r="BL8" s="40"/>
      <c r="BM8" s="40"/>
      <c r="BN8" s="40"/>
      <c r="BO8" s="40"/>
      <c r="BS8" s="40"/>
      <c r="BT8" s="26">
        <f>MATCH("=MTR|ZL",BZ8:BZ16)-3</f>
        <v>6</v>
      </c>
      <c r="BU8" s="84">
        <f>(MID(CB$7,SEARCH("=",CB$7)+1,SEARCH("=",CB$7,4)-7))+CC7</f>
        <v>48</v>
      </c>
      <c r="BV8" s="85">
        <f>(IF(LEN(BS8)&lt;18,0,RIGHT(BS8,LEN(BS8)-17))+Control!M$4)/Control!M$4</f>
        <v>1</v>
      </c>
      <c r="BW8" s="40"/>
      <c r="BX8" s="49"/>
      <c r="BY8" s="57" t="s">
        <v>1094</v>
      </c>
      <c r="BZ8" s="14" t="s">
        <v>486</v>
      </c>
      <c r="CA8" s="245">
        <v>41726.713125000002</v>
      </c>
      <c r="CB8" t="s">
        <v>2220</v>
      </c>
      <c r="CC8" s="13"/>
      <c r="CD8" s="98"/>
      <c r="CE8" s="77">
        <v>2</v>
      </c>
      <c r="CF8" s="71">
        <v>75</v>
      </c>
      <c r="CG8" s="71">
        <v>77</v>
      </c>
      <c r="CH8" s="71">
        <v>76</v>
      </c>
      <c r="CI8" s="71">
        <v>72</v>
      </c>
      <c r="CJ8" s="71">
        <v>1</v>
      </c>
      <c r="CK8" s="71">
        <v>1</v>
      </c>
      <c r="CL8" s="71">
        <v>1</v>
      </c>
      <c r="CM8" s="71">
        <v>2</v>
      </c>
      <c r="CN8">
        <v>3</v>
      </c>
      <c r="CO8">
        <v>6</v>
      </c>
      <c r="CP8"/>
      <c r="CQ8" s="250"/>
      <c r="CR8" s="250"/>
      <c r="CS8" s="12">
        <v>2</v>
      </c>
      <c r="CT8">
        <v>1</v>
      </c>
      <c r="CU8" s="86">
        <v>219.99615478515625</v>
      </c>
      <c r="CV8" s="86">
        <v>-3.8523173425346613E-3</v>
      </c>
      <c r="CW8" s="86"/>
      <c r="CX8" s="86"/>
      <c r="CY8" s="86"/>
      <c r="CZ8">
        <v>2</v>
      </c>
      <c r="DA8">
        <v>2</v>
      </c>
      <c r="DB8">
        <v>361.47845458984375</v>
      </c>
      <c r="DC8" s="86">
        <v>-4.8000000417232513E-2</v>
      </c>
      <c r="DD8">
        <v>83.3125</v>
      </c>
      <c r="DE8">
        <v>74</v>
      </c>
      <c r="DF8">
        <v>118.5</v>
      </c>
      <c r="DG8" s="86">
        <v>2</v>
      </c>
      <c r="DH8">
        <v>373.66162109375</v>
      </c>
      <c r="DI8">
        <v>-8.6899509187787771E-4</v>
      </c>
      <c r="DJ8">
        <v>0.8303571343421936</v>
      </c>
      <c r="DK8" s="86">
        <v>7</v>
      </c>
      <c r="DL8">
        <v>120.5</v>
      </c>
      <c r="DM8"/>
      <c r="DN8"/>
      <c r="DO8" s="86"/>
      <c r="DP8"/>
      <c r="DQ8"/>
      <c r="DR8"/>
      <c r="DS8" s="86"/>
      <c r="DT8"/>
      <c r="DU8" s="86"/>
      <c r="DV8" s="86"/>
      <c r="DW8" s="86"/>
      <c r="DX8"/>
      <c r="DY8" s="86"/>
      <c r="DZ8" s="86"/>
      <c r="EA8" s="86"/>
      <c r="EB8"/>
      <c r="EC8" s="86"/>
      <c r="ED8" s="86"/>
      <c r="EE8" s="86"/>
      <c r="EF8"/>
      <c r="EG8" s="86"/>
      <c r="EH8" s="86"/>
      <c r="EI8" s="86"/>
      <c r="EJ8" s="159"/>
      <c r="EK8" s="159"/>
      <c r="EL8" s="160"/>
      <c r="FA8" s="78"/>
    </row>
    <row r="9" spans="1:199" ht="15" thickBot="1">
      <c r="A9" s="26"/>
      <c r="B9" s="26"/>
      <c r="C9" s="315"/>
      <c r="D9" s="37" t="s">
        <v>1846</v>
      </c>
      <c r="E9" s="37" t="s">
        <v>1245</v>
      </c>
      <c r="F9" s="38"/>
      <c r="G9" s="39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81"/>
      <c r="AR9" s="40"/>
      <c r="AS9" s="40"/>
      <c r="AT9" s="120" t="s">
        <v>1478</v>
      </c>
      <c r="AU9" s="40" t="s">
        <v>1176</v>
      </c>
      <c r="AV9" s="40" t="s">
        <v>1176</v>
      </c>
      <c r="AW9" s="40" t="s">
        <v>818</v>
      </c>
      <c r="AX9" s="40" t="s">
        <v>1379</v>
      </c>
      <c r="AY9" s="40" t="s">
        <v>15</v>
      </c>
      <c r="AZ9" s="40" t="s">
        <v>142</v>
      </c>
      <c r="BA9" s="40" t="s">
        <v>224</v>
      </c>
      <c r="BB9" s="40" t="s">
        <v>226</v>
      </c>
      <c r="BC9" s="40" t="s">
        <v>1612</v>
      </c>
      <c r="BD9" s="40" t="s">
        <v>1387</v>
      </c>
      <c r="BE9" s="136" t="str">
        <f>SUM(Control!$I$12:$K$12)&amp;"mm "&amp;Control!$G$8&amp;"um SP"</f>
        <v>18mm 125um SP</v>
      </c>
      <c r="BF9" s="136" t="str">
        <f>SUM(Control!$I$12:$K$12)&amp;"mm "&amp;Control!$G$8&amp;"um NS"</f>
        <v>18mm 125um NS</v>
      </c>
      <c r="BG9" s="40"/>
      <c r="BH9" s="40"/>
      <c r="BI9" s="40"/>
      <c r="BJ9" s="40"/>
      <c r="BK9" s="40"/>
      <c r="BL9" s="32"/>
      <c r="BM9" s="32"/>
      <c r="BN9" s="32"/>
      <c r="BO9" s="40"/>
      <c r="BQ9" s="40"/>
      <c r="BR9" s="32"/>
      <c r="BS9" s="40"/>
      <c r="BT9" s="40"/>
      <c r="BU9" s="40" t="s">
        <v>1477</v>
      </c>
      <c r="BV9" s="40" t="s">
        <v>137</v>
      </c>
      <c r="BW9" s="1" t="s">
        <v>759</v>
      </c>
      <c r="BX9" s="1" t="s">
        <v>734</v>
      </c>
      <c r="BY9" s="57" t="s">
        <v>1095</v>
      </c>
      <c r="BZ9" s="14" t="s">
        <v>2325</v>
      </c>
      <c r="CA9" s="245">
        <v>41726.713136574072</v>
      </c>
      <c r="CB9" t="s">
        <v>2220</v>
      </c>
      <c r="CC9" s="13"/>
      <c r="CD9" s="98"/>
      <c r="CE9" s="77">
        <v>3</v>
      </c>
      <c r="CF9" s="71">
        <v>76</v>
      </c>
      <c r="CG9" s="71">
        <v>76</v>
      </c>
      <c r="CH9" s="71">
        <v>72</v>
      </c>
      <c r="CI9" s="71">
        <v>71</v>
      </c>
      <c r="CJ9" s="71">
        <v>1</v>
      </c>
      <c r="CK9" s="71">
        <v>1</v>
      </c>
      <c r="CL9" s="71">
        <v>0</v>
      </c>
      <c r="CM9" s="71">
        <v>3</v>
      </c>
      <c r="CN9">
        <v>5</v>
      </c>
      <c r="CO9">
        <v>6</v>
      </c>
      <c r="CP9"/>
      <c r="CQ9" s="250"/>
      <c r="CR9" s="250"/>
      <c r="CS9" s="12">
        <v>3</v>
      </c>
      <c r="CT9">
        <v>1</v>
      </c>
      <c r="CU9" s="86">
        <v>219.99615478515625</v>
      </c>
      <c r="CV9" s="86">
        <v>-3.8523173425346613E-3</v>
      </c>
      <c r="CW9" s="86"/>
      <c r="CX9" s="86"/>
      <c r="CY9" s="86"/>
      <c r="CZ9">
        <v>3</v>
      </c>
      <c r="DA9">
        <v>3</v>
      </c>
      <c r="DB9">
        <v>363.63186645507812</v>
      </c>
      <c r="DC9" s="86">
        <v>-0.1080000028014183</v>
      </c>
      <c r="DD9">
        <v>49.125</v>
      </c>
      <c r="DE9">
        <v>74</v>
      </c>
      <c r="DF9">
        <v>118.5</v>
      </c>
      <c r="DG9" s="86">
        <v>3</v>
      </c>
      <c r="DH9">
        <v>385.50616455078125</v>
      </c>
      <c r="DI9">
        <v>-1.9552391022443771E-3</v>
      </c>
      <c r="DJ9">
        <v>0.77533042430877686</v>
      </c>
      <c r="DK9" s="86">
        <v>7</v>
      </c>
      <c r="DL9">
        <v>122</v>
      </c>
      <c r="DM9"/>
      <c r="DN9"/>
      <c r="DO9" s="86"/>
      <c r="DP9"/>
      <c r="DQ9"/>
      <c r="DR9"/>
      <c r="DS9" s="86"/>
      <c r="DT9"/>
      <c r="DU9" s="86"/>
      <c r="DV9" s="86"/>
      <c r="DW9" s="86"/>
      <c r="DX9"/>
      <c r="DY9" s="86"/>
      <c r="DZ9" s="86"/>
      <c r="EA9" s="86"/>
      <c r="EB9"/>
      <c r="EC9" s="86"/>
      <c r="ED9" s="86"/>
      <c r="EE9" s="86"/>
      <c r="EF9"/>
      <c r="EG9" s="86"/>
      <c r="EH9" s="86"/>
      <c r="EI9" s="86"/>
      <c r="EJ9" s="159"/>
      <c r="EK9" s="159"/>
      <c r="EL9" s="160"/>
      <c r="FA9" s="78"/>
    </row>
    <row r="10" spans="1:199" ht="15" thickTop="1">
      <c r="A10" s="26"/>
      <c r="B10" s="26"/>
      <c r="C10" s="315"/>
      <c r="D10" s="37" t="s">
        <v>912</v>
      </c>
      <c r="E10" s="37" t="s">
        <v>913</v>
      </c>
      <c r="F10" s="38"/>
      <c r="G10" s="39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81"/>
      <c r="AR10" s="40"/>
      <c r="AS10" s="40"/>
      <c r="AT10" s="120" t="s">
        <v>474</v>
      </c>
      <c r="AU10" s="40" t="s">
        <v>474</v>
      </c>
      <c r="AV10" s="40" t="s">
        <v>474</v>
      </c>
      <c r="AW10" s="40" t="s">
        <v>914</v>
      </c>
      <c r="AX10" s="40" t="s">
        <v>914</v>
      </c>
      <c r="AY10" s="40" t="s">
        <v>474</v>
      </c>
      <c r="AZ10" s="40" t="s">
        <v>474</v>
      </c>
      <c r="BA10" s="40" t="s">
        <v>474</v>
      </c>
      <c r="BB10" s="40" t="s">
        <v>914</v>
      </c>
      <c r="BC10" s="40" t="s">
        <v>914</v>
      </c>
      <c r="BD10" s="106" t="s">
        <v>914</v>
      </c>
      <c r="BE10" s="140" t="s">
        <v>474</v>
      </c>
      <c r="BF10" s="140" t="s">
        <v>474</v>
      </c>
      <c r="BG10" s="40"/>
      <c r="BH10" s="40"/>
      <c r="BI10" s="40"/>
      <c r="BJ10" s="40"/>
      <c r="BK10" s="40"/>
      <c r="BL10" s="100"/>
      <c r="BM10" s="101"/>
      <c r="BN10" s="101"/>
      <c r="BO10" s="100"/>
      <c r="BP10" s="9"/>
      <c r="BQ10" s="1"/>
      <c r="BR10" s="25"/>
      <c r="BS10" s="67"/>
      <c r="BT10" s="67"/>
      <c r="BU10" s="84" t="e">
        <f>(BU$8-(MID(BT10,SEARCH("=",BT10)+1,SEARCH("=",BT10,4)-7))-(RIGHT(BT10,LEN(BT10)-SEARCH("SWP",BT10,4)-3)))/1000</f>
        <v>#VALUE!</v>
      </c>
      <c r="BV10" s="99">
        <f t="shared" ref="BV10:BV44" si="1">1*(IF(LEN(BS10)&lt;16,0,RIGHT(BS10,5)))</f>
        <v>0</v>
      </c>
      <c r="BW10" s="86">
        <f>Design!B16</f>
        <v>0</v>
      </c>
      <c r="BX10" s="10">
        <f>Design!F16</f>
        <v>0.05</v>
      </c>
      <c r="BY10" s="57" t="s">
        <v>1096</v>
      </c>
      <c r="BZ10" s="302" t="s">
        <v>2286</v>
      </c>
      <c r="CA10" s="245">
        <v>41726.713171296295</v>
      </c>
      <c r="CB10" t="s">
        <v>2220</v>
      </c>
      <c r="CC10" s="13"/>
      <c r="CD10" s="98"/>
      <c r="CE10" s="77">
        <v>4</v>
      </c>
      <c r="CF10" s="71">
        <v>78</v>
      </c>
      <c r="CG10" s="71">
        <v>75</v>
      </c>
      <c r="CH10" s="71">
        <v>72</v>
      </c>
      <c r="CI10" s="71">
        <v>71</v>
      </c>
      <c r="CJ10" s="71">
        <v>1</v>
      </c>
      <c r="CK10" s="71">
        <v>0</v>
      </c>
      <c r="CL10" s="71">
        <v>1</v>
      </c>
      <c r="CM10" s="71">
        <v>4</v>
      </c>
      <c r="CN10">
        <v>9</v>
      </c>
      <c r="CO10">
        <v>7</v>
      </c>
      <c r="CP10"/>
      <c r="CQ10" s="250"/>
      <c r="CR10" s="250"/>
      <c r="CS10" s="12">
        <v>4</v>
      </c>
      <c r="CT10">
        <v>1</v>
      </c>
      <c r="CU10" s="86">
        <v>219.99615478515625</v>
      </c>
      <c r="CV10" s="86">
        <v>-3.8523173425346613E-3</v>
      </c>
      <c r="CW10" s="86"/>
      <c r="CX10" s="86"/>
      <c r="CY10" s="86"/>
      <c r="CZ10">
        <v>4</v>
      </c>
      <c r="DA10">
        <v>3</v>
      </c>
      <c r="DB10">
        <v>367.13525390625</v>
      </c>
      <c r="DC10" s="86">
        <v>-0.1080000028014183</v>
      </c>
      <c r="DD10">
        <v>42.375</v>
      </c>
      <c r="DE10">
        <v>82</v>
      </c>
      <c r="DF10">
        <v>118.5</v>
      </c>
      <c r="DG10" s="86">
        <v>4</v>
      </c>
      <c r="DH10">
        <v>397.33670043945312</v>
      </c>
      <c r="DI10">
        <v>-3.4759803675115108E-3</v>
      </c>
      <c r="DJ10">
        <v>0.84388184547424316</v>
      </c>
      <c r="DK10" s="86">
        <v>7</v>
      </c>
      <c r="DL10">
        <v>120</v>
      </c>
      <c r="DM10"/>
      <c r="DN10"/>
      <c r="DO10" s="86"/>
      <c r="DP10"/>
      <c r="DQ10"/>
      <c r="DR10"/>
      <c r="DS10" s="86"/>
      <c r="DT10"/>
      <c r="DU10" s="86"/>
      <c r="DV10" s="86"/>
      <c r="DW10" s="86"/>
      <c r="DX10"/>
      <c r="DY10" s="86"/>
      <c r="DZ10" s="86"/>
      <c r="EA10" s="86"/>
      <c r="EB10"/>
      <c r="EC10" s="86"/>
      <c r="ED10" s="86"/>
      <c r="EE10" s="86"/>
      <c r="EF10"/>
      <c r="EG10" s="86"/>
      <c r="EH10" s="86"/>
      <c r="EI10" s="86"/>
      <c r="EJ10" s="159"/>
      <c r="EK10" s="159"/>
      <c r="EL10" s="160"/>
      <c r="FA10" s="78"/>
    </row>
    <row r="11" spans="1:199">
      <c r="A11" s="26"/>
      <c r="B11" s="26"/>
      <c r="C11" s="315"/>
      <c r="D11" s="37" t="s">
        <v>915</v>
      </c>
      <c r="E11" s="37" t="s">
        <v>916</v>
      </c>
      <c r="F11" s="38"/>
      <c r="G11" s="39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81"/>
      <c r="AR11" s="40"/>
      <c r="AS11" s="40"/>
      <c r="AT11" s="120" t="s">
        <v>917</v>
      </c>
      <c r="AU11" s="40" t="s">
        <v>918</v>
      </c>
      <c r="AV11" s="40" t="s">
        <v>918</v>
      </c>
      <c r="AW11" s="40" t="s">
        <v>917</v>
      </c>
      <c r="AX11" s="40" t="s">
        <v>777</v>
      </c>
      <c r="AY11" s="40" t="s">
        <v>918</v>
      </c>
      <c r="AZ11" s="40" t="s">
        <v>918</v>
      </c>
      <c r="BA11" s="40" t="s">
        <v>917</v>
      </c>
      <c r="BB11" s="40" t="s">
        <v>917</v>
      </c>
      <c r="BC11" s="40" t="s">
        <v>917</v>
      </c>
      <c r="BD11" s="106" t="s">
        <v>918</v>
      </c>
      <c r="BE11" s="144">
        <f>IF(Control!$G$8&lt;210,1,IF(Control!$G$8&lt;310, 2, 2.5))</f>
        <v>1</v>
      </c>
      <c r="BF11" s="144">
        <f>IF(Control!$G$8&lt;210,1,IF(Control!$G$8&lt;310, 2, 2.5))</f>
        <v>1</v>
      </c>
      <c r="BG11" s="40"/>
      <c r="BH11" s="40"/>
      <c r="BI11" s="40"/>
      <c r="BJ11" s="40"/>
      <c r="BK11" s="40"/>
      <c r="BL11" s="100"/>
      <c r="BM11" s="101"/>
      <c r="BN11" s="101"/>
      <c r="BO11" s="99"/>
      <c r="BP11" s="9"/>
      <c r="BQ11" s="1"/>
      <c r="BR11" s="25"/>
      <c r="BS11" s="67"/>
      <c r="BT11" s="67"/>
      <c r="BU11" s="84" t="e">
        <f t="shared" ref="BU11:BU74" si="2">(BU$8-(MID(BT11,SEARCH("=",BT11)+1,SEARCH("=",BT11,4)-7))-(RIGHT(BT11,LEN(BT11)-SEARCH("SWP",BT11,4)-3)))/1000</f>
        <v>#VALUE!</v>
      </c>
      <c r="BV11" s="99">
        <f t="shared" si="1"/>
        <v>0</v>
      </c>
      <c r="BW11" s="86">
        <f>Design!B17</f>
        <v>0.06</v>
      </c>
      <c r="BX11" s="10">
        <f>Design!F17</f>
        <v>5.036195337337257E-2</v>
      </c>
      <c r="BY11" s="57" t="s">
        <v>894</v>
      </c>
      <c r="BZ11" s="14" t="s">
        <v>2287</v>
      </c>
      <c r="CA11" s="245">
        <v>41726.713171296295</v>
      </c>
      <c r="CB11" t="s">
        <v>2220</v>
      </c>
      <c r="CC11" s="13"/>
      <c r="CD11" s="98"/>
      <c r="CE11" s="77">
        <v>5</v>
      </c>
      <c r="CF11" s="71">
        <v>74</v>
      </c>
      <c r="CG11" s="71">
        <v>75</v>
      </c>
      <c r="CH11" s="71">
        <v>73</v>
      </c>
      <c r="CI11" s="71">
        <v>69</v>
      </c>
      <c r="CJ11" s="71">
        <v>1</v>
      </c>
      <c r="CK11" s="71">
        <v>1</v>
      </c>
      <c r="CL11" s="71">
        <v>1</v>
      </c>
      <c r="CM11" s="71">
        <v>5</v>
      </c>
      <c r="CN11">
        <v>12</v>
      </c>
      <c r="CO11">
        <v>7</v>
      </c>
      <c r="CP11"/>
      <c r="CQ11" s="250"/>
      <c r="CR11" s="250"/>
      <c r="CS11" s="12">
        <v>5</v>
      </c>
      <c r="CT11">
        <v>1</v>
      </c>
      <c r="CU11" s="86">
        <v>219.99615478515625</v>
      </c>
      <c r="CV11" s="86">
        <v>-3.8523173425346613E-3</v>
      </c>
      <c r="CW11" s="86"/>
      <c r="CX11" s="86"/>
      <c r="CY11" s="86"/>
      <c r="CZ11">
        <v>5</v>
      </c>
      <c r="DA11">
        <v>4</v>
      </c>
      <c r="DB11">
        <v>369.3968505859375</v>
      </c>
      <c r="DC11" s="86">
        <v>-0.19200000166893005</v>
      </c>
      <c r="DD11">
        <v>48.5</v>
      </c>
      <c r="DE11">
        <v>82</v>
      </c>
      <c r="DF11">
        <v>118.5</v>
      </c>
      <c r="DG11" s="86">
        <v>4</v>
      </c>
      <c r="DH11">
        <v>409.14230346679687</v>
      </c>
      <c r="DI11">
        <v>-3.4759803675115108E-3</v>
      </c>
      <c r="DJ11">
        <v>0.96846848726272583</v>
      </c>
      <c r="DK11" s="86">
        <v>7</v>
      </c>
      <c r="DL11">
        <v>123.5</v>
      </c>
      <c r="DM11"/>
      <c r="DN11"/>
      <c r="DO11" s="86"/>
      <c r="DP11"/>
      <c r="DQ11"/>
      <c r="DR11"/>
      <c r="DS11" s="86"/>
      <c r="DT11"/>
      <c r="DU11" s="86"/>
      <c r="DV11" s="86"/>
      <c r="DW11" s="86"/>
      <c r="DX11"/>
      <c r="DY11" s="86"/>
      <c r="DZ11" s="86"/>
      <c r="EA11" s="86"/>
      <c r="EB11"/>
      <c r="EC11" s="86"/>
      <c r="ED11" s="86"/>
      <c r="EE11" s="86"/>
      <c r="EF11"/>
      <c r="EG11" s="86"/>
      <c r="EH11" s="86"/>
      <c r="EI11" s="86"/>
      <c r="EJ11" s="159"/>
      <c r="EK11" s="159"/>
      <c r="EL11" s="160"/>
      <c r="FA11" s="78"/>
    </row>
    <row r="12" spans="1:199">
      <c r="A12" s="26"/>
      <c r="B12" s="26"/>
      <c r="C12" s="315"/>
      <c r="D12" s="37" t="s">
        <v>920</v>
      </c>
      <c r="E12" s="37" t="s">
        <v>921</v>
      </c>
      <c r="F12" s="38"/>
      <c r="G12" s="39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81"/>
      <c r="AR12" s="40"/>
      <c r="AS12" s="40"/>
      <c r="AT12" s="120" t="s">
        <v>922</v>
      </c>
      <c r="AU12" s="40" t="s">
        <v>922</v>
      </c>
      <c r="AV12" s="40" t="s">
        <v>922</v>
      </c>
      <c r="AW12" s="40" t="s">
        <v>922</v>
      </c>
      <c r="AX12" s="40" t="s">
        <v>922</v>
      </c>
      <c r="AY12" s="40" t="s">
        <v>922</v>
      </c>
      <c r="AZ12" s="40" t="s">
        <v>922</v>
      </c>
      <c r="BA12" s="40" t="s">
        <v>922</v>
      </c>
      <c r="BB12" s="40" t="s">
        <v>922</v>
      </c>
      <c r="BC12" s="40" t="s">
        <v>922</v>
      </c>
      <c r="BD12" s="106" t="s">
        <v>922</v>
      </c>
      <c r="BE12" s="140" t="s">
        <v>922</v>
      </c>
      <c r="BF12" s="140" t="s">
        <v>922</v>
      </c>
      <c r="BG12" s="40"/>
      <c r="BH12" s="40"/>
      <c r="BI12" s="40"/>
      <c r="BJ12" s="40"/>
      <c r="BK12" s="40"/>
      <c r="BL12" s="100"/>
      <c r="BM12" s="101"/>
      <c r="BN12" s="101"/>
      <c r="BO12" s="99"/>
      <c r="BP12" s="9"/>
      <c r="BQ12" s="1"/>
      <c r="BR12" s="25"/>
      <c r="BS12" s="67"/>
      <c r="BT12" s="67"/>
      <c r="BU12" s="84" t="e">
        <f t="shared" si="2"/>
        <v>#VALUE!</v>
      </c>
      <c r="BV12" s="99">
        <f t="shared" si="1"/>
        <v>0</v>
      </c>
      <c r="BW12" s="86">
        <f>Design!B18</f>
        <v>0.12</v>
      </c>
      <c r="BX12" s="10">
        <f>Design!F18</f>
        <v>5.0727851327300323E-2</v>
      </c>
      <c r="BY12" s="57" t="s">
        <v>1097</v>
      </c>
      <c r="BZ12" s="14" t="s">
        <v>2288</v>
      </c>
      <c r="CA12" s="245">
        <v>41726.713171296295</v>
      </c>
      <c r="CB12" t="s">
        <v>2220</v>
      </c>
      <c r="CC12" s="13"/>
      <c r="CD12" s="98"/>
      <c r="CE12" s="77">
        <v>6</v>
      </c>
      <c r="CF12" s="71">
        <v>78</v>
      </c>
      <c r="CG12" s="71">
        <v>78</v>
      </c>
      <c r="CH12" s="71">
        <v>72</v>
      </c>
      <c r="CI12" s="71">
        <v>73</v>
      </c>
      <c r="CJ12" s="71">
        <v>1</v>
      </c>
      <c r="CK12" s="71">
        <v>1</v>
      </c>
      <c r="CL12" s="71">
        <v>1</v>
      </c>
      <c r="CM12" s="71">
        <v>6</v>
      </c>
      <c r="CN12">
        <v>14</v>
      </c>
      <c r="CO12">
        <v>6</v>
      </c>
      <c r="CP12"/>
      <c r="CQ12" s="250"/>
      <c r="CR12" s="250"/>
      <c r="CS12" s="12">
        <v>6</v>
      </c>
      <c r="CT12">
        <v>1</v>
      </c>
      <c r="CU12" s="86">
        <v>219.99615478515625</v>
      </c>
      <c r="CV12" s="86">
        <v>-3.8523173425346613E-3</v>
      </c>
      <c r="CW12" s="86"/>
      <c r="CX12" s="86"/>
      <c r="CY12" s="86"/>
      <c r="CZ12">
        <v>6</v>
      </c>
      <c r="DA12">
        <v>5</v>
      </c>
      <c r="DB12">
        <v>370.58685302734375</v>
      </c>
      <c r="DC12" s="86">
        <v>-0.30000001192092896</v>
      </c>
      <c r="DD12">
        <v>53.75</v>
      </c>
      <c r="DE12">
        <v>76</v>
      </c>
      <c r="DF12">
        <v>118.5</v>
      </c>
      <c r="DG12" s="86">
        <v>5</v>
      </c>
      <c r="DH12">
        <v>420.92462158203125</v>
      </c>
      <c r="DI12">
        <v>-5.431219469755888E-3</v>
      </c>
      <c r="DJ12">
        <v>1.0829492807388306</v>
      </c>
      <c r="DK12" s="86">
        <v>7</v>
      </c>
      <c r="DL12">
        <v>112</v>
      </c>
      <c r="DM12"/>
      <c r="DN12"/>
      <c r="DO12" s="86"/>
      <c r="DP12"/>
      <c r="DQ12"/>
      <c r="DR12"/>
      <c r="DS12" s="86"/>
      <c r="DT12"/>
      <c r="DU12" s="86"/>
      <c r="DV12" s="86"/>
      <c r="DW12" s="86"/>
      <c r="DX12"/>
      <c r="DY12" s="86"/>
      <c r="DZ12" s="86"/>
      <c r="EA12" s="86"/>
      <c r="EB12"/>
      <c r="EC12" s="86"/>
      <c r="ED12" s="86"/>
      <c r="EE12" s="86"/>
      <c r="EF12"/>
      <c r="EG12" s="86"/>
      <c r="EH12" s="86"/>
      <c r="EI12" s="86"/>
      <c r="EJ12" s="159"/>
      <c r="EK12" s="159"/>
      <c r="EL12" s="160"/>
      <c r="FA12" s="78"/>
    </row>
    <row r="13" spans="1:199">
      <c r="A13" s="26"/>
      <c r="B13" s="26"/>
      <c r="C13" s="315"/>
      <c r="D13" s="37" t="s">
        <v>923</v>
      </c>
      <c r="E13" s="37" t="s">
        <v>924</v>
      </c>
      <c r="F13" s="38"/>
      <c r="G13" s="39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81"/>
      <c r="AR13" s="40"/>
      <c r="AS13" s="40"/>
      <c r="AT13" s="120" t="s">
        <v>926</v>
      </c>
      <c r="AU13" s="40" t="s">
        <v>926</v>
      </c>
      <c r="AV13" s="40" t="s">
        <v>926</v>
      </c>
      <c r="AW13" s="40" t="s">
        <v>926</v>
      </c>
      <c r="AX13" s="40" t="s">
        <v>926</v>
      </c>
      <c r="AY13" s="40" t="s">
        <v>926</v>
      </c>
      <c r="AZ13" s="40" t="s">
        <v>926</v>
      </c>
      <c r="BA13" s="40" t="s">
        <v>925</v>
      </c>
      <c r="BB13" s="40" t="s">
        <v>926</v>
      </c>
      <c r="BC13" s="40" t="s">
        <v>926</v>
      </c>
      <c r="BD13" s="106" t="s">
        <v>926</v>
      </c>
      <c r="BE13" s="140" t="s">
        <v>926</v>
      </c>
      <c r="BF13" s="140" t="s">
        <v>926</v>
      </c>
      <c r="BG13" s="40"/>
      <c r="BH13" s="40"/>
      <c r="BI13" s="40"/>
      <c r="BJ13" s="40"/>
      <c r="BK13" s="40"/>
      <c r="BL13" s="100"/>
      <c r="BM13" s="101"/>
      <c r="BN13" s="101"/>
      <c r="BO13" s="99"/>
      <c r="BP13" s="9"/>
      <c r="BQ13" s="1"/>
      <c r="BR13" s="25"/>
      <c r="BS13" s="67"/>
      <c r="BT13" s="67"/>
      <c r="BU13" s="84" t="e">
        <f t="shared" si="2"/>
        <v>#VALUE!</v>
      </c>
      <c r="BV13" s="99">
        <f t="shared" si="1"/>
        <v>0</v>
      </c>
      <c r="BW13" s="86">
        <f>Design!B19</f>
        <v>0.18</v>
      </c>
      <c r="BX13" s="10">
        <f>Design!F19</f>
        <v>5.1097751388264605E-2</v>
      </c>
      <c r="BY13" s="57" t="s">
        <v>1098</v>
      </c>
      <c r="BZ13" s="14" t="s">
        <v>2326</v>
      </c>
      <c r="CA13" s="245">
        <v>41726.713171296295</v>
      </c>
      <c r="CB13" t="s">
        <v>2220</v>
      </c>
      <c r="CC13" s="13"/>
      <c r="CD13" s="98"/>
      <c r="CE13" s="77">
        <v>7</v>
      </c>
      <c r="CF13" s="71">
        <v>79</v>
      </c>
      <c r="CG13" s="71">
        <v>76</v>
      </c>
      <c r="CH13" s="71">
        <v>73</v>
      </c>
      <c r="CI13" s="71">
        <v>76</v>
      </c>
      <c r="CJ13" s="71">
        <v>1</v>
      </c>
      <c r="CK13" s="71">
        <v>1</v>
      </c>
      <c r="CL13" s="71">
        <v>0</v>
      </c>
      <c r="CM13" s="71">
        <v>7</v>
      </c>
      <c r="CN13">
        <v>18</v>
      </c>
      <c r="CO13">
        <v>7</v>
      </c>
      <c r="CP13"/>
      <c r="CQ13" s="250"/>
      <c r="CR13" s="250"/>
      <c r="CS13" s="12">
        <v>7</v>
      </c>
      <c r="CT13">
        <v>2</v>
      </c>
      <c r="CU13" s="86">
        <v>219.98458862304687</v>
      </c>
      <c r="CV13" s="86">
        <v>-1.5409269370138645E-2</v>
      </c>
      <c r="CW13" s="86"/>
      <c r="CX13" s="86"/>
      <c r="CY13" s="86"/>
      <c r="CZ13">
        <v>7</v>
      </c>
      <c r="DA13">
        <v>5</v>
      </c>
      <c r="DB13">
        <v>369.78936767578125</v>
      </c>
      <c r="DC13" s="86">
        <v>-0.30000001192092896</v>
      </c>
      <c r="DD13">
        <v>63.6875</v>
      </c>
      <c r="DE13">
        <v>86</v>
      </c>
      <c r="DF13">
        <v>118.5</v>
      </c>
      <c r="DG13" s="86">
        <v>6</v>
      </c>
      <c r="DH13">
        <v>432.69754028320312</v>
      </c>
      <c r="DI13">
        <v>-7.8209564089775085E-3</v>
      </c>
      <c r="DJ13">
        <v>1.1276595592498779</v>
      </c>
      <c r="DK13" s="86">
        <v>7</v>
      </c>
      <c r="DL13">
        <v>118</v>
      </c>
      <c r="DM13"/>
      <c r="DN13"/>
      <c r="DO13" s="86"/>
      <c r="DP13"/>
      <c r="DQ13"/>
      <c r="DR13"/>
      <c r="DS13" s="86"/>
      <c r="DT13"/>
      <c r="DU13" s="86"/>
      <c r="DV13" s="86"/>
      <c r="DW13" s="86"/>
      <c r="DX13"/>
      <c r="DY13" s="86"/>
      <c r="DZ13" s="86"/>
      <c r="EA13" s="86"/>
      <c r="EB13"/>
      <c r="EC13" s="86"/>
      <c r="ED13" s="86"/>
      <c r="EE13" s="86"/>
      <c r="EF13"/>
      <c r="EG13" s="86"/>
      <c r="EH13" s="86"/>
      <c r="EI13" s="86"/>
      <c r="EJ13" s="159"/>
      <c r="EK13" s="159"/>
      <c r="EL13" s="160"/>
      <c r="FA13" s="78"/>
    </row>
    <row r="14" spans="1:199">
      <c r="A14" s="26"/>
      <c r="B14" s="26"/>
      <c r="C14" s="315"/>
      <c r="D14" s="83" t="s">
        <v>1583</v>
      </c>
      <c r="E14" s="83" t="s">
        <v>874</v>
      </c>
      <c r="F14" s="38"/>
      <c r="G14" s="39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81"/>
      <c r="AR14" s="40"/>
      <c r="AS14" s="40"/>
      <c r="AT14" s="120" t="s">
        <v>927</v>
      </c>
      <c r="AU14" s="40" t="s">
        <v>927</v>
      </c>
      <c r="AV14" s="40" t="s">
        <v>927</v>
      </c>
      <c r="AW14" s="40" t="s">
        <v>927</v>
      </c>
      <c r="AX14" s="40" t="s">
        <v>927</v>
      </c>
      <c r="AY14" s="40" t="s">
        <v>927</v>
      </c>
      <c r="AZ14" s="40" t="s">
        <v>927</v>
      </c>
      <c r="BA14" s="40" t="s">
        <v>927</v>
      </c>
      <c r="BB14" s="40" t="s">
        <v>927</v>
      </c>
      <c r="BC14" s="40" t="s">
        <v>927</v>
      </c>
      <c r="BD14" s="106" t="s">
        <v>927</v>
      </c>
      <c r="BE14" s="140" t="s">
        <v>927</v>
      </c>
      <c r="BF14" s="140" t="s">
        <v>927</v>
      </c>
      <c r="BG14" s="40"/>
      <c r="BH14" s="40"/>
      <c r="BI14" s="40"/>
      <c r="BJ14" s="40"/>
      <c r="BK14" s="40"/>
      <c r="BL14" s="100"/>
      <c r="BM14" s="101"/>
      <c r="BN14" s="101"/>
      <c r="BO14" s="99"/>
      <c r="BP14" s="9"/>
      <c r="BQ14" s="1"/>
      <c r="BR14" s="25"/>
      <c r="BS14" s="67"/>
      <c r="BT14" s="67"/>
      <c r="BU14" s="84" t="e">
        <f t="shared" si="2"/>
        <v>#VALUE!</v>
      </c>
      <c r="BV14" s="99">
        <f t="shared" si="1"/>
        <v>0</v>
      </c>
      <c r="BW14" s="86">
        <f>Design!B20</f>
        <v>0.24</v>
      </c>
      <c r="BX14" s="10">
        <f>Design!F20</f>
        <v>5.1471712135267328E-2</v>
      </c>
      <c r="BY14" s="57" t="s">
        <v>1099</v>
      </c>
      <c r="BZ14" s="14" t="s">
        <v>2327</v>
      </c>
      <c r="CA14" s="245">
        <v>41726.713182870371</v>
      </c>
      <c r="CB14" t="s">
        <v>2220</v>
      </c>
      <c r="CC14" s="13"/>
      <c r="CD14" s="98"/>
      <c r="CE14" s="77">
        <v>8</v>
      </c>
      <c r="CF14" s="71">
        <v>75</v>
      </c>
      <c r="CG14" s="71">
        <v>75</v>
      </c>
      <c r="CH14" s="71">
        <v>74</v>
      </c>
      <c r="CI14" s="71">
        <v>72</v>
      </c>
      <c r="CJ14" s="71">
        <v>1</v>
      </c>
      <c r="CK14" s="71">
        <v>0</v>
      </c>
      <c r="CL14" s="71">
        <v>1</v>
      </c>
      <c r="CM14" s="71">
        <v>8</v>
      </c>
      <c r="CN14">
        <v>20</v>
      </c>
      <c r="CO14">
        <v>7</v>
      </c>
      <c r="CP14"/>
      <c r="CQ14" s="250"/>
      <c r="CR14" s="250"/>
      <c r="CS14" s="12">
        <v>8</v>
      </c>
      <c r="CT14">
        <v>2</v>
      </c>
      <c r="CU14" s="86">
        <v>219.98458862304687</v>
      </c>
      <c r="CV14" s="86">
        <v>-1.5409269370138645E-2</v>
      </c>
      <c r="CW14" s="86"/>
      <c r="CX14" s="86"/>
      <c r="CY14" s="86"/>
      <c r="CZ14">
        <v>8</v>
      </c>
      <c r="DA14">
        <v>6</v>
      </c>
      <c r="DB14">
        <v>367.91546630859375</v>
      </c>
      <c r="DC14" s="86">
        <v>-0.43200001120567322</v>
      </c>
      <c r="DD14">
        <v>68.9375</v>
      </c>
      <c r="DE14">
        <v>82</v>
      </c>
      <c r="DF14">
        <v>118.5</v>
      </c>
      <c r="DG14" s="86">
        <v>7</v>
      </c>
      <c r="DH14">
        <v>444.4405517578125</v>
      </c>
      <c r="DI14">
        <v>-1.0645190253853798E-2</v>
      </c>
      <c r="DJ14">
        <v>1.2743363380432129</v>
      </c>
      <c r="DK14" s="86">
        <v>7</v>
      </c>
      <c r="DL14">
        <v>115.5</v>
      </c>
      <c r="DM14"/>
      <c r="DN14"/>
      <c r="DO14" s="86"/>
      <c r="DP14"/>
      <c r="DQ14"/>
      <c r="DR14"/>
      <c r="DS14" s="86"/>
      <c r="DT14"/>
      <c r="DU14" s="86"/>
      <c r="DV14" s="86"/>
      <c r="DW14" s="86"/>
      <c r="DX14"/>
      <c r="DY14" s="86"/>
      <c r="DZ14" s="86"/>
      <c r="EA14" s="86"/>
      <c r="EB14"/>
      <c r="EC14" s="86"/>
      <c r="ED14" s="86"/>
      <c r="EE14" s="86"/>
      <c r="EF14"/>
      <c r="EG14" s="86"/>
      <c r="EH14" s="86"/>
      <c r="EI14" s="86"/>
      <c r="EJ14" s="159"/>
      <c r="EK14" s="159"/>
      <c r="EL14" s="160"/>
      <c r="FA14" s="78"/>
    </row>
    <row r="15" spans="1:199">
      <c r="A15" s="26"/>
      <c r="B15" s="26"/>
      <c r="C15" s="315"/>
      <c r="D15" s="37" t="s">
        <v>2238</v>
      </c>
      <c r="E15" s="37" t="s">
        <v>2239</v>
      </c>
      <c r="F15" s="38"/>
      <c r="G15" s="39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81"/>
      <c r="AR15" s="40"/>
      <c r="AS15" s="40"/>
      <c r="AT15" s="120" t="s">
        <v>927</v>
      </c>
      <c r="AU15" s="40" t="s">
        <v>927</v>
      </c>
      <c r="AV15" s="40" t="s">
        <v>927</v>
      </c>
      <c r="AW15" s="40" t="s">
        <v>927</v>
      </c>
      <c r="AX15" s="40" t="s">
        <v>927</v>
      </c>
      <c r="AY15" s="40" t="s">
        <v>927</v>
      </c>
      <c r="AZ15" s="40" t="s">
        <v>927</v>
      </c>
      <c r="BA15" s="40" t="s">
        <v>927</v>
      </c>
      <c r="BB15" s="40" t="s">
        <v>927</v>
      </c>
      <c r="BC15" s="40" t="s">
        <v>927</v>
      </c>
      <c r="BD15" s="106" t="s">
        <v>927</v>
      </c>
      <c r="BE15" s="140" t="s">
        <v>927</v>
      </c>
      <c r="BF15" s="140" t="s">
        <v>927</v>
      </c>
      <c r="BG15" s="40"/>
      <c r="BH15" s="40"/>
      <c r="BI15" s="40"/>
      <c r="BJ15" s="40"/>
      <c r="BK15" s="40"/>
      <c r="BL15" s="100"/>
      <c r="BM15" s="101"/>
      <c r="BN15" s="101"/>
      <c r="BO15" s="99"/>
      <c r="BP15" s="9"/>
      <c r="BQ15" s="1"/>
      <c r="BR15" s="25"/>
      <c r="BS15" s="67"/>
      <c r="BT15" s="67"/>
      <c r="BU15" s="84" t="e">
        <f t="shared" si="2"/>
        <v>#VALUE!</v>
      </c>
      <c r="BV15" s="99">
        <f t="shared" si="1"/>
        <v>0</v>
      </c>
      <c r="BW15" s="86">
        <f>Design!B21</f>
        <v>0.3</v>
      </c>
      <c r="BX15" s="10">
        <f>Design!F21</f>
        <v>5.1849793223024625E-2</v>
      </c>
      <c r="BY15" s="57" t="s">
        <v>1100</v>
      </c>
      <c r="BZ15" s="14" t="s">
        <v>2328</v>
      </c>
      <c r="CA15" s="245">
        <v>41726.713206018518</v>
      </c>
      <c r="CB15" t="s">
        <v>2220</v>
      </c>
      <c r="CC15" s="13"/>
      <c r="CD15" s="98"/>
      <c r="CE15" s="77">
        <v>9</v>
      </c>
      <c r="CF15" s="71">
        <v>78</v>
      </c>
      <c r="CG15" s="71">
        <v>75</v>
      </c>
      <c r="CH15" s="71">
        <v>72</v>
      </c>
      <c r="CI15" s="71">
        <v>74</v>
      </c>
      <c r="CJ15" s="71">
        <v>0</v>
      </c>
      <c r="CK15" s="71">
        <v>0</v>
      </c>
      <c r="CL15" s="71">
        <v>1</v>
      </c>
      <c r="CM15" s="71">
        <v>9</v>
      </c>
      <c r="CN15">
        <v>23</v>
      </c>
      <c r="CO15">
        <v>7</v>
      </c>
      <c r="CP15"/>
      <c r="CQ15" s="250"/>
      <c r="CR15" s="250"/>
      <c r="CS15" s="12">
        <v>9</v>
      </c>
      <c r="CT15">
        <v>2</v>
      </c>
      <c r="CU15" s="86">
        <v>219.98458862304687</v>
      </c>
      <c r="CV15" s="86">
        <v>-1.5409269370138645E-2</v>
      </c>
      <c r="CW15" s="86"/>
      <c r="CX15" s="86"/>
      <c r="CY15" s="86"/>
      <c r="CZ15">
        <v>9</v>
      </c>
      <c r="DA15">
        <v>7</v>
      </c>
      <c r="DB15">
        <v>367.43536376953125</v>
      </c>
      <c r="DC15" s="86">
        <v>-0.58799999952316284</v>
      </c>
      <c r="DD15">
        <v>61.8125</v>
      </c>
      <c r="DE15">
        <v>82</v>
      </c>
      <c r="DF15">
        <v>118.5</v>
      </c>
      <c r="DG15" s="86">
        <v>7</v>
      </c>
      <c r="DH15">
        <v>456.01022338867188</v>
      </c>
      <c r="DI15">
        <v>-1.0645190253853798E-2</v>
      </c>
      <c r="DJ15">
        <v>2.1410255432128906</v>
      </c>
      <c r="DK15" s="86">
        <v>7</v>
      </c>
      <c r="DL15">
        <v>107.5</v>
      </c>
      <c r="DM15"/>
      <c r="DN15"/>
      <c r="DO15" s="86"/>
      <c r="DP15"/>
      <c r="DQ15"/>
      <c r="DR15"/>
      <c r="DS15" s="86"/>
      <c r="DT15"/>
      <c r="DU15" s="86"/>
      <c r="DV15" s="86"/>
      <c r="DW15" s="86"/>
      <c r="DX15"/>
      <c r="DY15" s="86"/>
      <c r="DZ15" s="86"/>
      <c r="EA15" s="86"/>
      <c r="EB15"/>
      <c r="EC15" s="86"/>
      <c r="ED15" s="86"/>
      <c r="EE15" s="86"/>
      <c r="EF15"/>
      <c r="EG15" s="86"/>
      <c r="EH15" s="86"/>
      <c r="EI15" s="86"/>
      <c r="EJ15" s="159"/>
      <c r="EK15" s="159"/>
      <c r="EL15" s="160"/>
      <c r="FA15" s="78"/>
    </row>
    <row r="16" spans="1:199">
      <c r="A16" s="26"/>
      <c r="B16" s="26"/>
      <c r="C16" s="315"/>
      <c r="D16" s="37" t="s">
        <v>2240</v>
      </c>
      <c r="E16" s="37" t="s">
        <v>2241</v>
      </c>
      <c r="F16" s="38"/>
      <c r="G16" s="39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81"/>
      <c r="AR16" s="40"/>
      <c r="AS16" s="40"/>
      <c r="AT16" s="120" t="s">
        <v>927</v>
      </c>
      <c r="AU16" s="40" t="s">
        <v>927</v>
      </c>
      <c r="AV16" s="40" t="s">
        <v>927</v>
      </c>
      <c r="AW16" s="40" t="s">
        <v>927</v>
      </c>
      <c r="AX16" s="40" t="s">
        <v>927</v>
      </c>
      <c r="AY16" s="40" t="s">
        <v>927</v>
      </c>
      <c r="AZ16" s="40" t="s">
        <v>927</v>
      </c>
      <c r="BA16" s="40" t="s">
        <v>927</v>
      </c>
      <c r="BB16" s="40" t="s">
        <v>927</v>
      </c>
      <c r="BC16" s="40" t="s">
        <v>927</v>
      </c>
      <c r="BD16" s="106" t="s">
        <v>927</v>
      </c>
      <c r="BE16" s="140" t="s">
        <v>2248</v>
      </c>
      <c r="BF16" s="140" t="s">
        <v>2246</v>
      </c>
      <c r="BG16" s="40"/>
      <c r="BH16" s="40"/>
      <c r="BI16" s="40"/>
      <c r="BJ16" s="40"/>
      <c r="BK16" s="40"/>
      <c r="BL16" s="100"/>
      <c r="BM16" s="101"/>
      <c r="BN16" s="101"/>
      <c r="BO16" s="99"/>
      <c r="BP16" s="9"/>
      <c r="BQ16" s="1"/>
      <c r="BR16" s="25"/>
      <c r="BS16" s="67"/>
      <c r="BT16" s="67"/>
      <c r="BU16" s="84" t="e">
        <f t="shared" si="2"/>
        <v>#VALUE!</v>
      </c>
      <c r="BV16" s="99">
        <f t="shared" si="1"/>
        <v>0</v>
      </c>
      <c r="BW16" s="86">
        <f>Design!B22</f>
        <v>0.36</v>
      </c>
      <c r="BX16" s="10">
        <f>Design!F22</f>
        <v>5.2232055405758662E-2</v>
      </c>
      <c r="BY16" s="57" t="s">
        <v>892</v>
      </c>
      <c r="BZ16" s="14" t="s">
        <v>2329</v>
      </c>
      <c r="CA16" s="245">
        <v>41726.713229166664</v>
      </c>
      <c r="CB16" t="s">
        <v>2220</v>
      </c>
      <c r="CC16" s="13"/>
      <c r="CD16" s="98"/>
      <c r="CE16" s="77">
        <v>10</v>
      </c>
      <c r="CF16" s="71">
        <v>77</v>
      </c>
      <c r="CG16" s="71">
        <v>80</v>
      </c>
      <c r="CH16" s="71">
        <v>73</v>
      </c>
      <c r="CI16" s="71">
        <v>72</v>
      </c>
      <c r="CJ16" s="71">
        <v>1</v>
      </c>
      <c r="CK16" s="71">
        <v>1</v>
      </c>
      <c r="CL16" s="71">
        <v>0</v>
      </c>
      <c r="CM16" s="71">
        <v>10</v>
      </c>
      <c r="CN16">
        <v>26</v>
      </c>
      <c r="CO16">
        <v>8</v>
      </c>
      <c r="CP16"/>
      <c r="CQ16" s="250"/>
      <c r="CR16" s="250"/>
      <c r="CS16" s="12">
        <v>10</v>
      </c>
      <c r="CT16">
        <v>2</v>
      </c>
      <c r="CU16" s="86">
        <v>219.98458862304687</v>
      </c>
      <c r="CV16" s="86">
        <v>-1.5409269370138645E-2</v>
      </c>
      <c r="CW16" s="86"/>
      <c r="CX16" s="86"/>
      <c r="CY16" s="86"/>
      <c r="CZ16">
        <v>10</v>
      </c>
      <c r="DA16">
        <v>8</v>
      </c>
      <c r="DB16">
        <v>366.9317626953125</v>
      </c>
      <c r="DC16" s="86">
        <v>-0.76800000667572021</v>
      </c>
      <c r="DD16">
        <v>61.75</v>
      </c>
      <c r="DE16">
        <v>83</v>
      </c>
      <c r="DF16">
        <v>118.5</v>
      </c>
      <c r="DG16" s="86">
        <v>8</v>
      </c>
      <c r="DH16">
        <v>467.58779907226562</v>
      </c>
      <c r="DI16">
        <v>-1.3903921470046043E-2</v>
      </c>
      <c r="DJ16">
        <v>2.0982143878936768</v>
      </c>
      <c r="DK16" s="86">
        <v>7</v>
      </c>
      <c r="DL16">
        <v>116.5</v>
      </c>
      <c r="DM16"/>
      <c r="DN16"/>
      <c r="DO16" s="86"/>
      <c r="DP16"/>
      <c r="DQ16"/>
      <c r="DR16"/>
      <c r="DS16" s="86"/>
      <c r="DT16"/>
      <c r="DU16" s="86"/>
      <c r="DV16" s="86"/>
      <c r="DW16" s="86"/>
      <c r="DX16"/>
      <c r="DY16" s="86"/>
      <c r="DZ16" s="86"/>
      <c r="EA16" s="86"/>
      <c r="EB16"/>
      <c r="EC16" s="86"/>
      <c r="ED16" s="86"/>
      <c r="EE16" s="86"/>
      <c r="EF16"/>
      <c r="EG16" s="86"/>
      <c r="EH16" s="86"/>
      <c r="EI16" s="86"/>
      <c r="EJ16" s="159"/>
      <c r="EK16" s="159"/>
      <c r="EL16" s="160"/>
      <c r="FA16" s="78"/>
    </row>
    <row r="17" spans="1:157">
      <c r="A17" s="26"/>
      <c r="B17" s="26"/>
      <c r="C17" s="315"/>
      <c r="D17" s="37" t="s">
        <v>2242</v>
      </c>
      <c r="E17" s="37" t="s">
        <v>2243</v>
      </c>
      <c r="F17" s="38"/>
      <c r="G17" s="39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81"/>
      <c r="AR17" s="40"/>
      <c r="AS17" s="40"/>
      <c r="AT17" s="120" t="s">
        <v>2219</v>
      </c>
      <c r="AU17" s="40" t="s">
        <v>2219</v>
      </c>
      <c r="AV17" s="40" t="s">
        <v>2219</v>
      </c>
      <c r="AW17" s="40" t="s">
        <v>2219</v>
      </c>
      <c r="AX17" s="40" t="s">
        <v>2219</v>
      </c>
      <c r="AY17" s="40" t="s">
        <v>2219</v>
      </c>
      <c r="AZ17" s="40" t="s">
        <v>2219</v>
      </c>
      <c r="BA17" s="40" t="s">
        <v>2219</v>
      </c>
      <c r="BB17" s="40" t="s">
        <v>2219</v>
      </c>
      <c r="BC17" s="40" t="s">
        <v>2219</v>
      </c>
      <c r="BD17" s="106" t="s">
        <v>2219</v>
      </c>
      <c r="BE17" s="140" t="s">
        <v>2247</v>
      </c>
      <c r="BF17" s="140" t="s">
        <v>2247</v>
      </c>
      <c r="BG17" s="40"/>
      <c r="BH17" s="40"/>
      <c r="BI17" s="40"/>
      <c r="BJ17" s="40"/>
      <c r="BK17" s="40"/>
      <c r="BL17" s="100"/>
      <c r="BM17" s="101"/>
      <c r="BN17" s="101"/>
      <c r="BO17" s="99"/>
      <c r="BP17" s="9"/>
      <c r="BQ17" s="1"/>
      <c r="BR17" s="25"/>
      <c r="BS17" s="67"/>
      <c r="BT17" s="67"/>
      <c r="BU17" s="84" t="e">
        <f t="shared" si="2"/>
        <v>#VALUE!</v>
      </c>
      <c r="BV17" s="99">
        <f t="shared" si="1"/>
        <v>0</v>
      </c>
      <c r="BW17" s="86">
        <f>Design!B23</f>
        <v>0.42</v>
      </c>
      <c r="BX17" s="10">
        <f>Design!F23</f>
        <v>5.2618560561605909E-2</v>
      </c>
      <c r="BY17" s="57" t="s">
        <v>1101</v>
      </c>
      <c r="BZ17" s="14" t="s">
        <v>2330</v>
      </c>
      <c r="CA17" s="245">
        <v>41726.713252314818</v>
      </c>
      <c r="CB17" t="s">
        <v>2220</v>
      </c>
      <c r="CC17" s="13"/>
      <c r="CD17" s="98"/>
      <c r="CE17" s="77">
        <v>11</v>
      </c>
      <c r="CF17" s="71">
        <v>76</v>
      </c>
      <c r="CG17" s="71">
        <v>80</v>
      </c>
      <c r="CH17" s="71">
        <v>71</v>
      </c>
      <c r="CI17" s="71">
        <v>72</v>
      </c>
      <c r="CJ17" s="71">
        <v>1</v>
      </c>
      <c r="CK17" s="71">
        <v>1</v>
      </c>
      <c r="CL17" s="71">
        <v>0</v>
      </c>
      <c r="CM17" s="71">
        <v>11</v>
      </c>
      <c r="CN17">
        <v>28</v>
      </c>
      <c r="CO17">
        <v>8</v>
      </c>
      <c r="CP17"/>
      <c r="CQ17" s="250"/>
      <c r="CR17" s="250"/>
      <c r="CS17" s="12">
        <v>11</v>
      </c>
      <c r="CT17">
        <v>2</v>
      </c>
      <c r="CU17" s="86">
        <v>219.98458862304687</v>
      </c>
      <c r="CV17" s="86">
        <v>-1.5409269370138645E-2</v>
      </c>
      <c r="CW17" s="86"/>
      <c r="CX17" s="86"/>
      <c r="CY17" s="86"/>
      <c r="CZ17">
        <v>11</v>
      </c>
      <c r="DA17">
        <v>8</v>
      </c>
      <c r="DB17">
        <v>366.9317626953125</v>
      </c>
      <c r="DC17" s="86">
        <v>-0.76800000667572021</v>
      </c>
      <c r="DD17">
        <v>60.466667175292969</v>
      </c>
      <c r="DE17">
        <v>87</v>
      </c>
      <c r="DF17">
        <v>119</v>
      </c>
      <c r="DG17" s="86">
        <v>9</v>
      </c>
      <c r="DH17">
        <v>454.83984375</v>
      </c>
      <c r="DI17">
        <v>-1.7597151920199394E-2</v>
      </c>
      <c r="DJ17">
        <v>123.72222137451172</v>
      </c>
      <c r="DK17" s="86">
        <v>31</v>
      </c>
      <c r="DL17">
        <v>117.5</v>
      </c>
      <c r="DM17"/>
      <c r="DN17"/>
      <c r="DO17" s="86"/>
      <c r="DP17"/>
      <c r="DQ17"/>
      <c r="DR17"/>
      <c r="DS17" s="86"/>
      <c r="DT17"/>
      <c r="DU17" s="86"/>
      <c r="DV17" s="86"/>
      <c r="DW17" s="86"/>
      <c r="DX17"/>
      <c r="DY17" s="86"/>
      <c r="DZ17" s="86"/>
      <c r="EA17" s="86"/>
      <c r="EB17"/>
      <c r="EC17" s="86"/>
      <c r="ED17" s="86"/>
      <c r="EE17" s="86"/>
      <c r="EF17"/>
      <c r="EG17" s="86"/>
      <c r="EH17" s="86"/>
      <c r="EI17" s="86"/>
      <c r="EJ17" s="159"/>
      <c r="EK17" s="159"/>
      <c r="EL17" s="160"/>
      <c r="FA17" s="78"/>
    </row>
    <row r="18" spans="1:157">
      <c r="A18" s="26"/>
      <c r="B18" s="26"/>
      <c r="C18" s="315"/>
      <c r="D18" s="37" t="s">
        <v>2244</v>
      </c>
      <c r="E18" s="37" t="s">
        <v>2245</v>
      </c>
      <c r="F18" s="38"/>
      <c r="G18" s="39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81"/>
      <c r="AR18" s="40"/>
      <c r="AS18" s="40"/>
      <c r="AT18" s="120" t="s">
        <v>2219</v>
      </c>
      <c r="AU18" s="40" t="s">
        <v>2219</v>
      </c>
      <c r="AV18" s="40" t="s">
        <v>2219</v>
      </c>
      <c r="AW18" s="40" t="s">
        <v>2219</v>
      </c>
      <c r="AX18" s="40" t="s">
        <v>2219</v>
      </c>
      <c r="AY18" s="40" t="s">
        <v>2219</v>
      </c>
      <c r="AZ18" s="40" t="s">
        <v>2219</v>
      </c>
      <c r="BA18" s="40" t="s">
        <v>2219</v>
      </c>
      <c r="BB18" s="40" t="s">
        <v>2219</v>
      </c>
      <c r="BC18" s="40" t="s">
        <v>2219</v>
      </c>
      <c r="BD18" s="106" t="s">
        <v>2219</v>
      </c>
      <c r="BE18" s="140" t="s">
        <v>2247</v>
      </c>
      <c r="BF18" s="140" t="s">
        <v>2247</v>
      </c>
      <c r="BG18" s="40"/>
      <c r="BH18" s="40"/>
      <c r="BI18" s="40"/>
      <c r="BJ18" s="40"/>
      <c r="BK18" s="40"/>
      <c r="BL18" s="100"/>
      <c r="BM18" s="101"/>
      <c r="BN18" s="101"/>
      <c r="BO18" s="99"/>
      <c r="BP18" s="9"/>
      <c r="BQ18" s="1"/>
      <c r="BR18" s="25"/>
      <c r="BS18" s="67"/>
      <c r="BT18" s="67"/>
      <c r="BU18" s="84" t="e">
        <f t="shared" si="2"/>
        <v>#VALUE!</v>
      </c>
      <c r="BV18" s="99">
        <f t="shared" si="1"/>
        <v>0</v>
      </c>
      <c r="BW18" s="86">
        <f>Design!B24</f>
        <v>0.48</v>
      </c>
      <c r="BX18" s="10">
        <f>Design!F24</f>
        <v>5.3009371717659716E-2</v>
      </c>
      <c r="BY18" s="57" t="s">
        <v>89</v>
      </c>
      <c r="BZ18" s="14" t="s">
        <v>2331</v>
      </c>
      <c r="CA18" s="245">
        <v>41726.713275462964</v>
      </c>
      <c r="CB18" t="s">
        <v>2220</v>
      </c>
      <c r="CC18" s="13"/>
      <c r="CD18" s="98"/>
      <c r="CE18" s="77">
        <v>12</v>
      </c>
      <c r="CF18" s="71">
        <v>76</v>
      </c>
      <c r="CG18" s="71">
        <v>76</v>
      </c>
      <c r="CH18" s="71">
        <v>72</v>
      </c>
      <c r="CI18" s="71">
        <v>76</v>
      </c>
      <c r="CJ18" s="71">
        <v>0</v>
      </c>
      <c r="CK18" s="71">
        <v>0</v>
      </c>
      <c r="CL18" s="71">
        <v>0</v>
      </c>
      <c r="CM18" s="71">
        <v>12</v>
      </c>
      <c r="CN18">
        <v>31</v>
      </c>
      <c r="CO18">
        <v>8</v>
      </c>
      <c r="CP18"/>
      <c r="CQ18" s="250"/>
      <c r="CR18" s="250"/>
      <c r="CS18" s="12">
        <v>12</v>
      </c>
      <c r="CT18">
        <v>2</v>
      </c>
      <c r="CU18" s="86">
        <v>219.98458862304687</v>
      </c>
      <c r="CV18" s="86">
        <v>-1.5409269370138645E-2</v>
      </c>
      <c r="CW18" s="86"/>
      <c r="CX18" s="86"/>
      <c r="CY18" s="86"/>
      <c r="CZ18">
        <v>12</v>
      </c>
      <c r="DA18">
        <v>9</v>
      </c>
      <c r="DB18">
        <v>368.1248779296875</v>
      </c>
      <c r="DC18" s="86">
        <v>-0.97200000286102295</v>
      </c>
      <c r="DD18">
        <v>53.0625</v>
      </c>
      <c r="DE18">
        <v>81</v>
      </c>
      <c r="DF18">
        <v>118.5</v>
      </c>
      <c r="DG18" s="86">
        <v>10</v>
      </c>
      <c r="DH18">
        <v>441.43548583984375</v>
      </c>
      <c r="DI18">
        <v>-2.1724877879023552E-2</v>
      </c>
      <c r="DJ18">
        <v>127</v>
      </c>
      <c r="DK18" s="86">
        <v>34</v>
      </c>
      <c r="DL18">
        <v>117.5</v>
      </c>
      <c r="DM18"/>
      <c r="DN18"/>
      <c r="DO18" s="86"/>
      <c r="DP18"/>
      <c r="DQ18"/>
      <c r="DR18"/>
      <c r="DS18" s="86"/>
      <c r="DT18"/>
      <c r="DU18" s="86"/>
      <c r="DV18" s="86"/>
      <c r="DW18" s="86"/>
      <c r="DX18"/>
      <c r="DY18" s="86"/>
      <c r="DZ18" s="86"/>
      <c r="EA18" s="86"/>
      <c r="EB18"/>
      <c r="EC18" s="86"/>
      <c r="ED18" s="86"/>
      <c r="EE18" s="86"/>
      <c r="EF18"/>
      <c r="EG18" s="86"/>
      <c r="EH18" s="86"/>
      <c r="EI18" s="86"/>
      <c r="EJ18" s="159"/>
      <c r="EK18" s="159"/>
      <c r="EL18" s="160"/>
      <c r="FA18" s="78"/>
    </row>
    <row r="19" spans="1:157">
      <c r="A19" s="26"/>
      <c r="B19" s="26"/>
      <c r="C19" s="316"/>
      <c r="D19" s="37" t="s">
        <v>856</v>
      </c>
      <c r="E19" s="37" t="s">
        <v>1292</v>
      </c>
      <c r="F19" s="38"/>
      <c r="G19" s="39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81"/>
      <c r="AR19" s="40"/>
      <c r="AS19" s="40"/>
      <c r="AT19" s="120" t="s">
        <v>1293</v>
      </c>
      <c r="AU19" s="40" t="s">
        <v>1293</v>
      </c>
      <c r="AV19" s="40" t="s">
        <v>1293</v>
      </c>
      <c r="AW19" s="40" t="s">
        <v>1293</v>
      </c>
      <c r="AX19" s="40" t="s">
        <v>927</v>
      </c>
      <c r="AY19" s="40" t="s">
        <v>1293</v>
      </c>
      <c r="AZ19" s="40" t="s">
        <v>1293</v>
      </c>
      <c r="BA19" s="40" t="s">
        <v>1293</v>
      </c>
      <c r="BB19" s="40" t="s">
        <v>1293</v>
      </c>
      <c r="BC19" s="40" t="s">
        <v>1293</v>
      </c>
      <c r="BD19" s="106" t="s">
        <v>927</v>
      </c>
      <c r="BE19" s="143" t="s">
        <v>927</v>
      </c>
      <c r="BF19" s="143" t="s">
        <v>927</v>
      </c>
      <c r="BG19" s="40"/>
      <c r="BH19" s="40"/>
      <c r="BI19" s="40"/>
      <c r="BJ19" s="40"/>
      <c r="BK19" s="40"/>
      <c r="BL19" s="100"/>
      <c r="BM19" s="101"/>
      <c r="BN19" s="101"/>
      <c r="BO19" s="99"/>
      <c r="BP19" s="9"/>
      <c r="BQ19" s="1"/>
      <c r="BR19" s="25"/>
      <c r="BS19" s="67"/>
      <c r="BT19" s="67"/>
      <c r="BU19" s="84" t="e">
        <f t="shared" si="2"/>
        <v>#VALUE!</v>
      </c>
      <c r="BV19" s="99">
        <f t="shared" si="1"/>
        <v>0</v>
      </c>
      <c r="BW19" s="86">
        <f>Design!B25</f>
        <v>0.54</v>
      </c>
      <c r="BX19" s="10">
        <f>Design!F25</f>
        <v>5.3404553075666487E-2</v>
      </c>
      <c r="BY19" s="57" t="s">
        <v>276</v>
      </c>
      <c r="BZ19" s="14" t="s">
        <v>2332</v>
      </c>
      <c r="CA19" s="245">
        <v>41726.713287037041</v>
      </c>
      <c r="CB19" t="s">
        <v>2220</v>
      </c>
      <c r="CC19" s="13"/>
      <c r="CD19" s="98"/>
      <c r="CE19" s="77">
        <v>13</v>
      </c>
      <c r="CF19" s="71">
        <v>75</v>
      </c>
      <c r="CG19" s="71">
        <v>75</v>
      </c>
      <c r="CH19" s="71">
        <v>72</v>
      </c>
      <c r="CI19" s="71">
        <v>73</v>
      </c>
      <c r="CJ19" s="71">
        <v>0</v>
      </c>
      <c r="CK19" s="71">
        <v>1</v>
      </c>
      <c r="CL19" s="71">
        <v>1</v>
      </c>
      <c r="CM19" s="71">
        <v>13</v>
      </c>
      <c r="CN19">
        <v>32</v>
      </c>
      <c r="CO19">
        <v>8</v>
      </c>
      <c r="CP19"/>
      <c r="CQ19" s="250"/>
      <c r="CR19" s="250"/>
      <c r="CS19" s="12">
        <v>13</v>
      </c>
      <c r="CT19">
        <v>3</v>
      </c>
      <c r="CU19" s="86">
        <v>219.96533203125</v>
      </c>
      <c r="CV19" s="86">
        <v>-3.4670855849981308E-2</v>
      </c>
      <c r="CW19" s="86"/>
      <c r="CX19" s="86"/>
      <c r="CY19" s="86"/>
      <c r="CZ19">
        <v>13</v>
      </c>
      <c r="DA19">
        <v>10</v>
      </c>
      <c r="DB19">
        <v>370.30987548828125</v>
      </c>
      <c r="DC19" s="86">
        <v>-1.2000000476837158</v>
      </c>
      <c r="DD19">
        <v>47.875</v>
      </c>
      <c r="DE19">
        <v>86</v>
      </c>
      <c r="DF19">
        <v>118.5</v>
      </c>
      <c r="DG19" s="86">
        <v>10</v>
      </c>
      <c r="DH19">
        <v>428.80892944335937</v>
      </c>
      <c r="DI19">
        <v>-2.1724877879023552E-2</v>
      </c>
      <c r="DJ19">
        <v>123.11111450195312</v>
      </c>
      <c r="DK19" s="86">
        <v>38</v>
      </c>
      <c r="DL19">
        <v>117.5</v>
      </c>
      <c r="DM19"/>
      <c r="DN19"/>
      <c r="DO19" s="86"/>
      <c r="DP19"/>
      <c r="DQ19"/>
      <c r="DR19"/>
      <c r="DS19" s="86"/>
      <c r="DT19"/>
      <c r="DU19" s="86"/>
      <c r="DV19" s="86"/>
      <c r="DW19" s="86"/>
      <c r="DX19"/>
      <c r="DY19" s="86"/>
      <c r="DZ19" s="86"/>
      <c r="EA19" s="86"/>
      <c r="EB19"/>
      <c r="EC19" s="86"/>
      <c r="ED19" s="86"/>
      <c r="EE19" s="86"/>
      <c r="EF19"/>
      <c r="EG19" s="86"/>
      <c r="EH19" s="86"/>
      <c r="EI19" s="86"/>
      <c r="EJ19" s="159"/>
      <c r="EK19" s="159"/>
      <c r="EL19" s="160"/>
      <c r="FA19" s="78"/>
    </row>
    <row r="20" spans="1:157">
      <c r="A20" s="26"/>
      <c r="B20" s="26"/>
      <c r="C20" s="314" t="s">
        <v>1294</v>
      </c>
      <c r="D20" s="37" t="s">
        <v>1295</v>
      </c>
      <c r="E20" s="37" t="s">
        <v>1296</v>
      </c>
      <c r="F20" s="38"/>
      <c r="G20" s="39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81"/>
      <c r="AR20" s="40"/>
      <c r="AS20" s="40"/>
      <c r="AT20" s="120" t="s">
        <v>1297</v>
      </c>
      <c r="AU20" s="40" t="s">
        <v>1297</v>
      </c>
      <c r="AV20" s="40" t="s">
        <v>1297</v>
      </c>
      <c r="AW20" s="40" t="s">
        <v>1054</v>
      </c>
      <c r="AX20" s="40" t="s">
        <v>1297</v>
      </c>
      <c r="AY20" s="40" t="s">
        <v>1300</v>
      </c>
      <c r="AZ20" s="40" t="s">
        <v>1783</v>
      </c>
      <c r="BA20" s="40" t="s">
        <v>1297</v>
      </c>
      <c r="BB20" s="40" t="s">
        <v>1297</v>
      </c>
      <c r="BC20" s="40" t="s">
        <v>1297</v>
      </c>
      <c r="BD20" s="106" t="s">
        <v>1300</v>
      </c>
      <c r="BE20" s="136">
        <f>BE21+125</f>
        <v>250</v>
      </c>
      <c r="BF20" s="136">
        <f>BF21+125</f>
        <v>250</v>
      </c>
      <c r="BG20" s="40"/>
      <c r="BH20" s="40"/>
      <c r="BI20" s="40"/>
      <c r="BJ20" s="40"/>
      <c r="BK20" s="40"/>
      <c r="BL20" s="100"/>
      <c r="BM20" s="101"/>
      <c r="BN20" s="101"/>
      <c r="BO20" s="99"/>
      <c r="BP20" s="9"/>
      <c r="BQ20" s="1"/>
      <c r="BR20" s="25"/>
      <c r="BS20" s="67"/>
      <c r="BT20" s="67"/>
      <c r="BU20" s="84" t="e">
        <f t="shared" si="2"/>
        <v>#VALUE!</v>
      </c>
      <c r="BV20" s="99">
        <f t="shared" si="1"/>
        <v>0</v>
      </c>
      <c r="BW20" s="86">
        <f>Design!B26</f>
        <v>0.60000000000000009</v>
      </c>
      <c r="BX20" s="10">
        <f>Design!F26</f>
        <v>5.3804170038394661E-2</v>
      </c>
      <c r="BY20" s="57" t="s">
        <v>1102</v>
      </c>
      <c r="BZ20" s="14" t="s">
        <v>2333</v>
      </c>
      <c r="CA20" s="245">
        <v>41726.713310185187</v>
      </c>
      <c r="CB20" t="s">
        <v>2220</v>
      </c>
      <c r="CC20" s="13"/>
      <c r="CD20" s="98"/>
      <c r="CE20" s="77">
        <v>14</v>
      </c>
      <c r="CF20" s="71">
        <v>77</v>
      </c>
      <c r="CG20" s="71">
        <v>77</v>
      </c>
      <c r="CH20" s="71">
        <v>74</v>
      </c>
      <c r="CI20" s="71">
        <v>71</v>
      </c>
      <c r="CJ20" s="71">
        <v>1</v>
      </c>
      <c r="CK20" s="71">
        <v>1</v>
      </c>
      <c r="CL20" s="71">
        <v>0</v>
      </c>
      <c r="CM20" s="71">
        <v>7</v>
      </c>
      <c r="CN20">
        <v>6</v>
      </c>
      <c r="CO20">
        <v>9</v>
      </c>
      <c r="CP20"/>
      <c r="CQ20" s="250"/>
      <c r="CR20" s="250"/>
      <c r="CS20" s="12">
        <v>14</v>
      </c>
      <c r="CT20">
        <v>3</v>
      </c>
      <c r="CU20" s="86">
        <v>219.96533203125</v>
      </c>
      <c r="CV20" s="86">
        <v>-3.4670855849981308E-2</v>
      </c>
      <c r="CW20" s="86"/>
      <c r="CX20" s="86"/>
      <c r="CY20" s="86"/>
      <c r="CZ20">
        <v>14</v>
      </c>
      <c r="DA20">
        <v>10</v>
      </c>
      <c r="DB20">
        <v>372.21987915039062</v>
      </c>
      <c r="DC20" s="86">
        <v>-1.2000000476837158</v>
      </c>
      <c r="DD20">
        <v>49.25</v>
      </c>
      <c r="DE20">
        <v>86</v>
      </c>
      <c r="DF20">
        <v>118.5</v>
      </c>
      <c r="DG20" s="86">
        <v>11</v>
      </c>
      <c r="DH20">
        <v>417.02590942382812</v>
      </c>
      <c r="DI20">
        <v>-2.6287103071808815E-2</v>
      </c>
      <c r="DJ20">
        <v>118.88888549804688</v>
      </c>
      <c r="DK20" s="86">
        <v>41</v>
      </c>
      <c r="DL20">
        <v>117.5</v>
      </c>
      <c r="DM20"/>
      <c r="DN20"/>
      <c r="DO20" s="86"/>
      <c r="DP20"/>
      <c r="DQ20"/>
      <c r="DR20"/>
      <c r="DS20" s="86"/>
      <c r="DT20"/>
      <c r="DU20" s="86"/>
      <c r="DV20" s="86"/>
      <c r="DW20" s="86"/>
      <c r="DX20"/>
      <c r="DY20" s="86"/>
      <c r="DZ20" s="86"/>
      <c r="EA20" s="86"/>
      <c r="EB20"/>
      <c r="EC20" s="86"/>
      <c r="ED20" s="86"/>
      <c r="EE20" s="86"/>
      <c r="EF20"/>
      <c r="EG20" s="86"/>
      <c r="EH20" s="86"/>
      <c r="EI20" s="86"/>
      <c r="EJ20" s="159"/>
      <c r="EK20" s="159"/>
      <c r="EL20" s="160"/>
      <c r="FA20" s="78"/>
    </row>
    <row r="21" spans="1:157">
      <c r="A21" s="26"/>
      <c r="B21" s="26"/>
      <c r="C21" s="315"/>
      <c r="D21" s="37" t="s">
        <v>1301</v>
      </c>
      <c r="E21" s="37" t="s">
        <v>2003</v>
      </c>
      <c r="F21" s="38"/>
      <c r="G21" s="39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81"/>
      <c r="AR21" s="40"/>
      <c r="AS21" s="40"/>
      <c r="AT21" s="120" t="s">
        <v>2004</v>
      </c>
      <c r="AU21" s="40" t="s">
        <v>2004</v>
      </c>
      <c r="AV21" s="40" t="s">
        <v>2004</v>
      </c>
      <c r="AW21" s="40" t="s">
        <v>1054</v>
      </c>
      <c r="AX21" s="40" t="s">
        <v>2004</v>
      </c>
      <c r="AY21" s="40" t="s">
        <v>2103</v>
      </c>
      <c r="AZ21" s="40" t="s">
        <v>1783</v>
      </c>
      <c r="BA21" s="40" t="s">
        <v>2004</v>
      </c>
      <c r="BB21" s="40" t="s">
        <v>2004</v>
      </c>
      <c r="BC21" s="40" t="s">
        <v>2004</v>
      </c>
      <c r="BD21" s="106" t="s">
        <v>2103</v>
      </c>
      <c r="BE21" s="136">
        <f>Control!$G$8</f>
        <v>125</v>
      </c>
      <c r="BF21" s="136">
        <f>Control!$G$8</f>
        <v>125</v>
      </c>
      <c r="BG21" s="40"/>
      <c r="BH21" s="40"/>
      <c r="BI21" s="40"/>
      <c r="BJ21" s="40"/>
      <c r="BK21" s="40"/>
      <c r="BL21" s="100"/>
      <c r="BM21" s="101"/>
      <c r="BN21" s="101"/>
      <c r="BO21" s="99"/>
      <c r="BP21" s="9"/>
      <c r="BQ21" s="1"/>
      <c r="BR21" s="25"/>
      <c r="BS21" s="67"/>
      <c r="BT21" s="67"/>
      <c r="BU21" s="84" t="e">
        <f t="shared" si="2"/>
        <v>#VALUE!</v>
      </c>
      <c r="BV21" s="99">
        <f t="shared" si="1"/>
        <v>0</v>
      </c>
      <c r="BW21" s="86">
        <f>Design!B27</f>
        <v>0.66000000000000014</v>
      </c>
      <c r="BX21" s="10">
        <f>Design!F27</f>
        <v>5.4208289236696995E-2</v>
      </c>
      <c r="BY21" s="57" t="s">
        <v>891</v>
      </c>
      <c r="BZ21" s="14" t="s">
        <v>2334</v>
      </c>
      <c r="CA21" s="245">
        <v>41726.713321759256</v>
      </c>
      <c r="CB21" t="s">
        <v>2220</v>
      </c>
      <c r="CC21" s="13"/>
      <c r="CD21" s="98"/>
      <c r="CE21" s="77">
        <v>15</v>
      </c>
      <c r="CF21" s="71">
        <v>76</v>
      </c>
      <c r="CG21" s="71">
        <v>74</v>
      </c>
      <c r="CH21" s="71">
        <v>71</v>
      </c>
      <c r="CI21" s="71">
        <v>75</v>
      </c>
      <c r="CJ21" s="71">
        <v>0</v>
      </c>
      <c r="CK21" s="71">
        <v>1</v>
      </c>
      <c r="CL21" s="71">
        <v>0</v>
      </c>
      <c r="CM21" s="71">
        <v>7</v>
      </c>
      <c r="CN21">
        <v>7</v>
      </c>
      <c r="CO21">
        <v>8</v>
      </c>
      <c r="CP21"/>
      <c r="CQ21" s="250"/>
      <c r="CR21" s="250"/>
      <c r="CS21" s="12">
        <v>15</v>
      </c>
      <c r="CT21">
        <v>3</v>
      </c>
      <c r="CU21" s="86">
        <v>219.96533203125</v>
      </c>
      <c r="CV21" s="86">
        <v>-3.4670855849981308E-2</v>
      </c>
      <c r="CW21" s="86"/>
      <c r="CX21" s="86"/>
      <c r="CY21" s="86"/>
      <c r="CZ21">
        <v>15</v>
      </c>
      <c r="DA21">
        <v>11</v>
      </c>
      <c r="DB21">
        <v>372.21987915039062</v>
      </c>
      <c r="DC21" s="86">
        <v>-1.4520000219345093</v>
      </c>
      <c r="DD21">
        <v>59.333332061767578</v>
      </c>
      <c r="DE21">
        <v>84</v>
      </c>
      <c r="DF21">
        <v>119</v>
      </c>
      <c r="DG21" s="86">
        <v>12</v>
      </c>
      <c r="DH21">
        <v>404.054931640625</v>
      </c>
      <c r="DI21">
        <v>-3.1283825635910034E-2</v>
      </c>
      <c r="DJ21">
        <v>124.82353210449219</v>
      </c>
      <c r="DK21" s="86">
        <v>45</v>
      </c>
      <c r="DL21">
        <v>118</v>
      </c>
      <c r="DM21"/>
      <c r="DN21"/>
      <c r="DO21" s="86"/>
      <c r="DP21"/>
      <c r="DQ21"/>
      <c r="DR21"/>
      <c r="DS21" s="86"/>
      <c r="DT21"/>
      <c r="DU21" s="86"/>
      <c r="DV21" s="86"/>
      <c r="DW21" s="86"/>
      <c r="DX21"/>
      <c r="DY21" s="86"/>
      <c r="DZ21" s="86"/>
      <c r="EA21" s="86"/>
      <c r="EB21"/>
      <c r="EC21" s="86"/>
      <c r="ED21" s="86"/>
      <c r="EE21" s="86"/>
      <c r="EF21"/>
      <c r="EG21" s="86"/>
      <c r="EH21" s="86"/>
      <c r="EI21" s="86"/>
      <c r="EJ21" s="159"/>
      <c r="EK21" s="159"/>
      <c r="EL21" s="160"/>
      <c r="FA21" s="78"/>
    </row>
    <row r="22" spans="1:157">
      <c r="A22" s="26"/>
      <c r="B22" s="26"/>
      <c r="C22" s="315"/>
      <c r="D22" s="37" t="s">
        <v>2006</v>
      </c>
      <c r="E22" s="37" t="s">
        <v>2007</v>
      </c>
      <c r="F22" s="38"/>
      <c r="G22" s="39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81"/>
      <c r="AR22" s="40"/>
      <c r="AS22" s="40"/>
      <c r="AT22" s="120" t="s">
        <v>2008</v>
      </c>
      <c r="AU22" s="40" t="s">
        <v>2008</v>
      </c>
      <c r="AV22" s="40" t="s">
        <v>2008</v>
      </c>
      <c r="AW22" s="40" t="s">
        <v>2008</v>
      </c>
      <c r="AX22" s="40" t="s">
        <v>2008</v>
      </c>
      <c r="AY22" s="40" t="s">
        <v>2008</v>
      </c>
      <c r="AZ22" s="40" t="s">
        <v>2008</v>
      </c>
      <c r="BA22" s="40" t="s">
        <v>2008</v>
      </c>
      <c r="BB22" s="40" t="s">
        <v>2008</v>
      </c>
      <c r="BC22" s="40" t="s">
        <v>2008</v>
      </c>
      <c r="BD22" s="106" t="s">
        <v>2008</v>
      </c>
      <c r="BE22" s="140" t="s">
        <v>2008</v>
      </c>
      <c r="BF22" s="140" t="s">
        <v>2008</v>
      </c>
      <c r="BG22" s="40"/>
      <c r="BH22" s="40"/>
      <c r="BI22" s="40"/>
      <c r="BJ22" s="40"/>
      <c r="BK22" s="40"/>
      <c r="BL22" s="100"/>
      <c r="BM22" s="101"/>
      <c r="BN22" s="101"/>
      <c r="BO22" s="99"/>
      <c r="BP22" s="9"/>
      <c r="BQ22" s="1"/>
      <c r="BR22" s="25"/>
      <c r="BS22" s="67"/>
      <c r="BT22" s="67"/>
      <c r="BU22" s="84" t="e">
        <f t="shared" si="2"/>
        <v>#VALUE!</v>
      </c>
      <c r="BV22" s="99">
        <f t="shared" si="1"/>
        <v>0</v>
      </c>
      <c r="BW22" s="86">
        <f>Design!B28</f>
        <v>0.7200000000000002</v>
      </c>
      <c r="BX22" s="10">
        <f>Design!F28</f>
        <v>5.4616978557286845E-2</v>
      </c>
      <c r="BY22" s="57" t="s">
        <v>1103</v>
      </c>
      <c r="BZ22" s="14" t="s">
        <v>2335</v>
      </c>
      <c r="CA22" s="245">
        <v>41726.713333333333</v>
      </c>
      <c r="CB22" t="s">
        <v>2220</v>
      </c>
      <c r="CC22" s="13"/>
      <c r="CD22" s="98"/>
      <c r="CE22" s="77">
        <v>16</v>
      </c>
      <c r="CF22" s="71">
        <v>76</v>
      </c>
      <c r="CG22" s="71">
        <v>75</v>
      </c>
      <c r="CH22" s="71">
        <v>73</v>
      </c>
      <c r="CI22" s="71">
        <v>73</v>
      </c>
      <c r="CJ22" s="71">
        <v>1</v>
      </c>
      <c r="CK22" s="71">
        <v>1</v>
      </c>
      <c r="CL22" s="71">
        <v>1</v>
      </c>
      <c r="CM22" s="71">
        <v>6</v>
      </c>
      <c r="CN22">
        <v>6</v>
      </c>
      <c r="CO22">
        <v>8</v>
      </c>
      <c r="CP22"/>
      <c r="CQ22" s="250"/>
      <c r="CR22" s="250"/>
      <c r="CS22" s="12">
        <v>16</v>
      </c>
      <c r="CT22">
        <v>3</v>
      </c>
      <c r="CU22" s="86">
        <v>219.96533203125</v>
      </c>
      <c r="CV22" s="86">
        <v>-3.4670855849981308E-2</v>
      </c>
      <c r="CW22" s="86"/>
      <c r="CX22" s="86"/>
      <c r="CY22" s="86"/>
      <c r="CZ22">
        <v>16</v>
      </c>
      <c r="DA22">
        <v>12</v>
      </c>
      <c r="DB22">
        <v>371.18093872070312</v>
      </c>
      <c r="DC22" s="86">
        <v>-1.7280000448226929</v>
      </c>
      <c r="DD22">
        <v>63.466667175292969</v>
      </c>
      <c r="DE22">
        <v>87</v>
      </c>
      <c r="DF22">
        <v>119</v>
      </c>
      <c r="DG22" s="86">
        <v>13</v>
      </c>
      <c r="DH22">
        <v>391.40054321289062</v>
      </c>
      <c r="DI22">
        <v>-3.6715045571327209E-2</v>
      </c>
      <c r="DJ22">
        <v>123.23529052734375</v>
      </c>
      <c r="DK22" s="86">
        <v>49</v>
      </c>
      <c r="DL22">
        <v>118</v>
      </c>
      <c r="DM22"/>
      <c r="DN22"/>
      <c r="DO22" s="86"/>
      <c r="DP22"/>
      <c r="DQ22"/>
      <c r="DR22"/>
      <c r="DS22" s="86"/>
      <c r="DT22"/>
      <c r="DU22" s="86"/>
      <c r="DV22" s="86"/>
      <c r="DW22" s="86"/>
      <c r="DX22"/>
      <c r="DY22" s="86"/>
      <c r="DZ22" s="86"/>
      <c r="EA22" s="86"/>
      <c r="EB22"/>
      <c r="EC22" s="86"/>
      <c r="ED22" s="86"/>
      <c r="EE22" s="86"/>
      <c r="EF22"/>
      <c r="EG22" s="86"/>
      <c r="EH22" s="86"/>
      <c r="EI22" s="86"/>
      <c r="EJ22" s="159"/>
      <c r="EK22" s="159"/>
      <c r="EL22" s="160"/>
      <c r="FA22" s="78"/>
    </row>
    <row r="23" spans="1:157">
      <c r="A23" s="26"/>
      <c r="B23" s="26"/>
      <c r="C23" s="315"/>
      <c r="D23" s="37" t="s">
        <v>2009</v>
      </c>
      <c r="E23" s="37" t="s">
        <v>2010</v>
      </c>
      <c r="F23" s="38"/>
      <c r="G23" s="39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81"/>
      <c r="AR23" s="40"/>
      <c r="AS23" s="40"/>
      <c r="AT23" s="120" t="s">
        <v>2011</v>
      </c>
      <c r="AU23" s="40" t="s">
        <v>2011</v>
      </c>
      <c r="AV23" s="40" t="s">
        <v>2011</v>
      </c>
      <c r="AW23" s="40" t="s">
        <v>2011</v>
      </c>
      <c r="AX23" s="40" t="s">
        <v>2011</v>
      </c>
      <c r="AY23" s="40" t="s">
        <v>2012</v>
      </c>
      <c r="AZ23" s="40" t="s">
        <v>2011</v>
      </c>
      <c r="BA23" s="40" t="s">
        <v>2011</v>
      </c>
      <c r="BB23" s="40" t="s">
        <v>2011</v>
      </c>
      <c r="BC23" s="40" t="s">
        <v>2011</v>
      </c>
      <c r="BD23" s="106" t="s">
        <v>2012</v>
      </c>
      <c r="BE23" s="140" t="s">
        <v>2011</v>
      </c>
      <c r="BF23" s="140" t="s">
        <v>2011</v>
      </c>
      <c r="BG23" s="40"/>
      <c r="BH23" s="40"/>
      <c r="BI23" s="40"/>
      <c r="BJ23" s="40"/>
      <c r="BK23" s="40"/>
      <c r="BL23" s="100"/>
      <c r="BM23" s="101"/>
      <c r="BN23" s="101"/>
      <c r="BO23" s="99"/>
      <c r="BP23" s="9"/>
      <c r="BQ23" s="1"/>
      <c r="BR23" s="25"/>
      <c r="BS23" s="67"/>
      <c r="BT23" s="67"/>
      <c r="BU23" s="84" t="e">
        <f t="shared" si="2"/>
        <v>#VALUE!</v>
      </c>
      <c r="BV23" s="99">
        <f t="shared" si="1"/>
        <v>0</v>
      </c>
      <c r="BW23" s="86">
        <f>Design!B29</f>
        <v>0.78000000000000025</v>
      </c>
      <c r="BX23" s="10">
        <f>Design!F29</f>
        <v>5.5030307171250271E-2</v>
      </c>
      <c r="BY23" s="57" t="s">
        <v>1104</v>
      </c>
      <c r="BZ23" s="14" t="s">
        <v>2336</v>
      </c>
      <c r="CA23" s="245">
        <v>41726.713356481479</v>
      </c>
      <c r="CB23" t="s">
        <v>2220</v>
      </c>
      <c r="CC23" s="13"/>
      <c r="CD23" s="98"/>
      <c r="CE23" s="77">
        <v>17</v>
      </c>
      <c r="CF23" s="71">
        <v>79</v>
      </c>
      <c r="CG23" s="71">
        <v>77</v>
      </c>
      <c r="CH23" s="71">
        <v>73</v>
      </c>
      <c r="CI23" s="71">
        <v>74</v>
      </c>
      <c r="CJ23" s="71">
        <v>0</v>
      </c>
      <c r="CK23" s="71">
        <v>1</v>
      </c>
      <c r="CL23" s="71">
        <v>1</v>
      </c>
      <c r="CM23" s="71">
        <v>7</v>
      </c>
      <c r="CN23">
        <v>7</v>
      </c>
      <c r="CO23">
        <v>9</v>
      </c>
      <c r="CP23"/>
      <c r="CQ23" s="250"/>
      <c r="CR23" s="250"/>
      <c r="CS23" s="12">
        <v>17</v>
      </c>
      <c r="CT23">
        <v>3</v>
      </c>
      <c r="CU23" s="86">
        <v>219.96533203125</v>
      </c>
      <c r="CV23" s="86">
        <v>-3.4670855849981308E-2</v>
      </c>
      <c r="CW23" s="86"/>
      <c r="CX23" s="86"/>
      <c r="CY23" s="86"/>
      <c r="CZ23">
        <v>17</v>
      </c>
      <c r="DA23">
        <v>13</v>
      </c>
      <c r="DB23">
        <v>371.86282348632812</v>
      </c>
      <c r="DC23" s="86">
        <v>-2.0280001163482666</v>
      </c>
      <c r="DD23">
        <v>54.5625</v>
      </c>
      <c r="DE23">
        <v>88</v>
      </c>
      <c r="DF23">
        <v>118.5</v>
      </c>
      <c r="DG23" s="86">
        <v>13</v>
      </c>
      <c r="DH23">
        <v>378.76968383789062</v>
      </c>
      <c r="DI23">
        <v>-3.6715045571327209E-2</v>
      </c>
      <c r="DJ23">
        <v>123.11764526367187</v>
      </c>
      <c r="DK23" s="86">
        <v>54</v>
      </c>
      <c r="DL23">
        <v>118</v>
      </c>
      <c r="DM23"/>
      <c r="DN23"/>
      <c r="DO23" s="86"/>
      <c r="DP23"/>
      <c r="DQ23"/>
      <c r="DR23"/>
      <c r="DS23" s="86"/>
      <c r="DT23"/>
      <c r="DU23" s="86"/>
      <c r="DV23" s="86"/>
      <c r="DW23" s="86"/>
      <c r="DX23"/>
      <c r="DY23" s="86"/>
      <c r="DZ23" s="86"/>
      <c r="EA23" s="86"/>
      <c r="EB23"/>
      <c r="EC23" s="86"/>
      <c r="ED23" s="86"/>
      <c r="EE23" s="86"/>
      <c r="EF23"/>
      <c r="EG23" s="86"/>
      <c r="EH23" s="86"/>
      <c r="EI23" s="86"/>
      <c r="EJ23" s="159"/>
      <c r="EK23" s="159"/>
      <c r="EL23" s="160"/>
      <c r="FA23" s="78"/>
    </row>
    <row r="24" spans="1:157">
      <c r="A24" s="26"/>
      <c r="B24" s="26"/>
      <c r="C24" s="316"/>
      <c r="D24" s="37" t="s">
        <v>2013</v>
      </c>
      <c r="E24" s="37" t="s">
        <v>1091</v>
      </c>
      <c r="F24" s="38"/>
      <c r="G24" s="39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81"/>
      <c r="AR24" s="40"/>
      <c r="AS24" s="40"/>
      <c r="AT24" s="120" t="s">
        <v>1092</v>
      </c>
      <c r="AU24" s="40" t="s">
        <v>1092</v>
      </c>
      <c r="AV24" s="40" t="s">
        <v>1092</v>
      </c>
      <c r="AW24" s="40" t="s">
        <v>819</v>
      </c>
      <c r="AX24" s="40" t="s">
        <v>12</v>
      </c>
      <c r="AY24" s="40" t="s">
        <v>12</v>
      </c>
      <c r="AZ24" s="40" t="s">
        <v>2206</v>
      </c>
      <c r="BA24" s="40" t="s">
        <v>1092</v>
      </c>
      <c r="BB24" s="40" t="s">
        <v>1092</v>
      </c>
      <c r="BC24" s="40" t="s">
        <v>2206</v>
      </c>
      <c r="BD24" s="106" t="s">
        <v>1092</v>
      </c>
      <c r="BE24" s="136" t="str">
        <f>Design!$M$6&amp;"mm"</f>
        <v>8mm</v>
      </c>
      <c r="BF24" s="136" t="str">
        <f>Design!$M$6&amp;"mm"</f>
        <v>8mm</v>
      </c>
      <c r="BG24" s="40"/>
      <c r="BH24" s="40"/>
      <c r="BI24" s="40"/>
      <c r="BJ24" s="40"/>
      <c r="BK24" s="40"/>
      <c r="BL24" s="100"/>
      <c r="BM24" s="101"/>
      <c r="BN24" s="101"/>
      <c r="BO24" s="99"/>
      <c r="BP24" s="9"/>
      <c r="BQ24" s="1"/>
      <c r="BR24" s="25"/>
      <c r="BS24" s="67"/>
      <c r="BT24" s="67"/>
      <c r="BU24" s="84" t="e">
        <f t="shared" si="2"/>
        <v>#VALUE!</v>
      </c>
      <c r="BV24" s="99">
        <f t="shared" si="1"/>
        <v>0</v>
      </c>
      <c r="BW24" s="86">
        <f>Design!B30</f>
        <v>0.8400000000000003</v>
      </c>
      <c r="BX24" s="10">
        <f>Design!F30</f>
        <v>5.5448345563316154E-2</v>
      </c>
      <c r="BY24" s="57" t="s">
        <v>1105</v>
      </c>
      <c r="BZ24" s="14" t="s">
        <v>2337</v>
      </c>
      <c r="CA24" s="245">
        <v>41726.713368055556</v>
      </c>
      <c r="CB24" t="s">
        <v>2220</v>
      </c>
      <c r="CC24" s="13"/>
      <c r="CD24" s="98"/>
      <c r="CE24" s="77">
        <v>18</v>
      </c>
      <c r="CF24" s="71">
        <v>75</v>
      </c>
      <c r="CG24" s="71">
        <v>79</v>
      </c>
      <c r="CH24" s="71">
        <v>72</v>
      </c>
      <c r="CI24" s="71">
        <v>78</v>
      </c>
      <c r="CJ24" s="71">
        <v>1</v>
      </c>
      <c r="CK24" s="71">
        <v>0</v>
      </c>
      <c r="CL24" s="71">
        <v>1</v>
      </c>
      <c r="CM24" s="71">
        <v>8</v>
      </c>
      <c r="CN24">
        <v>7</v>
      </c>
      <c r="CO24">
        <v>9</v>
      </c>
      <c r="CP24"/>
      <c r="CQ24" s="250"/>
      <c r="CR24" s="250"/>
      <c r="CS24" s="12">
        <v>18</v>
      </c>
      <c r="CT24">
        <v>3</v>
      </c>
      <c r="CU24" s="86">
        <v>219.96533203125</v>
      </c>
      <c r="CV24" s="86">
        <v>-3.4670855849981308E-2</v>
      </c>
      <c r="CW24" s="86"/>
      <c r="CX24" s="86"/>
      <c r="CY24" s="86"/>
      <c r="CZ24">
        <v>18</v>
      </c>
      <c r="DA24">
        <v>13</v>
      </c>
      <c r="DB24">
        <v>371.86282348632812</v>
      </c>
      <c r="DC24" s="86">
        <v>-2.0280001163482666</v>
      </c>
      <c r="DD24">
        <v>59.933334350585938</v>
      </c>
      <c r="DE24">
        <v>82</v>
      </c>
      <c r="DF24">
        <v>119</v>
      </c>
      <c r="DG24" s="86">
        <v>14</v>
      </c>
      <c r="DH24">
        <v>365.714111328125</v>
      </c>
      <c r="DI24">
        <v>-4.2580761015415192E-2</v>
      </c>
      <c r="DJ24">
        <v>125.23529052734375</v>
      </c>
      <c r="DK24" s="86">
        <v>64</v>
      </c>
      <c r="DL24">
        <v>118</v>
      </c>
      <c r="DM24"/>
      <c r="DN24"/>
      <c r="DO24" s="86"/>
      <c r="DP24"/>
      <c r="DQ24"/>
      <c r="DR24"/>
      <c r="DS24" s="86"/>
      <c r="DT24"/>
      <c r="DU24" s="86"/>
      <c r="DV24" s="86"/>
      <c r="DW24" s="86"/>
      <c r="DX24"/>
      <c r="DY24" s="86"/>
      <c r="DZ24" s="86"/>
      <c r="EA24" s="86"/>
      <c r="EB24"/>
      <c r="EC24" s="86"/>
      <c r="ED24" s="86"/>
      <c r="EE24" s="86"/>
      <c r="EF24"/>
      <c r="EG24" s="86"/>
      <c r="EH24" s="86"/>
      <c r="EI24" s="86"/>
      <c r="EJ24" s="159"/>
      <c r="EK24" s="159"/>
      <c r="EL24" s="160"/>
      <c r="FA24" s="78"/>
    </row>
    <row r="25" spans="1:157">
      <c r="A25" s="26"/>
      <c r="B25" s="26"/>
      <c r="C25" s="314" t="s">
        <v>501</v>
      </c>
      <c r="D25" s="37" t="s">
        <v>502</v>
      </c>
      <c r="E25" s="37" t="s">
        <v>503</v>
      </c>
      <c r="F25" s="38"/>
      <c r="G25" s="39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81"/>
      <c r="AR25" s="40"/>
      <c r="AS25" s="40"/>
      <c r="AT25" s="120" t="s">
        <v>1297</v>
      </c>
      <c r="AU25" s="40" t="s">
        <v>1297</v>
      </c>
      <c r="AV25" s="40" t="s">
        <v>1297</v>
      </c>
      <c r="AW25" s="40" t="s">
        <v>1054</v>
      </c>
      <c r="AX25" s="40" t="s">
        <v>1297</v>
      </c>
      <c r="AY25" s="40" t="s">
        <v>1300</v>
      </c>
      <c r="AZ25" s="40" t="s">
        <v>1783</v>
      </c>
      <c r="BA25" s="40" t="s">
        <v>1297</v>
      </c>
      <c r="BB25" s="40" t="s">
        <v>1297</v>
      </c>
      <c r="BC25" s="40" t="s">
        <v>1297</v>
      </c>
      <c r="BD25" s="106" t="s">
        <v>1300</v>
      </c>
      <c r="BE25" s="136">
        <f>BE26+125</f>
        <v>250</v>
      </c>
      <c r="BF25" s="136">
        <f>BF26+125</f>
        <v>250</v>
      </c>
      <c r="BG25" s="40"/>
      <c r="BH25" s="40"/>
      <c r="BI25" s="40"/>
      <c r="BJ25" s="40"/>
      <c r="BK25" s="40"/>
      <c r="BL25" s="100"/>
      <c r="BM25" s="101"/>
      <c r="BN25" s="101"/>
      <c r="BO25" s="99"/>
      <c r="BP25" s="9"/>
      <c r="BQ25" s="1"/>
      <c r="BR25" s="25"/>
      <c r="BS25" s="67"/>
      <c r="BT25" s="67"/>
      <c r="BU25" s="84" t="e">
        <f t="shared" si="2"/>
        <v>#VALUE!</v>
      </c>
      <c r="BV25" s="99">
        <f t="shared" si="1"/>
        <v>0</v>
      </c>
      <c r="BW25" s="86">
        <f>Design!B31</f>
        <v>0.90000000000000036</v>
      </c>
      <c r="BX25" s="10">
        <f>Design!F31</f>
        <v>5.5871165561907493E-2</v>
      </c>
      <c r="BY25" s="57" t="s">
        <v>1106</v>
      </c>
      <c r="BZ25" s="14" t="s">
        <v>2338</v>
      </c>
      <c r="CA25" s="245">
        <v>41726.713379629633</v>
      </c>
      <c r="CB25" t="s">
        <v>2220</v>
      </c>
      <c r="CC25" s="13"/>
      <c r="CD25" s="98"/>
      <c r="CE25" s="77">
        <v>19</v>
      </c>
      <c r="CF25" s="71">
        <v>78</v>
      </c>
      <c r="CG25" s="71">
        <v>79</v>
      </c>
      <c r="CH25" s="71">
        <v>72</v>
      </c>
      <c r="CI25" s="71">
        <v>71</v>
      </c>
      <c r="CJ25" s="71">
        <v>1</v>
      </c>
      <c r="CK25" s="71">
        <v>1</v>
      </c>
      <c r="CL25" s="71">
        <v>1</v>
      </c>
      <c r="CM25" s="71">
        <v>8</v>
      </c>
      <c r="CN25">
        <v>6</v>
      </c>
      <c r="CO25">
        <v>9</v>
      </c>
      <c r="CP25"/>
      <c r="CQ25" s="250"/>
      <c r="CR25" s="250"/>
      <c r="CS25" s="12">
        <v>19</v>
      </c>
      <c r="CT25">
        <v>4</v>
      </c>
      <c r="CU25" s="86">
        <v>219.93836975097656</v>
      </c>
      <c r="CV25" s="86">
        <v>-6.1637077480554581E-2</v>
      </c>
      <c r="CW25" s="86"/>
      <c r="CX25" s="86"/>
      <c r="CY25" s="86"/>
      <c r="CZ25">
        <v>19</v>
      </c>
      <c r="DA25">
        <v>14</v>
      </c>
      <c r="DB25">
        <v>372.45492553710937</v>
      </c>
      <c r="DC25" s="86">
        <v>-2.3519999980926514</v>
      </c>
      <c r="DD25">
        <v>54.6875</v>
      </c>
      <c r="DE25">
        <v>86</v>
      </c>
      <c r="DF25">
        <v>118.5</v>
      </c>
      <c r="DG25" s="86">
        <v>15</v>
      </c>
      <c r="DH25">
        <v>351.29183959960937</v>
      </c>
      <c r="DI25">
        <v>-4.8880975693464279E-2</v>
      </c>
      <c r="DJ25">
        <v>132.0625</v>
      </c>
      <c r="DK25" s="86">
        <v>91</v>
      </c>
      <c r="DL25">
        <v>118.5</v>
      </c>
      <c r="DM25"/>
      <c r="DN25"/>
      <c r="DO25" s="86"/>
      <c r="DP25"/>
      <c r="DQ25"/>
      <c r="DR25"/>
      <c r="DS25" s="86"/>
      <c r="DT25"/>
      <c r="DU25" s="86"/>
      <c r="DV25" s="86"/>
      <c r="DW25" s="86"/>
      <c r="DX25"/>
      <c r="DY25" s="86"/>
      <c r="DZ25" s="86"/>
      <c r="EA25" s="86"/>
      <c r="EB25"/>
      <c r="EC25" s="86"/>
      <c r="ED25" s="86"/>
      <c r="EE25" s="86"/>
      <c r="EF25"/>
      <c r="EG25" s="86"/>
      <c r="EH25" s="86"/>
      <c r="EI25" s="86"/>
      <c r="EJ25" s="159"/>
      <c r="EK25" s="159"/>
      <c r="EL25" s="160"/>
      <c r="FA25" s="78"/>
    </row>
    <row r="26" spans="1:157">
      <c r="A26" s="26"/>
      <c r="B26" s="26"/>
      <c r="C26" s="315"/>
      <c r="D26" s="37" t="s">
        <v>1277</v>
      </c>
      <c r="E26" s="37" t="s">
        <v>1026</v>
      </c>
      <c r="F26" s="38"/>
      <c r="G26" s="39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81"/>
      <c r="AR26" s="40"/>
      <c r="AS26" s="40"/>
      <c r="AT26" s="120" t="s">
        <v>2004</v>
      </c>
      <c r="AU26" s="40" t="s">
        <v>2004</v>
      </c>
      <c r="AV26" s="40" t="s">
        <v>2004</v>
      </c>
      <c r="AW26" s="40" t="s">
        <v>1054</v>
      </c>
      <c r="AX26" s="40" t="s">
        <v>2004</v>
      </c>
      <c r="AY26" s="40" t="s">
        <v>2103</v>
      </c>
      <c r="AZ26" s="40" t="s">
        <v>1783</v>
      </c>
      <c r="BA26" s="40" t="s">
        <v>2004</v>
      </c>
      <c r="BB26" s="40" t="s">
        <v>2004</v>
      </c>
      <c r="BC26" s="40" t="s">
        <v>2004</v>
      </c>
      <c r="BD26" s="106" t="s">
        <v>2103</v>
      </c>
      <c r="BE26" s="136">
        <f>Control!$G$8</f>
        <v>125</v>
      </c>
      <c r="BF26" s="136">
        <f>Control!$G$8</f>
        <v>125</v>
      </c>
      <c r="BG26" s="40"/>
      <c r="BH26" s="40"/>
      <c r="BI26" s="40"/>
      <c r="BJ26" s="40"/>
      <c r="BK26" s="40"/>
      <c r="BL26" s="100"/>
      <c r="BM26" s="101"/>
      <c r="BN26" s="101"/>
      <c r="BO26" s="99"/>
      <c r="BP26" s="9"/>
      <c r="BQ26" s="1"/>
      <c r="BR26" s="25"/>
      <c r="BS26" s="67"/>
      <c r="BT26" s="67"/>
      <c r="BU26" s="84" t="e">
        <f t="shared" si="2"/>
        <v>#VALUE!</v>
      </c>
      <c r="BV26" s="99">
        <f t="shared" si="1"/>
        <v>0</v>
      </c>
      <c r="BW26" s="86">
        <f>Design!B32</f>
        <v>0.96000000000000041</v>
      </c>
      <c r="BX26" s="10">
        <f>Design!F32</f>
        <v>5.6298840369997771E-2</v>
      </c>
      <c r="BY26" s="57" t="s">
        <v>275</v>
      </c>
      <c r="BZ26" s="14" t="s">
        <v>2339</v>
      </c>
      <c r="CA26" s="245">
        <v>41726.713391203702</v>
      </c>
      <c r="CB26" t="s">
        <v>2220</v>
      </c>
      <c r="CC26" s="13"/>
      <c r="CD26" s="98"/>
      <c r="CE26" s="77">
        <v>20</v>
      </c>
      <c r="CF26" s="71">
        <v>82</v>
      </c>
      <c r="CG26" s="71">
        <v>77</v>
      </c>
      <c r="CH26" s="71">
        <v>74</v>
      </c>
      <c r="CI26" s="71">
        <v>71</v>
      </c>
      <c r="CJ26" s="71">
        <v>0</v>
      </c>
      <c r="CK26" s="71">
        <v>0</v>
      </c>
      <c r="CL26" s="71">
        <v>0</v>
      </c>
      <c r="CM26" s="71">
        <v>7</v>
      </c>
      <c r="CN26">
        <v>6</v>
      </c>
      <c r="CO26">
        <v>10</v>
      </c>
      <c r="CP26"/>
      <c r="CQ26" s="250"/>
      <c r="CR26" s="250"/>
      <c r="CS26" s="12">
        <v>20</v>
      </c>
      <c r="CT26">
        <v>4</v>
      </c>
      <c r="CU26" s="86">
        <v>219.93836975097656</v>
      </c>
      <c r="CV26" s="86">
        <v>-6.1637077480554581E-2</v>
      </c>
      <c r="CW26" s="86"/>
      <c r="CX26" s="86"/>
      <c r="CY26" s="86"/>
      <c r="CZ26">
        <v>20</v>
      </c>
      <c r="DA26">
        <v>15</v>
      </c>
      <c r="DB26">
        <v>372.45492553710937</v>
      </c>
      <c r="DC26" s="86">
        <v>-2.7000000476837158</v>
      </c>
      <c r="DD26">
        <v>56.666667938232422</v>
      </c>
      <c r="DE26">
        <v>85</v>
      </c>
      <c r="DF26">
        <v>119</v>
      </c>
      <c r="DG26" s="86">
        <v>15</v>
      </c>
      <c r="DH26">
        <v>349.63204956054687</v>
      </c>
      <c r="DI26">
        <v>-4.8880975693464279E-2</v>
      </c>
      <c r="DJ26">
        <v>68.25</v>
      </c>
      <c r="DK26" s="86">
        <v>91</v>
      </c>
      <c r="DL26">
        <v>118.5</v>
      </c>
      <c r="DM26"/>
      <c r="DN26"/>
      <c r="DO26" s="86"/>
      <c r="DP26"/>
      <c r="DQ26"/>
      <c r="DR26"/>
      <c r="DS26" s="86"/>
      <c r="DT26"/>
      <c r="DU26" s="86"/>
      <c r="DV26" s="86"/>
      <c r="DW26" s="86"/>
      <c r="DX26"/>
      <c r="DY26" s="86"/>
      <c r="DZ26" s="86"/>
      <c r="EA26" s="86"/>
      <c r="EB26"/>
      <c r="EC26" s="86"/>
      <c r="ED26" s="86"/>
      <c r="EE26" s="86"/>
      <c r="EF26"/>
      <c r="EG26" s="86"/>
      <c r="EH26" s="86"/>
      <c r="EI26" s="86"/>
      <c r="EJ26" s="159"/>
      <c r="EK26" s="159"/>
      <c r="EL26" s="160"/>
      <c r="FA26" s="78"/>
    </row>
    <row r="27" spans="1:157">
      <c r="A27" s="26"/>
      <c r="B27" s="26"/>
      <c r="C27" s="315"/>
      <c r="D27" s="37" t="s">
        <v>1027</v>
      </c>
      <c r="E27" s="37" t="s">
        <v>1028</v>
      </c>
      <c r="F27" s="38"/>
      <c r="G27" s="39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81"/>
      <c r="AR27" s="40"/>
      <c r="AS27" s="40"/>
      <c r="AT27" s="120" t="s">
        <v>2008</v>
      </c>
      <c r="AU27" s="40" t="s">
        <v>2008</v>
      </c>
      <c r="AV27" s="40" t="s">
        <v>2008</v>
      </c>
      <c r="AW27" s="40" t="s">
        <v>2008</v>
      </c>
      <c r="AX27" s="40" t="s">
        <v>2008</v>
      </c>
      <c r="AY27" s="40" t="s">
        <v>2008</v>
      </c>
      <c r="AZ27" s="40" t="s">
        <v>2008</v>
      </c>
      <c r="BA27" s="40" t="s">
        <v>2008</v>
      </c>
      <c r="BB27" s="40" t="s">
        <v>2008</v>
      </c>
      <c r="BC27" s="40" t="s">
        <v>2008</v>
      </c>
      <c r="BD27" s="106" t="s">
        <v>2008</v>
      </c>
      <c r="BE27" s="140" t="s">
        <v>2008</v>
      </c>
      <c r="BF27" s="140" t="s">
        <v>2008</v>
      </c>
      <c r="BG27" s="40"/>
      <c r="BH27" s="40"/>
      <c r="BI27" s="40"/>
      <c r="BJ27" s="40"/>
      <c r="BK27" s="40"/>
      <c r="BL27" s="100"/>
      <c r="BM27" s="101"/>
      <c r="BN27" s="101"/>
      <c r="BO27" s="99"/>
      <c r="BP27" s="9"/>
      <c r="BQ27" s="1"/>
      <c r="BR27" s="25"/>
      <c r="BS27" s="67"/>
      <c r="BT27" s="67"/>
      <c r="BU27" s="84" t="e">
        <f t="shared" si="2"/>
        <v>#VALUE!</v>
      </c>
      <c r="BV27" s="99">
        <f t="shared" si="1"/>
        <v>0</v>
      </c>
      <c r="BW27" s="86">
        <f>Design!B33</f>
        <v>1.0200000000000005</v>
      </c>
      <c r="BX27" s="10">
        <f>Design!F33</f>
        <v>5.6731444596797381E-2</v>
      </c>
      <c r="BY27" s="57" t="s">
        <v>1107</v>
      </c>
      <c r="BZ27" s="14" t="s">
        <v>2340</v>
      </c>
      <c r="CA27" s="245">
        <v>41726.713402777779</v>
      </c>
      <c r="CB27" t="s">
        <v>2220</v>
      </c>
      <c r="CC27" s="13"/>
      <c r="CD27" s="98"/>
      <c r="CE27" s="77">
        <v>21</v>
      </c>
      <c r="CF27" s="71">
        <v>76</v>
      </c>
      <c r="CG27" s="71">
        <v>77</v>
      </c>
      <c r="CH27" s="71">
        <v>71</v>
      </c>
      <c r="CI27" s="71">
        <v>75</v>
      </c>
      <c r="CJ27" s="71">
        <v>0</v>
      </c>
      <c r="CK27" s="71">
        <v>0</v>
      </c>
      <c r="CL27" s="71">
        <v>0</v>
      </c>
      <c r="CM27" s="71">
        <v>8</v>
      </c>
      <c r="CN27">
        <v>7</v>
      </c>
      <c r="CO27">
        <v>9</v>
      </c>
      <c r="CP27"/>
      <c r="CQ27" s="250"/>
      <c r="CR27" s="250"/>
      <c r="CS27" s="12">
        <v>21</v>
      </c>
      <c r="CT27">
        <v>4</v>
      </c>
      <c r="CU27" s="86">
        <v>219.93836975097656</v>
      </c>
      <c r="CV27" s="86">
        <v>-6.1637077480554581E-2</v>
      </c>
      <c r="CW27" s="86"/>
      <c r="CX27" s="86"/>
      <c r="CY27" s="86"/>
      <c r="CZ27">
        <v>21</v>
      </c>
      <c r="DA27">
        <v>15</v>
      </c>
      <c r="DB27">
        <v>373.034912109375</v>
      </c>
      <c r="DC27" s="86">
        <v>-2.7000000476837158</v>
      </c>
      <c r="DD27">
        <v>54.400001525878906</v>
      </c>
      <c r="DE27">
        <v>89</v>
      </c>
      <c r="DF27">
        <v>119</v>
      </c>
      <c r="DG27" s="86">
        <v>16</v>
      </c>
      <c r="DH27">
        <v>349.22091674804687</v>
      </c>
      <c r="DI27">
        <v>-5.5615685880184174E-2</v>
      </c>
      <c r="DJ27">
        <v>62</v>
      </c>
      <c r="DK27" s="86">
        <v>85</v>
      </c>
      <c r="DL27">
        <v>118.5</v>
      </c>
      <c r="DM27"/>
      <c r="DN27"/>
      <c r="DO27" s="86"/>
      <c r="DP27"/>
      <c r="DQ27"/>
      <c r="DR27"/>
      <c r="DS27" s="86"/>
      <c r="DT27"/>
      <c r="DU27" s="86"/>
      <c r="DV27" s="86"/>
      <c r="DW27" s="86"/>
      <c r="DX27"/>
      <c r="DY27" s="86"/>
      <c r="DZ27" s="86"/>
      <c r="EA27" s="86"/>
      <c r="EB27"/>
      <c r="EC27" s="86"/>
      <c r="ED27" s="86"/>
      <c r="EE27" s="86"/>
      <c r="EF27"/>
      <c r="EG27" s="86"/>
      <c r="EH27" s="86"/>
      <c r="EI27" s="86"/>
      <c r="EJ27" s="159"/>
      <c r="EK27" s="159"/>
      <c r="EL27" s="160"/>
      <c r="FA27" s="78"/>
    </row>
    <row r="28" spans="1:157">
      <c r="A28" s="26"/>
      <c r="B28" s="26"/>
      <c r="C28" s="315"/>
      <c r="D28" s="37" t="s">
        <v>1029</v>
      </c>
      <c r="E28" s="37" t="s">
        <v>1030</v>
      </c>
      <c r="F28" s="38"/>
      <c r="G28" s="39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81"/>
      <c r="AR28" s="40"/>
      <c r="AS28" s="40"/>
      <c r="AT28" s="120" t="s">
        <v>2011</v>
      </c>
      <c r="AU28" s="40" t="s">
        <v>2011</v>
      </c>
      <c r="AV28" s="40" t="s">
        <v>2011</v>
      </c>
      <c r="AW28" s="40" t="s">
        <v>2011</v>
      </c>
      <c r="AX28" s="40" t="s">
        <v>2011</v>
      </c>
      <c r="AY28" s="40" t="s">
        <v>2012</v>
      </c>
      <c r="AZ28" s="40" t="s">
        <v>2011</v>
      </c>
      <c r="BA28" s="40" t="s">
        <v>2011</v>
      </c>
      <c r="BB28" s="40" t="s">
        <v>2011</v>
      </c>
      <c r="BC28" s="40" t="s">
        <v>2011</v>
      </c>
      <c r="BD28" s="106" t="s">
        <v>2012</v>
      </c>
      <c r="BE28" s="140" t="s">
        <v>2011</v>
      </c>
      <c r="BF28" s="140" t="s">
        <v>2011</v>
      </c>
      <c r="BG28" s="40"/>
      <c r="BH28" s="40"/>
      <c r="BI28" s="40"/>
      <c r="BJ28" s="40"/>
      <c r="BK28" s="40"/>
      <c r="BL28" s="100"/>
      <c r="BM28" s="101"/>
      <c r="BN28" s="101"/>
      <c r="BO28" s="99"/>
      <c r="BP28" s="9"/>
      <c r="BQ28" s="1"/>
      <c r="BR28" s="25"/>
      <c r="BS28" s="67"/>
      <c r="BT28" s="67"/>
      <c r="BU28" s="84" t="e">
        <f t="shared" si="2"/>
        <v>#VALUE!</v>
      </c>
      <c r="BV28" s="99">
        <f t="shared" si="1"/>
        <v>0</v>
      </c>
      <c r="BW28" s="86">
        <f>Design!B34</f>
        <v>1.0800000000000005</v>
      </c>
      <c r="BX28" s="10">
        <f>Design!F34</f>
        <v>5.7169054290295118E-2</v>
      </c>
      <c r="BY28" s="57" t="s">
        <v>1108</v>
      </c>
      <c r="BZ28" s="14" t="s">
        <v>2341</v>
      </c>
      <c r="CA28" s="245">
        <v>41726.713414351849</v>
      </c>
      <c r="CB28" t="s">
        <v>2220</v>
      </c>
      <c r="CC28" s="13"/>
      <c r="CD28" s="67"/>
      <c r="CE28" s="77">
        <v>22</v>
      </c>
      <c r="CF28" s="71">
        <v>73</v>
      </c>
      <c r="CG28" s="71">
        <v>80</v>
      </c>
      <c r="CH28" s="71">
        <v>75</v>
      </c>
      <c r="CI28" s="71">
        <v>71</v>
      </c>
      <c r="CJ28" s="71">
        <v>0</v>
      </c>
      <c r="CK28" s="71">
        <v>0</v>
      </c>
      <c r="CL28" s="71">
        <v>1</v>
      </c>
      <c r="CM28" s="71">
        <v>7</v>
      </c>
      <c r="CN28">
        <v>6</v>
      </c>
      <c r="CO28">
        <v>10</v>
      </c>
      <c r="CP28"/>
      <c r="CQ28" s="250"/>
      <c r="CR28" s="250"/>
      <c r="CS28" s="12">
        <v>22</v>
      </c>
      <c r="CT28">
        <v>4</v>
      </c>
      <c r="CU28" s="86">
        <v>219.93836975097656</v>
      </c>
      <c r="CV28" s="86">
        <v>-6.1637077480554581E-2</v>
      </c>
      <c r="CW28" s="86"/>
      <c r="CX28" s="86"/>
      <c r="CY28" s="86"/>
      <c r="CZ28">
        <v>22</v>
      </c>
      <c r="DA28">
        <v>16</v>
      </c>
      <c r="DB28">
        <v>374.87384033203125</v>
      </c>
      <c r="DC28" s="86">
        <v>-3.0720000267028809</v>
      </c>
      <c r="DD28">
        <v>47.733333587646484</v>
      </c>
      <c r="DE28">
        <v>91</v>
      </c>
      <c r="DF28">
        <v>119</v>
      </c>
      <c r="DG28" s="86">
        <v>17</v>
      </c>
      <c r="DH28">
        <v>348.308349609375</v>
      </c>
      <c r="DI28">
        <v>-6.2784895300865173E-2</v>
      </c>
      <c r="DJ28">
        <v>64.5</v>
      </c>
      <c r="DK28" s="86">
        <v>89</v>
      </c>
      <c r="DL28">
        <v>118.5</v>
      </c>
      <c r="DM28"/>
      <c r="DN28"/>
      <c r="DO28" s="86"/>
      <c r="DP28"/>
      <c r="DQ28"/>
      <c r="DR28"/>
      <c r="DS28" s="86"/>
      <c r="DT28"/>
      <c r="DU28" s="86"/>
      <c r="DV28" s="86"/>
      <c r="DW28" s="86"/>
      <c r="DX28"/>
      <c r="DY28" s="86"/>
      <c r="DZ28" s="86"/>
      <c r="EA28" s="86"/>
      <c r="EB28"/>
      <c r="EC28" s="86"/>
      <c r="ED28" s="86"/>
      <c r="EE28" s="86"/>
      <c r="EF28"/>
      <c r="EG28" s="86"/>
      <c r="EH28" s="86"/>
      <c r="EI28" s="86"/>
      <c r="EJ28" s="159"/>
      <c r="EK28" s="159"/>
      <c r="EL28" s="160"/>
      <c r="FA28" s="78"/>
    </row>
    <row r="29" spans="1:157">
      <c r="A29" s="26"/>
      <c r="B29" s="26"/>
      <c r="C29" s="316"/>
      <c r="D29" s="37" t="s">
        <v>1031</v>
      </c>
      <c r="E29" s="37" t="s">
        <v>1032</v>
      </c>
      <c r="F29" s="38"/>
      <c r="G29" s="39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81"/>
      <c r="AR29" s="40"/>
      <c r="AS29" s="40"/>
      <c r="AT29" s="120" t="s">
        <v>1092</v>
      </c>
      <c r="AU29" s="40" t="s">
        <v>1092</v>
      </c>
      <c r="AV29" s="40" t="s">
        <v>1092</v>
      </c>
      <c r="AW29" s="40" t="s">
        <v>805</v>
      </c>
      <c r="AX29" s="40" t="s">
        <v>132</v>
      </c>
      <c r="AY29" s="40" t="s">
        <v>16</v>
      </c>
      <c r="AZ29" s="40" t="s">
        <v>219</v>
      </c>
      <c r="BA29" s="40" t="s">
        <v>1092</v>
      </c>
      <c r="BB29" s="40" t="s">
        <v>2207</v>
      </c>
      <c r="BC29" s="40" t="s">
        <v>805</v>
      </c>
      <c r="BD29" s="106" t="s">
        <v>1092</v>
      </c>
      <c r="BE29" s="136" t="str">
        <f>Design!$M$7&amp;"mm"</f>
        <v>13mm</v>
      </c>
      <c r="BF29" s="136" t="str">
        <f>Design!$M$7&amp;"mm"</f>
        <v>13mm</v>
      </c>
      <c r="BG29" s="40"/>
      <c r="BH29" s="40"/>
      <c r="BI29" s="40"/>
      <c r="BJ29" s="40"/>
      <c r="BK29" s="40"/>
      <c r="BL29" s="100"/>
      <c r="BM29" s="101"/>
      <c r="BN29" s="101"/>
      <c r="BO29" s="99"/>
      <c r="BP29" s="9"/>
      <c r="BQ29" s="1"/>
      <c r="BR29" s="25"/>
      <c r="BS29" s="67"/>
      <c r="BT29" s="67"/>
      <c r="BU29" s="84" t="e">
        <f t="shared" si="2"/>
        <v>#VALUE!</v>
      </c>
      <c r="BV29" s="99">
        <f t="shared" si="1"/>
        <v>0</v>
      </c>
      <c r="BW29" s="86">
        <f>Design!B35</f>
        <v>1.1400000000000006</v>
      </c>
      <c r="BX29" s="10">
        <f>Design!F35</f>
        <v>5.7611746970682165E-2</v>
      </c>
      <c r="BY29" s="57" t="s">
        <v>1109</v>
      </c>
      <c r="BZ29" s="14" t="s">
        <v>2342</v>
      </c>
      <c r="CA29" s="245">
        <v>41726.713425925926</v>
      </c>
      <c r="CB29" t="s">
        <v>2220</v>
      </c>
      <c r="CC29" s="13"/>
      <c r="CD29" s="67"/>
      <c r="CE29" s="77">
        <v>23</v>
      </c>
      <c r="CF29" s="71">
        <v>78</v>
      </c>
      <c r="CG29" s="71">
        <v>76</v>
      </c>
      <c r="CH29" s="71">
        <v>77</v>
      </c>
      <c r="CI29" s="71">
        <v>72</v>
      </c>
      <c r="CJ29" s="71">
        <v>0</v>
      </c>
      <c r="CK29" s="71">
        <v>1</v>
      </c>
      <c r="CL29" s="71">
        <v>0</v>
      </c>
      <c r="CM29" s="71">
        <v>8</v>
      </c>
      <c r="CN29">
        <v>7</v>
      </c>
      <c r="CO29">
        <v>10</v>
      </c>
      <c r="CP29"/>
      <c r="CQ29" s="250"/>
      <c r="CR29" s="250"/>
      <c r="CS29" s="12">
        <v>23</v>
      </c>
      <c r="CT29">
        <v>4</v>
      </c>
      <c r="CU29" s="86">
        <v>219.93836975097656</v>
      </c>
      <c r="CV29" s="86">
        <v>-6.1637077480554581E-2</v>
      </c>
      <c r="CW29" s="86"/>
      <c r="CX29" s="86"/>
      <c r="CY29" s="86"/>
      <c r="CZ29">
        <v>23</v>
      </c>
      <c r="DA29">
        <v>17</v>
      </c>
      <c r="DB29">
        <v>375.28689575195312</v>
      </c>
      <c r="DC29" s="86">
        <v>-3.4679999351501465</v>
      </c>
      <c r="DD29">
        <v>54.466667175292969</v>
      </c>
      <c r="DE29">
        <v>86</v>
      </c>
      <c r="DF29">
        <v>119</v>
      </c>
      <c r="DG29" s="86">
        <v>18</v>
      </c>
      <c r="DH29">
        <v>349.03176879882813</v>
      </c>
      <c r="DI29">
        <v>-7.0388607680797577E-2</v>
      </c>
      <c r="DJ29">
        <v>56.3125</v>
      </c>
      <c r="DK29" s="86">
        <v>89</v>
      </c>
      <c r="DL29">
        <v>118.5</v>
      </c>
      <c r="DM29"/>
      <c r="DN29"/>
      <c r="DO29" s="86"/>
      <c r="DP29"/>
      <c r="DQ29"/>
      <c r="DR29"/>
      <c r="DS29" s="86"/>
      <c r="DT29"/>
      <c r="DU29" s="86"/>
      <c r="DV29" s="86"/>
      <c r="DW29" s="86"/>
      <c r="DX29"/>
      <c r="DY29" s="86"/>
      <c r="DZ29" s="86"/>
      <c r="EA29" s="86"/>
      <c r="EB29"/>
      <c r="EC29" s="86"/>
      <c r="ED29" s="86"/>
      <c r="EE29" s="86"/>
      <c r="EF29"/>
      <c r="EG29" s="86"/>
      <c r="EH29" s="86"/>
      <c r="EI29" s="86"/>
      <c r="EJ29" s="159"/>
      <c r="EK29" s="159"/>
      <c r="EL29" s="160"/>
      <c r="FA29" s="78"/>
    </row>
    <row r="30" spans="1:157">
      <c r="A30" s="26"/>
      <c r="B30" s="26"/>
      <c r="C30" s="314" t="s">
        <v>1033</v>
      </c>
      <c r="D30" s="37" t="s">
        <v>1034</v>
      </c>
      <c r="E30" s="37" t="s">
        <v>1035</v>
      </c>
      <c r="F30" s="38"/>
      <c r="G30" s="39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81"/>
      <c r="AR30" s="40"/>
      <c r="AS30" s="40"/>
      <c r="AT30" s="120" t="s">
        <v>475</v>
      </c>
      <c r="AU30" s="40" t="s">
        <v>1177</v>
      </c>
      <c r="AV30" s="40" t="s">
        <v>1036</v>
      </c>
      <c r="AW30" s="40" t="s">
        <v>1036</v>
      </c>
      <c r="AX30" s="40" t="s">
        <v>1036</v>
      </c>
      <c r="AY30" s="40" t="s">
        <v>475</v>
      </c>
      <c r="AZ30" s="40" t="s">
        <v>475</v>
      </c>
      <c r="BA30" s="40" t="s">
        <v>475</v>
      </c>
      <c r="BB30" s="40" t="s">
        <v>1036</v>
      </c>
      <c r="BC30" s="40" t="s">
        <v>1036</v>
      </c>
      <c r="BD30" s="106" t="s">
        <v>1036</v>
      </c>
      <c r="BE30" s="140" t="s">
        <v>1036</v>
      </c>
      <c r="BF30" s="140" t="s">
        <v>475</v>
      </c>
      <c r="BG30" s="40"/>
      <c r="BH30" s="40"/>
      <c r="BI30" s="40"/>
      <c r="BJ30" s="40"/>
      <c r="BK30" s="40"/>
      <c r="BL30" s="100"/>
      <c r="BM30" s="101"/>
      <c r="BN30" s="101"/>
      <c r="BO30" s="99"/>
      <c r="BP30" s="9"/>
      <c r="BQ30" s="1"/>
      <c r="BR30" s="25"/>
      <c r="BS30" s="67"/>
      <c r="BT30" s="67"/>
      <c r="BU30" s="84" t="e">
        <f t="shared" si="2"/>
        <v>#VALUE!</v>
      </c>
      <c r="BV30" s="99">
        <f t="shared" si="1"/>
        <v>0</v>
      </c>
      <c r="BW30" s="86">
        <f>Design!B36</f>
        <v>1.2000000000000006</v>
      </c>
      <c r="BX30" s="10">
        <f>Design!F36</f>
        <v>5.8059601664684914E-2</v>
      </c>
      <c r="BY30" s="57" t="s">
        <v>1110</v>
      </c>
      <c r="BZ30" s="14" t="s">
        <v>2343</v>
      </c>
      <c r="CA30" s="245">
        <v>41726.713437500002</v>
      </c>
      <c r="CB30" t="s">
        <v>2220</v>
      </c>
      <c r="CC30" s="13"/>
      <c r="CD30" s="67"/>
      <c r="CE30" s="77">
        <v>24</v>
      </c>
      <c r="CF30" s="71">
        <v>76</v>
      </c>
      <c r="CG30" s="71">
        <v>75</v>
      </c>
      <c r="CH30" s="71">
        <v>77</v>
      </c>
      <c r="CI30" s="71">
        <v>76</v>
      </c>
      <c r="CJ30" s="71">
        <v>0</v>
      </c>
      <c r="CK30" s="71">
        <v>1</v>
      </c>
      <c r="CL30" s="71">
        <v>0</v>
      </c>
      <c r="CM30" s="71">
        <v>8</v>
      </c>
      <c r="CN30">
        <v>6</v>
      </c>
      <c r="CO30">
        <v>8</v>
      </c>
      <c r="CP30"/>
      <c r="CQ30" s="250"/>
      <c r="CR30" s="250"/>
      <c r="CS30" s="12">
        <v>24</v>
      </c>
      <c r="CT30">
        <v>4</v>
      </c>
      <c r="CU30" s="86">
        <v>219.93836975097656</v>
      </c>
      <c r="CV30" s="86">
        <v>-6.1637077480554581E-2</v>
      </c>
      <c r="CW30" s="86"/>
      <c r="CX30" s="86"/>
      <c r="CY30" s="86"/>
      <c r="CZ30">
        <v>24</v>
      </c>
      <c r="DA30">
        <v>17</v>
      </c>
      <c r="DB30">
        <v>376.28662109375</v>
      </c>
      <c r="DC30" s="86">
        <v>-3.4679999351501465</v>
      </c>
      <c r="DD30">
        <v>51.533332824707031</v>
      </c>
      <c r="DE30">
        <v>84</v>
      </c>
      <c r="DF30">
        <v>119</v>
      </c>
      <c r="DG30" s="86">
        <v>18</v>
      </c>
      <c r="DH30">
        <v>350.38018798828125</v>
      </c>
      <c r="DI30">
        <v>-7.0388607680797577E-2</v>
      </c>
      <c r="DJ30">
        <v>53.1875</v>
      </c>
      <c r="DK30" s="86">
        <v>85</v>
      </c>
      <c r="DL30">
        <v>118.5</v>
      </c>
      <c r="DM30"/>
      <c r="DN30"/>
      <c r="DO30" s="86"/>
      <c r="DP30"/>
      <c r="DQ30"/>
      <c r="DR30"/>
      <c r="DS30" s="86"/>
      <c r="DT30"/>
      <c r="DU30" s="86"/>
      <c r="DV30" s="86"/>
      <c r="DW30" s="86"/>
      <c r="DX30"/>
      <c r="DY30" s="86"/>
      <c r="DZ30" s="86"/>
      <c r="EA30" s="86"/>
      <c r="EB30"/>
      <c r="EC30" s="86"/>
      <c r="ED30" s="86"/>
      <c r="EE30" s="86"/>
      <c r="EF30"/>
      <c r="EG30" s="86"/>
      <c r="EH30" s="86"/>
      <c r="EI30" s="86"/>
      <c r="EJ30" s="159"/>
      <c r="EK30" s="159"/>
      <c r="EL30" s="160"/>
      <c r="FA30" s="78"/>
    </row>
    <row r="31" spans="1:157">
      <c r="A31" s="26"/>
      <c r="B31" s="26"/>
      <c r="C31" s="315"/>
      <c r="D31" s="37" t="s">
        <v>875</v>
      </c>
      <c r="E31" s="37" t="s">
        <v>876</v>
      </c>
      <c r="F31" s="38"/>
      <c r="G31" s="39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81"/>
      <c r="AR31" s="40"/>
      <c r="AS31" s="40"/>
      <c r="AT31" s="120" t="s">
        <v>326</v>
      </c>
      <c r="AU31" s="40" t="s">
        <v>878</v>
      </c>
      <c r="AV31" s="40" t="s">
        <v>878</v>
      </c>
      <c r="AW31" s="40" t="s">
        <v>2116</v>
      </c>
      <c r="AX31" s="40" t="s">
        <v>877</v>
      </c>
      <c r="AY31" s="40" t="s">
        <v>879</v>
      </c>
      <c r="AZ31" s="40" t="s">
        <v>220</v>
      </c>
      <c r="BA31" s="40" t="s">
        <v>877</v>
      </c>
      <c r="BB31" s="40" t="s">
        <v>2116</v>
      </c>
      <c r="BC31" s="40" t="s">
        <v>2116</v>
      </c>
      <c r="BD31" s="106" t="s">
        <v>879</v>
      </c>
      <c r="BE31" s="136" t="str">
        <f>Control!$D$23&amp;" "&amp;Control!$E$23</f>
        <v>250 bit</v>
      </c>
      <c r="BF31" s="136" t="str">
        <f>Control!$D$23&amp;" "&amp;Control!$E$23</f>
        <v>250 bit</v>
      </c>
      <c r="BG31" s="40"/>
      <c r="BH31" s="40"/>
      <c r="BI31" s="40"/>
      <c r="BJ31" s="40"/>
      <c r="BK31" s="40"/>
      <c r="BL31" s="100"/>
      <c r="BM31" s="101"/>
      <c r="BN31" s="101"/>
      <c r="BO31" s="99"/>
      <c r="BP31" s="9"/>
      <c r="BQ31" s="1"/>
      <c r="BR31" s="25"/>
      <c r="BS31" s="67"/>
      <c r="BT31" s="67"/>
      <c r="BU31" s="84" t="e">
        <f t="shared" si="2"/>
        <v>#VALUE!</v>
      </c>
      <c r="BV31" s="99">
        <f t="shared" si="1"/>
        <v>0</v>
      </c>
      <c r="BW31" s="86">
        <f>Design!B37</f>
        <v>1.2600000000000007</v>
      </c>
      <c r="BX31" s="10">
        <f>Design!F37</f>
        <v>5.8512698940835883E-2</v>
      </c>
      <c r="BY31" s="57" t="s">
        <v>270</v>
      </c>
      <c r="BZ31" s="14" t="s">
        <v>2344</v>
      </c>
      <c r="CA31" s="245">
        <v>41726.713449074072</v>
      </c>
      <c r="CB31" t="s">
        <v>2220</v>
      </c>
      <c r="CC31" s="13"/>
      <c r="CD31" s="67"/>
      <c r="CE31" s="77">
        <v>25</v>
      </c>
      <c r="CF31" s="71">
        <v>78</v>
      </c>
      <c r="CG31" s="71">
        <v>79</v>
      </c>
      <c r="CH31" s="71">
        <v>74</v>
      </c>
      <c r="CI31" s="71">
        <v>73</v>
      </c>
      <c r="CJ31" s="71">
        <v>1</v>
      </c>
      <c r="CK31" s="71">
        <v>0</v>
      </c>
      <c r="CL31" s="71">
        <v>1</v>
      </c>
      <c r="CM31" s="71">
        <v>8</v>
      </c>
      <c r="CN31">
        <v>7</v>
      </c>
      <c r="CO31">
        <v>8</v>
      </c>
      <c r="CP31"/>
      <c r="CQ31" s="250"/>
      <c r="CR31" s="250"/>
      <c r="CS31" s="12">
        <v>25</v>
      </c>
      <c r="CT31">
        <v>5</v>
      </c>
      <c r="CU31" s="86">
        <v>219.9036865234375</v>
      </c>
      <c r="CV31" s="86">
        <v>-9.6307933330535889E-2</v>
      </c>
      <c r="CW31" s="86"/>
      <c r="CX31" s="86"/>
      <c r="CY31" s="86"/>
      <c r="CZ31">
        <v>25</v>
      </c>
      <c r="DA31">
        <v>18</v>
      </c>
      <c r="DB31">
        <v>376.28662109375</v>
      </c>
      <c r="DC31" s="86">
        <v>-3.8880000114440918</v>
      </c>
      <c r="DD31">
        <v>55.200000762939453</v>
      </c>
      <c r="DE31">
        <v>93</v>
      </c>
      <c r="DF31">
        <v>119</v>
      </c>
      <c r="DG31" s="86">
        <v>19</v>
      </c>
      <c r="DH31">
        <v>351.177001953125</v>
      </c>
      <c r="DI31">
        <v>-7.842680811882019E-2</v>
      </c>
      <c r="DJ31">
        <v>55.9375</v>
      </c>
      <c r="DK31" s="86">
        <v>85</v>
      </c>
      <c r="DL31">
        <v>118.5</v>
      </c>
      <c r="DM31"/>
      <c r="DN31"/>
      <c r="DO31" s="86"/>
      <c r="DP31"/>
      <c r="DQ31"/>
      <c r="DR31"/>
      <c r="DS31" s="86"/>
      <c r="DT31"/>
      <c r="DU31" s="86"/>
      <c r="DV31" s="86"/>
      <c r="DW31" s="86"/>
      <c r="DX31"/>
      <c r="DY31" s="86"/>
      <c r="DZ31" s="86"/>
      <c r="EA31" s="86"/>
      <c r="EB31"/>
      <c r="EC31" s="86"/>
      <c r="ED31" s="86"/>
      <c r="EE31" s="86"/>
      <c r="EF31"/>
      <c r="EG31" s="86"/>
      <c r="EH31" s="86"/>
      <c r="EI31" s="86"/>
      <c r="EJ31" s="159"/>
      <c r="EK31" s="159"/>
      <c r="EL31" s="160"/>
      <c r="FA31" s="78"/>
    </row>
    <row r="32" spans="1:157">
      <c r="A32" s="26"/>
      <c r="B32" s="26"/>
      <c r="C32" s="315"/>
      <c r="D32" s="37" t="s">
        <v>880</v>
      </c>
      <c r="E32" s="37" t="s">
        <v>881</v>
      </c>
      <c r="F32" s="38"/>
      <c r="G32" s="39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81"/>
      <c r="AR32" s="40"/>
      <c r="AS32" s="40"/>
      <c r="AT32" s="120" t="s">
        <v>882</v>
      </c>
      <c r="AU32" s="40" t="s">
        <v>882</v>
      </c>
      <c r="AV32" s="40" t="s">
        <v>882</v>
      </c>
      <c r="AW32" s="40" t="s">
        <v>882</v>
      </c>
      <c r="AX32" s="40" t="s">
        <v>882</v>
      </c>
      <c r="AY32" s="40" t="s">
        <v>882</v>
      </c>
      <c r="AZ32" s="40" t="s">
        <v>882</v>
      </c>
      <c r="BA32" s="40" t="s">
        <v>882</v>
      </c>
      <c r="BB32" s="40" t="s">
        <v>882</v>
      </c>
      <c r="BC32" s="40" t="s">
        <v>882</v>
      </c>
      <c r="BD32" s="106" t="s">
        <v>882</v>
      </c>
      <c r="BE32" s="140" t="s">
        <v>882</v>
      </c>
      <c r="BF32" s="140" t="s">
        <v>882</v>
      </c>
      <c r="BG32" s="40"/>
      <c r="BH32" s="40"/>
      <c r="BI32" s="40"/>
      <c r="BJ32" s="40"/>
      <c r="BK32" s="40"/>
      <c r="BL32" s="100"/>
      <c r="BM32" s="101"/>
      <c r="BN32" s="101"/>
      <c r="BO32" s="99"/>
      <c r="BP32" s="9"/>
      <c r="BQ32" s="1"/>
      <c r="BR32" s="25"/>
      <c r="BS32" s="67"/>
      <c r="BT32" s="67"/>
      <c r="BU32" s="84" t="e">
        <f t="shared" si="2"/>
        <v>#VALUE!</v>
      </c>
      <c r="BV32" s="99">
        <f t="shared" si="1"/>
        <v>0</v>
      </c>
      <c r="BW32" s="86">
        <f>Design!B38</f>
        <v>1.3200000000000007</v>
      </c>
      <c r="BX32" s="10">
        <f>Design!F38</f>
        <v>5.8971120945711858E-2</v>
      </c>
      <c r="BY32" s="57" t="s">
        <v>1111</v>
      </c>
      <c r="BZ32" s="14" t="s">
        <v>2345</v>
      </c>
      <c r="CA32" s="245">
        <v>41726.713460648149</v>
      </c>
      <c r="CB32" t="s">
        <v>2220</v>
      </c>
      <c r="CC32" s="13"/>
      <c r="CD32" s="67"/>
      <c r="CE32" s="77">
        <v>26</v>
      </c>
      <c r="CF32" s="71">
        <v>79</v>
      </c>
      <c r="CG32" s="71">
        <v>74</v>
      </c>
      <c r="CH32" s="71">
        <v>72</v>
      </c>
      <c r="CI32" s="71">
        <v>72</v>
      </c>
      <c r="CJ32" s="71">
        <v>1</v>
      </c>
      <c r="CK32" s="71">
        <v>1</v>
      </c>
      <c r="CL32" s="71">
        <v>1</v>
      </c>
      <c r="CM32" s="71">
        <v>9</v>
      </c>
      <c r="CN32">
        <v>7</v>
      </c>
      <c r="CO32">
        <v>10</v>
      </c>
      <c r="CP32"/>
      <c r="CQ32" s="250"/>
      <c r="CR32" s="250"/>
      <c r="CS32" s="12">
        <v>26</v>
      </c>
      <c r="CT32">
        <v>5</v>
      </c>
      <c r="CU32" s="86">
        <v>219.9036865234375</v>
      </c>
      <c r="CV32" s="86">
        <v>-9.6307933330535889E-2</v>
      </c>
      <c r="CW32" s="86"/>
      <c r="CX32" s="86"/>
      <c r="CY32" s="86"/>
      <c r="CZ32">
        <v>26</v>
      </c>
      <c r="DA32">
        <v>19</v>
      </c>
      <c r="DB32">
        <v>376.28662109375</v>
      </c>
      <c r="DC32" s="86">
        <v>-4.3319997787475586</v>
      </c>
      <c r="DD32">
        <v>57.066665649414063</v>
      </c>
      <c r="DE32">
        <v>92</v>
      </c>
      <c r="DF32">
        <v>119</v>
      </c>
      <c r="DG32" s="86">
        <v>20</v>
      </c>
      <c r="DH32">
        <v>353.34786987304687</v>
      </c>
      <c r="DI32">
        <v>-8.6899511516094208E-2</v>
      </c>
      <c r="DJ32">
        <v>49.058822631835938</v>
      </c>
      <c r="DK32" s="86">
        <v>91</v>
      </c>
      <c r="DL32">
        <v>119</v>
      </c>
      <c r="DM32"/>
      <c r="DN32"/>
      <c r="DO32" s="86"/>
      <c r="DP32"/>
      <c r="DQ32"/>
      <c r="DR32"/>
      <c r="DS32" s="86"/>
      <c r="DT32"/>
      <c r="DU32" s="86"/>
      <c r="DV32" s="86"/>
      <c r="DW32" s="86"/>
      <c r="DX32"/>
      <c r="DY32" s="86"/>
      <c r="DZ32" s="86"/>
      <c r="EA32" s="86"/>
      <c r="EB32"/>
      <c r="EC32" s="86"/>
      <c r="ED32" s="86"/>
      <c r="EE32" s="86"/>
      <c r="EF32"/>
      <c r="EG32" s="86"/>
      <c r="EH32" s="86"/>
      <c r="EI32" s="86"/>
      <c r="EJ32" s="159"/>
      <c r="EK32" s="159"/>
      <c r="EL32" s="160"/>
      <c r="FA32" s="78"/>
    </row>
    <row r="33" spans="1:157">
      <c r="A33" s="26"/>
      <c r="B33" s="26"/>
      <c r="C33" s="315"/>
      <c r="D33" s="37" t="s">
        <v>883</v>
      </c>
      <c r="E33" s="37" t="s">
        <v>884</v>
      </c>
      <c r="F33" s="38"/>
      <c r="G33" s="39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40"/>
      <c r="AQ33" s="81"/>
      <c r="AR33" s="40"/>
      <c r="AS33" s="40"/>
      <c r="AT33" s="120" t="s">
        <v>885</v>
      </c>
      <c r="AU33" s="40" t="s">
        <v>885</v>
      </c>
      <c r="AV33" s="40" t="s">
        <v>885</v>
      </c>
      <c r="AW33" s="40" t="s">
        <v>885</v>
      </c>
      <c r="AX33" s="40" t="s">
        <v>885</v>
      </c>
      <c r="AY33" s="40" t="s">
        <v>887</v>
      </c>
      <c r="AZ33" s="40" t="s">
        <v>885</v>
      </c>
      <c r="BA33" s="40" t="s">
        <v>885</v>
      </c>
      <c r="BB33" s="40" t="s">
        <v>885</v>
      </c>
      <c r="BC33" s="40" t="s">
        <v>885</v>
      </c>
      <c r="BD33" s="106" t="s">
        <v>887</v>
      </c>
      <c r="BE33" s="140" t="s">
        <v>885</v>
      </c>
      <c r="BF33" s="140" t="s">
        <v>885</v>
      </c>
      <c r="BG33" s="40"/>
      <c r="BH33" s="40"/>
      <c r="BI33" s="40"/>
      <c r="BJ33" s="40"/>
      <c r="BK33" s="40"/>
      <c r="BL33" s="100"/>
      <c r="BM33" s="101"/>
      <c r="BN33" s="101"/>
      <c r="BO33" s="99"/>
      <c r="BP33" s="9"/>
      <c r="BQ33" s="1"/>
      <c r="BR33" s="25"/>
      <c r="BS33" s="67"/>
      <c r="BT33" s="67"/>
      <c r="BU33" s="84" t="e">
        <f t="shared" si="2"/>
        <v>#VALUE!</v>
      </c>
      <c r="BV33" s="99">
        <f t="shared" si="1"/>
        <v>0</v>
      </c>
      <c r="BW33" s="86">
        <f>Design!B39</f>
        <v>1.3800000000000008</v>
      </c>
      <c r="BX33" s="10">
        <f>Design!F39</f>
        <v>5.9434951441169198E-2</v>
      </c>
      <c r="BY33" s="57" t="s">
        <v>1112</v>
      </c>
      <c r="BZ33" s="14" t="s">
        <v>2346</v>
      </c>
      <c r="CA33" s="245">
        <v>41726.713472222225</v>
      </c>
      <c r="CB33" t="s">
        <v>2220</v>
      </c>
      <c r="CC33" s="13"/>
      <c r="CD33" s="67"/>
      <c r="CE33" s="77">
        <v>27</v>
      </c>
      <c r="CF33" s="71">
        <v>79</v>
      </c>
      <c r="CG33" s="71">
        <v>76</v>
      </c>
      <c r="CH33" s="71">
        <v>77</v>
      </c>
      <c r="CI33" s="71">
        <v>74</v>
      </c>
      <c r="CJ33" s="71">
        <v>1</v>
      </c>
      <c r="CK33" s="71">
        <v>0</v>
      </c>
      <c r="CL33" s="71">
        <v>0</v>
      </c>
      <c r="CM33" s="71">
        <v>8</v>
      </c>
      <c r="CN33">
        <v>8</v>
      </c>
      <c r="CO33">
        <v>10</v>
      </c>
      <c r="CP33"/>
      <c r="CQ33" s="250"/>
      <c r="CR33" s="250"/>
      <c r="CS33" s="12">
        <v>27</v>
      </c>
      <c r="CT33">
        <v>5</v>
      </c>
      <c r="CU33" s="86">
        <v>219.9036865234375</v>
      </c>
      <c r="CV33" s="86">
        <v>-9.6307933330535889E-2</v>
      </c>
      <c r="CW33" s="86"/>
      <c r="CX33" s="86"/>
      <c r="CY33" s="86"/>
      <c r="CZ33">
        <v>27</v>
      </c>
      <c r="DA33">
        <v>20</v>
      </c>
      <c r="DB33">
        <v>377.24661254882812</v>
      </c>
      <c r="DC33" s="86">
        <v>-4.8000001907348633</v>
      </c>
      <c r="DD33">
        <v>50.400001525878906</v>
      </c>
      <c r="DE33">
        <v>88</v>
      </c>
      <c r="DF33">
        <v>119</v>
      </c>
      <c r="DG33" s="86">
        <v>21</v>
      </c>
      <c r="DH33">
        <v>353.96621704101562</v>
      </c>
      <c r="DI33">
        <v>-9.5806710422039032E-2</v>
      </c>
      <c r="DJ33">
        <v>56.8125</v>
      </c>
      <c r="DK33" s="86">
        <v>89</v>
      </c>
      <c r="DL33">
        <v>118.5</v>
      </c>
      <c r="DM33"/>
      <c r="DN33"/>
      <c r="DO33" s="86"/>
      <c r="DP33"/>
      <c r="DQ33"/>
      <c r="DR33"/>
      <c r="DS33" s="86"/>
      <c r="DT33"/>
      <c r="DU33" s="86"/>
      <c r="DV33" s="86"/>
      <c r="DW33" s="86"/>
      <c r="DX33"/>
      <c r="DY33" s="86"/>
      <c r="DZ33" s="86"/>
      <c r="EA33" s="86"/>
      <c r="EB33"/>
      <c r="EC33" s="86"/>
      <c r="ED33" s="86"/>
      <c r="EE33" s="86"/>
      <c r="EF33"/>
      <c r="EG33" s="86"/>
      <c r="EH33" s="86"/>
      <c r="EI33" s="86"/>
      <c r="EJ33" s="159"/>
      <c r="EK33" s="159"/>
      <c r="EL33" s="160"/>
      <c r="FA33" s="78"/>
    </row>
    <row r="34" spans="1:157">
      <c r="A34" s="26"/>
      <c r="B34" s="26"/>
      <c r="C34" s="315"/>
      <c r="D34" s="37" t="s">
        <v>889</v>
      </c>
      <c r="E34" s="37" t="s">
        <v>890</v>
      </c>
      <c r="F34" s="38"/>
      <c r="G34" s="39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81"/>
      <c r="AR34" s="40"/>
      <c r="AS34" s="40"/>
      <c r="AT34" s="120" t="s">
        <v>891</v>
      </c>
      <c r="AU34" s="40" t="s">
        <v>891</v>
      </c>
      <c r="AV34" s="40" t="s">
        <v>891</v>
      </c>
      <c r="AW34" s="40" t="s">
        <v>893</v>
      </c>
      <c r="AX34" s="40" t="s">
        <v>891</v>
      </c>
      <c r="AY34" s="40" t="s">
        <v>893</v>
      </c>
      <c r="AZ34" s="40" t="s">
        <v>891</v>
      </c>
      <c r="BA34" s="40" t="s">
        <v>891</v>
      </c>
      <c r="BB34" s="40" t="s">
        <v>891</v>
      </c>
      <c r="BC34" s="40" t="s">
        <v>891</v>
      </c>
      <c r="BD34" s="106" t="s">
        <v>893</v>
      </c>
      <c r="BE34" s="140" t="s">
        <v>891</v>
      </c>
      <c r="BF34" s="140" t="s">
        <v>891</v>
      </c>
      <c r="BG34" s="40"/>
      <c r="BH34" s="40"/>
      <c r="BI34" s="40"/>
      <c r="BJ34" s="40"/>
      <c r="BK34" s="40"/>
      <c r="BL34" s="100"/>
      <c r="BM34" s="101"/>
      <c r="BN34" s="101"/>
      <c r="BO34" s="99"/>
      <c r="BP34" s="9"/>
      <c r="BQ34" s="1"/>
      <c r="BR34" s="25"/>
      <c r="BS34" s="67"/>
      <c r="BT34" s="67"/>
      <c r="BU34" s="84" t="e">
        <f t="shared" si="2"/>
        <v>#VALUE!</v>
      </c>
      <c r="BV34" s="99">
        <f t="shared" si="1"/>
        <v>0</v>
      </c>
      <c r="BW34" s="86">
        <f>Design!B40</f>
        <v>1.4400000000000008</v>
      </c>
      <c r="BX34" s="10">
        <f>Design!F40</f>
        <v>5.9904275842608747E-2</v>
      </c>
      <c r="BY34" s="57" t="s">
        <v>1113</v>
      </c>
      <c r="BZ34" s="14" t="s">
        <v>2347</v>
      </c>
      <c r="CA34" s="245">
        <v>41726.713483796295</v>
      </c>
      <c r="CB34" t="s">
        <v>2220</v>
      </c>
      <c r="CC34" s="13"/>
      <c r="CD34" s="67"/>
      <c r="CE34" s="77">
        <v>28</v>
      </c>
      <c r="CF34" s="71">
        <v>76</v>
      </c>
      <c r="CG34" s="71">
        <v>75</v>
      </c>
      <c r="CH34" s="71">
        <v>76</v>
      </c>
      <c r="CI34" s="71">
        <v>72</v>
      </c>
      <c r="CJ34" s="71">
        <v>1</v>
      </c>
      <c r="CK34" s="71">
        <v>1</v>
      </c>
      <c r="CL34" s="71">
        <v>1</v>
      </c>
      <c r="CM34" s="71">
        <v>8</v>
      </c>
      <c r="CN34">
        <v>8</v>
      </c>
      <c r="CO34">
        <v>10</v>
      </c>
      <c r="CP34"/>
      <c r="CQ34" s="250"/>
      <c r="CR34" s="250"/>
      <c r="CS34" s="12">
        <v>28</v>
      </c>
      <c r="CT34">
        <v>5</v>
      </c>
      <c r="CU34" s="86">
        <v>219.9036865234375</v>
      </c>
      <c r="CV34" s="86">
        <v>-9.6307933330535889E-2</v>
      </c>
      <c r="CW34" s="86"/>
      <c r="CX34" s="86"/>
      <c r="CY34" s="86"/>
      <c r="CZ34">
        <v>28</v>
      </c>
      <c r="DA34">
        <v>20</v>
      </c>
      <c r="DB34">
        <v>378.72662353515625</v>
      </c>
      <c r="DC34" s="86">
        <v>-4.8000001907348633</v>
      </c>
      <c r="DD34">
        <v>47.799999237060547</v>
      </c>
      <c r="DE34">
        <v>91</v>
      </c>
      <c r="DF34">
        <v>119</v>
      </c>
      <c r="DG34" s="86">
        <v>21</v>
      </c>
      <c r="DH34">
        <v>355.7470703125</v>
      </c>
      <c r="DI34">
        <v>-9.5806710422039032E-2</v>
      </c>
      <c r="DJ34">
        <v>51</v>
      </c>
      <c r="DK34" s="86">
        <v>86</v>
      </c>
      <c r="DL34">
        <v>119</v>
      </c>
      <c r="DM34"/>
      <c r="DN34"/>
      <c r="DO34" s="86"/>
      <c r="DP34"/>
      <c r="DQ34"/>
      <c r="DR34"/>
      <c r="DS34" s="86"/>
      <c r="DT34"/>
      <c r="DU34" s="86"/>
      <c r="DV34" s="86"/>
      <c r="DW34" s="86"/>
      <c r="DX34"/>
      <c r="DY34" s="86"/>
      <c r="DZ34" s="86"/>
      <c r="EA34" s="86"/>
      <c r="EB34"/>
      <c r="EC34" s="86"/>
      <c r="ED34" s="86"/>
      <c r="EE34" s="86"/>
      <c r="EF34"/>
      <c r="EG34" s="86"/>
      <c r="EH34" s="86"/>
      <c r="EI34" s="86"/>
      <c r="EJ34" s="159"/>
      <c r="EK34" s="159"/>
      <c r="EL34" s="160"/>
      <c r="FA34" s="78"/>
    </row>
    <row r="35" spans="1:157">
      <c r="A35" s="26"/>
      <c r="B35" s="26"/>
      <c r="C35" s="316"/>
      <c r="D35" s="37" t="s">
        <v>895</v>
      </c>
      <c r="E35" s="37" t="s">
        <v>896</v>
      </c>
      <c r="F35" s="38"/>
      <c r="G35" s="39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81"/>
      <c r="AR35" s="40"/>
      <c r="AS35" s="40"/>
      <c r="AT35" s="120" t="s">
        <v>897</v>
      </c>
      <c r="AU35" s="40" t="s">
        <v>897</v>
      </c>
      <c r="AV35" s="40" t="s">
        <v>897</v>
      </c>
      <c r="AW35" s="40" t="s">
        <v>897</v>
      </c>
      <c r="AX35" s="40" t="s">
        <v>897</v>
      </c>
      <c r="AY35" s="40" t="s">
        <v>897</v>
      </c>
      <c r="AZ35" s="40" t="s">
        <v>897</v>
      </c>
      <c r="BA35" s="40" t="s">
        <v>897</v>
      </c>
      <c r="BB35" s="40" t="s">
        <v>897</v>
      </c>
      <c r="BC35" s="40" t="s">
        <v>897</v>
      </c>
      <c r="BD35" s="106" t="s">
        <v>897</v>
      </c>
      <c r="BE35" s="140" t="s">
        <v>897</v>
      </c>
      <c r="BF35" s="140" t="s">
        <v>897</v>
      </c>
      <c r="BG35" s="40"/>
      <c r="BH35" s="40"/>
      <c r="BI35" s="40"/>
      <c r="BJ35" s="40"/>
      <c r="BK35" s="40"/>
      <c r="BL35" s="100"/>
      <c r="BM35" s="101"/>
      <c r="BN35" s="101"/>
      <c r="BO35" s="99"/>
      <c r="BP35" s="9"/>
      <c r="BQ35" s="1"/>
      <c r="BR35" s="25"/>
      <c r="BS35" s="67"/>
      <c r="BT35" s="67"/>
      <c r="BU35" s="84" t="e">
        <f t="shared" si="2"/>
        <v>#VALUE!</v>
      </c>
      <c r="BV35" s="99">
        <f t="shared" si="1"/>
        <v>0</v>
      </c>
      <c r="BW35" s="86">
        <f>Design!B41</f>
        <v>1.5000000000000009</v>
      </c>
      <c r="BX35" s="10">
        <f>Design!F41</f>
        <v>6.0379181258302154E-2</v>
      </c>
      <c r="BY35" s="57" t="s">
        <v>1114</v>
      </c>
      <c r="BZ35" s="14" t="s">
        <v>2348</v>
      </c>
      <c r="CA35" s="245">
        <v>41726.713495370372</v>
      </c>
      <c r="CB35" t="s">
        <v>2220</v>
      </c>
      <c r="CC35" s="13"/>
      <c r="CD35" s="67"/>
      <c r="CE35" s="77">
        <v>29</v>
      </c>
      <c r="CF35" s="71">
        <v>76</v>
      </c>
      <c r="CG35" s="71">
        <v>78</v>
      </c>
      <c r="CH35" s="71">
        <v>76</v>
      </c>
      <c r="CI35" s="71">
        <v>76</v>
      </c>
      <c r="CJ35" s="71">
        <v>0</v>
      </c>
      <c r="CK35" s="71">
        <v>1</v>
      </c>
      <c r="CL35" s="71">
        <v>1</v>
      </c>
      <c r="CM35" s="71">
        <v>10</v>
      </c>
      <c r="CN35">
        <v>6</v>
      </c>
      <c r="CO35">
        <v>10</v>
      </c>
      <c r="CP35"/>
      <c r="CQ35" s="250"/>
      <c r="CR35" s="250"/>
      <c r="CS35" s="12">
        <v>29</v>
      </c>
      <c r="CT35">
        <v>5</v>
      </c>
      <c r="CU35" s="86">
        <v>219.9036865234375</v>
      </c>
      <c r="CV35" s="86">
        <v>-9.6307933330535889E-2</v>
      </c>
      <c r="CW35" s="86"/>
      <c r="CX35" s="86"/>
      <c r="CY35" s="86"/>
      <c r="CZ35">
        <v>29</v>
      </c>
      <c r="DA35">
        <v>21</v>
      </c>
      <c r="DB35">
        <v>378.72662353515625</v>
      </c>
      <c r="DC35" s="86">
        <v>-5.2919998168945312</v>
      </c>
      <c r="DD35">
        <v>54.666667938232422</v>
      </c>
      <c r="DE35">
        <v>91</v>
      </c>
      <c r="DF35">
        <v>119</v>
      </c>
      <c r="DG35" s="86">
        <v>22</v>
      </c>
      <c r="DH35">
        <v>355.7470703125</v>
      </c>
      <c r="DI35">
        <v>-0.10514841228723526</v>
      </c>
      <c r="DJ35">
        <v>59.9375</v>
      </c>
      <c r="DK35" s="86">
        <v>87</v>
      </c>
      <c r="DL35">
        <v>118.5</v>
      </c>
      <c r="DM35"/>
      <c r="DN35"/>
      <c r="DO35" s="86"/>
      <c r="DP35"/>
      <c r="DQ35"/>
      <c r="DR35"/>
      <c r="DS35" s="86"/>
      <c r="DT35"/>
      <c r="DU35" s="86"/>
      <c r="DV35" s="86"/>
      <c r="DW35" s="86"/>
      <c r="DX35"/>
      <c r="DY35" s="86"/>
      <c r="DZ35" s="86"/>
      <c r="EA35" s="86"/>
      <c r="EB35"/>
      <c r="EC35" s="86"/>
      <c r="ED35" s="86"/>
      <c r="EE35" s="86"/>
      <c r="EF35"/>
      <c r="EG35" s="86"/>
      <c r="EH35" s="86"/>
      <c r="EI35" s="86"/>
      <c r="EJ35" s="159"/>
      <c r="EK35" s="159"/>
      <c r="EL35" s="160"/>
      <c r="FA35" s="78"/>
    </row>
    <row r="36" spans="1:157">
      <c r="A36" s="26"/>
      <c r="B36" s="26"/>
      <c r="C36" s="63" t="s">
        <v>898</v>
      </c>
      <c r="D36" s="37" t="s">
        <v>899</v>
      </c>
      <c r="E36" s="37" t="s">
        <v>900</v>
      </c>
      <c r="F36" s="38"/>
      <c r="G36" s="39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81"/>
      <c r="AR36" s="40"/>
      <c r="AS36" s="40"/>
      <c r="AT36" s="120" t="s">
        <v>901</v>
      </c>
      <c r="AU36" s="40" t="s">
        <v>901</v>
      </c>
      <c r="AV36" s="40" t="s">
        <v>901</v>
      </c>
      <c r="AW36" s="40" t="s">
        <v>901</v>
      </c>
      <c r="AX36" s="40" t="s">
        <v>901</v>
      </c>
      <c r="AY36" s="40" t="s">
        <v>901</v>
      </c>
      <c r="AZ36" s="40" t="s">
        <v>901</v>
      </c>
      <c r="BA36" s="40" t="s">
        <v>901</v>
      </c>
      <c r="BB36" s="40" t="s">
        <v>901</v>
      </c>
      <c r="BC36" s="40" t="s">
        <v>901</v>
      </c>
      <c r="BD36" s="106" t="s">
        <v>901</v>
      </c>
      <c r="BE36" s="140" t="s">
        <v>901</v>
      </c>
      <c r="BF36" s="140" t="s">
        <v>901</v>
      </c>
      <c r="BG36" s="40"/>
      <c r="BH36" s="40"/>
      <c r="BI36" s="40"/>
      <c r="BJ36" s="40"/>
      <c r="BK36" s="40"/>
      <c r="BL36" s="100"/>
      <c r="BM36" s="101"/>
      <c r="BN36" s="101"/>
      <c r="BO36" s="99"/>
      <c r="BP36" s="9"/>
      <c r="BQ36" s="1"/>
      <c r="BR36" s="25"/>
      <c r="BS36" s="67"/>
      <c r="BT36" s="67"/>
      <c r="BU36" s="84" t="e">
        <f t="shared" si="2"/>
        <v>#VALUE!</v>
      </c>
      <c r="BV36" s="99">
        <f t="shared" si="1"/>
        <v>0</v>
      </c>
      <c r="BW36" s="86">
        <f>Design!B42</f>
        <v>1.5600000000000009</v>
      </c>
      <c r="BX36" s="10">
        <f>Design!F42</f>
        <v>6.085975652981368E-2</v>
      </c>
      <c r="BY36" s="57" t="s">
        <v>1115</v>
      </c>
      <c r="BZ36" s="14" t="s">
        <v>2349</v>
      </c>
      <c r="CA36" s="245">
        <v>41726.713506944441</v>
      </c>
      <c r="CB36" t="s">
        <v>2220</v>
      </c>
      <c r="CC36" s="13"/>
      <c r="CD36" s="67"/>
      <c r="CE36" s="77">
        <v>30</v>
      </c>
      <c r="CF36" s="71">
        <v>75</v>
      </c>
      <c r="CG36" s="71">
        <v>74</v>
      </c>
      <c r="CH36" s="71">
        <v>77</v>
      </c>
      <c r="CI36" s="71">
        <v>74</v>
      </c>
      <c r="CJ36" s="71">
        <v>1</v>
      </c>
      <c r="CK36" s="71">
        <v>1</v>
      </c>
      <c r="CL36" s="71">
        <v>1</v>
      </c>
      <c r="CM36" s="71">
        <v>9</v>
      </c>
      <c r="CN36">
        <v>7</v>
      </c>
      <c r="CO36">
        <v>10</v>
      </c>
      <c r="CP36"/>
      <c r="CQ36" s="250"/>
      <c r="CR36" s="250"/>
      <c r="CS36" s="12">
        <v>30</v>
      </c>
      <c r="CT36">
        <v>6</v>
      </c>
      <c r="CU36" s="86">
        <v>219.86131286621094</v>
      </c>
      <c r="CV36" s="86">
        <v>-0.13868342339992523</v>
      </c>
      <c r="CW36" s="86"/>
      <c r="CX36" s="86"/>
      <c r="CY36" s="86"/>
      <c r="CZ36">
        <v>30</v>
      </c>
      <c r="DA36">
        <v>22</v>
      </c>
      <c r="DB36">
        <v>380.04501342773437</v>
      </c>
      <c r="DC36" s="86">
        <v>-5.8080000877380371</v>
      </c>
      <c r="DD36">
        <v>47.599998474121094</v>
      </c>
      <c r="DE36">
        <v>91</v>
      </c>
      <c r="DF36">
        <v>119</v>
      </c>
      <c r="DG36" s="86">
        <v>23</v>
      </c>
      <c r="DH36">
        <v>357.24172973632812</v>
      </c>
      <c r="DI36">
        <v>-0.1149246022105217</v>
      </c>
      <c r="DJ36">
        <v>52.411766052246094</v>
      </c>
      <c r="DK36" s="86">
        <v>91</v>
      </c>
      <c r="DL36">
        <v>119</v>
      </c>
      <c r="DM36"/>
      <c r="DN36"/>
      <c r="DO36" s="86"/>
      <c r="DP36"/>
      <c r="DQ36"/>
      <c r="DR36"/>
      <c r="DS36" s="86"/>
      <c r="DT36"/>
      <c r="DU36" s="86"/>
      <c r="DV36" s="86"/>
      <c r="DW36" s="86"/>
      <c r="DX36"/>
      <c r="DY36" s="86"/>
      <c r="DZ36" s="86"/>
      <c r="EA36" s="86"/>
      <c r="EB36"/>
      <c r="EC36" s="86"/>
      <c r="ED36" s="86"/>
      <c r="EE36" s="86"/>
      <c r="EF36"/>
      <c r="EG36" s="86"/>
      <c r="EH36" s="86"/>
      <c r="EI36" s="86"/>
      <c r="EJ36" s="159"/>
      <c r="EK36" s="159"/>
      <c r="EL36" s="160"/>
      <c r="FA36" s="78"/>
    </row>
    <row r="37" spans="1:157">
      <c r="A37" s="26"/>
      <c r="B37" s="26"/>
      <c r="C37" s="314" t="s">
        <v>902</v>
      </c>
      <c r="D37" s="37" t="s">
        <v>278</v>
      </c>
      <c r="E37" s="37" t="s">
        <v>721</v>
      </c>
      <c r="F37" s="38"/>
      <c r="G37" s="39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81"/>
      <c r="AR37" s="40"/>
      <c r="AS37" s="40"/>
      <c r="AT37" s="120" t="s">
        <v>927</v>
      </c>
      <c r="AU37" s="40" t="s">
        <v>927</v>
      </c>
      <c r="AV37" s="40" t="s">
        <v>927</v>
      </c>
      <c r="AW37" s="40" t="s">
        <v>927</v>
      </c>
      <c r="AX37" s="40" t="s">
        <v>927</v>
      </c>
      <c r="AY37" s="40" t="s">
        <v>927</v>
      </c>
      <c r="AZ37" s="40" t="s">
        <v>927</v>
      </c>
      <c r="BA37" s="40" t="s">
        <v>927</v>
      </c>
      <c r="BB37" s="40" t="s">
        <v>927</v>
      </c>
      <c r="BC37" s="40" t="s">
        <v>927</v>
      </c>
      <c r="BD37" s="106" t="s">
        <v>927</v>
      </c>
      <c r="BE37" s="140" t="s">
        <v>927</v>
      </c>
      <c r="BF37" s="140" t="s">
        <v>927</v>
      </c>
      <c r="BG37" s="40"/>
      <c r="BH37" s="40"/>
      <c r="BI37" s="40"/>
      <c r="BJ37" s="40"/>
      <c r="BK37" s="40"/>
      <c r="BL37" s="100"/>
      <c r="BM37" s="101"/>
      <c r="BN37" s="101"/>
      <c r="BO37" s="99"/>
      <c r="BP37" s="9"/>
      <c r="BQ37" s="1"/>
      <c r="BR37" s="25"/>
      <c r="BS37" s="67"/>
      <c r="BT37" s="67"/>
      <c r="BU37" s="84" t="e">
        <f t="shared" si="2"/>
        <v>#VALUE!</v>
      </c>
      <c r="BV37" s="99">
        <f t="shared" si="1"/>
        <v>0</v>
      </c>
      <c r="BW37" s="86">
        <f>Design!B43</f>
        <v>1.620000000000001</v>
      </c>
      <c r="BX37" s="10">
        <f>Design!F43</f>
        <v>6.1346092273552935E-2</v>
      </c>
      <c r="BY37" s="57" t="s">
        <v>1116</v>
      </c>
      <c r="BZ37" s="14" t="s">
        <v>2350</v>
      </c>
      <c r="CA37" s="245">
        <v>41726.713518518518</v>
      </c>
      <c r="CB37" t="s">
        <v>2220</v>
      </c>
      <c r="CC37" s="13"/>
      <c r="CD37" s="67"/>
      <c r="CE37" s="77">
        <v>31</v>
      </c>
      <c r="CF37" s="71">
        <v>80</v>
      </c>
      <c r="CG37" s="71">
        <v>74</v>
      </c>
      <c r="CH37" s="71">
        <v>76</v>
      </c>
      <c r="CI37" s="71">
        <v>73</v>
      </c>
      <c r="CJ37" s="71">
        <v>1</v>
      </c>
      <c r="CK37" s="71">
        <v>1</v>
      </c>
      <c r="CL37" s="71">
        <v>1</v>
      </c>
      <c r="CM37" s="71">
        <v>9</v>
      </c>
      <c r="CN37">
        <v>8</v>
      </c>
      <c r="CO37">
        <v>10</v>
      </c>
      <c r="CP37"/>
      <c r="CQ37" s="250"/>
      <c r="CR37" s="250"/>
      <c r="CS37" s="12">
        <v>31</v>
      </c>
      <c r="CT37">
        <v>6</v>
      </c>
      <c r="CU37" s="86">
        <v>219.86131286621094</v>
      </c>
      <c r="CV37" s="86">
        <v>-0.13868342339992523</v>
      </c>
      <c r="CW37" s="86"/>
      <c r="CX37" s="86"/>
      <c r="CY37" s="86"/>
      <c r="CZ37">
        <v>31</v>
      </c>
      <c r="DA37">
        <v>22</v>
      </c>
      <c r="DB37">
        <v>381.830078125</v>
      </c>
      <c r="DC37" s="86">
        <v>-5.8080000877380371</v>
      </c>
      <c r="DD37">
        <v>45.266666412353516</v>
      </c>
      <c r="DE37">
        <v>91</v>
      </c>
      <c r="DF37">
        <v>119</v>
      </c>
      <c r="DG37" s="86">
        <v>24</v>
      </c>
      <c r="DH37">
        <v>358.12921142578125</v>
      </c>
      <c r="DI37">
        <v>-0.12513530254364014</v>
      </c>
      <c r="DJ37">
        <v>55.4375</v>
      </c>
      <c r="DK37" s="86">
        <v>86</v>
      </c>
      <c r="DL37">
        <v>119.5</v>
      </c>
      <c r="DM37"/>
      <c r="DN37"/>
      <c r="DO37" s="86"/>
      <c r="DP37"/>
      <c r="DQ37"/>
      <c r="DR37"/>
      <c r="DS37" s="86"/>
      <c r="DT37"/>
      <c r="DU37" s="86"/>
      <c r="DV37" s="86"/>
      <c r="DW37" s="86"/>
      <c r="DX37"/>
      <c r="DY37" s="86"/>
      <c r="DZ37" s="86"/>
      <c r="EA37" s="86"/>
      <c r="EB37"/>
      <c r="EC37" s="86"/>
      <c r="ED37" s="86"/>
      <c r="EE37" s="86"/>
      <c r="EF37"/>
      <c r="EG37" s="86"/>
      <c r="EH37" s="86"/>
      <c r="EI37" s="86"/>
      <c r="EJ37" s="159"/>
      <c r="EK37" s="159"/>
      <c r="EL37" s="160"/>
      <c r="FA37" s="78"/>
    </row>
    <row r="38" spans="1:157">
      <c r="A38" s="26"/>
      <c r="B38" s="26"/>
      <c r="C38" s="315"/>
      <c r="D38" s="37" t="s">
        <v>723</v>
      </c>
      <c r="E38" s="37" t="s">
        <v>724</v>
      </c>
      <c r="F38" s="38"/>
      <c r="G38" s="39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81"/>
      <c r="AR38" s="40"/>
      <c r="AS38" s="40"/>
      <c r="AT38" s="120" t="s">
        <v>725</v>
      </c>
      <c r="AU38" s="40" t="s">
        <v>725</v>
      </c>
      <c r="AV38" s="40" t="s">
        <v>725</v>
      </c>
      <c r="AW38" s="40" t="s">
        <v>725</v>
      </c>
      <c r="AX38" s="40" t="s">
        <v>725</v>
      </c>
      <c r="AY38" s="40" t="s">
        <v>725</v>
      </c>
      <c r="AZ38" s="40" t="s">
        <v>725</v>
      </c>
      <c r="BA38" s="40" t="s">
        <v>725</v>
      </c>
      <c r="BB38" s="40" t="s">
        <v>725</v>
      </c>
      <c r="BC38" s="40" t="s">
        <v>725</v>
      </c>
      <c r="BD38" s="106" t="s">
        <v>725</v>
      </c>
      <c r="BE38" s="140" t="s">
        <v>725</v>
      </c>
      <c r="BF38" s="140" t="s">
        <v>725</v>
      </c>
      <c r="BG38" s="40"/>
      <c r="BH38" s="40"/>
      <c r="BI38" s="40"/>
      <c r="BJ38" s="40"/>
      <c r="BK38" s="40"/>
      <c r="BL38" s="100"/>
      <c r="BM38" s="101"/>
      <c r="BN38" s="101"/>
      <c r="BO38" s="99"/>
      <c r="BP38" s="9"/>
      <c r="BQ38" s="1"/>
      <c r="BR38" s="25"/>
      <c r="BS38" s="67"/>
      <c r="BT38" s="67"/>
      <c r="BU38" s="84" t="e">
        <f t="shared" si="2"/>
        <v>#VALUE!</v>
      </c>
      <c r="BV38" s="99">
        <f t="shared" si="1"/>
        <v>0</v>
      </c>
      <c r="BW38" s="86">
        <f>Design!B44</f>
        <v>1.680000000000001</v>
      </c>
      <c r="BX38" s="10">
        <f>Design!F44</f>
        <v>6.1838280923493888E-2</v>
      </c>
      <c r="BY38" s="57" t="s">
        <v>1117</v>
      </c>
      <c r="BZ38" s="14" t="s">
        <v>2351</v>
      </c>
      <c r="CA38" s="245">
        <v>41726.713530092595</v>
      </c>
      <c r="CB38" t="s">
        <v>2220</v>
      </c>
      <c r="CC38" s="13"/>
      <c r="CD38" s="67"/>
      <c r="CE38" s="77">
        <v>32</v>
      </c>
      <c r="CF38" s="71">
        <v>77</v>
      </c>
      <c r="CG38" s="71">
        <v>79</v>
      </c>
      <c r="CH38" s="71">
        <v>77</v>
      </c>
      <c r="CI38" s="71">
        <v>78</v>
      </c>
      <c r="CJ38" s="71">
        <v>1</v>
      </c>
      <c r="CK38" s="71">
        <v>1</v>
      </c>
      <c r="CL38" s="71">
        <v>0</v>
      </c>
      <c r="CM38" s="71">
        <v>9</v>
      </c>
      <c r="CN38">
        <v>8</v>
      </c>
      <c r="CO38">
        <v>10</v>
      </c>
      <c r="CP38"/>
      <c r="CQ38" s="250"/>
      <c r="CR38" s="250"/>
      <c r="CS38" s="12">
        <v>32</v>
      </c>
      <c r="CT38">
        <v>6</v>
      </c>
      <c r="CU38" s="86">
        <v>219.86131286621094</v>
      </c>
      <c r="CV38" s="86">
        <v>-0.13868342339992523</v>
      </c>
      <c r="CW38" s="86"/>
      <c r="CX38" s="86"/>
      <c r="CY38" s="86"/>
      <c r="CZ38">
        <v>32</v>
      </c>
      <c r="DA38">
        <v>23</v>
      </c>
      <c r="DB38">
        <v>383.21380615234375</v>
      </c>
      <c r="DC38" s="86">
        <v>-6.3480000495910645</v>
      </c>
      <c r="DD38">
        <v>46.733333587646484</v>
      </c>
      <c r="DE38">
        <v>91</v>
      </c>
      <c r="DF38">
        <v>119</v>
      </c>
      <c r="DG38" s="86">
        <v>24</v>
      </c>
      <c r="DH38">
        <v>359.83358764648437</v>
      </c>
      <c r="DI38">
        <v>-0.12513530254364014</v>
      </c>
      <c r="DJ38">
        <v>51.352939605712891</v>
      </c>
      <c r="DK38" s="86">
        <v>88</v>
      </c>
      <c r="DL38">
        <v>119</v>
      </c>
      <c r="DM38"/>
      <c r="DN38"/>
      <c r="DO38" s="86"/>
      <c r="DP38"/>
      <c r="DQ38"/>
      <c r="DR38"/>
      <c r="DS38" s="86"/>
      <c r="DT38"/>
      <c r="DU38" s="86"/>
      <c r="DV38" s="86"/>
      <c r="DW38" s="86"/>
      <c r="DX38"/>
      <c r="DY38" s="86"/>
      <c r="DZ38" s="86"/>
      <c r="EA38" s="86"/>
      <c r="EB38"/>
      <c r="EC38" s="86"/>
      <c r="ED38" s="86"/>
      <c r="EE38" s="86"/>
      <c r="EF38"/>
      <c r="EG38" s="86"/>
      <c r="EH38" s="86"/>
      <c r="EI38" s="86"/>
      <c r="EJ38" s="159"/>
      <c r="EK38" s="159"/>
      <c r="EL38" s="160"/>
      <c r="FA38" s="78"/>
    </row>
    <row r="39" spans="1:157">
      <c r="A39" s="26"/>
      <c r="B39" s="26"/>
      <c r="C39" s="315"/>
      <c r="D39" s="37" t="s">
        <v>726</v>
      </c>
      <c r="E39" s="37" t="s">
        <v>727</v>
      </c>
      <c r="F39" s="38"/>
      <c r="G39" s="39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81"/>
      <c r="AR39" s="40"/>
      <c r="AS39" s="40"/>
      <c r="AT39" s="120" t="s">
        <v>728</v>
      </c>
      <c r="AU39" s="40" t="s">
        <v>728</v>
      </c>
      <c r="AV39" s="40" t="s">
        <v>728</v>
      </c>
      <c r="AW39" s="40" t="s">
        <v>728</v>
      </c>
      <c r="AX39" s="40" t="s">
        <v>728</v>
      </c>
      <c r="AY39" s="40" t="s">
        <v>728</v>
      </c>
      <c r="AZ39" s="40" t="s">
        <v>728</v>
      </c>
      <c r="BA39" s="40" t="s">
        <v>728</v>
      </c>
      <c r="BB39" s="40" t="s">
        <v>728</v>
      </c>
      <c r="BC39" s="40" t="s">
        <v>728</v>
      </c>
      <c r="BD39" s="106" t="s">
        <v>728</v>
      </c>
      <c r="BE39" s="140" t="s">
        <v>728</v>
      </c>
      <c r="BF39" s="140" t="s">
        <v>728</v>
      </c>
      <c r="BG39" s="40"/>
      <c r="BH39" s="40"/>
      <c r="BI39" s="40"/>
      <c r="BJ39" s="40"/>
      <c r="BK39" s="40"/>
      <c r="BL39" s="100"/>
      <c r="BM39" s="101"/>
      <c r="BN39" s="101"/>
      <c r="BO39" s="99"/>
      <c r="BP39" s="9"/>
      <c r="BQ39" s="1"/>
      <c r="BR39" s="25"/>
      <c r="BS39" s="67"/>
      <c r="BT39" s="67"/>
      <c r="BU39" s="84" t="e">
        <f t="shared" si="2"/>
        <v>#VALUE!</v>
      </c>
      <c r="BV39" s="99">
        <f t="shared" si="1"/>
        <v>0</v>
      </c>
      <c r="BW39" s="86">
        <f>Design!B45</f>
        <v>1.7400000000000011</v>
      </c>
      <c r="BX39" s="10">
        <f>Design!F45</f>
        <v>6.2336416775098803E-2</v>
      </c>
      <c r="BY39" s="57" t="s">
        <v>1118</v>
      </c>
      <c r="BZ39" s="14" t="s">
        <v>2352</v>
      </c>
      <c r="CA39" s="245">
        <v>41726.713541666664</v>
      </c>
      <c r="CB39" t="s">
        <v>2220</v>
      </c>
      <c r="CC39" s="13"/>
      <c r="CD39" s="67"/>
      <c r="CE39" s="77">
        <v>33</v>
      </c>
      <c r="CF39" s="71">
        <v>72</v>
      </c>
      <c r="CG39" s="71">
        <v>78</v>
      </c>
      <c r="CH39" s="71">
        <v>77</v>
      </c>
      <c r="CI39" s="71">
        <v>73</v>
      </c>
      <c r="CJ39" s="71">
        <v>0</v>
      </c>
      <c r="CK39" s="71">
        <v>0</v>
      </c>
      <c r="CL39" s="71">
        <v>1</v>
      </c>
      <c r="CM39" s="71">
        <v>9</v>
      </c>
      <c r="CN39">
        <v>8</v>
      </c>
      <c r="CO39">
        <v>10</v>
      </c>
      <c r="CP39"/>
      <c r="CQ39" s="250"/>
      <c r="CR39" s="250"/>
      <c r="CS39" s="12">
        <v>33</v>
      </c>
      <c r="CT39">
        <v>6</v>
      </c>
      <c r="CU39" s="86">
        <v>219.86131286621094</v>
      </c>
      <c r="CV39" s="86">
        <v>-0.13868342339992523</v>
      </c>
      <c r="CW39" s="86"/>
      <c r="CX39" s="86"/>
      <c r="CY39" s="86"/>
      <c r="CZ39">
        <v>33</v>
      </c>
      <c r="DA39">
        <v>24</v>
      </c>
      <c r="DB39">
        <v>384.431396484375</v>
      </c>
      <c r="DC39" s="86">
        <v>-6.9120001792907715</v>
      </c>
      <c r="DD39">
        <v>47</v>
      </c>
      <c r="DE39">
        <v>90</v>
      </c>
      <c r="DF39">
        <v>119</v>
      </c>
      <c r="DG39" s="86">
        <v>25</v>
      </c>
      <c r="DH39">
        <v>359.83358764648437</v>
      </c>
      <c r="DI39">
        <v>-0.13578048348426819</v>
      </c>
      <c r="DJ39">
        <v>60.375</v>
      </c>
      <c r="DK39" s="86">
        <v>85</v>
      </c>
      <c r="DL39">
        <v>118.5</v>
      </c>
      <c r="DM39"/>
      <c r="DN39"/>
      <c r="DO39" s="86"/>
      <c r="DP39"/>
      <c r="DQ39"/>
      <c r="DR39"/>
      <c r="DS39" s="86"/>
      <c r="DT39"/>
      <c r="DU39" s="86"/>
      <c r="DV39" s="86"/>
      <c r="DW39" s="86"/>
      <c r="DX39"/>
      <c r="DY39" s="86"/>
      <c r="DZ39" s="86"/>
      <c r="EA39" s="86"/>
      <c r="EB39"/>
      <c r="EC39" s="86"/>
      <c r="ED39" s="86"/>
      <c r="EE39" s="86"/>
      <c r="EF39"/>
      <c r="EG39" s="86"/>
      <c r="EH39" s="86"/>
      <c r="EI39" s="86"/>
      <c r="EJ39" s="159"/>
      <c r="EK39" s="159"/>
      <c r="EL39" s="160"/>
      <c r="FA39" s="78"/>
    </row>
    <row r="40" spans="1:157">
      <c r="A40" s="26"/>
      <c r="B40" s="26"/>
      <c r="C40" s="316"/>
      <c r="D40" s="37" t="s">
        <v>729</v>
      </c>
      <c r="E40" s="37" t="s">
        <v>730</v>
      </c>
      <c r="F40" s="38"/>
      <c r="G40" s="39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81"/>
      <c r="AR40" s="40"/>
      <c r="AS40" s="40"/>
      <c r="AT40" s="120" t="s">
        <v>901</v>
      </c>
      <c r="AU40" s="40" t="s">
        <v>901</v>
      </c>
      <c r="AV40" s="40" t="s">
        <v>901</v>
      </c>
      <c r="AW40" s="40" t="s">
        <v>901</v>
      </c>
      <c r="AX40" s="40" t="s">
        <v>901</v>
      </c>
      <c r="AY40" s="40" t="s">
        <v>901</v>
      </c>
      <c r="AZ40" s="40" t="s">
        <v>901</v>
      </c>
      <c r="BA40" s="40" t="s">
        <v>901</v>
      </c>
      <c r="BB40" s="40" t="s">
        <v>901</v>
      </c>
      <c r="BC40" s="40" t="s">
        <v>901</v>
      </c>
      <c r="BD40" s="106" t="s">
        <v>901</v>
      </c>
      <c r="BE40" s="140" t="s">
        <v>901</v>
      </c>
      <c r="BF40" s="140" t="s">
        <v>901</v>
      </c>
      <c r="BG40" s="40"/>
      <c r="BH40" s="40"/>
      <c r="BI40" s="40"/>
      <c r="BJ40" s="40"/>
      <c r="BK40" s="40"/>
      <c r="BL40" s="100"/>
      <c r="BM40" s="101"/>
      <c r="BN40" s="101"/>
      <c r="BO40" s="99"/>
      <c r="BP40" s="9"/>
      <c r="BQ40" s="1"/>
      <c r="BR40" s="25"/>
      <c r="BS40" s="67"/>
      <c r="BT40" s="67"/>
      <c r="BU40" s="84" t="e">
        <f t="shared" si="2"/>
        <v>#VALUE!</v>
      </c>
      <c r="BV40" s="99">
        <f t="shared" si="1"/>
        <v>0</v>
      </c>
      <c r="BW40" s="86">
        <f>Design!B46</f>
        <v>1.8000000000000012</v>
      </c>
      <c r="BX40" s="10">
        <f>Design!F46</f>
        <v>6.2840596030485238E-2</v>
      </c>
      <c r="BY40" s="57" t="s">
        <v>1119</v>
      </c>
      <c r="BZ40" s="14" t="s">
        <v>2353</v>
      </c>
      <c r="CA40" s="245">
        <v>41726.713553240741</v>
      </c>
      <c r="CB40" t="s">
        <v>2220</v>
      </c>
      <c r="CC40" s="13"/>
      <c r="CD40" s="67"/>
      <c r="CE40" s="77">
        <v>34</v>
      </c>
      <c r="CF40" s="71">
        <v>78</v>
      </c>
      <c r="CG40" s="71">
        <v>76</v>
      </c>
      <c r="CH40" s="71">
        <v>74</v>
      </c>
      <c r="CI40" s="71">
        <v>74</v>
      </c>
      <c r="CJ40" s="71">
        <v>1</v>
      </c>
      <c r="CK40" s="71">
        <v>1</v>
      </c>
      <c r="CL40" s="71">
        <v>0</v>
      </c>
      <c r="CM40" s="71">
        <v>8</v>
      </c>
      <c r="CN40">
        <v>8</v>
      </c>
      <c r="CO40">
        <v>10</v>
      </c>
      <c r="CP40"/>
      <c r="CQ40" s="250"/>
      <c r="CR40" s="250"/>
      <c r="CS40" s="12">
        <v>34</v>
      </c>
      <c r="CT40">
        <v>6</v>
      </c>
      <c r="CU40" s="86">
        <v>219.86131286621094</v>
      </c>
      <c r="CV40" s="86">
        <v>-0.13868342339992523</v>
      </c>
      <c r="CW40" s="86"/>
      <c r="CX40" s="86"/>
      <c r="CY40" s="86"/>
      <c r="CZ40">
        <v>34</v>
      </c>
      <c r="DA40">
        <v>25</v>
      </c>
      <c r="DB40">
        <v>373.14569091796875</v>
      </c>
      <c r="DC40" s="86">
        <v>-7.5</v>
      </c>
      <c r="DD40">
        <v>108.92857360839844</v>
      </c>
      <c r="DE40">
        <v>171</v>
      </c>
      <c r="DF40">
        <v>119.5</v>
      </c>
      <c r="DG40" s="86">
        <v>26</v>
      </c>
      <c r="DH40">
        <v>359.83358764648437</v>
      </c>
      <c r="DI40">
        <v>-0.14686018228530884</v>
      </c>
      <c r="DJ40">
        <v>61.125</v>
      </c>
      <c r="DK40" s="86">
        <v>86</v>
      </c>
      <c r="DL40">
        <v>119.5</v>
      </c>
      <c r="DM40"/>
      <c r="DN40"/>
      <c r="DO40" s="86"/>
      <c r="DP40"/>
      <c r="DQ40"/>
      <c r="DR40"/>
      <c r="DS40" s="86"/>
      <c r="DT40"/>
      <c r="DU40" s="86"/>
      <c r="DV40" s="86"/>
      <c r="DW40" s="86"/>
      <c r="DX40"/>
      <c r="DY40" s="86"/>
      <c r="DZ40" s="86"/>
      <c r="EA40" s="86"/>
      <c r="EB40"/>
      <c r="EC40" s="86"/>
      <c r="ED40" s="86"/>
      <c r="EE40" s="86"/>
      <c r="EF40"/>
      <c r="EG40" s="86"/>
      <c r="EH40" s="86"/>
      <c r="EI40" s="86"/>
      <c r="EJ40" s="159"/>
      <c r="EK40" s="159"/>
      <c r="EL40" s="160"/>
      <c r="FA40" s="78"/>
    </row>
    <row r="41" spans="1:157">
      <c r="A41" s="26"/>
      <c r="B41" s="26"/>
      <c r="C41" s="314" t="s">
        <v>559</v>
      </c>
      <c r="D41" s="37" t="s">
        <v>560</v>
      </c>
      <c r="E41" s="37" t="s">
        <v>561</v>
      </c>
      <c r="F41" s="38"/>
      <c r="G41" s="39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81"/>
      <c r="AR41" s="40"/>
      <c r="AS41" s="40"/>
      <c r="AT41" s="120" t="s">
        <v>927</v>
      </c>
      <c r="AU41" s="40" t="s">
        <v>927</v>
      </c>
      <c r="AV41" s="40" t="s">
        <v>927</v>
      </c>
      <c r="AW41" s="40" t="s">
        <v>927</v>
      </c>
      <c r="AX41" s="40" t="s">
        <v>927</v>
      </c>
      <c r="AY41" s="40" t="s">
        <v>927</v>
      </c>
      <c r="AZ41" s="40" t="s">
        <v>927</v>
      </c>
      <c r="BA41" s="40" t="s">
        <v>927</v>
      </c>
      <c r="BB41" s="40" t="s">
        <v>927</v>
      </c>
      <c r="BC41" s="40" t="s">
        <v>927</v>
      </c>
      <c r="BD41" s="106" t="s">
        <v>927</v>
      </c>
      <c r="BE41" s="140" t="s">
        <v>927</v>
      </c>
      <c r="BF41" s="140" t="s">
        <v>927</v>
      </c>
      <c r="BG41" s="40"/>
      <c r="BH41" s="40"/>
      <c r="BI41" s="40"/>
      <c r="BJ41" s="40"/>
      <c r="BK41" s="40"/>
      <c r="BL41" s="100"/>
      <c r="BM41" s="101"/>
      <c r="BN41" s="101"/>
      <c r="BO41" s="99"/>
      <c r="BP41" s="9"/>
      <c r="BQ41" s="1"/>
      <c r="BR41" s="25"/>
      <c r="BS41" s="67"/>
      <c r="BT41" s="67"/>
      <c r="BU41" s="84" t="e">
        <f t="shared" si="2"/>
        <v>#VALUE!</v>
      </c>
      <c r="BV41" s="99">
        <f t="shared" si="1"/>
        <v>0</v>
      </c>
      <c r="BW41" s="86">
        <f>Design!B47</f>
        <v>1.8600000000000012</v>
      </c>
      <c r="BX41" s="10">
        <f>Design!F47</f>
        <v>6.3350916844877023E-2</v>
      </c>
      <c r="BY41" s="57" t="s">
        <v>2212</v>
      </c>
      <c r="BZ41" s="14" t="s">
        <v>2354</v>
      </c>
      <c r="CA41" s="245">
        <v>41726.713564814818</v>
      </c>
      <c r="CB41" t="s">
        <v>2220</v>
      </c>
      <c r="CC41" s="13"/>
      <c r="CD41" s="67"/>
      <c r="CE41" s="77">
        <v>35</v>
      </c>
      <c r="CF41" s="71">
        <v>78</v>
      </c>
      <c r="CG41" s="71">
        <v>76</v>
      </c>
      <c r="CH41" s="71">
        <v>75</v>
      </c>
      <c r="CI41" s="71">
        <v>74</v>
      </c>
      <c r="CJ41" s="71">
        <v>1</v>
      </c>
      <c r="CK41" s="71">
        <v>1</v>
      </c>
      <c r="CL41" s="71">
        <v>0</v>
      </c>
      <c r="CM41" s="71">
        <v>10</v>
      </c>
      <c r="CN41">
        <v>8</v>
      </c>
      <c r="CO41">
        <v>10</v>
      </c>
      <c r="CP41"/>
      <c r="CQ41" s="250"/>
      <c r="CR41" s="250"/>
      <c r="CS41" s="12">
        <v>35</v>
      </c>
      <c r="CT41">
        <v>6</v>
      </c>
      <c r="CU41" s="86">
        <v>219.86131286621094</v>
      </c>
      <c r="CV41" s="86">
        <v>-0.13868342339992523</v>
      </c>
      <c r="CW41" s="86"/>
      <c r="CX41" s="86"/>
      <c r="CY41" s="86"/>
      <c r="CZ41">
        <v>35</v>
      </c>
      <c r="DA41">
        <v>25</v>
      </c>
      <c r="DB41">
        <v>361.65997314453125</v>
      </c>
      <c r="DC41" s="86">
        <v>-7.5</v>
      </c>
      <c r="DD41">
        <v>109.92857360839844</v>
      </c>
      <c r="DE41">
        <v>166</v>
      </c>
      <c r="DF41">
        <v>119.5</v>
      </c>
      <c r="DG41" s="86">
        <v>26</v>
      </c>
      <c r="DH41">
        <v>360.36892700195312</v>
      </c>
      <c r="DI41">
        <v>-0.14686018228530884</v>
      </c>
      <c r="DJ41">
        <v>57.176471710205078</v>
      </c>
      <c r="DK41" s="86">
        <v>88</v>
      </c>
      <c r="DL41">
        <v>119</v>
      </c>
      <c r="DM41"/>
      <c r="DN41"/>
      <c r="DO41" s="86"/>
      <c r="DP41"/>
      <c r="DQ41"/>
      <c r="DR41"/>
      <c r="DS41" s="86"/>
      <c r="DT41"/>
      <c r="DU41" s="86"/>
      <c r="DV41" s="86"/>
      <c r="DW41" s="86"/>
      <c r="DX41"/>
      <c r="DY41" s="86"/>
      <c r="DZ41" s="86"/>
      <c r="EA41" s="86"/>
      <c r="EB41"/>
      <c r="EC41" s="86"/>
      <c r="ED41" s="86"/>
      <c r="EE41" s="86"/>
      <c r="EF41"/>
      <c r="EG41" s="86"/>
      <c r="EH41" s="86"/>
      <c r="EI41" s="86"/>
      <c r="EJ41" s="159"/>
      <c r="EK41" s="159"/>
      <c r="EL41" s="160"/>
      <c r="FA41" s="78"/>
    </row>
    <row r="42" spans="1:157">
      <c r="A42" s="26"/>
      <c r="B42" s="26"/>
      <c r="C42" s="315"/>
      <c r="D42" s="37" t="s">
        <v>723</v>
      </c>
      <c r="E42" s="37" t="s">
        <v>562</v>
      </c>
      <c r="F42" s="38"/>
      <c r="G42" s="39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81"/>
      <c r="AR42" s="40"/>
      <c r="AS42" s="40"/>
      <c r="AT42" s="120" t="s">
        <v>725</v>
      </c>
      <c r="AU42" s="40" t="s">
        <v>725</v>
      </c>
      <c r="AV42" s="40" t="s">
        <v>725</v>
      </c>
      <c r="AW42" s="40" t="s">
        <v>725</v>
      </c>
      <c r="AX42" s="40" t="s">
        <v>725</v>
      </c>
      <c r="AY42" s="40" t="s">
        <v>725</v>
      </c>
      <c r="AZ42" s="40" t="s">
        <v>725</v>
      </c>
      <c r="BA42" s="40" t="s">
        <v>725</v>
      </c>
      <c r="BB42" s="40" t="s">
        <v>725</v>
      </c>
      <c r="BC42" s="40" t="s">
        <v>725</v>
      </c>
      <c r="BD42" s="106" t="s">
        <v>725</v>
      </c>
      <c r="BE42" s="140" t="s">
        <v>725</v>
      </c>
      <c r="BF42" s="140" t="s">
        <v>725</v>
      </c>
      <c r="BG42" s="40"/>
      <c r="BH42" s="40"/>
      <c r="BI42" s="40"/>
      <c r="BJ42" s="40"/>
      <c r="BK42" s="40"/>
      <c r="BL42" s="100"/>
      <c r="BM42" s="101"/>
      <c r="BN42" s="101"/>
      <c r="BO42" s="99"/>
      <c r="BP42" s="9"/>
      <c r="BQ42" s="1"/>
      <c r="BR42" s="25"/>
      <c r="BS42" s="67"/>
      <c r="BT42" s="67"/>
      <c r="BU42" s="84" t="e">
        <f t="shared" si="2"/>
        <v>#VALUE!</v>
      </c>
      <c r="BV42" s="99">
        <f t="shared" si="1"/>
        <v>0</v>
      </c>
      <c r="BW42" s="86">
        <f>Design!B48</f>
        <v>1.9200000000000013</v>
      </c>
      <c r="BX42" s="10">
        <f>Design!F48</f>
        <v>6.3867479374380753E-2</v>
      </c>
      <c r="BY42" s="57" t="s">
        <v>1120</v>
      </c>
      <c r="BZ42" s="14" t="s">
        <v>2355</v>
      </c>
      <c r="CA42" s="245">
        <v>41726.713576388887</v>
      </c>
      <c r="CB42" t="s">
        <v>2220</v>
      </c>
      <c r="CC42" s="13"/>
      <c r="CD42" s="67"/>
      <c r="CE42" s="77">
        <v>36</v>
      </c>
      <c r="CF42" s="71">
        <v>76</v>
      </c>
      <c r="CG42" s="71">
        <v>77</v>
      </c>
      <c r="CH42" s="71">
        <v>74</v>
      </c>
      <c r="CI42" s="71">
        <v>77</v>
      </c>
      <c r="CJ42" s="71">
        <v>1</v>
      </c>
      <c r="CK42" s="71">
        <v>1</v>
      </c>
      <c r="CL42" s="71">
        <v>1</v>
      </c>
      <c r="CM42" s="71">
        <v>9</v>
      </c>
      <c r="CN42">
        <v>7</v>
      </c>
      <c r="CO42">
        <v>11</v>
      </c>
      <c r="CP42"/>
      <c r="CQ42" s="250"/>
      <c r="CR42" s="250"/>
      <c r="CS42" s="12">
        <v>36</v>
      </c>
      <c r="CT42">
        <v>6</v>
      </c>
      <c r="CU42" s="86">
        <v>219.86131286621094</v>
      </c>
      <c r="CV42" s="86">
        <v>-0.13868342339992523</v>
      </c>
      <c r="CW42" s="86"/>
      <c r="CX42" s="86"/>
      <c r="CY42" s="86"/>
      <c r="CZ42">
        <v>36</v>
      </c>
      <c r="DA42">
        <v>26</v>
      </c>
      <c r="DB42">
        <v>348.72329711914062</v>
      </c>
      <c r="DC42" s="86">
        <v>-8.1120004653930664</v>
      </c>
      <c r="DD42">
        <v>116.57142639160156</v>
      </c>
      <c r="DE42">
        <v>162</v>
      </c>
      <c r="DF42">
        <v>119.5</v>
      </c>
      <c r="DG42" s="86">
        <v>27</v>
      </c>
      <c r="DH42">
        <v>360.36892700195312</v>
      </c>
      <c r="DI42">
        <v>-0.1583743542432785</v>
      </c>
      <c r="DJ42">
        <v>60</v>
      </c>
      <c r="DK42" s="86">
        <v>86</v>
      </c>
      <c r="DL42">
        <v>119.5</v>
      </c>
      <c r="DM42"/>
      <c r="DN42"/>
      <c r="DO42" s="86"/>
      <c r="DP42"/>
      <c r="DQ42"/>
      <c r="DR42"/>
      <c r="DS42" s="86"/>
      <c r="DT42"/>
      <c r="DU42" s="86"/>
      <c r="DV42" s="86"/>
      <c r="DW42" s="86"/>
      <c r="DX42"/>
      <c r="DY42" s="86"/>
      <c r="DZ42" s="86"/>
      <c r="EA42" s="86"/>
      <c r="EB42"/>
      <c r="EC42" s="86"/>
      <c r="ED42" s="86"/>
      <c r="EE42" s="86"/>
      <c r="EF42"/>
      <c r="EG42" s="86"/>
      <c r="EH42" s="86"/>
      <c r="EI42" s="86"/>
      <c r="EJ42" s="159"/>
      <c r="EK42" s="159"/>
      <c r="EL42" s="160"/>
      <c r="FA42" s="78"/>
    </row>
    <row r="43" spans="1:157">
      <c r="A43" s="26"/>
      <c r="B43" s="26"/>
      <c r="C43" s="315"/>
      <c r="D43" s="37" t="s">
        <v>726</v>
      </c>
      <c r="E43" s="37" t="s">
        <v>563</v>
      </c>
      <c r="F43" s="38"/>
      <c r="G43" s="39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81"/>
      <c r="AR43" s="40"/>
      <c r="AS43" s="40"/>
      <c r="AT43" s="120" t="s">
        <v>728</v>
      </c>
      <c r="AU43" s="40" t="s">
        <v>728</v>
      </c>
      <c r="AV43" s="40" t="s">
        <v>728</v>
      </c>
      <c r="AW43" s="40" t="s">
        <v>728</v>
      </c>
      <c r="AX43" s="40" t="s">
        <v>728</v>
      </c>
      <c r="AY43" s="40" t="s">
        <v>728</v>
      </c>
      <c r="AZ43" s="40" t="s">
        <v>728</v>
      </c>
      <c r="BA43" s="40" t="s">
        <v>728</v>
      </c>
      <c r="BB43" s="40" t="s">
        <v>728</v>
      </c>
      <c r="BC43" s="40" t="s">
        <v>728</v>
      </c>
      <c r="BD43" s="106" t="s">
        <v>728</v>
      </c>
      <c r="BE43" s="140" t="s">
        <v>728</v>
      </c>
      <c r="BF43" s="140" t="s">
        <v>728</v>
      </c>
      <c r="BG43" s="40"/>
      <c r="BH43" s="40"/>
      <c r="BI43" s="40"/>
      <c r="BJ43" s="40"/>
      <c r="BK43" s="40"/>
      <c r="BL43" s="100"/>
      <c r="BM43" s="101"/>
      <c r="BN43" s="101"/>
      <c r="BO43" s="99"/>
      <c r="BP43" s="9"/>
      <c r="BQ43" s="1"/>
      <c r="BR43" s="25"/>
      <c r="BS43" s="67"/>
      <c r="BT43" s="67"/>
      <c r="BU43" s="84" t="e">
        <f t="shared" si="2"/>
        <v>#VALUE!</v>
      </c>
      <c r="BV43" s="99">
        <f t="shared" si="1"/>
        <v>0</v>
      </c>
      <c r="BW43" s="86">
        <f>Design!B49</f>
        <v>1.9800000000000013</v>
      </c>
      <c r="BX43" s="10">
        <f>Design!F49</f>
        <v>6.4390385825131388E-2</v>
      </c>
      <c r="BY43" s="57" t="s">
        <v>1121</v>
      </c>
      <c r="BZ43" s="14" t="s">
        <v>2356</v>
      </c>
      <c r="CA43" s="245">
        <v>41726.713587962964</v>
      </c>
      <c r="CB43" t="s">
        <v>2220</v>
      </c>
      <c r="CC43" s="13"/>
      <c r="CD43" s="67"/>
      <c r="CE43" s="77">
        <v>37</v>
      </c>
      <c r="CF43" s="71">
        <v>83</v>
      </c>
      <c r="CG43" s="71">
        <v>79</v>
      </c>
      <c r="CH43" s="71">
        <v>74</v>
      </c>
      <c r="CI43" s="71">
        <v>79</v>
      </c>
      <c r="CJ43" s="71">
        <v>1</v>
      </c>
      <c r="CK43" s="71">
        <v>1</v>
      </c>
      <c r="CL43" s="71">
        <v>0</v>
      </c>
      <c r="CM43" s="71">
        <v>9</v>
      </c>
      <c r="CN43">
        <v>8</v>
      </c>
      <c r="CO43">
        <v>10</v>
      </c>
      <c r="CP43"/>
      <c r="CQ43" s="250"/>
      <c r="CR43" s="250"/>
      <c r="CS43" s="12">
        <v>37</v>
      </c>
      <c r="CT43">
        <v>7</v>
      </c>
      <c r="CU43" s="86">
        <v>219.81123352050781</v>
      </c>
      <c r="CV43" s="86">
        <v>-0.18876354396343231</v>
      </c>
      <c r="CW43" s="86"/>
      <c r="CX43" s="86"/>
      <c r="CY43" s="86"/>
      <c r="CZ43">
        <v>37</v>
      </c>
      <c r="DA43">
        <v>27</v>
      </c>
      <c r="DB43">
        <v>338.41656494140625</v>
      </c>
      <c r="DC43" s="86">
        <v>-8.7480001449584961</v>
      </c>
      <c r="DD43">
        <v>102.78571319580078</v>
      </c>
      <c r="DE43">
        <v>157</v>
      </c>
      <c r="DF43">
        <v>119.5</v>
      </c>
      <c r="DG43" s="86">
        <v>28</v>
      </c>
      <c r="DH43">
        <v>361.08779907226563</v>
      </c>
      <c r="DI43">
        <v>-0.17032304406166077</v>
      </c>
      <c r="DJ43">
        <v>56.235294342041016</v>
      </c>
      <c r="DK43" s="86">
        <v>89</v>
      </c>
      <c r="DL43">
        <v>119</v>
      </c>
      <c r="DM43"/>
      <c r="DN43"/>
      <c r="DO43" s="86"/>
      <c r="DP43"/>
      <c r="DQ43"/>
      <c r="DR43"/>
      <c r="DS43" s="86"/>
      <c r="DT43"/>
      <c r="DU43" s="86"/>
      <c r="DV43" s="86"/>
      <c r="DW43" s="86"/>
      <c r="DX43"/>
      <c r="DY43" s="86"/>
      <c r="DZ43" s="86"/>
      <c r="EA43" s="86"/>
      <c r="EB43"/>
      <c r="EC43" s="86"/>
      <c r="ED43" s="86"/>
      <c r="EE43" s="86"/>
      <c r="EF43"/>
      <c r="EG43" s="86"/>
      <c r="EH43" s="86"/>
      <c r="EI43" s="86"/>
      <c r="EJ43" s="159"/>
      <c r="EK43" s="159"/>
      <c r="EL43" s="160"/>
      <c r="FA43" s="78"/>
    </row>
    <row r="44" spans="1:157">
      <c r="A44" s="26"/>
      <c r="B44" s="26"/>
      <c r="C44" s="316"/>
      <c r="D44" s="37" t="s">
        <v>729</v>
      </c>
      <c r="E44" s="37" t="s">
        <v>564</v>
      </c>
      <c r="F44" s="38"/>
      <c r="G44" s="39"/>
      <c r="H44" s="40"/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0"/>
      <c r="AP44" s="40"/>
      <c r="AQ44" s="81"/>
      <c r="AR44" s="40"/>
      <c r="AS44" s="40"/>
      <c r="AT44" s="120" t="s">
        <v>901</v>
      </c>
      <c r="AU44" s="40" t="s">
        <v>901</v>
      </c>
      <c r="AV44" s="40" t="s">
        <v>901</v>
      </c>
      <c r="AW44" s="40" t="s">
        <v>901</v>
      </c>
      <c r="AX44" s="40" t="s">
        <v>901</v>
      </c>
      <c r="AY44" s="40" t="s">
        <v>901</v>
      </c>
      <c r="AZ44" s="40" t="s">
        <v>901</v>
      </c>
      <c r="BA44" s="40" t="s">
        <v>901</v>
      </c>
      <c r="BB44" s="40" t="s">
        <v>901</v>
      </c>
      <c r="BC44" s="40" t="s">
        <v>901</v>
      </c>
      <c r="BD44" s="106" t="s">
        <v>901</v>
      </c>
      <c r="BE44" s="140" t="s">
        <v>901</v>
      </c>
      <c r="BF44" s="140" t="s">
        <v>901</v>
      </c>
      <c r="BG44" s="40"/>
      <c r="BH44" s="40"/>
      <c r="BI44" s="40"/>
      <c r="BJ44" s="40"/>
      <c r="BK44" s="40"/>
      <c r="BL44" s="100"/>
      <c r="BM44" s="101"/>
      <c r="BN44" s="101"/>
      <c r="BO44" s="99"/>
      <c r="BP44" s="9"/>
      <c r="BQ44" s="1"/>
      <c r="BR44" s="25"/>
      <c r="BS44" s="67"/>
      <c r="BT44" s="67"/>
      <c r="BU44" s="84" t="e">
        <f t="shared" si="2"/>
        <v>#VALUE!</v>
      </c>
      <c r="BV44" s="99">
        <f t="shared" si="1"/>
        <v>0</v>
      </c>
      <c r="BW44" s="86">
        <f>Design!B50</f>
        <v>2.0400000000000014</v>
      </c>
      <c r="BX44" s="10">
        <f>Design!F50</f>
        <v>6.4919740503851991E-2</v>
      </c>
      <c r="BY44" s="57" t="s">
        <v>1122</v>
      </c>
      <c r="BZ44" s="14" t="s">
        <v>2357</v>
      </c>
      <c r="CA44" s="245">
        <v>41726.713599537034</v>
      </c>
      <c r="CB44" t="s">
        <v>2220</v>
      </c>
      <c r="CC44" s="13"/>
      <c r="CD44" s="67"/>
      <c r="CE44" s="77">
        <v>38</v>
      </c>
      <c r="CF44" s="71">
        <v>76</v>
      </c>
      <c r="CG44" s="71">
        <v>77</v>
      </c>
      <c r="CH44" s="71">
        <v>73</v>
      </c>
      <c r="CI44" s="71">
        <v>75</v>
      </c>
      <c r="CJ44" s="71">
        <v>1</v>
      </c>
      <c r="CK44" s="71">
        <v>0</v>
      </c>
      <c r="CL44" s="71">
        <v>1</v>
      </c>
      <c r="CM44" s="71">
        <v>9</v>
      </c>
      <c r="CN44">
        <v>8</v>
      </c>
      <c r="CO44">
        <v>11</v>
      </c>
      <c r="CP44"/>
      <c r="CQ44" s="250"/>
      <c r="CR44" s="250"/>
      <c r="CS44" s="12">
        <v>38</v>
      </c>
      <c r="CT44">
        <v>7</v>
      </c>
      <c r="CU44" s="86">
        <v>219.81123352050781</v>
      </c>
      <c r="CV44" s="86">
        <v>-0.18876354396343231</v>
      </c>
      <c r="CW44" s="86"/>
      <c r="CX44" s="86"/>
      <c r="CY44" s="86"/>
      <c r="CZ44">
        <v>38</v>
      </c>
      <c r="DA44">
        <v>27</v>
      </c>
      <c r="DB44">
        <v>325.66696166992187</v>
      </c>
      <c r="DC44" s="86">
        <v>-8.7480001449584961</v>
      </c>
      <c r="DD44">
        <v>115</v>
      </c>
      <c r="DE44">
        <v>153</v>
      </c>
      <c r="DF44">
        <v>119.5</v>
      </c>
      <c r="DG44" s="86">
        <v>28</v>
      </c>
      <c r="DH44">
        <v>361.08779907226563</v>
      </c>
      <c r="DI44">
        <v>-0.17032304406166077</v>
      </c>
      <c r="DJ44">
        <v>59</v>
      </c>
      <c r="DK44" s="86">
        <v>87</v>
      </c>
      <c r="DL44">
        <v>119</v>
      </c>
      <c r="DM44"/>
      <c r="DN44"/>
      <c r="DO44" s="86"/>
      <c r="DP44"/>
      <c r="DQ44"/>
      <c r="DR44"/>
      <c r="DS44" s="86"/>
      <c r="DT44"/>
      <c r="DU44" s="86"/>
      <c r="DV44" s="86"/>
      <c r="DW44" s="86"/>
      <c r="DX44"/>
      <c r="DY44" s="86"/>
      <c r="DZ44" s="86"/>
      <c r="EA44" s="86"/>
      <c r="EB44"/>
      <c r="EC44" s="86"/>
      <c r="ED44" s="86"/>
      <c r="EE44" s="86"/>
      <c r="EF44"/>
      <c r="EG44" s="86"/>
      <c r="EH44" s="86"/>
      <c r="EI44" s="86"/>
      <c r="EJ44" s="159"/>
      <c r="EK44" s="159"/>
      <c r="EL44" s="160"/>
      <c r="FA44" s="78"/>
    </row>
    <row r="45" spans="1:157">
      <c r="A45" s="26"/>
      <c r="B45" s="26"/>
      <c r="C45" s="314" t="s">
        <v>565</v>
      </c>
      <c r="D45" s="37" t="s">
        <v>278</v>
      </c>
      <c r="E45" s="37" t="s">
        <v>566</v>
      </c>
      <c r="F45" s="38"/>
      <c r="G45" s="39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81"/>
      <c r="AR45" s="40"/>
      <c r="AS45" s="40"/>
      <c r="AT45" s="120" t="s">
        <v>927</v>
      </c>
      <c r="AU45" s="40" t="s">
        <v>722</v>
      </c>
      <c r="AV45" s="40" t="s">
        <v>722</v>
      </c>
      <c r="AW45" s="40" t="s">
        <v>722</v>
      </c>
      <c r="AX45" s="40" t="s">
        <v>722</v>
      </c>
      <c r="AY45" s="40" t="s">
        <v>927</v>
      </c>
      <c r="AZ45" s="40" t="s">
        <v>722</v>
      </c>
      <c r="BA45" s="40" t="s">
        <v>927</v>
      </c>
      <c r="BB45" s="40" t="s">
        <v>722</v>
      </c>
      <c r="BC45" s="40" t="s">
        <v>722</v>
      </c>
      <c r="BD45" s="106" t="s">
        <v>722</v>
      </c>
      <c r="BE45" s="140" t="s">
        <v>722</v>
      </c>
      <c r="BF45" s="140" t="s">
        <v>927</v>
      </c>
      <c r="BG45" s="40"/>
      <c r="BH45" s="40"/>
      <c r="BI45" s="40"/>
      <c r="BJ45" s="40"/>
      <c r="BK45" s="40"/>
      <c r="BL45" s="100"/>
      <c r="BM45" s="101"/>
      <c r="BN45" s="101"/>
      <c r="BO45" s="99"/>
      <c r="BP45" s="9"/>
      <c r="BQ45" s="1"/>
      <c r="BR45" s="25"/>
      <c r="BS45" s="67"/>
      <c r="BT45" s="67"/>
      <c r="BU45" s="84" t="e">
        <f t="shared" si="2"/>
        <v>#VALUE!</v>
      </c>
      <c r="BV45" s="99">
        <f>1*(IF(LEN(BS45)&lt;16,0,RIGHT(BS45,5)))</f>
        <v>0</v>
      </c>
      <c r="BW45" s="86">
        <f>Design!B51</f>
        <v>2.1000000000000014</v>
      </c>
      <c r="BX45" s="10">
        <f>Design!F51</f>
        <v>6.5455649869874177E-2</v>
      </c>
      <c r="BY45" s="57" t="s">
        <v>1123</v>
      </c>
      <c r="BZ45" s="14" t="s">
        <v>2358</v>
      </c>
      <c r="CA45" s="245">
        <v>41726.71361111111</v>
      </c>
      <c r="CB45" t="s">
        <v>2220</v>
      </c>
      <c r="CC45" s="13"/>
      <c r="CD45" s="67"/>
      <c r="CE45" s="77">
        <v>39</v>
      </c>
      <c r="CF45" s="71">
        <v>77</v>
      </c>
      <c r="CG45" s="71">
        <v>77</v>
      </c>
      <c r="CH45" s="71">
        <v>77</v>
      </c>
      <c r="CI45" s="71">
        <v>72</v>
      </c>
      <c r="CJ45" s="71">
        <v>1</v>
      </c>
      <c r="CK45" s="71">
        <v>1</v>
      </c>
      <c r="CL45" s="71">
        <v>1</v>
      </c>
      <c r="CM45" s="71">
        <v>9</v>
      </c>
      <c r="CN45">
        <v>8</v>
      </c>
      <c r="CO45">
        <v>11</v>
      </c>
      <c r="CP45"/>
      <c r="CQ45"/>
      <c r="CR45"/>
      <c r="CS45" s="12">
        <v>39</v>
      </c>
      <c r="CT45">
        <v>7</v>
      </c>
      <c r="CU45" s="86">
        <v>219.81123352050781</v>
      </c>
      <c r="CV45" s="86">
        <v>-0.18876354396343231</v>
      </c>
      <c r="CW45" s="86"/>
      <c r="CX45" s="86"/>
      <c r="CY45" s="86"/>
      <c r="CZ45">
        <v>39</v>
      </c>
      <c r="DA45">
        <v>28</v>
      </c>
      <c r="DB45">
        <v>315.29965209960937</v>
      </c>
      <c r="DC45" s="86">
        <v>-9.4079999923706055</v>
      </c>
      <c r="DD45">
        <v>102.42857360839844</v>
      </c>
      <c r="DE45">
        <v>149</v>
      </c>
      <c r="DF45">
        <v>119.5</v>
      </c>
      <c r="DG45" s="86">
        <v>29</v>
      </c>
      <c r="DH45">
        <v>361.08779907226563</v>
      </c>
      <c r="DI45">
        <v>-0.18270622193813324</v>
      </c>
      <c r="DJ45">
        <v>59.529411315917969</v>
      </c>
      <c r="DK45" s="86">
        <v>84</v>
      </c>
      <c r="DL45">
        <v>119</v>
      </c>
      <c r="DM45"/>
      <c r="DN45"/>
      <c r="DO45" s="86"/>
      <c r="DP45"/>
      <c r="DQ45"/>
      <c r="DR45"/>
      <c r="DS45" s="86"/>
      <c r="DT45"/>
      <c r="DU45" s="86"/>
      <c r="DV45" s="86"/>
      <c r="DW45" s="86"/>
      <c r="DX45"/>
      <c r="DY45" s="86"/>
      <c r="DZ45" s="86"/>
      <c r="EA45" s="86"/>
      <c r="EB45"/>
      <c r="EC45" s="86"/>
      <c r="ED45" s="86"/>
      <c r="EE45" s="86"/>
      <c r="EF45"/>
      <c r="EG45" s="86"/>
      <c r="EH45" s="86"/>
      <c r="EI45" s="86"/>
      <c r="EJ45" s="159"/>
      <c r="EK45" s="159"/>
      <c r="EL45" s="160"/>
      <c r="FA45" s="78"/>
    </row>
    <row r="46" spans="1:157">
      <c r="A46" s="26"/>
      <c r="B46" s="26"/>
      <c r="C46" s="315"/>
      <c r="D46" s="37" t="s">
        <v>567</v>
      </c>
      <c r="E46" s="37" t="s">
        <v>1928</v>
      </c>
      <c r="F46" s="38"/>
      <c r="G46" s="39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0"/>
      <c r="AP46" s="40"/>
      <c r="AQ46" s="81"/>
      <c r="AR46" s="40"/>
      <c r="AS46" s="40"/>
      <c r="AT46" s="120" t="s">
        <v>1929</v>
      </c>
      <c r="AU46" s="40" t="s">
        <v>1929</v>
      </c>
      <c r="AV46" s="40" t="s">
        <v>1929</v>
      </c>
      <c r="AW46" s="40" t="s">
        <v>1929</v>
      </c>
      <c r="AX46" s="40" t="s">
        <v>1929</v>
      </c>
      <c r="AY46" s="40" t="s">
        <v>1929</v>
      </c>
      <c r="AZ46" s="40" t="s">
        <v>1929</v>
      </c>
      <c r="BA46" s="40" t="s">
        <v>1930</v>
      </c>
      <c r="BB46" s="40" t="s">
        <v>1929</v>
      </c>
      <c r="BC46" s="40" t="s">
        <v>1929</v>
      </c>
      <c r="BD46" s="106" t="s">
        <v>1929</v>
      </c>
      <c r="BE46" s="140" t="s">
        <v>1929</v>
      </c>
      <c r="BF46" s="140" t="s">
        <v>1929</v>
      </c>
      <c r="BG46" s="40"/>
      <c r="BH46" s="40"/>
      <c r="BI46" s="40"/>
      <c r="BJ46" s="40"/>
      <c r="BK46" s="40"/>
      <c r="BL46" s="100"/>
      <c r="BM46" s="101"/>
      <c r="BN46" s="101"/>
      <c r="BO46" s="99"/>
      <c r="BP46" s="9"/>
      <c r="BQ46" s="1"/>
      <c r="BR46" s="25"/>
      <c r="BS46" s="67"/>
      <c r="BT46" s="67"/>
      <c r="BU46" s="84" t="e">
        <f t="shared" si="2"/>
        <v>#VALUE!</v>
      </c>
      <c r="BV46" s="99">
        <f t="shared" ref="BV46:BV109" si="3">1*(IF(LEN(BS46)&lt;16,0,RIGHT(BS46,5)))</f>
        <v>0</v>
      </c>
      <c r="BW46" s="86">
        <f>Design!B52</f>
        <v>2.1600000000000015</v>
      </c>
      <c r="BX46" s="10">
        <f>Design!F52</f>
        <v>6.5998222588667818E-2</v>
      </c>
      <c r="BY46" s="57" t="s">
        <v>2092</v>
      </c>
      <c r="BZ46" s="14" t="s">
        <v>2359</v>
      </c>
      <c r="CA46" s="245">
        <v>41726.713622685187</v>
      </c>
      <c r="CB46" t="s">
        <v>2220</v>
      </c>
      <c r="CC46" s="13"/>
      <c r="CD46" s="67"/>
      <c r="CE46" s="77">
        <v>40</v>
      </c>
      <c r="CF46" s="71">
        <v>76</v>
      </c>
      <c r="CG46" s="71">
        <v>79</v>
      </c>
      <c r="CH46" s="71">
        <v>74</v>
      </c>
      <c r="CI46" s="71">
        <v>77</v>
      </c>
      <c r="CJ46" s="71">
        <v>0</v>
      </c>
      <c r="CK46" s="71">
        <v>1</v>
      </c>
      <c r="CL46" s="71">
        <v>0</v>
      </c>
      <c r="CM46" s="71">
        <v>9</v>
      </c>
      <c r="CN46">
        <v>8</v>
      </c>
      <c r="CO46">
        <v>11</v>
      </c>
      <c r="CP46"/>
      <c r="CQ46"/>
      <c r="CR46"/>
      <c r="CS46" s="12">
        <v>40</v>
      </c>
      <c r="CT46">
        <v>7</v>
      </c>
      <c r="CU46" s="86">
        <v>219.81123352050781</v>
      </c>
      <c r="CV46" s="86">
        <v>-0.18876354396343231</v>
      </c>
      <c r="CW46" s="86"/>
      <c r="CX46" s="86"/>
      <c r="CY46" s="86"/>
      <c r="CZ46">
        <v>40</v>
      </c>
      <c r="DA46">
        <v>29</v>
      </c>
      <c r="DB46">
        <v>304.2669677734375</v>
      </c>
      <c r="DC46" s="86">
        <v>-10.092000007629395</v>
      </c>
      <c r="DD46">
        <v>105.07142639160156</v>
      </c>
      <c r="DE46">
        <v>143</v>
      </c>
      <c r="DF46">
        <v>119.5</v>
      </c>
      <c r="DG46" s="86">
        <v>30</v>
      </c>
      <c r="DH46">
        <v>360.20162963867187</v>
      </c>
      <c r="DI46">
        <v>-0.19552390277385712</v>
      </c>
      <c r="DJ46">
        <v>64.23529052734375</v>
      </c>
      <c r="DK46" s="86">
        <v>86</v>
      </c>
      <c r="DL46">
        <v>119</v>
      </c>
      <c r="DM46"/>
      <c r="DN46"/>
      <c r="DO46" s="86"/>
      <c r="DP46"/>
      <c r="DQ46"/>
      <c r="DR46"/>
      <c r="DS46" s="86"/>
      <c r="DT46"/>
      <c r="DU46" s="86"/>
      <c r="DV46" s="86"/>
      <c r="DW46" s="86"/>
      <c r="DX46"/>
      <c r="DY46" s="86"/>
      <c r="DZ46" s="86"/>
      <c r="EA46" s="86"/>
      <c r="EB46"/>
      <c r="EC46" s="86"/>
      <c r="ED46" s="86"/>
      <c r="EE46" s="86"/>
      <c r="EF46"/>
      <c r="EG46" s="86"/>
      <c r="EH46" s="86"/>
      <c r="EI46" s="86"/>
      <c r="EJ46" s="159"/>
      <c r="EK46" s="159"/>
      <c r="EL46" s="160"/>
      <c r="FA46" s="78"/>
    </row>
    <row r="47" spans="1:157">
      <c r="A47" s="26"/>
      <c r="B47" s="26"/>
      <c r="C47" s="315"/>
      <c r="D47" s="37" t="s">
        <v>1931</v>
      </c>
      <c r="E47" s="37" t="s">
        <v>1932</v>
      </c>
      <c r="F47" s="38"/>
      <c r="G47" s="39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81"/>
      <c r="AR47" s="40"/>
      <c r="AS47" s="40"/>
      <c r="AT47" s="120" t="s">
        <v>1933</v>
      </c>
      <c r="AU47" s="40" t="s">
        <v>1933</v>
      </c>
      <c r="AV47" s="40" t="s">
        <v>1933</v>
      </c>
      <c r="AW47" s="40" t="s">
        <v>1933</v>
      </c>
      <c r="AX47" s="40" t="s">
        <v>1933</v>
      </c>
      <c r="AY47" s="40" t="s">
        <v>1933</v>
      </c>
      <c r="AZ47" s="40" t="s">
        <v>1933</v>
      </c>
      <c r="BA47" s="40" t="s">
        <v>1933</v>
      </c>
      <c r="BB47" s="40" t="s">
        <v>1933</v>
      </c>
      <c r="BC47" s="40" t="s">
        <v>1933</v>
      </c>
      <c r="BD47" s="106" t="s">
        <v>1933</v>
      </c>
      <c r="BE47" s="140" t="s">
        <v>1933</v>
      </c>
      <c r="BF47" s="140" t="s">
        <v>1933</v>
      </c>
      <c r="BG47" s="40"/>
      <c r="BH47" s="40"/>
      <c r="BI47" s="40"/>
      <c r="BJ47" s="40"/>
      <c r="BK47" s="40"/>
      <c r="BL47" s="100"/>
      <c r="BM47" s="101"/>
      <c r="BN47" s="101"/>
      <c r="BO47" s="99"/>
      <c r="BP47" s="9"/>
      <c r="BQ47" s="1"/>
      <c r="BR47" s="25"/>
      <c r="BS47" s="67"/>
      <c r="BT47" s="67"/>
      <c r="BU47" s="84" t="e">
        <f t="shared" si="2"/>
        <v>#VALUE!</v>
      </c>
      <c r="BV47" s="99">
        <f t="shared" si="3"/>
        <v>0</v>
      </c>
      <c r="BW47" s="86">
        <f>Design!B53</f>
        <v>2.2200000000000015</v>
      </c>
      <c r="BX47" s="10">
        <f>Design!F53</f>
        <v>6.6547569586930214E-2</v>
      </c>
      <c r="BY47" s="57" t="s">
        <v>1124</v>
      </c>
      <c r="BZ47" s="14" t="s">
        <v>2360</v>
      </c>
      <c r="CA47" s="245">
        <v>41726.713634259257</v>
      </c>
      <c r="CB47" t="s">
        <v>2220</v>
      </c>
      <c r="CC47" s="13"/>
      <c r="CD47" s="67"/>
      <c r="CE47" s="77">
        <v>41</v>
      </c>
      <c r="CF47" s="71">
        <v>78</v>
      </c>
      <c r="CG47" s="71">
        <v>77</v>
      </c>
      <c r="CH47" s="71">
        <v>75</v>
      </c>
      <c r="CI47" s="71">
        <v>78</v>
      </c>
      <c r="CJ47" s="71">
        <v>1</v>
      </c>
      <c r="CK47" s="71">
        <v>0</v>
      </c>
      <c r="CL47" s="71">
        <v>1</v>
      </c>
      <c r="CM47" s="71">
        <v>10</v>
      </c>
      <c r="CN47">
        <v>8</v>
      </c>
      <c r="CO47">
        <v>11</v>
      </c>
      <c r="CP47"/>
      <c r="CQ47"/>
      <c r="CR47"/>
      <c r="CS47" s="12">
        <v>41</v>
      </c>
      <c r="CT47">
        <v>7</v>
      </c>
      <c r="CU47" s="86">
        <v>219.81123352050781</v>
      </c>
      <c r="CV47" s="86">
        <v>-0.18876354396343231</v>
      </c>
      <c r="CW47" s="86"/>
      <c r="CX47" s="86"/>
      <c r="CY47" s="86"/>
      <c r="CZ47">
        <v>41</v>
      </c>
      <c r="DA47">
        <v>30</v>
      </c>
      <c r="DB47">
        <v>293.13363647460938</v>
      </c>
      <c r="DC47" s="86">
        <v>-10.800000190734863</v>
      </c>
      <c r="DD47">
        <v>104.86666870117187</v>
      </c>
      <c r="DE47">
        <v>138</v>
      </c>
      <c r="DF47">
        <v>119</v>
      </c>
      <c r="DG47" s="86">
        <v>30</v>
      </c>
      <c r="DH47">
        <v>359.75076293945312</v>
      </c>
      <c r="DI47">
        <v>-0.19552390277385712</v>
      </c>
      <c r="DJ47">
        <v>62.058822631835938</v>
      </c>
      <c r="DK47" s="86">
        <v>87</v>
      </c>
      <c r="DL47">
        <v>119</v>
      </c>
      <c r="DM47"/>
      <c r="DN47"/>
      <c r="DO47" s="86"/>
      <c r="DP47"/>
      <c r="DQ47"/>
      <c r="DR47"/>
      <c r="DS47" s="86"/>
      <c r="DT47"/>
      <c r="DU47" s="86"/>
      <c r="DV47" s="86"/>
      <c r="DW47" s="86"/>
      <c r="DX47"/>
      <c r="DY47" s="86"/>
      <c r="DZ47" s="86"/>
      <c r="EA47" s="86"/>
      <c r="EB47"/>
      <c r="EC47" s="86"/>
      <c r="ED47" s="86"/>
      <c r="EE47" s="86"/>
      <c r="EF47"/>
      <c r="EG47" s="86"/>
      <c r="EH47" s="86"/>
      <c r="EI47" s="86"/>
      <c r="EJ47" s="159"/>
      <c r="EK47" s="159"/>
      <c r="EL47" s="160"/>
      <c r="FA47" s="78"/>
    </row>
    <row r="48" spans="1:157">
      <c r="A48" s="26"/>
      <c r="B48" s="26"/>
      <c r="C48" s="315"/>
      <c r="D48" s="37" t="s">
        <v>1934</v>
      </c>
      <c r="E48" s="37" t="s">
        <v>1934</v>
      </c>
      <c r="F48" s="38"/>
      <c r="G48" s="39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81"/>
      <c r="AR48" s="40"/>
      <c r="AS48" s="40"/>
      <c r="AT48" s="120" t="s">
        <v>927</v>
      </c>
      <c r="AU48" s="40" t="s">
        <v>927</v>
      </c>
      <c r="AV48" s="40" t="s">
        <v>927</v>
      </c>
      <c r="AW48" s="40" t="s">
        <v>927</v>
      </c>
      <c r="AX48" s="40" t="s">
        <v>927</v>
      </c>
      <c r="AY48" s="40" t="s">
        <v>927</v>
      </c>
      <c r="AZ48" s="40" t="s">
        <v>927</v>
      </c>
      <c r="BA48" s="40" t="s">
        <v>927</v>
      </c>
      <c r="BB48" s="40" t="s">
        <v>927</v>
      </c>
      <c r="BC48" s="40" t="s">
        <v>927</v>
      </c>
      <c r="BD48" s="106" t="s">
        <v>927</v>
      </c>
      <c r="BE48" s="140" t="s">
        <v>927</v>
      </c>
      <c r="BF48" s="140" t="s">
        <v>927</v>
      </c>
      <c r="BG48" s="40"/>
      <c r="BH48" s="40"/>
      <c r="BI48" s="40"/>
      <c r="BJ48" s="40"/>
      <c r="BK48" s="40"/>
      <c r="BL48" s="100"/>
      <c r="BM48" s="101"/>
      <c r="BN48" s="101"/>
      <c r="BO48" s="99"/>
      <c r="BP48" s="9"/>
      <c r="BQ48" s="1"/>
      <c r="BR48" s="25"/>
      <c r="BS48" s="67"/>
      <c r="BT48" s="67"/>
      <c r="BU48" s="84" t="e">
        <f t="shared" si="2"/>
        <v>#VALUE!</v>
      </c>
      <c r="BV48" s="99">
        <f t="shared" si="3"/>
        <v>0</v>
      </c>
      <c r="BW48" s="86">
        <f>Design!B54</f>
        <v>2.2800000000000016</v>
      </c>
      <c r="BX48" s="10">
        <f>Design!F54</f>
        <v>6.7103804109286666E-2</v>
      </c>
      <c r="BY48" s="57" t="s">
        <v>1125</v>
      </c>
      <c r="BZ48" s="14" t="s">
        <v>2361</v>
      </c>
      <c r="CA48" s="245">
        <v>41726.713645833333</v>
      </c>
      <c r="CB48" t="s">
        <v>2220</v>
      </c>
      <c r="CC48" s="13"/>
      <c r="CD48" s="67"/>
      <c r="CE48" s="77">
        <v>42</v>
      </c>
      <c r="CF48" s="71">
        <v>79</v>
      </c>
      <c r="CG48" s="71">
        <v>80</v>
      </c>
      <c r="CH48" s="71">
        <v>74</v>
      </c>
      <c r="CI48" s="71">
        <v>74</v>
      </c>
      <c r="CJ48" s="71">
        <v>1</v>
      </c>
      <c r="CK48" s="71">
        <v>0</v>
      </c>
      <c r="CL48" s="71">
        <v>1</v>
      </c>
      <c r="CM48" s="71">
        <v>9</v>
      </c>
      <c r="CN48">
        <v>7</v>
      </c>
      <c r="CO48">
        <v>12</v>
      </c>
      <c r="CP48"/>
      <c r="CQ48"/>
      <c r="CR48"/>
      <c r="CS48" s="12">
        <v>42</v>
      </c>
      <c r="CT48">
        <v>8</v>
      </c>
      <c r="CU48" s="86">
        <v>219.75344848632812</v>
      </c>
      <c r="CV48" s="86">
        <v>-0.24654830992221832</v>
      </c>
      <c r="CW48" s="86"/>
      <c r="CX48" s="86"/>
      <c r="CY48" s="86"/>
      <c r="CZ48">
        <v>42</v>
      </c>
      <c r="DA48">
        <v>30</v>
      </c>
      <c r="DB48">
        <v>279.23077392578125</v>
      </c>
      <c r="DC48" s="86">
        <v>-10.800000190734863</v>
      </c>
      <c r="DD48">
        <v>118.71428680419922</v>
      </c>
      <c r="DE48">
        <v>133</v>
      </c>
      <c r="DF48">
        <v>119.5</v>
      </c>
      <c r="DG48" s="86">
        <v>31</v>
      </c>
      <c r="DH48">
        <v>359.75076293945312</v>
      </c>
      <c r="DI48">
        <v>-0.2087760716676712</v>
      </c>
      <c r="DJ48">
        <v>59.823528289794922</v>
      </c>
      <c r="DK48" s="86">
        <v>85</v>
      </c>
      <c r="DL48">
        <v>119</v>
      </c>
      <c r="DM48"/>
      <c r="DN48"/>
      <c r="DO48" s="86"/>
      <c r="DP48"/>
      <c r="DQ48"/>
      <c r="DR48"/>
      <c r="DS48" s="86"/>
      <c r="DT48"/>
      <c r="DU48" s="86"/>
      <c r="DV48" s="86"/>
      <c r="DW48" s="86"/>
      <c r="DX48"/>
      <c r="DY48" s="86"/>
      <c r="DZ48" s="86"/>
      <c r="EA48" s="86"/>
      <c r="EB48"/>
      <c r="EC48" s="86"/>
      <c r="ED48" s="86"/>
      <c r="EE48" s="86"/>
      <c r="EF48"/>
      <c r="EG48" s="86"/>
      <c r="EH48" s="86"/>
      <c r="EI48" s="86"/>
      <c r="EJ48" s="159"/>
      <c r="EK48" s="159"/>
      <c r="EL48" s="160"/>
      <c r="FA48" s="78"/>
    </row>
    <row r="49" spans="1:157">
      <c r="A49" s="26"/>
      <c r="B49" s="26"/>
      <c r="C49" s="315"/>
      <c r="D49" s="37" t="s">
        <v>1935</v>
      </c>
      <c r="E49" s="37" t="s">
        <v>1936</v>
      </c>
      <c r="F49" s="38"/>
      <c r="G49" s="39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81"/>
      <c r="AR49" s="40"/>
      <c r="AS49" s="40"/>
      <c r="AT49" s="120" t="s">
        <v>927</v>
      </c>
      <c r="AU49" s="40" t="s">
        <v>927</v>
      </c>
      <c r="AV49" s="40" t="s">
        <v>927</v>
      </c>
      <c r="AW49" s="40" t="s">
        <v>927</v>
      </c>
      <c r="AX49" s="40" t="s">
        <v>927</v>
      </c>
      <c r="AY49" s="40" t="s">
        <v>927</v>
      </c>
      <c r="AZ49" s="40" t="s">
        <v>927</v>
      </c>
      <c r="BA49" s="40" t="s">
        <v>927</v>
      </c>
      <c r="BB49" s="40" t="s">
        <v>927</v>
      </c>
      <c r="BC49" s="40" t="s">
        <v>927</v>
      </c>
      <c r="BD49" s="106" t="s">
        <v>927</v>
      </c>
      <c r="BE49" s="140" t="s">
        <v>927</v>
      </c>
      <c r="BF49" s="140" t="s">
        <v>927</v>
      </c>
      <c r="BG49" s="40"/>
      <c r="BH49" s="40"/>
      <c r="BI49" s="40"/>
      <c r="BJ49" s="40"/>
      <c r="BK49" s="40"/>
      <c r="BL49" s="100"/>
      <c r="BM49" s="101"/>
      <c r="BN49" s="101"/>
      <c r="BO49" s="99"/>
      <c r="BP49" s="9"/>
      <c r="BQ49" s="1"/>
      <c r="BR49" s="25"/>
      <c r="BS49" s="67"/>
      <c r="BT49" s="67"/>
      <c r="BU49" s="84" t="e">
        <f t="shared" si="2"/>
        <v>#VALUE!</v>
      </c>
      <c r="BV49" s="99">
        <f t="shared" si="3"/>
        <v>0</v>
      </c>
      <c r="BW49" s="86">
        <f>Design!B55</f>
        <v>2.3400000000000016</v>
      </c>
      <c r="BX49" s="10">
        <f>Design!F55</f>
        <v>6.7667041776657208E-2</v>
      </c>
      <c r="BY49" s="57" t="s">
        <v>864</v>
      </c>
      <c r="BZ49" s="14" t="s">
        <v>2362</v>
      </c>
      <c r="CA49" s="245">
        <v>41726.71365740741</v>
      </c>
      <c r="CB49" t="s">
        <v>2220</v>
      </c>
      <c r="CC49" s="13"/>
      <c r="CD49" s="67"/>
      <c r="CE49" s="77">
        <v>43</v>
      </c>
      <c r="CF49" s="71">
        <v>79</v>
      </c>
      <c r="CG49" s="71">
        <v>73</v>
      </c>
      <c r="CH49" s="71">
        <v>74</v>
      </c>
      <c r="CI49" s="71">
        <v>76</v>
      </c>
      <c r="CJ49" s="71">
        <v>1</v>
      </c>
      <c r="CK49" s="71">
        <v>1</v>
      </c>
      <c r="CL49" s="71">
        <v>1</v>
      </c>
      <c r="CM49" s="71">
        <v>10</v>
      </c>
      <c r="CN49">
        <v>8</v>
      </c>
      <c r="CO49">
        <v>12</v>
      </c>
      <c r="CP49"/>
      <c r="CQ49"/>
      <c r="CR49"/>
      <c r="CS49" s="12">
        <v>43</v>
      </c>
      <c r="CT49">
        <v>8</v>
      </c>
      <c r="CU49" s="86">
        <v>219.75344848632812</v>
      </c>
      <c r="CV49" s="86">
        <v>-0.24654830992221832</v>
      </c>
      <c r="CW49" s="86"/>
      <c r="CX49" s="86"/>
      <c r="CY49" s="86"/>
      <c r="CZ49">
        <v>43</v>
      </c>
      <c r="DA49">
        <v>31</v>
      </c>
      <c r="DB49">
        <v>265.1529541015625</v>
      </c>
      <c r="DC49" s="86">
        <v>-11.531999588012695</v>
      </c>
      <c r="DD49">
        <v>118.85713958740234</v>
      </c>
      <c r="DE49">
        <v>124</v>
      </c>
      <c r="DF49">
        <v>119.5</v>
      </c>
      <c r="DG49" s="86">
        <v>32</v>
      </c>
      <c r="DH49">
        <v>359.75076293945312</v>
      </c>
      <c r="DI49">
        <v>-0.22246274352073669</v>
      </c>
      <c r="DJ49">
        <v>58.647060394287109</v>
      </c>
      <c r="DK49" s="86">
        <v>88</v>
      </c>
      <c r="DL49">
        <v>119</v>
      </c>
      <c r="DM49"/>
      <c r="DN49"/>
      <c r="DO49" s="86"/>
      <c r="DP49"/>
      <c r="DQ49"/>
      <c r="DR49"/>
      <c r="DS49" s="86"/>
      <c r="DT49"/>
      <c r="DU49" s="86"/>
      <c r="DV49" s="86"/>
      <c r="DW49" s="86"/>
      <c r="DX49"/>
      <c r="DY49" s="86"/>
      <c r="DZ49" s="86"/>
      <c r="EA49" s="86"/>
      <c r="EB49"/>
      <c r="EC49" s="86"/>
      <c r="ED49" s="86"/>
      <c r="EE49" s="86"/>
      <c r="EF49"/>
      <c r="EG49" s="86"/>
      <c r="EH49" s="86"/>
      <c r="EI49" s="86"/>
      <c r="EJ49" s="159"/>
      <c r="EK49" s="159"/>
      <c r="EL49" s="160"/>
      <c r="FA49" s="78"/>
    </row>
    <row r="50" spans="1:157">
      <c r="A50" s="26"/>
      <c r="B50" s="26"/>
      <c r="C50" s="315"/>
      <c r="D50" s="37" t="s">
        <v>1937</v>
      </c>
      <c r="E50" s="37" t="s">
        <v>1938</v>
      </c>
      <c r="F50" s="38"/>
      <c r="G50" s="39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81"/>
      <c r="AR50" s="40"/>
      <c r="AS50" s="40"/>
      <c r="AT50" s="120" t="s">
        <v>1856</v>
      </c>
      <c r="AU50" s="40" t="s">
        <v>1856</v>
      </c>
      <c r="AV50" s="40" t="s">
        <v>1856</v>
      </c>
      <c r="AW50" s="40" t="s">
        <v>1856</v>
      </c>
      <c r="AX50" s="40" t="s">
        <v>1856</v>
      </c>
      <c r="AY50" s="40" t="s">
        <v>1856</v>
      </c>
      <c r="AZ50" s="40" t="s">
        <v>1856</v>
      </c>
      <c r="BA50" s="40" t="s">
        <v>1856</v>
      </c>
      <c r="BB50" s="40" t="s">
        <v>1856</v>
      </c>
      <c r="BC50" s="40" t="s">
        <v>1856</v>
      </c>
      <c r="BD50" s="106" t="s">
        <v>1856</v>
      </c>
      <c r="BE50" s="140" t="s">
        <v>1856</v>
      </c>
      <c r="BF50" s="140" t="s">
        <v>1856</v>
      </c>
      <c r="BG50" s="40"/>
      <c r="BH50" s="40"/>
      <c r="BI50" s="40"/>
      <c r="BJ50" s="40"/>
      <c r="BK50" s="40"/>
      <c r="BL50" s="100"/>
      <c r="BM50" s="101"/>
      <c r="BN50" s="101"/>
      <c r="BO50" s="99"/>
      <c r="BP50" s="9"/>
      <c r="BQ50" s="1"/>
      <c r="BR50" s="25"/>
      <c r="BS50" s="67"/>
      <c r="BT50" s="67"/>
      <c r="BU50" s="84" t="e">
        <f t="shared" si="2"/>
        <v>#VALUE!</v>
      </c>
      <c r="BV50" s="99">
        <f t="shared" si="3"/>
        <v>0</v>
      </c>
      <c r="BW50" s="86">
        <f>Design!B56</f>
        <v>2.4000000000000017</v>
      </c>
      <c r="BX50" s="10">
        <f>Design!F56</f>
        <v>6.823740064634469E-2</v>
      </c>
      <c r="BY50" s="57" t="s">
        <v>865</v>
      </c>
      <c r="BZ50" s="14" t="s">
        <v>2363</v>
      </c>
      <c r="CA50" s="245">
        <v>41726.71366898148</v>
      </c>
      <c r="CB50" t="s">
        <v>2220</v>
      </c>
      <c r="CC50" s="13"/>
      <c r="CD50" s="67"/>
      <c r="CE50" s="77">
        <v>44</v>
      </c>
      <c r="CF50" s="71">
        <v>77</v>
      </c>
      <c r="CG50" s="71">
        <v>74</v>
      </c>
      <c r="CH50" s="71">
        <v>73</v>
      </c>
      <c r="CI50" s="71">
        <v>78</v>
      </c>
      <c r="CJ50" s="71">
        <v>0</v>
      </c>
      <c r="CK50" s="71">
        <v>0</v>
      </c>
      <c r="CL50" s="71">
        <v>1</v>
      </c>
      <c r="CM50" s="71">
        <v>10</v>
      </c>
      <c r="CN50">
        <v>9</v>
      </c>
      <c r="CO50">
        <v>12</v>
      </c>
      <c r="CP50"/>
      <c r="CQ50"/>
      <c r="CR50"/>
      <c r="CS50" s="12">
        <v>44</v>
      </c>
      <c r="CT50">
        <v>8</v>
      </c>
      <c r="CU50" s="86">
        <v>219.75344848632812</v>
      </c>
      <c r="CV50" s="86">
        <v>-0.24654830992221832</v>
      </c>
      <c r="CW50" s="86"/>
      <c r="CX50" s="86"/>
      <c r="CY50" s="86"/>
      <c r="CZ50">
        <v>44</v>
      </c>
      <c r="DA50">
        <v>32</v>
      </c>
      <c r="DB50">
        <v>259.148681640625</v>
      </c>
      <c r="DC50" s="86">
        <v>-12.288000106811523</v>
      </c>
      <c r="DD50">
        <v>77.733329772949219</v>
      </c>
      <c r="DE50">
        <v>115</v>
      </c>
      <c r="DF50">
        <v>119</v>
      </c>
      <c r="DG50" s="86">
        <v>32</v>
      </c>
      <c r="DH50">
        <v>359.75076293945312</v>
      </c>
      <c r="DI50">
        <v>-0.22246274352073669</v>
      </c>
      <c r="DJ50">
        <v>60</v>
      </c>
      <c r="DK50" s="86">
        <v>86</v>
      </c>
      <c r="DL50">
        <v>119</v>
      </c>
      <c r="DM50"/>
      <c r="DN50"/>
      <c r="DO50" s="86"/>
      <c r="DP50"/>
      <c r="DQ50"/>
      <c r="DR50"/>
      <c r="DS50" s="86"/>
      <c r="DT50"/>
      <c r="DU50" s="86"/>
      <c r="DV50" s="86"/>
      <c r="DW50" s="86"/>
      <c r="DX50"/>
      <c r="DY50" s="86"/>
      <c r="DZ50" s="86"/>
      <c r="EA50" s="86"/>
      <c r="EB50"/>
      <c r="EC50" s="86"/>
      <c r="ED50" s="86"/>
      <c r="EE50" s="86"/>
      <c r="EF50"/>
      <c r="EG50" s="86"/>
      <c r="EH50" s="86"/>
      <c r="EI50" s="86"/>
      <c r="EJ50" s="159"/>
      <c r="EK50" s="159"/>
      <c r="EL50" s="160"/>
      <c r="FA50" s="78"/>
    </row>
    <row r="51" spans="1:157">
      <c r="A51" s="26"/>
      <c r="B51" s="26"/>
      <c r="C51" s="315"/>
      <c r="D51" s="37" t="s">
        <v>1857</v>
      </c>
      <c r="E51" s="37" t="s">
        <v>1858</v>
      </c>
      <c r="F51" s="38"/>
      <c r="G51" s="39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81"/>
      <c r="AR51" s="40"/>
      <c r="AS51" s="40"/>
      <c r="AT51" s="120" t="s">
        <v>927</v>
      </c>
      <c r="AU51" s="40" t="s">
        <v>927</v>
      </c>
      <c r="AV51" s="40" t="s">
        <v>927</v>
      </c>
      <c r="AW51" s="40" t="s">
        <v>927</v>
      </c>
      <c r="AX51" s="40" t="s">
        <v>927</v>
      </c>
      <c r="AY51" s="40" t="s">
        <v>927</v>
      </c>
      <c r="AZ51" s="40" t="s">
        <v>927</v>
      </c>
      <c r="BA51" s="40" t="s">
        <v>927</v>
      </c>
      <c r="BB51" s="40" t="s">
        <v>927</v>
      </c>
      <c r="BC51" s="40" t="s">
        <v>927</v>
      </c>
      <c r="BD51" s="106" t="s">
        <v>927</v>
      </c>
      <c r="BE51" s="140" t="s">
        <v>927</v>
      </c>
      <c r="BF51" s="140" t="s">
        <v>927</v>
      </c>
      <c r="BG51" s="40"/>
      <c r="BH51" s="40"/>
      <c r="BI51" s="40"/>
      <c r="BJ51" s="40"/>
      <c r="BK51" s="40"/>
      <c r="BL51" s="100"/>
      <c r="BM51" s="101"/>
      <c r="BN51" s="101"/>
      <c r="BO51" s="99"/>
      <c r="BP51" s="9"/>
      <c r="BQ51" s="1"/>
      <c r="BR51" s="25"/>
      <c r="BS51" s="67"/>
      <c r="BT51" s="67"/>
      <c r="BU51" s="84" t="e">
        <f t="shared" si="2"/>
        <v>#VALUE!</v>
      </c>
      <c r="BV51" s="99">
        <f t="shared" si="3"/>
        <v>0</v>
      </c>
      <c r="BW51" s="86">
        <f>Design!B57</f>
        <v>2.4600000000000017</v>
      </c>
      <c r="BX51" s="10">
        <f>Design!F57</f>
        <v>6.8815001273903317E-2</v>
      </c>
      <c r="BY51" s="57" t="s">
        <v>866</v>
      </c>
      <c r="BZ51" s="14" t="s">
        <v>2364</v>
      </c>
      <c r="CA51" s="245">
        <v>41726.713680555556</v>
      </c>
      <c r="CB51" t="s">
        <v>2220</v>
      </c>
      <c r="CC51" s="13"/>
      <c r="CD51" s="67"/>
      <c r="CE51" s="77">
        <v>45</v>
      </c>
      <c r="CF51" s="71">
        <v>74</v>
      </c>
      <c r="CG51" s="71">
        <v>77</v>
      </c>
      <c r="CH51" s="71">
        <v>74</v>
      </c>
      <c r="CI51" s="71">
        <v>73</v>
      </c>
      <c r="CJ51" s="71">
        <v>1</v>
      </c>
      <c r="CK51" s="71">
        <v>0</v>
      </c>
      <c r="CL51" s="71">
        <v>1</v>
      </c>
      <c r="CM51" s="71">
        <v>9</v>
      </c>
      <c r="CN51">
        <v>8</v>
      </c>
      <c r="CO51">
        <v>13</v>
      </c>
      <c r="CP51"/>
      <c r="CQ51"/>
      <c r="CR51"/>
      <c r="CS51" s="12">
        <v>45</v>
      </c>
      <c r="CT51">
        <v>8</v>
      </c>
      <c r="CU51" s="86">
        <v>219.75344848632812</v>
      </c>
      <c r="CV51" s="86">
        <v>-0.24654830992221832</v>
      </c>
      <c r="CW51" s="86"/>
      <c r="CX51" s="86"/>
      <c r="CY51" s="86"/>
      <c r="CZ51">
        <v>45</v>
      </c>
      <c r="DA51">
        <v>33</v>
      </c>
      <c r="DB51">
        <v>248.62078857421875</v>
      </c>
      <c r="DC51" s="86">
        <v>-13.067999839782715</v>
      </c>
      <c r="DD51">
        <v>99.571426391601562</v>
      </c>
      <c r="DE51">
        <v>108</v>
      </c>
      <c r="DF51">
        <v>118.5</v>
      </c>
      <c r="DG51" s="86">
        <v>33</v>
      </c>
      <c r="DH51">
        <v>359.75076293945312</v>
      </c>
      <c r="DI51">
        <v>-0.23658391833305359</v>
      </c>
      <c r="DJ51">
        <v>58.176471710205078</v>
      </c>
      <c r="DK51" s="86">
        <v>86</v>
      </c>
      <c r="DL51">
        <v>119</v>
      </c>
      <c r="DM51"/>
      <c r="DN51"/>
      <c r="DO51" s="86"/>
      <c r="DP51"/>
      <c r="DQ51"/>
      <c r="DR51"/>
      <c r="DS51" s="86"/>
      <c r="DT51"/>
      <c r="DU51" s="86"/>
      <c r="DV51" s="86"/>
      <c r="DW51" s="86"/>
      <c r="DX51"/>
      <c r="DY51" s="86"/>
      <c r="DZ51" s="86"/>
      <c r="EA51" s="86"/>
      <c r="EB51"/>
      <c r="EC51" s="86"/>
      <c r="ED51" s="86"/>
      <c r="EE51" s="86"/>
      <c r="EF51"/>
      <c r="EG51" s="86"/>
      <c r="EH51" s="86"/>
      <c r="EI51" s="86"/>
      <c r="EJ51" s="159"/>
      <c r="EK51" s="159"/>
      <c r="EL51" s="160"/>
      <c r="FA51" s="78"/>
    </row>
    <row r="52" spans="1:157">
      <c r="A52" s="26"/>
      <c r="B52" s="26"/>
      <c r="C52" s="315"/>
      <c r="D52" s="37" t="s">
        <v>1859</v>
      </c>
      <c r="E52" s="37" t="s">
        <v>1860</v>
      </c>
      <c r="F52" s="38"/>
      <c r="G52" s="39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81"/>
      <c r="AR52" s="40"/>
      <c r="AS52" s="40"/>
      <c r="AT52" s="120" t="s">
        <v>1861</v>
      </c>
      <c r="AU52" s="40" t="s">
        <v>1861</v>
      </c>
      <c r="AV52" s="40" t="s">
        <v>1861</v>
      </c>
      <c r="AW52" s="40" t="s">
        <v>1861</v>
      </c>
      <c r="AX52" s="40" t="s">
        <v>1861</v>
      </c>
      <c r="AY52" s="40" t="s">
        <v>1861</v>
      </c>
      <c r="AZ52" s="40" t="s">
        <v>1861</v>
      </c>
      <c r="BA52" s="40" t="s">
        <v>1861</v>
      </c>
      <c r="BB52" s="40" t="s">
        <v>1861</v>
      </c>
      <c r="BC52" s="40" t="s">
        <v>1861</v>
      </c>
      <c r="BD52" s="106" t="s">
        <v>1861</v>
      </c>
      <c r="BE52" s="140" t="s">
        <v>1861</v>
      </c>
      <c r="BF52" s="140" t="s">
        <v>1861</v>
      </c>
      <c r="BG52" s="40"/>
      <c r="BH52" s="40"/>
      <c r="BI52" s="40"/>
      <c r="BJ52" s="40"/>
      <c r="BK52" s="40"/>
      <c r="BL52" s="100"/>
      <c r="BM52" s="101"/>
      <c r="BN52" s="101"/>
      <c r="BO52" s="99"/>
      <c r="BP52" s="9"/>
      <c r="BQ52" s="1"/>
      <c r="BR52" s="25"/>
      <c r="BS52" s="67"/>
      <c r="BT52" s="67"/>
      <c r="BU52" s="84" t="e">
        <f t="shared" si="2"/>
        <v>#VALUE!</v>
      </c>
      <c r="BV52" s="99">
        <f t="shared" si="3"/>
        <v>0</v>
      </c>
      <c r="BW52" s="86">
        <f>Design!B58</f>
        <v>2.5200000000000018</v>
      </c>
      <c r="BX52" s="10">
        <f>Design!F58</f>
        <v>6.9399966776847913E-2</v>
      </c>
      <c r="BY52" s="57" t="s">
        <v>867</v>
      </c>
      <c r="BZ52" s="14" t="s">
        <v>2365</v>
      </c>
      <c r="CA52" s="245">
        <v>41726.713692129626</v>
      </c>
      <c r="CB52" t="s">
        <v>2220</v>
      </c>
      <c r="CC52" s="13"/>
      <c r="CD52" s="67"/>
      <c r="CE52" s="77">
        <v>46</v>
      </c>
      <c r="CF52" s="71">
        <v>78</v>
      </c>
      <c r="CG52" s="71">
        <v>75</v>
      </c>
      <c r="CH52" s="71">
        <v>74</v>
      </c>
      <c r="CI52" s="71">
        <v>76</v>
      </c>
      <c r="CJ52" s="71">
        <v>0</v>
      </c>
      <c r="CK52" s="71">
        <v>1</v>
      </c>
      <c r="CL52" s="71">
        <v>0</v>
      </c>
      <c r="CM52" s="71">
        <v>10</v>
      </c>
      <c r="CN52">
        <v>8</v>
      </c>
      <c r="CO52">
        <v>13</v>
      </c>
      <c r="CP52"/>
      <c r="CQ52"/>
      <c r="CR52"/>
      <c r="CS52" s="12">
        <v>46</v>
      </c>
      <c r="CT52">
        <v>8</v>
      </c>
      <c r="CU52" s="86">
        <v>219.75344848632812</v>
      </c>
      <c r="CV52" s="86">
        <v>-0.24654830992221832</v>
      </c>
      <c r="CW52" s="86"/>
      <c r="CX52" s="86"/>
      <c r="CY52" s="86"/>
      <c r="CZ52">
        <v>46</v>
      </c>
      <c r="DA52">
        <v>33</v>
      </c>
      <c r="DB52">
        <v>235.65003967285156</v>
      </c>
      <c r="DC52" s="86">
        <v>-13.067999839782715</v>
      </c>
      <c r="DD52">
        <v>111.78571319580078</v>
      </c>
      <c r="DE52">
        <v>99</v>
      </c>
      <c r="DF52">
        <v>118.5</v>
      </c>
      <c r="DG52" s="86">
        <v>34</v>
      </c>
      <c r="DH52">
        <v>359.75076293945312</v>
      </c>
      <c r="DI52">
        <v>-0.25113958120346069</v>
      </c>
      <c r="DJ52">
        <v>59</v>
      </c>
      <c r="DK52" s="86">
        <v>85</v>
      </c>
      <c r="DL52">
        <v>119</v>
      </c>
      <c r="DM52"/>
      <c r="DN52"/>
      <c r="DO52" s="86"/>
      <c r="DP52"/>
      <c r="DQ52"/>
      <c r="DR52"/>
      <c r="DS52" s="86"/>
      <c r="DT52"/>
      <c r="DU52" s="86"/>
      <c r="DV52" s="86"/>
      <c r="DW52" s="86"/>
      <c r="DX52"/>
      <c r="DY52" s="86"/>
      <c r="DZ52" s="86"/>
      <c r="EA52" s="86"/>
      <c r="EB52"/>
      <c r="EC52" s="86"/>
      <c r="ED52" s="86"/>
      <c r="EE52" s="86"/>
      <c r="EF52"/>
      <c r="EG52" s="86"/>
      <c r="EH52" s="86"/>
      <c r="EI52" s="86"/>
      <c r="EJ52" s="159"/>
      <c r="EK52" s="159"/>
      <c r="EL52" s="160"/>
      <c r="FA52" s="78"/>
    </row>
    <row r="53" spans="1:157">
      <c r="A53" s="26"/>
      <c r="B53" s="26"/>
      <c r="C53" s="315"/>
      <c r="D53" s="37" t="s">
        <v>1862</v>
      </c>
      <c r="E53" s="37" t="s">
        <v>1863</v>
      </c>
      <c r="F53" s="38"/>
      <c r="G53" s="39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81"/>
      <c r="AR53" s="40"/>
      <c r="AS53" s="40"/>
      <c r="AT53" s="120" t="s">
        <v>1861</v>
      </c>
      <c r="AU53" s="40" t="s">
        <v>1861</v>
      </c>
      <c r="AV53" s="40" t="s">
        <v>1861</v>
      </c>
      <c r="AW53" s="40" t="s">
        <v>1861</v>
      </c>
      <c r="AX53" s="40" t="s">
        <v>1861</v>
      </c>
      <c r="AY53" s="40" t="s">
        <v>1861</v>
      </c>
      <c r="AZ53" s="40" t="s">
        <v>1861</v>
      </c>
      <c r="BA53" s="40" t="s">
        <v>1861</v>
      </c>
      <c r="BB53" s="40" t="s">
        <v>1861</v>
      </c>
      <c r="BC53" s="40" t="s">
        <v>1861</v>
      </c>
      <c r="BD53" s="106" t="s">
        <v>1861</v>
      </c>
      <c r="BE53" s="140" t="s">
        <v>1861</v>
      </c>
      <c r="BF53" s="140" t="s">
        <v>1861</v>
      </c>
      <c r="BG53" s="40"/>
      <c r="BH53" s="40"/>
      <c r="BI53" s="40"/>
      <c r="BJ53" s="40"/>
      <c r="BK53" s="40"/>
      <c r="BL53" s="100"/>
      <c r="BM53" s="101"/>
      <c r="BN53" s="101"/>
      <c r="BO53" s="99"/>
      <c r="BP53" s="9"/>
      <c r="BQ53" s="1"/>
      <c r="BR53" s="25"/>
      <c r="BS53" s="67"/>
      <c r="BT53" s="67"/>
      <c r="BU53" s="84" t="e">
        <f t="shared" si="2"/>
        <v>#VALUE!</v>
      </c>
      <c r="BV53" s="99">
        <f t="shared" si="3"/>
        <v>0</v>
      </c>
      <c r="BW53" s="86">
        <f>Design!B59</f>
        <v>2.5800000000000018</v>
      </c>
      <c r="BX53" s="10">
        <f>Design!F59</f>
        <v>6.9992422900266513E-2</v>
      </c>
      <c r="BY53" s="57" t="s">
        <v>868</v>
      </c>
      <c r="BZ53" s="14" t="s">
        <v>2366</v>
      </c>
      <c r="CA53" s="245">
        <v>41726.713703703703</v>
      </c>
      <c r="CB53" t="s">
        <v>2220</v>
      </c>
      <c r="CC53" s="13"/>
      <c r="CD53" s="67"/>
      <c r="CE53" s="77">
        <v>47</v>
      </c>
      <c r="CF53" s="71">
        <v>77</v>
      </c>
      <c r="CG53" s="71">
        <v>78</v>
      </c>
      <c r="CH53" s="71">
        <v>76</v>
      </c>
      <c r="CI53" s="71">
        <v>74</v>
      </c>
      <c r="CJ53" s="71">
        <v>1</v>
      </c>
      <c r="CK53" s="71">
        <v>0</v>
      </c>
      <c r="CL53" s="71">
        <v>1</v>
      </c>
      <c r="CM53" s="71">
        <v>9</v>
      </c>
      <c r="CN53">
        <v>8</v>
      </c>
      <c r="CO53">
        <v>12</v>
      </c>
      <c r="CP53"/>
      <c r="CQ53"/>
      <c r="CR53"/>
      <c r="CS53" s="12">
        <v>47</v>
      </c>
      <c r="CT53">
        <v>8</v>
      </c>
      <c r="CU53" s="86">
        <v>219.75344848632812</v>
      </c>
      <c r="CV53" s="86">
        <v>-0.24654830992221832</v>
      </c>
      <c r="CW53" s="86"/>
      <c r="CX53" s="86"/>
      <c r="CY53" s="86"/>
      <c r="CZ53">
        <v>47</v>
      </c>
      <c r="DA53">
        <v>34</v>
      </c>
      <c r="DB53">
        <v>222.06025695800781</v>
      </c>
      <c r="DC53" s="86">
        <v>-13.871999740600586</v>
      </c>
      <c r="DD53">
        <v>114.07691955566406</v>
      </c>
      <c r="DE53">
        <v>89</v>
      </c>
      <c r="DF53">
        <v>119</v>
      </c>
      <c r="DG53" s="86">
        <v>34</v>
      </c>
      <c r="DH53">
        <v>359.75076293945312</v>
      </c>
      <c r="DI53">
        <v>-0.25113958120346069</v>
      </c>
      <c r="DJ53">
        <v>59</v>
      </c>
      <c r="DK53" s="86">
        <v>84</v>
      </c>
      <c r="DL53">
        <v>119</v>
      </c>
      <c r="DM53"/>
      <c r="DN53"/>
      <c r="DO53" s="86"/>
      <c r="DP53"/>
      <c r="DQ53"/>
      <c r="DR53"/>
      <c r="DS53" s="86"/>
      <c r="DT53"/>
      <c r="DU53" s="86"/>
      <c r="DV53" s="86"/>
      <c r="DW53" s="86"/>
      <c r="DX53"/>
      <c r="DY53" s="86"/>
      <c r="DZ53" s="86"/>
      <c r="EA53" s="86"/>
      <c r="EB53"/>
      <c r="EC53" s="86"/>
      <c r="ED53" s="86"/>
      <c r="EE53" s="86"/>
      <c r="EF53"/>
      <c r="EG53" s="86"/>
      <c r="EH53" s="86"/>
      <c r="EI53" s="86"/>
      <c r="EJ53" s="159"/>
      <c r="EK53" s="159"/>
      <c r="EL53" s="160"/>
      <c r="FA53" s="78"/>
    </row>
    <row r="54" spans="1:157">
      <c r="A54" s="26"/>
      <c r="B54" s="26"/>
      <c r="C54" s="315"/>
      <c r="D54" s="37" t="s">
        <v>1862</v>
      </c>
      <c r="E54" s="37" t="s">
        <v>1864</v>
      </c>
      <c r="F54" s="38"/>
      <c r="G54" s="39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81"/>
      <c r="AR54" s="40"/>
      <c r="AS54" s="40"/>
      <c r="AT54" s="120" t="s">
        <v>1861</v>
      </c>
      <c r="AU54" s="40" t="s">
        <v>1861</v>
      </c>
      <c r="AV54" s="40" t="s">
        <v>1861</v>
      </c>
      <c r="AW54" s="40" t="s">
        <v>1861</v>
      </c>
      <c r="AX54" s="40" t="s">
        <v>1861</v>
      </c>
      <c r="AY54" s="40" t="s">
        <v>1861</v>
      </c>
      <c r="AZ54" s="40" t="s">
        <v>1861</v>
      </c>
      <c r="BA54" s="40" t="s">
        <v>1861</v>
      </c>
      <c r="BB54" s="40" t="s">
        <v>1861</v>
      </c>
      <c r="BC54" s="40" t="s">
        <v>1861</v>
      </c>
      <c r="BD54" s="106" t="s">
        <v>1861</v>
      </c>
      <c r="BE54" s="140" t="s">
        <v>1861</v>
      </c>
      <c r="BF54" s="140" t="s">
        <v>1861</v>
      </c>
      <c r="BG54" s="40"/>
      <c r="BH54" s="40"/>
      <c r="BI54" s="40"/>
      <c r="BJ54" s="40"/>
      <c r="BK54" s="40"/>
      <c r="BL54" s="100"/>
      <c r="BM54" s="101"/>
      <c r="BN54" s="101"/>
      <c r="BO54" s="99"/>
      <c r="BP54" s="9"/>
      <c r="BQ54" s="1"/>
      <c r="BR54" s="25"/>
      <c r="BS54" s="67"/>
      <c r="BT54" s="67"/>
      <c r="BU54" s="84" t="e">
        <f t="shared" si="2"/>
        <v>#VALUE!</v>
      </c>
      <c r="BV54" s="99">
        <f t="shared" si="3"/>
        <v>0</v>
      </c>
      <c r="BW54" s="86">
        <f>Design!B60</f>
        <v>2.6400000000000019</v>
      </c>
      <c r="BX54" s="10">
        <f>Design!F60</f>
        <v>7.0592498084402003E-2</v>
      </c>
      <c r="BY54" s="57" t="s">
        <v>869</v>
      </c>
      <c r="BZ54" s="14" t="s">
        <v>2367</v>
      </c>
      <c r="CA54" s="245">
        <v>41726.71371527778</v>
      </c>
      <c r="CB54" t="s">
        <v>2220</v>
      </c>
      <c r="CC54" s="13"/>
      <c r="CD54" s="67"/>
      <c r="CE54" s="77">
        <v>48</v>
      </c>
      <c r="CF54" s="71">
        <v>79</v>
      </c>
      <c r="CG54" s="71">
        <v>77</v>
      </c>
      <c r="CH54" s="71">
        <v>75</v>
      </c>
      <c r="CI54" s="71">
        <v>75</v>
      </c>
      <c r="CJ54" s="71">
        <v>1</v>
      </c>
      <c r="CK54" s="71">
        <v>0</v>
      </c>
      <c r="CL54" s="71">
        <v>1</v>
      </c>
      <c r="CM54" s="71">
        <v>10</v>
      </c>
      <c r="CN54">
        <v>8</v>
      </c>
      <c r="CO54">
        <v>13</v>
      </c>
      <c r="CP54"/>
      <c r="CQ54"/>
      <c r="CR54"/>
      <c r="CS54" s="12">
        <v>48</v>
      </c>
      <c r="CT54">
        <v>8</v>
      </c>
      <c r="CU54" s="86">
        <v>219.75344848632812</v>
      </c>
      <c r="CV54" s="86">
        <v>-0.24654830992221832</v>
      </c>
      <c r="CW54" s="86"/>
      <c r="CX54" s="86"/>
      <c r="CY54" s="86"/>
      <c r="CZ54">
        <v>48</v>
      </c>
      <c r="DA54">
        <v>35</v>
      </c>
      <c r="DB54">
        <v>218.39718627929687</v>
      </c>
      <c r="DC54" s="86">
        <v>-14.699999809265137</v>
      </c>
      <c r="DD54">
        <v>63.615383148193359</v>
      </c>
      <c r="DE54">
        <v>77</v>
      </c>
      <c r="DF54">
        <v>119</v>
      </c>
      <c r="DG54" s="86">
        <v>35</v>
      </c>
      <c r="DH54">
        <v>359.75076293945312</v>
      </c>
      <c r="DI54">
        <v>-0.2661297619342804</v>
      </c>
      <c r="DJ54">
        <v>60.588233947753906</v>
      </c>
      <c r="DK54" s="86">
        <v>84</v>
      </c>
      <c r="DL54">
        <v>119</v>
      </c>
      <c r="DM54"/>
      <c r="DN54"/>
      <c r="DO54" s="86"/>
      <c r="DP54"/>
      <c r="DQ54"/>
      <c r="DR54"/>
      <c r="DS54" s="86"/>
      <c r="DT54"/>
      <c r="DU54" s="86"/>
      <c r="DV54" s="86"/>
      <c r="DW54" s="86"/>
      <c r="DX54"/>
      <c r="DY54" s="86"/>
      <c r="DZ54" s="86"/>
      <c r="EA54" s="86"/>
      <c r="EB54"/>
      <c r="EC54" s="86"/>
      <c r="ED54" s="86"/>
      <c r="EE54" s="86"/>
      <c r="EF54"/>
      <c r="EG54" s="86"/>
      <c r="EH54" s="86"/>
      <c r="EI54" s="86"/>
      <c r="EJ54" s="159"/>
      <c r="EK54" s="159"/>
      <c r="EL54" s="160"/>
      <c r="FA54" s="78"/>
    </row>
    <row r="55" spans="1:157">
      <c r="A55" s="26"/>
      <c r="B55" s="26"/>
      <c r="C55" s="315"/>
      <c r="D55" s="37" t="s">
        <v>1865</v>
      </c>
      <c r="E55" s="37" t="s">
        <v>1866</v>
      </c>
      <c r="F55" s="38"/>
      <c r="G55" s="39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81"/>
      <c r="AR55" s="40"/>
      <c r="AS55" s="40"/>
      <c r="AT55" s="120" t="s">
        <v>1867</v>
      </c>
      <c r="AU55" s="40" t="s">
        <v>1867</v>
      </c>
      <c r="AV55" s="40" t="s">
        <v>1867</v>
      </c>
      <c r="AW55" s="40" t="s">
        <v>1867</v>
      </c>
      <c r="AX55" s="40" t="s">
        <v>1867</v>
      </c>
      <c r="AY55" s="40" t="s">
        <v>1867</v>
      </c>
      <c r="AZ55" s="40" t="s">
        <v>1867</v>
      </c>
      <c r="BA55" s="40" t="s">
        <v>1867</v>
      </c>
      <c r="BB55" s="40" t="s">
        <v>1867</v>
      </c>
      <c r="BC55" s="40" t="s">
        <v>1867</v>
      </c>
      <c r="BD55" s="106" t="s">
        <v>1867</v>
      </c>
      <c r="BE55" s="140" t="s">
        <v>1867</v>
      </c>
      <c r="BF55" s="140" t="s">
        <v>1867</v>
      </c>
      <c r="BG55" s="40"/>
      <c r="BH55" s="40"/>
      <c r="BI55" s="40"/>
      <c r="BJ55" s="40"/>
      <c r="BK55" s="40"/>
      <c r="BL55" s="100"/>
      <c r="BM55" s="101"/>
      <c r="BN55" s="101"/>
      <c r="BO55" s="99"/>
      <c r="BP55" s="9"/>
      <c r="BQ55" s="1"/>
      <c r="BR55" s="25"/>
      <c r="BS55" s="67"/>
      <c r="BT55" s="67"/>
      <c r="BU55" s="84" t="e">
        <f t="shared" si="2"/>
        <v>#VALUE!</v>
      </c>
      <c r="BV55" s="99">
        <f t="shared" si="3"/>
        <v>0</v>
      </c>
      <c r="BW55" s="86">
        <f>Design!B61</f>
        <v>2.700000000000002</v>
      </c>
      <c r="BX55" s="10">
        <f>Design!F61</f>
        <v>7.1200323534270166E-2</v>
      </c>
      <c r="BY55" s="57" t="s">
        <v>870</v>
      </c>
      <c r="BZ55" s="14" t="s">
        <v>2368</v>
      </c>
      <c r="CA55" s="245">
        <v>41726.713726851849</v>
      </c>
      <c r="CB55" t="s">
        <v>2220</v>
      </c>
      <c r="CC55" s="13"/>
      <c r="CD55" s="67"/>
      <c r="CE55" s="77">
        <v>49</v>
      </c>
      <c r="CF55" s="71">
        <v>76</v>
      </c>
      <c r="CG55" s="71">
        <v>78</v>
      </c>
      <c r="CH55" s="71">
        <v>76</v>
      </c>
      <c r="CI55" s="71">
        <v>73</v>
      </c>
      <c r="CJ55" s="71">
        <v>0</v>
      </c>
      <c r="CK55" s="71">
        <v>1</v>
      </c>
      <c r="CL55" s="71">
        <v>1</v>
      </c>
      <c r="CM55" s="71">
        <v>10</v>
      </c>
      <c r="CN55">
        <v>9</v>
      </c>
      <c r="CO55">
        <v>13</v>
      </c>
      <c r="CP55"/>
      <c r="CQ55"/>
      <c r="CR55"/>
      <c r="CS55" s="12">
        <v>49</v>
      </c>
      <c r="CT55">
        <v>9</v>
      </c>
      <c r="CU55" s="86">
        <v>219.68795776367187</v>
      </c>
      <c r="CV55" s="86">
        <v>-0.31203770637512207</v>
      </c>
      <c r="CW55" s="86"/>
      <c r="CX55" s="86"/>
      <c r="CY55" s="86"/>
      <c r="CZ55">
        <v>49</v>
      </c>
      <c r="DA55">
        <v>35</v>
      </c>
      <c r="DB55">
        <v>214.28794860839844</v>
      </c>
      <c r="DC55" s="86">
        <v>-14.699999809265137</v>
      </c>
      <c r="DD55">
        <v>65.846153259277344</v>
      </c>
      <c r="DE55">
        <v>66</v>
      </c>
      <c r="DF55">
        <v>119</v>
      </c>
      <c r="DG55" s="86">
        <v>35</v>
      </c>
      <c r="DH55">
        <v>359.00341796875</v>
      </c>
      <c r="DI55">
        <v>-0.2661297619342804</v>
      </c>
      <c r="DJ55">
        <v>63.470588684082031</v>
      </c>
      <c r="DK55" s="86">
        <v>85</v>
      </c>
      <c r="DL55">
        <v>119</v>
      </c>
      <c r="DM55"/>
      <c r="DN55"/>
      <c r="DO55" s="86"/>
      <c r="DP55"/>
      <c r="DQ55"/>
      <c r="DR55"/>
      <c r="DS55" s="86"/>
      <c r="DT55"/>
      <c r="DU55" s="86"/>
      <c r="DV55" s="86"/>
      <c r="DW55" s="86"/>
      <c r="DX55"/>
      <c r="DY55" s="86"/>
      <c r="DZ55" s="86"/>
      <c r="EA55" s="86"/>
      <c r="EB55"/>
      <c r="EC55" s="86"/>
      <c r="ED55" s="86"/>
      <c r="EE55" s="86"/>
      <c r="EF55"/>
      <c r="EG55" s="86"/>
      <c r="EH55" s="86"/>
      <c r="EI55" s="86"/>
      <c r="EJ55" s="159"/>
      <c r="EK55" s="159"/>
      <c r="EL55" s="160"/>
      <c r="FA55" s="78"/>
    </row>
    <row r="56" spans="1:157">
      <c r="A56" s="26"/>
      <c r="B56" s="26"/>
      <c r="C56" s="315"/>
      <c r="D56" s="37" t="s">
        <v>1868</v>
      </c>
      <c r="E56" s="37" t="s">
        <v>1869</v>
      </c>
      <c r="F56" s="38"/>
      <c r="G56" s="39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81"/>
      <c r="AR56" s="40"/>
      <c r="AS56" s="40"/>
      <c r="AT56" s="120" t="s">
        <v>1861</v>
      </c>
      <c r="AU56" s="40" t="s">
        <v>1861</v>
      </c>
      <c r="AV56" s="40" t="s">
        <v>1861</v>
      </c>
      <c r="AW56" s="40" t="s">
        <v>1861</v>
      </c>
      <c r="AX56" s="40" t="s">
        <v>1861</v>
      </c>
      <c r="AY56" s="40" t="s">
        <v>1861</v>
      </c>
      <c r="AZ56" s="40" t="s">
        <v>1861</v>
      </c>
      <c r="BA56" s="40" t="s">
        <v>1861</v>
      </c>
      <c r="BB56" s="40" t="s">
        <v>1861</v>
      </c>
      <c r="BC56" s="40" t="s">
        <v>1861</v>
      </c>
      <c r="BD56" s="106" t="s">
        <v>1861</v>
      </c>
      <c r="BE56" s="140" t="s">
        <v>1861</v>
      </c>
      <c r="BF56" s="140" t="s">
        <v>1861</v>
      </c>
      <c r="BG56" s="40"/>
      <c r="BH56" s="40"/>
      <c r="BI56" s="40"/>
      <c r="BJ56" s="40"/>
      <c r="BK56" s="40"/>
      <c r="BL56" s="100"/>
      <c r="BM56" s="101"/>
      <c r="BN56" s="101"/>
      <c r="BO56" s="99"/>
      <c r="BP56" s="9"/>
      <c r="BQ56" s="1"/>
      <c r="BR56" s="25"/>
      <c r="BS56" s="67"/>
      <c r="BT56" s="67"/>
      <c r="BU56" s="84" t="e">
        <f t="shared" si="2"/>
        <v>#VALUE!</v>
      </c>
      <c r="BV56" s="99">
        <f t="shared" si="3"/>
        <v>0</v>
      </c>
      <c r="BW56" s="86">
        <f>Design!B62</f>
        <v>2.760000000000002</v>
      </c>
      <c r="BX56" s="10">
        <f>Design!F62</f>
        <v>7.1816033291385126E-2</v>
      </c>
      <c r="BY56" s="57" t="s">
        <v>888</v>
      </c>
      <c r="BZ56" s="14" t="s">
        <v>2369</v>
      </c>
      <c r="CA56" s="245">
        <v>41726.713738425926</v>
      </c>
      <c r="CB56" t="s">
        <v>2220</v>
      </c>
      <c r="CC56" s="13"/>
      <c r="CD56" s="67"/>
      <c r="CE56" s="77">
        <v>50</v>
      </c>
      <c r="CF56" s="71">
        <v>78</v>
      </c>
      <c r="CG56" s="71">
        <v>76</v>
      </c>
      <c r="CH56" s="71">
        <v>77</v>
      </c>
      <c r="CI56" s="71">
        <v>74</v>
      </c>
      <c r="CJ56" s="71">
        <v>1</v>
      </c>
      <c r="CK56" s="71">
        <v>1</v>
      </c>
      <c r="CL56" s="71">
        <v>0</v>
      </c>
      <c r="CM56" s="71">
        <v>9</v>
      </c>
      <c r="CN56">
        <v>9</v>
      </c>
      <c r="CO56">
        <v>12</v>
      </c>
      <c r="CP56"/>
      <c r="CQ56"/>
      <c r="CR56"/>
      <c r="CS56" s="12">
        <v>50</v>
      </c>
      <c r="CT56">
        <v>9</v>
      </c>
      <c r="CU56" s="86">
        <v>219.68795776367187</v>
      </c>
      <c r="CV56" s="86">
        <v>-0.31203770637512207</v>
      </c>
      <c r="CW56" s="86"/>
      <c r="CX56" s="86"/>
      <c r="CY56" s="86"/>
      <c r="CZ56">
        <v>50</v>
      </c>
      <c r="DA56">
        <v>36</v>
      </c>
      <c r="DB56">
        <v>213.62370300292969</v>
      </c>
      <c r="DC56" s="86">
        <v>-15.552000045776367</v>
      </c>
      <c r="DD56">
        <v>47.769229888916016</v>
      </c>
      <c r="DE56">
        <v>54</v>
      </c>
      <c r="DF56">
        <v>119</v>
      </c>
      <c r="DG56" s="86">
        <v>36</v>
      </c>
      <c r="DH56">
        <v>358.04122924804688</v>
      </c>
      <c r="DI56">
        <v>-0.28155443072319031</v>
      </c>
      <c r="DJ56">
        <v>64.529411315917969</v>
      </c>
      <c r="DK56" s="86">
        <v>83</v>
      </c>
      <c r="DL56">
        <v>119</v>
      </c>
      <c r="DM56"/>
      <c r="DN56"/>
      <c r="DO56" s="86"/>
      <c r="DP56"/>
      <c r="DQ56"/>
      <c r="DR56"/>
      <c r="DS56" s="86"/>
      <c r="DT56"/>
      <c r="DU56" s="86"/>
      <c r="DV56" s="86"/>
      <c r="DW56" s="86"/>
      <c r="DX56"/>
      <c r="DY56" s="86"/>
      <c r="DZ56" s="86"/>
      <c r="EA56" s="86"/>
      <c r="EB56"/>
      <c r="EC56" s="86"/>
      <c r="ED56" s="86"/>
      <c r="EE56" s="86"/>
      <c r="EF56"/>
      <c r="EG56" s="86"/>
      <c r="EH56" s="86"/>
      <c r="EI56" s="86"/>
      <c r="EJ56" s="159"/>
      <c r="EK56" s="159"/>
      <c r="EL56" s="160"/>
      <c r="FA56" s="78"/>
    </row>
    <row r="57" spans="1:157">
      <c r="A57" s="26"/>
      <c r="B57" s="26"/>
      <c r="C57" s="315"/>
      <c r="D57" s="37" t="s">
        <v>1870</v>
      </c>
      <c r="E57" s="37" t="s">
        <v>1871</v>
      </c>
      <c r="F57" s="38"/>
      <c r="G57" s="39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81"/>
      <c r="AR57" s="40"/>
      <c r="AS57" s="40"/>
      <c r="AT57" s="120" t="s">
        <v>1867</v>
      </c>
      <c r="AU57" s="40" t="s">
        <v>1867</v>
      </c>
      <c r="AV57" s="40" t="s">
        <v>1867</v>
      </c>
      <c r="AW57" s="40" t="s">
        <v>1867</v>
      </c>
      <c r="AX57" s="40" t="s">
        <v>1867</v>
      </c>
      <c r="AY57" s="40" t="s">
        <v>1867</v>
      </c>
      <c r="AZ57" s="40" t="s">
        <v>1867</v>
      </c>
      <c r="BA57" s="40" t="s">
        <v>1867</v>
      </c>
      <c r="BB57" s="40" t="s">
        <v>1867</v>
      </c>
      <c r="BC57" s="40" t="s">
        <v>1867</v>
      </c>
      <c r="BD57" s="106" t="s">
        <v>1867</v>
      </c>
      <c r="BE57" s="140" t="s">
        <v>1867</v>
      </c>
      <c r="BF57" s="140" t="s">
        <v>1867</v>
      </c>
      <c r="BG57" s="40"/>
      <c r="BH57" s="40"/>
      <c r="BI57" s="40"/>
      <c r="BJ57" s="40"/>
      <c r="BK57" s="40"/>
      <c r="BL57" s="100"/>
      <c r="BM57" s="101"/>
      <c r="BN57" s="101"/>
      <c r="BO57" s="99"/>
      <c r="BP57" s="9"/>
      <c r="BQ57" s="1"/>
      <c r="BR57" s="25"/>
      <c r="BS57" s="67"/>
      <c r="BT57" s="67"/>
      <c r="BU57" s="84" t="e">
        <f t="shared" si="2"/>
        <v>#VALUE!</v>
      </c>
      <c r="BV57" s="99">
        <f t="shared" si="3"/>
        <v>0</v>
      </c>
      <c r="BW57" s="86">
        <f>Design!B63</f>
        <v>2.8200000000000021</v>
      </c>
      <c r="BX57" s="10">
        <f>Design!F63</f>
        <v>7.2439764307664786E-2</v>
      </c>
      <c r="BY57" s="57" t="s">
        <v>871</v>
      </c>
      <c r="BZ57" s="14" t="s">
        <v>2370</v>
      </c>
      <c r="CA57" s="245">
        <v>41726.713750000003</v>
      </c>
      <c r="CB57" t="s">
        <v>2220</v>
      </c>
      <c r="CC57" s="13"/>
      <c r="CD57" s="67"/>
      <c r="CE57" s="77">
        <v>51</v>
      </c>
      <c r="CF57" s="71">
        <v>79</v>
      </c>
      <c r="CG57" s="71">
        <v>77</v>
      </c>
      <c r="CH57" s="71">
        <v>78</v>
      </c>
      <c r="CI57" s="71">
        <v>75</v>
      </c>
      <c r="CJ57" s="71">
        <v>1</v>
      </c>
      <c r="CK57" s="71">
        <v>0</v>
      </c>
      <c r="CL57" s="71">
        <v>1</v>
      </c>
      <c r="CM57" s="71">
        <v>11</v>
      </c>
      <c r="CN57">
        <v>10</v>
      </c>
      <c r="CO57">
        <v>13</v>
      </c>
      <c r="CP57"/>
      <c r="CQ57"/>
      <c r="CR57"/>
      <c r="CS57" s="12">
        <v>51</v>
      </c>
      <c r="CT57">
        <v>9</v>
      </c>
      <c r="CU57" s="86">
        <v>219.68795776367187</v>
      </c>
      <c r="CV57" s="86">
        <v>-0.31203770637512207</v>
      </c>
      <c r="CW57" s="86"/>
      <c r="CX57" s="86"/>
      <c r="CY57" s="86"/>
      <c r="CZ57">
        <v>51</v>
      </c>
      <c r="DA57">
        <v>37</v>
      </c>
      <c r="DB57">
        <v>215.83041381835937</v>
      </c>
      <c r="DC57" s="86">
        <v>-16.427999496459961</v>
      </c>
      <c r="DD57">
        <v>32.538459777832031</v>
      </c>
      <c r="DE57">
        <v>43</v>
      </c>
      <c r="DF57">
        <v>119</v>
      </c>
      <c r="DG57" s="86">
        <v>37</v>
      </c>
      <c r="DH57">
        <v>358.47586059570312</v>
      </c>
      <c r="DI57">
        <v>-0.29741358757019043</v>
      </c>
      <c r="DJ57">
        <v>57.529411315917969</v>
      </c>
      <c r="DK57" s="86">
        <v>84</v>
      </c>
      <c r="DL57">
        <v>119</v>
      </c>
      <c r="DM57"/>
      <c r="DN57"/>
      <c r="DO57" s="86"/>
      <c r="DP57"/>
      <c r="DQ57"/>
      <c r="DR57"/>
      <c r="DS57" s="86"/>
      <c r="DT57"/>
      <c r="DU57" s="86"/>
      <c r="DV57" s="86"/>
      <c r="DW57" s="86"/>
      <c r="DX57"/>
      <c r="DY57" s="86"/>
      <c r="DZ57" s="86"/>
      <c r="EA57" s="86"/>
      <c r="EB57"/>
      <c r="EC57" s="86"/>
      <c r="ED57" s="86"/>
      <c r="EE57" s="86"/>
      <c r="EF57"/>
      <c r="EG57" s="86"/>
      <c r="EH57" s="86"/>
      <c r="EI57" s="86"/>
      <c r="EJ57" s="159"/>
      <c r="EK57" s="159"/>
      <c r="EL57" s="160"/>
      <c r="FA57" s="78"/>
    </row>
    <row r="58" spans="1:157">
      <c r="A58" s="26"/>
      <c r="B58" s="26"/>
      <c r="C58" s="316"/>
      <c r="D58" s="37" t="s">
        <v>1872</v>
      </c>
      <c r="E58" s="37" t="s">
        <v>1873</v>
      </c>
      <c r="F58" s="38"/>
      <c r="G58" s="39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81"/>
      <c r="AR58" s="40"/>
      <c r="AS58" s="40"/>
      <c r="AT58" s="120" t="s">
        <v>1861</v>
      </c>
      <c r="AU58" s="40" t="s">
        <v>1861</v>
      </c>
      <c r="AV58" s="40" t="s">
        <v>1861</v>
      </c>
      <c r="AW58" s="40" t="s">
        <v>1861</v>
      </c>
      <c r="AX58" s="40" t="s">
        <v>1861</v>
      </c>
      <c r="AY58" s="40" t="s">
        <v>1861</v>
      </c>
      <c r="AZ58" s="40" t="s">
        <v>1861</v>
      </c>
      <c r="BA58" s="40" t="s">
        <v>1861</v>
      </c>
      <c r="BB58" s="40" t="s">
        <v>1861</v>
      </c>
      <c r="BC58" s="40" t="s">
        <v>1861</v>
      </c>
      <c r="BD58" s="106" t="s">
        <v>1861</v>
      </c>
      <c r="BE58" s="140" t="s">
        <v>1861</v>
      </c>
      <c r="BF58" s="140" t="s">
        <v>1861</v>
      </c>
      <c r="BG58" s="40"/>
      <c r="BH58" s="40"/>
      <c r="BI58" s="40"/>
      <c r="BJ58" s="40"/>
      <c r="BK58" s="40"/>
      <c r="BL58" s="100"/>
      <c r="BM58" s="101"/>
      <c r="BN58" s="101"/>
      <c r="BO58" s="99"/>
      <c r="BP58" s="9"/>
      <c r="BQ58" s="1"/>
      <c r="BR58" s="25"/>
      <c r="BS58" s="67"/>
      <c r="BT58" s="67"/>
      <c r="BU58" s="84" t="e">
        <f t="shared" si="2"/>
        <v>#VALUE!</v>
      </c>
      <c r="BV58" s="99">
        <f t="shared" si="3"/>
        <v>0</v>
      </c>
      <c r="BW58" s="86">
        <f>Design!B64</f>
        <v>2.8800000000000021</v>
      </c>
      <c r="BX58" s="10">
        <f>Design!F64</f>
        <v>7.3071656521592768E-2</v>
      </c>
      <c r="BY58" s="57" t="s">
        <v>872</v>
      </c>
      <c r="BZ58" s="14" t="s">
        <v>2371</v>
      </c>
      <c r="CA58" s="245">
        <v>41726.713761574072</v>
      </c>
      <c r="CB58" t="s">
        <v>2220</v>
      </c>
      <c r="CC58" s="13"/>
      <c r="CD58" s="67"/>
      <c r="CE58" s="77">
        <v>52</v>
      </c>
      <c r="CF58" s="71">
        <v>79</v>
      </c>
      <c r="CG58" s="71">
        <v>77</v>
      </c>
      <c r="CH58" s="71">
        <v>77</v>
      </c>
      <c r="CI58" s="71">
        <v>73</v>
      </c>
      <c r="CJ58" s="71">
        <v>1</v>
      </c>
      <c r="CK58" s="71">
        <v>1</v>
      </c>
      <c r="CL58" s="71">
        <v>1</v>
      </c>
      <c r="CM58" s="71">
        <v>9</v>
      </c>
      <c r="CN58">
        <v>9</v>
      </c>
      <c r="CO58">
        <v>11</v>
      </c>
      <c r="CP58"/>
      <c r="CQ58"/>
      <c r="CR58"/>
      <c r="CS58" s="12">
        <v>52</v>
      </c>
      <c r="CT58">
        <v>9</v>
      </c>
      <c r="CU58" s="86">
        <v>219.68795776367187</v>
      </c>
      <c r="CV58" s="86">
        <v>-0.31203770637512207</v>
      </c>
      <c r="CW58" s="86"/>
      <c r="CX58" s="86"/>
      <c r="CY58" s="86"/>
      <c r="CZ58">
        <v>52</v>
      </c>
      <c r="DA58">
        <v>38</v>
      </c>
      <c r="DB58">
        <v>219.22634887695312</v>
      </c>
      <c r="DC58" s="86">
        <v>-17.327999114990234</v>
      </c>
      <c r="DD58">
        <v>25.69230842590332</v>
      </c>
      <c r="DE58">
        <v>32</v>
      </c>
      <c r="DF58">
        <v>119</v>
      </c>
      <c r="DG58" s="86">
        <v>37</v>
      </c>
      <c r="DH58">
        <v>359.5457763671875</v>
      </c>
      <c r="DI58">
        <v>-0.29741358757019043</v>
      </c>
      <c r="DJ58">
        <v>54.352939605712891</v>
      </c>
      <c r="DK58" s="86">
        <v>82</v>
      </c>
      <c r="DL58">
        <v>119</v>
      </c>
      <c r="DM58"/>
      <c r="DN58"/>
      <c r="DO58" s="86"/>
      <c r="DP58"/>
      <c r="DQ58"/>
      <c r="DR58"/>
      <c r="DS58" s="86"/>
      <c r="DT58"/>
      <c r="DU58" s="86"/>
      <c r="DV58" s="86"/>
      <c r="DW58" s="86"/>
      <c r="DX58"/>
      <c r="DY58" s="86"/>
      <c r="DZ58" s="86"/>
      <c r="EA58" s="86"/>
      <c r="EB58"/>
      <c r="EC58" s="86"/>
      <c r="ED58" s="86"/>
      <c r="EE58" s="86"/>
      <c r="EF58"/>
      <c r="EG58" s="86"/>
      <c r="EH58" s="86"/>
      <c r="EI58" s="86"/>
      <c r="EJ58" s="159"/>
      <c r="EK58" s="159"/>
      <c r="EL58" s="160"/>
      <c r="FA58" s="78"/>
    </row>
    <row r="59" spans="1:157">
      <c r="A59" s="26"/>
      <c r="B59" s="26"/>
      <c r="C59" s="314" t="s">
        <v>249</v>
      </c>
      <c r="D59" s="37" t="s">
        <v>250</v>
      </c>
      <c r="E59" s="37" t="s">
        <v>251</v>
      </c>
      <c r="F59" s="38"/>
      <c r="G59" s="39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81"/>
      <c r="AR59" s="40"/>
      <c r="AS59" s="40"/>
      <c r="AT59" s="120" t="s">
        <v>252</v>
      </c>
      <c r="AU59" s="40" t="s">
        <v>252</v>
      </c>
      <c r="AV59" s="40" t="s">
        <v>252</v>
      </c>
      <c r="AW59" s="40" t="s">
        <v>252</v>
      </c>
      <c r="AX59" s="40" t="s">
        <v>252</v>
      </c>
      <c r="AY59" s="40" t="s">
        <v>252</v>
      </c>
      <c r="AZ59" s="40" t="s">
        <v>252</v>
      </c>
      <c r="BA59" s="40" t="s">
        <v>252</v>
      </c>
      <c r="BB59" s="40" t="s">
        <v>252</v>
      </c>
      <c r="BC59" s="40" t="s">
        <v>252</v>
      </c>
      <c r="BD59" s="106" t="s">
        <v>252</v>
      </c>
      <c r="BE59" s="140" t="s">
        <v>252</v>
      </c>
      <c r="BF59" s="140" t="s">
        <v>252</v>
      </c>
      <c r="BG59" s="40"/>
      <c r="BH59" s="40"/>
      <c r="BI59" s="40"/>
      <c r="BJ59" s="40"/>
      <c r="BK59" s="40"/>
      <c r="BL59" s="100"/>
      <c r="BM59" s="101"/>
      <c r="BN59" s="101"/>
      <c r="BO59" s="99"/>
      <c r="BP59" s="9"/>
      <c r="BQ59" s="1"/>
      <c r="BR59" s="25"/>
      <c r="BS59" s="67"/>
      <c r="BT59" s="67"/>
      <c r="BU59" s="84" t="e">
        <f t="shared" si="2"/>
        <v>#VALUE!</v>
      </c>
      <c r="BV59" s="99">
        <f t="shared" si="3"/>
        <v>0</v>
      </c>
      <c r="BW59" s="86">
        <f>Design!B65</f>
        <v>2.9400000000000022</v>
      </c>
      <c r="BX59" s="10">
        <f>Design!F65</f>
        <v>7.3711852936715616E-2</v>
      </c>
      <c r="BY59" s="57" t="s">
        <v>873</v>
      </c>
      <c r="BZ59" s="14" t="s">
        <v>2372</v>
      </c>
      <c r="CA59" s="245">
        <v>41726.713773148149</v>
      </c>
      <c r="CB59" t="s">
        <v>2220</v>
      </c>
      <c r="CC59" s="13"/>
      <c r="CD59" s="67"/>
      <c r="CE59" s="77">
        <v>53</v>
      </c>
      <c r="CF59" s="71">
        <v>78</v>
      </c>
      <c r="CG59" s="71">
        <v>76</v>
      </c>
      <c r="CH59" s="71">
        <v>75</v>
      </c>
      <c r="CI59" s="71">
        <v>78</v>
      </c>
      <c r="CJ59" s="71">
        <v>0</v>
      </c>
      <c r="CK59" s="71">
        <v>1</v>
      </c>
      <c r="CL59" s="71">
        <v>1</v>
      </c>
      <c r="CM59" s="71">
        <v>11</v>
      </c>
      <c r="CN59">
        <v>9</v>
      </c>
      <c r="CO59">
        <v>11</v>
      </c>
      <c r="CP59"/>
      <c r="CQ59"/>
      <c r="CR59"/>
      <c r="CS59" s="12">
        <v>53</v>
      </c>
      <c r="CT59">
        <v>9</v>
      </c>
      <c r="CU59" s="86">
        <v>219.68795776367187</v>
      </c>
      <c r="CV59" s="86">
        <v>-0.31203770637512207</v>
      </c>
      <c r="CW59" s="86"/>
      <c r="CX59" s="86"/>
      <c r="CY59" s="86"/>
      <c r="CZ59">
        <v>53</v>
      </c>
      <c r="DA59">
        <v>38</v>
      </c>
      <c r="DB59">
        <v>227.53350830078125</v>
      </c>
      <c r="DC59" s="86">
        <v>-17.327999114990234</v>
      </c>
      <c r="DD59">
        <v>1.1361702680587769</v>
      </c>
      <c r="DE59">
        <v>20</v>
      </c>
      <c r="DF59">
        <v>120</v>
      </c>
      <c r="DG59" s="86">
        <v>38</v>
      </c>
      <c r="DH59">
        <v>359.03598022460937</v>
      </c>
      <c r="DI59">
        <v>-0.31370723247528076</v>
      </c>
      <c r="DJ59">
        <v>62.235294342041016</v>
      </c>
      <c r="DK59" s="86">
        <v>86</v>
      </c>
      <c r="DL59">
        <v>119</v>
      </c>
      <c r="DM59"/>
      <c r="DN59"/>
      <c r="DO59" s="86"/>
      <c r="DP59"/>
      <c r="DQ59"/>
      <c r="DR59"/>
      <c r="DS59" s="86"/>
      <c r="DT59"/>
      <c r="DU59" s="86"/>
      <c r="DV59" s="86"/>
      <c r="DW59" s="86"/>
      <c r="DX59"/>
      <c r="DY59" s="86"/>
      <c r="DZ59" s="86"/>
      <c r="EA59" s="86"/>
      <c r="EB59"/>
      <c r="EC59" s="86"/>
      <c r="ED59" s="86"/>
      <c r="EE59" s="86"/>
      <c r="EF59"/>
      <c r="EG59" s="86"/>
      <c r="EH59" s="86"/>
      <c r="EI59" s="86"/>
      <c r="EJ59" s="159"/>
      <c r="EK59" s="159"/>
      <c r="EL59" s="160"/>
      <c r="FA59" s="78"/>
    </row>
    <row r="60" spans="1:157">
      <c r="A60" s="26"/>
      <c r="B60" s="26"/>
      <c r="C60" s="315"/>
      <c r="D60" s="37" t="s">
        <v>253</v>
      </c>
      <c r="E60" s="37" t="s">
        <v>254</v>
      </c>
      <c r="F60" s="38"/>
      <c r="G60" s="39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81"/>
      <c r="AR60" s="40"/>
      <c r="AS60" s="40"/>
      <c r="AT60" s="120" t="s">
        <v>252</v>
      </c>
      <c r="AU60" s="40" t="s">
        <v>252</v>
      </c>
      <c r="AV60" s="40" t="s">
        <v>252</v>
      </c>
      <c r="AW60" s="40" t="s">
        <v>252</v>
      </c>
      <c r="AX60" s="40" t="s">
        <v>252</v>
      </c>
      <c r="AY60" s="40" t="s">
        <v>252</v>
      </c>
      <c r="AZ60" s="40" t="s">
        <v>252</v>
      </c>
      <c r="BA60" s="40" t="s">
        <v>252</v>
      </c>
      <c r="BB60" s="40" t="s">
        <v>252</v>
      </c>
      <c r="BC60" s="40" t="s">
        <v>252</v>
      </c>
      <c r="BD60" s="106" t="s">
        <v>252</v>
      </c>
      <c r="BE60" s="140" t="s">
        <v>252</v>
      </c>
      <c r="BF60" s="140" t="s">
        <v>252</v>
      </c>
      <c r="BG60" s="40"/>
      <c r="BH60" s="40"/>
      <c r="BI60" s="40"/>
      <c r="BJ60" s="40"/>
      <c r="BK60" s="40"/>
      <c r="BL60" s="100"/>
      <c r="BM60" s="101"/>
      <c r="BN60" s="101"/>
      <c r="BO60" s="99"/>
      <c r="BP60" s="9"/>
      <c r="BQ60" s="1"/>
      <c r="BR60" s="25"/>
      <c r="BS60" s="67"/>
      <c r="BT60" s="67"/>
      <c r="BU60" s="84" t="e">
        <f t="shared" si="2"/>
        <v>#VALUE!</v>
      </c>
      <c r="BV60" s="99">
        <f t="shared" si="3"/>
        <v>0</v>
      </c>
      <c r="BW60" s="86">
        <f>Design!B66</f>
        <v>3.0000000000000022</v>
      </c>
      <c r="BX60" s="10">
        <f>Design!F66</f>
        <v>7.4360499702558022E-2</v>
      </c>
      <c r="BY60" s="57" t="s">
        <v>2064</v>
      </c>
      <c r="BZ60" s="14" t="s">
        <v>2373</v>
      </c>
      <c r="CA60" s="245">
        <v>41726.713784722226</v>
      </c>
      <c r="CB60" t="s">
        <v>2220</v>
      </c>
      <c r="CC60" s="13"/>
      <c r="CD60" s="67"/>
      <c r="CE60" s="77">
        <v>54</v>
      </c>
      <c r="CF60" s="71">
        <v>79</v>
      </c>
      <c r="CG60" s="71">
        <v>76</v>
      </c>
      <c r="CH60" s="71">
        <v>73</v>
      </c>
      <c r="CI60" s="71">
        <v>73</v>
      </c>
      <c r="CJ60" s="71">
        <v>1</v>
      </c>
      <c r="CK60" s="71">
        <v>0</v>
      </c>
      <c r="CL60" s="71">
        <v>0</v>
      </c>
      <c r="CM60" s="71">
        <v>11</v>
      </c>
      <c r="CN60">
        <v>10</v>
      </c>
      <c r="CO60">
        <v>13</v>
      </c>
      <c r="CP60"/>
      <c r="CQ60"/>
      <c r="CR60"/>
      <c r="CS60" s="12">
        <v>54</v>
      </c>
      <c r="CT60">
        <v>10</v>
      </c>
      <c r="CU60" s="86">
        <v>219.61476135253906</v>
      </c>
      <c r="CV60" s="86">
        <v>-0.38523173332214355</v>
      </c>
      <c r="CW60" s="86"/>
      <c r="CX60" s="86"/>
      <c r="CY60" s="86"/>
      <c r="CZ60">
        <v>54</v>
      </c>
      <c r="DA60">
        <v>39</v>
      </c>
      <c r="DB60">
        <v>235.68220520019531</v>
      </c>
      <c r="DC60" s="86">
        <v>-18.25200080871582</v>
      </c>
      <c r="DD60">
        <v>1.0045249462127686</v>
      </c>
      <c r="DE60">
        <v>8</v>
      </c>
      <c r="DF60">
        <v>125</v>
      </c>
      <c r="DG60" s="86">
        <v>39</v>
      </c>
      <c r="DH60">
        <v>358.49929809570312</v>
      </c>
      <c r="DI60">
        <v>-0.33043539524078369</v>
      </c>
      <c r="DJ60">
        <v>62.352939605712891</v>
      </c>
      <c r="DK60" s="86">
        <v>86</v>
      </c>
      <c r="DL60">
        <v>119</v>
      </c>
      <c r="DM60"/>
      <c r="DN60"/>
      <c r="DO60" s="86"/>
      <c r="DP60"/>
      <c r="DQ60"/>
      <c r="DR60"/>
      <c r="DS60" s="86"/>
      <c r="DT60"/>
      <c r="DU60" s="86"/>
      <c r="DV60" s="86"/>
      <c r="DW60" s="86"/>
      <c r="DX60"/>
      <c r="DY60" s="86"/>
      <c r="DZ60" s="86"/>
      <c r="EA60" s="86"/>
      <c r="EB60"/>
      <c r="EC60" s="86"/>
      <c r="ED60" s="86"/>
      <c r="EE60" s="86"/>
      <c r="EF60"/>
      <c r="EG60" s="86"/>
      <c r="EH60" s="86"/>
      <c r="EI60" s="86"/>
      <c r="EJ60" s="159"/>
      <c r="EK60" s="159"/>
      <c r="EL60" s="160"/>
      <c r="FA60" s="78"/>
    </row>
    <row r="61" spans="1:157">
      <c r="A61" s="26"/>
      <c r="B61" s="26"/>
      <c r="C61" s="315"/>
      <c r="D61" s="37" t="s">
        <v>255</v>
      </c>
      <c r="E61" s="37" t="s">
        <v>256</v>
      </c>
      <c r="F61" s="38"/>
      <c r="G61" s="39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81"/>
      <c r="AR61" s="40"/>
      <c r="AS61" s="40"/>
      <c r="AT61" s="120" t="s">
        <v>252</v>
      </c>
      <c r="AU61" s="40" t="s">
        <v>252</v>
      </c>
      <c r="AV61" s="40" t="s">
        <v>252</v>
      </c>
      <c r="AW61" s="40" t="s">
        <v>252</v>
      </c>
      <c r="AX61" s="40" t="s">
        <v>252</v>
      </c>
      <c r="AY61" s="40" t="s">
        <v>252</v>
      </c>
      <c r="AZ61" s="40" t="s">
        <v>252</v>
      </c>
      <c r="BA61" s="40" t="s">
        <v>252</v>
      </c>
      <c r="BB61" s="40" t="s">
        <v>252</v>
      </c>
      <c r="BC61" s="40" t="s">
        <v>252</v>
      </c>
      <c r="BD61" s="106" t="s">
        <v>252</v>
      </c>
      <c r="BE61" s="140" t="s">
        <v>252</v>
      </c>
      <c r="BF61" s="140" t="s">
        <v>252</v>
      </c>
      <c r="BG61" s="40"/>
      <c r="BH61" s="40"/>
      <c r="BI61" s="40"/>
      <c r="BJ61" s="40"/>
      <c r="BK61" s="40"/>
      <c r="BL61" s="100"/>
      <c r="BM61" s="101"/>
      <c r="BN61" s="101"/>
      <c r="BO61" s="99"/>
      <c r="BP61" s="9"/>
      <c r="BQ61" s="1"/>
      <c r="BR61" s="25"/>
      <c r="BS61" s="67"/>
      <c r="BT61" s="67"/>
      <c r="BU61" s="84" t="e">
        <f t="shared" si="2"/>
        <v>#VALUE!</v>
      </c>
      <c r="BV61" s="99">
        <f t="shared" si="3"/>
        <v>0</v>
      </c>
      <c r="BW61" s="86">
        <f>Design!B67</f>
        <v>3.0600000000000023</v>
      </c>
      <c r="BX61" s="10">
        <f>Design!F67</f>
        <v>7.5017746198040622E-2</v>
      </c>
      <c r="BY61" s="57" t="s">
        <v>2065</v>
      </c>
      <c r="BZ61" s="14" t="s">
        <v>2374</v>
      </c>
      <c r="CA61" s="245">
        <v>41726.713796296295</v>
      </c>
      <c r="CB61" t="s">
        <v>2220</v>
      </c>
      <c r="CC61" s="13"/>
      <c r="CD61" s="67"/>
      <c r="CE61" s="77">
        <v>55</v>
      </c>
      <c r="CF61" s="71">
        <v>76</v>
      </c>
      <c r="CG61" s="71">
        <v>73</v>
      </c>
      <c r="CH61" s="71">
        <v>74</v>
      </c>
      <c r="CI61" s="71">
        <v>74</v>
      </c>
      <c r="CJ61" s="71">
        <v>1</v>
      </c>
      <c r="CK61" s="71">
        <v>1</v>
      </c>
      <c r="CL61" s="71">
        <v>0</v>
      </c>
      <c r="CM61" s="71">
        <v>10</v>
      </c>
      <c r="CN61">
        <v>9</v>
      </c>
      <c r="CO61">
        <v>12</v>
      </c>
      <c r="CP61"/>
      <c r="CQ61"/>
      <c r="CR61"/>
      <c r="CS61" s="12">
        <v>55</v>
      </c>
      <c r="CT61">
        <v>10</v>
      </c>
      <c r="CU61" s="86">
        <v>219.61476135253906</v>
      </c>
      <c r="CV61" s="86">
        <v>-0.38523173332214355</v>
      </c>
      <c r="CW61" s="86"/>
      <c r="CX61" s="86"/>
      <c r="CY61" s="86"/>
      <c r="CZ61">
        <v>55</v>
      </c>
      <c r="DA61">
        <v>40</v>
      </c>
      <c r="DB61">
        <v>243.6474609375</v>
      </c>
      <c r="DC61" s="86">
        <v>-19.200000762939453</v>
      </c>
      <c r="DD61">
        <v>0.97368419170379639</v>
      </c>
      <c r="DE61">
        <v>119</v>
      </c>
      <c r="DF61">
        <v>124.5</v>
      </c>
      <c r="DG61" s="86">
        <v>40</v>
      </c>
      <c r="DH61">
        <v>358.49929809570312</v>
      </c>
      <c r="DI61">
        <v>-0.34759804606437683</v>
      </c>
      <c r="DJ61">
        <v>60.764705657958984</v>
      </c>
      <c r="DK61" s="86">
        <v>86</v>
      </c>
      <c r="DL61">
        <v>119</v>
      </c>
      <c r="DM61"/>
      <c r="DN61"/>
      <c r="DO61" s="86"/>
      <c r="DP61"/>
      <c r="DQ61"/>
      <c r="DR61"/>
      <c r="DS61" s="86"/>
      <c r="DT61"/>
      <c r="DU61" s="86"/>
      <c r="DV61" s="86"/>
      <c r="DW61" s="86"/>
      <c r="DX61"/>
      <c r="DY61" s="86"/>
      <c r="DZ61" s="86"/>
      <c r="EA61" s="86"/>
      <c r="EB61"/>
      <c r="EC61" s="86"/>
      <c r="ED61" s="86"/>
      <c r="EE61" s="86"/>
      <c r="EF61"/>
      <c r="EG61" s="86"/>
      <c r="EH61" s="86"/>
      <c r="EI61" s="86"/>
      <c r="EJ61" s="159"/>
      <c r="EK61" s="159"/>
      <c r="EL61" s="160"/>
      <c r="FA61" s="78"/>
    </row>
    <row r="62" spans="1:157">
      <c r="A62" s="26"/>
      <c r="B62" s="26"/>
      <c r="C62" s="316"/>
      <c r="D62" s="37" t="s">
        <v>257</v>
      </c>
      <c r="E62" s="37" t="s">
        <v>258</v>
      </c>
      <c r="F62" s="38"/>
      <c r="G62" s="39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81"/>
      <c r="AR62" s="40"/>
      <c r="AS62" s="40"/>
      <c r="AT62" s="120" t="s">
        <v>252</v>
      </c>
      <c r="AU62" s="40" t="s">
        <v>252</v>
      </c>
      <c r="AV62" s="40" t="s">
        <v>252</v>
      </c>
      <c r="AW62" s="40" t="s">
        <v>252</v>
      </c>
      <c r="AX62" s="40" t="s">
        <v>252</v>
      </c>
      <c r="AY62" s="40" t="s">
        <v>252</v>
      </c>
      <c r="AZ62" s="40" t="s">
        <v>252</v>
      </c>
      <c r="BA62" s="40" t="s">
        <v>252</v>
      </c>
      <c r="BB62" s="40" t="s">
        <v>252</v>
      </c>
      <c r="BC62" s="40" t="s">
        <v>252</v>
      </c>
      <c r="BD62" s="106" t="s">
        <v>252</v>
      </c>
      <c r="BE62" s="140" t="s">
        <v>252</v>
      </c>
      <c r="BF62" s="140" t="s">
        <v>252</v>
      </c>
      <c r="BG62" s="40"/>
      <c r="BH62" s="40"/>
      <c r="BI62" s="40"/>
      <c r="BJ62" s="40"/>
      <c r="BK62" s="40"/>
      <c r="BL62" s="100"/>
      <c r="BM62" s="101"/>
      <c r="BN62" s="101"/>
      <c r="BO62" s="99"/>
      <c r="BP62" s="9"/>
      <c r="BQ62" s="1"/>
      <c r="BR62" s="25"/>
      <c r="BS62" s="67"/>
      <c r="BT62" s="67"/>
      <c r="BU62" s="84" t="e">
        <f t="shared" si="2"/>
        <v>#VALUE!</v>
      </c>
      <c r="BV62" s="99">
        <f t="shared" si="3"/>
        <v>0</v>
      </c>
      <c r="BW62" s="86">
        <f>Design!B68</f>
        <v>3.1200000000000023</v>
      </c>
      <c r="BX62" s="10">
        <f>Design!F68</f>
        <v>7.5683745117490264E-2</v>
      </c>
      <c r="BY62" s="57" t="s">
        <v>688</v>
      </c>
      <c r="BZ62" s="14" t="s">
        <v>2375</v>
      </c>
      <c r="CA62" s="245">
        <v>41726.713807870372</v>
      </c>
      <c r="CB62" t="s">
        <v>2220</v>
      </c>
      <c r="CC62" s="13"/>
      <c r="CD62" s="67"/>
      <c r="CE62" s="77">
        <v>56</v>
      </c>
      <c r="CF62" s="71">
        <v>76</v>
      </c>
      <c r="CG62" s="71">
        <v>76</v>
      </c>
      <c r="CH62" s="71">
        <v>77</v>
      </c>
      <c r="CI62" s="71">
        <v>76</v>
      </c>
      <c r="CJ62" s="71">
        <v>0</v>
      </c>
      <c r="CK62" s="71">
        <v>1</v>
      </c>
      <c r="CL62" s="71">
        <v>0</v>
      </c>
      <c r="CM62" s="71">
        <v>11</v>
      </c>
      <c r="CN62">
        <v>9</v>
      </c>
      <c r="CO62">
        <v>13</v>
      </c>
      <c r="CP62"/>
      <c r="CQ62"/>
      <c r="CR62"/>
      <c r="CS62" s="12">
        <v>56</v>
      </c>
      <c r="CT62">
        <v>10</v>
      </c>
      <c r="CU62" s="86">
        <v>219.61476135253906</v>
      </c>
      <c r="CV62" s="86">
        <v>-0.38523173332214355</v>
      </c>
      <c r="CW62" s="86"/>
      <c r="CX62" s="86"/>
      <c r="CY62" s="86"/>
      <c r="CZ62">
        <v>56</v>
      </c>
      <c r="DA62">
        <v>40</v>
      </c>
      <c r="DB62">
        <v>251.59121704101562</v>
      </c>
      <c r="DC62" s="86">
        <v>-19.200000762939453</v>
      </c>
      <c r="DD62">
        <v>1.0811965465545654</v>
      </c>
      <c r="DE62">
        <v>107</v>
      </c>
      <c r="DF62">
        <v>117.5</v>
      </c>
      <c r="DG62" s="86">
        <v>40</v>
      </c>
      <c r="DH62">
        <v>358.02978515625</v>
      </c>
      <c r="DI62">
        <v>-0.34759804606437683</v>
      </c>
      <c r="DJ62">
        <v>62</v>
      </c>
      <c r="DK62" s="86">
        <v>86</v>
      </c>
      <c r="DL62">
        <v>119</v>
      </c>
      <c r="DM62"/>
      <c r="DN62"/>
      <c r="DO62" s="86"/>
      <c r="DP62"/>
      <c r="DQ62"/>
      <c r="DR62"/>
      <c r="DS62" s="86"/>
      <c r="DT62"/>
      <c r="DU62" s="86"/>
      <c r="DV62" s="86"/>
      <c r="DW62" s="86"/>
      <c r="DX62"/>
      <c r="DY62" s="86"/>
      <c r="DZ62" s="86"/>
      <c r="EA62" s="86"/>
      <c r="EB62"/>
      <c r="EC62" s="86"/>
      <c r="ED62" s="86"/>
      <c r="EE62" s="86"/>
      <c r="EF62"/>
      <c r="EG62" s="86"/>
      <c r="EH62" s="86"/>
      <c r="EI62" s="86"/>
      <c r="EJ62" s="159"/>
      <c r="EK62" s="159"/>
      <c r="EL62" s="160"/>
      <c r="FA62" s="78"/>
    </row>
    <row r="63" spans="1:157">
      <c r="A63" s="26"/>
      <c r="B63" s="26"/>
      <c r="C63" s="314" t="s">
        <v>259</v>
      </c>
      <c r="D63" s="37" t="s">
        <v>260</v>
      </c>
      <c r="E63" s="37" t="s">
        <v>261</v>
      </c>
      <c r="F63" s="38"/>
      <c r="G63" s="39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81"/>
      <c r="AR63" s="40"/>
      <c r="AS63" s="40"/>
      <c r="AT63" s="120" t="s">
        <v>326</v>
      </c>
      <c r="AU63" s="40" t="s">
        <v>878</v>
      </c>
      <c r="AV63" s="40" t="s">
        <v>878</v>
      </c>
      <c r="AW63" s="40" t="s">
        <v>2116</v>
      </c>
      <c r="AX63" s="40" t="s">
        <v>877</v>
      </c>
      <c r="AY63" s="40" t="s">
        <v>879</v>
      </c>
      <c r="AZ63" s="40" t="s">
        <v>2116</v>
      </c>
      <c r="BA63" s="40" t="s">
        <v>877</v>
      </c>
      <c r="BB63" s="40" t="s">
        <v>2116</v>
      </c>
      <c r="BC63" s="40" t="s">
        <v>2116</v>
      </c>
      <c r="BD63" s="106" t="s">
        <v>879</v>
      </c>
      <c r="BE63" s="136" t="str">
        <f>Control!$D$23&amp;" "&amp;Control!$E$23</f>
        <v>250 bit</v>
      </c>
      <c r="BF63" s="136" t="str">
        <f>Control!$D$23&amp;" "&amp;Control!$E$23</f>
        <v>250 bit</v>
      </c>
      <c r="BG63" s="40"/>
      <c r="BH63" s="40"/>
      <c r="BI63" s="40"/>
      <c r="BJ63" s="40"/>
      <c r="BK63" s="40"/>
      <c r="BL63" s="100"/>
      <c r="BM63" s="101"/>
      <c r="BN63" s="101"/>
      <c r="BO63" s="99"/>
      <c r="BP63" s="9"/>
      <c r="BQ63" s="1"/>
      <c r="BR63" s="25"/>
      <c r="BS63" s="67"/>
      <c r="BT63" s="67"/>
      <c r="BU63" s="84" t="e">
        <f t="shared" si="2"/>
        <v>#VALUE!</v>
      </c>
      <c r="BV63" s="99">
        <f t="shared" si="3"/>
        <v>0</v>
      </c>
      <c r="BW63" s="86">
        <f>Design!B69</f>
        <v>3.1800000000000024</v>
      </c>
      <c r="BX63" s="10">
        <f>Design!F69</f>
        <v>7.635865255933437E-2</v>
      </c>
      <c r="BY63" s="57" t="s">
        <v>689</v>
      </c>
      <c r="BZ63" s="14" t="s">
        <v>2376</v>
      </c>
      <c r="CA63" s="245">
        <v>41726.713819444441</v>
      </c>
      <c r="CB63" t="s">
        <v>2220</v>
      </c>
      <c r="CC63" s="13"/>
      <c r="CD63" s="67"/>
      <c r="CE63" s="77">
        <v>57</v>
      </c>
      <c r="CF63" s="71">
        <v>77</v>
      </c>
      <c r="CG63" s="71">
        <v>76</v>
      </c>
      <c r="CH63" s="71">
        <v>75</v>
      </c>
      <c r="CI63" s="71">
        <v>73</v>
      </c>
      <c r="CJ63" s="71">
        <v>0</v>
      </c>
      <c r="CK63" s="71">
        <v>1</v>
      </c>
      <c r="CL63" s="71">
        <v>0</v>
      </c>
      <c r="CM63" s="71">
        <v>11</v>
      </c>
      <c r="CN63">
        <v>9</v>
      </c>
      <c r="CO63">
        <v>13</v>
      </c>
      <c r="CP63"/>
      <c r="CQ63"/>
      <c r="CR63"/>
      <c r="CS63" s="12">
        <v>57</v>
      </c>
      <c r="CT63">
        <v>10</v>
      </c>
      <c r="CU63" s="86">
        <v>219.61476135253906</v>
      </c>
      <c r="CV63" s="86">
        <v>-0.38523173332214355</v>
      </c>
      <c r="CW63" s="86"/>
      <c r="CX63" s="86"/>
      <c r="CY63" s="86"/>
      <c r="CZ63">
        <v>57</v>
      </c>
      <c r="DA63">
        <v>41</v>
      </c>
      <c r="DB63">
        <v>259.3072509765625</v>
      </c>
      <c r="DC63" s="86">
        <v>-20.172000885009766</v>
      </c>
      <c r="DD63">
        <v>1.2478991746902466</v>
      </c>
      <c r="DE63">
        <v>34</v>
      </c>
      <c r="DF63">
        <v>118.5</v>
      </c>
      <c r="DG63" s="86">
        <v>41</v>
      </c>
      <c r="DH63">
        <v>356.86264038085937</v>
      </c>
      <c r="DI63">
        <v>-0.36519518494606018</v>
      </c>
      <c r="DJ63">
        <v>65.470588684082031</v>
      </c>
      <c r="DK63" s="86">
        <v>88</v>
      </c>
      <c r="DL63">
        <v>119</v>
      </c>
      <c r="DM63"/>
      <c r="DN63"/>
      <c r="DO63" s="86"/>
      <c r="DP63"/>
      <c r="DQ63"/>
      <c r="DR63"/>
      <c r="DS63" s="86"/>
      <c r="DT63"/>
      <c r="DU63" s="86"/>
      <c r="DV63" s="86"/>
      <c r="DW63" s="86"/>
      <c r="DX63"/>
      <c r="DY63" s="86"/>
      <c r="DZ63" s="86"/>
      <c r="EA63" s="86"/>
      <c r="EB63"/>
      <c r="EC63" s="86"/>
      <c r="ED63" s="86"/>
      <c r="EE63" s="86"/>
      <c r="EF63"/>
      <c r="EG63" s="86"/>
      <c r="EH63" s="86"/>
      <c r="EI63" s="86"/>
      <c r="EJ63" s="159"/>
      <c r="EK63" s="159"/>
      <c r="EL63" s="160"/>
      <c r="FA63" s="78"/>
    </row>
    <row r="64" spans="1:157">
      <c r="A64" s="26"/>
      <c r="B64" s="26"/>
      <c r="C64" s="315"/>
      <c r="D64" s="37" t="s">
        <v>262</v>
      </c>
      <c r="E64" s="37" t="s">
        <v>263</v>
      </c>
      <c r="F64" s="38"/>
      <c r="G64" s="39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81"/>
      <c r="AR64" s="40"/>
      <c r="AS64" s="40"/>
      <c r="AT64" s="120" t="s">
        <v>882</v>
      </c>
      <c r="AU64" s="40" t="s">
        <v>882</v>
      </c>
      <c r="AV64" s="40" t="s">
        <v>882</v>
      </c>
      <c r="AW64" s="40" t="s">
        <v>820</v>
      </c>
      <c r="AX64" s="40" t="s">
        <v>1386</v>
      </c>
      <c r="AY64" s="40" t="s">
        <v>882</v>
      </c>
      <c r="AZ64" s="40" t="s">
        <v>264</v>
      </c>
      <c r="BA64" s="40" t="s">
        <v>264</v>
      </c>
      <c r="BB64" s="40" t="s">
        <v>264</v>
      </c>
      <c r="BC64" s="40" t="s">
        <v>264</v>
      </c>
      <c r="BD64" s="106" t="s">
        <v>882</v>
      </c>
      <c r="BE64" s="140" t="s">
        <v>264</v>
      </c>
      <c r="BF64" s="140" t="s">
        <v>264</v>
      </c>
      <c r="BG64" s="40"/>
      <c r="BH64" s="40"/>
      <c r="BI64" s="40"/>
      <c r="BJ64" s="40"/>
      <c r="BK64" s="40"/>
      <c r="BL64" s="100"/>
      <c r="BM64" s="101"/>
      <c r="BN64" s="101"/>
      <c r="BO64" s="99"/>
      <c r="BP64" s="9"/>
      <c r="BQ64" s="1"/>
      <c r="BR64" s="25"/>
      <c r="BS64" s="67"/>
      <c r="BT64" s="67"/>
      <c r="BU64" s="84" t="e">
        <f t="shared" si="2"/>
        <v>#VALUE!</v>
      </c>
      <c r="BV64" s="99">
        <f t="shared" si="3"/>
        <v>0</v>
      </c>
      <c r="BW64" s="86">
        <f>Design!B70</f>
        <v>3.2400000000000024</v>
      </c>
      <c r="BX64" s="10">
        <f>Design!F70</f>
        <v>7.7042628117576187E-2</v>
      </c>
      <c r="BY64" s="57" t="s">
        <v>690</v>
      </c>
      <c r="BZ64" s="302" t="s">
        <v>2377</v>
      </c>
      <c r="CA64" s="245">
        <v>41726.713831018518</v>
      </c>
      <c r="CB64" t="s">
        <v>2220</v>
      </c>
      <c r="CC64" s="13"/>
      <c r="CD64" s="67"/>
      <c r="CE64" s="77">
        <v>58</v>
      </c>
      <c r="CF64" s="71">
        <v>76</v>
      </c>
      <c r="CG64" s="71">
        <v>78</v>
      </c>
      <c r="CH64" s="71">
        <v>74</v>
      </c>
      <c r="CI64" s="71">
        <v>72</v>
      </c>
      <c r="CJ64" s="71">
        <v>1</v>
      </c>
      <c r="CK64" s="71">
        <v>1</v>
      </c>
      <c r="CL64" s="71">
        <v>1</v>
      </c>
      <c r="CM64" s="71">
        <v>10</v>
      </c>
      <c r="CN64">
        <v>11</v>
      </c>
      <c r="CO64">
        <v>12</v>
      </c>
      <c r="CP64"/>
      <c r="CQ64"/>
      <c r="CR64"/>
      <c r="CS64" s="12">
        <v>58</v>
      </c>
      <c r="CT64">
        <v>10</v>
      </c>
      <c r="CU64" s="86">
        <v>219.61476135253906</v>
      </c>
      <c r="CV64" s="86">
        <v>-0.38523173332214355</v>
      </c>
      <c r="CW64" s="86"/>
      <c r="CX64" s="86"/>
      <c r="CY64" s="86"/>
      <c r="CZ64">
        <v>58</v>
      </c>
      <c r="DA64">
        <v>42</v>
      </c>
      <c r="DB64">
        <v>266.88455200195312</v>
      </c>
      <c r="DC64" s="86">
        <v>-21.167999267578125</v>
      </c>
      <c r="DD64">
        <v>0.94545453786849976</v>
      </c>
      <c r="DE64">
        <v>97</v>
      </c>
      <c r="DF64">
        <v>127.5</v>
      </c>
      <c r="DG64" s="86">
        <v>42</v>
      </c>
      <c r="DH64">
        <v>356.86264038085937</v>
      </c>
      <c r="DI64">
        <v>-0.38322684168815613</v>
      </c>
      <c r="DJ64">
        <v>58.117645263671875</v>
      </c>
      <c r="DK64" s="86">
        <v>82</v>
      </c>
      <c r="DL64">
        <v>119</v>
      </c>
      <c r="DM64"/>
      <c r="DN64"/>
      <c r="DO64" s="86"/>
      <c r="DP64"/>
      <c r="DQ64"/>
      <c r="DR64"/>
      <c r="DS64" s="86"/>
      <c r="DT64"/>
      <c r="DU64" s="86"/>
      <c r="DV64" s="86"/>
      <c r="DW64" s="86"/>
      <c r="DX64"/>
      <c r="DY64" s="86"/>
      <c r="DZ64" s="86"/>
      <c r="EA64" s="86"/>
      <c r="EB64"/>
      <c r="EC64" s="86"/>
      <c r="ED64" s="86"/>
      <c r="EE64" s="86"/>
      <c r="EF64"/>
      <c r="EG64" s="86"/>
      <c r="EH64" s="86"/>
      <c r="EI64" s="86"/>
      <c r="EJ64" s="159"/>
      <c r="EK64" s="159"/>
      <c r="EL64" s="160"/>
      <c r="FA64" s="78"/>
    </row>
    <row r="65" spans="1:157">
      <c r="A65" s="26"/>
      <c r="B65" s="26"/>
      <c r="C65" s="315"/>
      <c r="D65" s="37" t="s">
        <v>265</v>
      </c>
      <c r="E65" s="37" t="s">
        <v>266</v>
      </c>
      <c r="F65" s="38"/>
      <c r="G65" s="39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81"/>
      <c r="AR65" s="40"/>
      <c r="AS65" s="40"/>
      <c r="AT65" s="120" t="s">
        <v>888</v>
      </c>
      <c r="AU65" s="40" t="s">
        <v>888</v>
      </c>
      <c r="AV65" s="40" t="s">
        <v>888</v>
      </c>
      <c r="AW65" s="40" t="s">
        <v>821</v>
      </c>
      <c r="AX65" s="40" t="s">
        <v>888</v>
      </c>
      <c r="AY65" s="40" t="s">
        <v>2005</v>
      </c>
      <c r="AZ65" s="40" t="s">
        <v>888</v>
      </c>
      <c r="BA65" s="40" t="s">
        <v>888</v>
      </c>
      <c r="BB65" s="40" t="s">
        <v>888</v>
      </c>
      <c r="BC65" s="40" t="s">
        <v>888</v>
      </c>
      <c r="BD65" s="106" t="s">
        <v>885</v>
      </c>
      <c r="BE65" s="140" t="s">
        <v>888</v>
      </c>
      <c r="BF65" s="140" t="s">
        <v>888</v>
      </c>
      <c r="BG65" s="40"/>
      <c r="BH65" s="40"/>
      <c r="BI65" s="40"/>
      <c r="BJ65" s="40"/>
      <c r="BK65" s="40"/>
      <c r="BL65" s="100"/>
      <c r="BM65" s="101"/>
      <c r="BN65" s="101"/>
      <c r="BO65" s="99"/>
      <c r="BP65" s="9"/>
      <c r="BQ65" s="1"/>
      <c r="BR65" s="25"/>
      <c r="BS65" s="67"/>
      <c r="BT65" s="67"/>
      <c r="BU65" s="84" t="e">
        <f t="shared" si="2"/>
        <v>#VALUE!</v>
      </c>
      <c r="BV65" s="99">
        <f t="shared" si="3"/>
        <v>0</v>
      </c>
      <c r="BW65" s="86">
        <f>Design!B71</f>
        <v>3.3000000000000025</v>
      </c>
      <c r="BX65" s="10">
        <f>Design!F71</f>
        <v>7.7735834976150678E-2</v>
      </c>
      <c r="BY65" s="57" t="s">
        <v>691</v>
      </c>
      <c r="BZ65" s="14" t="s">
        <v>2378</v>
      </c>
      <c r="CA65" s="245">
        <v>41726.713842592595</v>
      </c>
      <c r="CB65" t="s">
        <v>2220</v>
      </c>
      <c r="CC65" s="13"/>
      <c r="CD65" s="67"/>
      <c r="CE65" s="77">
        <v>59</v>
      </c>
      <c r="CF65" s="71">
        <v>81</v>
      </c>
      <c r="CG65" s="71">
        <v>77</v>
      </c>
      <c r="CH65" s="71">
        <v>75</v>
      </c>
      <c r="CI65" s="71">
        <v>76</v>
      </c>
      <c r="CJ65" s="71">
        <v>1</v>
      </c>
      <c r="CK65" s="71">
        <v>0</v>
      </c>
      <c r="CL65" s="71">
        <v>1</v>
      </c>
      <c r="CM65" s="71">
        <v>10</v>
      </c>
      <c r="CN65">
        <v>9</v>
      </c>
      <c r="CO65">
        <v>13</v>
      </c>
      <c r="CP65"/>
      <c r="CQ65"/>
      <c r="CR65"/>
      <c r="CS65" s="12">
        <v>59</v>
      </c>
      <c r="CT65">
        <v>10</v>
      </c>
      <c r="CU65" s="86">
        <v>219.61476135253906</v>
      </c>
      <c r="CV65" s="86">
        <v>-0.38523173332214355</v>
      </c>
      <c r="CW65" s="86"/>
      <c r="CX65" s="86"/>
      <c r="CY65" s="86"/>
      <c r="CZ65">
        <v>59</v>
      </c>
      <c r="DA65">
        <v>43</v>
      </c>
      <c r="DB65">
        <v>274.281982421875</v>
      </c>
      <c r="DC65" s="86">
        <v>-22.187999725341797</v>
      </c>
      <c r="DD65">
        <v>0.82478630542755127</v>
      </c>
      <c r="DE65">
        <v>0</v>
      </c>
      <c r="DF65">
        <v>116.5</v>
      </c>
      <c r="DG65" s="86">
        <v>42</v>
      </c>
      <c r="DH65">
        <v>356.385986328125</v>
      </c>
      <c r="DI65">
        <v>-0.38322684168815613</v>
      </c>
      <c r="DJ65">
        <v>62</v>
      </c>
      <c r="DK65" s="86">
        <v>86</v>
      </c>
      <c r="DL65">
        <v>119.5</v>
      </c>
      <c r="DM65"/>
      <c r="DN65"/>
      <c r="DO65" s="86"/>
      <c r="DP65"/>
      <c r="DQ65"/>
      <c r="DR65"/>
      <c r="DS65" s="86"/>
      <c r="DT65"/>
      <c r="DU65" s="86"/>
      <c r="DV65" s="86"/>
      <c r="DW65" s="86"/>
      <c r="DX65"/>
      <c r="DY65" s="86"/>
      <c r="DZ65" s="86"/>
      <c r="EA65" s="86"/>
      <c r="EB65"/>
      <c r="EC65" s="86"/>
      <c r="ED65" s="86"/>
      <c r="EE65" s="86"/>
      <c r="EF65"/>
      <c r="EG65" s="86"/>
      <c r="EH65" s="86"/>
      <c r="EI65" s="86"/>
      <c r="EJ65" s="159"/>
      <c r="EK65" s="159"/>
      <c r="EL65" s="160"/>
      <c r="FA65" s="78"/>
    </row>
    <row r="66" spans="1:157">
      <c r="A66" s="26"/>
      <c r="B66" s="26"/>
      <c r="C66" s="315"/>
      <c r="D66" s="37" t="s">
        <v>268</v>
      </c>
      <c r="E66" s="37" t="s">
        <v>269</v>
      </c>
      <c r="F66" s="38"/>
      <c r="G66" s="39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81"/>
      <c r="AR66" s="40"/>
      <c r="AS66" s="40"/>
      <c r="AT66" s="120" t="s">
        <v>888</v>
      </c>
      <c r="AU66" s="40" t="s">
        <v>888</v>
      </c>
      <c r="AV66" s="40" t="s">
        <v>888</v>
      </c>
      <c r="AW66" s="40" t="s">
        <v>888</v>
      </c>
      <c r="AX66" s="40" t="s">
        <v>888</v>
      </c>
      <c r="AY66" s="40" t="s">
        <v>885</v>
      </c>
      <c r="AZ66" s="40" t="s">
        <v>888</v>
      </c>
      <c r="BA66" s="40" t="s">
        <v>888</v>
      </c>
      <c r="BB66" s="40" t="s">
        <v>888</v>
      </c>
      <c r="BC66" s="40" t="s">
        <v>888</v>
      </c>
      <c r="BD66" s="106" t="s">
        <v>885</v>
      </c>
      <c r="BE66" s="140" t="s">
        <v>888</v>
      </c>
      <c r="BF66" s="140" t="s">
        <v>888</v>
      </c>
      <c r="BG66" s="40"/>
      <c r="BH66" s="40"/>
      <c r="BI66" s="40"/>
      <c r="BJ66" s="40"/>
      <c r="BK66" s="40"/>
      <c r="BL66" s="100"/>
      <c r="BM66" s="101"/>
      <c r="BN66" s="101"/>
      <c r="BO66" s="99"/>
      <c r="BP66" s="9"/>
      <c r="BQ66" s="1"/>
      <c r="BR66" s="25"/>
      <c r="BS66" s="67"/>
      <c r="BT66" s="67"/>
      <c r="BU66" s="84" t="e">
        <f t="shared" si="2"/>
        <v>#VALUE!</v>
      </c>
      <c r="BV66" s="99">
        <f t="shared" si="3"/>
        <v>0</v>
      </c>
      <c r="BW66" s="86">
        <f>Design!B72</f>
        <v>3.3600000000000025</v>
      </c>
      <c r="BX66" s="10">
        <f>Design!F72</f>
        <v>7.843844000626507E-2</v>
      </c>
      <c r="BY66" s="57" t="s">
        <v>886</v>
      </c>
      <c r="BZ66" s="14" t="s">
        <v>2379</v>
      </c>
      <c r="CA66" s="245">
        <v>41726.713854166665</v>
      </c>
      <c r="CB66" t="s">
        <v>2220</v>
      </c>
      <c r="CC66" s="13"/>
      <c r="CD66" s="67"/>
      <c r="CE66" s="77">
        <v>60</v>
      </c>
      <c r="CF66" s="71">
        <v>79</v>
      </c>
      <c r="CG66" s="71">
        <v>78</v>
      </c>
      <c r="CH66" s="71">
        <v>75</v>
      </c>
      <c r="CI66" s="71">
        <v>75</v>
      </c>
      <c r="CJ66" s="71">
        <v>1</v>
      </c>
      <c r="CK66" s="71">
        <v>1</v>
      </c>
      <c r="CL66" s="71">
        <v>0</v>
      </c>
      <c r="CM66" s="71">
        <v>10</v>
      </c>
      <c r="CN66">
        <v>9</v>
      </c>
      <c r="CO66">
        <v>14</v>
      </c>
      <c r="CP66"/>
      <c r="CQ66"/>
      <c r="CR66"/>
      <c r="CS66" s="12">
        <v>60</v>
      </c>
      <c r="CT66">
        <v>11</v>
      </c>
      <c r="CU66" s="86">
        <v>219.53387451171875</v>
      </c>
      <c r="CV66" s="86">
        <v>-0.46613040566444397</v>
      </c>
      <c r="CW66" s="86"/>
      <c r="CX66" s="86"/>
      <c r="CY66" s="86"/>
      <c r="CZ66">
        <v>60</v>
      </c>
      <c r="DA66">
        <v>43</v>
      </c>
      <c r="DB66">
        <v>281.63919067382812</v>
      </c>
      <c r="DC66" s="86">
        <v>-22.187999725341797</v>
      </c>
      <c r="DD66">
        <v>1.0259740352630615</v>
      </c>
      <c r="DE66">
        <v>0</v>
      </c>
      <c r="DF66">
        <v>116</v>
      </c>
      <c r="DG66" s="86">
        <v>43</v>
      </c>
      <c r="DH66">
        <v>355.9056396484375</v>
      </c>
      <c r="DI66">
        <v>-0.40169298648834229</v>
      </c>
      <c r="DJ66">
        <v>62</v>
      </c>
      <c r="DK66" s="86">
        <v>89</v>
      </c>
      <c r="DL66">
        <v>119.5</v>
      </c>
      <c r="DM66"/>
      <c r="DN66"/>
      <c r="DO66" s="86"/>
      <c r="DP66"/>
      <c r="DQ66"/>
      <c r="DR66"/>
      <c r="DS66" s="86"/>
      <c r="DT66"/>
      <c r="DU66" s="86"/>
      <c r="DV66" s="86"/>
      <c r="DW66" s="86"/>
      <c r="DX66"/>
      <c r="DY66" s="86"/>
      <c r="DZ66" s="86"/>
      <c r="EA66" s="86"/>
      <c r="EB66"/>
      <c r="EC66" s="86"/>
      <c r="ED66" s="86"/>
      <c r="EE66" s="86"/>
      <c r="EF66"/>
      <c r="EG66" s="86"/>
      <c r="EH66" s="86"/>
      <c r="EI66" s="86"/>
      <c r="EJ66" s="159"/>
      <c r="EK66" s="159"/>
      <c r="EL66" s="160"/>
      <c r="FA66" s="78"/>
    </row>
    <row r="67" spans="1:157">
      <c r="A67" s="26"/>
      <c r="B67" s="26"/>
      <c r="C67" s="315"/>
      <c r="D67" s="37" t="s">
        <v>271</v>
      </c>
      <c r="E67" s="37" t="s">
        <v>272</v>
      </c>
      <c r="F67" s="38"/>
      <c r="G67" s="39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81"/>
      <c r="AR67" s="40"/>
      <c r="AS67" s="40"/>
      <c r="AT67" s="120" t="s">
        <v>927</v>
      </c>
      <c r="AU67" s="40" t="s">
        <v>927</v>
      </c>
      <c r="AV67" s="40" t="s">
        <v>927</v>
      </c>
      <c r="AW67" s="40" t="s">
        <v>927</v>
      </c>
      <c r="AX67" s="40" t="s">
        <v>927</v>
      </c>
      <c r="AY67" s="40" t="s">
        <v>927</v>
      </c>
      <c r="AZ67" s="40" t="s">
        <v>927</v>
      </c>
      <c r="BA67" s="40" t="s">
        <v>927</v>
      </c>
      <c r="BB67" s="40" t="s">
        <v>927</v>
      </c>
      <c r="BC67" s="40" t="s">
        <v>927</v>
      </c>
      <c r="BD67" s="106" t="s">
        <v>927</v>
      </c>
      <c r="BE67" s="140" t="s">
        <v>927</v>
      </c>
      <c r="BF67" s="140" t="s">
        <v>927</v>
      </c>
      <c r="BG67" s="40"/>
      <c r="BH67" s="40"/>
      <c r="BI67" s="40"/>
      <c r="BJ67" s="40"/>
      <c r="BK67" s="40"/>
      <c r="BL67" s="100"/>
      <c r="BM67" s="101"/>
      <c r="BN67" s="101"/>
      <c r="BO67" s="99"/>
      <c r="BP67" s="9"/>
      <c r="BQ67" s="1"/>
      <c r="BR67" s="25"/>
      <c r="BS67" s="67"/>
      <c r="BT67" s="67"/>
      <c r="BU67" s="84" t="e">
        <f t="shared" si="2"/>
        <v>#VALUE!</v>
      </c>
      <c r="BV67" s="99">
        <f t="shared" si="3"/>
        <v>0</v>
      </c>
      <c r="BW67" s="86">
        <f>Design!B73</f>
        <v>3.4200000000000026</v>
      </c>
      <c r="BX67" s="10">
        <f>Design!F73</f>
        <v>7.9150613866832989E-2</v>
      </c>
      <c r="BY67" s="57" t="s">
        <v>692</v>
      </c>
      <c r="BZ67" s="14" t="s">
        <v>2380</v>
      </c>
      <c r="CA67" s="245">
        <v>41726.713865740741</v>
      </c>
      <c r="CB67" t="s">
        <v>2220</v>
      </c>
      <c r="CC67" s="13"/>
      <c r="CD67" s="67"/>
      <c r="CE67" s="77">
        <v>61</v>
      </c>
      <c r="CF67" s="71">
        <v>77</v>
      </c>
      <c r="CG67" s="71">
        <v>79</v>
      </c>
      <c r="CH67" s="71">
        <v>75</v>
      </c>
      <c r="CI67" s="71">
        <v>75</v>
      </c>
      <c r="CJ67" s="71">
        <v>1</v>
      </c>
      <c r="CK67" s="71">
        <v>1</v>
      </c>
      <c r="CL67" s="71">
        <v>0</v>
      </c>
      <c r="CM67" s="71">
        <v>10</v>
      </c>
      <c r="CN67">
        <v>9</v>
      </c>
      <c r="CO67">
        <v>13</v>
      </c>
      <c r="CP67"/>
      <c r="CQ67"/>
      <c r="CR67"/>
      <c r="CS67" s="12">
        <v>61</v>
      </c>
      <c r="CT67">
        <v>11</v>
      </c>
      <c r="CU67" s="86">
        <v>219.53387451171875</v>
      </c>
      <c r="CV67" s="86">
        <v>-0.46613040566444397</v>
      </c>
      <c r="CW67" s="86"/>
      <c r="CX67" s="86"/>
      <c r="CY67" s="86"/>
      <c r="CZ67">
        <v>61</v>
      </c>
      <c r="DA67">
        <v>44</v>
      </c>
      <c r="DB67">
        <v>285.63278198242187</v>
      </c>
      <c r="DC67" s="86">
        <v>-23.232000350952148</v>
      </c>
      <c r="DD67">
        <v>16.799999237060547</v>
      </c>
      <c r="DE67">
        <v>52</v>
      </c>
      <c r="DF67">
        <v>120</v>
      </c>
      <c r="DG67" s="86">
        <v>44</v>
      </c>
      <c r="DH67">
        <v>355.9056396484375</v>
      </c>
      <c r="DI67">
        <v>-0.42059364914894104</v>
      </c>
      <c r="DJ67">
        <v>59.8125</v>
      </c>
      <c r="DK67" s="86">
        <v>91</v>
      </c>
      <c r="DL67">
        <v>119.5</v>
      </c>
      <c r="DM67"/>
      <c r="DN67"/>
      <c r="DO67" s="86"/>
      <c r="DP67"/>
      <c r="DQ67"/>
      <c r="DR67"/>
      <c r="DS67" s="86"/>
      <c r="DT67"/>
      <c r="DU67" s="86"/>
      <c r="DV67" s="86"/>
      <c r="DW67" s="86"/>
      <c r="DX67"/>
      <c r="DY67" s="86"/>
      <c r="DZ67" s="86"/>
      <c r="EA67" s="86"/>
      <c r="EB67"/>
      <c r="EC67" s="86"/>
      <c r="ED67" s="86"/>
      <c r="EE67" s="86"/>
      <c r="EF67"/>
      <c r="EG67" s="86"/>
      <c r="EH67" s="86"/>
      <c r="EI67" s="86"/>
      <c r="EJ67" s="159"/>
      <c r="EK67" s="159"/>
      <c r="EL67" s="160"/>
      <c r="FA67" s="78"/>
    </row>
    <row r="68" spans="1:157">
      <c r="A68" s="26"/>
      <c r="B68" s="26"/>
      <c r="C68" s="315"/>
      <c r="D68" s="37" t="s">
        <v>273</v>
      </c>
      <c r="E68" s="37" t="s">
        <v>274</v>
      </c>
      <c r="F68" s="38"/>
      <c r="G68" s="39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81"/>
      <c r="AR68" s="40"/>
      <c r="AS68" s="40"/>
      <c r="AT68" s="120" t="s">
        <v>892</v>
      </c>
      <c r="AU68" s="40" t="s">
        <v>892</v>
      </c>
      <c r="AV68" s="40" t="s">
        <v>892</v>
      </c>
      <c r="AW68" s="40" t="s">
        <v>275</v>
      </c>
      <c r="AX68" s="40" t="s">
        <v>892</v>
      </c>
      <c r="AY68" s="40" t="s">
        <v>892</v>
      </c>
      <c r="AZ68" s="40" t="s">
        <v>892</v>
      </c>
      <c r="BA68" s="40" t="s">
        <v>892</v>
      </c>
      <c r="BB68" s="40" t="s">
        <v>892</v>
      </c>
      <c r="BC68" s="40" t="s">
        <v>892</v>
      </c>
      <c r="BD68" s="106" t="s">
        <v>275</v>
      </c>
      <c r="BE68" s="140" t="s">
        <v>892</v>
      </c>
      <c r="BF68" s="140" t="s">
        <v>892</v>
      </c>
      <c r="BG68" s="40"/>
      <c r="BH68" s="40"/>
      <c r="BI68" s="40"/>
      <c r="BJ68" s="40"/>
      <c r="BK68" s="40"/>
      <c r="BL68" s="100"/>
      <c r="BM68" s="101"/>
      <c r="BN68" s="101"/>
      <c r="BO68" s="99"/>
      <c r="BP68" s="9"/>
      <c r="BQ68" s="1"/>
      <c r="BR68" s="25"/>
      <c r="BS68" s="67"/>
      <c r="BT68" s="67"/>
      <c r="BU68" s="84" t="e">
        <f t="shared" si="2"/>
        <v>#VALUE!</v>
      </c>
      <c r="BV68" s="99">
        <f t="shared" si="3"/>
        <v>0</v>
      </c>
      <c r="BW68" s="86">
        <f>Design!B74</f>
        <v>3.4800000000000026</v>
      </c>
      <c r="BX68" s="10">
        <f>Design!F74</f>
        <v>7.9872531108114458E-2</v>
      </c>
      <c r="BY68" s="57" t="s">
        <v>693</v>
      </c>
      <c r="BZ68" s="14" t="s">
        <v>2381</v>
      </c>
      <c r="CA68" s="245">
        <v>41726.713877314818</v>
      </c>
      <c r="CB68" t="s">
        <v>2220</v>
      </c>
      <c r="CC68" s="13"/>
      <c r="CD68" s="67"/>
      <c r="CE68" s="77">
        <v>62</v>
      </c>
      <c r="CF68" s="71">
        <v>74</v>
      </c>
      <c r="CG68" s="71">
        <v>74</v>
      </c>
      <c r="CH68" s="71">
        <v>73</v>
      </c>
      <c r="CI68" s="71">
        <v>74</v>
      </c>
      <c r="CJ68" s="71">
        <v>0</v>
      </c>
      <c r="CK68" s="71">
        <v>1</v>
      </c>
      <c r="CL68" s="71">
        <v>1</v>
      </c>
      <c r="CM68" s="71">
        <v>12</v>
      </c>
      <c r="CN68">
        <v>9</v>
      </c>
      <c r="CO68">
        <v>14</v>
      </c>
      <c r="CP68"/>
      <c r="CQ68"/>
      <c r="CR68"/>
      <c r="CS68" s="12">
        <v>62</v>
      </c>
      <c r="CT68">
        <v>11</v>
      </c>
      <c r="CU68" s="86">
        <v>219.53387451171875</v>
      </c>
      <c r="CV68" s="86">
        <v>-0.46613040566444397</v>
      </c>
      <c r="CW68" s="86"/>
      <c r="CX68" s="86"/>
      <c r="CY68" s="86"/>
      <c r="CZ68">
        <v>62</v>
      </c>
      <c r="DA68">
        <v>45</v>
      </c>
      <c r="DB68">
        <v>292.5938720703125</v>
      </c>
      <c r="DC68" s="86">
        <v>-24.299999237060547</v>
      </c>
      <c r="DD68">
        <v>0.89451473951339722</v>
      </c>
      <c r="DE68">
        <v>54</v>
      </c>
      <c r="DF68">
        <v>118</v>
      </c>
      <c r="DG68" s="86">
        <v>44</v>
      </c>
      <c r="DH68">
        <v>355.9056396484375</v>
      </c>
      <c r="DI68">
        <v>-0.42059364914894104</v>
      </c>
      <c r="DJ68">
        <v>60.8125</v>
      </c>
      <c r="DK68" s="86">
        <v>83</v>
      </c>
      <c r="DL68">
        <v>119.5</v>
      </c>
      <c r="DM68"/>
      <c r="DN68"/>
      <c r="DO68" s="86"/>
      <c r="DP68"/>
      <c r="DQ68"/>
      <c r="DR68"/>
      <c r="DS68" s="86"/>
      <c r="DT68"/>
      <c r="DU68" s="86"/>
      <c r="DV68" s="86"/>
      <c r="DW68" s="86"/>
      <c r="DX68"/>
      <c r="DY68" s="86"/>
      <c r="DZ68" s="86"/>
      <c r="EA68" s="86"/>
      <c r="EB68"/>
      <c r="EC68" s="86"/>
      <c r="ED68" s="86"/>
      <c r="EE68" s="86"/>
      <c r="EF68"/>
      <c r="EG68" s="86"/>
      <c r="EH68" s="86"/>
      <c r="EI68" s="86"/>
      <c r="EJ68" s="159"/>
      <c r="EK68" s="159"/>
      <c r="EL68" s="160"/>
      <c r="FA68" s="78"/>
    </row>
    <row r="69" spans="1:157">
      <c r="A69" s="26"/>
      <c r="B69" s="26"/>
      <c r="C69" s="316"/>
      <c r="D69" s="37" t="s">
        <v>90</v>
      </c>
      <c r="E69" s="37" t="s">
        <v>91</v>
      </c>
      <c r="F69" s="38"/>
      <c r="G69" s="39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81"/>
      <c r="AR69" s="40"/>
      <c r="AS69" s="40"/>
      <c r="AT69" s="120" t="s">
        <v>92</v>
      </c>
      <c r="AU69" s="40" t="s">
        <v>92</v>
      </c>
      <c r="AV69" s="40" t="s">
        <v>92</v>
      </c>
      <c r="AW69" s="40" t="s">
        <v>92</v>
      </c>
      <c r="AX69" s="40" t="s">
        <v>92</v>
      </c>
      <c r="AY69" s="40" t="s">
        <v>92</v>
      </c>
      <c r="AZ69" s="40" t="s">
        <v>92</v>
      </c>
      <c r="BA69" s="40" t="s">
        <v>92</v>
      </c>
      <c r="BB69" s="40" t="s">
        <v>92</v>
      </c>
      <c r="BC69" s="40" t="s">
        <v>92</v>
      </c>
      <c r="BD69" s="106" t="s">
        <v>92</v>
      </c>
      <c r="BE69" s="140" t="s">
        <v>92</v>
      </c>
      <c r="BF69" s="140" t="s">
        <v>92</v>
      </c>
      <c r="BG69" s="40"/>
      <c r="BH69" s="40"/>
      <c r="BI69" s="40"/>
      <c r="BJ69" s="40"/>
      <c r="BK69" s="40"/>
      <c r="BL69" s="100"/>
      <c r="BM69" s="101"/>
      <c r="BN69" s="101"/>
      <c r="BO69" s="99"/>
      <c r="BP69" s="9"/>
      <c r="BQ69" s="1"/>
      <c r="BR69" s="25"/>
      <c r="BS69" s="67"/>
      <c r="BT69" s="67"/>
      <c r="BU69" s="84" t="e">
        <f t="shared" si="2"/>
        <v>#VALUE!</v>
      </c>
      <c r="BV69" s="99">
        <f t="shared" si="3"/>
        <v>0</v>
      </c>
      <c r="BW69" s="86">
        <f>Design!B75</f>
        <v>3.5400000000000027</v>
      </c>
      <c r="BX69" s="10">
        <f>Design!F75</f>
        <v>8.0604370278679643E-2</v>
      </c>
      <c r="BY69" s="57" t="s">
        <v>694</v>
      </c>
      <c r="BZ69" s="14" t="s">
        <v>2382</v>
      </c>
      <c r="CA69" s="245">
        <v>41726.713888888888</v>
      </c>
      <c r="CB69" t="s">
        <v>2220</v>
      </c>
      <c r="CC69" s="13"/>
      <c r="CD69" s="67"/>
      <c r="CE69" s="77">
        <v>63</v>
      </c>
      <c r="CF69" s="71">
        <v>77</v>
      </c>
      <c r="CG69" s="71">
        <v>79</v>
      </c>
      <c r="CH69" s="71">
        <v>75</v>
      </c>
      <c r="CI69" s="71">
        <v>77</v>
      </c>
      <c r="CJ69" s="71">
        <v>0</v>
      </c>
      <c r="CK69" s="71">
        <v>1</v>
      </c>
      <c r="CL69" s="71">
        <v>0</v>
      </c>
      <c r="CM69" s="71">
        <v>11</v>
      </c>
      <c r="CN69">
        <v>9</v>
      </c>
      <c r="CO69">
        <v>13</v>
      </c>
      <c r="CP69"/>
      <c r="CQ69"/>
      <c r="CR69"/>
      <c r="CS69" s="12">
        <v>63</v>
      </c>
      <c r="CT69">
        <v>11</v>
      </c>
      <c r="CU69" s="86">
        <v>219.53387451171875</v>
      </c>
      <c r="CV69" s="86">
        <v>-0.46613040566444397</v>
      </c>
      <c r="CW69" s="86"/>
      <c r="CX69" s="86"/>
      <c r="CY69" s="86"/>
      <c r="CZ69">
        <v>63</v>
      </c>
      <c r="DA69">
        <v>45</v>
      </c>
      <c r="DB69">
        <v>299.5491943359375</v>
      </c>
      <c r="DC69" s="86">
        <v>-24.299999237060547</v>
      </c>
      <c r="DD69">
        <v>0.9234042763710022</v>
      </c>
      <c r="DE69">
        <v>42</v>
      </c>
      <c r="DF69">
        <v>120</v>
      </c>
      <c r="DG69" s="86">
        <v>45</v>
      </c>
      <c r="DH69">
        <v>355.9056396484375</v>
      </c>
      <c r="DI69">
        <v>-0.43992877006530762</v>
      </c>
      <c r="DJ69">
        <v>61</v>
      </c>
      <c r="DK69" s="86">
        <v>88</v>
      </c>
      <c r="DL69">
        <v>119.5</v>
      </c>
      <c r="DM69"/>
      <c r="DN69"/>
      <c r="DO69" s="86"/>
      <c r="DP69"/>
      <c r="DQ69"/>
      <c r="DR69"/>
      <c r="DS69" s="86"/>
      <c r="DT69"/>
      <c r="DU69" s="86"/>
      <c r="DV69" s="86"/>
      <c r="DW69" s="86"/>
      <c r="DX69"/>
      <c r="DY69" s="86"/>
      <c r="DZ69" s="86"/>
      <c r="EA69" s="86"/>
      <c r="EB69"/>
      <c r="EC69" s="86"/>
      <c r="ED69" s="86"/>
      <c r="EE69" s="86"/>
      <c r="EF69"/>
      <c r="EG69" s="86"/>
      <c r="EH69" s="86"/>
      <c r="EI69" s="86"/>
      <c r="EJ69" s="159"/>
      <c r="EK69" s="159"/>
      <c r="EL69" s="160"/>
      <c r="FA69" s="78"/>
    </row>
    <row r="70" spans="1:157">
      <c r="A70" s="26"/>
      <c r="B70" s="26"/>
      <c r="C70" s="314" t="s">
        <v>93</v>
      </c>
      <c r="D70" s="37" t="s">
        <v>1048</v>
      </c>
      <c r="E70" s="37" t="s">
        <v>1049</v>
      </c>
      <c r="F70" s="38"/>
      <c r="G70" s="39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81"/>
      <c r="AR70" s="40"/>
      <c r="AS70" s="40"/>
      <c r="AT70" s="120" t="s">
        <v>326</v>
      </c>
      <c r="AU70" s="40" t="s">
        <v>878</v>
      </c>
      <c r="AV70" s="40" t="s">
        <v>878</v>
      </c>
      <c r="AW70" s="40" t="s">
        <v>2116</v>
      </c>
      <c r="AX70" s="40" t="s">
        <v>877</v>
      </c>
      <c r="AY70" s="40" t="s">
        <v>879</v>
      </c>
      <c r="AZ70" s="40" t="s">
        <v>2116</v>
      </c>
      <c r="BA70" s="40" t="s">
        <v>877</v>
      </c>
      <c r="BB70" s="40" t="s">
        <v>2116</v>
      </c>
      <c r="BC70" s="40" t="s">
        <v>2116</v>
      </c>
      <c r="BD70" s="106" t="s">
        <v>879</v>
      </c>
      <c r="BE70" s="136" t="str">
        <f>Control!$D$23&amp;" "&amp;Control!$E$23</f>
        <v>250 bit</v>
      </c>
      <c r="BF70" s="136" t="str">
        <f>Control!$D$23&amp;" "&amp;Control!$E$23</f>
        <v>250 bit</v>
      </c>
      <c r="BG70" s="40"/>
      <c r="BH70" s="40"/>
      <c r="BI70" s="40"/>
      <c r="BJ70" s="40"/>
      <c r="BK70" s="40"/>
      <c r="BL70" s="100"/>
      <c r="BM70" s="101"/>
      <c r="BN70" s="101"/>
      <c r="BO70" s="99"/>
      <c r="BP70" s="9"/>
      <c r="BQ70" s="1"/>
      <c r="BR70" s="25"/>
      <c r="BS70" s="67"/>
      <c r="BT70" s="67"/>
      <c r="BU70" s="84" t="e">
        <f t="shared" si="2"/>
        <v>#VALUE!</v>
      </c>
      <c r="BV70" s="99">
        <f t="shared" si="3"/>
        <v>0</v>
      </c>
      <c r="BW70" s="86">
        <f>Design!B76</f>
        <v>3.6000000000000028</v>
      </c>
      <c r="BX70" s="10">
        <f>Design!F76</f>
        <v>8.1346314035818462E-2</v>
      </c>
      <c r="BY70" s="57" t="s">
        <v>695</v>
      </c>
      <c r="BZ70" s="14" t="s">
        <v>2383</v>
      </c>
      <c r="CA70" s="245">
        <v>41726.713900462964</v>
      </c>
      <c r="CB70" t="s">
        <v>2220</v>
      </c>
      <c r="CC70" s="13"/>
      <c r="CD70" s="67"/>
      <c r="CE70" s="77">
        <v>64</v>
      </c>
      <c r="CF70" s="71">
        <v>76</v>
      </c>
      <c r="CG70" s="71">
        <v>78</v>
      </c>
      <c r="CH70" s="71">
        <v>78</v>
      </c>
      <c r="CI70" s="71">
        <v>73</v>
      </c>
      <c r="CJ70" s="71">
        <v>1</v>
      </c>
      <c r="CK70" s="71">
        <v>0</v>
      </c>
      <c r="CL70" s="71">
        <v>0</v>
      </c>
      <c r="CM70" s="71">
        <v>11</v>
      </c>
      <c r="CN70">
        <v>9</v>
      </c>
      <c r="CO70">
        <v>14</v>
      </c>
      <c r="CP70"/>
      <c r="CQ70"/>
      <c r="CR70"/>
      <c r="CS70" s="12">
        <v>64</v>
      </c>
      <c r="CT70">
        <v>11</v>
      </c>
      <c r="CU70" s="86">
        <v>219.53387451171875</v>
      </c>
      <c r="CV70" s="86">
        <v>-0.46613040566444397</v>
      </c>
      <c r="CW70" s="86"/>
      <c r="CX70" s="86"/>
      <c r="CY70" s="86"/>
      <c r="CZ70">
        <v>64</v>
      </c>
      <c r="DA70">
        <v>46</v>
      </c>
      <c r="DB70">
        <v>306.308349609375</v>
      </c>
      <c r="DC70" s="86">
        <v>-25.392000198364258</v>
      </c>
      <c r="DD70">
        <v>0.81222707033157349</v>
      </c>
      <c r="DE70">
        <v>30</v>
      </c>
      <c r="DF70">
        <v>121</v>
      </c>
      <c r="DG70" s="86">
        <v>45</v>
      </c>
      <c r="DH70">
        <v>355.9056396484375</v>
      </c>
      <c r="DI70">
        <v>-0.43992877006530762</v>
      </c>
      <c r="DJ70">
        <v>58.4375</v>
      </c>
      <c r="DK70" s="86">
        <v>87</v>
      </c>
      <c r="DL70">
        <v>119.5</v>
      </c>
      <c r="DM70"/>
      <c r="DN70"/>
      <c r="DO70" s="86"/>
      <c r="DP70"/>
      <c r="DQ70"/>
      <c r="DR70"/>
      <c r="DS70" s="86"/>
      <c r="DT70"/>
      <c r="DU70" s="86"/>
      <c r="DV70" s="86"/>
      <c r="DW70" s="86"/>
      <c r="DX70"/>
      <c r="DY70" s="86"/>
      <c r="DZ70" s="86"/>
      <c r="EA70" s="86"/>
      <c r="EB70"/>
      <c r="EC70" s="86"/>
      <c r="ED70" s="86"/>
      <c r="EE70" s="86"/>
      <c r="EF70"/>
      <c r="EG70" s="86"/>
      <c r="EH70" s="86"/>
      <c r="EI70" s="86"/>
      <c r="EJ70" s="159"/>
      <c r="EK70" s="159"/>
      <c r="EL70" s="160"/>
      <c r="FA70" s="78"/>
    </row>
    <row r="71" spans="1:157">
      <c r="A71" s="26"/>
      <c r="B71" s="26"/>
      <c r="C71" s="315"/>
      <c r="D71" s="37" t="s">
        <v>1050</v>
      </c>
      <c r="E71" s="37" t="s">
        <v>1051</v>
      </c>
      <c r="F71" s="38"/>
      <c r="G71" s="39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81"/>
      <c r="AR71" s="40"/>
      <c r="AS71" s="40"/>
      <c r="AT71" s="120" t="s">
        <v>882</v>
      </c>
      <c r="AU71" s="40" t="s">
        <v>882</v>
      </c>
      <c r="AV71" s="40" t="s">
        <v>882</v>
      </c>
      <c r="AW71" s="40" t="s">
        <v>820</v>
      </c>
      <c r="AX71" s="40" t="s">
        <v>264</v>
      </c>
      <c r="AY71" s="40" t="s">
        <v>882</v>
      </c>
      <c r="AZ71" s="40" t="s">
        <v>882</v>
      </c>
      <c r="BA71" s="40" t="s">
        <v>882</v>
      </c>
      <c r="BB71" s="40" t="s">
        <v>882</v>
      </c>
      <c r="BC71" s="40" t="s">
        <v>882</v>
      </c>
      <c r="BD71" s="106" t="s">
        <v>882</v>
      </c>
      <c r="BE71" s="140" t="s">
        <v>882</v>
      </c>
      <c r="BF71" s="140" t="s">
        <v>882</v>
      </c>
      <c r="BG71" s="40"/>
      <c r="BH71" s="40"/>
      <c r="BI71" s="40"/>
      <c r="BJ71" s="40"/>
      <c r="BK71" s="40"/>
      <c r="BL71" s="100"/>
      <c r="BM71" s="101"/>
      <c r="BN71" s="101"/>
      <c r="BO71" s="99"/>
      <c r="BP71" s="9"/>
      <c r="BQ71" s="1"/>
      <c r="BR71" s="25"/>
      <c r="BS71" s="67"/>
      <c r="BT71" s="67"/>
      <c r="BU71" s="84" t="e">
        <f t="shared" si="2"/>
        <v>#VALUE!</v>
      </c>
      <c r="BV71" s="99">
        <f t="shared" si="3"/>
        <v>0</v>
      </c>
      <c r="BW71" s="86">
        <f>Design!B77</f>
        <v>3.6600000000000028</v>
      </c>
      <c r="BX71" s="10">
        <f>Design!F77</f>
        <v>8.2098549259523659E-2</v>
      </c>
      <c r="BY71" s="57" t="s">
        <v>696</v>
      </c>
      <c r="BZ71" s="14" t="s">
        <v>2384</v>
      </c>
      <c r="CA71" s="245">
        <v>41726.713923611111</v>
      </c>
      <c r="CB71" t="s">
        <v>2220</v>
      </c>
      <c r="CC71" s="13"/>
      <c r="CD71" s="67"/>
      <c r="CE71" s="77">
        <v>65</v>
      </c>
      <c r="CF71" s="71">
        <v>76</v>
      </c>
      <c r="CG71" s="71">
        <v>75</v>
      </c>
      <c r="CH71" s="71">
        <v>73</v>
      </c>
      <c r="CI71" s="71">
        <v>76</v>
      </c>
      <c r="CJ71" s="71">
        <v>1</v>
      </c>
      <c r="CK71" s="71">
        <v>0</v>
      </c>
      <c r="CL71" s="71">
        <v>0</v>
      </c>
      <c r="CM71" s="71">
        <v>11</v>
      </c>
      <c r="CN71">
        <v>9</v>
      </c>
      <c r="CO71">
        <v>12</v>
      </c>
      <c r="CP71"/>
      <c r="CQ71"/>
      <c r="CR71"/>
      <c r="CS71" s="12">
        <v>65</v>
      </c>
      <c r="CT71">
        <v>11</v>
      </c>
      <c r="CU71" s="86">
        <v>219.53387451171875</v>
      </c>
      <c r="CV71" s="86">
        <v>-0.46613040566444397</v>
      </c>
      <c r="CW71" s="86"/>
      <c r="CX71" s="86"/>
      <c r="CY71" s="86"/>
      <c r="CZ71">
        <v>65</v>
      </c>
      <c r="DA71">
        <v>47</v>
      </c>
      <c r="DB71">
        <v>312.82522583007812</v>
      </c>
      <c r="DC71" s="86">
        <v>-26.507999420166016</v>
      </c>
      <c r="DD71">
        <v>0.90756303071975708</v>
      </c>
      <c r="DE71">
        <v>57</v>
      </c>
      <c r="DF71">
        <v>119.5</v>
      </c>
      <c r="DG71" s="86">
        <v>46</v>
      </c>
      <c r="DH71">
        <v>354.87619018554687</v>
      </c>
      <c r="DI71">
        <v>-0.45969840884208679</v>
      </c>
      <c r="DJ71">
        <v>64.6875</v>
      </c>
      <c r="DK71" s="86">
        <v>87</v>
      </c>
      <c r="DL71">
        <v>119.5</v>
      </c>
      <c r="DM71"/>
      <c r="DN71"/>
      <c r="DO71" s="86"/>
      <c r="DP71"/>
      <c r="DQ71"/>
      <c r="DR71"/>
      <c r="DS71" s="86"/>
      <c r="DT71"/>
      <c r="DU71" s="86"/>
      <c r="DV71" s="86"/>
      <c r="DW71" s="86"/>
      <c r="DX71"/>
      <c r="DY71" s="86"/>
      <c r="DZ71" s="86"/>
      <c r="EA71" s="86"/>
      <c r="EB71"/>
      <c r="EC71" s="86"/>
      <c r="ED71" s="86"/>
      <c r="EE71" s="86"/>
      <c r="EF71"/>
      <c r="EG71" s="86"/>
      <c r="EH71" s="86"/>
      <c r="EI71" s="86"/>
      <c r="EJ71" s="159"/>
      <c r="EK71" s="159"/>
      <c r="EL71" s="160"/>
      <c r="FA71" s="78"/>
    </row>
    <row r="72" spans="1:157">
      <c r="A72" s="26"/>
      <c r="B72" s="26"/>
      <c r="C72" s="315"/>
      <c r="D72" s="37" t="s">
        <v>1052</v>
      </c>
      <c r="E72" s="37" t="s">
        <v>1053</v>
      </c>
      <c r="F72" s="38"/>
      <c r="G72" s="39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81"/>
      <c r="AR72" s="40"/>
      <c r="AS72" s="40"/>
      <c r="AT72" s="120" t="s">
        <v>1781</v>
      </c>
      <c r="AU72" s="40" t="s">
        <v>922</v>
      </c>
      <c r="AV72" s="40" t="s">
        <v>1781</v>
      </c>
      <c r="AW72" s="40" t="s">
        <v>822</v>
      </c>
      <c r="AX72" s="40" t="s">
        <v>1781</v>
      </c>
      <c r="AY72" s="40" t="s">
        <v>1782</v>
      </c>
      <c r="AZ72" s="40" t="s">
        <v>1781</v>
      </c>
      <c r="BA72" s="40" t="s">
        <v>1781</v>
      </c>
      <c r="BB72" s="40" t="s">
        <v>1781</v>
      </c>
      <c r="BC72" s="40" t="s">
        <v>1781</v>
      </c>
      <c r="BD72" s="106" t="s">
        <v>1782</v>
      </c>
      <c r="BE72" s="140" t="s">
        <v>1781</v>
      </c>
      <c r="BF72" s="140" t="s">
        <v>1781</v>
      </c>
      <c r="BG72" s="40"/>
      <c r="BH72" s="40"/>
      <c r="BI72" s="40"/>
      <c r="BJ72" s="40"/>
      <c r="BK72" s="40"/>
      <c r="BL72" s="100"/>
      <c r="BM72" s="101"/>
      <c r="BN72" s="101"/>
      <c r="BO72" s="99"/>
      <c r="BP72" s="9"/>
      <c r="BQ72" s="1"/>
      <c r="BR72" s="25"/>
      <c r="BS72" s="67"/>
      <c r="BT72" s="67"/>
      <c r="BU72" s="84" t="e">
        <f t="shared" si="2"/>
        <v>#VALUE!</v>
      </c>
      <c r="BV72" s="99">
        <f t="shared" si="3"/>
        <v>0</v>
      </c>
      <c r="BW72" s="86">
        <f>Design!B78</f>
        <v>3.7200000000000029</v>
      </c>
      <c r="BX72" s="10">
        <f>Design!F78</f>
        <v>8.2861267170180386E-2</v>
      </c>
      <c r="BY72" s="57" t="s">
        <v>697</v>
      </c>
      <c r="BZ72" s="14" t="s">
        <v>2351</v>
      </c>
      <c r="CA72" s="245">
        <v>41726.713935185187</v>
      </c>
      <c r="CB72" t="s">
        <v>2220</v>
      </c>
      <c r="CC72" s="13"/>
      <c r="CD72" s="67"/>
      <c r="CE72" s="77">
        <v>66</v>
      </c>
      <c r="CF72" s="71">
        <v>75</v>
      </c>
      <c r="CG72" s="71">
        <v>78</v>
      </c>
      <c r="CH72" s="71">
        <v>76</v>
      </c>
      <c r="CI72" s="71">
        <v>78</v>
      </c>
      <c r="CJ72" s="71">
        <v>1</v>
      </c>
      <c r="CK72" s="71">
        <v>1</v>
      </c>
      <c r="CL72" s="71">
        <v>0</v>
      </c>
      <c r="CM72" s="71">
        <v>11</v>
      </c>
      <c r="CN72">
        <v>9</v>
      </c>
      <c r="CO72">
        <v>13</v>
      </c>
      <c r="CP72"/>
      <c r="CQ72"/>
      <c r="CR72"/>
      <c r="CS72" s="12">
        <v>66</v>
      </c>
      <c r="CT72">
        <v>12</v>
      </c>
      <c r="CU72" s="86">
        <v>219.44526672363281</v>
      </c>
      <c r="CV72" s="86">
        <v>-0.55473369359970093</v>
      </c>
      <c r="CW72" s="86"/>
      <c r="CX72" s="86"/>
      <c r="CY72" s="86"/>
      <c r="CZ72">
        <v>66</v>
      </c>
      <c r="DA72">
        <v>48</v>
      </c>
      <c r="DB72">
        <v>319.12469482421875</v>
      </c>
      <c r="DC72" s="86">
        <v>-27.648000717163086</v>
      </c>
      <c r="DD72">
        <v>0.85470086336135864</v>
      </c>
      <c r="DE72">
        <v>72</v>
      </c>
      <c r="DF72">
        <v>120.5</v>
      </c>
      <c r="DG72" s="86">
        <v>47</v>
      </c>
      <c r="DH72">
        <v>355.292724609375</v>
      </c>
      <c r="DI72">
        <v>-0.47990256547927856</v>
      </c>
      <c r="DJ72">
        <v>57.4375</v>
      </c>
      <c r="DK72" s="86">
        <v>88</v>
      </c>
      <c r="DL72">
        <v>119.5</v>
      </c>
      <c r="DM72"/>
      <c r="DN72"/>
      <c r="DO72" s="86"/>
      <c r="DP72"/>
      <c r="DQ72"/>
      <c r="DR72"/>
      <c r="DS72" s="86"/>
      <c r="DT72"/>
      <c r="DU72" s="86"/>
      <c r="DV72" s="86"/>
      <c r="DW72" s="86"/>
      <c r="DX72"/>
      <c r="DY72" s="86"/>
      <c r="DZ72" s="86"/>
      <c r="EA72" s="86"/>
      <c r="EB72"/>
      <c r="EC72" s="86"/>
      <c r="ED72" s="86"/>
      <c r="EE72" s="86"/>
      <c r="EF72"/>
      <c r="EG72" s="86"/>
      <c r="EH72" s="86"/>
      <c r="EI72" s="86"/>
      <c r="EJ72" s="159"/>
      <c r="EK72" s="159"/>
      <c r="EL72" s="160"/>
      <c r="FA72" s="78"/>
    </row>
    <row r="73" spans="1:157">
      <c r="A73" s="26"/>
      <c r="B73" s="26"/>
      <c r="C73" s="316"/>
      <c r="D73" s="37" t="s">
        <v>1786</v>
      </c>
      <c r="E73" s="37" t="s">
        <v>1787</v>
      </c>
      <c r="F73" s="38"/>
      <c r="G73" s="39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81"/>
      <c r="AR73" s="40"/>
      <c r="AS73" s="40"/>
      <c r="AT73" s="120" t="s">
        <v>927</v>
      </c>
      <c r="AU73" s="40" t="s">
        <v>927</v>
      </c>
      <c r="AV73" s="40" t="s">
        <v>927</v>
      </c>
      <c r="AW73" s="40" t="s">
        <v>927</v>
      </c>
      <c r="AX73" s="40" t="s">
        <v>927</v>
      </c>
      <c r="AY73" s="40" t="s">
        <v>927</v>
      </c>
      <c r="AZ73" s="40" t="s">
        <v>927</v>
      </c>
      <c r="BA73" s="40" t="s">
        <v>927</v>
      </c>
      <c r="BB73" s="40" t="s">
        <v>927</v>
      </c>
      <c r="BC73" s="40" t="s">
        <v>927</v>
      </c>
      <c r="BD73" s="106" t="s">
        <v>927</v>
      </c>
      <c r="BE73" s="140" t="s">
        <v>927</v>
      </c>
      <c r="BF73" s="140" t="s">
        <v>927</v>
      </c>
      <c r="BG73" s="40"/>
      <c r="BH73" s="40"/>
      <c r="BI73" s="40"/>
      <c r="BJ73" s="40"/>
      <c r="BK73" s="40"/>
      <c r="BL73" s="100"/>
      <c r="BM73" s="101"/>
      <c r="BN73" s="101"/>
      <c r="BO73" s="99"/>
      <c r="BP73" s="9"/>
      <c r="BQ73" s="1"/>
      <c r="BR73" s="25"/>
      <c r="BS73" s="67"/>
      <c r="BT73" s="67"/>
      <c r="BU73" s="84" t="e">
        <f t="shared" si="2"/>
        <v>#VALUE!</v>
      </c>
      <c r="BV73" s="99">
        <f t="shared" si="3"/>
        <v>0</v>
      </c>
      <c r="BW73" s="86">
        <f>Design!B79</f>
        <v>3.7800000000000029</v>
      </c>
      <c r="BX73" s="10">
        <f>Design!F79</f>
        <v>8.3634663450099844E-2</v>
      </c>
      <c r="BY73" s="57" t="s">
        <v>698</v>
      </c>
      <c r="BZ73" s="14" t="s">
        <v>2327</v>
      </c>
      <c r="CA73" s="245">
        <v>41726.713946759257</v>
      </c>
      <c r="CB73" t="s">
        <v>2220</v>
      </c>
      <c r="CC73" s="13"/>
      <c r="CD73" s="67"/>
      <c r="CE73" s="77">
        <v>67</v>
      </c>
      <c r="CF73" s="71">
        <v>74</v>
      </c>
      <c r="CG73" s="71">
        <v>79</v>
      </c>
      <c r="CH73" s="71">
        <v>75</v>
      </c>
      <c r="CI73" s="71">
        <v>79</v>
      </c>
      <c r="CJ73" s="71">
        <v>1</v>
      </c>
      <c r="CK73" s="71">
        <v>1</v>
      </c>
      <c r="CL73" s="71">
        <v>1</v>
      </c>
      <c r="CM73" s="71">
        <v>11</v>
      </c>
      <c r="CN73">
        <v>11</v>
      </c>
      <c r="CO73">
        <v>13</v>
      </c>
      <c r="CP73"/>
      <c r="CQ73"/>
      <c r="CR73"/>
      <c r="CS73" s="12">
        <v>67</v>
      </c>
      <c r="CT73">
        <v>12</v>
      </c>
      <c r="CU73" s="86">
        <v>219.44526672363281</v>
      </c>
      <c r="CV73" s="86">
        <v>-0.55473369359970093</v>
      </c>
      <c r="CW73" s="86"/>
      <c r="CX73" s="86"/>
      <c r="CY73" s="86"/>
      <c r="CZ73">
        <v>67</v>
      </c>
      <c r="DA73">
        <v>48</v>
      </c>
      <c r="DB73">
        <v>325.43081665039062</v>
      </c>
      <c r="DC73" s="86">
        <v>-27.648000717163086</v>
      </c>
      <c r="DD73">
        <v>0.82142859697341919</v>
      </c>
      <c r="DE73">
        <v>84</v>
      </c>
      <c r="DF73">
        <v>118.5</v>
      </c>
      <c r="DG73" s="86">
        <v>47</v>
      </c>
      <c r="DH73">
        <v>355.93423461914062</v>
      </c>
      <c r="DI73">
        <v>-0.47990256547927856</v>
      </c>
      <c r="DJ73">
        <v>56.3125</v>
      </c>
      <c r="DK73" s="86">
        <v>89</v>
      </c>
      <c r="DL73">
        <v>119.5</v>
      </c>
      <c r="DM73"/>
      <c r="DN73"/>
      <c r="DO73" s="86"/>
      <c r="DP73"/>
      <c r="DQ73"/>
      <c r="DR73"/>
      <c r="DS73" s="86"/>
      <c r="DT73"/>
      <c r="DU73" s="86"/>
      <c r="DV73" s="86"/>
      <c r="DW73" s="86"/>
      <c r="DX73"/>
      <c r="DY73" s="86"/>
      <c r="DZ73" s="86"/>
      <c r="EA73" s="86"/>
      <c r="EB73"/>
      <c r="EC73" s="86"/>
      <c r="ED73" s="86"/>
      <c r="EE73" s="86"/>
      <c r="EF73"/>
      <c r="EG73" s="86"/>
      <c r="EH73" s="86"/>
      <c r="EI73" s="86"/>
      <c r="EJ73" s="159"/>
      <c r="EK73" s="159"/>
      <c r="EL73" s="160"/>
      <c r="FA73" s="78"/>
    </row>
    <row r="74" spans="1:157">
      <c r="A74" s="26"/>
      <c r="B74" s="26"/>
      <c r="C74" s="314" t="s">
        <v>1788</v>
      </c>
      <c r="D74" s="37" t="s">
        <v>1789</v>
      </c>
      <c r="E74" s="37" t="s">
        <v>1790</v>
      </c>
      <c r="F74" s="38"/>
      <c r="G74" s="39"/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81"/>
      <c r="AR74" s="40"/>
      <c r="AS74" s="40"/>
      <c r="AT74" s="120" t="s">
        <v>927</v>
      </c>
      <c r="AU74" s="40" t="s">
        <v>927</v>
      </c>
      <c r="AV74" s="40" t="s">
        <v>927</v>
      </c>
      <c r="AW74" s="40" t="s">
        <v>927</v>
      </c>
      <c r="AX74" s="40" t="s">
        <v>927</v>
      </c>
      <c r="AY74" s="40" t="s">
        <v>927</v>
      </c>
      <c r="AZ74" s="40" t="s">
        <v>927</v>
      </c>
      <c r="BA74" s="40" t="s">
        <v>927</v>
      </c>
      <c r="BB74" s="40" t="s">
        <v>927</v>
      </c>
      <c r="BC74" s="40" t="s">
        <v>927</v>
      </c>
      <c r="BD74" s="106" t="s">
        <v>927</v>
      </c>
      <c r="BE74" s="140" t="s">
        <v>927</v>
      </c>
      <c r="BF74" s="140" t="s">
        <v>927</v>
      </c>
      <c r="BG74" s="40"/>
      <c r="BH74" s="40"/>
      <c r="BI74" s="40"/>
      <c r="BJ74" s="40"/>
      <c r="BK74" s="40"/>
      <c r="BL74" s="100"/>
      <c r="BM74" s="101"/>
      <c r="BN74" s="101"/>
      <c r="BO74" s="99"/>
      <c r="BP74" s="9"/>
      <c r="BQ74" s="1"/>
      <c r="BR74" s="25"/>
      <c r="BS74" s="67"/>
      <c r="BT74" s="67"/>
      <c r="BU74" s="84" t="e">
        <f t="shared" si="2"/>
        <v>#VALUE!</v>
      </c>
      <c r="BV74" s="99">
        <f t="shared" si="3"/>
        <v>0</v>
      </c>
      <c r="BW74" s="86">
        <f>Design!B80</f>
        <v>3.840000000000003</v>
      </c>
      <c r="BX74" s="10">
        <f>Design!F80</f>
        <v>8.4418938369042351E-2</v>
      </c>
      <c r="BY74" s="57" t="s">
        <v>699</v>
      </c>
      <c r="BZ74" s="14" t="s">
        <v>2159</v>
      </c>
      <c r="CA74" s="245">
        <v>41726.713958333334</v>
      </c>
      <c r="CB74" t="s">
        <v>2220</v>
      </c>
      <c r="CC74" s="13"/>
      <c r="CD74" s="67"/>
      <c r="CE74" s="77">
        <v>68</v>
      </c>
      <c r="CF74" s="71">
        <v>80</v>
      </c>
      <c r="CG74" s="71">
        <v>77</v>
      </c>
      <c r="CH74" s="71">
        <v>73</v>
      </c>
      <c r="CI74" s="71">
        <v>72</v>
      </c>
      <c r="CJ74" s="71">
        <v>0</v>
      </c>
      <c r="CK74" s="71">
        <v>1</v>
      </c>
      <c r="CL74" s="71">
        <v>1</v>
      </c>
      <c r="CM74" s="71">
        <v>11</v>
      </c>
      <c r="CN74">
        <v>9</v>
      </c>
      <c r="CO74">
        <v>14</v>
      </c>
      <c r="CP74"/>
      <c r="CQ74"/>
      <c r="CR74"/>
      <c r="CS74" s="12">
        <v>68</v>
      </c>
      <c r="CT74">
        <v>12</v>
      </c>
      <c r="CU74" s="86">
        <v>219.44526672363281</v>
      </c>
      <c r="CV74" s="86">
        <v>-0.55473369359970093</v>
      </c>
      <c r="CW74" s="86"/>
      <c r="CX74" s="86"/>
      <c r="CY74" s="86"/>
      <c r="CZ74">
        <v>68</v>
      </c>
      <c r="DA74">
        <v>49</v>
      </c>
      <c r="DB74">
        <v>331.51226806640625</v>
      </c>
      <c r="DC74" s="86">
        <v>-28.812000274658203</v>
      </c>
      <c r="DD74">
        <v>0.78070175647735596</v>
      </c>
      <c r="DE74">
        <v>74</v>
      </c>
      <c r="DF74">
        <v>113.5</v>
      </c>
      <c r="DG74" s="86">
        <v>48</v>
      </c>
      <c r="DH74">
        <v>355.93423461914062</v>
      </c>
      <c r="DI74">
        <v>-0.50054121017456055</v>
      </c>
      <c r="DJ74">
        <v>59.6875</v>
      </c>
      <c r="DK74" s="86">
        <v>91</v>
      </c>
      <c r="DL74">
        <v>119.5</v>
      </c>
      <c r="DM74"/>
      <c r="DN74"/>
      <c r="DO74" s="86"/>
      <c r="DP74"/>
      <c r="DQ74"/>
      <c r="DR74"/>
      <c r="DS74" s="86"/>
      <c r="DT74"/>
      <c r="DU74" s="86"/>
      <c r="DV74" s="86"/>
      <c r="DW74" s="86"/>
      <c r="DX74"/>
      <c r="DY74" s="86"/>
      <c r="DZ74" s="86"/>
      <c r="EA74" s="86"/>
      <c r="EB74"/>
      <c r="EC74" s="86"/>
      <c r="ED74" s="86"/>
      <c r="EE74" s="86"/>
      <c r="EF74"/>
      <c r="EG74" s="86"/>
      <c r="EH74" s="86"/>
      <c r="EI74" s="86"/>
      <c r="EJ74" s="159"/>
      <c r="EK74" s="159"/>
      <c r="EL74" s="160"/>
      <c r="FA74" s="78"/>
    </row>
    <row r="75" spans="1:157">
      <c r="A75" s="26"/>
      <c r="B75" s="26"/>
      <c r="C75" s="315"/>
      <c r="D75" s="37" t="s">
        <v>1791</v>
      </c>
      <c r="E75" s="37" t="s">
        <v>1792</v>
      </c>
      <c r="F75" s="38"/>
      <c r="G75" s="39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81"/>
      <c r="AR75" s="40"/>
      <c r="AS75" s="40"/>
      <c r="AT75" s="120" t="s">
        <v>1298</v>
      </c>
      <c r="AU75" s="40" t="s">
        <v>1298</v>
      </c>
      <c r="AV75" s="40" t="s">
        <v>1298</v>
      </c>
      <c r="AW75" s="40" t="s">
        <v>1298</v>
      </c>
      <c r="AX75" s="40" t="s">
        <v>1298</v>
      </c>
      <c r="AY75" s="40" t="s">
        <v>1298</v>
      </c>
      <c r="AZ75" s="40" t="s">
        <v>1298</v>
      </c>
      <c r="BA75" s="40" t="s">
        <v>1298</v>
      </c>
      <c r="BB75" s="40" t="s">
        <v>1298</v>
      </c>
      <c r="BC75" s="40" t="s">
        <v>1298</v>
      </c>
      <c r="BD75" s="106" t="s">
        <v>1298</v>
      </c>
      <c r="BE75" s="140" t="s">
        <v>1298</v>
      </c>
      <c r="BF75" s="140" t="s">
        <v>1298</v>
      </c>
      <c r="BG75" s="40"/>
      <c r="BH75" s="40"/>
      <c r="BI75" s="40"/>
      <c r="BJ75" s="40"/>
      <c r="BK75" s="40"/>
      <c r="BL75" s="100"/>
      <c r="BM75" s="101"/>
      <c r="BN75" s="101"/>
      <c r="BO75" s="99"/>
      <c r="BP75" s="9"/>
      <c r="BQ75" s="1"/>
      <c r="BR75" s="25"/>
      <c r="BS75" s="67"/>
      <c r="BT75" s="67"/>
      <c r="BU75" s="84" t="e">
        <f t="shared" ref="BU75:BU138" si="4">(BU$8-(MID(BT75,SEARCH("=",BT75)+1,SEARCH("=",BT75,4)-7))-(RIGHT(BT75,LEN(BT75)-SEARCH("SWP",BT75,4)-3)))/1000</f>
        <v>#VALUE!</v>
      </c>
      <c r="BV75" s="99">
        <f t="shared" si="3"/>
        <v>0</v>
      </c>
      <c r="BW75" s="86">
        <f>Design!B81</f>
        <v>3.900000000000003</v>
      </c>
      <c r="BX75" s="10">
        <f>Design!F81</f>
        <v>8.5214296913879065E-2</v>
      </c>
      <c r="BY75" s="57" t="s">
        <v>954</v>
      </c>
      <c r="BZ75" s="14" t="s">
        <v>1446</v>
      </c>
      <c r="CA75" s="245">
        <v>41726.713958333334</v>
      </c>
      <c r="CB75" t="s">
        <v>2220</v>
      </c>
      <c r="CC75" s="13"/>
      <c r="CD75" s="67"/>
      <c r="CE75" s="77">
        <v>69</v>
      </c>
      <c r="CF75" s="71">
        <v>77</v>
      </c>
      <c r="CG75" s="71">
        <v>76</v>
      </c>
      <c r="CH75" s="71">
        <v>72</v>
      </c>
      <c r="CI75" s="71">
        <v>76</v>
      </c>
      <c r="CJ75" s="71">
        <v>1</v>
      </c>
      <c r="CK75" s="71">
        <v>1</v>
      </c>
      <c r="CL75" s="71">
        <v>1</v>
      </c>
      <c r="CM75" s="71">
        <v>11</v>
      </c>
      <c r="CN75">
        <v>10</v>
      </c>
      <c r="CO75">
        <v>13</v>
      </c>
      <c r="CP75"/>
      <c r="CQ75"/>
      <c r="CR75"/>
      <c r="CS75" s="12">
        <v>69</v>
      </c>
      <c r="CT75">
        <v>12</v>
      </c>
      <c r="CU75" s="86">
        <v>219.44526672363281</v>
      </c>
      <c r="CV75" s="86">
        <v>-0.55473369359970093</v>
      </c>
      <c r="CW75" s="86"/>
      <c r="CX75" s="86"/>
      <c r="CY75" s="86"/>
      <c r="CZ75">
        <v>69</v>
      </c>
      <c r="DA75">
        <v>50</v>
      </c>
      <c r="DB75">
        <v>337.33319091796875</v>
      </c>
      <c r="DC75" s="86">
        <v>-30</v>
      </c>
      <c r="DD75">
        <v>0.8954545259475708</v>
      </c>
      <c r="DE75">
        <v>127</v>
      </c>
      <c r="DF75">
        <v>110.5</v>
      </c>
      <c r="DG75" s="86">
        <v>49</v>
      </c>
      <c r="DH75">
        <v>356.87991333007812</v>
      </c>
      <c r="DI75">
        <v>-0.52161431312561035</v>
      </c>
      <c r="DJ75">
        <v>54.75</v>
      </c>
      <c r="DK75" s="86">
        <v>90</v>
      </c>
      <c r="DL75">
        <v>119.5</v>
      </c>
      <c r="DM75"/>
      <c r="DN75"/>
      <c r="DO75" s="86"/>
      <c r="DP75"/>
      <c r="DQ75"/>
      <c r="DR75"/>
      <c r="DS75" s="86"/>
      <c r="DT75"/>
      <c r="DU75" s="86"/>
      <c r="DV75" s="86"/>
      <c r="DW75" s="86"/>
      <c r="DX75"/>
      <c r="DY75" s="86"/>
      <c r="DZ75" s="86"/>
      <c r="EA75" s="86"/>
      <c r="EB75"/>
      <c r="EC75" s="86"/>
      <c r="ED75" s="86"/>
      <c r="EE75" s="86"/>
      <c r="EF75"/>
      <c r="EG75" s="86"/>
      <c r="EH75" s="86"/>
      <c r="EI75" s="86"/>
      <c r="EJ75" s="159"/>
      <c r="EK75" s="159"/>
      <c r="EL75" s="160"/>
      <c r="FA75" s="78"/>
    </row>
    <row r="76" spans="1:157">
      <c r="A76" s="26"/>
      <c r="B76" s="26"/>
      <c r="C76" s="315"/>
      <c r="D76" s="37" t="s">
        <v>1793</v>
      </c>
      <c r="E76" s="37" t="s">
        <v>1794</v>
      </c>
      <c r="F76" s="38"/>
      <c r="G76" s="39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81"/>
      <c r="AR76" s="40"/>
      <c r="AS76" s="40"/>
      <c r="AT76" s="120" t="s">
        <v>683</v>
      </c>
      <c r="AU76" s="40" t="s">
        <v>683</v>
      </c>
      <c r="AV76" s="40" t="s">
        <v>683</v>
      </c>
      <c r="AW76" s="40" t="s">
        <v>683</v>
      </c>
      <c r="AX76" s="40" t="s">
        <v>683</v>
      </c>
      <c r="AY76" s="40" t="s">
        <v>683</v>
      </c>
      <c r="AZ76" s="40" t="s">
        <v>683</v>
      </c>
      <c r="BA76" s="40" t="s">
        <v>683</v>
      </c>
      <c r="BB76" s="40" t="s">
        <v>683</v>
      </c>
      <c r="BC76" s="40" t="s">
        <v>683</v>
      </c>
      <c r="BD76" s="106" t="s">
        <v>683</v>
      </c>
      <c r="BE76" s="140" t="s">
        <v>683</v>
      </c>
      <c r="BF76" s="140" t="s">
        <v>683</v>
      </c>
      <c r="BG76" s="40"/>
      <c r="BH76" s="40"/>
      <c r="BI76" s="40"/>
      <c r="BJ76" s="40"/>
      <c r="BK76" s="40"/>
      <c r="BL76" s="100"/>
      <c r="BM76" s="101"/>
      <c r="BN76" s="101"/>
      <c r="BO76" s="99"/>
      <c r="BP76" s="9"/>
      <c r="BQ76" s="1"/>
      <c r="BR76" s="25"/>
      <c r="BS76" s="67"/>
      <c r="BT76" s="67"/>
      <c r="BU76" s="84" t="e">
        <f t="shared" si="4"/>
        <v>#VALUE!</v>
      </c>
      <c r="BV76" s="99">
        <f t="shared" si="3"/>
        <v>0</v>
      </c>
      <c r="BW76" s="86">
        <f>Design!B82</f>
        <v>3.9600000000000031</v>
      </c>
      <c r="BX76" s="10">
        <f>Design!F82</f>
        <v>8.6020948922549814E-2</v>
      </c>
      <c r="BY76" s="57" t="s">
        <v>955</v>
      </c>
      <c r="BZ76" s="14" t="s">
        <v>526</v>
      </c>
      <c r="CA76" s="245">
        <v>41726.713969907411</v>
      </c>
      <c r="CB76" t="s">
        <v>2220</v>
      </c>
      <c r="CC76" s="13"/>
      <c r="CD76" s="67"/>
      <c r="CE76" s="77">
        <v>70</v>
      </c>
      <c r="CF76" s="71">
        <v>78</v>
      </c>
      <c r="CG76" s="71">
        <v>77</v>
      </c>
      <c r="CH76" s="71">
        <v>77</v>
      </c>
      <c r="CI76" s="71">
        <v>78</v>
      </c>
      <c r="CJ76" s="71">
        <v>1</v>
      </c>
      <c r="CK76" s="71">
        <v>1</v>
      </c>
      <c r="CL76" s="71">
        <v>0</v>
      </c>
      <c r="CM76" s="71">
        <v>11</v>
      </c>
      <c r="CN76">
        <v>9</v>
      </c>
      <c r="CO76">
        <v>13</v>
      </c>
      <c r="CP76"/>
      <c r="CQ76"/>
      <c r="CR76"/>
      <c r="CS76" s="12">
        <v>70</v>
      </c>
      <c r="CT76">
        <v>12</v>
      </c>
      <c r="CU76" s="86">
        <v>219.44526672363281</v>
      </c>
      <c r="CV76" s="86">
        <v>-0.55473369359970093</v>
      </c>
      <c r="CW76" s="86"/>
      <c r="CX76" s="86"/>
      <c r="CY76" s="86"/>
      <c r="CZ76">
        <v>70</v>
      </c>
      <c r="DA76">
        <v>51</v>
      </c>
      <c r="DB76">
        <v>343.17056274414062</v>
      </c>
      <c r="DC76" s="86">
        <v>-30</v>
      </c>
      <c r="DD76">
        <v>0.81308412551879883</v>
      </c>
      <c r="DE76">
        <v>0</v>
      </c>
      <c r="DF76">
        <v>128.5</v>
      </c>
      <c r="DG76" s="86">
        <v>50</v>
      </c>
      <c r="DH76">
        <v>357.5712890625</v>
      </c>
      <c r="DI76">
        <v>-0.54312193393707275</v>
      </c>
      <c r="DJ76">
        <v>56</v>
      </c>
      <c r="DK76" s="86">
        <v>89</v>
      </c>
      <c r="DL76">
        <v>119.5</v>
      </c>
      <c r="DM76"/>
      <c r="DN76"/>
      <c r="DO76" s="86"/>
      <c r="DP76"/>
      <c r="DQ76"/>
      <c r="DR76"/>
      <c r="DS76" s="86"/>
      <c r="DT76"/>
      <c r="DU76" s="86"/>
      <c r="DV76" s="86"/>
      <c r="DW76" s="86"/>
      <c r="DX76"/>
      <c r="DY76" s="86"/>
      <c r="DZ76" s="86"/>
      <c r="EA76" s="86"/>
      <c r="EB76"/>
      <c r="EC76" s="86"/>
      <c r="ED76" s="86"/>
      <c r="EE76" s="86"/>
      <c r="EF76"/>
      <c r="EG76" s="86"/>
      <c r="EH76" s="86"/>
      <c r="EI76" s="86"/>
      <c r="EJ76" s="159"/>
      <c r="EK76" s="159"/>
      <c r="EL76" s="160"/>
      <c r="FA76" s="78"/>
    </row>
    <row r="77" spans="1:157">
      <c r="A77" s="26"/>
      <c r="B77" s="26"/>
      <c r="C77" s="316"/>
      <c r="D77" s="37" t="s">
        <v>684</v>
      </c>
      <c r="E77" s="37" t="s">
        <v>685</v>
      </c>
      <c r="F77" s="38"/>
      <c r="G77" s="39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81"/>
      <c r="AR77" s="40"/>
      <c r="AS77" s="40"/>
      <c r="AT77" s="120" t="s">
        <v>892</v>
      </c>
      <c r="AU77" s="40" t="s">
        <v>892</v>
      </c>
      <c r="AV77" s="40" t="s">
        <v>892</v>
      </c>
      <c r="AW77" s="40" t="s">
        <v>892</v>
      </c>
      <c r="AX77" s="40" t="s">
        <v>892</v>
      </c>
      <c r="AY77" s="40" t="s">
        <v>892</v>
      </c>
      <c r="AZ77" s="40" t="s">
        <v>892</v>
      </c>
      <c r="BA77" s="40" t="s">
        <v>892</v>
      </c>
      <c r="BB77" s="40" t="s">
        <v>892</v>
      </c>
      <c r="BC77" s="40" t="s">
        <v>892</v>
      </c>
      <c r="BD77" s="106" t="s">
        <v>892</v>
      </c>
      <c r="BE77" s="140" t="s">
        <v>892</v>
      </c>
      <c r="BF77" s="140" t="s">
        <v>892</v>
      </c>
      <c r="BG77" s="40"/>
      <c r="BH77" s="40"/>
      <c r="BI77" s="40"/>
      <c r="BJ77" s="40"/>
      <c r="BK77" s="40"/>
      <c r="BL77" s="100"/>
      <c r="BM77" s="101"/>
      <c r="BN77" s="101"/>
      <c r="BO77" s="99"/>
      <c r="BP77" s="9"/>
      <c r="BQ77" s="1"/>
      <c r="BR77" s="25"/>
      <c r="BS77" s="67"/>
      <c r="BT77" s="67"/>
      <c r="BU77" s="84" t="e">
        <f t="shared" si="4"/>
        <v>#VALUE!</v>
      </c>
      <c r="BV77" s="99">
        <f t="shared" si="3"/>
        <v>0</v>
      </c>
      <c r="BW77" s="86">
        <f>Design!B83</f>
        <v>4.0200000000000031</v>
      </c>
      <c r="BX77" s="10">
        <f>Design!F83</f>
        <v>8.6839109222480185E-2</v>
      </c>
      <c r="BY77" s="57" t="s">
        <v>956</v>
      </c>
      <c r="BZ77" s="14" t="s">
        <v>427</v>
      </c>
      <c r="CA77" s="245">
        <v>41726.713969907411</v>
      </c>
      <c r="CB77" t="s">
        <v>2385</v>
      </c>
      <c r="CC77" s="13"/>
      <c r="CD77" s="67"/>
      <c r="CE77" s="77">
        <v>71</v>
      </c>
      <c r="CF77" s="71">
        <v>79</v>
      </c>
      <c r="CG77" s="71">
        <v>79</v>
      </c>
      <c r="CH77" s="71">
        <v>76</v>
      </c>
      <c r="CI77" s="71">
        <v>76</v>
      </c>
      <c r="CJ77" s="71">
        <v>1</v>
      </c>
      <c r="CK77" s="71">
        <v>1</v>
      </c>
      <c r="CL77" s="71">
        <v>1</v>
      </c>
      <c r="CM77" s="71">
        <v>12</v>
      </c>
      <c r="CN77">
        <v>10</v>
      </c>
      <c r="CO77">
        <v>15</v>
      </c>
      <c r="CP77"/>
      <c r="CQ77"/>
      <c r="CR77"/>
      <c r="CS77" s="12">
        <v>71</v>
      </c>
      <c r="CT77">
        <v>12</v>
      </c>
      <c r="CU77" s="86">
        <v>219.44526672363281</v>
      </c>
      <c r="CV77" s="86">
        <v>-0.55473369359970093</v>
      </c>
      <c r="CW77" s="86"/>
      <c r="CX77" s="86"/>
      <c r="CY77" s="86"/>
      <c r="CZ77">
        <v>71</v>
      </c>
      <c r="DA77">
        <v>51</v>
      </c>
      <c r="DB77">
        <v>349.0262451171875</v>
      </c>
      <c r="DC77" s="86">
        <v>-30</v>
      </c>
      <c r="DD77">
        <v>0.72151899337768555</v>
      </c>
      <c r="DE77">
        <v>0</v>
      </c>
      <c r="DF77">
        <v>119</v>
      </c>
      <c r="DG77" s="86">
        <v>50</v>
      </c>
      <c r="DH77">
        <v>358.01266479492187</v>
      </c>
      <c r="DI77">
        <v>-0.54312193393707275</v>
      </c>
      <c r="DJ77">
        <v>57.25</v>
      </c>
      <c r="DK77" s="86">
        <v>86</v>
      </c>
      <c r="DL77">
        <v>119.5</v>
      </c>
      <c r="DM77"/>
      <c r="DN77"/>
      <c r="DO77" s="86"/>
      <c r="DP77"/>
      <c r="DQ77"/>
      <c r="DR77"/>
      <c r="DS77" s="86"/>
      <c r="DT77"/>
      <c r="DU77" s="86"/>
      <c r="DV77" s="86"/>
      <c r="DW77" s="86"/>
      <c r="DX77"/>
      <c r="DY77" s="86"/>
      <c r="DZ77" s="86"/>
      <c r="EA77" s="86"/>
      <c r="EB77"/>
      <c r="EC77" s="86"/>
      <c r="ED77" s="86"/>
      <c r="EE77" s="86"/>
      <c r="EF77"/>
      <c r="EG77" s="86"/>
      <c r="EH77" s="86"/>
      <c r="EI77" s="86"/>
      <c r="EJ77" s="159"/>
      <c r="EK77" s="159"/>
      <c r="EL77" s="160"/>
      <c r="FA77" s="78"/>
    </row>
    <row r="78" spans="1:157">
      <c r="A78" s="26"/>
      <c r="B78" s="26"/>
      <c r="C78" s="314" t="s">
        <v>686</v>
      </c>
      <c r="D78" s="37" t="s">
        <v>1187</v>
      </c>
      <c r="E78" s="37" t="s">
        <v>1188</v>
      </c>
      <c r="F78" s="38"/>
      <c r="G78" s="39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81"/>
      <c r="AN78" s="81"/>
      <c r="AO78" s="81"/>
      <c r="AP78" s="40"/>
      <c r="AQ78" s="81"/>
      <c r="AR78" s="40"/>
      <c r="AS78" s="40"/>
      <c r="AT78" s="120" t="s">
        <v>927</v>
      </c>
      <c r="AU78" s="40" t="s">
        <v>927</v>
      </c>
      <c r="AV78" s="40" t="s">
        <v>927</v>
      </c>
      <c r="AW78" s="40" t="s">
        <v>927</v>
      </c>
      <c r="AX78" s="40" t="s">
        <v>927</v>
      </c>
      <c r="AY78" s="40" t="s">
        <v>927</v>
      </c>
      <c r="AZ78" s="40" t="s">
        <v>1189</v>
      </c>
      <c r="BA78" s="40" t="s">
        <v>927</v>
      </c>
      <c r="BB78" s="40" t="s">
        <v>1189</v>
      </c>
      <c r="BC78" s="40" t="s">
        <v>927</v>
      </c>
      <c r="BD78" s="106" t="s">
        <v>1189</v>
      </c>
      <c r="BE78" s="140" t="s">
        <v>927</v>
      </c>
      <c r="BF78" s="140" t="s">
        <v>927</v>
      </c>
      <c r="BG78" s="40"/>
      <c r="BH78" s="40"/>
      <c r="BI78" s="40"/>
      <c r="BJ78" s="40"/>
      <c r="BK78" s="40"/>
      <c r="BL78" s="100"/>
      <c r="BM78" s="101"/>
      <c r="BN78" s="101"/>
      <c r="BO78" s="99"/>
      <c r="BP78" s="9"/>
      <c r="BQ78" s="1"/>
      <c r="BR78" s="25"/>
      <c r="BS78" s="67"/>
      <c r="BT78" s="67"/>
      <c r="BU78" s="84" t="e">
        <f t="shared" si="4"/>
        <v>#VALUE!</v>
      </c>
      <c r="BV78" s="99">
        <f t="shared" si="3"/>
        <v>0</v>
      </c>
      <c r="BW78" s="86">
        <f>Design!B84</f>
        <v>4.0800000000000027</v>
      </c>
      <c r="BX78" s="10">
        <f>Design!F84</f>
        <v>8.7668997773628299E-2</v>
      </c>
      <c r="BY78" s="57" t="s">
        <v>957</v>
      </c>
      <c r="BZ78" s="14" t="s">
        <v>427</v>
      </c>
      <c r="CA78" s="245">
        <v>41726.714016203703</v>
      </c>
      <c r="CB78" t="s">
        <v>2385</v>
      </c>
      <c r="CC78" s="13"/>
      <c r="CD78" s="67"/>
      <c r="CE78" s="77">
        <v>72</v>
      </c>
      <c r="CF78" s="71">
        <v>81</v>
      </c>
      <c r="CG78" s="71">
        <v>79</v>
      </c>
      <c r="CH78" s="71">
        <v>77</v>
      </c>
      <c r="CI78" s="71">
        <v>76</v>
      </c>
      <c r="CJ78" s="71">
        <v>0</v>
      </c>
      <c r="CK78" s="71">
        <v>0</v>
      </c>
      <c r="CL78" s="71">
        <v>0</v>
      </c>
      <c r="CM78" s="71">
        <v>12</v>
      </c>
      <c r="CN78">
        <v>9</v>
      </c>
      <c r="CO78">
        <v>12</v>
      </c>
      <c r="CP78"/>
      <c r="CQ78"/>
      <c r="CR78"/>
      <c r="CS78" s="12">
        <v>72</v>
      </c>
      <c r="CT78">
        <v>13</v>
      </c>
      <c r="CU78" s="86">
        <v>219.34895324707031</v>
      </c>
      <c r="CV78" s="86">
        <v>-0.65104162693023682</v>
      </c>
      <c r="CW78" s="86"/>
      <c r="CX78" s="86"/>
      <c r="CY78" s="86"/>
      <c r="CZ78">
        <v>72</v>
      </c>
      <c r="DA78">
        <v>52</v>
      </c>
      <c r="DB78">
        <v>354.85928344726562</v>
      </c>
      <c r="DC78" s="86">
        <v>-30</v>
      </c>
      <c r="DD78">
        <v>0.83478260040283203</v>
      </c>
      <c r="DE78">
        <v>86</v>
      </c>
      <c r="DF78">
        <v>123.5</v>
      </c>
      <c r="DG78" s="86">
        <v>51</v>
      </c>
      <c r="DH78">
        <v>358.01266479492187</v>
      </c>
      <c r="DI78">
        <v>-0.56506407260894775</v>
      </c>
      <c r="DJ78">
        <v>60.875</v>
      </c>
      <c r="DK78" s="86">
        <v>85</v>
      </c>
      <c r="DL78">
        <v>119.5</v>
      </c>
      <c r="DM78"/>
      <c r="DN78"/>
      <c r="DO78" s="86"/>
      <c r="DP78"/>
      <c r="DQ78"/>
      <c r="DR78"/>
      <c r="DS78" s="86"/>
      <c r="DT78"/>
      <c r="DU78" s="86"/>
      <c r="DV78" s="86"/>
      <c r="DW78" s="86"/>
      <c r="DX78"/>
      <c r="DY78" s="86"/>
      <c r="DZ78" s="86"/>
      <c r="EA78" s="86"/>
      <c r="EB78"/>
      <c r="EC78" s="86"/>
      <c r="ED78" s="86"/>
      <c r="EE78" s="86"/>
      <c r="EF78"/>
      <c r="EG78" s="86"/>
      <c r="EH78" s="86"/>
      <c r="EI78" s="86"/>
      <c r="EJ78" s="159"/>
      <c r="EK78" s="159"/>
      <c r="EL78" s="160"/>
      <c r="FA78" s="78"/>
    </row>
    <row r="79" spans="1:157">
      <c r="A79" s="26"/>
      <c r="B79" s="26"/>
      <c r="C79" s="315"/>
      <c r="D79" s="37" t="s">
        <v>1190</v>
      </c>
      <c r="E79" s="37" t="s">
        <v>1191</v>
      </c>
      <c r="F79" s="38"/>
      <c r="G79" s="39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81"/>
      <c r="AR79" s="40"/>
      <c r="AS79" s="40"/>
      <c r="AT79" s="120" t="s">
        <v>1929</v>
      </c>
      <c r="AU79" s="40" t="s">
        <v>1929</v>
      </c>
      <c r="AV79" s="40" t="s">
        <v>1929</v>
      </c>
      <c r="AW79" s="40" t="s">
        <v>1929</v>
      </c>
      <c r="AX79" s="40" t="s">
        <v>1929</v>
      </c>
      <c r="AY79" s="40" t="s">
        <v>1929</v>
      </c>
      <c r="AZ79" s="40" t="s">
        <v>1929</v>
      </c>
      <c r="BA79" s="40" t="s">
        <v>1930</v>
      </c>
      <c r="BB79" s="40" t="s">
        <v>1929</v>
      </c>
      <c r="BC79" s="40" t="s">
        <v>1929</v>
      </c>
      <c r="BD79" s="106" t="s">
        <v>1929</v>
      </c>
      <c r="BE79" s="140" t="s">
        <v>1929</v>
      </c>
      <c r="BF79" s="140" t="s">
        <v>1929</v>
      </c>
      <c r="BG79" s="40"/>
      <c r="BH79" s="40"/>
      <c r="BI79" s="40"/>
      <c r="BJ79" s="40"/>
      <c r="BK79" s="40"/>
      <c r="BL79" s="100"/>
      <c r="BM79" s="101"/>
      <c r="BN79" s="101"/>
      <c r="BO79" s="99"/>
      <c r="BP79" s="9"/>
      <c r="BQ79" s="1"/>
      <c r="BR79" s="25"/>
      <c r="BS79" s="67"/>
      <c r="BT79" s="67"/>
      <c r="BU79" s="84" t="e">
        <f t="shared" si="4"/>
        <v>#VALUE!</v>
      </c>
      <c r="BV79" s="99">
        <f t="shared" si="3"/>
        <v>0</v>
      </c>
      <c r="BW79" s="86">
        <f>Design!B85</f>
        <v>4.1400000000000023</v>
      </c>
      <c r="BX79" s="10">
        <f>Design!F85</f>
        <v>8.8510839816339337E-2</v>
      </c>
      <c r="BY79" s="57" t="s">
        <v>958</v>
      </c>
      <c r="BZ79" s="14" t="s">
        <v>1633</v>
      </c>
      <c r="CA79" s="245">
        <v>41726.71402777778</v>
      </c>
      <c r="CB79" t="s">
        <v>2299</v>
      </c>
      <c r="CC79" s="13"/>
      <c r="CD79" s="67"/>
      <c r="CE79" s="77">
        <v>73</v>
      </c>
      <c r="CF79" s="71">
        <v>79</v>
      </c>
      <c r="CG79" s="71">
        <v>79</v>
      </c>
      <c r="CH79" s="71">
        <v>75</v>
      </c>
      <c r="CI79" s="71">
        <v>78</v>
      </c>
      <c r="CJ79" s="71">
        <v>1</v>
      </c>
      <c r="CK79" s="71">
        <v>1</v>
      </c>
      <c r="CL79" s="71">
        <v>0</v>
      </c>
      <c r="CM79" s="71">
        <v>11</v>
      </c>
      <c r="CN79">
        <v>9</v>
      </c>
      <c r="CO79">
        <v>14</v>
      </c>
      <c r="CP79"/>
      <c r="CQ79"/>
      <c r="CR79"/>
      <c r="CS79" s="12">
        <v>73</v>
      </c>
      <c r="CT79">
        <v>13</v>
      </c>
      <c r="CU79" s="86">
        <v>219.34895324707031</v>
      </c>
      <c r="CV79" s="86">
        <v>-0.65104162693023682</v>
      </c>
      <c r="CW79" s="86"/>
      <c r="CX79" s="86"/>
      <c r="CY79" s="86"/>
      <c r="CZ79">
        <v>73</v>
      </c>
      <c r="DA79">
        <v>53</v>
      </c>
      <c r="DB79">
        <v>360.68646240234375</v>
      </c>
      <c r="DC79" s="86">
        <v>-30</v>
      </c>
      <c r="DD79">
        <v>0.86403506994247437</v>
      </c>
      <c r="DE79">
        <v>103</v>
      </c>
      <c r="DF79">
        <v>120.5</v>
      </c>
      <c r="DG79" s="86">
        <v>52</v>
      </c>
      <c r="DH79">
        <v>358.01266479492187</v>
      </c>
      <c r="DI79">
        <v>-0.58744072914123535</v>
      </c>
      <c r="DJ79">
        <v>58.4375</v>
      </c>
      <c r="DK79" s="86">
        <v>85</v>
      </c>
      <c r="DL79">
        <v>119.5</v>
      </c>
      <c r="DM79"/>
      <c r="DN79"/>
      <c r="DO79" s="86"/>
      <c r="DP79"/>
      <c r="DQ79"/>
      <c r="DR79"/>
      <c r="DS79" s="86"/>
      <c r="DT79"/>
      <c r="DU79" s="86"/>
      <c r="DV79" s="86"/>
      <c r="DW79" s="86"/>
      <c r="DX79"/>
      <c r="DY79" s="86"/>
      <c r="DZ79" s="86"/>
      <c r="EA79" s="86"/>
      <c r="EB79"/>
      <c r="EC79" s="86"/>
      <c r="ED79" s="86"/>
      <c r="EE79" s="86"/>
      <c r="EF79"/>
      <c r="EG79" s="86"/>
      <c r="EH79" s="86"/>
      <c r="EI79" s="86"/>
      <c r="EJ79" s="159"/>
      <c r="EK79" s="159"/>
      <c r="EL79" s="160"/>
      <c r="FA79" s="78"/>
    </row>
    <row r="80" spans="1:157">
      <c r="A80" s="26"/>
      <c r="B80" s="26"/>
      <c r="C80" s="315"/>
      <c r="D80" s="37" t="s">
        <v>764</v>
      </c>
      <c r="E80" s="37" t="s">
        <v>765</v>
      </c>
      <c r="F80" s="38"/>
      <c r="G80" s="39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81"/>
      <c r="AR80" s="40"/>
      <c r="AS80" s="40"/>
      <c r="AT80" s="120" t="s">
        <v>927</v>
      </c>
      <c r="AU80" s="40" t="s">
        <v>2218</v>
      </c>
      <c r="AV80" s="40" t="s">
        <v>2218</v>
      </c>
      <c r="AW80" s="40" t="s">
        <v>927</v>
      </c>
      <c r="AX80" s="40" t="s">
        <v>927</v>
      </c>
      <c r="AY80" s="40" t="s">
        <v>927</v>
      </c>
      <c r="AZ80" s="40" t="s">
        <v>927</v>
      </c>
      <c r="BA80" s="40" t="s">
        <v>2218</v>
      </c>
      <c r="BB80" s="40" t="s">
        <v>927</v>
      </c>
      <c r="BC80" s="40" t="s">
        <v>927</v>
      </c>
      <c r="BD80" s="106" t="s">
        <v>927</v>
      </c>
      <c r="BE80" s="140" t="s">
        <v>927</v>
      </c>
      <c r="BF80" s="140" t="s">
        <v>2218</v>
      </c>
      <c r="BG80" s="40"/>
      <c r="BH80" s="40"/>
      <c r="BI80" s="40"/>
      <c r="BJ80" s="40"/>
      <c r="BK80" s="40"/>
      <c r="BL80" s="100"/>
      <c r="BM80" s="101"/>
      <c r="BN80" s="101"/>
      <c r="BO80" s="99"/>
      <c r="BP80" s="9"/>
      <c r="BQ80" s="1"/>
      <c r="BR80" s="25"/>
      <c r="BS80" s="67"/>
      <c r="BT80" s="67"/>
      <c r="BU80" s="84" t="e">
        <f t="shared" si="4"/>
        <v>#VALUE!</v>
      </c>
      <c r="BV80" s="99">
        <f t="shared" si="3"/>
        <v>0</v>
      </c>
      <c r="BW80" s="86">
        <f>Design!B86</f>
        <v>4.200000000000002</v>
      </c>
      <c r="BX80" s="10">
        <f>Design!F86</f>
        <v>8.9364866024192899E-2</v>
      </c>
      <c r="BY80" s="57" t="s">
        <v>959</v>
      </c>
      <c r="BZ80" s="14" t="s">
        <v>2300</v>
      </c>
      <c r="CA80" s="245">
        <v>41726.71402777778</v>
      </c>
      <c r="CB80" t="s">
        <v>2220</v>
      </c>
      <c r="CC80" s="13"/>
      <c r="CD80" s="67"/>
      <c r="CE80" s="77">
        <v>74</v>
      </c>
      <c r="CF80" s="71">
        <v>77</v>
      </c>
      <c r="CG80" s="71">
        <v>75</v>
      </c>
      <c r="CH80" s="71">
        <v>75</v>
      </c>
      <c r="CI80" s="71">
        <v>72</v>
      </c>
      <c r="CJ80" s="71">
        <v>1</v>
      </c>
      <c r="CK80" s="71">
        <v>1</v>
      </c>
      <c r="CL80" s="71">
        <v>0</v>
      </c>
      <c r="CM80" s="71">
        <v>12</v>
      </c>
      <c r="CN80">
        <v>10</v>
      </c>
      <c r="CO80">
        <v>14</v>
      </c>
      <c r="CP80"/>
      <c r="CQ80"/>
      <c r="CR80"/>
      <c r="CS80" s="12">
        <v>74</v>
      </c>
      <c r="CT80">
        <v>13</v>
      </c>
      <c r="CU80" s="86">
        <v>219.34895324707031</v>
      </c>
      <c r="CV80" s="86">
        <v>-0.65104162693023682</v>
      </c>
      <c r="CW80" s="86"/>
      <c r="CX80" s="86"/>
      <c r="CY80" s="86"/>
      <c r="CZ80">
        <v>74</v>
      </c>
      <c r="DA80">
        <v>53</v>
      </c>
      <c r="DB80">
        <v>366.4959716796875</v>
      </c>
      <c r="DC80" s="86">
        <v>-30</v>
      </c>
      <c r="DD80">
        <v>0.9523809552192688</v>
      </c>
      <c r="DE80">
        <v>110</v>
      </c>
      <c r="DF80">
        <v>122</v>
      </c>
      <c r="DG80" s="86">
        <v>52</v>
      </c>
      <c r="DH80">
        <v>359.107666015625</v>
      </c>
      <c r="DI80">
        <v>-0.58744072914123535</v>
      </c>
      <c r="DJ80">
        <v>53.9375</v>
      </c>
      <c r="DK80" s="86">
        <v>91</v>
      </c>
      <c r="DL80">
        <v>119.5</v>
      </c>
      <c r="DM80"/>
      <c r="DN80"/>
      <c r="DO80" s="86"/>
      <c r="DP80"/>
      <c r="DQ80"/>
      <c r="DR80"/>
      <c r="DS80" s="86"/>
      <c r="DT80"/>
      <c r="DU80" s="86"/>
      <c r="DV80" s="86"/>
      <c r="DW80" s="86"/>
      <c r="DX80"/>
      <c r="DY80" s="86"/>
      <c r="DZ80" s="86"/>
      <c r="EA80" s="86"/>
      <c r="EB80"/>
      <c r="EC80" s="86"/>
      <c r="ED80" s="86"/>
      <c r="EE80" s="86"/>
      <c r="EF80"/>
      <c r="EG80" s="86"/>
      <c r="EH80" s="86"/>
      <c r="EI80" s="86"/>
      <c r="EJ80" s="159"/>
      <c r="EK80" s="159"/>
      <c r="EL80" s="160"/>
      <c r="FA80" s="78"/>
    </row>
    <row r="81" spans="1:157">
      <c r="A81" s="26"/>
      <c r="B81" s="26"/>
      <c r="C81" s="315"/>
      <c r="D81" s="37" t="s">
        <v>766</v>
      </c>
      <c r="E81" s="37" t="s">
        <v>767</v>
      </c>
      <c r="F81" s="38"/>
      <c r="G81" s="39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81"/>
      <c r="AR81" s="40"/>
      <c r="AS81" s="40"/>
      <c r="AT81" s="120" t="s">
        <v>927</v>
      </c>
      <c r="AU81" s="40" t="s">
        <v>927</v>
      </c>
      <c r="AV81" s="40" t="s">
        <v>927</v>
      </c>
      <c r="AW81" s="40" t="s">
        <v>927</v>
      </c>
      <c r="AX81" s="40" t="s">
        <v>927</v>
      </c>
      <c r="AY81" s="40" t="s">
        <v>927</v>
      </c>
      <c r="AZ81" s="40" t="s">
        <v>927</v>
      </c>
      <c r="BA81" s="40" t="s">
        <v>927</v>
      </c>
      <c r="BB81" s="40" t="s">
        <v>927</v>
      </c>
      <c r="BC81" s="40" t="s">
        <v>927</v>
      </c>
      <c r="BD81" s="106" t="s">
        <v>927</v>
      </c>
      <c r="BE81" s="140" t="s">
        <v>927</v>
      </c>
      <c r="BF81" s="140" t="s">
        <v>927</v>
      </c>
      <c r="BG81" s="40"/>
      <c r="BH81" s="40"/>
      <c r="BI81" s="40"/>
      <c r="BJ81" s="40"/>
      <c r="BK81" s="40"/>
      <c r="BL81" s="100"/>
      <c r="BM81" s="101"/>
      <c r="BN81" s="101"/>
      <c r="BO81" s="99"/>
      <c r="BP81" s="9"/>
      <c r="BQ81" s="1"/>
      <c r="BR81" s="25"/>
      <c r="BS81" s="67"/>
      <c r="BT81" s="67"/>
      <c r="BU81" s="84" t="e">
        <f t="shared" si="4"/>
        <v>#VALUE!</v>
      </c>
      <c r="BV81" s="99">
        <f t="shared" si="3"/>
        <v>0</v>
      </c>
      <c r="BW81" s="86">
        <f>Design!B87</f>
        <v>4.2600000000000016</v>
      </c>
      <c r="BX81" s="10">
        <f>Design!F87</f>
        <v>9.0231312662037405E-2</v>
      </c>
      <c r="BY81" s="57" t="s">
        <v>893</v>
      </c>
      <c r="BZ81" s="14" t="s">
        <v>1147</v>
      </c>
      <c r="CA81" s="245">
        <v>41726.71402777778</v>
      </c>
      <c r="CB81" t="s">
        <v>2220</v>
      </c>
      <c r="CC81" s="13"/>
      <c r="CD81" s="67"/>
      <c r="CE81" s="77">
        <v>75</v>
      </c>
      <c r="CF81" s="71">
        <v>78</v>
      </c>
      <c r="CG81" s="71">
        <v>80</v>
      </c>
      <c r="CH81" s="71">
        <v>75</v>
      </c>
      <c r="CI81" s="71">
        <v>74</v>
      </c>
      <c r="CJ81" s="71">
        <v>1</v>
      </c>
      <c r="CK81" s="71">
        <v>1</v>
      </c>
      <c r="CL81" s="71">
        <v>0</v>
      </c>
      <c r="CM81" s="71">
        <v>11</v>
      </c>
      <c r="CN81">
        <v>10</v>
      </c>
      <c r="CO81">
        <v>14</v>
      </c>
      <c r="CP81"/>
      <c r="CQ81"/>
      <c r="CR81"/>
      <c r="CS81" s="12">
        <v>75</v>
      </c>
      <c r="CT81">
        <v>13</v>
      </c>
      <c r="CU81" s="86">
        <v>219.34895324707031</v>
      </c>
      <c r="CV81" s="86">
        <v>-0.65104162693023682</v>
      </c>
      <c r="CW81" s="86"/>
      <c r="CX81" s="86"/>
      <c r="CY81" s="86"/>
      <c r="CZ81">
        <v>75</v>
      </c>
      <c r="DA81">
        <v>54</v>
      </c>
      <c r="DB81">
        <v>372.32073974609375</v>
      </c>
      <c r="DC81" s="86">
        <v>-30</v>
      </c>
      <c r="DD81">
        <v>0.87610620260238647</v>
      </c>
      <c r="DE81">
        <v>107</v>
      </c>
      <c r="DF81">
        <v>116.5</v>
      </c>
      <c r="DG81" s="86">
        <v>53</v>
      </c>
      <c r="DH81">
        <v>360.6356201171875</v>
      </c>
      <c r="DI81">
        <v>-0.61025184392929077</v>
      </c>
      <c r="DJ81">
        <v>51.75</v>
      </c>
      <c r="DK81" s="86">
        <v>87</v>
      </c>
      <c r="DL81">
        <v>119.5</v>
      </c>
      <c r="DM81"/>
      <c r="DN81"/>
      <c r="DO81" s="86"/>
      <c r="DP81"/>
      <c r="DQ81"/>
      <c r="DR81"/>
      <c r="DS81" s="86"/>
      <c r="DT81"/>
      <c r="DU81" s="86"/>
      <c r="DV81" s="86"/>
      <c r="DW81" s="86"/>
      <c r="DX81"/>
      <c r="DY81" s="86"/>
      <c r="DZ81" s="86"/>
      <c r="EA81" s="86"/>
      <c r="EB81"/>
      <c r="EC81" s="86"/>
      <c r="ED81" s="86"/>
      <c r="EE81" s="86"/>
      <c r="EF81"/>
      <c r="EG81" s="86"/>
      <c r="EH81" s="86"/>
      <c r="EI81" s="86"/>
      <c r="EJ81" s="159"/>
      <c r="EK81" s="159"/>
      <c r="EL81" s="160"/>
      <c r="FA81" s="78"/>
    </row>
    <row r="82" spans="1:157">
      <c r="A82" s="26"/>
      <c r="B82" s="26"/>
      <c r="C82" s="315"/>
      <c r="D82" s="37" t="s">
        <v>768</v>
      </c>
      <c r="E82" s="37" t="s">
        <v>769</v>
      </c>
      <c r="F82" s="38"/>
      <c r="G82" s="39"/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81"/>
      <c r="AR82" s="40"/>
      <c r="AS82" s="40"/>
      <c r="AT82" s="120" t="s">
        <v>927</v>
      </c>
      <c r="AU82" s="40" t="s">
        <v>927</v>
      </c>
      <c r="AV82" s="40" t="s">
        <v>927</v>
      </c>
      <c r="AW82" s="40" t="s">
        <v>927</v>
      </c>
      <c r="AX82" s="40" t="s">
        <v>927</v>
      </c>
      <c r="AY82" s="40" t="s">
        <v>927</v>
      </c>
      <c r="AZ82" s="40" t="s">
        <v>927</v>
      </c>
      <c r="BA82" s="40" t="s">
        <v>927</v>
      </c>
      <c r="BB82" s="40" t="s">
        <v>927</v>
      </c>
      <c r="BC82" s="40" t="s">
        <v>927</v>
      </c>
      <c r="BD82" s="106" t="s">
        <v>927</v>
      </c>
      <c r="BE82" s="140" t="s">
        <v>927</v>
      </c>
      <c r="BF82" s="140" t="s">
        <v>927</v>
      </c>
      <c r="BG82" s="40"/>
      <c r="BH82" s="40"/>
      <c r="BI82" s="40"/>
      <c r="BJ82" s="40"/>
      <c r="BK82" s="40"/>
      <c r="BL82" s="100"/>
      <c r="BM82" s="101"/>
      <c r="BN82" s="101"/>
      <c r="BO82" s="99"/>
      <c r="BP82" s="9"/>
      <c r="BQ82" s="1"/>
      <c r="BR82" s="25"/>
      <c r="BS82" s="67"/>
      <c r="BT82" s="67"/>
      <c r="BU82" s="84" t="e">
        <f t="shared" si="4"/>
        <v>#VALUE!</v>
      </c>
      <c r="BV82" s="99">
        <f t="shared" si="3"/>
        <v>0</v>
      </c>
      <c r="BW82" s="86">
        <f>Design!B88</f>
        <v>4.3200000000000012</v>
      </c>
      <c r="BX82" s="10">
        <f>Design!F88</f>
        <v>9.1110421749413431E-2</v>
      </c>
      <c r="BY82" s="57" t="s">
        <v>960</v>
      </c>
      <c r="BZ82" s="14" t="s">
        <v>2301</v>
      </c>
      <c r="CA82" s="245">
        <v>41726.714039351849</v>
      </c>
      <c r="CB82" t="s">
        <v>2220</v>
      </c>
      <c r="CC82" s="13"/>
      <c r="CD82" s="67"/>
      <c r="CE82" s="77">
        <v>76</v>
      </c>
      <c r="CF82" s="71">
        <v>81</v>
      </c>
      <c r="CG82" s="71">
        <v>78</v>
      </c>
      <c r="CH82" s="71">
        <v>75</v>
      </c>
      <c r="CI82" s="71">
        <v>75</v>
      </c>
      <c r="CJ82" s="71">
        <v>0</v>
      </c>
      <c r="CK82" s="71">
        <v>0</v>
      </c>
      <c r="CL82" s="71">
        <v>1</v>
      </c>
      <c r="CM82" s="71">
        <v>11</v>
      </c>
      <c r="CN82">
        <v>10</v>
      </c>
      <c r="CO82">
        <v>14</v>
      </c>
      <c r="CP82"/>
      <c r="CQ82"/>
      <c r="CR82"/>
      <c r="CS82" s="12">
        <v>76</v>
      </c>
      <c r="CT82">
        <v>13</v>
      </c>
      <c r="CU82" s="86">
        <v>219.34895324707031</v>
      </c>
      <c r="CV82" s="86">
        <v>-0.65104162693023682</v>
      </c>
      <c r="CW82" s="86"/>
      <c r="CX82" s="86"/>
      <c r="CY82" s="86"/>
      <c r="CZ82">
        <v>76</v>
      </c>
      <c r="DA82">
        <v>55</v>
      </c>
      <c r="DB82">
        <v>378.08056640625</v>
      </c>
      <c r="DC82" s="86">
        <v>-30</v>
      </c>
      <c r="DD82">
        <v>1.2009131908416748</v>
      </c>
      <c r="DE82">
        <v>122</v>
      </c>
      <c r="DF82">
        <v>113</v>
      </c>
      <c r="DG82" s="86">
        <v>54</v>
      </c>
      <c r="DH82">
        <v>360.1339111328125</v>
      </c>
      <c r="DI82">
        <v>-0.63349741697311401</v>
      </c>
      <c r="DJ82">
        <v>61.875</v>
      </c>
      <c r="DK82" s="86">
        <v>86</v>
      </c>
      <c r="DL82">
        <v>119.5</v>
      </c>
      <c r="DM82"/>
      <c r="DN82"/>
      <c r="DO82" s="86"/>
      <c r="DP82"/>
      <c r="DQ82"/>
      <c r="DR82"/>
      <c r="DS82" s="86"/>
      <c r="DT82"/>
      <c r="DU82" s="86"/>
      <c r="DV82" s="86"/>
      <c r="DW82" s="86"/>
      <c r="DX82"/>
      <c r="DY82" s="86"/>
      <c r="DZ82" s="86"/>
      <c r="EA82" s="86"/>
      <c r="EB82"/>
      <c r="EC82" s="86"/>
      <c r="ED82" s="86"/>
      <c r="EE82" s="86"/>
      <c r="EF82"/>
      <c r="EG82" s="86"/>
      <c r="EH82" s="86"/>
      <c r="EI82" s="86"/>
      <c r="EJ82" s="159"/>
      <c r="EK82" s="159"/>
      <c r="EL82" s="160"/>
      <c r="FA82" s="78"/>
    </row>
    <row r="83" spans="1:157">
      <c r="A83" s="26"/>
      <c r="B83" s="26"/>
      <c r="C83" s="315"/>
      <c r="D83" s="37" t="s">
        <v>770</v>
      </c>
      <c r="E83" s="37" t="s">
        <v>771</v>
      </c>
      <c r="F83" s="38"/>
      <c r="G83" s="39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81"/>
      <c r="AR83" s="40"/>
      <c r="AS83" s="40"/>
      <c r="AT83" s="120" t="s">
        <v>773</v>
      </c>
      <c r="AU83" s="40" t="s">
        <v>773</v>
      </c>
      <c r="AV83" s="40" t="s">
        <v>773</v>
      </c>
      <c r="AW83" s="40" t="s">
        <v>773</v>
      </c>
      <c r="AX83" s="40" t="s">
        <v>773</v>
      </c>
      <c r="AY83" s="40" t="s">
        <v>772</v>
      </c>
      <c r="AZ83" s="40" t="s">
        <v>773</v>
      </c>
      <c r="BA83" s="40" t="s">
        <v>773</v>
      </c>
      <c r="BB83" s="40" t="s">
        <v>773</v>
      </c>
      <c r="BC83" s="40" t="s">
        <v>773</v>
      </c>
      <c r="BD83" s="106" t="s">
        <v>772</v>
      </c>
      <c r="BE83" s="140" t="s">
        <v>773</v>
      </c>
      <c r="BF83" s="140" t="s">
        <v>773</v>
      </c>
      <c r="BG83" s="40"/>
      <c r="BH83" s="40"/>
      <c r="BI83" s="40"/>
      <c r="BJ83" s="40"/>
      <c r="BK83" s="40"/>
      <c r="BL83" s="100"/>
      <c r="BM83" s="101"/>
      <c r="BN83" s="101"/>
      <c r="BO83" s="99"/>
      <c r="BP83" s="9"/>
      <c r="BQ83" s="1"/>
      <c r="BR83" s="25"/>
      <c r="BS83" s="67"/>
      <c r="BT83" s="67"/>
      <c r="BU83" s="84" t="e">
        <f t="shared" si="4"/>
        <v>#VALUE!</v>
      </c>
      <c r="BV83" s="99">
        <f t="shared" si="3"/>
        <v>0</v>
      </c>
      <c r="BW83" s="86">
        <f>Design!B89</f>
        <v>4.3800000000000008</v>
      </c>
      <c r="BX83" s="10">
        <f>Design!F89</f>
        <v>9.200244122957657E-2</v>
      </c>
      <c r="BY83" s="57" t="s">
        <v>961</v>
      </c>
      <c r="BZ83" s="14" t="s">
        <v>2297</v>
      </c>
      <c r="CA83" s="245">
        <v>41726.714039351849</v>
      </c>
      <c r="CB83" t="s">
        <v>2302</v>
      </c>
      <c r="CC83" s="13"/>
      <c r="CD83" s="67"/>
      <c r="CE83" s="77">
        <v>77</v>
      </c>
      <c r="CF83" s="71">
        <v>78</v>
      </c>
      <c r="CG83" s="71">
        <v>72</v>
      </c>
      <c r="CH83" s="71">
        <v>75</v>
      </c>
      <c r="CI83" s="71">
        <v>79</v>
      </c>
      <c r="CJ83" s="71">
        <v>0</v>
      </c>
      <c r="CK83" s="71">
        <v>0</v>
      </c>
      <c r="CL83" s="71">
        <v>0</v>
      </c>
      <c r="CM83" s="71">
        <v>11</v>
      </c>
      <c r="CN83">
        <v>9</v>
      </c>
      <c r="CO83">
        <v>14</v>
      </c>
      <c r="CP83"/>
      <c r="CQ83"/>
      <c r="CR83"/>
      <c r="CS83" s="12">
        <v>77</v>
      </c>
      <c r="CT83">
        <v>14</v>
      </c>
      <c r="CU83" s="86">
        <v>219.24494934082031</v>
      </c>
      <c r="CV83" s="86">
        <v>-0.75505417585372925</v>
      </c>
      <c r="CW83" s="86"/>
      <c r="CX83" s="86"/>
      <c r="CY83" s="86"/>
      <c r="CZ83">
        <v>77</v>
      </c>
      <c r="DA83">
        <v>56</v>
      </c>
      <c r="DB83">
        <v>383.91009521484375</v>
      </c>
      <c r="DC83" s="86">
        <v>-30</v>
      </c>
      <c r="DD83">
        <v>0.85232067108154297</v>
      </c>
      <c r="DE83">
        <v>118</v>
      </c>
      <c r="DF83">
        <v>118</v>
      </c>
      <c r="DG83" s="86">
        <v>54</v>
      </c>
      <c r="DH83">
        <v>360.1339111328125</v>
      </c>
      <c r="DI83">
        <v>-0.63349741697311401</v>
      </c>
      <c r="DJ83">
        <v>60.125</v>
      </c>
      <c r="DK83" s="86">
        <v>88</v>
      </c>
      <c r="DL83">
        <v>119.5</v>
      </c>
      <c r="DM83"/>
      <c r="DN83"/>
      <c r="DO83" s="86"/>
      <c r="DP83"/>
      <c r="DQ83"/>
      <c r="DR83"/>
      <c r="DS83" s="86"/>
      <c r="DT83"/>
      <c r="DU83" s="86"/>
      <c r="DV83" s="86"/>
      <c r="DW83" s="86"/>
      <c r="DX83"/>
      <c r="DY83" s="86"/>
      <c r="DZ83" s="86"/>
      <c r="EA83" s="86"/>
      <c r="EB83"/>
      <c r="EC83" s="86"/>
      <c r="ED83" s="86"/>
      <c r="EE83" s="86"/>
      <c r="EF83"/>
      <c r="EG83" s="86"/>
      <c r="EH83" s="86"/>
      <c r="EI83" s="86"/>
      <c r="EJ83" s="159"/>
      <c r="EK83" s="159"/>
      <c r="EL83" s="160"/>
      <c r="FA83" s="78"/>
    </row>
    <row r="84" spans="1:157">
      <c r="A84" s="26"/>
      <c r="B84" s="26"/>
      <c r="C84" s="315"/>
      <c r="D84" s="37" t="s">
        <v>774</v>
      </c>
      <c r="E84" s="37" t="s">
        <v>775</v>
      </c>
      <c r="F84" s="38"/>
      <c r="G84" s="39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81"/>
      <c r="AR84" s="40"/>
      <c r="AS84" s="40"/>
      <c r="AT84" s="120" t="s">
        <v>776</v>
      </c>
      <c r="AU84" s="40" t="s">
        <v>776</v>
      </c>
      <c r="AV84" s="40" t="s">
        <v>776</v>
      </c>
      <c r="AW84" s="40" t="s">
        <v>776</v>
      </c>
      <c r="AX84" s="40" t="s">
        <v>776</v>
      </c>
      <c r="AY84" s="40" t="s">
        <v>776</v>
      </c>
      <c r="AZ84" s="40" t="s">
        <v>776</v>
      </c>
      <c r="BA84" s="40" t="s">
        <v>776</v>
      </c>
      <c r="BB84" s="40" t="s">
        <v>776</v>
      </c>
      <c r="BC84" s="40" t="s">
        <v>776</v>
      </c>
      <c r="BD84" s="106" t="s">
        <v>776</v>
      </c>
      <c r="BE84" s="140" t="s">
        <v>776</v>
      </c>
      <c r="BF84" s="140" t="s">
        <v>776</v>
      </c>
      <c r="BG84" s="40"/>
      <c r="BH84" s="40"/>
      <c r="BI84" s="40"/>
      <c r="BJ84" s="40"/>
      <c r="BK84" s="40"/>
      <c r="BL84" s="100"/>
      <c r="BM84" s="101"/>
      <c r="BN84" s="101"/>
      <c r="BO84" s="99"/>
      <c r="BP84" s="9"/>
      <c r="BQ84" s="1"/>
      <c r="BR84" s="25"/>
      <c r="BS84" s="67"/>
      <c r="BT84" s="67"/>
      <c r="BU84" s="84" t="e">
        <f t="shared" si="4"/>
        <v>#VALUE!</v>
      </c>
      <c r="BV84" s="99">
        <f t="shared" si="3"/>
        <v>0</v>
      </c>
      <c r="BW84" s="86">
        <f>Design!B90</f>
        <v>4.4400000000000004</v>
      </c>
      <c r="BX84" s="10">
        <f>Design!F90</f>
        <v>9.2907625144341296E-2</v>
      </c>
      <c r="BY84" s="57" t="s">
        <v>962</v>
      </c>
      <c r="BZ84" s="14" t="s">
        <v>2297</v>
      </c>
      <c r="CA84" s="245">
        <v>41726.714039351849</v>
      </c>
      <c r="CB84" t="s">
        <v>2303</v>
      </c>
      <c r="CC84" s="13"/>
      <c r="CD84" s="67"/>
      <c r="CE84" s="77">
        <v>78</v>
      </c>
      <c r="CF84" s="71">
        <v>79</v>
      </c>
      <c r="CG84" s="71">
        <v>79</v>
      </c>
      <c r="CH84" s="71">
        <v>77</v>
      </c>
      <c r="CI84" s="71">
        <v>72</v>
      </c>
      <c r="CJ84" s="71">
        <v>1</v>
      </c>
      <c r="CK84" s="71">
        <v>0</v>
      </c>
      <c r="CL84" s="71">
        <v>0</v>
      </c>
      <c r="CM84" s="71">
        <v>11</v>
      </c>
      <c r="CN84">
        <v>9</v>
      </c>
      <c r="CO84">
        <v>14</v>
      </c>
      <c r="CP84"/>
      <c r="CQ84"/>
      <c r="CR84"/>
      <c r="CS84" s="12">
        <v>78</v>
      </c>
      <c r="CT84">
        <v>14</v>
      </c>
      <c r="CU84" s="86">
        <v>219.24494934082031</v>
      </c>
      <c r="CV84" s="86">
        <v>-0.75505417585372925</v>
      </c>
      <c r="CW84" s="86"/>
      <c r="CX84" s="86"/>
      <c r="CY84" s="86"/>
      <c r="CZ84">
        <v>78</v>
      </c>
      <c r="DA84">
        <v>56</v>
      </c>
      <c r="DB84">
        <v>389.73629760742187</v>
      </c>
      <c r="DC84" s="86">
        <v>-30</v>
      </c>
      <c r="DD84">
        <v>0.86899560689926147</v>
      </c>
      <c r="DE84">
        <v>108</v>
      </c>
      <c r="DF84">
        <v>115</v>
      </c>
      <c r="DG84" s="86">
        <v>55</v>
      </c>
      <c r="DH84">
        <v>360.614990234375</v>
      </c>
      <c r="DI84">
        <v>-0.65717756748199463</v>
      </c>
      <c r="DJ84">
        <v>56.9375</v>
      </c>
      <c r="DK84" s="86">
        <v>90</v>
      </c>
      <c r="DL84">
        <v>119.5</v>
      </c>
      <c r="DM84"/>
      <c r="DN84"/>
      <c r="DO84" s="86"/>
      <c r="DP84"/>
      <c r="DQ84"/>
      <c r="DR84"/>
      <c r="DS84" s="86"/>
      <c r="DT84"/>
      <c r="DU84" s="86"/>
      <c r="DV84" s="86"/>
      <c r="DW84" s="86"/>
      <c r="DX84"/>
      <c r="DY84" s="86"/>
      <c r="DZ84" s="86"/>
      <c r="EA84" s="86"/>
      <c r="EB84"/>
      <c r="EC84" s="86"/>
      <c r="ED84" s="86"/>
      <c r="EE84" s="86"/>
      <c r="EF84"/>
      <c r="EG84" s="86"/>
      <c r="EH84" s="86"/>
      <c r="EI84" s="86"/>
      <c r="EJ84" s="159"/>
      <c r="EK84" s="159"/>
      <c r="EL84" s="160"/>
      <c r="FA84" s="78"/>
    </row>
    <row r="85" spans="1:157">
      <c r="A85" s="26"/>
      <c r="B85" s="26"/>
      <c r="C85" s="315"/>
      <c r="D85" s="37" t="s">
        <v>779</v>
      </c>
      <c r="E85" s="37" t="s">
        <v>780</v>
      </c>
      <c r="F85" s="38"/>
      <c r="G85" s="39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  <c r="AF85" s="40"/>
      <c r="AG85" s="40"/>
      <c r="AH85" s="40"/>
      <c r="AI85" s="40"/>
      <c r="AJ85" s="40"/>
      <c r="AK85" s="40"/>
      <c r="AL85" s="40"/>
      <c r="AM85" s="40"/>
      <c r="AN85" s="40"/>
      <c r="AO85" s="40"/>
      <c r="AP85" s="40"/>
      <c r="AQ85" s="81"/>
      <c r="AR85" s="40"/>
      <c r="AS85" s="40"/>
      <c r="AT85" s="120" t="s">
        <v>917</v>
      </c>
      <c r="AU85" s="40" t="s">
        <v>917</v>
      </c>
      <c r="AV85" s="40" t="s">
        <v>917</v>
      </c>
      <c r="AW85" s="40" t="s">
        <v>917</v>
      </c>
      <c r="AX85" s="40" t="s">
        <v>917</v>
      </c>
      <c r="AY85" s="40" t="s">
        <v>917</v>
      </c>
      <c r="AZ85" s="40" t="s">
        <v>917</v>
      </c>
      <c r="BA85" s="40" t="s">
        <v>917</v>
      </c>
      <c r="BB85" s="40" t="s">
        <v>917</v>
      </c>
      <c r="BC85" s="40" t="s">
        <v>917</v>
      </c>
      <c r="BD85" s="106" t="s">
        <v>917</v>
      </c>
      <c r="BE85" s="140" t="s">
        <v>917</v>
      </c>
      <c r="BF85" s="140" t="s">
        <v>917</v>
      </c>
      <c r="BG85" s="40"/>
      <c r="BH85" s="40"/>
      <c r="BI85" s="40"/>
      <c r="BJ85" s="40"/>
      <c r="BK85" s="40"/>
      <c r="BL85" s="100"/>
      <c r="BM85" s="101"/>
      <c r="BN85" s="101"/>
      <c r="BO85" s="99"/>
      <c r="BP85" s="9"/>
      <c r="BQ85" s="1"/>
      <c r="BR85" s="25"/>
      <c r="BS85" s="67"/>
      <c r="BT85" s="67"/>
      <c r="BU85" s="84" t="e">
        <f t="shared" si="4"/>
        <v>#VALUE!</v>
      </c>
      <c r="BV85" s="99">
        <f t="shared" si="3"/>
        <v>0</v>
      </c>
      <c r="BW85" s="86">
        <f>Design!B91</f>
        <v>4.5</v>
      </c>
      <c r="BX85" s="10">
        <f>Design!F91</f>
        <v>9.3826233814974666E-2</v>
      </c>
      <c r="BY85" s="57" t="s">
        <v>963</v>
      </c>
      <c r="BZ85" s="14" t="s">
        <v>2297</v>
      </c>
      <c r="CA85" s="245">
        <v>41726.714039351849</v>
      </c>
      <c r="CB85" t="s">
        <v>2303</v>
      </c>
      <c r="CC85" s="13"/>
      <c r="CD85" s="67"/>
      <c r="CE85" s="77">
        <v>79</v>
      </c>
      <c r="CF85" s="71">
        <v>74</v>
      </c>
      <c r="CG85" s="71">
        <v>79</v>
      </c>
      <c r="CH85" s="71">
        <v>79</v>
      </c>
      <c r="CI85" s="71">
        <v>75</v>
      </c>
      <c r="CJ85" s="71">
        <v>0</v>
      </c>
      <c r="CK85" s="71">
        <v>1</v>
      </c>
      <c r="CL85" s="71">
        <v>1</v>
      </c>
      <c r="CM85" s="71">
        <v>11</v>
      </c>
      <c r="CN85">
        <v>10</v>
      </c>
      <c r="CO85">
        <v>14</v>
      </c>
      <c r="CP85"/>
      <c r="CQ85"/>
      <c r="CR85"/>
      <c r="CS85" s="12">
        <v>79</v>
      </c>
      <c r="CT85">
        <v>14</v>
      </c>
      <c r="CU85" s="86">
        <v>219.24494934082031</v>
      </c>
      <c r="CV85" s="86">
        <v>-0.75505417585372925</v>
      </c>
      <c r="CW85" s="86"/>
      <c r="CX85" s="86"/>
      <c r="CY85" s="86"/>
      <c r="CZ85">
        <v>79</v>
      </c>
      <c r="DA85">
        <v>57</v>
      </c>
      <c r="DB85">
        <v>395.48394775390625</v>
      </c>
      <c r="DC85" s="86">
        <v>-30</v>
      </c>
      <c r="DD85">
        <v>1.2618025541305542</v>
      </c>
      <c r="DE85">
        <v>119</v>
      </c>
      <c r="DF85">
        <v>121</v>
      </c>
      <c r="DG85" s="86">
        <v>56</v>
      </c>
      <c r="DH85">
        <v>361.61624145507812</v>
      </c>
      <c r="DI85">
        <v>-0.68129217624664307</v>
      </c>
      <c r="DJ85">
        <v>54.3125</v>
      </c>
      <c r="DK85" s="86">
        <v>90</v>
      </c>
      <c r="DL85">
        <v>119.5</v>
      </c>
      <c r="DM85"/>
      <c r="DN85"/>
      <c r="DO85" s="86"/>
      <c r="DP85"/>
      <c r="DQ85"/>
      <c r="DR85"/>
      <c r="DS85" s="86"/>
      <c r="DT85"/>
      <c r="DU85" s="86"/>
      <c r="DV85" s="86"/>
      <c r="DW85" s="86"/>
      <c r="DX85"/>
      <c r="DY85" s="86"/>
      <c r="DZ85" s="86"/>
      <c r="EA85" s="86"/>
      <c r="EB85"/>
      <c r="EC85" s="86"/>
      <c r="ED85" s="86"/>
      <c r="EE85" s="86"/>
      <c r="EF85"/>
      <c r="EG85" s="86"/>
      <c r="EH85" s="86"/>
      <c r="EI85" s="86"/>
      <c r="EJ85" s="159"/>
      <c r="EK85" s="159"/>
      <c r="EL85" s="160"/>
      <c r="FA85" s="78"/>
    </row>
    <row r="86" spans="1:157">
      <c r="A86" s="26"/>
      <c r="B86" s="26"/>
      <c r="C86" s="315"/>
      <c r="D86" s="37" t="s">
        <v>783</v>
      </c>
      <c r="E86" s="37" t="s">
        <v>903</v>
      </c>
      <c r="F86" s="38"/>
      <c r="G86" s="39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  <c r="AF86" s="40"/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81"/>
      <c r="AR86" s="40"/>
      <c r="AS86" s="40"/>
      <c r="AT86" s="120" t="s">
        <v>776</v>
      </c>
      <c r="AU86" s="40" t="s">
        <v>776</v>
      </c>
      <c r="AV86" s="40" t="s">
        <v>776</v>
      </c>
      <c r="AW86" s="40" t="s">
        <v>776</v>
      </c>
      <c r="AX86" s="40" t="s">
        <v>776</v>
      </c>
      <c r="AY86" s="40" t="s">
        <v>776</v>
      </c>
      <c r="AZ86" s="40" t="s">
        <v>776</v>
      </c>
      <c r="BA86" s="40" t="s">
        <v>776</v>
      </c>
      <c r="BB86" s="40" t="s">
        <v>776</v>
      </c>
      <c r="BC86" s="40" t="s">
        <v>776</v>
      </c>
      <c r="BD86" s="106" t="s">
        <v>776</v>
      </c>
      <c r="BE86" s="140" t="s">
        <v>776</v>
      </c>
      <c r="BF86" s="140" t="s">
        <v>776</v>
      </c>
      <c r="BG86" s="40"/>
      <c r="BH86" s="40"/>
      <c r="BI86" s="40"/>
      <c r="BJ86" s="40"/>
      <c r="BK86" s="40"/>
      <c r="BL86" s="100"/>
      <c r="BM86" s="101"/>
      <c r="BN86" s="101"/>
      <c r="BO86" s="99"/>
      <c r="BP86" s="9"/>
      <c r="BQ86" s="1"/>
      <c r="BR86" s="25"/>
      <c r="BS86" s="67"/>
      <c r="BT86" s="67"/>
      <c r="BU86" s="84" t="e">
        <f t="shared" si="4"/>
        <v>#VALUE!</v>
      </c>
      <c r="BV86" s="99">
        <f t="shared" si="3"/>
        <v>0</v>
      </c>
      <c r="BW86" s="86">
        <f>Design!B92</f>
        <v>4.5599999999999996</v>
      </c>
      <c r="BX86" s="10">
        <f>Design!F92</f>
        <v>9.4758534029381503E-2</v>
      </c>
      <c r="BY86" s="57" t="s">
        <v>2005</v>
      </c>
      <c r="BZ86" s="14" t="s">
        <v>427</v>
      </c>
      <c r="CA86" s="245">
        <v>41726.714050925926</v>
      </c>
      <c r="CB86" t="s">
        <v>2386</v>
      </c>
      <c r="CC86" s="13"/>
      <c r="CD86" s="67"/>
      <c r="CE86" s="77">
        <v>80</v>
      </c>
      <c r="CF86" s="71">
        <v>79</v>
      </c>
      <c r="CG86" s="71">
        <v>80</v>
      </c>
      <c r="CH86" s="71">
        <v>78</v>
      </c>
      <c r="CI86" s="71">
        <v>77</v>
      </c>
      <c r="CJ86" s="71">
        <v>1</v>
      </c>
      <c r="CK86" s="71">
        <v>1</v>
      </c>
      <c r="CL86" s="71">
        <v>0</v>
      </c>
      <c r="CM86" s="71">
        <v>11</v>
      </c>
      <c r="CN86">
        <v>11</v>
      </c>
      <c r="CO86">
        <v>13</v>
      </c>
      <c r="CP86"/>
      <c r="CQ86"/>
      <c r="CR86"/>
      <c r="CS86" s="12">
        <v>80</v>
      </c>
      <c r="CT86">
        <v>14</v>
      </c>
      <c r="CU86" s="86">
        <v>219.24494934082031</v>
      </c>
      <c r="CV86" s="86">
        <v>-0.75505417585372925</v>
      </c>
      <c r="CW86" s="86"/>
      <c r="CX86" s="86"/>
      <c r="CY86" s="86"/>
      <c r="CZ86">
        <v>80</v>
      </c>
      <c r="DA86">
        <v>58</v>
      </c>
      <c r="DB86">
        <v>401.29833984375</v>
      </c>
      <c r="DC86" s="86">
        <v>-30</v>
      </c>
      <c r="DD86">
        <v>0.92796611785888672</v>
      </c>
      <c r="DE86">
        <v>110</v>
      </c>
      <c r="DF86">
        <v>120.5</v>
      </c>
      <c r="DG86" s="86">
        <v>56</v>
      </c>
      <c r="DH86">
        <v>362.51748657226562</v>
      </c>
      <c r="DI86">
        <v>-0.68129217624664307</v>
      </c>
      <c r="DJ86">
        <v>54.8125</v>
      </c>
      <c r="DK86" s="86">
        <v>87</v>
      </c>
      <c r="DL86">
        <v>119.5</v>
      </c>
      <c r="DM86"/>
      <c r="DN86"/>
      <c r="DO86" s="86"/>
      <c r="DP86"/>
      <c r="DQ86"/>
      <c r="DR86"/>
      <c r="DS86" s="86"/>
      <c r="DT86"/>
      <c r="DU86" s="86"/>
      <c r="DV86" s="86"/>
      <c r="DW86" s="86"/>
      <c r="DX86"/>
      <c r="DY86" s="86"/>
      <c r="DZ86" s="86"/>
      <c r="EA86" s="86"/>
      <c r="EB86"/>
      <c r="EC86" s="86"/>
      <c r="ED86" s="86"/>
      <c r="EE86" s="86"/>
      <c r="EF86"/>
      <c r="EG86" s="86"/>
      <c r="EH86" s="86"/>
      <c r="EI86" s="86"/>
      <c r="EJ86" s="159"/>
      <c r="EK86" s="159"/>
      <c r="EL86" s="160"/>
      <c r="FA86" s="78"/>
    </row>
    <row r="87" spans="1:157">
      <c r="A87" s="26"/>
      <c r="B87" s="26"/>
      <c r="C87" s="315"/>
      <c r="D87" s="37" t="s">
        <v>1126</v>
      </c>
      <c r="E87" s="37" t="s">
        <v>1127</v>
      </c>
      <c r="F87" s="38"/>
      <c r="G87" s="39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  <c r="AF87" s="40"/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81"/>
      <c r="AR87" s="40"/>
      <c r="AS87" s="40"/>
      <c r="AT87" s="120" t="s">
        <v>1929</v>
      </c>
      <c r="AU87" s="40" t="s">
        <v>1929</v>
      </c>
      <c r="AV87" s="40" t="s">
        <v>1929</v>
      </c>
      <c r="AW87" s="40" t="s">
        <v>1929</v>
      </c>
      <c r="AX87" s="40" t="s">
        <v>1929</v>
      </c>
      <c r="AY87" s="40" t="s">
        <v>1929</v>
      </c>
      <c r="AZ87" s="40" t="s">
        <v>1929</v>
      </c>
      <c r="BA87" s="40" t="s">
        <v>1930</v>
      </c>
      <c r="BB87" s="40" t="s">
        <v>1929</v>
      </c>
      <c r="BC87" s="40" t="s">
        <v>1929</v>
      </c>
      <c r="BD87" s="106" t="s">
        <v>1929</v>
      </c>
      <c r="BE87" s="140" t="s">
        <v>1929</v>
      </c>
      <c r="BF87" s="140" t="s">
        <v>1930</v>
      </c>
      <c r="BG87" s="40"/>
      <c r="BH87" s="40"/>
      <c r="BI87" s="40"/>
      <c r="BJ87" s="40"/>
      <c r="BK87" s="40"/>
      <c r="BL87" s="100"/>
      <c r="BM87" s="101"/>
      <c r="BN87" s="101"/>
      <c r="BO87" s="99"/>
      <c r="BP87" s="9"/>
      <c r="BQ87" s="1"/>
      <c r="BR87" s="25"/>
      <c r="BS87" s="67"/>
      <c r="BT87" s="67"/>
      <c r="BU87" s="84" t="e">
        <f t="shared" si="4"/>
        <v>#VALUE!</v>
      </c>
      <c r="BV87" s="99">
        <f t="shared" si="3"/>
        <v>0</v>
      </c>
      <c r="BW87" s="86">
        <f>Design!B93</f>
        <v>4.6199999999999992</v>
      </c>
      <c r="BX87" s="10">
        <f>Design!F93</f>
        <v>9.5704799235831625E-2</v>
      </c>
      <c r="BY87" s="57" t="s">
        <v>964</v>
      </c>
      <c r="BZ87" s="14" t="s">
        <v>2304</v>
      </c>
      <c r="CA87" s="245">
        <v>41726.714050925926</v>
      </c>
      <c r="CB87" t="s">
        <v>2220</v>
      </c>
      <c r="CC87" s="13"/>
      <c r="CD87" s="67"/>
      <c r="CE87" s="77">
        <v>81</v>
      </c>
      <c r="CF87" s="71">
        <v>75</v>
      </c>
      <c r="CG87" s="71">
        <v>74</v>
      </c>
      <c r="CH87" s="71">
        <v>73</v>
      </c>
      <c r="CI87" s="71">
        <v>75</v>
      </c>
      <c r="CJ87" s="71">
        <v>1</v>
      </c>
      <c r="CK87" s="71">
        <v>1</v>
      </c>
      <c r="CL87" s="71">
        <v>1</v>
      </c>
      <c r="CM87" s="71">
        <v>11</v>
      </c>
      <c r="CN87">
        <v>9</v>
      </c>
      <c r="CO87">
        <v>15</v>
      </c>
      <c r="CP87"/>
      <c r="CQ87"/>
      <c r="CR87"/>
      <c r="CS87" s="12">
        <v>81</v>
      </c>
      <c r="CT87">
        <v>14</v>
      </c>
      <c r="CU87" s="86">
        <v>219.24494934082031</v>
      </c>
      <c r="CV87" s="86">
        <v>-0.75505417585372925</v>
      </c>
      <c r="CW87" s="86"/>
      <c r="CX87" s="86"/>
      <c r="CY87" s="86"/>
      <c r="CZ87">
        <v>81</v>
      </c>
      <c r="DA87">
        <v>58</v>
      </c>
      <c r="DB87">
        <v>407.1075439453125</v>
      </c>
      <c r="DC87" s="86">
        <v>-30</v>
      </c>
      <c r="DD87">
        <v>0.95397490262985229</v>
      </c>
      <c r="DE87">
        <v>110</v>
      </c>
      <c r="DF87">
        <v>119</v>
      </c>
      <c r="DG87" s="86">
        <v>57</v>
      </c>
      <c r="DH87">
        <v>363.02630615234375</v>
      </c>
      <c r="DI87">
        <v>-0.7058413028717041</v>
      </c>
      <c r="DJ87">
        <v>56.75</v>
      </c>
      <c r="DK87" s="86">
        <v>85</v>
      </c>
      <c r="DL87">
        <v>119.5</v>
      </c>
      <c r="DM87"/>
      <c r="DN87"/>
      <c r="DO87" s="86"/>
      <c r="DP87"/>
      <c r="DQ87"/>
      <c r="DR87"/>
      <c r="DS87" s="86"/>
      <c r="DT87"/>
      <c r="DU87" s="86"/>
      <c r="DV87" s="86"/>
      <c r="DW87" s="86"/>
      <c r="DX87"/>
      <c r="DY87" s="86"/>
      <c r="DZ87" s="86"/>
      <c r="EA87" s="86"/>
      <c r="EB87"/>
      <c r="EC87" s="86"/>
      <c r="ED87" s="86"/>
      <c r="EE87" s="86"/>
      <c r="EF87"/>
      <c r="EG87" s="86"/>
      <c r="EH87" s="86"/>
      <c r="EI87" s="86"/>
      <c r="EJ87" s="159"/>
      <c r="EK87" s="159"/>
      <c r="EL87" s="160"/>
      <c r="FA87" s="78"/>
    </row>
    <row r="88" spans="1:157">
      <c r="A88" s="26"/>
      <c r="B88" s="26"/>
      <c r="C88" s="315"/>
      <c r="D88" s="37" t="s">
        <v>1128</v>
      </c>
      <c r="E88" s="37" t="s">
        <v>1129</v>
      </c>
      <c r="F88" s="38"/>
      <c r="G88" s="39"/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  <c r="AF88" s="40"/>
      <c r="AG88" s="40"/>
      <c r="AH88" s="40"/>
      <c r="AI88" s="40"/>
      <c r="AJ88" s="40"/>
      <c r="AK88" s="40"/>
      <c r="AL88" s="40"/>
      <c r="AM88" s="40"/>
      <c r="AN88" s="40"/>
      <c r="AO88" s="40"/>
      <c r="AP88" s="40"/>
      <c r="AQ88" s="81"/>
      <c r="AR88" s="40"/>
      <c r="AS88" s="40"/>
      <c r="AT88" s="120" t="s">
        <v>927</v>
      </c>
      <c r="AU88" s="40" t="s">
        <v>927</v>
      </c>
      <c r="AV88" s="40" t="s">
        <v>927</v>
      </c>
      <c r="AW88" s="40" t="s">
        <v>927</v>
      </c>
      <c r="AX88" s="40" t="s">
        <v>927</v>
      </c>
      <c r="AY88" s="40" t="s">
        <v>927</v>
      </c>
      <c r="AZ88" s="40" t="s">
        <v>927</v>
      </c>
      <c r="BA88" s="40" t="s">
        <v>927</v>
      </c>
      <c r="BB88" s="40" t="s">
        <v>927</v>
      </c>
      <c r="BC88" s="40" t="s">
        <v>927</v>
      </c>
      <c r="BD88" s="106" t="s">
        <v>927</v>
      </c>
      <c r="BE88" s="140" t="s">
        <v>927</v>
      </c>
      <c r="BF88" s="140" t="s">
        <v>927</v>
      </c>
      <c r="BG88" s="40"/>
      <c r="BH88" s="40"/>
      <c r="BI88" s="40"/>
      <c r="BJ88" s="40"/>
      <c r="BK88" s="40"/>
      <c r="BL88" s="100"/>
      <c r="BM88" s="101"/>
      <c r="BN88" s="101"/>
      <c r="BO88" s="99"/>
      <c r="BP88" s="9"/>
      <c r="BQ88" s="1"/>
      <c r="BR88" s="25"/>
      <c r="BS88" s="67"/>
      <c r="BT88" s="67"/>
      <c r="BU88" s="84" t="e">
        <f t="shared" si="4"/>
        <v>#VALUE!</v>
      </c>
      <c r="BV88" s="99">
        <f t="shared" si="3"/>
        <v>0</v>
      </c>
      <c r="BW88" s="86">
        <f>Design!B94</f>
        <v>4.6799999999999988</v>
      </c>
      <c r="BX88" s="10">
        <f>Design!F94</f>
        <v>9.6665309743492023E-2</v>
      </c>
      <c r="BY88" s="57" t="s">
        <v>965</v>
      </c>
      <c r="BZ88" s="14" t="s">
        <v>2305</v>
      </c>
      <c r="CA88" s="245">
        <v>41726.714062500003</v>
      </c>
      <c r="CB88" t="s">
        <v>2387</v>
      </c>
      <c r="CC88" s="13"/>
      <c r="CD88" s="67"/>
      <c r="CE88" s="77">
        <v>82</v>
      </c>
      <c r="CF88" s="71">
        <v>76</v>
      </c>
      <c r="CG88" s="71">
        <v>78</v>
      </c>
      <c r="CH88" s="71">
        <v>76</v>
      </c>
      <c r="CI88" s="71">
        <v>78</v>
      </c>
      <c r="CJ88" s="71">
        <v>0</v>
      </c>
      <c r="CK88" s="71">
        <v>0</v>
      </c>
      <c r="CL88" s="71">
        <v>0</v>
      </c>
      <c r="CM88" s="71">
        <v>11</v>
      </c>
      <c r="CN88">
        <v>10</v>
      </c>
      <c r="CO88">
        <v>14</v>
      </c>
      <c r="CP88"/>
      <c r="CQ88"/>
      <c r="CR88"/>
      <c r="CS88" s="12">
        <v>82</v>
      </c>
      <c r="CT88">
        <v>14</v>
      </c>
      <c r="CU88" s="86">
        <v>219.24494934082031</v>
      </c>
      <c r="CV88" s="86">
        <v>-0.75505417585372925</v>
      </c>
      <c r="CW88" s="86"/>
      <c r="CX88" s="86"/>
      <c r="CY88" s="86"/>
      <c r="CZ88">
        <v>82</v>
      </c>
      <c r="DA88">
        <v>59</v>
      </c>
      <c r="DB88">
        <v>412.91690063476562</v>
      </c>
      <c r="DC88" s="86">
        <v>-30</v>
      </c>
      <c r="DD88">
        <v>0.95319151878356934</v>
      </c>
      <c r="DE88">
        <v>113</v>
      </c>
      <c r="DF88">
        <v>120</v>
      </c>
      <c r="DG88" s="86">
        <v>58</v>
      </c>
      <c r="DH88">
        <v>363.70513916015625</v>
      </c>
      <c r="DI88">
        <v>-0.73082488775253296</v>
      </c>
      <c r="DJ88">
        <v>55.875</v>
      </c>
      <c r="DK88" s="86">
        <v>88</v>
      </c>
      <c r="DL88">
        <v>119.5</v>
      </c>
      <c r="DM88"/>
      <c r="DN88"/>
      <c r="DO88" s="86"/>
      <c r="DP88"/>
      <c r="DQ88"/>
      <c r="DR88"/>
      <c r="DS88" s="86"/>
      <c r="DT88"/>
      <c r="DU88" s="86"/>
      <c r="DV88" s="86"/>
      <c r="DW88" s="86"/>
      <c r="DX88"/>
      <c r="DY88" s="86"/>
      <c r="DZ88" s="86"/>
      <c r="EA88" s="86"/>
      <c r="EB88"/>
      <c r="EC88" s="86"/>
      <c r="ED88" s="86"/>
      <c r="EE88" s="86"/>
      <c r="EF88"/>
      <c r="EG88" s="86"/>
      <c r="EH88" s="86"/>
      <c r="EI88" s="86"/>
      <c r="EJ88" s="159"/>
      <c r="EK88" s="159"/>
      <c r="EL88" s="160"/>
      <c r="FA88" s="78"/>
    </row>
    <row r="89" spans="1:157">
      <c r="A89" s="26"/>
      <c r="B89" s="26"/>
      <c r="C89" s="315"/>
      <c r="D89" s="37" t="s">
        <v>1130</v>
      </c>
      <c r="E89" s="37" t="s">
        <v>1131</v>
      </c>
      <c r="F89" s="38"/>
      <c r="G89" s="39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  <c r="AB89" s="40"/>
      <c r="AC89" s="40"/>
      <c r="AD89" s="40"/>
      <c r="AE89" s="40"/>
      <c r="AF89" s="40"/>
      <c r="AG89" s="40"/>
      <c r="AH89" s="40"/>
      <c r="AI89" s="40"/>
      <c r="AJ89" s="40"/>
      <c r="AK89" s="40"/>
      <c r="AL89" s="40"/>
      <c r="AM89" s="40"/>
      <c r="AN89" s="40"/>
      <c r="AO89" s="40"/>
      <c r="AP89" s="40"/>
      <c r="AQ89" s="81"/>
      <c r="AR89" s="40"/>
      <c r="AS89" s="40"/>
      <c r="AT89" s="120" t="s">
        <v>927</v>
      </c>
      <c r="AU89" s="40" t="s">
        <v>927</v>
      </c>
      <c r="AV89" s="40" t="s">
        <v>927</v>
      </c>
      <c r="AW89" s="40" t="s">
        <v>927</v>
      </c>
      <c r="AX89" s="40" t="s">
        <v>927</v>
      </c>
      <c r="AY89" s="40" t="s">
        <v>927</v>
      </c>
      <c r="AZ89" s="40" t="s">
        <v>927</v>
      </c>
      <c r="BA89" s="40" t="s">
        <v>927</v>
      </c>
      <c r="BB89" s="40" t="s">
        <v>927</v>
      </c>
      <c r="BC89" s="40" t="s">
        <v>927</v>
      </c>
      <c r="BD89" s="106" t="s">
        <v>927</v>
      </c>
      <c r="BE89" s="140" t="s">
        <v>927</v>
      </c>
      <c r="BF89" s="140" t="s">
        <v>927</v>
      </c>
      <c r="BG89" s="40"/>
      <c r="BH89" s="40"/>
      <c r="BI89" s="40"/>
      <c r="BJ89" s="40"/>
      <c r="BK89" s="40"/>
      <c r="BL89" s="100"/>
      <c r="BM89" s="101"/>
      <c r="BN89" s="101"/>
      <c r="BO89" s="99"/>
      <c r="BP89" s="9"/>
      <c r="BQ89" s="1"/>
      <c r="BR89" s="25"/>
      <c r="BS89" s="67"/>
      <c r="BT89" s="67"/>
      <c r="BU89" s="84" t="e">
        <f t="shared" si="4"/>
        <v>#VALUE!</v>
      </c>
      <c r="BV89" s="99">
        <f t="shared" si="3"/>
        <v>0</v>
      </c>
      <c r="BW89" s="86">
        <f>Design!B95</f>
        <v>4.7399999999999984</v>
      </c>
      <c r="BX89" s="10">
        <f>Design!F95</f>
        <v>9.7640352930038574E-2</v>
      </c>
      <c r="BY89" s="57" t="s">
        <v>966</v>
      </c>
      <c r="BZ89" s="14" t="s">
        <v>2306</v>
      </c>
      <c r="CA89" s="245">
        <v>41726.714097222219</v>
      </c>
      <c r="CB89" t="s">
        <v>2220</v>
      </c>
      <c r="CC89" s="13"/>
      <c r="CD89" s="67"/>
      <c r="CE89" s="77">
        <v>83</v>
      </c>
      <c r="CF89" s="71">
        <v>78</v>
      </c>
      <c r="CG89" s="71">
        <v>77</v>
      </c>
      <c r="CH89" s="71">
        <v>78</v>
      </c>
      <c r="CI89" s="71">
        <v>76</v>
      </c>
      <c r="CJ89" s="71">
        <v>1</v>
      </c>
      <c r="CK89" s="71">
        <v>1</v>
      </c>
      <c r="CL89" s="71">
        <v>0</v>
      </c>
      <c r="CM89" s="71">
        <v>12</v>
      </c>
      <c r="CN89">
        <v>10</v>
      </c>
      <c r="CO89">
        <v>15</v>
      </c>
      <c r="CP89"/>
      <c r="CQ89"/>
      <c r="CR89"/>
      <c r="CS89" s="12">
        <v>83</v>
      </c>
      <c r="CT89">
        <v>15</v>
      </c>
      <c r="CU89" s="86">
        <v>219.13322448730469</v>
      </c>
      <c r="CV89" s="86">
        <v>-0.866771399974823</v>
      </c>
      <c r="CW89" s="86"/>
      <c r="CX89" s="86"/>
      <c r="CY89" s="86"/>
      <c r="CZ89">
        <v>83</v>
      </c>
      <c r="DA89">
        <v>60</v>
      </c>
      <c r="DB89">
        <v>418.70468139648437</v>
      </c>
      <c r="DC89" s="86">
        <v>-30</v>
      </c>
      <c r="DD89">
        <v>1.0611354112625122</v>
      </c>
      <c r="DE89">
        <v>110</v>
      </c>
      <c r="DF89">
        <v>119</v>
      </c>
      <c r="DG89" s="86">
        <v>58</v>
      </c>
      <c r="DH89">
        <v>363.70513916015625</v>
      </c>
      <c r="DI89">
        <v>-0.73082488775253296</v>
      </c>
      <c r="DJ89">
        <v>57.4375</v>
      </c>
      <c r="DK89" s="86">
        <v>88</v>
      </c>
      <c r="DL89">
        <v>119.5</v>
      </c>
      <c r="DM89"/>
      <c r="DN89"/>
      <c r="DO89" s="86"/>
      <c r="DP89"/>
      <c r="DQ89"/>
      <c r="DR89"/>
      <c r="DS89" s="86"/>
      <c r="DT89"/>
      <c r="DU89" s="86"/>
      <c r="DV89" s="86"/>
      <c r="DW89" s="86"/>
      <c r="DX89"/>
      <c r="DY89" s="86"/>
      <c r="DZ89" s="86"/>
      <c r="EA89" s="86"/>
      <c r="EB89"/>
      <c r="EC89" s="86"/>
      <c r="ED89" s="86"/>
      <c r="EE89" s="86"/>
      <c r="EF89"/>
      <c r="EG89" s="86"/>
      <c r="EH89" s="86"/>
      <c r="EI89" s="86"/>
      <c r="EJ89" s="159"/>
      <c r="EK89" s="159"/>
      <c r="EL89" s="160"/>
      <c r="FA89" s="78"/>
    </row>
    <row r="90" spans="1:157">
      <c r="A90" s="26"/>
      <c r="B90" s="26"/>
      <c r="C90" s="315"/>
      <c r="D90" s="37" t="s">
        <v>930</v>
      </c>
      <c r="E90" s="37" t="s">
        <v>931</v>
      </c>
      <c r="F90" s="38"/>
      <c r="G90" s="39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81"/>
      <c r="AR90" s="40"/>
      <c r="AS90" s="40"/>
      <c r="AT90" s="120" t="s">
        <v>927</v>
      </c>
      <c r="AU90" s="40" t="s">
        <v>927</v>
      </c>
      <c r="AV90" s="40" t="s">
        <v>927</v>
      </c>
      <c r="AW90" s="40" t="s">
        <v>927</v>
      </c>
      <c r="AX90" s="40" t="s">
        <v>927</v>
      </c>
      <c r="AY90" s="40" t="s">
        <v>927</v>
      </c>
      <c r="AZ90" s="40" t="s">
        <v>927</v>
      </c>
      <c r="BA90" s="40" t="s">
        <v>927</v>
      </c>
      <c r="BB90" s="40" t="s">
        <v>927</v>
      </c>
      <c r="BC90" s="40" t="s">
        <v>927</v>
      </c>
      <c r="BD90" s="106" t="s">
        <v>927</v>
      </c>
      <c r="BE90" s="140" t="s">
        <v>927</v>
      </c>
      <c r="BF90" s="140" t="s">
        <v>927</v>
      </c>
      <c r="BG90" s="40"/>
      <c r="BH90" s="40"/>
      <c r="BI90" s="40"/>
      <c r="BJ90" s="40"/>
      <c r="BK90" s="40"/>
      <c r="BL90" s="100"/>
      <c r="BM90" s="101"/>
      <c r="BN90" s="101"/>
      <c r="BO90" s="99"/>
      <c r="BP90" s="9"/>
      <c r="BQ90" s="1"/>
      <c r="BR90" s="25"/>
      <c r="BS90" s="67"/>
      <c r="BT90" s="67"/>
      <c r="BU90" s="84" t="e">
        <f t="shared" si="4"/>
        <v>#VALUE!</v>
      </c>
      <c r="BV90" s="99">
        <f t="shared" si="3"/>
        <v>0</v>
      </c>
      <c r="BW90" s="86">
        <f>Design!B96</f>
        <v>4.799999999999998</v>
      </c>
      <c r="BX90" s="10">
        <f>Design!F96</f>
        <v>9.863022345663422E-2</v>
      </c>
      <c r="BY90" s="57" t="s">
        <v>967</v>
      </c>
      <c r="BZ90" s="14" t="s">
        <v>2297</v>
      </c>
      <c r="CA90" s="245">
        <v>41726.714097222219</v>
      </c>
      <c r="CB90" t="s">
        <v>2388</v>
      </c>
      <c r="CC90" s="13"/>
      <c r="CD90" s="67"/>
      <c r="CE90" s="77">
        <v>84</v>
      </c>
      <c r="CF90" s="71">
        <v>76</v>
      </c>
      <c r="CG90" s="71">
        <v>77</v>
      </c>
      <c r="CH90" s="71">
        <v>75</v>
      </c>
      <c r="CI90" s="71">
        <v>75</v>
      </c>
      <c r="CJ90" s="71">
        <v>1</v>
      </c>
      <c r="CK90" s="71">
        <v>1</v>
      </c>
      <c r="CL90" s="71">
        <v>0</v>
      </c>
      <c r="CM90" s="71">
        <v>10</v>
      </c>
      <c r="CN90">
        <v>10</v>
      </c>
      <c r="CO90">
        <v>13</v>
      </c>
      <c r="CP90"/>
      <c r="CQ90"/>
      <c r="CR90"/>
      <c r="CS90" s="12">
        <v>84</v>
      </c>
      <c r="CT90">
        <v>15</v>
      </c>
      <c r="CU90" s="86">
        <v>219.13322448730469</v>
      </c>
      <c r="CV90" s="86">
        <v>-0.866771399974823</v>
      </c>
      <c r="CW90" s="86"/>
      <c r="CX90" s="86"/>
      <c r="CY90" s="86"/>
      <c r="CZ90">
        <v>84</v>
      </c>
      <c r="DA90">
        <v>61</v>
      </c>
      <c r="DB90">
        <v>420.17135620117187</v>
      </c>
      <c r="DC90" s="86">
        <v>-30</v>
      </c>
      <c r="DD90">
        <v>22.666666030883789</v>
      </c>
      <c r="DE90">
        <v>115</v>
      </c>
      <c r="DF90">
        <v>117</v>
      </c>
      <c r="DG90" s="86">
        <v>59</v>
      </c>
      <c r="DH90">
        <v>364.27890014648437</v>
      </c>
      <c r="DI90">
        <v>-0.75624299049377441</v>
      </c>
      <c r="DJ90">
        <v>56.375</v>
      </c>
      <c r="DK90" s="86">
        <v>91</v>
      </c>
      <c r="DL90">
        <v>119.5</v>
      </c>
      <c r="DM90"/>
      <c r="DN90"/>
      <c r="DO90" s="86"/>
      <c r="DP90"/>
      <c r="DQ90"/>
      <c r="DR90"/>
      <c r="DS90" s="86"/>
      <c r="DT90"/>
      <c r="DU90" s="86"/>
      <c r="DV90" s="86"/>
      <c r="DW90" s="86"/>
      <c r="DX90"/>
      <c r="DY90" s="86"/>
      <c r="DZ90" s="86"/>
      <c r="EA90" s="86"/>
      <c r="EB90"/>
      <c r="EC90" s="86"/>
      <c r="ED90" s="86"/>
      <c r="EE90" s="86"/>
      <c r="EF90"/>
      <c r="EG90" s="86"/>
      <c r="EH90" s="86"/>
      <c r="EI90" s="86"/>
      <c r="EJ90" s="159"/>
      <c r="EK90" s="159"/>
      <c r="EL90" s="160"/>
      <c r="FA90" s="78"/>
    </row>
    <row r="91" spans="1:157">
      <c r="A91" s="26"/>
      <c r="B91" s="26"/>
      <c r="C91" s="315"/>
      <c r="D91" s="37" t="s">
        <v>932</v>
      </c>
      <c r="E91" s="37" t="s">
        <v>2086</v>
      </c>
      <c r="F91" s="38"/>
      <c r="G91" s="39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81"/>
      <c r="AR91" s="40"/>
      <c r="AS91" s="40"/>
      <c r="AT91" s="120" t="s">
        <v>927</v>
      </c>
      <c r="AU91" s="40" t="s">
        <v>927</v>
      </c>
      <c r="AV91" s="40" t="s">
        <v>927</v>
      </c>
      <c r="AW91" s="40" t="s">
        <v>927</v>
      </c>
      <c r="AX91" s="40" t="s">
        <v>927</v>
      </c>
      <c r="AY91" s="40" t="s">
        <v>927</v>
      </c>
      <c r="AZ91" s="40" t="s">
        <v>927</v>
      </c>
      <c r="BA91" s="40" t="s">
        <v>927</v>
      </c>
      <c r="BB91" s="40" t="s">
        <v>927</v>
      </c>
      <c r="BC91" s="40" t="s">
        <v>927</v>
      </c>
      <c r="BD91" s="106" t="s">
        <v>927</v>
      </c>
      <c r="BE91" s="140" t="s">
        <v>927</v>
      </c>
      <c r="BF91" s="140" t="s">
        <v>927</v>
      </c>
      <c r="BG91" s="40"/>
      <c r="BH91" s="40"/>
      <c r="BI91" s="40"/>
      <c r="BJ91" s="40"/>
      <c r="BK91" s="40"/>
      <c r="BL91" s="100"/>
      <c r="BM91" s="101"/>
      <c r="BN91" s="101"/>
      <c r="BO91" s="99"/>
      <c r="BP91" s="9"/>
      <c r="BQ91" s="1"/>
      <c r="BR91" s="25"/>
      <c r="BS91" s="67"/>
      <c r="BT91" s="67"/>
      <c r="BU91" s="84" t="e">
        <f t="shared" si="4"/>
        <v>#VALUE!</v>
      </c>
      <c r="BV91" s="99">
        <f t="shared" si="3"/>
        <v>0</v>
      </c>
      <c r="BW91" s="86">
        <f>Design!B97</f>
        <v>4.8599999999999977</v>
      </c>
      <c r="BX91" s="10">
        <f>Design!F97</f>
        <v>9.963522349057416E-2</v>
      </c>
      <c r="BY91" s="57" t="s">
        <v>968</v>
      </c>
      <c r="BZ91" s="14" t="s">
        <v>2297</v>
      </c>
      <c r="CA91" s="245">
        <v>41726.714108796295</v>
      </c>
      <c r="CB91" t="s">
        <v>2389</v>
      </c>
      <c r="CC91" s="13"/>
      <c r="CD91" s="67"/>
      <c r="CE91" s="77">
        <v>85</v>
      </c>
      <c r="CF91" s="71">
        <v>75</v>
      </c>
      <c r="CG91" s="71">
        <v>75</v>
      </c>
      <c r="CH91" s="71">
        <v>78</v>
      </c>
      <c r="CI91" s="71">
        <v>78</v>
      </c>
      <c r="CJ91" s="71">
        <v>1</v>
      </c>
      <c r="CK91" s="71">
        <v>1</v>
      </c>
      <c r="CL91" s="71">
        <v>1</v>
      </c>
      <c r="CM91" s="71">
        <v>12</v>
      </c>
      <c r="CN91">
        <v>11</v>
      </c>
      <c r="CO91">
        <v>15</v>
      </c>
      <c r="CP91"/>
      <c r="CQ91"/>
      <c r="CR91"/>
      <c r="CS91" s="12">
        <v>85</v>
      </c>
      <c r="CT91">
        <v>15</v>
      </c>
      <c r="CU91" s="86">
        <v>219.13322448730469</v>
      </c>
      <c r="CV91" s="86">
        <v>-0.866771399974823</v>
      </c>
      <c r="CW91" s="86"/>
      <c r="CX91" s="86"/>
      <c r="CY91" s="86"/>
      <c r="CZ91">
        <v>85</v>
      </c>
      <c r="DA91">
        <v>61</v>
      </c>
      <c r="DB91">
        <v>425.88467407226562</v>
      </c>
      <c r="DC91" s="86">
        <v>-30</v>
      </c>
      <c r="DD91">
        <v>1.433476448059082</v>
      </c>
      <c r="DE91">
        <v>113</v>
      </c>
      <c r="DF91">
        <v>119</v>
      </c>
      <c r="DG91" s="86">
        <v>60</v>
      </c>
      <c r="DH91">
        <v>365.19747924804687</v>
      </c>
      <c r="DI91">
        <v>-0.78209561109542847</v>
      </c>
      <c r="DJ91">
        <v>54.625</v>
      </c>
      <c r="DK91" s="86">
        <v>92</v>
      </c>
      <c r="DL91">
        <v>119.5</v>
      </c>
      <c r="DM91"/>
      <c r="DN91"/>
      <c r="DO91" s="86"/>
      <c r="DP91"/>
      <c r="DQ91"/>
      <c r="DR91"/>
      <c r="DS91" s="86"/>
      <c r="DT91"/>
      <c r="DU91" s="86"/>
      <c r="DV91" s="86"/>
      <c r="DW91" s="86"/>
      <c r="DX91"/>
      <c r="DY91" s="86"/>
      <c r="DZ91" s="86"/>
      <c r="EA91" s="86"/>
      <c r="EB91"/>
      <c r="EC91" s="86"/>
      <c r="ED91" s="86"/>
      <c r="EE91" s="86"/>
      <c r="EF91"/>
      <c r="EG91" s="86"/>
      <c r="EH91" s="86"/>
      <c r="EI91" s="86"/>
      <c r="EJ91" s="159"/>
      <c r="EK91" s="159"/>
      <c r="EL91" s="160"/>
      <c r="FA91" s="78"/>
    </row>
    <row r="92" spans="1:157">
      <c r="A92" s="26"/>
      <c r="B92" s="26"/>
      <c r="C92" s="315"/>
      <c r="D92" s="37" t="s">
        <v>2087</v>
      </c>
      <c r="E92" s="37" t="s">
        <v>2088</v>
      </c>
      <c r="F92" s="41"/>
      <c r="G92" s="39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81"/>
      <c r="AR92" s="40"/>
      <c r="AS92" s="40"/>
      <c r="AT92" s="120" t="s">
        <v>2089</v>
      </c>
      <c r="AU92" s="40" t="s">
        <v>2089</v>
      </c>
      <c r="AV92" s="40" t="s">
        <v>2089</v>
      </c>
      <c r="AW92" s="40" t="s">
        <v>2089</v>
      </c>
      <c r="AX92" s="40" t="s">
        <v>2089</v>
      </c>
      <c r="AY92" s="40" t="s">
        <v>2089</v>
      </c>
      <c r="AZ92" s="40" t="s">
        <v>2089</v>
      </c>
      <c r="BA92" s="40" t="s">
        <v>2089</v>
      </c>
      <c r="BB92" s="40" t="s">
        <v>2089</v>
      </c>
      <c r="BC92" s="40" t="s">
        <v>2089</v>
      </c>
      <c r="BD92" s="106" t="s">
        <v>2089</v>
      </c>
      <c r="BE92" s="140" t="s">
        <v>2089</v>
      </c>
      <c r="BF92" s="140" t="s">
        <v>2089</v>
      </c>
      <c r="BG92" s="40"/>
      <c r="BH92" s="40"/>
      <c r="BI92" s="40"/>
      <c r="BJ92" s="40"/>
      <c r="BK92" s="40"/>
      <c r="BL92" s="100"/>
      <c r="BM92" s="101"/>
      <c r="BN92" s="101"/>
      <c r="BO92" s="99"/>
      <c r="BP92" s="9"/>
      <c r="BQ92" s="1"/>
      <c r="BR92" s="25"/>
      <c r="BS92" s="67"/>
      <c r="BT92" s="67"/>
      <c r="BU92" s="84" t="e">
        <f t="shared" si="4"/>
        <v>#VALUE!</v>
      </c>
      <c r="BV92" s="99">
        <f t="shared" si="3"/>
        <v>0</v>
      </c>
      <c r="BW92" s="86">
        <f>Design!B98</f>
        <v>4.9199999999999973</v>
      </c>
      <c r="BX92" s="10">
        <f>Design!F98</f>
        <v>0.10065566293591147</v>
      </c>
      <c r="BY92" s="57" t="s">
        <v>969</v>
      </c>
      <c r="BZ92" s="14" t="s">
        <v>2297</v>
      </c>
      <c r="CA92" s="245">
        <v>41726.714108796295</v>
      </c>
      <c r="CB92" t="s">
        <v>2390</v>
      </c>
      <c r="CC92" s="13"/>
      <c r="CD92" s="67"/>
      <c r="CE92" s="77">
        <v>86</v>
      </c>
      <c r="CF92" s="71">
        <v>78</v>
      </c>
      <c r="CG92" s="71">
        <v>78</v>
      </c>
      <c r="CH92" s="71">
        <v>73</v>
      </c>
      <c r="CI92" s="71">
        <v>78</v>
      </c>
      <c r="CJ92" s="71">
        <v>0</v>
      </c>
      <c r="CK92" s="71">
        <v>1</v>
      </c>
      <c r="CL92" s="71">
        <v>1</v>
      </c>
      <c r="CM92" s="71">
        <v>11</v>
      </c>
      <c r="CN92">
        <v>10</v>
      </c>
      <c r="CO92">
        <v>14</v>
      </c>
      <c r="CP92"/>
      <c r="CQ92"/>
      <c r="CR92"/>
      <c r="CS92" s="12">
        <v>86</v>
      </c>
      <c r="CT92">
        <v>15</v>
      </c>
      <c r="CU92" s="86">
        <v>219.13322448730469</v>
      </c>
      <c r="CV92" s="86">
        <v>-0.866771399974823</v>
      </c>
      <c r="CW92" s="86"/>
      <c r="CX92" s="86"/>
      <c r="CY92" s="86"/>
      <c r="CZ92">
        <v>86</v>
      </c>
      <c r="DA92">
        <v>62</v>
      </c>
      <c r="DB92">
        <v>428.68466186523437</v>
      </c>
      <c r="DC92" s="86">
        <v>-30</v>
      </c>
      <c r="DD92">
        <v>16</v>
      </c>
      <c r="DE92">
        <v>111</v>
      </c>
      <c r="DF92">
        <v>119</v>
      </c>
      <c r="DG92" s="86">
        <v>61</v>
      </c>
      <c r="DH92">
        <v>364.09829711914062</v>
      </c>
      <c r="DI92">
        <v>-0.80838268995285034</v>
      </c>
      <c r="DJ92">
        <v>64.6875</v>
      </c>
      <c r="DK92" s="86">
        <v>87</v>
      </c>
      <c r="DL92">
        <v>119.5</v>
      </c>
      <c r="DM92"/>
      <c r="DN92"/>
      <c r="DO92" s="86"/>
      <c r="DP92"/>
      <c r="DQ92"/>
      <c r="DR92"/>
      <c r="DS92" s="86"/>
      <c r="DT92"/>
      <c r="DU92" s="86"/>
      <c r="DV92" s="86"/>
      <c r="DW92" s="86"/>
      <c r="DX92"/>
      <c r="DY92" s="86"/>
      <c r="DZ92" s="86"/>
      <c r="EA92" s="86"/>
      <c r="EB92"/>
      <c r="EC92" s="86"/>
      <c r="ED92" s="86"/>
      <c r="EE92" s="86"/>
      <c r="EF92"/>
      <c r="EG92" s="86"/>
      <c r="EH92" s="86"/>
      <c r="EI92" s="86"/>
      <c r="EJ92" s="159"/>
      <c r="EK92" s="159"/>
      <c r="EL92" s="160"/>
      <c r="FA92" s="78"/>
    </row>
    <row r="93" spans="1:157">
      <c r="A93" s="26"/>
      <c r="B93" s="26"/>
      <c r="C93" s="316"/>
      <c r="D93" s="37" t="s">
        <v>2090</v>
      </c>
      <c r="E93" s="37" t="s">
        <v>2091</v>
      </c>
      <c r="F93" s="38"/>
      <c r="G93" s="39"/>
      <c r="H93" s="40"/>
      <c r="I93" s="40"/>
      <c r="J93" s="40"/>
      <c r="K93" s="40"/>
      <c r="L93" s="40"/>
      <c r="M93" s="40"/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81"/>
      <c r="AR93" s="40"/>
      <c r="AS93" s="40"/>
      <c r="AT93" s="120" t="s">
        <v>2092</v>
      </c>
      <c r="AU93" s="40" t="s">
        <v>2092</v>
      </c>
      <c r="AV93" s="40" t="s">
        <v>2092</v>
      </c>
      <c r="AW93" s="40" t="s">
        <v>2092</v>
      </c>
      <c r="AX93" s="40" t="s">
        <v>2092</v>
      </c>
      <c r="AY93" s="40" t="s">
        <v>2092</v>
      </c>
      <c r="AZ93" s="40" t="s">
        <v>2092</v>
      </c>
      <c r="BA93" s="40" t="s">
        <v>2092</v>
      </c>
      <c r="BB93" s="40" t="s">
        <v>2092</v>
      </c>
      <c r="BC93" s="40" t="s">
        <v>2092</v>
      </c>
      <c r="BD93" s="106" t="s">
        <v>2092</v>
      </c>
      <c r="BE93" s="140" t="s">
        <v>2092</v>
      </c>
      <c r="BF93" s="140" t="s">
        <v>2092</v>
      </c>
      <c r="BG93" s="40"/>
      <c r="BH93" s="40"/>
      <c r="BI93" s="40"/>
      <c r="BJ93" s="40"/>
      <c r="BK93" s="40"/>
      <c r="BL93" s="100"/>
      <c r="BM93" s="101"/>
      <c r="BN93" s="101"/>
      <c r="BO93" s="99"/>
      <c r="BP93" s="9"/>
      <c r="BQ93" s="1"/>
      <c r="BR93" s="25"/>
      <c r="BS93" s="67"/>
      <c r="BT93" s="67"/>
      <c r="BU93" s="84" t="e">
        <f t="shared" si="4"/>
        <v>#VALUE!</v>
      </c>
      <c r="BV93" s="99">
        <f t="shared" si="3"/>
        <v>0</v>
      </c>
      <c r="BW93" s="86">
        <f>Design!B99</f>
        <v>4.9799999999999969</v>
      </c>
      <c r="BX93" s="10">
        <f>Design!F99</f>
        <v>0.10169185967239269</v>
      </c>
      <c r="BY93" s="57" t="s">
        <v>970</v>
      </c>
      <c r="BZ93" s="14" t="s">
        <v>2297</v>
      </c>
      <c r="CA93" s="245">
        <v>41726.714108796295</v>
      </c>
      <c r="CB93" t="s">
        <v>2307</v>
      </c>
      <c r="CC93" s="13"/>
      <c r="CD93" s="67"/>
      <c r="CE93" s="77">
        <v>87</v>
      </c>
      <c r="CF93" s="71">
        <v>75</v>
      </c>
      <c r="CG93" s="71">
        <v>78</v>
      </c>
      <c r="CH93" s="71">
        <v>77</v>
      </c>
      <c r="CI93" s="71">
        <v>78</v>
      </c>
      <c r="CJ93" s="71">
        <v>1</v>
      </c>
      <c r="CK93" s="71">
        <v>1</v>
      </c>
      <c r="CL93" s="71">
        <v>0</v>
      </c>
      <c r="CM93" s="71">
        <v>11</v>
      </c>
      <c r="CN93">
        <v>10</v>
      </c>
      <c r="CO93">
        <v>14</v>
      </c>
      <c r="CP93"/>
      <c r="CQ93"/>
      <c r="CR93"/>
      <c r="CS93" s="12">
        <v>87</v>
      </c>
      <c r="CT93">
        <v>15</v>
      </c>
      <c r="CU93" s="86">
        <v>219.13322448730469</v>
      </c>
      <c r="CV93" s="86">
        <v>-0.866771399974823</v>
      </c>
      <c r="CW93" s="86"/>
      <c r="CX93" s="86"/>
      <c r="CY93" s="86"/>
      <c r="CZ93">
        <v>87</v>
      </c>
      <c r="DA93">
        <v>63</v>
      </c>
      <c r="DB93">
        <v>434.44891357421875</v>
      </c>
      <c r="DC93" s="86">
        <v>-30</v>
      </c>
      <c r="DD93">
        <v>1.1787234544754028</v>
      </c>
      <c r="DE93">
        <v>107</v>
      </c>
      <c r="DF93">
        <v>120</v>
      </c>
      <c r="DG93" s="86">
        <v>61</v>
      </c>
      <c r="DH93">
        <v>363.53662109375</v>
      </c>
      <c r="DI93">
        <v>-0.80838268995285034</v>
      </c>
      <c r="DJ93">
        <v>62</v>
      </c>
      <c r="DK93" s="86">
        <v>91</v>
      </c>
      <c r="DL93">
        <v>119.5</v>
      </c>
      <c r="DM93"/>
      <c r="DN93"/>
      <c r="DO93" s="86"/>
      <c r="DP93"/>
      <c r="DQ93"/>
      <c r="DR93"/>
      <c r="DS93" s="86"/>
      <c r="DT93"/>
      <c r="DU93" s="86"/>
      <c r="DV93" s="86"/>
      <c r="DW93" s="86"/>
      <c r="DX93"/>
      <c r="DY93" s="86"/>
      <c r="DZ93" s="86"/>
      <c r="EA93" s="86"/>
      <c r="EB93"/>
      <c r="EC93" s="86"/>
      <c r="ED93" s="86"/>
      <c r="EE93" s="86"/>
      <c r="EF93"/>
      <c r="EG93" s="86"/>
      <c r="EH93" s="86"/>
      <c r="EI93" s="86"/>
      <c r="EJ93" s="159"/>
      <c r="EK93" s="159"/>
      <c r="EL93" s="160"/>
      <c r="FA93" s="78"/>
    </row>
    <row r="94" spans="1:157">
      <c r="A94" s="26"/>
      <c r="B94" s="26"/>
      <c r="C94" s="314" t="s">
        <v>2093</v>
      </c>
      <c r="D94" s="37" t="s">
        <v>2094</v>
      </c>
      <c r="E94" s="37" t="s">
        <v>2095</v>
      </c>
      <c r="F94" s="38"/>
      <c r="G94" s="39"/>
      <c r="H94" s="40"/>
      <c r="I94" s="40"/>
      <c r="J94" s="40"/>
      <c r="K94" s="40"/>
      <c r="L94" s="40"/>
      <c r="M94" s="40"/>
      <c r="N94" s="40"/>
      <c r="O94" s="40"/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81"/>
      <c r="AR94" s="40"/>
      <c r="AS94" s="40"/>
      <c r="AT94" s="120" t="s">
        <v>326</v>
      </c>
      <c r="AU94" s="40" t="s">
        <v>878</v>
      </c>
      <c r="AV94" s="40" t="s">
        <v>878</v>
      </c>
      <c r="AW94" s="40" t="s">
        <v>877</v>
      </c>
      <c r="AX94" s="40" t="s">
        <v>877</v>
      </c>
      <c r="AY94" s="40" t="s">
        <v>879</v>
      </c>
      <c r="AZ94" s="40" t="s">
        <v>877</v>
      </c>
      <c r="BA94" s="40" t="s">
        <v>877</v>
      </c>
      <c r="BB94" s="40" t="s">
        <v>877</v>
      </c>
      <c r="BC94" s="40" t="s">
        <v>877</v>
      </c>
      <c r="BD94" s="106" t="s">
        <v>879</v>
      </c>
      <c r="BE94" s="136" t="str">
        <f>Control!$D$23&amp;" "&amp;Control!$E$23</f>
        <v>250 bit</v>
      </c>
      <c r="BF94" s="136" t="str">
        <f>Control!$D$23&amp;" "&amp;Control!$E$23</f>
        <v>250 bit</v>
      </c>
      <c r="BG94" s="40"/>
      <c r="BH94" s="40"/>
      <c r="BI94" s="40"/>
      <c r="BJ94" s="40"/>
      <c r="BK94" s="40"/>
      <c r="BL94" s="100"/>
      <c r="BM94" s="101"/>
      <c r="BN94" s="101"/>
      <c r="BO94" s="99"/>
      <c r="BP94" s="9"/>
      <c r="BQ94" s="1"/>
      <c r="BR94" s="25"/>
      <c r="BS94" s="67"/>
      <c r="BT94" s="67"/>
      <c r="BU94" s="84" t="e">
        <f t="shared" si="4"/>
        <v>#VALUE!</v>
      </c>
      <c r="BV94" s="99">
        <f t="shared" si="3"/>
        <v>0</v>
      </c>
      <c r="BW94" s="86">
        <f>Design!B100</f>
        <v>5.0399999999999965</v>
      </c>
      <c r="BX94" s="10">
        <f>Design!F100</f>
        <v>0.10274413980304682</v>
      </c>
      <c r="BY94" s="57" t="s">
        <v>971</v>
      </c>
      <c r="BZ94" s="14" t="s">
        <v>2297</v>
      </c>
      <c r="CA94" s="245">
        <v>41726.714120370372</v>
      </c>
      <c r="CB94" t="s">
        <v>2307</v>
      </c>
      <c r="CC94" s="13"/>
      <c r="CD94" s="67"/>
      <c r="CE94" s="77">
        <v>88</v>
      </c>
      <c r="CF94" s="71">
        <v>78</v>
      </c>
      <c r="CG94" s="71">
        <v>82</v>
      </c>
      <c r="CH94" s="71">
        <v>75</v>
      </c>
      <c r="CI94" s="71">
        <v>77</v>
      </c>
      <c r="CJ94" s="71">
        <v>1</v>
      </c>
      <c r="CK94" s="71">
        <v>1</v>
      </c>
      <c r="CL94" s="71">
        <v>1</v>
      </c>
      <c r="CM94" s="71">
        <v>11</v>
      </c>
      <c r="CN94">
        <v>11</v>
      </c>
      <c r="CO94">
        <v>13</v>
      </c>
      <c r="CP94"/>
      <c r="CQ94"/>
      <c r="CR94"/>
      <c r="CS94" s="12">
        <v>88</v>
      </c>
      <c r="CT94">
        <v>15</v>
      </c>
      <c r="CU94" s="86">
        <v>219.13322448730469</v>
      </c>
      <c r="CV94" s="86">
        <v>-0.866771399974823</v>
      </c>
      <c r="CW94" s="86"/>
      <c r="CX94" s="86"/>
      <c r="CY94" s="86"/>
      <c r="CZ94">
        <v>88</v>
      </c>
      <c r="DA94">
        <v>64</v>
      </c>
      <c r="DB94">
        <v>440.24176025390625</v>
      </c>
      <c r="DC94" s="86">
        <v>-30</v>
      </c>
      <c r="DD94">
        <v>1.0357142686843872</v>
      </c>
      <c r="DE94">
        <v>98</v>
      </c>
      <c r="DF94">
        <v>114.5</v>
      </c>
      <c r="DG94" s="86">
        <v>62</v>
      </c>
      <c r="DH94">
        <v>362.7196044921875</v>
      </c>
      <c r="DI94">
        <v>-0.83510428667068481</v>
      </c>
      <c r="DJ94">
        <v>63.25</v>
      </c>
      <c r="DK94" s="86">
        <v>89</v>
      </c>
      <c r="DL94">
        <v>119.5</v>
      </c>
      <c r="DM94"/>
      <c r="DN94"/>
      <c r="DO94" s="86"/>
      <c r="DP94"/>
      <c r="DQ94"/>
      <c r="DR94"/>
      <c r="DS94" s="86"/>
      <c r="DT94"/>
      <c r="DU94" s="86"/>
      <c r="DV94" s="86"/>
      <c r="DW94" s="86"/>
      <c r="DX94"/>
      <c r="DY94" s="86"/>
      <c r="DZ94" s="86"/>
      <c r="EA94" s="86"/>
      <c r="EB94"/>
      <c r="EC94" s="86"/>
      <c r="ED94" s="86"/>
      <c r="EE94" s="86"/>
      <c r="EF94"/>
      <c r="EG94" s="86"/>
      <c r="EH94" s="86"/>
      <c r="EI94" s="86"/>
      <c r="EJ94" s="159"/>
      <c r="EK94" s="159"/>
      <c r="EL94" s="160"/>
      <c r="FA94" s="78"/>
    </row>
    <row r="95" spans="1:157">
      <c r="A95" s="26"/>
      <c r="B95" s="26"/>
      <c r="C95" s="315"/>
      <c r="D95" s="37" t="s">
        <v>2096</v>
      </c>
      <c r="E95" s="37" t="s">
        <v>2097</v>
      </c>
      <c r="F95" s="38"/>
      <c r="G95" s="39"/>
      <c r="H95" s="40"/>
      <c r="I95" s="40"/>
      <c r="J95" s="40"/>
      <c r="K95" s="40"/>
      <c r="L95" s="40"/>
      <c r="M95" s="40"/>
      <c r="N95" s="40"/>
      <c r="O95" s="40"/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0"/>
      <c r="AJ95" s="40"/>
      <c r="AK95" s="40"/>
      <c r="AL95" s="40"/>
      <c r="AM95" s="40"/>
      <c r="AN95" s="40"/>
      <c r="AO95" s="40"/>
      <c r="AP95" s="40"/>
      <c r="AQ95" s="81"/>
      <c r="AR95" s="40"/>
      <c r="AS95" s="40"/>
      <c r="AT95" s="120" t="s">
        <v>882</v>
      </c>
      <c r="AU95" s="40" t="s">
        <v>882</v>
      </c>
      <c r="AV95" s="40" t="s">
        <v>882</v>
      </c>
      <c r="AW95" s="40" t="s">
        <v>882</v>
      </c>
      <c r="AX95" s="40" t="s">
        <v>882</v>
      </c>
      <c r="AY95" s="40" t="s">
        <v>882</v>
      </c>
      <c r="AZ95" s="40" t="s">
        <v>882</v>
      </c>
      <c r="BA95" s="40" t="s">
        <v>882</v>
      </c>
      <c r="BB95" s="40" t="s">
        <v>882</v>
      </c>
      <c r="BC95" s="40" t="s">
        <v>882</v>
      </c>
      <c r="BD95" s="106" t="s">
        <v>882</v>
      </c>
      <c r="BE95" s="140" t="s">
        <v>882</v>
      </c>
      <c r="BF95" s="140" t="s">
        <v>882</v>
      </c>
      <c r="BG95" s="40"/>
      <c r="BH95" s="40"/>
      <c r="BI95" s="40"/>
      <c r="BJ95" s="40"/>
      <c r="BK95" s="40"/>
      <c r="BL95" s="100"/>
      <c r="BM95" s="101"/>
      <c r="BN95" s="101"/>
      <c r="BO95" s="99"/>
      <c r="BP95" s="9"/>
      <c r="BQ95" s="1"/>
      <c r="BR95" s="25"/>
      <c r="BS95" s="67"/>
      <c r="BT95" s="67"/>
      <c r="BU95" s="84" t="e">
        <f t="shared" si="4"/>
        <v>#VALUE!</v>
      </c>
      <c r="BV95" s="99">
        <f t="shared" si="3"/>
        <v>0</v>
      </c>
      <c r="BW95" s="86">
        <f>Design!B101</f>
        <v>5.0999999999999961</v>
      </c>
      <c r="BX95" s="10">
        <f>Design!F101</f>
        <v>0.10381283791078738</v>
      </c>
      <c r="BY95" s="57" t="s">
        <v>972</v>
      </c>
      <c r="BZ95" s="14" t="s">
        <v>2304</v>
      </c>
      <c r="CA95" s="245">
        <v>41726.714120370372</v>
      </c>
      <c r="CB95" t="s">
        <v>2220</v>
      </c>
      <c r="CC95" s="13"/>
      <c r="CD95" s="67"/>
      <c r="CE95" s="77">
        <v>89</v>
      </c>
      <c r="CF95" s="71">
        <v>80</v>
      </c>
      <c r="CG95" s="71">
        <v>77</v>
      </c>
      <c r="CH95" s="71">
        <v>73</v>
      </c>
      <c r="CI95" s="71">
        <v>75</v>
      </c>
      <c r="CJ95" s="71">
        <v>1</v>
      </c>
      <c r="CK95" s="71">
        <v>1</v>
      </c>
      <c r="CL95" s="71">
        <v>0</v>
      </c>
      <c r="CM95" s="71">
        <v>10</v>
      </c>
      <c r="CN95">
        <v>9</v>
      </c>
      <c r="CO95">
        <v>13</v>
      </c>
      <c r="CP95"/>
      <c r="CQ95"/>
      <c r="CR95"/>
      <c r="CS95" s="12">
        <v>89</v>
      </c>
      <c r="CT95">
        <v>16</v>
      </c>
      <c r="CU95" s="86">
        <v>219.01380920410156</v>
      </c>
      <c r="CV95" s="86">
        <v>-0.98619323968887329</v>
      </c>
      <c r="CW95" s="86"/>
      <c r="CX95" s="86"/>
      <c r="CY95" s="86"/>
      <c r="CZ95">
        <v>89</v>
      </c>
      <c r="DA95">
        <v>64</v>
      </c>
      <c r="DB95">
        <v>446.0426025390625</v>
      </c>
      <c r="DC95" s="86">
        <v>-30</v>
      </c>
      <c r="DD95">
        <v>0.99574470520019531</v>
      </c>
      <c r="DE95">
        <v>142</v>
      </c>
      <c r="DF95">
        <v>118</v>
      </c>
      <c r="DG95" s="86">
        <v>63</v>
      </c>
      <c r="DH95">
        <v>363.15963745117187</v>
      </c>
      <c r="DI95">
        <v>-0.86226040124893188</v>
      </c>
      <c r="DJ95">
        <v>56.9375</v>
      </c>
      <c r="DK95" s="86">
        <v>87</v>
      </c>
      <c r="DL95">
        <v>119.5</v>
      </c>
      <c r="DM95"/>
      <c r="DN95"/>
      <c r="DO95" s="86"/>
      <c r="DP95"/>
      <c r="DQ95"/>
      <c r="DR95"/>
      <c r="DS95" s="86"/>
      <c r="DT95"/>
      <c r="DU95" s="86"/>
      <c r="DV95" s="86"/>
      <c r="DW95" s="86"/>
      <c r="DX95"/>
      <c r="DY95" s="86"/>
      <c r="DZ95" s="86"/>
      <c r="EA95" s="86"/>
      <c r="EB95"/>
      <c r="EC95" s="86"/>
      <c r="ED95" s="86"/>
      <c r="EE95" s="86"/>
      <c r="EF95"/>
      <c r="EG95" s="86"/>
      <c r="EH95" s="86"/>
      <c r="EI95" s="86"/>
      <c r="EJ95" s="159"/>
      <c r="EK95" s="159"/>
      <c r="EL95" s="160"/>
      <c r="FA95" s="78"/>
    </row>
    <row r="96" spans="1:157">
      <c r="A96" s="26"/>
      <c r="B96" s="26"/>
      <c r="C96" s="315"/>
      <c r="D96" s="37" t="s">
        <v>2098</v>
      </c>
      <c r="E96" s="37" t="s">
        <v>2099</v>
      </c>
      <c r="F96" s="38"/>
      <c r="G96" s="39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  <c r="AA96" s="40"/>
      <c r="AB96" s="40"/>
      <c r="AC96" s="40"/>
      <c r="AD96" s="40"/>
      <c r="AE96" s="40"/>
      <c r="AF96" s="40"/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81"/>
      <c r="AR96" s="40"/>
      <c r="AS96" s="40"/>
      <c r="AT96" s="120" t="s">
        <v>2100</v>
      </c>
      <c r="AU96" s="40" t="s">
        <v>2100</v>
      </c>
      <c r="AV96" s="40" t="s">
        <v>2100</v>
      </c>
      <c r="AW96" s="40" t="s">
        <v>2100</v>
      </c>
      <c r="AX96" s="40" t="s">
        <v>2100</v>
      </c>
      <c r="AY96" s="40" t="s">
        <v>1054</v>
      </c>
      <c r="AZ96" s="40" t="s">
        <v>2100</v>
      </c>
      <c r="BA96" s="40" t="s">
        <v>2100</v>
      </c>
      <c r="BB96" s="40" t="s">
        <v>2100</v>
      </c>
      <c r="BC96" s="40" t="s">
        <v>2100</v>
      </c>
      <c r="BD96" s="106" t="s">
        <v>1054</v>
      </c>
      <c r="BE96" s="140" t="s">
        <v>2100</v>
      </c>
      <c r="BF96" s="140" t="s">
        <v>2100</v>
      </c>
      <c r="BG96" s="40"/>
      <c r="BH96" s="40"/>
      <c r="BI96" s="40"/>
      <c r="BJ96" s="40"/>
      <c r="BK96" s="40"/>
      <c r="BL96" s="100"/>
      <c r="BM96" s="101"/>
      <c r="BN96" s="101"/>
      <c r="BO96" s="99"/>
      <c r="BP96" s="9"/>
      <c r="BQ96" s="1"/>
      <c r="BR96" s="25"/>
      <c r="BS96" s="67"/>
      <c r="BT96" s="67"/>
      <c r="BU96" s="84" t="e">
        <f t="shared" si="4"/>
        <v>#VALUE!</v>
      </c>
      <c r="BV96" s="99">
        <f t="shared" si="3"/>
        <v>0</v>
      </c>
      <c r="BW96" s="86">
        <f>Design!B102</f>
        <v>5.1599999999999957</v>
      </c>
      <c r="BX96" s="10">
        <f>Design!F102</f>
        <v>0.10489829732440517</v>
      </c>
      <c r="BY96" s="57" t="s">
        <v>973</v>
      </c>
      <c r="BZ96" s="14" t="s">
        <v>2305</v>
      </c>
      <c r="CA96" s="245">
        <v>41726.714131944442</v>
      </c>
      <c r="CB96" t="s">
        <v>2391</v>
      </c>
      <c r="CC96" s="13"/>
      <c r="CD96" s="67"/>
      <c r="CE96" s="77">
        <v>90</v>
      </c>
      <c r="CF96" s="71">
        <v>79</v>
      </c>
      <c r="CG96" s="71">
        <v>75</v>
      </c>
      <c r="CH96" s="71">
        <v>75</v>
      </c>
      <c r="CI96" s="71">
        <v>75</v>
      </c>
      <c r="CJ96" s="71">
        <v>1</v>
      </c>
      <c r="CK96" s="71">
        <v>1</v>
      </c>
      <c r="CL96" s="71">
        <v>1</v>
      </c>
      <c r="CM96" s="71">
        <v>12</v>
      </c>
      <c r="CN96">
        <v>10</v>
      </c>
      <c r="CO96">
        <v>14</v>
      </c>
      <c r="CP96"/>
      <c r="CQ96"/>
      <c r="CR96"/>
      <c r="CS96" s="12">
        <v>90</v>
      </c>
      <c r="CT96">
        <v>16</v>
      </c>
      <c r="CU96" s="86">
        <v>219.01380920410156</v>
      </c>
      <c r="CV96" s="86">
        <v>-0.98619323968887329</v>
      </c>
      <c r="CW96" s="86"/>
      <c r="CX96" s="86"/>
      <c r="CY96" s="86"/>
      <c r="CZ96">
        <v>90</v>
      </c>
      <c r="DA96">
        <v>65</v>
      </c>
      <c r="DB96">
        <v>451.83059692382812</v>
      </c>
      <c r="DC96" s="86">
        <v>-30</v>
      </c>
      <c r="DD96">
        <v>1.0600858926773071</v>
      </c>
      <c r="DE96">
        <v>85</v>
      </c>
      <c r="DF96">
        <v>119</v>
      </c>
      <c r="DG96" s="86">
        <v>64</v>
      </c>
      <c r="DH96">
        <v>364.81915283203125</v>
      </c>
      <c r="DI96">
        <v>-0.88985097408294678</v>
      </c>
      <c r="DJ96">
        <v>50.8125</v>
      </c>
      <c r="DK96" s="86">
        <v>92</v>
      </c>
      <c r="DL96">
        <v>119.5</v>
      </c>
      <c r="DM96"/>
      <c r="DN96"/>
      <c r="DO96" s="86"/>
      <c r="DP96"/>
      <c r="DQ96"/>
      <c r="DR96"/>
      <c r="DS96" s="86"/>
      <c r="DT96"/>
      <c r="DU96" s="86"/>
      <c r="DV96" s="86"/>
      <c r="DW96" s="86"/>
      <c r="DX96"/>
      <c r="DY96" s="86"/>
      <c r="DZ96" s="86"/>
      <c r="EA96" s="86"/>
      <c r="EB96"/>
      <c r="EC96" s="86"/>
      <c r="ED96" s="86"/>
      <c r="EE96" s="86"/>
      <c r="EF96"/>
      <c r="EG96" s="86"/>
      <c r="EH96" s="86"/>
      <c r="EI96" s="86"/>
      <c r="EJ96" s="159"/>
      <c r="EK96" s="159"/>
      <c r="EL96" s="160"/>
      <c r="FA96" s="78"/>
    </row>
    <row r="97" spans="1:157">
      <c r="A97" s="26"/>
      <c r="B97" s="26"/>
      <c r="C97" s="315"/>
      <c r="D97" s="37" t="s">
        <v>2101</v>
      </c>
      <c r="E97" s="37" t="s">
        <v>2102</v>
      </c>
      <c r="F97" s="38"/>
      <c r="G97" s="39"/>
      <c r="H97" s="40"/>
      <c r="I97" s="40"/>
      <c r="J97" s="40"/>
      <c r="K97" s="40"/>
      <c r="L97" s="40"/>
      <c r="M97" s="40"/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81"/>
      <c r="AR97" s="40"/>
      <c r="AS97" s="40"/>
      <c r="AT97" s="120" t="s">
        <v>2100</v>
      </c>
      <c r="AU97" s="40" t="s">
        <v>2100</v>
      </c>
      <c r="AV97" s="40" t="s">
        <v>2100</v>
      </c>
      <c r="AW97" s="40" t="s">
        <v>2100</v>
      </c>
      <c r="AX97" s="40" t="s">
        <v>2100</v>
      </c>
      <c r="AY97" s="40" t="s">
        <v>1054</v>
      </c>
      <c r="AZ97" s="40" t="s">
        <v>2100</v>
      </c>
      <c r="BA97" s="40" t="s">
        <v>2100</v>
      </c>
      <c r="BB97" s="40" t="s">
        <v>2100</v>
      </c>
      <c r="BC97" s="40" t="s">
        <v>2100</v>
      </c>
      <c r="BD97" s="106" t="s">
        <v>1054</v>
      </c>
      <c r="BE97" s="140" t="s">
        <v>2100</v>
      </c>
      <c r="BF97" s="140" t="s">
        <v>2100</v>
      </c>
      <c r="BG97" s="40"/>
      <c r="BH97" s="40"/>
      <c r="BI97" s="40"/>
      <c r="BJ97" s="40"/>
      <c r="BK97" s="40"/>
      <c r="BL97" s="100"/>
      <c r="BM97" s="101"/>
      <c r="BN97" s="101"/>
      <c r="BO97" s="99"/>
      <c r="BP97" s="9"/>
      <c r="BQ97" s="1"/>
      <c r="BR97" s="25"/>
      <c r="BS97" s="67"/>
      <c r="BT97" s="67"/>
      <c r="BU97" s="84" t="e">
        <f t="shared" si="4"/>
        <v>#VALUE!</v>
      </c>
      <c r="BV97" s="99">
        <f t="shared" si="3"/>
        <v>0</v>
      </c>
      <c r="BW97" s="86">
        <f>Design!B103</f>
        <v>5.2199999999999953</v>
      </c>
      <c r="BX97" s="10">
        <f>Design!F103</f>
        <v>0.1060008703943469</v>
      </c>
      <c r="BY97" s="57" t="s">
        <v>974</v>
      </c>
      <c r="BZ97" s="14" t="s">
        <v>2306</v>
      </c>
      <c r="CA97" s="245">
        <v>41726.714166666665</v>
      </c>
      <c r="CB97" t="s">
        <v>2220</v>
      </c>
      <c r="CC97" s="13"/>
      <c r="CD97" s="67"/>
      <c r="CE97" s="77">
        <v>91</v>
      </c>
      <c r="CF97" s="71">
        <v>76</v>
      </c>
      <c r="CG97" s="71">
        <v>78</v>
      </c>
      <c r="CH97" s="71">
        <v>73</v>
      </c>
      <c r="CI97" s="71">
        <v>75</v>
      </c>
      <c r="CJ97" s="71">
        <v>1</v>
      </c>
      <c r="CK97" s="71">
        <v>1</v>
      </c>
      <c r="CL97" s="71">
        <v>0</v>
      </c>
      <c r="CM97" s="71">
        <v>11</v>
      </c>
      <c r="CN97">
        <v>11</v>
      </c>
      <c r="CO97">
        <v>14</v>
      </c>
      <c r="CP97"/>
      <c r="CQ97"/>
      <c r="CR97"/>
      <c r="CS97" s="12">
        <v>91</v>
      </c>
      <c r="CT97">
        <v>16</v>
      </c>
      <c r="CU97" s="86">
        <v>219.01380920410156</v>
      </c>
      <c r="CV97" s="86">
        <v>-0.98619323968887329</v>
      </c>
      <c r="CW97" s="86"/>
      <c r="CX97" s="86"/>
      <c r="CY97" s="86"/>
      <c r="CZ97">
        <v>91</v>
      </c>
      <c r="DA97">
        <v>66</v>
      </c>
      <c r="DB97">
        <v>457.59811401367187</v>
      </c>
      <c r="DC97" s="86">
        <v>-30</v>
      </c>
      <c r="DD97">
        <v>1.1623932123184204</v>
      </c>
      <c r="DE97">
        <v>74</v>
      </c>
      <c r="DF97">
        <v>116.5</v>
      </c>
      <c r="DG97" s="86">
        <v>64</v>
      </c>
      <c r="DH97">
        <v>365.79116821289062</v>
      </c>
      <c r="DI97">
        <v>-0.88985097408294678</v>
      </c>
      <c r="DJ97">
        <v>54.25</v>
      </c>
      <c r="DK97" s="86">
        <v>89</v>
      </c>
      <c r="DL97">
        <v>119.5</v>
      </c>
      <c r="DM97"/>
      <c r="DN97"/>
      <c r="DO97" s="86"/>
      <c r="DP97"/>
      <c r="DQ97"/>
      <c r="DR97"/>
      <c r="DS97" s="86"/>
      <c r="DT97"/>
      <c r="DU97" s="86"/>
      <c r="DV97" s="86"/>
      <c r="DW97" s="86"/>
      <c r="DX97"/>
      <c r="DY97" s="86"/>
      <c r="DZ97" s="86"/>
      <c r="EA97" s="86"/>
      <c r="EB97"/>
      <c r="EC97" s="86"/>
      <c r="ED97" s="86"/>
      <c r="EE97" s="86"/>
      <c r="EF97"/>
      <c r="EG97" s="86"/>
      <c r="EH97" s="86"/>
      <c r="EI97" s="86"/>
      <c r="EJ97" s="159"/>
      <c r="EK97" s="159"/>
      <c r="EL97" s="160"/>
      <c r="FA97" s="78"/>
    </row>
    <row r="98" spans="1:157">
      <c r="A98" s="26"/>
      <c r="B98" s="26"/>
      <c r="C98" s="316"/>
      <c r="D98" s="37" t="s">
        <v>2104</v>
      </c>
      <c r="E98" s="37" t="s">
        <v>2105</v>
      </c>
      <c r="F98" s="38"/>
      <c r="G98" s="39"/>
      <c r="H98" s="40"/>
      <c r="I98" s="40"/>
      <c r="J98" s="40"/>
      <c r="K98" s="40"/>
      <c r="L98" s="40"/>
      <c r="M98" s="40"/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0"/>
      <c r="AJ98" s="40"/>
      <c r="AK98" s="40"/>
      <c r="AL98" s="40"/>
      <c r="AM98" s="40"/>
      <c r="AN98" s="40"/>
      <c r="AO98" s="40"/>
      <c r="AP98" s="40"/>
      <c r="AQ98" s="81"/>
      <c r="AR98" s="40"/>
      <c r="AS98" s="40"/>
      <c r="AT98" s="120" t="s">
        <v>927</v>
      </c>
      <c r="AU98" s="40" t="s">
        <v>927</v>
      </c>
      <c r="AV98" s="40" t="s">
        <v>927</v>
      </c>
      <c r="AW98" s="40" t="s">
        <v>927</v>
      </c>
      <c r="AX98" s="40" t="s">
        <v>927</v>
      </c>
      <c r="AY98" s="40" t="s">
        <v>927</v>
      </c>
      <c r="AZ98" s="40" t="s">
        <v>927</v>
      </c>
      <c r="BA98" s="40" t="s">
        <v>927</v>
      </c>
      <c r="BB98" s="40" t="s">
        <v>927</v>
      </c>
      <c r="BC98" s="40" t="s">
        <v>927</v>
      </c>
      <c r="BD98" s="106" t="s">
        <v>927</v>
      </c>
      <c r="BE98" s="140" t="s">
        <v>927</v>
      </c>
      <c r="BF98" s="140" t="s">
        <v>927</v>
      </c>
      <c r="BG98" s="40"/>
      <c r="BH98" s="40"/>
      <c r="BI98" s="40"/>
      <c r="BJ98" s="40"/>
      <c r="BK98" s="40"/>
      <c r="BL98" s="100"/>
      <c r="BM98" s="101"/>
      <c r="BN98" s="101"/>
      <c r="BO98" s="99"/>
      <c r="BP98" s="9"/>
      <c r="BQ98" s="1"/>
      <c r="BR98" s="25"/>
      <c r="BS98" s="67"/>
      <c r="BT98" s="67"/>
      <c r="BU98" s="84" t="e">
        <f t="shared" si="4"/>
        <v>#VALUE!</v>
      </c>
      <c r="BV98" s="99">
        <f t="shared" si="3"/>
        <v>0</v>
      </c>
      <c r="BW98" s="86">
        <f>Design!B104</f>
        <v>5.2799999999999949</v>
      </c>
      <c r="BX98" s="10">
        <f>Design!F104</f>
        <v>0.10712091877869119</v>
      </c>
      <c r="BY98" s="57" t="s">
        <v>975</v>
      </c>
      <c r="BZ98" s="14" t="s">
        <v>2297</v>
      </c>
      <c r="CA98" s="245">
        <v>41726.714166666665</v>
      </c>
      <c r="CB98" t="s">
        <v>2392</v>
      </c>
      <c r="CC98" s="13"/>
      <c r="CD98" s="67"/>
      <c r="CE98" s="77">
        <v>92</v>
      </c>
      <c r="CF98" s="71">
        <v>78</v>
      </c>
      <c r="CG98" s="71">
        <v>80</v>
      </c>
      <c r="CH98" s="71">
        <v>76</v>
      </c>
      <c r="CI98" s="71">
        <v>78</v>
      </c>
      <c r="CJ98" s="71">
        <v>1</v>
      </c>
      <c r="CK98" s="71">
        <v>1</v>
      </c>
      <c r="CL98" s="71">
        <v>1</v>
      </c>
      <c r="CM98" s="71">
        <v>12</v>
      </c>
      <c r="CN98">
        <v>10</v>
      </c>
      <c r="CO98">
        <v>14</v>
      </c>
      <c r="CP98"/>
      <c r="CQ98"/>
      <c r="CR98"/>
      <c r="CS98" s="12">
        <v>92</v>
      </c>
      <c r="CT98">
        <v>16</v>
      </c>
      <c r="CU98" s="86">
        <v>219.01380920410156</v>
      </c>
      <c r="CV98" s="86">
        <v>-0.98619323968887329</v>
      </c>
      <c r="CW98" s="86"/>
      <c r="CX98" s="86"/>
      <c r="CY98" s="86"/>
      <c r="CZ98">
        <v>92</v>
      </c>
      <c r="DA98">
        <v>66</v>
      </c>
      <c r="DB98">
        <v>463.37655639648437</v>
      </c>
      <c r="DC98" s="86">
        <v>-30</v>
      </c>
      <c r="DD98">
        <v>1.107758641242981</v>
      </c>
      <c r="DE98">
        <v>63</v>
      </c>
      <c r="DF98">
        <v>121.5</v>
      </c>
      <c r="DG98" s="86">
        <v>65</v>
      </c>
      <c r="DH98">
        <v>366.82009887695312</v>
      </c>
      <c r="DI98">
        <v>-0.91787612438201904</v>
      </c>
      <c r="DJ98">
        <v>53.9375</v>
      </c>
      <c r="DK98" s="86">
        <v>90</v>
      </c>
      <c r="DL98">
        <v>119.5</v>
      </c>
      <c r="DM98"/>
      <c r="DN98"/>
      <c r="DO98" s="86"/>
      <c r="DP98"/>
      <c r="DQ98"/>
      <c r="DR98"/>
      <c r="DS98" s="86"/>
      <c r="DT98"/>
      <c r="DU98" s="86"/>
      <c r="DV98" s="86"/>
      <c r="DW98" s="86"/>
      <c r="DX98"/>
      <c r="DY98" s="86"/>
      <c r="DZ98" s="86"/>
      <c r="EA98" s="86"/>
      <c r="EB98"/>
      <c r="EC98" s="86"/>
      <c r="ED98" s="86"/>
      <c r="EE98" s="86"/>
      <c r="EF98"/>
      <c r="EG98" s="86"/>
      <c r="EH98" s="86"/>
      <c r="EI98" s="86"/>
      <c r="EJ98" s="159"/>
      <c r="EK98" s="159"/>
      <c r="EL98" s="160"/>
      <c r="FA98" s="78"/>
    </row>
    <row r="99" spans="1:157">
      <c r="A99" s="26"/>
      <c r="B99" s="26"/>
      <c r="C99" s="314" t="s">
        <v>319</v>
      </c>
      <c r="D99" s="37" t="s">
        <v>320</v>
      </c>
      <c r="E99" s="37" t="s">
        <v>321</v>
      </c>
      <c r="F99" s="38"/>
      <c r="G99" s="39"/>
      <c r="H99" s="40"/>
      <c r="I99" s="40"/>
      <c r="J99" s="40"/>
      <c r="K99" s="40"/>
      <c r="L99" s="40"/>
      <c r="M99" s="40"/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  <c r="AH99" s="40"/>
      <c r="AI99" s="40"/>
      <c r="AJ99" s="40"/>
      <c r="AK99" s="40"/>
      <c r="AL99" s="40"/>
      <c r="AM99" s="81"/>
      <c r="AN99" s="81"/>
      <c r="AO99" s="81"/>
      <c r="AP99" s="81"/>
      <c r="AQ99" s="81"/>
      <c r="AR99" s="40"/>
      <c r="AS99" s="40"/>
      <c r="AT99" s="120" t="s">
        <v>927</v>
      </c>
      <c r="AU99" s="40" t="s">
        <v>782</v>
      </c>
      <c r="AV99" s="40" t="s">
        <v>782</v>
      </c>
      <c r="AW99" s="40" t="s">
        <v>782</v>
      </c>
      <c r="AX99" s="40" t="s">
        <v>927</v>
      </c>
      <c r="AY99" s="40" t="s">
        <v>917</v>
      </c>
      <c r="AZ99" s="40" t="s">
        <v>782</v>
      </c>
      <c r="BA99" s="40" t="s">
        <v>782</v>
      </c>
      <c r="BB99" s="40" t="s">
        <v>782</v>
      </c>
      <c r="BC99" s="40" t="s">
        <v>782</v>
      </c>
      <c r="BD99" s="106" t="s">
        <v>917</v>
      </c>
      <c r="BE99" s="140" t="s">
        <v>927</v>
      </c>
      <c r="BF99" s="140" t="s">
        <v>927</v>
      </c>
      <c r="BG99" s="40"/>
      <c r="BH99" s="40"/>
      <c r="BI99" s="40"/>
      <c r="BJ99" s="40"/>
      <c r="BK99" s="40"/>
      <c r="BL99" s="100"/>
      <c r="BM99" s="101"/>
      <c r="BN99" s="101"/>
      <c r="BO99" s="99"/>
      <c r="BP99" s="9"/>
      <c r="BQ99" s="1"/>
      <c r="BR99" s="25"/>
      <c r="BS99" s="67"/>
      <c r="BT99" s="67"/>
      <c r="BU99" s="84" t="e">
        <f t="shared" si="4"/>
        <v>#VALUE!</v>
      </c>
      <c r="BV99" s="99">
        <f t="shared" si="3"/>
        <v>0</v>
      </c>
      <c r="BW99" s="86">
        <f>Design!B105</f>
        <v>5.3399999999999945</v>
      </c>
      <c r="BX99" s="10">
        <f>Design!F105</f>
        <v>0.10825881373975815</v>
      </c>
      <c r="BY99" s="57" t="s">
        <v>976</v>
      </c>
      <c r="BZ99" s="14" t="s">
        <v>2297</v>
      </c>
      <c r="CA99" s="245">
        <v>41726.714166666665</v>
      </c>
      <c r="CB99" t="s">
        <v>2308</v>
      </c>
      <c r="CC99" s="13"/>
      <c r="CD99" s="67"/>
      <c r="CE99" s="77">
        <v>93</v>
      </c>
      <c r="CF99" s="71">
        <v>77</v>
      </c>
      <c r="CG99" s="71">
        <v>79</v>
      </c>
      <c r="CH99" s="71">
        <v>77</v>
      </c>
      <c r="CI99" s="71">
        <v>77</v>
      </c>
      <c r="CJ99" s="71">
        <v>1</v>
      </c>
      <c r="CK99" s="71">
        <v>1</v>
      </c>
      <c r="CL99" s="71">
        <v>0</v>
      </c>
      <c r="CM99" s="71">
        <v>11</v>
      </c>
      <c r="CN99">
        <v>10</v>
      </c>
      <c r="CO99">
        <v>13</v>
      </c>
      <c r="CP99"/>
      <c r="CQ99"/>
      <c r="CR99"/>
      <c r="CS99" s="12">
        <v>93</v>
      </c>
      <c r="CT99">
        <v>16</v>
      </c>
      <c r="CU99" s="86">
        <v>219.01380920410156</v>
      </c>
      <c r="CV99" s="86">
        <v>-0.98619323968887329</v>
      </c>
      <c r="CW99" s="86"/>
      <c r="CX99" s="86"/>
      <c r="CY99" s="86"/>
      <c r="CZ99">
        <v>93</v>
      </c>
      <c r="DA99">
        <v>67</v>
      </c>
      <c r="DB99">
        <v>469.202392578125</v>
      </c>
      <c r="DC99" s="86">
        <v>-30</v>
      </c>
      <c r="DD99">
        <v>0.87081336975097656</v>
      </c>
      <c r="DE99">
        <v>127</v>
      </c>
      <c r="DF99">
        <v>106</v>
      </c>
      <c r="DG99" s="86">
        <v>66</v>
      </c>
      <c r="DH99">
        <v>366.82009887695312</v>
      </c>
      <c r="DI99">
        <v>-0.94633567333221436</v>
      </c>
      <c r="DJ99">
        <v>58.1875</v>
      </c>
      <c r="DK99" s="86">
        <v>89</v>
      </c>
      <c r="DL99">
        <v>119.5</v>
      </c>
      <c r="DM99"/>
      <c r="DN99"/>
      <c r="DO99" s="86"/>
      <c r="DP99"/>
      <c r="DQ99"/>
      <c r="DR99"/>
      <c r="DS99" s="86"/>
      <c r="DT99"/>
      <c r="DU99" s="86"/>
      <c r="DV99" s="86"/>
      <c r="DW99" s="86"/>
      <c r="DX99"/>
      <c r="DY99" s="86"/>
      <c r="DZ99" s="86"/>
      <c r="EA99" s="86"/>
      <c r="EB99"/>
      <c r="EC99" s="86"/>
      <c r="ED99" s="86"/>
      <c r="EE99" s="86"/>
      <c r="EF99"/>
      <c r="EG99" s="86"/>
      <c r="EH99" s="86"/>
      <c r="EI99" s="86"/>
      <c r="EJ99" s="159"/>
      <c r="EK99" s="159"/>
      <c r="EL99" s="160"/>
      <c r="FA99" s="78"/>
    </row>
    <row r="100" spans="1:157">
      <c r="A100" s="26"/>
      <c r="B100" s="26"/>
      <c r="C100" s="315"/>
      <c r="D100" s="37" t="s">
        <v>322</v>
      </c>
      <c r="E100" s="37" t="s">
        <v>323</v>
      </c>
      <c r="F100" s="38"/>
      <c r="G100" s="39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T100" s="120" t="s">
        <v>927</v>
      </c>
      <c r="AU100" s="40" t="s">
        <v>324</v>
      </c>
      <c r="AV100" s="40" t="s">
        <v>324</v>
      </c>
      <c r="AW100" s="40" t="s">
        <v>324</v>
      </c>
      <c r="AX100" s="40" t="s">
        <v>927</v>
      </c>
      <c r="AY100" s="40" t="s">
        <v>324</v>
      </c>
      <c r="AZ100" s="40" t="s">
        <v>324</v>
      </c>
      <c r="BA100" s="40" t="s">
        <v>324</v>
      </c>
      <c r="BB100" s="40" t="s">
        <v>324</v>
      </c>
      <c r="BC100" s="40" t="s">
        <v>324</v>
      </c>
      <c r="BD100" s="106" t="s">
        <v>324</v>
      </c>
      <c r="BE100" s="140" t="s">
        <v>927</v>
      </c>
      <c r="BF100" s="140" t="s">
        <v>927</v>
      </c>
      <c r="BG100" s="40"/>
      <c r="BH100" s="40"/>
      <c r="BI100" s="40"/>
      <c r="BJ100" s="40"/>
      <c r="BK100" s="40"/>
      <c r="BL100" s="100"/>
      <c r="BM100" s="101"/>
      <c r="BN100" s="101"/>
      <c r="BO100" s="99"/>
      <c r="BP100" s="9"/>
      <c r="BQ100" s="1"/>
      <c r="BR100" s="25"/>
      <c r="BS100" s="67"/>
      <c r="BT100" s="67"/>
      <c r="BU100" s="84" t="e">
        <f t="shared" si="4"/>
        <v>#VALUE!</v>
      </c>
      <c r="BV100" s="99">
        <f t="shared" si="3"/>
        <v>0</v>
      </c>
      <c r="BW100" s="86">
        <f>Design!B106</f>
        <v>5.3999999999999941</v>
      </c>
      <c r="BX100" s="10">
        <f>Design!F106</f>
        <v>0.10941493645180478</v>
      </c>
      <c r="BY100" s="57" t="s">
        <v>977</v>
      </c>
      <c r="BZ100" s="14" t="s">
        <v>2297</v>
      </c>
      <c r="CA100" s="245">
        <v>41726.714178240742</v>
      </c>
      <c r="CB100" t="s">
        <v>2309</v>
      </c>
      <c r="CC100" s="13"/>
      <c r="CD100" s="67"/>
      <c r="CE100" s="77">
        <v>94</v>
      </c>
      <c r="CF100" s="71">
        <v>78</v>
      </c>
      <c r="CG100" s="71">
        <v>78</v>
      </c>
      <c r="CH100" s="71">
        <v>76</v>
      </c>
      <c r="CI100" s="71">
        <v>76</v>
      </c>
      <c r="CJ100" s="71">
        <v>1</v>
      </c>
      <c r="CK100" s="71">
        <v>1</v>
      </c>
      <c r="CL100" s="71">
        <v>0</v>
      </c>
      <c r="CM100" s="71">
        <v>10</v>
      </c>
      <c r="CN100">
        <v>10</v>
      </c>
      <c r="CO100">
        <v>14</v>
      </c>
      <c r="CP100"/>
      <c r="CQ100"/>
      <c r="CR100"/>
      <c r="CS100" s="12">
        <v>94</v>
      </c>
      <c r="CT100">
        <v>16</v>
      </c>
      <c r="CU100" s="86">
        <v>219.01380920410156</v>
      </c>
      <c r="CV100" s="86">
        <v>-0.98619323968887329</v>
      </c>
      <c r="CW100" s="86"/>
      <c r="CX100" s="86"/>
      <c r="CY100" s="86"/>
      <c r="CZ100">
        <v>94</v>
      </c>
      <c r="DA100">
        <v>68</v>
      </c>
      <c r="DB100">
        <v>475.05892944335937</v>
      </c>
      <c r="DC100" s="86">
        <v>-30</v>
      </c>
      <c r="DD100">
        <v>0.71729958057403564</v>
      </c>
      <c r="DE100">
        <v>0</v>
      </c>
      <c r="DF100">
        <v>119</v>
      </c>
      <c r="DG100" s="86">
        <v>66</v>
      </c>
      <c r="DH100">
        <v>366.82009887695312</v>
      </c>
      <c r="DI100">
        <v>-0.94633567333221436</v>
      </c>
      <c r="DJ100">
        <v>58.8125</v>
      </c>
      <c r="DK100" s="86">
        <v>91</v>
      </c>
      <c r="DL100">
        <v>119.5</v>
      </c>
      <c r="DM100"/>
      <c r="DN100"/>
      <c r="DO100" s="86"/>
      <c r="DP100"/>
      <c r="DQ100"/>
      <c r="DR100"/>
      <c r="DS100" s="86"/>
      <c r="DT100"/>
      <c r="DU100" s="86"/>
      <c r="DV100" s="86"/>
      <c r="DW100" s="86"/>
      <c r="DX100"/>
      <c r="DY100" s="86"/>
      <c r="DZ100" s="86"/>
      <c r="EA100" s="86"/>
      <c r="EB100"/>
      <c r="EC100" s="86"/>
      <c r="ED100" s="86"/>
      <c r="EE100" s="86"/>
      <c r="EF100"/>
      <c r="EG100" s="86"/>
      <c r="EH100" s="86"/>
      <c r="EI100" s="86"/>
      <c r="EJ100" s="159"/>
      <c r="EK100" s="159"/>
      <c r="EL100" s="160"/>
      <c r="FA100" s="78"/>
    </row>
    <row r="101" spans="1:157">
      <c r="A101" s="26"/>
      <c r="B101" s="26"/>
      <c r="C101" s="315"/>
      <c r="D101" s="37" t="s">
        <v>1132</v>
      </c>
      <c r="E101" s="37" t="s">
        <v>1133</v>
      </c>
      <c r="F101" s="38"/>
      <c r="G101" s="39"/>
      <c r="H101" s="40"/>
      <c r="I101" s="40"/>
      <c r="J101" s="40"/>
      <c r="K101" s="40"/>
      <c r="L101" s="40"/>
      <c r="M101" s="40"/>
      <c r="N101" s="40"/>
      <c r="O101" s="40"/>
      <c r="P101" s="40"/>
      <c r="Q101" s="40"/>
      <c r="R101" s="40"/>
      <c r="S101" s="40"/>
      <c r="T101" s="40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  <c r="AJ101" s="40"/>
      <c r="AK101" s="40"/>
      <c r="AL101" s="40"/>
      <c r="AM101" s="81"/>
      <c r="AN101" s="81"/>
      <c r="AO101" s="81"/>
      <c r="AP101" s="81"/>
      <c r="AQ101" s="81"/>
      <c r="AR101" s="40"/>
      <c r="AS101" s="40"/>
      <c r="AT101" s="120" t="s">
        <v>927</v>
      </c>
      <c r="AU101" s="40" t="s">
        <v>917</v>
      </c>
      <c r="AV101" s="40" t="s">
        <v>917</v>
      </c>
      <c r="AW101" s="40" t="s">
        <v>917</v>
      </c>
      <c r="AX101" s="40" t="s">
        <v>927</v>
      </c>
      <c r="AY101" s="40" t="s">
        <v>917</v>
      </c>
      <c r="AZ101" s="40" t="s">
        <v>917</v>
      </c>
      <c r="BA101" s="40" t="s">
        <v>917</v>
      </c>
      <c r="BB101" s="40" t="s">
        <v>917</v>
      </c>
      <c r="BC101" s="40" t="s">
        <v>917</v>
      </c>
      <c r="BD101" s="106" t="s">
        <v>917</v>
      </c>
      <c r="BE101" s="140" t="s">
        <v>927</v>
      </c>
      <c r="BF101" s="140" t="s">
        <v>927</v>
      </c>
      <c r="BG101" s="40"/>
      <c r="BH101" s="40"/>
      <c r="BI101" s="40"/>
      <c r="BJ101" s="40"/>
      <c r="BK101" s="40"/>
      <c r="BL101" s="100"/>
      <c r="BM101" s="101"/>
      <c r="BN101" s="101"/>
      <c r="BO101" s="99"/>
      <c r="BP101" s="9"/>
      <c r="BQ101" s="1"/>
      <c r="BR101" s="25"/>
      <c r="BS101" s="67"/>
      <c r="BT101" s="67"/>
      <c r="BU101" s="84" t="e">
        <f t="shared" si="4"/>
        <v>#VALUE!</v>
      </c>
      <c r="BV101" s="99">
        <f t="shared" si="3"/>
        <v>0</v>
      </c>
      <c r="BW101" s="86">
        <f>Design!B107</f>
        <v>5.4599999999999937</v>
      </c>
      <c r="BX101" s="10">
        <f>Design!F107</f>
        <v>0.11058967832028249</v>
      </c>
      <c r="BY101" s="57" t="s">
        <v>978</v>
      </c>
      <c r="BZ101" s="14" t="s">
        <v>2297</v>
      </c>
      <c r="CA101" s="245">
        <v>41726.714178240742</v>
      </c>
      <c r="CB101" t="s">
        <v>2310</v>
      </c>
      <c r="CC101" s="13"/>
      <c r="CD101" s="67"/>
      <c r="CE101" s="77">
        <v>95</v>
      </c>
      <c r="CF101" s="71">
        <v>78</v>
      </c>
      <c r="CG101" s="71">
        <v>76</v>
      </c>
      <c r="CH101" s="71">
        <v>78</v>
      </c>
      <c r="CI101" s="71">
        <v>76</v>
      </c>
      <c r="CJ101" s="71">
        <v>1</v>
      </c>
      <c r="CK101" s="71">
        <v>0</v>
      </c>
      <c r="CL101" s="71">
        <v>0</v>
      </c>
      <c r="CM101" s="71">
        <v>11</v>
      </c>
      <c r="CN101">
        <v>10</v>
      </c>
      <c r="CO101">
        <v>14</v>
      </c>
      <c r="CP101"/>
      <c r="CQ101"/>
      <c r="CR101"/>
      <c r="CS101" s="12">
        <v>95</v>
      </c>
      <c r="CT101">
        <v>17</v>
      </c>
      <c r="CU101" s="86">
        <v>218.88667297363281</v>
      </c>
      <c r="CV101" s="86">
        <v>-1.1133197546005249</v>
      </c>
      <c r="CW101" s="86"/>
      <c r="CX101" s="86"/>
      <c r="CY101" s="86"/>
      <c r="CZ101">
        <v>95</v>
      </c>
      <c r="DA101">
        <v>69</v>
      </c>
      <c r="DB101">
        <v>480.8519287109375</v>
      </c>
      <c r="DC101" s="86">
        <v>-30</v>
      </c>
      <c r="DD101">
        <v>1.0349345207214355</v>
      </c>
      <c r="DE101">
        <v>128</v>
      </c>
      <c r="DF101">
        <v>118</v>
      </c>
      <c r="DG101" s="86">
        <v>67</v>
      </c>
      <c r="DH101">
        <v>366.82009887695312</v>
      </c>
      <c r="DI101">
        <v>-0.97522979974746704</v>
      </c>
      <c r="DJ101">
        <v>57.4375</v>
      </c>
      <c r="DK101" s="86">
        <v>88</v>
      </c>
      <c r="DL101">
        <v>119.5</v>
      </c>
      <c r="DM101"/>
      <c r="DN101"/>
      <c r="DO101" s="86"/>
      <c r="DP101"/>
      <c r="DQ101"/>
      <c r="DR101"/>
      <c r="DS101" s="86"/>
      <c r="DT101"/>
      <c r="DU101" s="86"/>
      <c r="DV101" s="86"/>
      <c r="DW101" s="86"/>
      <c r="DX101"/>
      <c r="DY101" s="86"/>
      <c r="DZ101" s="86"/>
      <c r="EA101" s="86"/>
      <c r="EB101"/>
      <c r="EC101" s="86"/>
      <c r="ED101" s="86"/>
      <c r="EE101" s="86"/>
      <c r="EF101"/>
      <c r="EG101" s="86"/>
      <c r="EH101" s="86"/>
      <c r="EI101" s="86"/>
      <c r="EJ101" s="159"/>
      <c r="EK101" s="159"/>
      <c r="EL101" s="160"/>
      <c r="FA101" s="78"/>
    </row>
    <row r="102" spans="1:157">
      <c r="A102" s="26"/>
      <c r="B102" s="26"/>
      <c r="C102" s="315"/>
      <c r="D102" s="37" t="s">
        <v>1134</v>
      </c>
      <c r="E102" s="37" t="s">
        <v>1135</v>
      </c>
      <c r="F102" s="38"/>
      <c r="G102" s="39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  <c r="AM102" s="81"/>
      <c r="AN102" s="81"/>
      <c r="AO102" s="81"/>
      <c r="AP102" s="81"/>
      <c r="AQ102" s="81"/>
      <c r="AR102" s="40"/>
      <c r="AS102" s="40"/>
      <c r="AT102" s="120" t="s">
        <v>778</v>
      </c>
      <c r="AU102" s="40" t="s">
        <v>778</v>
      </c>
      <c r="AV102" s="40" t="s">
        <v>778</v>
      </c>
      <c r="AW102" s="40" t="s">
        <v>927</v>
      </c>
      <c r="AX102" s="40" t="s">
        <v>927</v>
      </c>
      <c r="AY102" s="40" t="s">
        <v>778</v>
      </c>
      <c r="AZ102" s="40" t="s">
        <v>927</v>
      </c>
      <c r="BA102" s="40" t="s">
        <v>778</v>
      </c>
      <c r="BB102" s="40" t="s">
        <v>927</v>
      </c>
      <c r="BC102" s="40" t="s">
        <v>927</v>
      </c>
      <c r="BD102" s="106" t="s">
        <v>778</v>
      </c>
      <c r="BE102" s="140" t="s">
        <v>927</v>
      </c>
      <c r="BF102" s="140" t="s">
        <v>927</v>
      </c>
      <c r="BG102" s="40"/>
      <c r="BH102" s="40"/>
      <c r="BI102" s="40"/>
      <c r="BJ102" s="40"/>
      <c r="BK102" s="40"/>
      <c r="BL102" s="100"/>
      <c r="BM102" s="101"/>
      <c r="BN102" s="101"/>
      <c r="BO102" s="99"/>
      <c r="BP102" s="9"/>
      <c r="BQ102" s="1"/>
      <c r="BR102" s="25"/>
      <c r="BS102" s="67"/>
      <c r="BT102" s="67"/>
      <c r="BU102" s="84" t="e">
        <f t="shared" si="4"/>
        <v>#VALUE!</v>
      </c>
      <c r="BV102" s="99">
        <f t="shared" si="3"/>
        <v>0</v>
      </c>
      <c r="BW102" s="86">
        <f>Design!B108</f>
        <v>5.5199999999999934</v>
      </c>
      <c r="BX102" s="10">
        <f>Design!F108</f>
        <v>0.11178344131315664</v>
      </c>
      <c r="BY102" s="57" t="s">
        <v>979</v>
      </c>
      <c r="BZ102" s="14" t="s">
        <v>2297</v>
      </c>
      <c r="CA102" s="245">
        <v>41726.714178240742</v>
      </c>
      <c r="CB102" t="s">
        <v>2310</v>
      </c>
      <c r="CC102" s="13"/>
      <c r="CD102" s="67"/>
      <c r="CE102" s="77">
        <v>96</v>
      </c>
      <c r="CF102" s="71">
        <v>77</v>
      </c>
      <c r="CG102" s="71">
        <v>76</v>
      </c>
      <c r="CH102" s="71">
        <v>76</v>
      </c>
      <c r="CI102" s="71">
        <v>76</v>
      </c>
      <c r="CJ102" s="71">
        <v>1</v>
      </c>
      <c r="CK102" s="71">
        <v>1</v>
      </c>
      <c r="CL102" s="71">
        <v>1</v>
      </c>
      <c r="CM102" s="71">
        <v>11</v>
      </c>
      <c r="CN102">
        <v>9</v>
      </c>
      <c r="CO102">
        <v>15</v>
      </c>
      <c r="CP102"/>
      <c r="CQ102"/>
      <c r="CR102"/>
      <c r="CS102" s="12">
        <v>96</v>
      </c>
      <c r="CT102">
        <v>17</v>
      </c>
      <c r="CU102" s="86">
        <v>218.88667297363281</v>
      </c>
      <c r="CV102" s="86">
        <v>-1.1133197546005249</v>
      </c>
      <c r="CW102" s="86"/>
      <c r="CX102" s="86"/>
      <c r="CY102" s="86"/>
      <c r="CZ102">
        <v>96</v>
      </c>
      <c r="DA102">
        <v>69</v>
      </c>
      <c r="DB102">
        <v>486.64453125</v>
      </c>
      <c r="DC102" s="86">
        <v>-30</v>
      </c>
      <c r="DD102">
        <v>1.0370370149612427</v>
      </c>
      <c r="DE102">
        <v>127</v>
      </c>
      <c r="DF102">
        <v>107.5</v>
      </c>
      <c r="DG102" s="86">
        <v>68</v>
      </c>
      <c r="DH102">
        <v>367.40667724609375</v>
      </c>
      <c r="DI102">
        <v>-1.0045583248138428</v>
      </c>
      <c r="DJ102">
        <v>56.0625</v>
      </c>
      <c r="DK102" s="86">
        <v>89</v>
      </c>
      <c r="DL102">
        <v>119.5</v>
      </c>
      <c r="DM102"/>
      <c r="DN102"/>
      <c r="DO102" s="86"/>
      <c r="DP102"/>
      <c r="DQ102"/>
      <c r="DR102"/>
      <c r="DS102" s="86"/>
      <c r="DT102"/>
      <c r="DU102" s="86"/>
      <c r="DV102" s="86"/>
      <c r="DW102" s="86"/>
      <c r="DX102"/>
      <c r="DY102" s="86"/>
      <c r="DZ102" s="86"/>
      <c r="EA102" s="86"/>
      <c r="EB102"/>
      <c r="EC102" s="86"/>
      <c r="ED102" s="86"/>
      <c r="EE102" s="86"/>
      <c r="EF102"/>
      <c r="EG102" s="86"/>
      <c r="EH102" s="86"/>
      <c r="EI102" s="86"/>
      <c r="EJ102" s="159"/>
      <c r="EK102" s="159"/>
      <c r="EL102" s="160"/>
      <c r="FA102" s="78"/>
    </row>
    <row r="103" spans="1:157">
      <c r="A103" s="26"/>
      <c r="B103" s="26"/>
      <c r="C103" s="315"/>
      <c r="D103" s="37" t="s">
        <v>1136</v>
      </c>
      <c r="E103" s="37" t="s">
        <v>1137</v>
      </c>
      <c r="F103" s="38"/>
      <c r="G103" s="39"/>
      <c r="H103" s="40"/>
      <c r="I103" s="40"/>
      <c r="J103" s="40"/>
      <c r="K103" s="40"/>
      <c r="L103" s="40"/>
      <c r="M103" s="40"/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0"/>
      <c r="AK103" s="40"/>
      <c r="AL103" s="40"/>
      <c r="AM103" s="81"/>
      <c r="AN103" s="81"/>
      <c r="AO103" s="81"/>
      <c r="AP103" s="81"/>
      <c r="AQ103" s="81"/>
      <c r="AR103" s="40"/>
      <c r="AS103" s="40"/>
      <c r="AT103" s="120" t="s">
        <v>927</v>
      </c>
      <c r="AU103" s="40" t="s">
        <v>927</v>
      </c>
      <c r="AV103" s="40" t="s">
        <v>927</v>
      </c>
      <c r="AW103" s="40" t="s">
        <v>927</v>
      </c>
      <c r="AX103" s="40" t="s">
        <v>927</v>
      </c>
      <c r="AY103" s="40" t="s">
        <v>927</v>
      </c>
      <c r="AZ103" s="40" t="s">
        <v>927</v>
      </c>
      <c r="BA103" s="40" t="s">
        <v>927</v>
      </c>
      <c r="BB103" s="40" t="s">
        <v>927</v>
      </c>
      <c r="BC103" s="40" t="s">
        <v>927</v>
      </c>
      <c r="BD103" s="106" t="s">
        <v>927</v>
      </c>
      <c r="BE103" s="140" t="s">
        <v>927</v>
      </c>
      <c r="BF103" s="140" t="s">
        <v>927</v>
      </c>
      <c r="BG103" s="40"/>
      <c r="BH103" s="40"/>
      <c r="BI103" s="40"/>
      <c r="BJ103" s="40"/>
      <c r="BK103" s="40"/>
      <c r="BL103" s="100"/>
      <c r="BM103" s="101"/>
      <c r="BN103" s="101"/>
      <c r="BO103" s="99"/>
      <c r="BP103" s="9"/>
      <c r="BQ103" s="1"/>
      <c r="BR103" s="25"/>
      <c r="BS103" s="67"/>
      <c r="BT103" s="67"/>
      <c r="BU103" s="84" t="e">
        <f t="shared" si="4"/>
        <v>#VALUE!</v>
      </c>
      <c r="BV103" s="99">
        <f t="shared" si="3"/>
        <v>0</v>
      </c>
      <c r="BW103" s="86">
        <f>Design!B109</f>
        <v>5.579999999999993</v>
      </c>
      <c r="BX103" s="10">
        <f>Design!F109</f>
        <v>0.11299663830481162</v>
      </c>
      <c r="BY103" s="57" t="s">
        <v>980</v>
      </c>
      <c r="BZ103" s="14" t="s">
        <v>2304</v>
      </c>
      <c r="CA103" s="245">
        <v>41726.714189814818</v>
      </c>
      <c r="CB103" t="s">
        <v>2220</v>
      </c>
      <c r="CC103" s="13"/>
      <c r="CD103" s="67"/>
      <c r="CE103" s="77">
        <v>97</v>
      </c>
      <c r="CF103" s="71">
        <v>76</v>
      </c>
      <c r="CG103" s="71">
        <v>78</v>
      </c>
      <c r="CH103" s="71">
        <v>78</v>
      </c>
      <c r="CI103" s="71">
        <v>75</v>
      </c>
      <c r="CJ103" s="71">
        <v>0</v>
      </c>
      <c r="CK103" s="71">
        <v>0</v>
      </c>
      <c r="CL103" s="71">
        <v>1</v>
      </c>
      <c r="CM103" s="71">
        <v>11</v>
      </c>
      <c r="CN103">
        <v>11</v>
      </c>
      <c r="CO103">
        <v>14</v>
      </c>
      <c r="CP103"/>
      <c r="CQ103"/>
      <c r="CR103"/>
      <c r="CS103" s="12">
        <v>97</v>
      </c>
      <c r="CT103">
        <v>17</v>
      </c>
      <c r="CU103" s="86">
        <v>218.88667297363281</v>
      </c>
      <c r="CV103" s="86">
        <v>-1.1133197546005249</v>
      </c>
      <c r="CW103" s="86"/>
      <c r="CX103" s="86"/>
      <c r="CY103" s="86"/>
      <c r="CZ103">
        <v>97</v>
      </c>
      <c r="DA103">
        <v>70</v>
      </c>
      <c r="DB103">
        <v>492.47653198242187</v>
      </c>
      <c r="DC103" s="86">
        <v>-30</v>
      </c>
      <c r="DD103">
        <v>0.8399999737739563</v>
      </c>
      <c r="DE103">
        <v>0</v>
      </c>
      <c r="DF103">
        <v>117</v>
      </c>
      <c r="DG103" s="86">
        <v>68</v>
      </c>
      <c r="DH103">
        <v>368.05575561523437</v>
      </c>
      <c r="DI103">
        <v>-1.0045583248138428</v>
      </c>
      <c r="DJ103">
        <v>55.75</v>
      </c>
      <c r="DK103" s="86">
        <v>86</v>
      </c>
      <c r="DL103">
        <v>119.5</v>
      </c>
      <c r="DM103"/>
      <c r="DN103"/>
      <c r="DO103" s="86"/>
      <c r="DP103"/>
      <c r="DQ103"/>
      <c r="DR103"/>
      <c r="DS103" s="86"/>
      <c r="DT103"/>
      <c r="DU103" s="86"/>
      <c r="DV103" s="86"/>
      <c r="DW103" s="86"/>
      <c r="DX103"/>
      <c r="DY103" s="86"/>
      <c r="DZ103" s="86"/>
      <c r="EA103" s="86"/>
      <c r="EB103"/>
      <c r="EC103" s="86"/>
      <c r="ED103" s="86"/>
      <c r="EE103" s="86"/>
      <c r="EF103"/>
      <c r="EG103" s="86"/>
      <c r="EH103" s="86"/>
      <c r="EI103" s="86"/>
      <c r="EJ103" s="159"/>
      <c r="EK103" s="159"/>
      <c r="EL103" s="160"/>
      <c r="FA103" s="78"/>
    </row>
    <row r="104" spans="1:157">
      <c r="A104" s="26"/>
      <c r="B104" s="26"/>
      <c r="C104" s="315"/>
      <c r="D104" s="37" t="s">
        <v>1138</v>
      </c>
      <c r="E104" s="37" t="s">
        <v>1139</v>
      </c>
      <c r="F104" s="38"/>
      <c r="G104" s="39"/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0"/>
      <c r="AJ104" s="40"/>
      <c r="AK104" s="40"/>
      <c r="AL104" s="40"/>
      <c r="AM104" s="40"/>
      <c r="AN104" s="40"/>
      <c r="AO104" s="81"/>
      <c r="AP104" s="81"/>
      <c r="AQ104" s="81"/>
      <c r="AR104" s="40"/>
      <c r="AS104" s="40"/>
      <c r="AT104" s="120" t="s">
        <v>927</v>
      </c>
      <c r="AU104" s="40" t="s">
        <v>927</v>
      </c>
      <c r="AV104" s="40" t="s">
        <v>927</v>
      </c>
      <c r="AW104" s="40" t="s">
        <v>927</v>
      </c>
      <c r="AX104" s="40" t="s">
        <v>927</v>
      </c>
      <c r="AY104" s="40" t="s">
        <v>927</v>
      </c>
      <c r="AZ104" s="40" t="s">
        <v>927</v>
      </c>
      <c r="BA104" s="40" t="s">
        <v>927</v>
      </c>
      <c r="BB104" s="40" t="s">
        <v>927</v>
      </c>
      <c r="BC104" s="40" t="s">
        <v>927</v>
      </c>
      <c r="BD104" s="106" t="s">
        <v>927</v>
      </c>
      <c r="BE104" s="140" t="s">
        <v>927</v>
      </c>
      <c r="BF104" s="140" t="s">
        <v>927</v>
      </c>
      <c r="BG104" s="40"/>
      <c r="BH104" s="40"/>
      <c r="BI104" s="40"/>
      <c r="BJ104" s="40"/>
      <c r="BK104" s="40"/>
      <c r="BL104" s="100"/>
      <c r="BM104" s="101"/>
      <c r="BN104" s="101"/>
      <c r="BO104" s="99"/>
      <c r="BP104" s="9"/>
      <c r="BQ104" s="1"/>
      <c r="BR104" s="25"/>
      <c r="BS104" s="67"/>
      <c r="BT104" s="67"/>
      <c r="BU104" s="84" t="e">
        <f t="shared" si="4"/>
        <v>#VALUE!</v>
      </c>
      <c r="BV104" s="99">
        <f t="shared" si="3"/>
        <v>0</v>
      </c>
      <c r="BW104" s="86">
        <f>Design!B110</f>
        <v>5.6399999999999926</v>
      </c>
      <c r="BX104" s="10">
        <f>Design!F110</f>
        <v>0.11422969343309014</v>
      </c>
      <c r="BY104" s="57" t="s">
        <v>981</v>
      </c>
      <c r="BZ104" s="14" t="s">
        <v>2305</v>
      </c>
      <c r="CA104" s="245">
        <v>41726.714201388888</v>
      </c>
      <c r="CB104" t="s">
        <v>2393</v>
      </c>
      <c r="CC104" s="13"/>
      <c r="CD104" s="67"/>
      <c r="CE104" s="77">
        <v>98</v>
      </c>
      <c r="CF104" s="71">
        <v>81</v>
      </c>
      <c r="CG104" s="71">
        <v>79</v>
      </c>
      <c r="CH104" s="71">
        <v>77</v>
      </c>
      <c r="CI104" s="71">
        <v>75</v>
      </c>
      <c r="CJ104" s="71">
        <v>1</v>
      </c>
      <c r="CK104" s="71">
        <v>1</v>
      </c>
      <c r="CL104" s="71">
        <v>0</v>
      </c>
      <c r="CM104" s="71">
        <v>11</v>
      </c>
      <c r="CN104">
        <v>9</v>
      </c>
      <c r="CO104">
        <v>15</v>
      </c>
      <c r="CP104"/>
      <c r="CQ104"/>
      <c r="CR104"/>
      <c r="CS104" s="12">
        <v>98</v>
      </c>
      <c r="CT104">
        <v>17</v>
      </c>
      <c r="CU104" s="86">
        <v>218.88667297363281</v>
      </c>
      <c r="CV104" s="86">
        <v>-1.1133197546005249</v>
      </c>
      <c r="CW104" s="86"/>
      <c r="CX104" s="86"/>
      <c r="CY104" s="86"/>
      <c r="CZ104">
        <v>98</v>
      </c>
      <c r="DA104">
        <v>71</v>
      </c>
      <c r="DB104">
        <v>498.27737426757812</v>
      </c>
      <c r="DC104" s="86">
        <v>-30</v>
      </c>
      <c r="DD104">
        <v>0.99576270580291748</v>
      </c>
      <c r="DE104">
        <v>128</v>
      </c>
      <c r="DF104">
        <v>120.5</v>
      </c>
      <c r="DG104" s="86">
        <v>69</v>
      </c>
      <c r="DH104">
        <v>368.05575561523437</v>
      </c>
      <c r="DI104">
        <v>-1.0343214273452759</v>
      </c>
      <c r="DJ104">
        <v>59.25</v>
      </c>
      <c r="DK104" s="86">
        <v>89</v>
      </c>
      <c r="DL104">
        <v>119.5</v>
      </c>
      <c r="DM104"/>
      <c r="DN104"/>
      <c r="DO104" s="86"/>
      <c r="DP104"/>
      <c r="DQ104"/>
      <c r="DR104"/>
      <c r="DS104" s="86"/>
      <c r="DT104"/>
      <c r="DU104" s="86"/>
      <c r="DV104" s="86"/>
      <c r="DW104" s="86"/>
      <c r="DX104"/>
      <c r="DY104" s="86"/>
      <c r="DZ104" s="86"/>
      <c r="EA104" s="86"/>
      <c r="EB104"/>
      <c r="EC104" s="86"/>
      <c r="ED104" s="86"/>
      <c r="EE104" s="86"/>
      <c r="EF104"/>
      <c r="EG104" s="86"/>
      <c r="EH104" s="86"/>
      <c r="EI104" s="86"/>
      <c r="EJ104" s="159"/>
      <c r="EK104" s="159"/>
      <c r="EL104" s="160"/>
      <c r="FA104" s="78"/>
    </row>
    <row r="105" spans="1:157">
      <c r="A105" s="26"/>
      <c r="B105" s="26"/>
      <c r="C105" s="315"/>
      <c r="D105" s="37" t="s">
        <v>1140</v>
      </c>
      <c r="E105" s="37" t="s">
        <v>1141</v>
      </c>
      <c r="F105" s="38"/>
      <c r="G105" s="39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  <c r="AJ105" s="40"/>
      <c r="AK105" s="40"/>
      <c r="AL105" s="40"/>
      <c r="AM105" s="40"/>
      <c r="AN105" s="40"/>
      <c r="AO105" s="40"/>
      <c r="AP105" s="40"/>
      <c r="AQ105" s="40"/>
      <c r="AR105" s="40"/>
      <c r="AS105" s="40"/>
      <c r="AT105" s="120" t="s">
        <v>927</v>
      </c>
      <c r="AU105" s="40" t="s">
        <v>1142</v>
      </c>
      <c r="AV105" s="40" t="s">
        <v>1142</v>
      </c>
      <c r="AW105" s="40" t="s">
        <v>927</v>
      </c>
      <c r="AX105" s="40" t="s">
        <v>927</v>
      </c>
      <c r="AY105" s="40" t="s">
        <v>1142</v>
      </c>
      <c r="AZ105" s="40" t="s">
        <v>927</v>
      </c>
      <c r="BA105" s="40" t="s">
        <v>1142</v>
      </c>
      <c r="BB105" s="40" t="s">
        <v>927</v>
      </c>
      <c r="BC105" s="40" t="s">
        <v>927</v>
      </c>
      <c r="BD105" s="106" t="s">
        <v>1142</v>
      </c>
      <c r="BE105" s="140" t="s">
        <v>927</v>
      </c>
      <c r="BF105" s="140" t="s">
        <v>927</v>
      </c>
      <c r="BG105" s="40"/>
      <c r="BH105" s="40"/>
      <c r="BI105" s="40"/>
      <c r="BJ105" s="40"/>
      <c r="BK105" s="40"/>
      <c r="BL105" s="100"/>
      <c r="BM105" s="101"/>
      <c r="BN105" s="101"/>
      <c r="BO105" s="99"/>
      <c r="BP105" s="9"/>
      <c r="BQ105" s="1"/>
      <c r="BR105" s="25"/>
      <c r="BS105" s="67"/>
      <c r="BT105" s="67"/>
      <c r="BU105" s="84" t="e">
        <f t="shared" si="4"/>
        <v>#VALUE!</v>
      </c>
      <c r="BV105" s="99">
        <f t="shared" si="3"/>
        <v>0</v>
      </c>
      <c r="BW105" s="86">
        <f>Design!B111</f>
        <v>5.6999999999999922</v>
      </c>
      <c r="BX105" s="10">
        <f>Design!F111</f>
        <v>0.11548304247004348</v>
      </c>
      <c r="BY105" s="57" t="s">
        <v>982</v>
      </c>
      <c r="BZ105" s="14" t="s">
        <v>2306</v>
      </c>
      <c r="CA105" s="245">
        <v>41726.714236111111</v>
      </c>
      <c r="CB105" t="s">
        <v>2220</v>
      </c>
      <c r="CC105" s="13"/>
      <c r="CD105" s="67"/>
      <c r="CE105" s="77">
        <v>99</v>
      </c>
      <c r="CF105" s="71">
        <v>78</v>
      </c>
      <c r="CG105" s="71">
        <v>80</v>
      </c>
      <c r="CH105" s="71">
        <v>75</v>
      </c>
      <c r="CI105" s="71">
        <v>74</v>
      </c>
      <c r="CJ105" s="71">
        <v>0</v>
      </c>
      <c r="CK105" s="71">
        <v>1</v>
      </c>
      <c r="CL105" s="71">
        <v>0</v>
      </c>
      <c r="CM105" s="71">
        <v>11</v>
      </c>
      <c r="CN105">
        <v>10</v>
      </c>
      <c r="CO105">
        <v>15</v>
      </c>
      <c r="CP105"/>
      <c r="CQ105"/>
      <c r="CR105"/>
      <c r="CS105" s="12">
        <v>99</v>
      </c>
      <c r="CT105">
        <v>17</v>
      </c>
      <c r="CU105" s="86">
        <v>218.88667297363281</v>
      </c>
      <c r="CV105" s="86">
        <v>-1.1133197546005249</v>
      </c>
      <c r="CW105" s="86"/>
      <c r="CX105" s="86"/>
      <c r="CY105" s="86"/>
      <c r="CZ105">
        <v>99</v>
      </c>
      <c r="DA105">
        <v>71</v>
      </c>
      <c r="DB105">
        <v>504.02557373046875</v>
      </c>
      <c r="DC105" s="86">
        <v>-30</v>
      </c>
      <c r="DD105">
        <v>1.2589285373687744</v>
      </c>
      <c r="DE105">
        <v>131</v>
      </c>
      <c r="DF105">
        <v>113.5</v>
      </c>
      <c r="DG105" s="86">
        <v>70</v>
      </c>
      <c r="DH105">
        <v>368.58035278320312</v>
      </c>
      <c r="DI105">
        <v>-1.0645190477371216</v>
      </c>
      <c r="DJ105">
        <v>56.3125</v>
      </c>
      <c r="DK105" s="86">
        <v>86</v>
      </c>
      <c r="DL105">
        <v>119.5</v>
      </c>
      <c r="DM105"/>
      <c r="DN105"/>
      <c r="DO105" s="86"/>
      <c r="DP105"/>
      <c r="DQ105"/>
      <c r="DR105"/>
      <c r="DS105" s="86"/>
      <c r="DT105"/>
      <c r="DU105" s="86"/>
      <c r="DV105" s="86"/>
      <c r="DW105" s="86"/>
      <c r="DX105"/>
      <c r="DY105" s="86"/>
      <c r="DZ105" s="86"/>
      <c r="EA105" s="86"/>
      <c r="EB105"/>
      <c r="EC105" s="86"/>
      <c r="ED105" s="86"/>
      <c r="EE105" s="86"/>
      <c r="EF105"/>
      <c r="EG105" s="86"/>
      <c r="EH105" s="86"/>
      <c r="EI105" s="86"/>
      <c r="EJ105" s="159"/>
      <c r="EK105" s="159"/>
      <c r="EL105" s="160"/>
      <c r="FA105" s="78"/>
    </row>
    <row r="106" spans="1:157">
      <c r="A106" s="26"/>
      <c r="B106" s="26"/>
      <c r="C106" s="315"/>
      <c r="D106" s="37" t="s">
        <v>1143</v>
      </c>
      <c r="E106" s="37" t="s">
        <v>1144</v>
      </c>
      <c r="F106" s="38"/>
      <c r="G106" s="39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  <c r="AJ106" s="40"/>
      <c r="AK106" s="40"/>
      <c r="AL106" s="40"/>
      <c r="AM106" s="40"/>
      <c r="AN106" s="40"/>
      <c r="AO106" s="40"/>
      <c r="AP106" s="40"/>
      <c r="AQ106" s="40"/>
      <c r="AR106" s="40"/>
      <c r="AS106" s="40"/>
      <c r="AT106" s="120" t="s">
        <v>927</v>
      </c>
      <c r="AU106" s="40" t="s">
        <v>1142</v>
      </c>
      <c r="AV106" s="40" t="s">
        <v>1142</v>
      </c>
      <c r="AW106" s="40" t="s">
        <v>927</v>
      </c>
      <c r="AX106" s="40" t="s">
        <v>927</v>
      </c>
      <c r="AY106" s="40" t="s">
        <v>1142</v>
      </c>
      <c r="AZ106" s="40" t="s">
        <v>927</v>
      </c>
      <c r="BA106" s="40" t="s">
        <v>1142</v>
      </c>
      <c r="BB106" s="40" t="s">
        <v>927</v>
      </c>
      <c r="BC106" s="40" t="s">
        <v>927</v>
      </c>
      <c r="BD106" s="106" t="s">
        <v>1142</v>
      </c>
      <c r="BE106" s="140" t="s">
        <v>927</v>
      </c>
      <c r="BF106" s="140" t="s">
        <v>927</v>
      </c>
      <c r="BG106" s="40"/>
      <c r="BH106" s="40"/>
      <c r="BI106" s="40"/>
      <c r="BJ106" s="40"/>
      <c r="BK106" s="40"/>
      <c r="BL106" s="100"/>
      <c r="BM106" s="101"/>
      <c r="BN106" s="101"/>
      <c r="BO106" s="99"/>
      <c r="BP106" s="9"/>
      <c r="BQ106" s="1"/>
      <c r="BR106" s="25"/>
      <c r="BS106" s="67"/>
      <c r="BT106" s="67"/>
      <c r="BU106" s="84" t="e">
        <f t="shared" si="4"/>
        <v>#VALUE!</v>
      </c>
      <c r="BV106" s="99">
        <f t="shared" si="3"/>
        <v>0</v>
      </c>
      <c r="BW106" s="86">
        <f>Design!B112</f>
        <v>5.7599999999999918</v>
      </c>
      <c r="BX106" s="10">
        <f>Design!F112</f>
        <v>0.11675713320699879</v>
      </c>
      <c r="BY106" s="57" t="s">
        <v>1293</v>
      </c>
      <c r="BZ106" s="14" t="s">
        <v>2297</v>
      </c>
      <c r="CA106" s="245">
        <v>41726.714236111111</v>
      </c>
      <c r="CB106" t="s">
        <v>2394</v>
      </c>
      <c r="CC106" s="13"/>
      <c r="CD106" s="67"/>
      <c r="CE106" s="77">
        <v>100</v>
      </c>
      <c r="CF106" s="71">
        <v>77</v>
      </c>
      <c r="CG106" s="71">
        <v>79</v>
      </c>
      <c r="CH106" s="71">
        <v>82</v>
      </c>
      <c r="CI106" s="71">
        <v>82</v>
      </c>
      <c r="CJ106" s="71">
        <v>1</v>
      </c>
      <c r="CK106" s="71">
        <v>0</v>
      </c>
      <c r="CL106" s="71">
        <v>1</v>
      </c>
      <c r="CM106" s="71">
        <v>11</v>
      </c>
      <c r="CN106">
        <v>9</v>
      </c>
      <c r="CO106">
        <v>13</v>
      </c>
      <c r="CP106"/>
      <c r="CQ106"/>
      <c r="CR106"/>
      <c r="CS106" s="12">
        <v>100</v>
      </c>
      <c r="CT106">
        <v>18</v>
      </c>
      <c r="CU106" s="86">
        <v>218.75184631347656</v>
      </c>
      <c r="CV106" s="86">
        <v>-1.2481508255004883</v>
      </c>
      <c r="CW106" s="86"/>
      <c r="CX106" s="86"/>
      <c r="CY106" s="86"/>
      <c r="CZ106">
        <v>100</v>
      </c>
      <c r="DA106">
        <v>72</v>
      </c>
      <c r="DB106">
        <v>509.74990844726562</v>
      </c>
      <c r="DC106" s="86">
        <v>-30</v>
      </c>
      <c r="DD106">
        <v>1.3782608509063721</v>
      </c>
      <c r="DE106">
        <v>144</v>
      </c>
      <c r="DF106">
        <v>114.5</v>
      </c>
      <c r="DG106" s="86">
        <v>70</v>
      </c>
      <c r="DH106">
        <v>368.58035278320312</v>
      </c>
      <c r="DI106">
        <v>-1.0645190477371216</v>
      </c>
      <c r="DJ106">
        <v>58.6875</v>
      </c>
      <c r="DK106" s="86">
        <v>87</v>
      </c>
      <c r="DL106">
        <v>119.5</v>
      </c>
      <c r="DM106"/>
      <c r="DN106"/>
      <c r="DO106" s="86"/>
      <c r="DP106"/>
      <c r="DQ106"/>
      <c r="DR106"/>
      <c r="DS106" s="86"/>
      <c r="DT106"/>
      <c r="DU106" s="86"/>
      <c r="DV106" s="86"/>
      <c r="DW106" s="86"/>
      <c r="DX106"/>
      <c r="DY106" s="86"/>
      <c r="DZ106" s="86"/>
      <c r="EA106" s="86"/>
      <c r="EB106"/>
      <c r="EC106" s="86"/>
      <c r="ED106" s="86"/>
      <c r="EE106" s="86"/>
      <c r="EF106"/>
      <c r="EG106" s="86"/>
      <c r="EH106" s="86"/>
      <c r="EI106" s="86"/>
      <c r="EJ106" s="159"/>
      <c r="EK106" s="159"/>
      <c r="EL106" s="160"/>
      <c r="FA106" s="78"/>
    </row>
    <row r="107" spans="1:157">
      <c r="A107" s="26"/>
      <c r="B107" s="26"/>
      <c r="C107" s="315"/>
      <c r="D107" s="37" t="s">
        <v>1145</v>
      </c>
      <c r="E107" s="37" t="s">
        <v>789</v>
      </c>
      <c r="F107" s="38"/>
      <c r="G107" s="39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0"/>
      <c r="AK107" s="40"/>
      <c r="AL107" s="40"/>
      <c r="AM107" s="40"/>
      <c r="AN107" s="40"/>
      <c r="AO107" s="40"/>
      <c r="AP107" s="40"/>
      <c r="AQ107" s="40"/>
      <c r="AR107" s="40"/>
      <c r="AS107" s="40"/>
      <c r="AT107" s="120" t="s">
        <v>927</v>
      </c>
      <c r="AU107" s="40" t="s">
        <v>1142</v>
      </c>
      <c r="AV107" s="40" t="s">
        <v>1142</v>
      </c>
      <c r="AW107" s="40" t="s">
        <v>927</v>
      </c>
      <c r="AX107" s="40" t="s">
        <v>927</v>
      </c>
      <c r="AY107" s="40" t="s">
        <v>1142</v>
      </c>
      <c r="AZ107" s="40" t="s">
        <v>927</v>
      </c>
      <c r="BA107" s="40" t="s">
        <v>1142</v>
      </c>
      <c r="BB107" s="40" t="s">
        <v>927</v>
      </c>
      <c r="BC107" s="40" t="s">
        <v>927</v>
      </c>
      <c r="BD107" s="106" t="s">
        <v>1142</v>
      </c>
      <c r="BE107" s="140" t="s">
        <v>927</v>
      </c>
      <c r="BF107" s="140" t="s">
        <v>927</v>
      </c>
      <c r="BG107" s="40"/>
      <c r="BH107" s="40"/>
      <c r="BI107" s="40"/>
      <c r="BJ107" s="40"/>
      <c r="BK107" s="40"/>
      <c r="BL107" s="100"/>
      <c r="BM107" s="101"/>
      <c r="BN107" s="101"/>
      <c r="BO107" s="99"/>
      <c r="BP107" s="9"/>
      <c r="BQ107" s="1"/>
      <c r="BR107" s="25"/>
      <c r="BS107" s="67"/>
      <c r="BT107" s="67"/>
      <c r="BU107" s="84" t="e">
        <f t="shared" si="4"/>
        <v>#VALUE!</v>
      </c>
      <c r="BV107" s="99">
        <f t="shared" si="3"/>
        <v>0</v>
      </c>
      <c r="BW107" s="86">
        <f>Design!B113</f>
        <v>5.8199999999999914</v>
      </c>
      <c r="BX107" s="10">
        <f>Design!F113</f>
        <v>0.11805242585457661</v>
      </c>
      <c r="BY107" s="57" t="s">
        <v>983</v>
      </c>
      <c r="BZ107" s="14" t="s">
        <v>2297</v>
      </c>
      <c r="CA107" s="245">
        <v>41726.714236111111</v>
      </c>
      <c r="CB107" t="s">
        <v>2395</v>
      </c>
      <c r="CC107" s="13"/>
      <c r="CD107" s="67"/>
      <c r="CE107" s="77">
        <v>101</v>
      </c>
      <c r="CF107" s="71">
        <v>78</v>
      </c>
      <c r="CG107" s="71">
        <v>79</v>
      </c>
      <c r="CH107" s="71">
        <v>98</v>
      </c>
      <c r="CI107" s="71">
        <v>102</v>
      </c>
      <c r="CJ107" s="71">
        <v>1</v>
      </c>
      <c r="CK107" s="71">
        <v>1</v>
      </c>
      <c r="CL107" s="71">
        <v>1</v>
      </c>
      <c r="CM107" s="71">
        <v>10</v>
      </c>
      <c r="CN107">
        <v>10</v>
      </c>
      <c r="CO107">
        <v>13</v>
      </c>
      <c r="CP107"/>
      <c r="CQ107"/>
      <c r="CR107"/>
      <c r="CS107" s="12">
        <v>101</v>
      </c>
      <c r="CT107">
        <v>18</v>
      </c>
      <c r="CU107" s="86">
        <v>218.75184631347656</v>
      </c>
      <c r="CV107" s="86">
        <v>-1.2481508255004883</v>
      </c>
      <c r="CW107" s="86"/>
      <c r="CX107" s="86"/>
      <c r="CY107" s="86"/>
      <c r="CZ107">
        <v>101</v>
      </c>
      <c r="DA107">
        <v>73</v>
      </c>
      <c r="DB107">
        <v>512.99273681640625</v>
      </c>
      <c r="DC107" s="86">
        <v>-30</v>
      </c>
      <c r="DD107">
        <v>13.785714149475098</v>
      </c>
      <c r="DE107">
        <v>143</v>
      </c>
      <c r="DF107">
        <v>119.5</v>
      </c>
      <c r="DG107" s="86">
        <v>71</v>
      </c>
      <c r="DH107">
        <v>368.58035278320312</v>
      </c>
      <c r="DI107">
        <v>-1.0951510667800903</v>
      </c>
      <c r="DJ107">
        <v>60.125</v>
      </c>
      <c r="DK107" s="86">
        <v>91</v>
      </c>
      <c r="DL107">
        <v>119.5</v>
      </c>
      <c r="DM107"/>
      <c r="DN107"/>
      <c r="DO107" s="86"/>
      <c r="DP107"/>
      <c r="DQ107"/>
      <c r="DR107"/>
      <c r="DS107" s="86"/>
      <c r="DT107"/>
      <c r="DU107" s="86"/>
      <c r="DV107" s="86"/>
      <c r="DW107" s="86"/>
      <c r="DX107"/>
      <c r="DY107" s="86"/>
      <c r="DZ107" s="86"/>
      <c r="EA107" s="86"/>
      <c r="EB107"/>
      <c r="EC107" s="86"/>
      <c r="ED107" s="86"/>
      <c r="EE107" s="86"/>
      <c r="EF107"/>
      <c r="EG107" s="86"/>
      <c r="EH107" s="86"/>
      <c r="EI107" s="86"/>
      <c r="EJ107" s="159"/>
      <c r="EK107" s="159"/>
      <c r="EL107" s="160"/>
      <c r="FA107" s="78"/>
    </row>
    <row r="108" spans="1:157">
      <c r="A108" s="26"/>
      <c r="B108" s="26"/>
      <c r="C108" s="316"/>
      <c r="D108" s="37" t="s">
        <v>790</v>
      </c>
      <c r="E108" s="37" t="s">
        <v>791</v>
      </c>
      <c r="F108" s="38"/>
      <c r="G108" s="39"/>
      <c r="H108" s="40"/>
      <c r="I108" s="40"/>
      <c r="J108" s="40"/>
      <c r="K108" s="40"/>
      <c r="L108" s="40"/>
      <c r="M108" s="40"/>
      <c r="N108" s="40"/>
      <c r="O108" s="40"/>
      <c r="P108" s="40"/>
      <c r="Q108" s="40"/>
      <c r="R108" s="40"/>
      <c r="S108" s="40"/>
      <c r="T108" s="40"/>
      <c r="U108" s="40"/>
      <c r="V108" s="40"/>
      <c r="W108" s="40"/>
      <c r="X108" s="40"/>
      <c r="Y108" s="40"/>
      <c r="Z108" s="40"/>
      <c r="AA108" s="40"/>
      <c r="AB108" s="40"/>
      <c r="AC108" s="40"/>
      <c r="AD108" s="40"/>
      <c r="AE108" s="40"/>
      <c r="AF108" s="40"/>
      <c r="AG108" s="40"/>
      <c r="AH108" s="40"/>
      <c r="AI108" s="40"/>
      <c r="AJ108" s="40"/>
      <c r="AK108" s="40"/>
      <c r="AL108" s="40"/>
      <c r="AM108" s="40"/>
      <c r="AN108" s="40"/>
      <c r="AO108" s="40"/>
      <c r="AP108" s="40"/>
      <c r="AQ108" s="40"/>
      <c r="AR108" s="40"/>
      <c r="AS108" s="40"/>
      <c r="AT108" s="120" t="s">
        <v>927</v>
      </c>
      <c r="AU108" s="40" t="s">
        <v>1142</v>
      </c>
      <c r="AV108" s="40" t="s">
        <v>1142</v>
      </c>
      <c r="AW108" s="40" t="s">
        <v>927</v>
      </c>
      <c r="AX108" s="40" t="s">
        <v>927</v>
      </c>
      <c r="AY108" s="40" t="s">
        <v>1142</v>
      </c>
      <c r="AZ108" s="40" t="s">
        <v>927</v>
      </c>
      <c r="BA108" s="40" t="s">
        <v>1142</v>
      </c>
      <c r="BB108" s="40" t="s">
        <v>927</v>
      </c>
      <c r="BC108" s="40" t="s">
        <v>927</v>
      </c>
      <c r="BD108" s="106" t="s">
        <v>1142</v>
      </c>
      <c r="BE108" s="140" t="s">
        <v>927</v>
      </c>
      <c r="BF108" s="140" t="s">
        <v>927</v>
      </c>
      <c r="BG108" s="40"/>
      <c r="BH108" s="40"/>
      <c r="BI108" s="40"/>
      <c r="BJ108" s="40"/>
      <c r="BK108" s="40"/>
      <c r="BL108" s="100"/>
      <c r="BM108" s="101"/>
      <c r="BN108" s="101"/>
      <c r="BO108" s="99"/>
      <c r="BP108" s="9"/>
      <c r="BQ108" s="1"/>
      <c r="BR108" s="25"/>
      <c r="BS108" s="67"/>
      <c r="BT108" s="67"/>
      <c r="BU108" s="84" t="e">
        <f t="shared" si="4"/>
        <v>#VALUE!</v>
      </c>
      <c r="BV108" s="99">
        <f t="shared" si="3"/>
        <v>0</v>
      </c>
      <c r="BW108" s="86">
        <f>Design!B114</f>
        <v>5.879999999999991</v>
      </c>
      <c r="BX108" s="10">
        <f>Design!F114</f>
        <v>0.11936939345832789</v>
      </c>
      <c r="BY108" s="57" t="s">
        <v>984</v>
      </c>
      <c r="BZ108" s="14" t="s">
        <v>2297</v>
      </c>
      <c r="CA108" s="245">
        <v>41726.714236111111</v>
      </c>
      <c r="CB108" t="s">
        <v>2396</v>
      </c>
      <c r="CC108" s="13"/>
      <c r="CD108" s="67"/>
      <c r="CE108" s="77">
        <v>102</v>
      </c>
      <c r="CF108" s="71">
        <v>81</v>
      </c>
      <c r="CG108" s="71">
        <v>78</v>
      </c>
      <c r="CH108" s="71">
        <v>6</v>
      </c>
      <c r="CI108" s="71">
        <v>7</v>
      </c>
      <c r="CJ108" s="71">
        <v>1</v>
      </c>
      <c r="CK108" s="71">
        <v>0</v>
      </c>
      <c r="CL108" s="71">
        <v>0</v>
      </c>
      <c r="CM108" s="71">
        <v>10</v>
      </c>
      <c r="CN108">
        <v>10</v>
      </c>
      <c r="CO108">
        <v>14</v>
      </c>
      <c r="CP108"/>
      <c r="CQ108"/>
      <c r="CR108"/>
      <c r="CS108" s="12">
        <v>102</v>
      </c>
      <c r="CT108">
        <v>18</v>
      </c>
      <c r="CU108" s="86">
        <v>218.75184631347656</v>
      </c>
      <c r="CV108" s="86">
        <v>-1.2481508255004883</v>
      </c>
      <c r="CW108" s="86"/>
      <c r="CX108" s="86"/>
      <c r="CY108" s="86"/>
      <c r="CZ108">
        <v>102</v>
      </c>
      <c r="DA108">
        <v>74</v>
      </c>
      <c r="DB108">
        <v>515.735595703125</v>
      </c>
      <c r="DC108" s="86">
        <v>-30</v>
      </c>
      <c r="DD108">
        <v>16.285715103149414</v>
      </c>
      <c r="DE108">
        <v>133</v>
      </c>
      <c r="DF108">
        <v>119.5</v>
      </c>
      <c r="DG108" s="86">
        <v>72</v>
      </c>
      <c r="DH108">
        <v>368.06759643554687</v>
      </c>
      <c r="DI108">
        <v>-1.1262177228927612</v>
      </c>
      <c r="DJ108">
        <v>61.4375</v>
      </c>
      <c r="DK108" s="86">
        <v>89</v>
      </c>
      <c r="DL108">
        <v>119.5</v>
      </c>
      <c r="DM108"/>
      <c r="DN108"/>
      <c r="DO108" s="86"/>
      <c r="DP108"/>
      <c r="DQ108"/>
      <c r="DR108"/>
      <c r="DS108" s="86"/>
      <c r="DT108"/>
      <c r="DU108" s="86"/>
      <c r="DV108" s="86"/>
      <c r="DW108" s="86"/>
      <c r="DX108"/>
      <c r="DY108" s="86"/>
      <c r="DZ108" s="86"/>
      <c r="EA108" s="86"/>
      <c r="EB108"/>
      <c r="EC108" s="86"/>
      <c r="ED108" s="86"/>
      <c r="EE108" s="86"/>
      <c r="EF108"/>
      <c r="EG108" s="86"/>
      <c r="EH108" s="86"/>
      <c r="EI108" s="86"/>
      <c r="EJ108" s="159"/>
      <c r="EK108" s="159"/>
      <c r="EL108" s="160"/>
      <c r="FA108" s="78"/>
    </row>
    <row r="109" spans="1:157">
      <c r="A109" s="26"/>
      <c r="B109" s="26"/>
      <c r="C109" s="314" t="s">
        <v>792</v>
      </c>
      <c r="D109" s="37" t="s">
        <v>793</v>
      </c>
      <c r="E109" s="37" t="s">
        <v>794</v>
      </c>
      <c r="F109" s="38"/>
      <c r="G109" s="39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40"/>
      <c r="S109" s="40"/>
      <c r="T109" s="40"/>
      <c r="U109" s="40"/>
      <c r="V109" s="40"/>
      <c r="W109" s="40"/>
      <c r="X109" s="40"/>
      <c r="Y109" s="40"/>
      <c r="Z109" s="40"/>
      <c r="AA109" s="40"/>
      <c r="AB109" s="40"/>
      <c r="AC109" s="40"/>
      <c r="AD109" s="40"/>
      <c r="AE109" s="40"/>
      <c r="AF109" s="40"/>
      <c r="AG109" s="40"/>
      <c r="AH109" s="40"/>
      <c r="AI109" s="40"/>
      <c r="AJ109" s="40"/>
      <c r="AK109" s="40"/>
      <c r="AL109" s="40"/>
      <c r="AM109" s="40"/>
      <c r="AN109" s="40"/>
      <c r="AO109" s="40"/>
      <c r="AP109" s="40"/>
      <c r="AQ109" s="81"/>
      <c r="AR109" s="40"/>
      <c r="AS109" s="40"/>
      <c r="AT109" s="120" t="s">
        <v>922</v>
      </c>
      <c r="AU109" s="40" t="s">
        <v>922</v>
      </c>
      <c r="AV109" s="40" t="s">
        <v>922</v>
      </c>
      <c r="AW109" s="40" t="s">
        <v>922</v>
      </c>
      <c r="AX109" s="140" t="s">
        <v>922</v>
      </c>
      <c r="AY109" s="40" t="s">
        <v>922</v>
      </c>
      <c r="AZ109" s="40" t="s">
        <v>922</v>
      </c>
      <c r="BA109" s="40" t="s">
        <v>922</v>
      </c>
      <c r="BB109" s="40" t="s">
        <v>922</v>
      </c>
      <c r="BC109" s="40" t="s">
        <v>922</v>
      </c>
      <c r="BD109" s="106" t="s">
        <v>922</v>
      </c>
      <c r="BE109" s="140" t="s">
        <v>922</v>
      </c>
      <c r="BF109" s="140" t="s">
        <v>922</v>
      </c>
      <c r="BG109" s="40"/>
      <c r="BH109" s="40"/>
      <c r="BI109" s="40"/>
      <c r="BJ109" s="40"/>
      <c r="BK109" s="40"/>
      <c r="BL109" s="100"/>
      <c r="BM109" s="101"/>
      <c r="BN109" s="101"/>
      <c r="BO109" s="99"/>
      <c r="BP109" s="9"/>
      <c r="BQ109" s="1"/>
      <c r="BR109" s="25"/>
      <c r="BS109" s="67"/>
      <c r="BT109" s="67"/>
      <c r="BU109" s="84" t="e">
        <f t="shared" si="4"/>
        <v>#VALUE!</v>
      </c>
      <c r="BV109" s="99">
        <f t="shared" si="3"/>
        <v>0</v>
      </c>
      <c r="BW109" s="86">
        <f>Design!B115</f>
        <v>5.9399999999999906</v>
      </c>
      <c r="BX109" s="10">
        <f>Design!F115</f>
        <v>0.12070852233069014</v>
      </c>
      <c r="BY109" s="57" t="s">
        <v>985</v>
      </c>
      <c r="BZ109" s="14" t="s">
        <v>2297</v>
      </c>
      <c r="CA109" s="245">
        <v>41726.714247685188</v>
      </c>
      <c r="CB109" t="s">
        <v>2311</v>
      </c>
      <c r="CC109" s="13"/>
      <c r="CD109" s="67"/>
      <c r="CE109" s="77">
        <v>103</v>
      </c>
      <c r="CF109" s="71">
        <v>78</v>
      </c>
      <c r="CG109" s="71">
        <v>76</v>
      </c>
      <c r="CH109" s="71">
        <v>3</v>
      </c>
      <c r="CI109" s="71">
        <v>2</v>
      </c>
      <c r="CJ109" s="71">
        <v>1</v>
      </c>
      <c r="CK109" s="71">
        <v>1</v>
      </c>
      <c r="CL109" s="71">
        <v>1</v>
      </c>
      <c r="CM109" s="71">
        <v>10</v>
      </c>
      <c r="CN109">
        <v>9</v>
      </c>
      <c r="CO109">
        <v>13</v>
      </c>
      <c r="CP109"/>
      <c r="CQ109"/>
      <c r="CR109"/>
      <c r="CS109" s="12">
        <v>103</v>
      </c>
      <c r="CT109">
        <v>18</v>
      </c>
      <c r="CU109" s="86">
        <v>218.75184631347656</v>
      </c>
      <c r="CV109" s="86">
        <v>-1.2481508255004883</v>
      </c>
      <c r="CW109" s="86"/>
      <c r="CX109" s="86"/>
      <c r="CY109" s="86"/>
      <c r="CZ109">
        <v>103</v>
      </c>
      <c r="DA109">
        <v>74</v>
      </c>
      <c r="DB109">
        <v>517.92132568359375</v>
      </c>
      <c r="DC109" s="86">
        <v>-30</v>
      </c>
      <c r="DD109">
        <v>19.071428298950195</v>
      </c>
      <c r="DE109">
        <v>133</v>
      </c>
      <c r="DF109">
        <v>119.5</v>
      </c>
      <c r="DG109" s="86">
        <v>72</v>
      </c>
      <c r="DH109">
        <v>368.06759643554687</v>
      </c>
      <c r="DI109">
        <v>-1.1262177228927612</v>
      </c>
      <c r="DJ109">
        <v>60.25</v>
      </c>
      <c r="DK109" s="86">
        <v>87</v>
      </c>
      <c r="DL109">
        <v>119.5</v>
      </c>
      <c r="DM109"/>
      <c r="DN109"/>
      <c r="DO109" s="86"/>
      <c r="DP109"/>
      <c r="DQ109"/>
      <c r="DR109"/>
      <c r="DS109" s="86"/>
      <c r="DT109"/>
      <c r="DU109" s="86"/>
      <c r="DV109" s="86"/>
      <c r="DW109" s="86"/>
      <c r="DX109"/>
      <c r="DY109" s="86"/>
      <c r="DZ109" s="86"/>
      <c r="EA109" s="86"/>
      <c r="EB109"/>
      <c r="EC109" s="86"/>
      <c r="ED109" s="86"/>
      <c r="EE109" s="86"/>
      <c r="EF109"/>
      <c r="EG109" s="86"/>
      <c r="EH109" s="86"/>
      <c r="EI109" s="86"/>
      <c r="EJ109" s="159"/>
      <c r="EK109" s="159"/>
      <c r="EL109" s="160"/>
      <c r="FA109" s="78"/>
    </row>
    <row r="110" spans="1:157">
      <c r="A110" s="26"/>
      <c r="B110" s="26"/>
      <c r="C110" s="315"/>
      <c r="D110" s="37" t="s">
        <v>795</v>
      </c>
      <c r="E110" s="37" t="s">
        <v>796</v>
      </c>
      <c r="F110" s="38"/>
      <c r="G110" s="39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40"/>
      <c r="Y110" s="40"/>
      <c r="Z110" s="40"/>
      <c r="AA110" s="40"/>
      <c r="AB110" s="40"/>
      <c r="AC110" s="40"/>
      <c r="AD110" s="40"/>
      <c r="AE110" s="40"/>
      <c r="AF110" s="40"/>
      <c r="AG110" s="40"/>
      <c r="AH110" s="40"/>
      <c r="AI110" s="40"/>
      <c r="AJ110" s="40"/>
      <c r="AK110" s="40"/>
      <c r="AL110" s="40"/>
      <c r="AM110" s="40"/>
      <c r="AN110" s="40"/>
      <c r="AO110" s="40"/>
      <c r="AP110" s="40"/>
      <c r="AQ110" s="81"/>
      <c r="AR110" s="40"/>
      <c r="AS110" s="40"/>
      <c r="AT110" s="120" t="s">
        <v>1781</v>
      </c>
      <c r="AU110" s="40" t="s">
        <v>922</v>
      </c>
      <c r="AV110" s="40" t="s">
        <v>888</v>
      </c>
      <c r="AW110" s="40" t="s">
        <v>823</v>
      </c>
      <c r="AX110" s="136">
        <v>6106</v>
      </c>
      <c r="AY110" s="40" t="s">
        <v>806</v>
      </c>
      <c r="AZ110" s="40" t="s">
        <v>1614</v>
      </c>
      <c r="BA110" s="40" t="s">
        <v>1614</v>
      </c>
      <c r="BB110" s="40" t="s">
        <v>922</v>
      </c>
      <c r="BC110" s="40" t="s">
        <v>806</v>
      </c>
      <c r="BD110" s="106" t="s">
        <v>922</v>
      </c>
      <c r="BE110" s="136">
        <f>INT((Design!$H$11+Control!$O$13)*1000)</f>
        <v>84984</v>
      </c>
      <c r="BF110" s="136">
        <f>INT((Design!$H$11+Control!$O$13)*1000)</f>
        <v>84984</v>
      </c>
      <c r="BG110" s="40"/>
      <c r="BH110" s="40"/>
      <c r="BI110" s="40"/>
      <c r="BJ110" s="40"/>
      <c r="BK110" s="40"/>
      <c r="BL110" s="100"/>
      <c r="BM110" s="101"/>
      <c r="BN110" s="101"/>
      <c r="BO110" s="99"/>
      <c r="BP110" s="9"/>
      <c r="BQ110" s="1"/>
      <c r="BR110" s="25"/>
      <c r="BS110" s="67"/>
      <c r="BT110" s="67"/>
      <c r="BU110" s="84" t="e">
        <f t="shared" si="4"/>
        <v>#VALUE!</v>
      </c>
      <c r="BV110" s="99">
        <f t="shared" ref="BV110:BV173" si="5">1*(IF(LEN(BS110)&lt;16,0,RIGHT(BS110,5)))</f>
        <v>0</v>
      </c>
      <c r="BW110" s="86">
        <f>Design!B116</f>
        <v>5.9999999999999902</v>
      </c>
      <c r="BX110" s="10">
        <f>Design!F116</f>
        <v>0.12207031249999981</v>
      </c>
      <c r="BY110" s="57" t="s">
        <v>986</v>
      </c>
      <c r="BZ110" s="14" t="s">
        <v>2297</v>
      </c>
      <c r="CA110" s="245">
        <v>41726.714247685188</v>
      </c>
      <c r="CB110" t="s">
        <v>2311</v>
      </c>
      <c r="CC110" s="13"/>
      <c r="CD110" s="67"/>
      <c r="CE110" s="77">
        <v>104</v>
      </c>
      <c r="CF110" s="71">
        <v>76</v>
      </c>
      <c r="CG110" s="71">
        <v>78</v>
      </c>
      <c r="CH110" s="71">
        <v>2</v>
      </c>
      <c r="CI110" s="71">
        <v>3</v>
      </c>
      <c r="CJ110" s="71">
        <v>1</v>
      </c>
      <c r="CK110" s="71">
        <v>0</v>
      </c>
      <c r="CL110" s="71">
        <v>1</v>
      </c>
      <c r="CM110" s="71">
        <v>12</v>
      </c>
      <c r="CN110">
        <v>12</v>
      </c>
      <c r="CO110">
        <v>13</v>
      </c>
      <c r="CP110"/>
      <c r="CQ110"/>
      <c r="CR110"/>
      <c r="CS110" s="12">
        <v>104</v>
      </c>
      <c r="CT110">
        <v>18</v>
      </c>
      <c r="CU110" s="86">
        <v>218.75184631347656</v>
      </c>
      <c r="CV110" s="86">
        <v>-1.2481508255004883</v>
      </c>
      <c r="CW110" s="86"/>
      <c r="CX110" s="86"/>
      <c r="CY110" s="86"/>
      <c r="CZ110">
        <v>104</v>
      </c>
      <c r="DA110">
        <v>75</v>
      </c>
      <c r="DB110">
        <v>520.292724609375</v>
      </c>
      <c r="DC110" s="86">
        <v>-30</v>
      </c>
      <c r="DD110">
        <v>18.142856597900391</v>
      </c>
      <c r="DE110">
        <v>131</v>
      </c>
      <c r="DF110">
        <v>119.5</v>
      </c>
      <c r="DG110" s="86">
        <v>73</v>
      </c>
      <c r="DH110">
        <v>368.06759643554687</v>
      </c>
      <c r="DI110">
        <v>-1.1577187776565552</v>
      </c>
      <c r="DJ110">
        <v>59.625</v>
      </c>
      <c r="DK110" s="86">
        <v>89</v>
      </c>
      <c r="DL110">
        <v>119.5</v>
      </c>
      <c r="DM110"/>
      <c r="DN110"/>
      <c r="DO110" s="86"/>
      <c r="DP110"/>
      <c r="DQ110"/>
      <c r="DR110"/>
      <c r="DS110" s="86"/>
      <c r="DT110"/>
      <c r="DU110" s="86"/>
      <c r="DV110" s="86"/>
      <c r="DW110" s="86"/>
      <c r="DX110"/>
      <c r="DY110" s="86"/>
      <c r="DZ110" s="86"/>
      <c r="EA110" s="86"/>
      <c r="EB110"/>
      <c r="EC110" s="86"/>
      <c r="ED110" s="86"/>
      <c r="EE110" s="86"/>
      <c r="EF110"/>
      <c r="EG110" s="86"/>
      <c r="EH110" s="86"/>
      <c r="EI110" s="86"/>
      <c r="EJ110" s="159"/>
      <c r="EK110" s="159"/>
      <c r="EL110" s="160"/>
      <c r="FA110" s="78"/>
    </row>
    <row r="111" spans="1:157">
      <c r="A111" s="26"/>
      <c r="B111" s="26"/>
      <c r="C111" s="315"/>
      <c r="D111" s="37" t="s">
        <v>1608</v>
      </c>
      <c r="E111" s="37" t="s">
        <v>439</v>
      </c>
      <c r="F111" s="38"/>
      <c r="G111" s="39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40"/>
      <c r="AA111" s="40"/>
      <c r="AB111" s="40"/>
      <c r="AC111" s="40"/>
      <c r="AD111" s="40"/>
      <c r="AE111" s="40"/>
      <c r="AF111" s="40"/>
      <c r="AG111" s="40"/>
      <c r="AH111" s="40"/>
      <c r="AI111" s="40"/>
      <c r="AJ111" s="40"/>
      <c r="AK111" s="40"/>
      <c r="AL111" s="40"/>
      <c r="AM111" s="40"/>
      <c r="AN111" s="40"/>
      <c r="AO111" s="40"/>
      <c r="AP111" s="40"/>
      <c r="AQ111" s="81"/>
      <c r="AR111" s="40"/>
      <c r="AS111" s="40"/>
      <c r="AT111" s="120" t="s">
        <v>1611</v>
      </c>
      <c r="AU111" s="40" t="s">
        <v>1611</v>
      </c>
      <c r="AV111" s="40" t="s">
        <v>1611</v>
      </c>
      <c r="AW111" s="40" t="s">
        <v>1611</v>
      </c>
      <c r="AX111" s="140" t="s">
        <v>1610</v>
      </c>
      <c r="AY111" s="40" t="s">
        <v>1611</v>
      </c>
      <c r="AZ111" s="40" t="s">
        <v>1611</v>
      </c>
      <c r="BA111" s="40" t="s">
        <v>1611</v>
      </c>
      <c r="BB111" s="40" t="s">
        <v>1611</v>
      </c>
      <c r="BC111" s="40" t="s">
        <v>1611</v>
      </c>
      <c r="BD111" s="106" t="s">
        <v>437</v>
      </c>
      <c r="BE111" s="140" t="s">
        <v>436</v>
      </c>
      <c r="BF111" s="140" t="s">
        <v>436</v>
      </c>
      <c r="BG111" s="40"/>
      <c r="BH111" s="40"/>
      <c r="BI111" s="40"/>
      <c r="BJ111" s="40"/>
      <c r="BK111" s="40"/>
      <c r="BL111" s="100"/>
      <c r="BM111" s="101"/>
      <c r="BN111" s="101"/>
      <c r="BO111" s="99"/>
      <c r="BP111" s="9"/>
      <c r="BQ111" s="1"/>
      <c r="BR111" s="25"/>
      <c r="BS111" s="67"/>
      <c r="BT111" s="67"/>
      <c r="BU111" s="84" t="e">
        <f t="shared" si="4"/>
        <v>#VALUE!</v>
      </c>
      <c r="BV111" s="99">
        <f t="shared" si="5"/>
        <v>0</v>
      </c>
      <c r="BW111" s="86">
        <f>Design!B117</f>
        <v>6.0599999999999898</v>
      </c>
      <c r="BX111" s="10">
        <f>Design!F117</f>
        <v>0.1220703125</v>
      </c>
      <c r="BY111" s="57" t="s">
        <v>987</v>
      </c>
      <c r="BZ111" s="14" t="s">
        <v>2304</v>
      </c>
      <c r="CA111" s="245">
        <v>41726.714247685188</v>
      </c>
      <c r="CB111" t="s">
        <v>2220</v>
      </c>
      <c r="CC111" s="13"/>
      <c r="CD111" s="67"/>
      <c r="CE111" s="77">
        <v>105</v>
      </c>
      <c r="CF111" s="71">
        <v>76</v>
      </c>
      <c r="CG111" s="71">
        <v>78</v>
      </c>
      <c r="CH111" s="71">
        <v>2</v>
      </c>
      <c r="CI111" s="71">
        <v>2</v>
      </c>
      <c r="CJ111" s="71">
        <v>1</v>
      </c>
      <c r="CK111" s="71">
        <v>1</v>
      </c>
      <c r="CL111" s="71">
        <v>1</v>
      </c>
      <c r="CM111" s="71">
        <v>11</v>
      </c>
      <c r="CN111">
        <v>9</v>
      </c>
      <c r="CO111">
        <v>14</v>
      </c>
      <c r="CP111"/>
      <c r="CQ111"/>
      <c r="CR111"/>
      <c r="CS111" s="12">
        <v>105</v>
      </c>
      <c r="CT111">
        <v>18</v>
      </c>
      <c r="CU111" s="86">
        <v>218.75184631347656</v>
      </c>
      <c r="CV111" s="86">
        <v>-1.2481508255004883</v>
      </c>
      <c r="CW111" s="86"/>
      <c r="CX111" s="86"/>
      <c r="CY111" s="86"/>
      <c r="CZ111">
        <v>105</v>
      </c>
      <c r="DA111">
        <v>76</v>
      </c>
      <c r="DB111">
        <v>522.50701904296875</v>
      </c>
      <c r="DC111" s="86">
        <v>-30</v>
      </c>
      <c r="DD111">
        <v>18.928571701049805</v>
      </c>
      <c r="DE111">
        <v>132</v>
      </c>
      <c r="DF111">
        <v>119.5</v>
      </c>
      <c r="DG111" s="86">
        <v>73</v>
      </c>
      <c r="DH111">
        <v>368.06759643554687</v>
      </c>
      <c r="DI111">
        <v>-1.1577187776565552</v>
      </c>
      <c r="DJ111">
        <v>58.9375</v>
      </c>
      <c r="DK111" s="86">
        <v>86</v>
      </c>
      <c r="DL111">
        <v>119.5</v>
      </c>
      <c r="DM111"/>
      <c r="DN111"/>
      <c r="DO111" s="86"/>
      <c r="DP111"/>
      <c r="DQ111"/>
      <c r="DR111"/>
      <c r="DS111" s="86"/>
      <c r="DT111"/>
      <c r="DU111" s="86"/>
      <c r="DV111" s="86"/>
      <c r="DW111" s="86"/>
      <c r="DX111"/>
      <c r="DY111" s="86"/>
      <c r="DZ111" s="86"/>
      <c r="EA111" s="86"/>
      <c r="EB111"/>
      <c r="EC111" s="86"/>
      <c r="ED111" s="86"/>
      <c r="EE111" s="86"/>
      <c r="EF111"/>
      <c r="EG111" s="86"/>
      <c r="EH111" s="86"/>
      <c r="EI111" s="86"/>
      <c r="EJ111" s="159"/>
      <c r="EK111" s="159"/>
      <c r="EL111" s="160"/>
      <c r="FA111" s="78"/>
    </row>
    <row r="112" spans="1:157">
      <c r="A112" s="26"/>
      <c r="B112" s="26"/>
      <c r="C112" s="315"/>
      <c r="D112" s="37" t="s">
        <v>1609</v>
      </c>
      <c r="E112" s="37" t="s">
        <v>440</v>
      </c>
      <c r="F112" s="38"/>
      <c r="G112" s="39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/>
      <c r="Y112" s="40"/>
      <c r="Z112" s="40"/>
      <c r="AA112" s="40"/>
      <c r="AB112" s="40"/>
      <c r="AC112" s="40"/>
      <c r="AD112" s="40"/>
      <c r="AE112" s="40"/>
      <c r="AF112" s="40"/>
      <c r="AG112" s="40"/>
      <c r="AH112" s="40"/>
      <c r="AI112" s="40"/>
      <c r="AJ112" s="40"/>
      <c r="AK112" s="40"/>
      <c r="AL112" s="40"/>
      <c r="AM112" s="40"/>
      <c r="AN112" s="40"/>
      <c r="AO112" s="40"/>
      <c r="AP112" s="40"/>
      <c r="AQ112" s="81"/>
      <c r="AR112" s="40"/>
      <c r="AS112" s="40"/>
      <c r="AT112" s="120" t="s">
        <v>1611</v>
      </c>
      <c r="AU112" s="40" t="s">
        <v>1611</v>
      </c>
      <c r="AV112" s="40" t="s">
        <v>1611</v>
      </c>
      <c r="AW112" s="40" t="s">
        <v>1611</v>
      </c>
      <c r="AX112" s="140" t="s">
        <v>1611</v>
      </c>
      <c r="AY112" s="40" t="s">
        <v>1611</v>
      </c>
      <c r="AZ112" s="40" t="s">
        <v>1611</v>
      </c>
      <c r="BA112" s="40" t="s">
        <v>1611</v>
      </c>
      <c r="BB112" s="40" t="s">
        <v>1611</v>
      </c>
      <c r="BC112" s="40" t="s">
        <v>1611</v>
      </c>
      <c r="BD112" s="106" t="s">
        <v>437</v>
      </c>
      <c r="BE112" s="136" t="str">
        <f>IF(Control!$C$27=1,"TYPE1","TYPE3+")</f>
        <v>TYPE1</v>
      </c>
      <c r="BF112" s="136" t="str">
        <f>IF(Control!$C$27=1,"TYPE1","TYPE3+")</f>
        <v>TYPE1</v>
      </c>
      <c r="BG112" s="40"/>
      <c r="BH112" s="40"/>
      <c r="BI112" s="40"/>
      <c r="BJ112" s="40"/>
      <c r="BK112" s="40"/>
      <c r="BL112" s="100"/>
      <c r="BM112" s="101"/>
      <c r="BN112" s="101"/>
      <c r="BO112" s="99"/>
      <c r="BP112" s="9"/>
      <c r="BQ112" s="1"/>
      <c r="BR112" s="25"/>
      <c r="BS112" s="67"/>
      <c r="BT112" s="67"/>
      <c r="BU112" s="84" t="e">
        <f t="shared" si="4"/>
        <v>#VALUE!</v>
      </c>
      <c r="BV112" s="99">
        <f t="shared" si="5"/>
        <v>0</v>
      </c>
      <c r="BW112" s="86">
        <f>Design!B118</f>
        <v>6.1199999999999894</v>
      </c>
      <c r="BX112" s="10">
        <f>Design!F118</f>
        <v>0.1220703125</v>
      </c>
      <c r="BY112" s="57" t="s">
        <v>988</v>
      </c>
      <c r="BZ112" s="14" t="s">
        <v>2305</v>
      </c>
      <c r="CA112" s="245">
        <v>41726.714259259257</v>
      </c>
      <c r="CB112" t="s">
        <v>2397</v>
      </c>
      <c r="CC112" s="13"/>
      <c r="CD112" s="67"/>
      <c r="CE112" s="77">
        <v>106</v>
      </c>
      <c r="CF112" s="71">
        <v>80</v>
      </c>
      <c r="CG112" s="71">
        <v>80</v>
      </c>
      <c r="CH112" s="71">
        <v>3</v>
      </c>
      <c r="CI112" s="71">
        <v>3</v>
      </c>
      <c r="CJ112" s="71">
        <v>0</v>
      </c>
      <c r="CK112" s="71">
        <v>0</v>
      </c>
      <c r="CL112" s="71">
        <v>0</v>
      </c>
      <c r="CM112" s="71">
        <v>10</v>
      </c>
      <c r="CN112">
        <v>10</v>
      </c>
      <c r="CO112">
        <v>13</v>
      </c>
      <c r="CP112"/>
      <c r="CQ112"/>
      <c r="CR112"/>
      <c r="CS112" s="12">
        <v>106</v>
      </c>
      <c r="CT112">
        <v>19</v>
      </c>
      <c r="CU112" s="86">
        <v>218.60931396484375</v>
      </c>
      <c r="CV112" s="86">
        <v>-1.3906865119934082</v>
      </c>
      <c r="CW112" s="86"/>
      <c r="CX112" s="86"/>
      <c r="CY112" s="86"/>
      <c r="CZ112">
        <v>106</v>
      </c>
      <c r="DA112">
        <v>76</v>
      </c>
      <c r="DB112">
        <v>524.253662109375</v>
      </c>
      <c r="DC112" s="86">
        <v>-30</v>
      </c>
      <c r="DD112">
        <v>21.266666412353516</v>
      </c>
      <c r="DE112">
        <v>137</v>
      </c>
      <c r="DF112">
        <v>119</v>
      </c>
      <c r="DG112" s="86">
        <v>74</v>
      </c>
      <c r="DH112">
        <v>367.14215087890625</v>
      </c>
      <c r="DI112">
        <v>-1.1896543502807617</v>
      </c>
      <c r="DJ112">
        <v>63.4375</v>
      </c>
      <c r="DK112" s="86">
        <v>87</v>
      </c>
      <c r="DL112">
        <v>119.5</v>
      </c>
      <c r="DM112"/>
      <c r="DN112"/>
      <c r="DO112" s="86"/>
      <c r="DP112"/>
      <c r="DQ112"/>
      <c r="DR112"/>
      <c r="DS112" s="86"/>
      <c r="DT112"/>
      <c r="DU112" s="86"/>
      <c r="DV112" s="86"/>
      <c r="DW112" s="86"/>
      <c r="DX112"/>
      <c r="DY112" s="86"/>
      <c r="DZ112" s="86"/>
      <c r="EA112" s="86"/>
      <c r="EB112"/>
      <c r="EC112" s="86"/>
      <c r="ED112" s="86"/>
      <c r="EE112" s="86"/>
      <c r="EF112"/>
      <c r="EG112" s="86"/>
      <c r="EH112" s="86"/>
      <c r="EI112" s="86"/>
      <c r="EJ112" s="159"/>
      <c r="EK112" s="159"/>
      <c r="EL112" s="160"/>
      <c r="FA112" s="78"/>
    </row>
    <row r="113" spans="1:157">
      <c r="A113" s="26"/>
      <c r="B113" s="26"/>
      <c r="C113" s="315"/>
      <c r="D113" s="37" t="s">
        <v>798</v>
      </c>
      <c r="E113" s="37" t="s">
        <v>799</v>
      </c>
      <c r="F113" s="38"/>
      <c r="G113" s="39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40"/>
      <c r="Z113" s="40"/>
      <c r="AA113" s="40"/>
      <c r="AB113" s="40"/>
      <c r="AC113" s="40"/>
      <c r="AD113" s="40"/>
      <c r="AE113" s="40"/>
      <c r="AF113" s="40"/>
      <c r="AG113" s="40"/>
      <c r="AH113" s="40"/>
      <c r="AI113" s="40"/>
      <c r="AJ113" s="40"/>
      <c r="AK113" s="40"/>
      <c r="AL113" s="40"/>
      <c r="AM113" s="40"/>
      <c r="AN113" s="40"/>
      <c r="AO113" s="40"/>
      <c r="AP113" s="40"/>
      <c r="AQ113" s="81"/>
      <c r="AR113" s="40"/>
      <c r="AS113" s="40"/>
      <c r="AT113" s="120" t="s">
        <v>326</v>
      </c>
      <c r="AU113" s="40" t="s">
        <v>882</v>
      </c>
      <c r="AV113" s="40" t="s">
        <v>878</v>
      </c>
      <c r="AW113" s="40" t="s">
        <v>2116</v>
      </c>
      <c r="AX113" s="136" t="s">
        <v>877</v>
      </c>
      <c r="AY113" s="40" t="s">
        <v>879</v>
      </c>
      <c r="AZ113" s="40" t="s">
        <v>2116</v>
      </c>
      <c r="BA113" s="40" t="s">
        <v>877</v>
      </c>
      <c r="BB113" s="40" t="s">
        <v>877</v>
      </c>
      <c r="BC113" s="40" t="s">
        <v>2116</v>
      </c>
      <c r="BD113" s="106" t="s">
        <v>879</v>
      </c>
      <c r="BE113" s="136" t="str">
        <f>Control!$D$23&amp;" "&amp;Control!$E$23</f>
        <v>250 bit</v>
      </c>
      <c r="BF113" s="136" t="str">
        <f>Control!$D$23&amp;" "&amp;Control!$E$23</f>
        <v>250 bit</v>
      </c>
      <c r="BG113" s="40"/>
      <c r="BH113" s="40"/>
      <c r="BI113" s="40"/>
      <c r="BJ113" s="40"/>
      <c r="BK113" s="40"/>
      <c r="BL113" s="100"/>
      <c r="BM113" s="101"/>
      <c r="BN113" s="101"/>
      <c r="BO113" s="99"/>
      <c r="BP113" s="9"/>
      <c r="BQ113" s="1"/>
      <c r="BR113" s="25"/>
      <c r="BS113" s="67"/>
      <c r="BT113" s="67"/>
      <c r="BU113" s="84" t="e">
        <f t="shared" si="4"/>
        <v>#VALUE!</v>
      </c>
      <c r="BV113" s="99">
        <f t="shared" si="5"/>
        <v>0</v>
      </c>
      <c r="BW113" s="86">
        <f>Design!B119</f>
        <v>6.1799999999999891</v>
      </c>
      <c r="BX113" s="10">
        <f>Design!F119</f>
        <v>0.1220703125</v>
      </c>
      <c r="BY113" s="57" t="s">
        <v>989</v>
      </c>
      <c r="BZ113" s="14" t="s">
        <v>2306</v>
      </c>
      <c r="CA113" s="245">
        <v>41726.71429398148</v>
      </c>
      <c r="CB113" t="s">
        <v>2220</v>
      </c>
      <c r="CC113" s="13"/>
      <c r="CD113" s="67"/>
      <c r="CE113" s="77">
        <v>107</v>
      </c>
      <c r="CF113" s="71">
        <v>78</v>
      </c>
      <c r="CG113" s="71">
        <v>78</v>
      </c>
      <c r="CH113" s="71">
        <v>3</v>
      </c>
      <c r="CI113" s="71">
        <v>2</v>
      </c>
      <c r="CJ113" s="71">
        <v>1</v>
      </c>
      <c r="CK113" s="71">
        <v>0</v>
      </c>
      <c r="CL113" s="71">
        <v>0</v>
      </c>
      <c r="CM113" s="71">
        <v>11</v>
      </c>
      <c r="CN113">
        <v>10</v>
      </c>
      <c r="CO113">
        <v>15</v>
      </c>
      <c r="CP113"/>
      <c r="CQ113"/>
      <c r="CR113"/>
      <c r="CS113" s="12">
        <v>107</v>
      </c>
      <c r="CT113">
        <v>19</v>
      </c>
      <c r="CU113" s="86">
        <v>218.60931396484375</v>
      </c>
      <c r="CV113" s="86">
        <v>-1.3906865119934082</v>
      </c>
      <c r="CW113" s="86"/>
      <c r="CX113" s="86"/>
      <c r="CY113" s="86"/>
      <c r="CZ113">
        <v>107</v>
      </c>
      <c r="DA113">
        <v>77</v>
      </c>
      <c r="DB113">
        <v>526.05364990234375</v>
      </c>
      <c r="DC113" s="86">
        <v>-30</v>
      </c>
      <c r="DD113">
        <v>21</v>
      </c>
      <c r="DE113">
        <v>132</v>
      </c>
      <c r="DF113">
        <v>119.5</v>
      </c>
      <c r="DG113" s="86">
        <v>75</v>
      </c>
      <c r="DH113">
        <v>366.11026000976562</v>
      </c>
      <c r="DI113">
        <v>-1.2220244407653809</v>
      </c>
      <c r="DJ113">
        <v>63.9375</v>
      </c>
      <c r="DK113" s="86">
        <v>85</v>
      </c>
      <c r="DL113">
        <v>119.5</v>
      </c>
      <c r="DM113"/>
      <c r="DN113"/>
      <c r="DO113" s="86"/>
      <c r="DP113"/>
      <c r="DQ113"/>
      <c r="DR113"/>
      <c r="DS113" s="86"/>
      <c r="DT113"/>
      <c r="DU113" s="86"/>
      <c r="DV113" s="86"/>
      <c r="DW113" s="86"/>
      <c r="DX113"/>
      <c r="DY113" s="86"/>
      <c r="DZ113" s="86"/>
      <c r="EA113" s="86"/>
      <c r="EB113"/>
      <c r="EC113" s="86"/>
      <c r="ED113" s="86"/>
      <c r="EE113" s="86"/>
      <c r="EF113"/>
      <c r="EG113" s="86"/>
      <c r="EH113" s="86"/>
      <c r="EI113" s="86"/>
      <c r="EJ113" s="159"/>
      <c r="EK113" s="159"/>
      <c r="EL113" s="160"/>
      <c r="FA113" s="78"/>
    </row>
    <row r="114" spans="1:157">
      <c r="A114" s="26"/>
      <c r="B114" s="26"/>
      <c r="C114" s="315"/>
      <c r="D114" s="37" t="s">
        <v>800</v>
      </c>
      <c r="E114" s="37" t="s">
        <v>1200</v>
      </c>
      <c r="F114" s="38"/>
      <c r="G114" s="39"/>
      <c r="H114" s="40"/>
      <c r="I114" s="40"/>
      <c r="J114" s="40"/>
      <c r="K114" s="40"/>
      <c r="L114" s="40"/>
      <c r="M114" s="40"/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40"/>
      <c r="Y114" s="40"/>
      <c r="Z114" s="40"/>
      <c r="AA114" s="40"/>
      <c r="AB114" s="40"/>
      <c r="AC114" s="40"/>
      <c r="AD114" s="40"/>
      <c r="AE114" s="40"/>
      <c r="AF114" s="40"/>
      <c r="AG114" s="40"/>
      <c r="AH114" s="40"/>
      <c r="AI114" s="40"/>
      <c r="AJ114" s="40"/>
      <c r="AK114" s="40"/>
      <c r="AL114" s="40"/>
      <c r="AM114" s="40"/>
      <c r="AN114" s="40"/>
      <c r="AO114" s="40"/>
      <c r="AP114" s="40"/>
      <c r="AQ114" s="81"/>
      <c r="AR114" s="40"/>
      <c r="AS114" s="40"/>
      <c r="AT114" s="120" t="s">
        <v>882</v>
      </c>
      <c r="AU114" s="40" t="s">
        <v>882</v>
      </c>
      <c r="AV114" s="40" t="s">
        <v>882</v>
      </c>
      <c r="AW114" s="40" t="s">
        <v>824</v>
      </c>
      <c r="AX114" s="136" t="s">
        <v>2047</v>
      </c>
      <c r="AY114" s="40" t="s">
        <v>218</v>
      </c>
      <c r="AZ114" s="40" t="s">
        <v>143</v>
      </c>
      <c r="BA114" s="40" t="s">
        <v>1216</v>
      </c>
      <c r="BB114" s="40" t="s">
        <v>882</v>
      </c>
      <c r="BC114" s="40" t="s">
        <v>807</v>
      </c>
      <c r="BD114" s="106" t="s">
        <v>882</v>
      </c>
      <c r="BE114" s="136" t="str">
        <f>Control!$D$20&amp;" "&amp;Control!$E$20</f>
        <v>-30 bit</v>
      </c>
      <c r="BF114" s="136" t="str">
        <f>Control!$D$20&amp;" "&amp;Control!$E$20</f>
        <v>-30 bit</v>
      </c>
      <c r="BG114" s="40"/>
      <c r="BH114" s="40"/>
      <c r="BI114" s="40"/>
      <c r="BJ114" s="40"/>
      <c r="BK114" s="40"/>
      <c r="BL114" s="100"/>
      <c r="BM114" s="101"/>
      <c r="BN114" s="101"/>
      <c r="BO114" s="99"/>
      <c r="BP114" s="9"/>
      <c r="BQ114" s="1"/>
      <c r="BR114" s="25"/>
      <c r="BS114" s="67"/>
      <c r="BT114" s="67"/>
      <c r="BU114" s="84" t="e">
        <f t="shared" si="4"/>
        <v>#VALUE!</v>
      </c>
      <c r="BV114" s="99">
        <f t="shared" si="5"/>
        <v>0</v>
      </c>
      <c r="BW114" s="86">
        <f>Design!B120</f>
        <v>6.2399999999999887</v>
      </c>
      <c r="BX114" s="10">
        <f>Design!F120</f>
        <v>0.1220703125</v>
      </c>
      <c r="BY114" s="57" t="s">
        <v>990</v>
      </c>
      <c r="BZ114" s="14" t="s">
        <v>2297</v>
      </c>
      <c r="CA114" s="245">
        <v>41726.71429398148</v>
      </c>
      <c r="CB114" t="s">
        <v>2398</v>
      </c>
      <c r="CC114" s="13"/>
      <c r="CD114" s="67"/>
      <c r="CE114" s="77">
        <v>108</v>
      </c>
      <c r="CF114" s="71">
        <v>78</v>
      </c>
      <c r="CG114" s="71">
        <v>80</v>
      </c>
      <c r="CH114" s="71">
        <v>4</v>
      </c>
      <c r="CI114" s="71">
        <v>3</v>
      </c>
      <c r="CJ114" s="71">
        <v>0</v>
      </c>
      <c r="CK114" s="71">
        <v>1</v>
      </c>
      <c r="CL114" s="71">
        <v>1</v>
      </c>
      <c r="CM114" s="71">
        <v>10</v>
      </c>
      <c r="CN114">
        <v>10</v>
      </c>
      <c r="CO114">
        <v>14</v>
      </c>
      <c r="CP114"/>
      <c r="CQ114"/>
      <c r="CR114"/>
      <c r="CS114" s="12">
        <v>108</v>
      </c>
      <c r="CT114">
        <v>19</v>
      </c>
      <c r="CU114" s="86">
        <v>218.60931396484375</v>
      </c>
      <c r="CV114" s="86">
        <v>-1.3906865119934082</v>
      </c>
      <c r="CW114" s="86"/>
      <c r="CX114" s="86"/>
      <c r="CY114" s="86"/>
      <c r="CZ114">
        <v>108</v>
      </c>
      <c r="DA114">
        <v>78</v>
      </c>
      <c r="DB114">
        <v>527.49365234375</v>
      </c>
      <c r="DC114" s="86">
        <v>-30</v>
      </c>
      <c r="DD114">
        <v>22.799999237060547</v>
      </c>
      <c r="DE114">
        <v>136</v>
      </c>
      <c r="DF114">
        <v>119</v>
      </c>
      <c r="DG114" s="86">
        <v>75</v>
      </c>
      <c r="DH114">
        <v>366.11026000976562</v>
      </c>
      <c r="DI114">
        <v>-1.2220244407653809</v>
      </c>
      <c r="DJ114">
        <v>59.9375</v>
      </c>
      <c r="DK114" s="86">
        <v>88</v>
      </c>
      <c r="DL114">
        <v>119.5</v>
      </c>
      <c r="DM114"/>
      <c r="DN114"/>
      <c r="DO114" s="86"/>
      <c r="DP114"/>
      <c r="DQ114"/>
      <c r="DR114"/>
      <c r="DS114" s="86"/>
      <c r="DT114"/>
      <c r="DU114" s="86"/>
      <c r="DV114" s="86"/>
      <c r="DW114" s="86"/>
      <c r="DX114"/>
      <c r="DY114" s="86"/>
      <c r="DZ114" s="86"/>
      <c r="EA114" s="86"/>
      <c r="EB114"/>
      <c r="EC114" s="86"/>
      <c r="ED114" s="86"/>
      <c r="EE114" s="86"/>
      <c r="EF114"/>
      <c r="EG114" s="86"/>
      <c r="EH114" s="86"/>
      <c r="EI114" s="86"/>
      <c r="EJ114" s="159"/>
      <c r="EK114" s="159"/>
      <c r="EL114" s="160"/>
      <c r="FA114" s="78"/>
    </row>
    <row r="115" spans="1:157">
      <c r="A115" s="26"/>
      <c r="B115" s="26"/>
      <c r="C115" s="315"/>
      <c r="D115" s="37" t="s">
        <v>1201</v>
      </c>
      <c r="E115" s="37" t="s">
        <v>1202</v>
      </c>
      <c r="F115" s="38"/>
      <c r="G115" s="39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40"/>
      <c r="S115" s="40"/>
      <c r="T115" s="40"/>
      <c r="U115" s="40"/>
      <c r="V115" s="40"/>
      <c r="W115" s="40"/>
      <c r="X115" s="40"/>
      <c r="Y115" s="40"/>
      <c r="Z115" s="40"/>
      <c r="AA115" s="40"/>
      <c r="AB115" s="40"/>
      <c r="AC115" s="40"/>
      <c r="AD115" s="40"/>
      <c r="AE115" s="40"/>
      <c r="AF115" s="40"/>
      <c r="AG115" s="40"/>
      <c r="AH115" s="40"/>
      <c r="AI115" s="40"/>
      <c r="AJ115" s="40"/>
      <c r="AK115" s="40"/>
      <c r="AL115" s="40"/>
      <c r="AM115" s="40"/>
      <c r="AN115" s="40"/>
      <c r="AO115" s="40"/>
      <c r="AP115" s="40"/>
      <c r="AQ115" s="81"/>
      <c r="AR115" s="40"/>
      <c r="AS115" s="40"/>
      <c r="AT115" s="120" t="s">
        <v>670</v>
      </c>
      <c r="AU115" s="40" t="s">
        <v>1203</v>
      </c>
      <c r="AV115" s="40" t="s">
        <v>927</v>
      </c>
      <c r="AW115" s="40" t="s">
        <v>670</v>
      </c>
      <c r="AX115" s="140" t="s">
        <v>670</v>
      </c>
      <c r="AY115" s="40" t="s">
        <v>670</v>
      </c>
      <c r="AZ115" s="40" t="s">
        <v>670</v>
      </c>
      <c r="BA115" s="40" t="s">
        <v>670</v>
      </c>
      <c r="BB115" s="40" t="s">
        <v>927</v>
      </c>
      <c r="BC115" s="40" t="s">
        <v>670</v>
      </c>
      <c r="BD115" s="106" t="s">
        <v>927</v>
      </c>
      <c r="BE115" s="136" t="str">
        <f>IF(Control!$C$27=1,"ZL","SWP")</f>
        <v>ZL</v>
      </c>
      <c r="BF115" s="136" t="str">
        <f>IF(Control!$C$27=1,"ZL","SWP")</f>
        <v>ZL</v>
      </c>
      <c r="BG115" s="40"/>
      <c r="BH115" s="40"/>
      <c r="BI115" s="40"/>
      <c r="BJ115" s="40"/>
      <c r="BK115" s="40"/>
      <c r="BL115" s="100"/>
      <c r="BM115" s="101"/>
      <c r="BN115" s="101"/>
      <c r="BO115" s="99"/>
      <c r="BP115" s="9"/>
      <c r="BQ115" s="1"/>
      <c r="BR115" s="25"/>
      <c r="BS115" s="67"/>
      <c r="BT115" s="67"/>
      <c r="BU115" s="84" t="e">
        <f t="shared" si="4"/>
        <v>#VALUE!</v>
      </c>
      <c r="BV115" s="99">
        <f t="shared" si="5"/>
        <v>0</v>
      </c>
      <c r="BW115" s="86">
        <f>Design!B121</f>
        <v>6.2999999999999883</v>
      </c>
      <c r="BX115" s="10">
        <f>Design!F121</f>
        <v>0.1220703125</v>
      </c>
      <c r="BY115" s="57" t="s">
        <v>991</v>
      </c>
      <c r="BZ115" s="14" t="s">
        <v>2297</v>
      </c>
      <c r="CA115" s="245">
        <v>41726.714305555557</v>
      </c>
      <c r="CB115" t="s">
        <v>2399</v>
      </c>
      <c r="CC115" s="13"/>
      <c r="CD115" s="67"/>
      <c r="CE115" s="77">
        <v>109</v>
      </c>
      <c r="CF115" s="71">
        <v>79</v>
      </c>
      <c r="CG115" s="71">
        <v>78</v>
      </c>
      <c r="CH115" s="71">
        <v>6</v>
      </c>
      <c r="CI115" s="71">
        <v>5</v>
      </c>
      <c r="CJ115" s="71">
        <v>1</v>
      </c>
      <c r="CK115" s="71">
        <v>1</v>
      </c>
      <c r="CL115" s="71">
        <v>1</v>
      </c>
      <c r="CM115" s="71">
        <v>11</v>
      </c>
      <c r="CN115">
        <v>10</v>
      </c>
      <c r="CO115">
        <v>14</v>
      </c>
      <c r="CP115"/>
      <c r="CQ115"/>
      <c r="CR115"/>
      <c r="CS115" s="12">
        <v>109</v>
      </c>
      <c r="CT115">
        <v>19</v>
      </c>
      <c r="CU115" s="86">
        <v>218.60931396484375</v>
      </c>
      <c r="CV115" s="86">
        <v>-1.3906865119934082</v>
      </c>
      <c r="CW115" s="86"/>
      <c r="CX115" s="86"/>
      <c r="CY115" s="86"/>
      <c r="CZ115">
        <v>109</v>
      </c>
      <c r="DA115">
        <v>79</v>
      </c>
      <c r="DB115">
        <v>528.82696533203125</v>
      </c>
      <c r="DC115" s="86">
        <v>-30</v>
      </c>
      <c r="DD115">
        <v>23.333333969116211</v>
      </c>
      <c r="DE115">
        <v>136</v>
      </c>
      <c r="DF115">
        <v>119</v>
      </c>
      <c r="DG115" s="86">
        <v>76</v>
      </c>
      <c r="DH115">
        <v>364.80929565429687</v>
      </c>
      <c r="DI115">
        <v>-1.254828929901123</v>
      </c>
      <c r="DJ115">
        <v>65.25</v>
      </c>
      <c r="DK115" s="86">
        <v>84</v>
      </c>
      <c r="DL115">
        <v>119.5</v>
      </c>
      <c r="DM115"/>
      <c r="DN115"/>
      <c r="DO115" s="86"/>
      <c r="DP115"/>
      <c r="DQ115"/>
      <c r="DR115"/>
      <c r="DS115" s="86"/>
      <c r="DT115"/>
      <c r="DU115" s="86"/>
      <c r="DV115" s="86"/>
      <c r="DW115" s="86"/>
      <c r="DX115"/>
      <c r="DY115" s="86"/>
      <c r="DZ115" s="86"/>
      <c r="EA115" s="86"/>
      <c r="EB115"/>
      <c r="EC115" s="86"/>
      <c r="ED115" s="86"/>
      <c r="EE115" s="86"/>
      <c r="EF115"/>
      <c r="EG115" s="86"/>
      <c r="EH115" s="86"/>
      <c r="EI115" s="86"/>
      <c r="EJ115" s="159"/>
      <c r="EK115" s="159"/>
      <c r="EL115" s="160"/>
      <c r="FA115" s="78"/>
    </row>
    <row r="116" spans="1:157">
      <c r="A116" s="26"/>
      <c r="B116" s="26"/>
      <c r="C116" s="315"/>
      <c r="D116" s="37" t="s">
        <v>1204</v>
      </c>
      <c r="E116" s="37" t="s">
        <v>1205</v>
      </c>
      <c r="F116" s="38"/>
      <c r="G116" s="39"/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40"/>
      <c r="S116" s="40"/>
      <c r="T116" s="40"/>
      <c r="U116" s="40"/>
      <c r="V116" s="40"/>
      <c r="W116" s="40"/>
      <c r="X116" s="40"/>
      <c r="Y116" s="40"/>
      <c r="Z116" s="40"/>
      <c r="AA116" s="40"/>
      <c r="AB116" s="40"/>
      <c r="AC116" s="40"/>
      <c r="AD116" s="40"/>
      <c r="AE116" s="40"/>
      <c r="AF116" s="40"/>
      <c r="AG116" s="40"/>
      <c r="AH116" s="40"/>
      <c r="AI116" s="40"/>
      <c r="AJ116" s="40"/>
      <c r="AK116" s="40"/>
      <c r="AL116" s="40"/>
      <c r="AM116" s="40"/>
      <c r="AN116" s="40"/>
      <c r="AO116" s="40"/>
      <c r="AP116" s="40"/>
      <c r="AQ116" s="81"/>
      <c r="AR116" s="40"/>
      <c r="AS116" s="40"/>
      <c r="AT116" s="120" t="s">
        <v>1207</v>
      </c>
      <c r="AU116" s="40" t="s">
        <v>1207</v>
      </c>
      <c r="AV116" s="40" t="s">
        <v>1207</v>
      </c>
      <c r="AW116" s="40" t="s">
        <v>1206</v>
      </c>
      <c r="AX116" s="140" t="s">
        <v>1206</v>
      </c>
      <c r="AY116" s="40" t="s">
        <v>1206</v>
      </c>
      <c r="AZ116" s="40" t="s">
        <v>1206</v>
      </c>
      <c r="BA116" s="40" t="s">
        <v>1206</v>
      </c>
      <c r="BB116" s="40" t="s">
        <v>1206</v>
      </c>
      <c r="BC116" s="40" t="s">
        <v>1206</v>
      </c>
      <c r="BD116" s="106" t="s">
        <v>1206</v>
      </c>
      <c r="BE116" s="140" t="s">
        <v>1206</v>
      </c>
      <c r="BF116" s="140" t="s">
        <v>1206</v>
      </c>
      <c r="BG116" s="40"/>
      <c r="BH116" s="40"/>
      <c r="BI116" s="40"/>
      <c r="BJ116" s="40"/>
      <c r="BK116" s="40"/>
      <c r="BL116" s="100"/>
      <c r="BM116" s="101"/>
      <c r="BN116" s="101"/>
      <c r="BO116" s="99"/>
      <c r="BP116" s="9"/>
      <c r="BQ116" s="1"/>
      <c r="BR116" s="25"/>
      <c r="BS116" s="67"/>
      <c r="BT116" s="67"/>
      <c r="BU116" s="84" t="e">
        <f t="shared" si="4"/>
        <v>#VALUE!</v>
      </c>
      <c r="BV116" s="99">
        <f t="shared" si="5"/>
        <v>0</v>
      </c>
      <c r="BW116" s="86">
        <f>Design!B122</f>
        <v>6.3599999999999879</v>
      </c>
      <c r="BX116" s="10">
        <f>Design!F122</f>
        <v>0.1220703125</v>
      </c>
      <c r="BY116" s="57" t="s">
        <v>992</v>
      </c>
      <c r="BZ116" s="14" t="s">
        <v>2297</v>
      </c>
      <c r="CA116" s="245">
        <v>41726.714305555557</v>
      </c>
      <c r="CB116" t="s">
        <v>2400</v>
      </c>
      <c r="CC116" s="13"/>
      <c r="CD116" s="67"/>
      <c r="CE116" s="77">
        <v>110</v>
      </c>
      <c r="CF116" s="71">
        <v>78</v>
      </c>
      <c r="CG116" s="71">
        <v>81</v>
      </c>
      <c r="CH116" s="71">
        <v>30</v>
      </c>
      <c r="CI116" s="71">
        <v>32</v>
      </c>
      <c r="CJ116" s="71">
        <v>1</v>
      </c>
      <c r="CK116" s="71">
        <v>0</v>
      </c>
      <c r="CL116" s="71">
        <v>1</v>
      </c>
      <c r="CM116" s="71">
        <v>11</v>
      </c>
      <c r="CN116">
        <v>10</v>
      </c>
      <c r="CO116">
        <v>14</v>
      </c>
      <c r="CP116"/>
      <c r="CQ116"/>
      <c r="CR116"/>
      <c r="CS116" s="12">
        <v>110</v>
      </c>
      <c r="CT116">
        <v>19</v>
      </c>
      <c r="CU116" s="86">
        <v>218.60931396484375</v>
      </c>
      <c r="CV116" s="86">
        <v>-1.3906865119934082</v>
      </c>
      <c r="CW116" s="86"/>
      <c r="CX116" s="86"/>
      <c r="CY116" s="86"/>
      <c r="CZ116">
        <v>110</v>
      </c>
      <c r="DA116">
        <v>79</v>
      </c>
      <c r="DB116">
        <v>530.0269775390625</v>
      </c>
      <c r="DC116" s="86">
        <v>-30</v>
      </c>
      <c r="DD116">
        <v>24</v>
      </c>
      <c r="DE116">
        <v>135</v>
      </c>
      <c r="DF116">
        <v>119</v>
      </c>
      <c r="DG116" s="86">
        <v>77</v>
      </c>
      <c r="DH116">
        <v>362.3516845703125</v>
      </c>
      <c r="DI116">
        <v>-1.2880680561065674</v>
      </c>
      <c r="DJ116">
        <v>71</v>
      </c>
      <c r="DK116" s="86">
        <v>84</v>
      </c>
      <c r="DL116">
        <v>119.5</v>
      </c>
      <c r="DM116"/>
      <c r="DN116"/>
      <c r="DO116" s="86"/>
      <c r="DP116"/>
      <c r="DQ116"/>
      <c r="DR116"/>
      <c r="DS116" s="86"/>
      <c r="DT116"/>
      <c r="DU116" s="86"/>
      <c r="DV116" s="86"/>
      <c r="DW116" s="86"/>
      <c r="DX116"/>
      <c r="DY116" s="86"/>
      <c r="DZ116" s="86"/>
      <c r="EA116" s="86"/>
      <c r="EB116"/>
      <c r="EC116" s="86"/>
      <c r="ED116" s="86"/>
      <c r="EE116" s="86"/>
      <c r="EF116"/>
      <c r="EG116" s="86"/>
      <c r="EH116" s="86"/>
      <c r="EI116" s="86"/>
      <c r="EJ116" s="159"/>
      <c r="EK116" s="159"/>
      <c r="EL116" s="160"/>
      <c r="FA116" s="78"/>
    </row>
    <row r="117" spans="1:157">
      <c r="A117" s="26"/>
      <c r="B117" s="26"/>
      <c r="C117" s="315"/>
      <c r="D117" s="37" t="s">
        <v>1208</v>
      </c>
      <c r="E117" s="37" t="s">
        <v>1209</v>
      </c>
      <c r="F117" s="38"/>
      <c r="G117" s="39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40"/>
      <c r="S117" s="40"/>
      <c r="T117" s="40"/>
      <c r="U117" s="40"/>
      <c r="V117" s="40"/>
      <c r="W117" s="40"/>
      <c r="X117" s="40"/>
      <c r="Y117" s="40"/>
      <c r="Z117" s="40"/>
      <c r="AA117" s="40"/>
      <c r="AB117" s="40"/>
      <c r="AC117" s="40"/>
      <c r="AD117" s="40"/>
      <c r="AE117" s="40"/>
      <c r="AF117" s="40"/>
      <c r="AG117" s="40"/>
      <c r="AH117" s="40"/>
      <c r="AI117" s="40"/>
      <c r="AJ117" s="40"/>
      <c r="AK117" s="40"/>
      <c r="AL117" s="40"/>
      <c r="AM117" s="40"/>
      <c r="AN117" s="40"/>
      <c r="AO117" s="40"/>
      <c r="AP117" s="40"/>
      <c r="AQ117" s="81"/>
      <c r="AR117" s="40"/>
      <c r="AS117" s="40"/>
      <c r="AT117" s="120" t="s">
        <v>922</v>
      </c>
      <c r="AU117" s="40" t="s">
        <v>922</v>
      </c>
      <c r="AV117" s="40" t="s">
        <v>922</v>
      </c>
      <c r="AW117" s="40" t="s">
        <v>922</v>
      </c>
      <c r="AX117" s="140" t="s">
        <v>922</v>
      </c>
      <c r="AY117" s="40">
        <v>0</v>
      </c>
      <c r="AZ117" s="40">
        <v>0</v>
      </c>
      <c r="BA117" s="40">
        <v>0</v>
      </c>
      <c r="BB117" s="40" t="s">
        <v>922</v>
      </c>
      <c r="BC117" s="40">
        <v>0</v>
      </c>
      <c r="BD117" s="106" t="s">
        <v>922</v>
      </c>
      <c r="BE117" s="136">
        <f>IF(Control!$O$13&lt;0,0,INT(Control!$O$13*1000))</f>
        <v>3000</v>
      </c>
      <c r="BF117" s="136">
        <f>IF(Control!$O$13&lt;0,0,INT(Control!$O$13*1000))</f>
        <v>3000</v>
      </c>
      <c r="BG117" s="40"/>
      <c r="BH117" s="40"/>
      <c r="BI117" s="40"/>
      <c r="BJ117" s="40"/>
      <c r="BK117" s="40"/>
      <c r="BL117" s="100"/>
      <c r="BM117" s="101"/>
      <c r="BN117" s="101"/>
      <c r="BO117" s="99"/>
      <c r="BP117" s="9"/>
      <c r="BQ117" s="1"/>
      <c r="BR117" s="25"/>
      <c r="BS117" s="67"/>
      <c r="BT117" s="67"/>
      <c r="BU117" s="84" t="e">
        <f t="shared" si="4"/>
        <v>#VALUE!</v>
      </c>
      <c r="BV117" s="99">
        <f t="shared" si="5"/>
        <v>0</v>
      </c>
      <c r="BW117" s="86">
        <f>Design!B123</f>
        <v>6.4199999999999875</v>
      </c>
      <c r="BX117" s="10">
        <f>Design!F123</f>
        <v>0.1220703125</v>
      </c>
      <c r="BY117" s="57" t="s">
        <v>993</v>
      </c>
      <c r="BZ117" s="14" t="s">
        <v>2297</v>
      </c>
      <c r="CA117" s="245">
        <v>41726.714305555557</v>
      </c>
      <c r="CB117" t="s">
        <v>2312</v>
      </c>
      <c r="CC117" s="13"/>
      <c r="CD117" s="67"/>
      <c r="CE117" s="77">
        <v>111</v>
      </c>
      <c r="CF117" s="71">
        <v>77</v>
      </c>
      <c r="CG117" s="71">
        <v>77</v>
      </c>
      <c r="CH117" s="71">
        <v>87</v>
      </c>
      <c r="CI117" s="71">
        <v>87</v>
      </c>
      <c r="CJ117" s="71">
        <v>0</v>
      </c>
      <c r="CK117" s="71">
        <v>1</v>
      </c>
      <c r="CL117" s="71">
        <v>0</v>
      </c>
      <c r="CM117" s="71">
        <v>11</v>
      </c>
      <c r="CN117">
        <v>9</v>
      </c>
      <c r="CO117">
        <v>14</v>
      </c>
      <c r="CP117"/>
      <c r="CQ117"/>
      <c r="CR117"/>
      <c r="CS117" s="12">
        <v>111</v>
      </c>
      <c r="CT117">
        <v>20</v>
      </c>
      <c r="CU117" s="86">
        <v>218.45907592773437</v>
      </c>
      <c r="CV117" s="86">
        <v>-1.5409269332885742</v>
      </c>
      <c r="CW117" s="86"/>
      <c r="CX117" s="86"/>
      <c r="CY117" s="86"/>
      <c r="CZ117">
        <v>111</v>
      </c>
      <c r="DA117">
        <v>80</v>
      </c>
      <c r="DB117">
        <v>530.69842529296875</v>
      </c>
      <c r="DC117" s="86">
        <v>-30</v>
      </c>
      <c r="DD117">
        <v>26.642856597900391</v>
      </c>
      <c r="DE117">
        <v>135</v>
      </c>
      <c r="DF117">
        <v>119.5</v>
      </c>
      <c r="DG117" s="86">
        <v>78</v>
      </c>
      <c r="DH117">
        <v>361.72482299804687</v>
      </c>
      <c r="DI117">
        <v>-1.3217415809631348</v>
      </c>
      <c r="DJ117">
        <v>61.8125</v>
      </c>
      <c r="DK117" s="86">
        <v>83</v>
      </c>
      <c r="DL117">
        <v>119.5</v>
      </c>
      <c r="DM117"/>
      <c r="DN117"/>
      <c r="DO117" s="86"/>
      <c r="DP117"/>
      <c r="DQ117"/>
      <c r="DR117"/>
      <c r="DS117" s="86"/>
      <c r="DT117"/>
      <c r="DU117" s="86"/>
      <c r="DV117" s="86"/>
      <c r="DW117" s="86"/>
      <c r="DX117"/>
      <c r="DY117" s="86"/>
      <c r="DZ117" s="86"/>
      <c r="EA117" s="86"/>
      <c r="EB117"/>
      <c r="EC117" s="86"/>
      <c r="ED117" s="86"/>
      <c r="EE117" s="86"/>
      <c r="EF117"/>
      <c r="EG117" s="86"/>
      <c r="EH117" s="86"/>
      <c r="EI117" s="86"/>
      <c r="EJ117" s="159"/>
      <c r="EK117" s="159"/>
      <c r="EL117" s="160"/>
      <c r="FA117" s="78"/>
    </row>
    <row r="118" spans="1:157">
      <c r="A118" s="26"/>
      <c r="B118" s="26"/>
      <c r="C118" s="315"/>
      <c r="D118" s="37" t="s">
        <v>1210</v>
      </c>
      <c r="E118" s="37" t="s">
        <v>1211</v>
      </c>
      <c r="F118" s="38"/>
      <c r="G118" s="39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40"/>
      <c r="S118" s="40"/>
      <c r="T118" s="40"/>
      <c r="U118" s="40"/>
      <c r="V118" s="40"/>
      <c r="W118" s="40"/>
      <c r="X118" s="40"/>
      <c r="Y118" s="40"/>
      <c r="Z118" s="40"/>
      <c r="AA118" s="40"/>
      <c r="AB118" s="40"/>
      <c r="AC118" s="40"/>
      <c r="AD118" s="40"/>
      <c r="AE118" s="40"/>
      <c r="AF118" s="40"/>
      <c r="AG118" s="40"/>
      <c r="AH118" s="40"/>
      <c r="AI118" s="40"/>
      <c r="AJ118" s="40"/>
      <c r="AK118" s="40"/>
      <c r="AL118" s="40"/>
      <c r="AM118" s="40"/>
      <c r="AN118" s="40"/>
      <c r="AO118" s="40"/>
      <c r="AP118" s="40"/>
      <c r="AQ118" s="81"/>
      <c r="AR118" s="40"/>
      <c r="AS118" s="40"/>
      <c r="AT118" s="120" t="s">
        <v>1361</v>
      </c>
      <c r="AU118" s="40" t="s">
        <v>1178</v>
      </c>
      <c r="AV118" s="40" t="s">
        <v>922</v>
      </c>
      <c r="AW118" s="40" t="s">
        <v>823</v>
      </c>
      <c r="AX118" s="136">
        <v>6106</v>
      </c>
      <c r="AY118" s="40" t="s">
        <v>806</v>
      </c>
      <c r="AZ118" s="40" t="s">
        <v>1614</v>
      </c>
      <c r="BA118" s="40" t="s">
        <v>1614</v>
      </c>
      <c r="BB118" s="40" t="s">
        <v>922</v>
      </c>
      <c r="BC118" s="40" t="s">
        <v>806</v>
      </c>
      <c r="BD118" s="106" t="s">
        <v>922</v>
      </c>
      <c r="BE118" s="136">
        <f>INT((Design!$H$11+Control!$O$13)*1000)</f>
        <v>84984</v>
      </c>
      <c r="BF118" s="136">
        <f>INT((Design!$H$11+Control!$O$13)*1000)</f>
        <v>84984</v>
      </c>
      <c r="BG118" s="40"/>
      <c r="BH118" s="40"/>
      <c r="BI118" s="40"/>
      <c r="BJ118" s="40"/>
      <c r="BK118" s="40"/>
      <c r="BL118" s="100"/>
      <c r="BM118" s="101"/>
      <c r="BN118" s="101"/>
      <c r="BO118" s="99"/>
      <c r="BP118" s="9"/>
      <c r="BQ118" s="1"/>
      <c r="BR118" s="25"/>
      <c r="BS118" s="67"/>
      <c r="BT118" s="67"/>
      <c r="BU118" s="84" t="e">
        <f t="shared" si="4"/>
        <v>#VALUE!</v>
      </c>
      <c r="BV118" s="99">
        <f t="shared" si="5"/>
        <v>0</v>
      </c>
      <c r="BW118" s="86">
        <f>Design!B124</f>
        <v>6.4799999999999871</v>
      </c>
      <c r="BX118" s="10">
        <f>Design!F124</f>
        <v>0.1220703125</v>
      </c>
      <c r="BY118" s="57" t="s">
        <v>994</v>
      </c>
      <c r="BZ118" s="14" t="s">
        <v>2297</v>
      </c>
      <c r="CA118" s="245">
        <v>41726.714317129627</v>
      </c>
      <c r="CB118" t="s">
        <v>2312</v>
      </c>
      <c r="CC118" s="13"/>
      <c r="CD118" s="67"/>
      <c r="CE118" s="77">
        <v>112</v>
      </c>
      <c r="CF118" s="71">
        <v>80</v>
      </c>
      <c r="CG118" s="71">
        <v>80</v>
      </c>
      <c r="CH118" s="71">
        <v>85</v>
      </c>
      <c r="CI118" s="71">
        <v>87</v>
      </c>
      <c r="CJ118" s="71">
        <v>0</v>
      </c>
      <c r="CK118" s="71">
        <v>1</v>
      </c>
      <c r="CL118" s="71">
        <v>1</v>
      </c>
      <c r="CM118" s="71">
        <v>10</v>
      </c>
      <c r="CN118">
        <v>9</v>
      </c>
      <c r="CO118">
        <v>14</v>
      </c>
      <c r="CP118"/>
      <c r="CQ118"/>
      <c r="CR118"/>
      <c r="CS118" s="12">
        <v>112</v>
      </c>
      <c r="CT118">
        <v>20</v>
      </c>
      <c r="CU118" s="86">
        <v>218.45907592773437</v>
      </c>
      <c r="CV118" s="86">
        <v>-1.5409269332885742</v>
      </c>
      <c r="CW118" s="86"/>
      <c r="CX118" s="86"/>
      <c r="CY118" s="86"/>
      <c r="CZ118">
        <v>112</v>
      </c>
      <c r="DA118">
        <v>81</v>
      </c>
      <c r="DB118">
        <v>532.21844482421875</v>
      </c>
      <c r="DC118" s="86">
        <v>-30</v>
      </c>
      <c r="DD118">
        <v>22.399999618530273</v>
      </c>
      <c r="DE118">
        <v>135</v>
      </c>
      <c r="DF118">
        <v>119</v>
      </c>
      <c r="DG118" s="86">
        <v>78</v>
      </c>
      <c r="DH118">
        <v>361.13546752929687</v>
      </c>
      <c r="DI118">
        <v>-1.3217415809631348</v>
      </c>
      <c r="DJ118">
        <v>61.625</v>
      </c>
      <c r="DK118" s="86">
        <v>89</v>
      </c>
      <c r="DL118">
        <v>119.5</v>
      </c>
      <c r="DM118"/>
      <c r="DN118"/>
      <c r="DO118" s="86"/>
      <c r="DP118"/>
      <c r="DQ118"/>
      <c r="DR118"/>
      <c r="DS118" s="86"/>
      <c r="DT118"/>
      <c r="DU118" s="86"/>
      <c r="DV118" s="86"/>
      <c r="DW118" s="86"/>
      <c r="DX118"/>
      <c r="DY118" s="86"/>
      <c r="DZ118" s="86"/>
      <c r="EA118" s="86"/>
      <c r="EB118"/>
      <c r="EC118" s="86"/>
      <c r="ED118" s="86"/>
      <c r="EE118" s="86"/>
      <c r="EF118"/>
      <c r="EG118" s="86"/>
      <c r="EH118" s="86"/>
      <c r="EI118" s="86"/>
      <c r="EJ118" s="159"/>
      <c r="EK118" s="159"/>
      <c r="EL118" s="160"/>
      <c r="FA118" s="78"/>
    </row>
    <row r="119" spans="1:157">
      <c r="A119" s="26"/>
      <c r="B119" s="26"/>
      <c r="C119" s="315"/>
      <c r="D119" s="37" t="s">
        <v>1212</v>
      </c>
      <c r="E119" s="37" t="s">
        <v>1213</v>
      </c>
      <c r="F119" s="38"/>
      <c r="G119" s="39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40"/>
      <c r="S119" s="40"/>
      <c r="T119" s="40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40"/>
      <c r="AF119" s="40"/>
      <c r="AG119" s="40"/>
      <c r="AH119" s="40"/>
      <c r="AI119" s="40"/>
      <c r="AJ119" s="40"/>
      <c r="AK119" s="40"/>
      <c r="AL119" s="40"/>
      <c r="AM119" s="40"/>
      <c r="AN119" s="40"/>
      <c r="AO119" s="40"/>
      <c r="AP119" s="40"/>
      <c r="AQ119" s="81"/>
      <c r="AR119" s="40"/>
      <c r="AS119" s="40"/>
      <c r="AT119" s="120" t="s">
        <v>1214</v>
      </c>
      <c r="AU119" s="40" t="s">
        <v>1214</v>
      </c>
      <c r="AV119" s="40" t="s">
        <v>1214</v>
      </c>
      <c r="AW119" s="40" t="s">
        <v>1183</v>
      </c>
      <c r="AX119" s="136" t="s">
        <v>2080</v>
      </c>
      <c r="AY119" s="40" t="s">
        <v>2079</v>
      </c>
      <c r="AZ119" s="40" t="s">
        <v>2079</v>
      </c>
      <c r="BA119" s="40" t="s">
        <v>2079</v>
      </c>
      <c r="BB119" s="40" t="s">
        <v>1214</v>
      </c>
      <c r="BC119" s="40" t="s">
        <v>2079</v>
      </c>
      <c r="BD119" s="106" t="s">
        <v>1214</v>
      </c>
      <c r="BE119" s="136" t="str">
        <f>FIXED(Control!$M$4,3)</f>
        <v>0.050</v>
      </c>
      <c r="BF119" s="136" t="str">
        <f>FIXED(Control!$M$4,3)</f>
        <v>0.050</v>
      </c>
      <c r="BG119" s="40"/>
      <c r="BH119" s="40"/>
      <c r="BI119" s="40"/>
      <c r="BJ119" s="40"/>
      <c r="BK119" s="40"/>
      <c r="BL119" s="100"/>
      <c r="BM119" s="101"/>
      <c r="BN119" s="101"/>
      <c r="BO119" s="99"/>
      <c r="BP119" s="9"/>
      <c r="BQ119" s="1"/>
      <c r="BR119" s="25"/>
      <c r="BS119" s="67"/>
      <c r="BT119" s="67"/>
      <c r="BU119" s="84" t="e">
        <f t="shared" si="4"/>
        <v>#VALUE!</v>
      </c>
      <c r="BV119" s="99">
        <f t="shared" si="5"/>
        <v>0</v>
      </c>
      <c r="BW119" s="86">
        <f>Design!B125</f>
        <v>6.5399999999999867</v>
      </c>
      <c r="BX119" s="10">
        <f>Design!F125</f>
        <v>0.1220703125</v>
      </c>
      <c r="BY119" s="57" t="s">
        <v>995</v>
      </c>
      <c r="BZ119" s="14" t="s">
        <v>2304</v>
      </c>
      <c r="CA119" s="245">
        <v>41726.714317129627</v>
      </c>
      <c r="CB119" t="s">
        <v>2220</v>
      </c>
      <c r="CC119" s="13"/>
      <c r="CD119" s="67"/>
      <c r="CE119" s="77">
        <v>113</v>
      </c>
      <c r="CF119" s="71">
        <v>82</v>
      </c>
      <c r="CG119" s="71">
        <v>80</v>
      </c>
      <c r="CH119" s="71">
        <v>115</v>
      </c>
      <c r="CI119" s="71">
        <v>116</v>
      </c>
      <c r="CJ119" s="71">
        <v>1</v>
      </c>
      <c r="CK119" s="71">
        <v>1</v>
      </c>
      <c r="CL119" s="71">
        <v>1</v>
      </c>
      <c r="CM119" s="71">
        <v>10</v>
      </c>
      <c r="CN119">
        <v>9</v>
      </c>
      <c r="CO119">
        <v>13</v>
      </c>
      <c r="CP119"/>
      <c r="CQ119"/>
      <c r="CR119"/>
      <c r="CS119" s="12">
        <v>113</v>
      </c>
      <c r="CT119">
        <v>20</v>
      </c>
      <c r="CU119" s="86">
        <v>218.45907592773437</v>
      </c>
      <c r="CV119" s="86">
        <v>-1.5409269332885742</v>
      </c>
      <c r="CW119" s="86"/>
      <c r="CX119" s="86"/>
      <c r="CY119" s="86"/>
      <c r="CZ119">
        <v>113</v>
      </c>
      <c r="DA119">
        <v>81</v>
      </c>
      <c r="DB119">
        <v>533.2584228515625</v>
      </c>
      <c r="DC119" s="86">
        <v>-30</v>
      </c>
      <c r="DD119">
        <v>24.799999237060547</v>
      </c>
      <c r="DE119">
        <v>135</v>
      </c>
      <c r="DF119">
        <v>119</v>
      </c>
      <c r="DG119" s="86">
        <v>79</v>
      </c>
      <c r="DH119">
        <v>361.13546752929687</v>
      </c>
      <c r="DI119">
        <v>-1.3558496236801147</v>
      </c>
      <c r="DJ119">
        <v>56.6875</v>
      </c>
      <c r="DK119" s="86">
        <v>88</v>
      </c>
      <c r="DL119">
        <v>119.5</v>
      </c>
      <c r="DM119"/>
      <c r="DN119"/>
      <c r="DO119" s="86"/>
      <c r="DP119"/>
      <c r="DQ119"/>
      <c r="DR119"/>
      <c r="DS119" s="86"/>
      <c r="DT119"/>
      <c r="DU119" s="86"/>
      <c r="DV119" s="86"/>
      <c r="DW119" s="86"/>
      <c r="DX119"/>
      <c r="DY119" s="86"/>
      <c r="DZ119" s="86"/>
      <c r="EA119" s="86"/>
      <c r="EB119"/>
      <c r="EC119" s="86"/>
      <c r="ED119" s="86"/>
      <c r="EE119" s="86"/>
      <c r="EF119"/>
      <c r="EG119" s="86"/>
      <c r="EH119" s="86"/>
      <c r="EI119" s="86"/>
      <c r="EJ119" s="159"/>
      <c r="EK119" s="159"/>
      <c r="EL119" s="160"/>
      <c r="FA119" s="78"/>
    </row>
    <row r="120" spans="1:157">
      <c r="A120" s="26"/>
      <c r="B120" s="26"/>
      <c r="C120" s="315"/>
      <c r="D120" s="37" t="s">
        <v>2126</v>
      </c>
      <c r="E120" s="37" t="s">
        <v>2127</v>
      </c>
      <c r="F120" s="38"/>
      <c r="G120" s="39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40"/>
      <c r="S120" s="40"/>
      <c r="T120" s="40"/>
      <c r="U120" s="40"/>
      <c r="V120" s="40"/>
      <c r="W120" s="40"/>
      <c r="X120" s="40"/>
      <c r="Y120" s="40"/>
      <c r="Z120" s="40"/>
      <c r="AA120" s="40"/>
      <c r="AB120" s="40"/>
      <c r="AC120" s="40"/>
      <c r="AD120" s="40"/>
      <c r="AE120" s="46"/>
      <c r="AF120" s="40"/>
      <c r="AG120" s="46"/>
      <c r="AH120" s="46"/>
      <c r="AI120" s="46"/>
      <c r="AJ120" s="46"/>
      <c r="AK120" s="46"/>
      <c r="AL120" s="46"/>
      <c r="AM120" s="46"/>
      <c r="AN120" s="46"/>
      <c r="AO120" s="40"/>
      <c r="AP120" s="40"/>
      <c r="AQ120" s="81"/>
      <c r="AR120" s="40"/>
      <c r="AS120" s="40"/>
      <c r="AT120" s="120" t="s">
        <v>2128</v>
      </c>
      <c r="AU120" s="40" t="s">
        <v>2128</v>
      </c>
      <c r="AV120" s="40" t="s">
        <v>2128</v>
      </c>
      <c r="AW120" s="40" t="s">
        <v>825</v>
      </c>
      <c r="AX120" s="146" t="s">
        <v>2048</v>
      </c>
      <c r="AY120" s="40" t="s">
        <v>217</v>
      </c>
      <c r="AZ120" s="40" t="s">
        <v>1615</v>
      </c>
      <c r="BA120" s="40" t="s">
        <v>1615</v>
      </c>
      <c r="BB120" s="40" t="s">
        <v>2208</v>
      </c>
      <c r="BC120" s="40" t="s">
        <v>217</v>
      </c>
      <c r="BD120" s="106" t="s">
        <v>2208</v>
      </c>
      <c r="BE120" s="146" t="str">
        <f>FIXED(Design!$C$10/10000,8)</f>
        <v>0.00006400</v>
      </c>
      <c r="BF120" s="146" t="str">
        <f>FIXED(Design!$C$10/10000,8)</f>
        <v>0.00006400</v>
      </c>
      <c r="BG120" s="40"/>
      <c r="BH120" s="40"/>
      <c r="BI120" s="40"/>
      <c r="BJ120" s="40"/>
      <c r="BK120" s="40"/>
      <c r="BL120" s="100"/>
      <c r="BM120" s="101"/>
      <c r="BN120" s="101"/>
      <c r="BO120" s="99"/>
      <c r="BP120" s="9"/>
      <c r="BQ120" s="1"/>
      <c r="BR120" s="25"/>
      <c r="BS120" s="67"/>
      <c r="BT120" s="67"/>
      <c r="BU120" s="84" t="e">
        <f t="shared" si="4"/>
        <v>#VALUE!</v>
      </c>
      <c r="BV120" s="99">
        <f t="shared" si="5"/>
        <v>0</v>
      </c>
      <c r="BW120" s="86">
        <f>Design!B126</f>
        <v>6.5999999999999863</v>
      </c>
      <c r="BX120" s="10">
        <f>Design!F126</f>
        <v>0.1220703125</v>
      </c>
      <c r="BY120" s="57" t="s">
        <v>996</v>
      </c>
      <c r="BZ120" s="14" t="s">
        <v>2305</v>
      </c>
      <c r="CA120" s="245">
        <v>41726.714328703703</v>
      </c>
      <c r="CB120" t="s">
        <v>2401</v>
      </c>
      <c r="CC120" s="13"/>
      <c r="CD120" s="67"/>
      <c r="CE120" s="77">
        <v>114</v>
      </c>
      <c r="CF120" s="71">
        <v>84</v>
      </c>
      <c r="CG120" s="71">
        <v>79</v>
      </c>
      <c r="CH120" s="71">
        <v>113</v>
      </c>
      <c r="CI120" s="71">
        <v>112</v>
      </c>
      <c r="CJ120" s="71">
        <v>1</v>
      </c>
      <c r="CK120" s="71">
        <v>1</v>
      </c>
      <c r="CL120" s="71">
        <v>0</v>
      </c>
      <c r="CM120" s="71">
        <v>10</v>
      </c>
      <c r="CN120">
        <v>9</v>
      </c>
      <c r="CO120">
        <v>13</v>
      </c>
      <c r="CP120"/>
      <c r="CQ120"/>
      <c r="CR120"/>
      <c r="CS120" s="12">
        <v>114</v>
      </c>
      <c r="CT120">
        <v>20</v>
      </c>
      <c r="CU120" s="86">
        <v>218.45907592773437</v>
      </c>
      <c r="CV120" s="86">
        <v>-1.5409269332885742</v>
      </c>
      <c r="CW120" s="86"/>
      <c r="CX120" s="86"/>
      <c r="CY120" s="86"/>
      <c r="CZ120">
        <v>114</v>
      </c>
      <c r="DA120">
        <v>82</v>
      </c>
      <c r="DB120">
        <v>534.3651123046875</v>
      </c>
      <c r="DC120" s="86">
        <v>-30</v>
      </c>
      <c r="DD120">
        <v>24.466667175292969</v>
      </c>
      <c r="DE120">
        <v>135</v>
      </c>
      <c r="DF120">
        <v>119</v>
      </c>
      <c r="DG120" s="86">
        <v>80</v>
      </c>
      <c r="DH120">
        <v>361.13546752929687</v>
      </c>
      <c r="DI120">
        <v>-1.3903921842575073</v>
      </c>
      <c r="DJ120">
        <v>57.1875</v>
      </c>
      <c r="DK120" s="86">
        <v>86</v>
      </c>
      <c r="DL120">
        <v>119.5</v>
      </c>
      <c r="DM120"/>
      <c r="DN120"/>
      <c r="DO120" s="86"/>
      <c r="DP120"/>
      <c r="DQ120"/>
      <c r="DR120"/>
      <c r="DS120" s="86"/>
      <c r="DT120"/>
      <c r="DU120" s="86"/>
      <c r="DV120" s="86"/>
      <c r="DW120" s="86"/>
      <c r="DX120"/>
      <c r="DY120" s="86"/>
      <c r="DZ120" s="86"/>
      <c r="EA120" s="86"/>
      <c r="EB120"/>
      <c r="EC120" s="86"/>
      <c r="ED120" s="86"/>
      <c r="EE120" s="86"/>
      <c r="EF120"/>
      <c r="EG120" s="86"/>
      <c r="EH120" s="86"/>
      <c r="EI120" s="86"/>
      <c r="EJ120" s="159"/>
      <c r="EK120" s="159"/>
      <c r="EL120" s="160"/>
      <c r="FA120" s="78"/>
    </row>
    <row r="121" spans="1:157">
      <c r="A121" s="26"/>
      <c r="B121" s="26"/>
      <c r="C121" s="315"/>
      <c r="D121" s="37" t="s">
        <v>2129</v>
      </c>
      <c r="E121" s="37" t="s">
        <v>2067</v>
      </c>
      <c r="F121" s="38"/>
      <c r="G121" s="39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40"/>
      <c r="S121" s="40"/>
      <c r="T121" s="40"/>
      <c r="U121" s="40"/>
      <c r="V121" s="40"/>
      <c r="W121" s="40"/>
      <c r="X121" s="40"/>
      <c r="Y121" s="40"/>
      <c r="Z121" s="40"/>
      <c r="AA121" s="40"/>
      <c r="AB121" s="40"/>
      <c r="AC121" s="40"/>
      <c r="AD121" s="40"/>
      <c r="AE121" s="40"/>
      <c r="AF121" s="40"/>
      <c r="AG121" s="40"/>
      <c r="AH121" s="40"/>
      <c r="AI121" s="40"/>
      <c r="AJ121" s="40"/>
      <c r="AK121" s="40"/>
      <c r="AL121" s="40"/>
      <c r="AM121" s="40"/>
      <c r="AN121" s="40"/>
      <c r="AO121" s="40"/>
      <c r="AP121" s="40"/>
      <c r="AQ121" s="81"/>
      <c r="AR121" s="40"/>
      <c r="AS121" s="40"/>
      <c r="AT121" s="120" t="s">
        <v>927</v>
      </c>
      <c r="AU121" s="40" t="s">
        <v>927</v>
      </c>
      <c r="AV121" s="40" t="s">
        <v>927</v>
      </c>
      <c r="AW121" s="40" t="s">
        <v>2209</v>
      </c>
      <c r="AX121" s="140" t="s">
        <v>2209</v>
      </c>
      <c r="AY121" s="40" t="s">
        <v>2209</v>
      </c>
      <c r="AZ121" s="40" t="s">
        <v>2209</v>
      </c>
      <c r="BA121" s="40" t="s">
        <v>2209</v>
      </c>
      <c r="BB121" s="40" t="s">
        <v>927</v>
      </c>
      <c r="BC121" s="40" t="s">
        <v>2209</v>
      </c>
      <c r="BD121" s="106" t="s">
        <v>927</v>
      </c>
      <c r="BE121" s="140" t="s">
        <v>2209</v>
      </c>
      <c r="BF121" s="140" t="s">
        <v>2209</v>
      </c>
      <c r="BG121" s="40"/>
      <c r="BH121" s="40"/>
      <c r="BI121" s="40"/>
      <c r="BJ121" s="40"/>
      <c r="BK121" s="40"/>
      <c r="BL121" s="100"/>
      <c r="BM121" s="101"/>
      <c r="BN121" s="101"/>
      <c r="BO121" s="99"/>
      <c r="BP121" s="9"/>
      <c r="BQ121" s="1"/>
      <c r="BR121" s="25"/>
      <c r="BS121" s="67"/>
      <c r="BT121" s="67"/>
      <c r="BU121" s="84" t="e">
        <f t="shared" si="4"/>
        <v>#VALUE!</v>
      </c>
      <c r="BV121" s="99">
        <f t="shared" si="5"/>
        <v>0</v>
      </c>
      <c r="BW121" s="86">
        <f>Design!B127</f>
        <v>6.6599999999999859</v>
      </c>
      <c r="BX121" s="10">
        <f>Design!F127</f>
        <v>0.1220703125</v>
      </c>
      <c r="BY121" s="57" t="s">
        <v>997</v>
      </c>
      <c r="BZ121" s="14" t="s">
        <v>2306</v>
      </c>
      <c r="CA121" s="245">
        <v>41726.714363425926</v>
      </c>
      <c r="CB121" t="s">
        <v>2220</v>
      </c>
      <c r="CC121" s="13"/>
      <c r="CD121" s="67"/>
      <c r="CE121" s="77">
        <v>115</v>
      </c>
      <c r="CF121" s="71">
        <v>39</v>
      </c>
      <c r="CG121" s="71">
        <v>47</v>
      </c>
      <c r="CH121" s="71">
        <v>110</v>
      </c>
      <c r="CI121" s="71">
        <v>115</v>
      </c>
      <c r="CJ121" s="71">
        <v>1</v>
      </c>
      <c r="CK121" s="71">
        <v>1</v>
      </c>
      <c r="CL121" s="71">
        <v>1</v>
      </c>
      <c r="CM121" s="71">
        <v>10</v>
      </c>
      <c r="CN121">
        <v>9</v>
      </c>
      <c r="CO121">
        <v>13</v>
      </c>
      <c r="CP121"/>
      <c r="CQ121"/>
      <c r="CR121"/>
      <c r="CS121" s="12">
        <v>115</v>
      </c>
      <c r="CT121">
        <v>20</v>
      </c>
      <c r="CU121" s="86">
        <v>218.45907592773437</v>
      </c>
      <c r="CV121" s="86">
        <v>-1.5409269332885742</v>
      </c>
      <c r="CW121" s="86"/>
      <c r="CX121" s="86"/>
      <c r="CY121" s="86"/>
      <c r="CZ121">
        <v>115</v>
      </c>
      <c r="DA121">
        <v>83</v>
      </c>
      <c r="DB121">
        <v>535.2584228515625</v>
      </c>
      <c r="DC121" s="86">
        <v>-30</v>
      </c>
      <c r="DD121">
        <v>25.533332824707031</v>
      </c>
      <c r="DE121">
        <v>135</v>
      </c>
      <c r="DF121">
        <v>119</v>
      </c>
      <c r="DG121" s="86">
        <v>80</v>
      </c>
      <c r="DH121">
        <v>361.13546752929687</v>
      </c>
      <c r="DI121">
        <v>-1.3903921842575073</v>
      </c>
      <c r="DJ121">
        <v>59.9375</v>
      </c>
      <c r="DK121" s="86">
        <v>87</v>
      </c>
      <c r="DL121">
        <v>119.5</v>
      </c>
      <c r="DM121"/>
      <c r="DN121"/>
      <c r="DO121" s="86"/>
      <c r="DP121"/>
      <c r="DQ121"/>
      <c r="DR121"/>
      <c r="DS121" s="86"/>
      <c r="DT121"/>
      <c r="DU121" s="86"/>
      <c r="DV121" s="86"/>
      <c r="DW121" s="86"/>
      <c r="DX121"/>
      <c r="DY121" s="86"/>
      <c r="DZ121" s="86"/>
      <c r="EA121" s="86"/>
      <c r="EB121"/>
      <c r="EC121" s="86"/>
      <c r="ED121" s="86"/>
      <c r="EE121" s="86"/>
      <c r="EF121"/>
      <c r="EG121" s="86"/>
      <c r="EH121" s="86"/>
      <c r="EI121" s="86"/>
      <c r="EJ121" s="159"/>
      <c r="EK121" s="159"/>
      <c r="EL121" s="160"/>
      <c r="FA121" s="78"/>
    </row>
    <row r="122" spans="1:157">
      <c r="A122" s="26"/>
      <c r="B122" s="26"/>
      <c r="C122" s="315"/>
      <c r="D122" s="37" t="s">
        <v>2068</v>
      </c>
      <c r="E122" s="37" t="s">
        <v>2069</v>
      </c>
      <c r="F122" s="38"/>
      <c r="G122" s="39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40"/>
      <c r="S122" s="40"/>
      <c r="T122" s="40"/>
      <c r="U122" s="40"/>
      <c r="V122" s="40"/>
      <c r="W122" s="40"/>
      <c r="X122" s="40"/>
      <c r="Y122" s="40"/>
      <c r="Z122" s="40"/>
      <c r="AA122" s="40"/>
      <c r="AB122" s="40"/>
      <c r="AC122" s="40"/>
      <c r="AD122" s="40"/>
      <c r="AE122" s="40"/>
      <c r="AF122" s="40"/>
      <c r="AG122" s="40"/>
      <c r="AH122" s="40"/>
      <c r="AI122" s="40"/>
      <c r="AJ122" s="40"/>
      <c r="AK122" s="40"/>
      <c r="AL122" s="40"/>
      <c r="AM122" s="40"/>
      <c r="AN122" s="40"/>
      <c r="AO122" s="40"/>
      <c r="AP122" s="40"/>
      <c r="AQ122" s="81"/>
      <c r="AR122" s="40"/>
      <c r="AS122" s="40"/>
      <c r="AT122" s="120" t="s">
        <v>1207</v>
      </c>
      <c r="AU122" s="40" t="s">
        <v>1207</v>
      </c>
      <c r="AV122" s="40" t="s">
        <v>1207</v>
      </c>
      <c r="AW122" s="40" t="s">
        <v>1207</v>
      </c>
      <c r="AX122" s="140" t="s">
        <v>1207</v>
      </c>
      <c r="AY122" s="40" t="s">
        <v>1207</v>
      </c>
      <c r="AZ122" s="40" t="s">
        <v>1207</v>
      </c>
      <c r="BA122" s="40" t="s">
        <v>1207</v>
      </c>
      <c r="BB122" s="40" t="s">
        <v>1206</v>
      </c>
      <c r="BC122" s="40" t="s">
        <v>1207</v>
      </c>
      <c r="BD122" s="106" t="s">
        <v>1206</v>
      </c>
      <c r="BE122" s="136" t="str">
        <f>IF(Control!$C$27=1,"FORWARD","REVERSE")</f>
        <v>FORWARD</v>
      </c>
      <c r="BF122" s="136" t="str">
        <f>IF(Control!$C$27=1,"FORWARD","REVERSE")</f>
        <v>FORWARD</v>
      </c>
      <c r="BG122" s="40"/>
      <c r="BH122" s="40"/>
      <c r="BI122" s="40"/>
      <c r="BJ122" s="40"/>
      <c r="BK122" s="40"/>
      <c r="BL122" s="100"/>
      <c r="BM122" s="101"/>
      <c r="BN122" s="101"/>
      <c r="BO122" s="99"/>
      <c r="BP122" s="9"/>
      <c r="BQ122" s="1"/>
      <c r="BR122" s="25"/>
      <c r="BS122" s="67"/>
      <c r="BT122" s="67"/>
      <c r="BU122" s="84" t="e">
        <f t="shared" si="4"/>
        <v>#VALUE!</v>
      </c>
      <c r="BV122" s="99">
        <f t="shared" si="5"/>
        <v>0</v>
      </c>
      <c r="BW122" s="86">
        <f>Design!B128</f>
        <v>6.7199999999999855</v>
      </c>
      <c r="BX122" s="10">
        <f>Design!F128</f>
        <v>0.1220703125</v>
      </c>
      <c r="BY122" s="57" t="s">
        <v>998</v>
      </c>
      <c r="BZ122" s="14" t="s">
        <v>2297</v>
      </c>
      <c r="CA122" s="245">
        <v>41726.714363425926</v>
      </c>
      <c r="CB122" t="s">
        <v>2402</v>
      </c>
      <c r="CC122" s="13"/>
      <c r="CD122" s="67"/>
      <c r="CE122" s="77">
        <v>116</v>
      </c>
      <c r="CF122" s="71">
        <v>7</v>
      </c>
      <c r="CG122" s="71">
        <v>7</v>
      </c>
      <c r="CH122" s="71">
        <v>100</v>
      </c>
      <c r="CI122" s="71">
        <v>101</v>
      </c>
      <c r="CJ122" s="71">
        <v>1</v>
      </c>
      <c r="CK122" s="71">
        <v>1</v>
      </c>
      <c r="CL122" s="71">
        <v>0</v>
      </c>
      <c r="CM122" s="71">
        <v>11</v>
      </c>
      <c r="CN122">
        <v>10</v>
      </c>
      <c r="CO122">
        <v>13</v>
      </c>
      <c r="CP122"/>
      <c r="CQ122"/>
      <c r="CR122"/>
      <c r="CS122" s="12">
        <v>116</v>
      </c>
      <c r="CT122">
        <v>20</v>
      </c>
      <c r="CU122" s="86">
        <v>218.45907592773437</v>
      </c>
      <c r="CV122" s="86">
        <v>-1.5409269332885742</v>
      </c>
      <c r="CW122" s="86"/>
      <c r="CX122" s="86"/>
      <c r="CY122" s="86"/>
      <c r="CZ122">
        <v>116</v>
      </c>
      <c r="DA122">
        <v>84</v>
      </c>
      <c r="DB122">
        <v>536.272705078125</v>
      </c>
      <c r="DC122" s="86">
        <v>-30</v>
      </c>
      <c r="DD122">
        <v>24.928571701049805</v>
      </c>
      <c r="DE122">
        <v>132</v>
      </c>
      <c r="DF122">
        <v>119.5</v>
      </c>
      <c r="DG122" s="86">
        <v>81</v>
      </c>
      <c r="DH122">
        <v>361.13546752929687</v>
      </c>
      <c r="DI122">
        <v>-1.4253692626953125</v>
      </c>
      <c r="DJ122">
        <v>56.6875</v>
      </c>
      <c r="DK122" s="86">
        <v>90</v>
      </c>
      <c r="DL122">
        <v>119.5</v>
      </c>
      <c r="DM122"/>
      <c r="DN122"/>
      <c r="DO122" s="86"/>
      <c r="DP122"/>
      <c r="DQ122"/>
      <c r="DR122"/>
      <c r="DS122" s="86"/>
      <c r="DT122"/>
      <c r="DU122" s="86"/>
      <c r="DV122" s="86"/>
      <c r="DW122" s="86"/>
      <c r="DX122"/>
      <c r="DY122" s="86"/>
      <c r="DZ122" s="86"/>
      <c r="EA122" s="86"/>
      <c r="EB122"/>
      <c r="EC122" s="86"/>
      <c r="ED122" s="86"/>
      <c r="EE122" s="86"/>
      <c r="EF122"/>
      <c r="EG122" s="86"/>
      <c r="EH122" s="86"/>
      <c r="EI122" s="86"/>
      <c r="EJ122" s="159"/>
      <c r="EK122" s="159"/>
      <c r="EL122" s="160"/>
      <c r="FA122" s="78"/>
    </row>
    <row r="123" spans="1:157">
      <c r="A123" s="26"/>
      <c r="B123" s="26"/>
      <c r="C123" s="315"/>
      <c r="D123" s="37" t="s">
        <v>2070</v>
      </c>
      <c r="E123" s="37" t="s">
        <v>2071</v>
      </c>
      <c r="F123" s="38"/>
      <c r="G123" s="39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40"/>
      <c r="S123" s="40"/>
      <c r="T123" s="40"/>
      <c r="U123" s="40"/>
      <c r="V123" s="40"/>
      <c r="W123" s="40"/>
      <c r="X123" s="40"/>
      <c r="Y123" s="40"/>
      <c r="Z123" s="40"/>
      <c r="AA123" s="40"/>
      <c r="AB123" s="40"/>
      <c r="AC123" s="40"/>
      <c r="AD123" s="40"/>
      <c r="AE123" s="40"/>
      <c r="AF123" s="40"/>
      <c r="AG123" s="40"/>
      <c r="AH123" s="40"/>
      <c r="AI123" s="40"/>
      <c r="AJ123" s="40"/>
      <c r="AK123" s="40"/>
      <c r="AL123" s="40"/>
      <c r="AM123" s="40"/>
      <c r="AN123" s="40"/>
      <c r="AO123" s="40"/>
      <c r="AP123" s="40"/>
      <c r="AQ123" s="81"/>
      <c r="AR123" s="40"/>
      <c r="AS123" s="40"/>
      <c r="AT123" s="120" t="s">
        <v>922</v>
      </c>
      <c r="AU123" s="40" t="s">
        <v>922</v>
      </c>
      <c r="AV123" s="40" t="s">
        <v>922</v>
      </c>
      <c r="AW123" s="40" t="s">
        <v>922</v>
      </c>
      <c r="AX123" s="140" t="s">
        <v>922</v>
      </c>
      <c r="AY123" s="40">
        <v>0</v>
      </c>
      <c r="AZ123" s="40">
        <v>0</v>
      </c>
      <c r="BA123" s="40">
        <v>0</v>
      </c>
      <c r="BB123" s="40" t="s">
        <v>922</v>
      </c>
      <c r="BC123" s="40">
        <v>0</v>
      </c>
      <c r="BD123" s="106" t="s">
        <v>922</v>
      </c>
      <c r="BE123" s="136">
        <f>IF(Control!$O$13&lt;0,0,INT(Control!$O$13*1000))</f>
        <v>3000</v>
      </c>
      <c r="BF123" s="136">
        <f>IF(Control!$O$13&lt;0,0,INT(Control!$O$13*1000))</f>
        <v>3000</v>
      </c>
      <c r="BG123" s="40"/>
      <c r="BH123" s="40"/>
      <c r="BI123" s="40"/>
      <c r="BJ123" s="40"/>
      <c r="BK123" s="40"/>
      <c r="BL123" s="100"/>
      <c r="BM123" s="101"/>
      <c r="BN123" s="101"/>
      <c r="BO123" s="99"/>
      <c r="BP123" s="9"/>
      <c r="BQ123" s="1"/>
      <c r="BR123" s="25"/>
      <c r="BS123" s="67"/>
      <c r="BT123" s="67"/>
      <c r="BU123" s="84" t="e">
        <f t="shared" si="4"/>
        <v>#VALUE!</v>
      </c>
      <c r="BV123" s="99">
        <f t="shared" si="5"/>
        <v>0</v>
      </c>
      <c r="BW123" s="86">
        <f>Design!B129</f>
        <v>6.7799999999999851</v>
      </c>
      <c r="BX123" s="10">
        <f>Design!F129</f>
        <v>0.1220703125</v>
      </c>
      <c r="BY123" s="57" t="s">
        <v>999</v>
      </c>
      <c r="BZ123" s="14" t="s">
        <v>2297</v>
      </c>
      <c r="CA123" s="245">
        <v>41726.714363425926</v>
      </c>
      <c r="CB123" t="s">
        <v>2403</v>
      </c>
      <c r="CC123" s="13"/>
      <c r="CD123" s="67"/>
      <c r="CE123" s="77">
        <v>117</v>
      </c>
      <c r="CF123" s="71">
        <v>5</v>
      </c>
      <c r="CG123" s="71">
        <v>4</v>
      </c>
      <c r="CH123" s="71">
        <v>67</v>
      </c>
      <c r="CI123" s="71">
        <v>67</v>
      </c>
      <c r="CJ123" s="71">
        <v>1</v>
      </c>
      <c r="CK123" s="71">
        <v>1</v>
      </c>
      <c r="CL123" s="71">
        <v>0</v>
      </c>
      <c r="CM123" s="71">
        <v>11</v>
      </c>
      <c r="CN123">
        <v>10</v>
      </c>
      <c r="CO123">
        <v>12</v>
      </c>
      <c r="CP123"/>
      <c r="CQ123"/>
      <c r="CR123"/>
      <c r="CS123" s="12">
        <v>117</v>
      </c>
      <c r="CT123">
        <v>21</v>
      </c>
      <c r="CU123" s="86">
        <v>218.30113220214844</v>
      </c>
      <c r="CV123" s="86">
        <v>-1.6988719701766968</v>
      </c>
      <c r="CW123" s="86"/>
      <c r="CX123" s="86"/>
      <c r="CY123" s="86"/>
      <c r="CZ123">
        <v>117</v>
      </c>
      <c r="DA123">
        <v>84</v>
      </c>
      <c r="DB123">
        <v>537.552734375</v>
      </c>
      <c r="DC123" s="86">
        <v>-30</v>
      </c>
      <c r="DD123">
        <v>23.600000381469727</v>
      </c>
      <c r="DE123">
        <v>132</v>
      </c>
      <c r="DF123">
        <v>119</v>
      </c>
      <c r="DG123" s="86">
        <v>82</v>
      </c>
      <c r="DH123">
        <v>361.13546752929687</v>
      </c>
      <c r="DI123">
        <v>-1.4607807397842407</v>
      </c>
      <c r="DJ123">
        <v>56.625</v>
      </c>
      <c r="DK123" s="86">
        <v>88</v>
      </c>
      <c r="DL123">
        <v>119.5</v>
      </c>
      <c r="DM123"/>
      <c r="DN123"/>
      <c r="DO123" s="86"/>
      <c r="DP123"/>
      <c r="DQ123"/>
      <c r="DR123"/>
      <c r="DS123" s="86"/>
      <c r="DT123"/>
      <c r="DU123" s="86"/>
      <c r="DV123" s="86"/>
      <c r="DW123" s="86"/>
      <c r="DX123"/>
      <c r="DY123" s="86"/>
      <c r="DZ123" s="86"/>
      <c r="EA123" s="86"/>
      <c r="EB123"/>
      <c r="EC123" s="86"/>
      <c r="ED123" s="86"/>
      <c r="EE123" s="86"/>
      <c r="EF123"/>
      <c r="EG123" s="86"/>
      <c r="EH123" s="86"/>
      <c r="EI123" s="86"/>
      <c r="EJ123" s="159"/>
      <c r="EK123" s="159"/>
      <c r="EL123" s="160"/>
      <c r="FA123" s="78"/>
    </row>
    <row r="124" spans="1:157">
      <c r="A124" s="26"/>
      <c r="B124" s="26"/>
      <c r="C124" s="315"/>
      <c r="D124" s="37" t="s">
        <v>2072</v>
      </c>
      <c r="E124" s="37" t="s">
        <v>2073</v>
      </c>
      <c r="F124" s="38"/>
      <c r="G124" s="39"/>
      <c r="H124" s="40"/>
      <c r="I124" s="40"/>
      <c r="J124" s="40"/>
      <c r="K124" s="40"/>
      <c r="L124" s="40"/>
      <c r="M124" s="40"/>
      <c r="N124" s="40"/>
      <c r="O124" s="40"/>
      <c r="P124" s="40"/>
      <c r="Q124" s="40"/>
      <c r="R124" s="40"/>
      <c r="S124" s="40"/>
      <c r="T124" s="40"/>
      <c r="U124" s="40"/>
      <c r="V124" s="40"/>
      <c r="W124" s="40"/>
      <c r="X124" s="40"/>
      <c r="Y124" s="40"/>
      <c r="Z124" s="40"/>
      <c r="AA124" s="40"/>
      <c r="AB124" s="40"/>
      <c r="AC124" s="40"/>
      <c r="AD124" s="40"/>
      <c r="AE124" s="40"/>
      <c r="AF124" s="40"/>
      <c r="AG124" s="40"/>
      <c r="AH124" s="40"/>
      <c r="AI124" s="40"/>
      <c r="AJ124" s="40"/>
      <c r="AK124" s="40"/>
      <c r="AL124" s="40"/>
      <c r="AM124" s="40"/>
      <c r="AN124" s="40"/>
      <c r="AO124" s="40"/>
      <c r="AP124" s="40"/>
      <c r="AQ124" s="81"/>
      <c r="AR124" s="40"/>
      <c r="AS124" s="40"/>
      <c r="AT124" s="120" t="s">
        <v>922</v>
      </c>
      <c r="AU124" s="40" t="s">
        <v>922</v>
      </c>
      <c r="AV124" s="40" t="s">
        <v>922</v>
      </c>
      <c r="AW124" s="40" t="s">
        <v>823</v>
      </c>
      <c r="AX124" s="136">
        <v>6106</v>
      </c>
      <c r="AY124" s="40" t="s">
        <v>806</v>
      </c>
      <c r="AZ124" s="40" t="s">
        <v>1614</v>
      </c>
      <c r="BA124" s="40" t="s">
        <v>1614</v>
      </c>
      <c r="BB124" s="40" t="s">
        <v>922</v>
      </c>
      <c r="BC124" s="40" t="s">
        <v>806</v>
      </c>
      <c r="BD124" s="106" t="s">
        <v>922</v>
      </c>
      <c r="BE124" s="136">
        <f>INT((Design!$H$11+Control!$O$13)*1000)</f>
        <v>84984</v>
      </c>
      <c r="BF124" s="136">
        <f>INT((Design!$H$11+Control!$O$13)*1000)</f>
        <v>84984</v>
      </c>
      <c r="BG124" s="40"/>
      <c r="BH124" s="40"/>
      <c r="BI124" s="40"/>
      <c r="BJ124" s="40"/>
      <c r="BK124" s="40"/>
      <c r="BL124" s="100"/>
      <c r="BM124" s="101"/>
      <c r="BN124" s="101"/>
      <c r="BO124" s="99"/>
      <c r="BP124" s="9"/>
      <c r="BQ124" s="1"/>
      <c r="BR124" s="25"/>
      <c r="BS124" s="67"/>
      <c r="BT124" s="67"/>
      <c r="BU124" s="84" t="e">
        <f t="shared" si="4"/>
        <v>#VALUE!</v>
      </c>
      <c r="BV124" s="99">
        <f t="shared" si="5"/>
        <v>0</v>
      </c>
      <c r="BW124" s="86">
        <f>Design!B130</f>
        <v>6.8399999999999848</v>
      </c>
      <c r="BX124" s="10">
        <f>Design!F130</f>
        <v>0.1220703125</v>
      </c>
      <c r="BY124" s="57" t="s">
        <v>1000</v>
      </c>
      <c r="BZ124" s="14" t="s">
        <v>2297</v>
      </c>
      <c r="CA124" s="245">
        <v>41726.714375000003</v>
      </c>
      <c r="CB124" t="s">
        <v>2404</v>
      </c>
      <c r="CC124" s="13"/>
      <c r="CD124" s="67"/>
      <c r="CE124" s="77">
        <v>118</v>
      </c>
      <c r="CF124" s="71">
        <v>7</v>
      </c>
      <c r="CG124" s="71">
        <v>6</v>
      </c>
      <c r="CH124" s="71">
        <v>87</v>
      </c>
      <c r="CI124" s="71">
        <v>79</v>
      </c>
      <c r="CJ124" s="71">
        <v>0</v>
      </c>
      <c r="CK124" s="71">
        <v>0</v>
      </c>
      <c r="CL124" s="71">
        <v>1</v>
      </c>
      <c r="CM124" s="71">
        <v>11</v>
      </c>
      <c r="CN124">
        <v>10</v>
      </c>
      <c r="CO124">
        <v>14</v>
      </c>
      <c r="CP124"/>
      <c r="CQ124"/>
      <c r="CR124"/>
      <c r="CS124" s="12">
        <v>118</v>
      </c>
      <c r="CT124">
        <v>21</v>
      </c>
      <c r="CU124" s="86">
        <v>218.30113220214844</v>
      </c>
      <c r="CV124" s="86">
        <v>-1.6988719701766968</v>
      </c>
      <c r="CW124" s="86"/>
      <c r="CX124" s="86"/>
      <c r="CY124" s="86"/>
      <c r="CZ124">
        <v>118</v>
      </c>
      <c r="DA124">
        <v>85</v>
      </c>
      <c r="DB124">
        <v>538.490234375</v>
      </c>
      <c r="DC124" s="86">
        <v>-30</v>
      </c>
      <c r="DD124">
        <v>25.3125</v>
      </c>
      <c r="DE124">
        <v>135</v>
      </c>
      <c r="DF124">
        <v>119.5</v>
      </c>
      <c r="DG124" s="86">
        <v>82</v>
      </c>
      <c r="DH124">
        <v>361.55581665039063</v>
      </c>
      <c r="DI124">
        <v>-1.4607807397842407</v>
      </c>
      <c r="DJ124">
        <v>56.4375</v>
      </c>
      <c r="DK124" s="86">
        <v>89</v>
      </c>
      <c r="DL124">
        <v>119.5</v>
      </c>
      <c r="DM124"/>
      <c r="DN124"/>
      <c r="DO124" s="86"/>
      <c r="DP124"/>
      <c r="DQ124"/>
      <c r="DR124"/>
      <c r="DS124" s="86"/>
      <c r="DT124"/>
      <c r="DU124" s="86"/>
      <c r="DV124" s="86"/>
      <c r="DW124" s="86"/>
      <c r="DX124"/>
      <c r="DY124" s="86"/>
      <c r="DZ124" s="86"/>
      <c r="EA124" s="86"/>
      <c r="EB124"/>
      <c r="EC124" s="86"/>
      <c r="ED124" s="86"/>
      <c r="EE124" s="86"/>
      <c r="EF124"/>
      <c r="EG124" s="86"/>
      <c r="EH124" s="86"/>
      <c r="EI124" s="86"/>
      <c r="EJ124" s="159"/>
      <c r="EK124" s="159"/>
      <c r="EL124" s="160"/>
      <c r="FA124" s="78"/>
    </row>
    <row r="125" spans="1:157">
      <c r="A125" s="26"/>
      <c r="B125" s="26"/>
      <c r="C125" s="315"/>
      <c r="D125" s="37" t="s">
        <v>2074</v>
      </c>
      <c r="E125" s="37" t="s">
        <v>2075</v>
      </c>
      <c r="F125" s="38"/>
      <c r="G125" s="39"/>
      <c r="H125" s="40"/>
      <c r="I125" s="40"/>
      <c r="J125" s="40"/>
      <c r="K125" s="40"/>
      <c r="L125" s="40"/>
      <c r="M125" s="40"/>
      <c r="N125" s="40"/>
      <c r="O125" s="40"/>
      <c r="P125" s="40"/>
      <c r="Q125" s="40"/>
      <c r="R125" s="40"/>
      <c r="S125" s="40"/>
      <c r="T125" s="40"/>
      <c r="U125" s="40"/>
      <c r="V125" s="40"/>
      <c r="W125" s="40"/>
      <c r="X125" s="40"/>
      <c r="Y125" s="40"/>
      <c r="Z125" s="40"/>
      <c r="AA125" s="40"/>
      <c r="AB125" s="40"/>
      <c r="AC125" s="40"/>
      <c r="AD125" s="40"/>
      <c r="AE125" s="40"/>
      <c r="AF125" s="40"/>
      <c r="AG125" s="40"/>
      <c r="AH125" s="40"/>
      <c r="AI125" s="40"/>
      <c r="AJ125" s="40"/>
      <c r="AK125" s="40"/>
      <c r="AL125" s="40"/>
      <c r="AM125" s="40"/>
      <c r="AN125" s="40"/>
      <c r="AO125" s="40"/>
      <c r="AP125" s="40"/>
      <c r="AQ125" s="81"/>
      <c r="AR125" s="40"/>
      <c r="AS125" s="40"/>
      <c r="AT125" s="120" t="s">
        <v>1214</v>
      </c>
      <c r="AU125" s="40" t="s">
        <v>1214</v>
      </c>
      <c r="AV125" s="40" t="s">
        <v>1214</v>
      </c>
      <c r="AW125" s="40" t="s">
        <v>1183</v>
      </c>
      <c r="AX125" s="136">
        <v>0.25</v>
      </c>
      <c r="AY125" s="40" t="s">
        <v>2079</v>
      </c>
      <c r="AZ125" s="40" t="s">
        <v>2079</v>
      </c>
      <c r="BA125" s="40" t="s">
        <v>2079</v>
      </c>
      <c r="BB125" s="40" t="s">
        <v>1214</v>
      </c>
      <c r="BC125" s="40" t="s">
        <v>2079</v>
      </c>
      <c r="BD125" s="106" t="s">
        <v>1214</v>
      </c>
      <c r="BE125" s="136">
        <f>Control!$M$4</f>
        <v>0.05</v>
      </c>
      <c r="BF125" s="136">
        <f>Control!$M$4</f>
        <v>0.05</v>
      </c>
      <c r="BG125" s="40"/>
      <c r="BH125" s="40"/>
      <c r="BI125" s="40"/>
      <c r="BJ125" s="40"/>
      <c r="BK125" s="40"/>
      <c r="BL125" s="100"/>
      <c r="BM125" s="101"/>
      <c r="BN125" s="101"/>
      <c r="BO125" s="99"/>
      <c r="BP125" s="9"/>
      <c r="BQ125" s="1"/>
      <c r="BR125" s="25"/>
      <c r="BS125" s="67"/>
      <c r="BT125" s="67"/>
      <c r="BU125" s="84" t="e">
        <f t="shared" si="4"/>
        <v>#VALUE!</v>
      </c>
      <c r="BV125" s="99">
        <f t="shared" si="5"/>
        <v>0</v>
      </c>
      <c r="BW125" s="86">
        <f>Design!B131</f>
        <v>6.8999999999999844</v>
      </c>
      <c r="BX125" s="10">
        <f>Design!F131</f>
        <v>0.1220703125</v>
      </c>
      <c r="BY125" s="57" t="s">
        <v>1001</v>
      </c>
      <c r="BZ125" s="14" t="s">
        <v>2297</v>
      </c>
      <c r="CA125" s="245">
        <v>41726.714375000003</v>
      </c>
      <c r="CB125" t="s">
        <v>2313</v>
      </c>
      <c r="CC125" s="13"/>
      <c r="CD125" s="67"/>
      <c r="CE125" s="77">
        <v>119</v>
      </c>
      <c r="CF125" s="71">
        <v>13</v>
      </c>
      <c r="CG125" s="71">
        <v>13</v>
      </c>
      <c r="CH125" s="71">
        <v>31</v>
      </c>
      <c r="CI125" s="71">
        <v>32</v>
      </c>
      <c r="CJ125" s="71">
        <v>1</v>
      </c>
      <c r="CK125" s="71">
        <v>1</v>
      </c>
      <c r="CL125" s="71">
        <v>1</v>
      </c>
      <c r="CM125" s="71">
        <v>11</v>
      </c>
      <c r="CN125">
        <v>9</v>
      </c>
      <c r="CO125">
        <v>13</v>
      </c>
      <c r="CP125"/>
      <c r="CQ125"/>
      <c r="CR125"/>
      <c r="CS125" s="12">
        <v>119</v>
      </c>
      <c r="CT125">
        <v>21</v>
      </c>
      <c r="CU125" s="86">
        <v>218.30113220214844</v>
      </c>
      <c r="CV125" s="86">
        <v>-1.6988719701766968</v>
      </c>
      <c r="CW125" s="86"/>
      <c r="CX125" s="86"/>
      <c r="CY125" s="86"/>
      <c r="CZ125">
        <v>119</v>
      </c>
      <c r="DA125">
        <v>86</v>
      </c>
      <c r="DB125">
        <v>538.490234375</v>
      </c>
      <c r="DC125" s="86">
        <v>-30</v>
      </c>
      <c r="DD125">
        <v>28.285715103149414</v>
      </c>
      <c r="DE125">
        <v>133</v>
      </c>
      <c r="DF125">
        <v>119.5</v>
      </c>
      <c r="DG125" s="86">
        <v>83</v>
      </c>
      <c r="DH125">
        <v>361.55581665039063</v>
      </c>
      <c r="DI125">
        <v>-1.4966268539428711</v>
      </c>
      <c r="DJ125">
        <v>57.75</v>
      </c>
      <c r="DK125" s="86">
        <v>88</v>
      </c>
      <c r="DL125">
        <v>119.5</v>
      </c>
      <c r="DM125"/>
      <c r="DN125"/>
      <c r="DO125" s="86"/>
      <c r="DP125"/>
      <c r="DQ125"/>
      <c r="DR125"/>
      <c r="DS125" s="86"/>
      <c r="DT125"/>
      <c r="DU125" s="86"/>
      <c r="DV125" s="86"/>
      <c r="DW125" s="86"/>
      <c r="DX125"/>
      <c r="DY125" s="86"/>
      <c r="DZ125" s="86"/>
      <c r="EA125" s="86"/>
      <c r="EB125"/>
      <c r="EC125" s="86"/>
      <c r="ED125" s="86"/>
      <c r="EE125" s="86"/>
      <c r="EF125"/>
      <c r="EG125" s="86"/>
      <c r="EH125" s="86"/>
      <c r="EI125" s="86"/>
      <c r="EJ125" s="159"/>
      <c r="EK125" s="159"/>
      <c r="EL125" s="160"/>
      <c r="FA125" s="78"/>
    </row>
    <row r="126" spans="1:157">
      <c r="A126" s="26"/>
      <c r="B126" s="26"/>
      <c r="C126" s="315"/>
      <c r="D126" s="37" t="s">
        <v>2076</v>
      </c>
      <c r="E126" s="37" t="s">
        <v>2077</v>
      </c>
      <c r="F126" s="38"/>
      <c r="G126" s="39"/>
      <c r="H126" s="40"/>
      <c r="I126" s="40"/>
      <c r="J126" s="40"/>
      <c r="K126" s="40"/>
      <c r="L126" s="40"/>
      <c r="M126" s="40"/>
      <c r="N126" s="40"/>
      <c r="O126" s="40"/>
      <c r="P126" s="40"/>
      <c r="Q126" s="40"/>
      <c r="R126" s="40"/>
      <c r="S126" s="40"/>
      <c r="T126" s="40"/>
      <c r="U126" s="40"/>
      <c r="V126" s="40"/>
      <c r="W126" s="40"/>
      <c r="X126" s="40"/>
      <c r="Y126" s="40"/>
      <c r="Z126" s="40"/>
      <c r="AA126" s="40"/>
      <c r="AB126" s="40"/>
      <c r="AC126" s="40"/>
      <c r="AD126" s="40"/>
      <c r="AE126" s="40"/>
      <c r="AF126" s="40"/>
      <c r="AG126" s="40"/>
      <c r="AH126" s="40"/>
      <c r="AI126" s="40"/>
      <c r="AJ126" s="40"/>
      <c r="AK126" s="40"/>
      <c r="AL126" s="40"/>
      <c r="AM126" s="40"/>
      <c r="AN126" s="40"/>
      <c r="AO126" s="40"/>
      <c r="AP126" s="40"/>
      <c r="AQ126" s="81"/>
      <c r="AR126" s="40"/>
      <c r="AS126" s="40"/>
      <c r="AT126" s="120" t="s">
        <v>2128</v>
      </c>
      <c r="AU126" s="40" t="s">
        <v>2128</v>
      </c>
      <c r="AV126" s="40" t="s">
        <v>2128</v>
      </c>
      <c r="AW126" s="40" t="s">
        <v>2208</v>
      </c>
      <c r="AX126" s="145" t="s">
        <v>2208</v>
      </c>
      <c r="AY126" s="40" t="s">
        <v>1861</v>
      </c>
      <c r="AZ126" s="40" t="s">
        <v>1861</v>
      </c>
      <c r="BA126" s="40" t="s">
        <v>1861</v>
      </c>
      <c r="BB126" s="40" t="s">
        <v>2208</v>
      </c>
      <c r="BC126" s="40" t="s">
        <v>1861</v>
      </c>
      <c r="BD126" s="106" t="s">
        <v>2208</v>
      </c>
      <c r="BE126" s="145" t="str">
        <f>IF(Control!$C$27=1,"0.00000000",FIXED(Design!$C$10/10000,8))</f>
        <v>0.00000000</v>
      </c>
      <c r="BF126" s="145" t="str">
        <f>IF(Control!$C$27=1,"0.00000000",FIXED(Design!$C$10/10000,8))</f>
        <v>0.00000000</v>
      </c>
      <c r="BG126" s="40"/>
      <c r="BH126" s="40"/>
      <c r="BI126" s="40"/>
      <c r="BJ126" s="40"/>
      <c r="BK126" s="40"/>
      <c r="BL126" s="100"/>
      <c r="BM126" s="101"/>
      <c r="BN126" s="101"/>
      <c r="BO126" s="99"/>
      <c r="BP126" s="9"/>
      <c r="BQ126" s="1"/>
      <c r="BR126" s="25"/>
      <c r="BS126" s="67"/>
      <c r="BT126" s="67"/>
      <c r="BU126" s="84" t="e">
        <f t="shared" si="4"/>
        <v>#VALUE!</v>
      </c>
      <c r="BV126" s="99">
        <f t="shared" si="5"/>
        <v>0</v>
      </c>
      <c r="BW126" s="86">
        <f>Design!B132</f>
        <v>6.959999999999984</v>
      </c>
      <c r="BX126" s="10">
        <f>Design!F132</f>
        <v>0.1220703125</v>
      </c>
      <c r="BY126" s="57" t="s">
        <v>1002</v>
      </c>
      <c r="BZ126" s="14" t="s">
        <v>2297</v>
      </c>
      <c r="CA126" s="245">
        <v>41726.714375000003</v>
      </c>
      <c r="CB126" t="s">
        <v>2313</v>
      </c>
      <c r="CC126" s="13"/>
      <c r="CD126" s="67"/>
      <c r="CE126" s="77">
        <v>120</v>
      </c>
      <c r="CF126" s="71">
        <v>4</v>
      </c>
      <c r="CG126" s="71">
        <v>4</v>
      </c>
      <c r="CH126" s="71">
        <v>5</v>
      </c>
      <c r="CI126" s="71">
        <v>6</v>
      </c>
      <c r="CJ126" s="71">
        <v>1</v>
      </c>
      <c r="CK126" s="71">
        <v>0</v>
      </c>
      <c r="CL126" s="71">
        <v>1</v>
      </c>
      <c r="CM126" s="71">
        <v>11</v>
      </c>
      <c r="CN126">
        <v>10</v>
      </c>
      <c r="CO126">
        <v>12</v>
      </c>
      <c r="CP126"/>
      <c r="CQ126"/>
      <c r="CR126"/>
      <c r="CS126" s="12">
        <v>120</v>
      </c>
      <c r="CT126">
        <v>21</v>
      </c>
      <c r="CU126" s="86">
        <v>218.30113220214844</v>
      </c>
      <c r="CV126" s="86">
        <v>-1.6988719701766968</v>
      </c>
      <c r="CW126" s="86"/>
      <c r="CX126" s="86"/>
      <c r="CY126" s="86"/>
      <c r="CZ126">
        <v>120</v>
      </c>
      <c r="DA126">
        <v>86</v>
      </c>
      <c r="DB126">
        <v>538.490234375</v>
      </c>
      <c r="DC126" s="86">
        <v>-30</v>
      </c>
      <c r="DD126">
        <v>28.285715103149414</v>
      </c>
      <c r="DE126">
        <v>134</v>
      </c>
      <c r="DF126">
        <v>119.5</v>
      </c>
      <c r="DG126" s="86">
        <v>83</v>
      </c>
      <c r="DH126">
        <v>363.58981323242187</v>
      </c>
      <c r="DI126">
        <v>-1.4966268539428711</v>
      </c>
      <c r="DJ126">
        <v>48.333332061767578</v>
      </c>
      <c r="DK126" s="86">
        <v>91</v>
      </c>
      <c r="DL126">
        <v>119.5</v>
      </c>
      <c r="DM126"/>
      <c r="DN126"/>
      <c r="DO126" s="86"/>
      <c r="DP126"/>
      <c r="DQ126"/>
      <c r="DR126"/>
      <c r="DS126" s="86"/>
      <c r="DT126"/>
      <c r="DU126" s="86"/>
      <c r="DV126" s="86"/>
      <c r="DW126" s="86"/>
      <c r="DX126"/>
      <c r="DY126" s="86"/>
      <c r="DZ126" s="86"/>
      <c r="EA126" s="86"/>
      <c r="EB126"/>
      <c r="EC126" s="86"/>
      <c r="ED126" s="86"/>
      <c r="EE126" s="86"/>
      <c r="EF126"/>
      <c r="EG126" s="86"/>
      <c r="EH126" s="86"/>
      <c r="EI126" s="86"/>
      <c r="EJ126" s="159"/>
      <c r="EK126" s="159"/>
      <c r="EL126" s="160"/>
      <c r="FA126" s="78"/>
    </row>
    <row r="127" spans="1:157">
      <c r="A127" s="26"/>
      <c r="B127" s="26"/>
      <c r="C127" s="315"/>
      <c r="D127" s="37" t="s">
        <v>933</v>
      </c>
      <c r="E127" s="37" t="s">
        <v>934</v>
      </c>
      <c r="F127" s="38"/>
      <c r="G127" s="39"/>
      <c r="H127" s="40"/>
      <c r="I127" s="40"/>
      <c r="J127" s="40"/>
      <c r="K127" s="40"/>
      <c r="L127" s="40"/>
      <c r="M127" s="40"/>
      <c r="N127" s="40"/>
      <c r="O127" s="40"/>
      <c r="P127" s="40"/>
      <c r="Q127" s="40"/>
      <c r="R127" s="40"/>
      <c r="S127" s="40"/>
      <c r="T127" s="40"/>
      <c r="U127" s="40"/>
      <c r="V127" s="40"/>
      <c r="W127" s="40"/>
      <c r="X127" s="40"/>
      <c r="Y127" s="40"/>
      <c r="Z127" s="40"/>
      <c r="AA127" s="40"/>
      <c r="AB127" s="40"/>
      <c r="AC127" s="40"/>
      <c r="AD127" s="40"/>
      <c r="AE127" s="40"/>
      <c r="AF127" s="40"/>
      <c r="AG127" s="40"/>
      <c r="AH127" s="40"/>
      <c r="AI127" s="40"/>
      <c r="AJ127" s="40"/>
      <c r="AK127" s="40"/>
      <c r="AL127" s="40"/>
      <c r="AM127" s="40"/>
      <c r="AN127" s="40"/>
      <c r="AO127" s="40"/>
      <c r="AP127" s="40"/>
      <c r="AQ127" s="81"/>
      <c r="AR127" s="40"/>
      <c r="AS127" s="40"/>
      <c r="AT127" s="120" t="s">
        <v>927</v>
      </c>
      <c r="AU127" s="40" t="s">
        <v>927</v>
      </c>
      <c r="AV127" s="40" t="s">
        <v>927</v>
      </c>
      <c r="AW127" s="40" t="s">
        <v>927</v>
      </c>
      <c r="AX127" s="140" t="s">
        <v>927</v>
      </c>
      <c r="AY127" s="40" t="s">
        <v>927</v>
      </c>
      <c r="AZ127" s="40" t="s">
        <v>927</v>
      </c>
      <c r="BA127" s="40" t="s">
        <v>927</v>
      </c>
      <c r="BB127" s="40" t="s">
        <v>927</v>
      </c>
      <c r="BC127" s="40" t="s">
        <v>927</v>
      </c>
      <c r="BD127" s="106" t="s">
        <v>927</v>
      </c>
      <c r="BE127" s="136" t="str">
        <f>IF(Control!$A$35,"TL","OFF")</f>
        <v>OFF</v>
      </c>
      <c r="BF127" s="136" t="str">
        <f>IF(Control!$A$35,"TL","OFF")</f>
        <v>OFF</v>
      </c>
      <c r="BG127" s="40"/>
      <c r="BH127" s="40"/>
      <c r="BI127" s="40"/>
      <c r="BJ127" s="40"/>
      <c r="BK127" s="40"/>
      <c r="BL127" s="100"/>
      <c r="BM127" s="101"/>
      <c r="BN127" s="101"/>
      <c r="BO127" s="99"/>
      <c r="BP127" s="9"/>
      <c r="BQ127" s="1"/>
      <c r="BR127" s="25"/>
      <c r="BS127" s="67"/>
      <c r="BT127" s="67"/>
      <c r="BU127" s="84" t="e">
        <f t="shared" si="4"/>
        <v>#VALUE!</v>
      </c>
      <c r="BV127" s="99">
        <f t="shared" si="5"/>
        <v>0</v>
      </c>
      <c r="BW127" s="86">
        <f>Design!B133</f>
        <v>7.0199999999999836</v>
      </c>
      <c r="BX127" s="10">
        <f>Design!F133</f>
        <v>0.1220703125</v>
      </c>
      <c r="BY127" s="57" t="s">
        <v>1003</v>
      </c>
      <c r="BZ127" s="14" t="s">
        <v>2304</v>
      </c>
      <c r="CA127" s="245">
        <v>41726.714386574073</v>
      </c>
      <c r="CB127" t="s">
        <v>2220</v>
      </c>
      <c r="CC127" s="13"/>
      <c r="CD127" s="67"/>
      <c r="CE127" s="77">
        <v>121</v>
      </c>
      <c r="CF127" s="71">
        <v>5</v>
      </c>
      <c r="CG127" s="71">
        <v>5</v>
      </c>
      <c r="CH127" s="71">
        <v>3</v>
      </c>
      <c r="CI127" s="71">
        <v>3</v>
      </c>
      <c r="CJ127" s="71">
        <v>1</v>
      </c>
      <c r="CK127" s="71">
        <v>1</v>
      </c>
      <c r="CL127" s="71">
        <v>1</v>
      </c>
      <c r="CM127" s="71">
        <v>10</v>
      </c>
      <c r="CN127">
        <v>9</v>
      </c>
      <c r="CO127">
        <v>14</v>
      </c>
      <c r="CP127"/>
      <c r="CQ127"/>
      <c r="CR127"/>
      <c r="CS127" s="12">
        <v>121</v>
      </c>
      <c r="CT127">
        <v>21</v>
      </c>
      <c r="CU127" s="86">
        <v>218.30113220214844</v>
      </c>
      <c r="CV127" s="86">
        <v>-1.6988719701766968</v>
      </c>
      <c r="CW127" s="86"/>
      <c r="CX127" s="86"/>
      <c r="CY127" s="86"/>
      <c r="CZ127">
        <v>121</v>
      </c>
      <c r="DA127">
        <v>87</v>
      </c>
      <c r="DB127">
        <v>538.990234375</v>
      </c>
      <c r="DC127" s="86">
        <v>-30</v>
      </c>
      <c r="DD127">
        <v>27.5</v>
      </c>
      <c r="DE127">
        <v>134</v>
      </c>
      <c r="DF127">
        <v>119.5</v>
      </c>
      <c r="DG127" s="86">
        <v>84</v>
      </c>
      <c r="DH127">
        <v>361.58322143554687</v>
      </c>
      <c r="DI127">
        <v>-1.5329073667526245</v>
      </c>
      <c r="DJ127">
        <v>68.5</v>
      </c>
      <c r="DK127" s="86">
        <v>87</v>
      </c>
      <c r="DL127">
        <v>119.5</v>
      </c>
      <c r="DM127"/>
      <c r="DN127"/>
      <c r="DO127" s="86"/>
      <c r="DP127"/>
      <c r="DQ127"/>
      <c r="DR127"/>
      <c r="DS127" s="86"/>
      <c r="DT127"/>
      <c r="DU127" s="86"/>
      <c r="DV127" s="86"/>
      <c r="DW127" s="86"/>
      <c r="DX127"/>
      <c r="DY127" s="86"/>
      <c r="DZ127" s="86"/>
      <c r="EA127" s="86"/>
      <c r="EB127"/>
      <c r="EC127" s="86"/>
      <c r="ED127" s="86"/>
      <c r="EE127" s="86"/>
      <c r="EF127"/>
      <c r="EG127" s="86"/>
      <c r="EH127" s="86"/>
      <c r="EI127" s="86"/>
      <c r="EJ127" s="159"/>
      <c r="EK127" s="159"/>
      <c r="EL127" s="160"/>
      <c r="FA127" s="78"/>
    </row>
    <row r="128" spans="1:157">
      <c r="A128" s="26"/>
      <c r="B128" s="26"/>
      <c r="C128" s="315"/>
      <c r="D128" s="37" t="s">
        <v>935</v>
      </c>
      <c r="E128" s="37" t="s">
        <v>936</v>
      </c>
      <c r="F128" s="38"/>
      <c r="G128" s="39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81"/>
      <c r="AR128" s="40"/>
      <c r="AS128" s="40"/>
      <c r="AT128" s="120" t="s">
        <v>1207</v>
      </c>
      <c r="AU128" s="40" t="s">
        <v>1207</v>
      </c>
      <c r="AV128" s="40" t="s">
        <v>1207</v>
      </c>
      <c r="AW128" s="40" t="s">
        <v>1206</v>
      </c>
      <c r="AX128" s="140" t="s">
        <v>1206</v>
      </c>
      <c r="AY128" s="40" t="s">
        <v>1206</v>
      </c>
      <c r="AZ128" s="40" t="s">
        <v>1206</v>
      </c>
      <c r="BA128" s="40" t="s">
        <v>1206</v>
      </c>
      <c r="BB128" s="40" t="s">
        <v>1206</v>
      </c>
      <c r="BC128" s="40" t="s">
        <v>1206</v>
      </c>
      <c r="BD128" s="106" t="s">
        <v>1206</v>
      </c>
      <c r="BE128" s="136" t="s">
        <v>1207</v>
      </c>
      <c r="BF128" s="136" t="s">
        <v>1207</v>
      </c>
      <c r="BG128" s="40"/>
      <c r="BH128" s="40"/>
      <c r="BI128" s="40"/>
      <c r="BJ128" s="40"/>
      <c r="BK128" s="40"/>
      <c r="BL128" s="100"/>
      <c r="BM128" s="101"/>
      <c r="BN128" s="101"/>
      <c r="BO128" s="99"/>
      <c r="BP128" s="9"/>
      <c r="BQ128" s="1"/>
      <c r="BR128" s="25"/>
      <c r="BS128" s="67"/>
      <c r="BT128" s="67"/>
      <c r="BU128" s="84" t="e">
        <f t="shared" si="4"/>
        <v>#VALUE!</v>
      </c>
      <c r="BV128" s="99">
        <f t="shared" si="5"/>
        <v>0</v>
      </c>
      <c r="BW128" s="86">
        <f>Design!B134</f>
        <v>7.0799999999999832</v>
      </c>
      <c r="BX128" s="10">
        <f>Design!F134</f>
        <v>0.1220703125</v>
      </c>
      <c r="BY128" s="57" t="s">
        <v>1004</v>
      </c>
      <c r="BZ128" s="14" t="s">
        <v>2305</v>
      </c>
      <c r="CA128" s="245">
        <v>41726.714398148149</v>
      </c>
      <c r="CB128" t="s">
        <v>2405</v>
      </c>
      <c r="CC128" s="13"/>
      <c r="CD128" s="67"/>
      <c r="CE128" s="77">
        <v>122</v>
      </c>
      <c r="CF128" s="71">
        <v>5</v>
      </c>
      <c r="CG128" s="71">
        <v>5</v>
      </c>
      <c r="CH128" s="71">
        <v>3</v>
      </c>
      <c r="CI128" s="71">
        <v>3</v>
      </c>
      <c r="CJ128" s="71">
        <v>1</v>
      </c>
      <c r="CK128" s="71">
        <v>1</v>
      </c>
      <c r="CL128" s="71">
        <v>1</v>
      </c>
      <c r="CM128" s="71">
        <v>10</v>
      </c>
      <c r="CN128">
        <v>9</v>
      </c>
      <c r="CO128">
        <v>13</v>
      </c>
      <c r="CP128"/>
      <c r="CQ128"/>
      <c r="CR128"/>
      <c r="CS128" s="12">
        <v>122</v>
      </c>
      <c r="CT128">
        <v>22</v>
      </c>
      <c r="CU128" s="86">
        <v>218.13548278808594</v>
      </c>
      <c r="CV128" s="86">
        <v>-1.8645216226577759</v>
      </c>
      <c r="CW128" s="86"/>
      <c r="CX128" s="86"/>
      <c r="CY128" s="86"/>
      <c r="CZ128">
        <v>122</v>
      </c>
      <c r="DA128">
        <v>88</v>
      </c>
      <c r="DB128">
        <v>538.990234375</v>
      </c>
      <c r="DC128" s="86">
        <v>-30</v>
      </c>
      <c r="DD128">
        <v>29</v>
      </c>
      <c r="DE128">
        <v>135</v>
      </c>
      <c r="DF128">
        <v>119.5</v>
      </c>
      <c r="DG128" s="86">
        <v>85</v>
      </c>
      <c r="DH128">
        <v>360.956787109375</v>
      </c>
      <c r="DI128">
        <v>-1.5696223974227905</v>
      </c>
      <c r="DJ128">
        <v>61.5625</v>
      </c>
      <c r="DK128" s="86">
        <v>85</v>
      </c>
      <c r="DL128">
        <v>119.5</v>
      </c>
      <c r="DM128"/>
      <c r="DN128"/>
      <c r="DO128" s="86"/>
      <c r="DP128"/>
      <c r="DQ128"/>
      <c r="DR128"/>
      <c r="DS128" s="86"/>
      <c r="DT128"/>
      <c r="DU128" s="86"/>
      <c r="DV128" s="86"/>
      <c r="DW128" s="86"/>
      <c r="DX128"/>
      <c r="DY128" s="86"/>
      <c r="DZ128" s="86"/>
      <c r="EA128" s="86"/>
      <c r="EB128"/>
      <c r="EC128" s="86"/>
      <c r="ED128" s="86"/>
      <c r="EE128" s="86"/>
      <c r="EF128"/>
      <c r="EG128" s="86"/>
      <c r="EH128" s="86"/>
      <c r="EI128" s="86"/>
      <c r="EJ128" s="159"/>
      <c r="EK128" s="159"/>
      <c r="EL128" s="160"/>
      <c r="FA128" s="78"/>
    </row>
    <row r="129" spans="1:157">
      <c r="A129" s="26"/>
      <c r="B129" s="26"/>
      <c r="C129" s="315"/>
      <c r="D129" s="37" t="s">
        <v>937</v>
      </c>
      <c r="E129" s="37" t="s">
        <v>938</v>
      </c>
      <c r="F129" s="38"/>
      <c r="G129" s="39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81"/>
      <c r="AR129" s="40"/>
      <c r="AS129" s="40"/>
      <c r="AT129" s="120" t="s">
        <v>922</v>
      </c>
      <c r="AU129" s="40" t="s">
        <v>922</v>
      </c>
      <c r="AV129" s="40" t="s">
        <v>922</v>
      </c>
      <c r="AW129" s="40" t="s">
        <v>922</v>
      </c>
      <c r="AX129" s="140" t="s">
        <v>922</v>
      </c>
      <c r="AY129" s="40" t="s">
        <v>922</v>
      </c>
      <c r="AZ129" s="40" t="s">
        <v>922</v>
      </c>
      <c r="BA129" s="40" t="s">
        <v>922</v>
      </c>
      <c r="BB129" s="40" t="s">
        <v>922</v>
      </c>
      <c r="BC129" s="40" t="s">
        <v>922</v>
      </c>
      <c r="BD129" s="106" t="s">
        <v>922</v>
      </c>
      <c r="BE129" s="289" t="str">
        <f>BE109</f>
        <v>0</v>
      </c>
      <c r="BF129" s="289" t="str">
        <f>BF109</f>
        <v>0</v>
      </c>
      <c r="BG129" s="40"/>
      <c r="BH129" s="40"/>
      <c r="BI129" s="40"/>
      <c r="BJ129" s="40"/>
      <c r="BK129" s="40"/>
      <c r="BL129" s="100"/>
      <c r="BM129" s="101"/>
      <c r="BN129" s="101"/>
      <c r="BO129" s="99"/>
      <c r="BP129" s="9"/>
      <c r="BQ129" s="1"/>
      <c r="BR129" s="25"/>
      <c r="BS129" s="67"/>
      <c r="BT129" s="67"/>
      <c r="BU129" s="84" t="e">
        <f t="shared" si="4"/>
        <v>#VALUE!</v>
      </c>
      <c r="BV129" s="99">
        <f t="shared" si="5"/>
        <v>0</v>
      </c>
      <c r="BW129" s="86">
        <f>Design!B135</f>
        <v>7.1399999999999828</v>
      </c>
      <c r="BX129" s="10">
        <f>Design!F135</f>
        <v>0.1220703125</v>
      </c>
      <c r="BY129" s="57" t="s">
        <v>1005</v>
      </c>
      <c r="BZ129" s="14" t="s">
        <v>2306</v>
      </c>
      <c r="CA129" s="245">
        <v>41726.714432870373</v>
      </c>
      <c r="CB129" t="s">
        <v>2220</v>
      </c>
      <c r="CC129" s="13"/>
      <c r="CD129" s="67"/>
      <c r="CE129" s="77">
        <v>123</v>
      </c>
      <c r="CF129" s="71">
        <v>9</v>
      </c>
      <c r="CG129" s="71">
        <v>8</v>
      </c>
      <c r="CH129" s="71">
        <v>4</v>
      </c>
      <c r="CI129" s="71">
        <v>3</v>
      </c>
      <c r="CJ129" s="71">
        <v>1</v>
      </c>
      <c r="CK129" s="71">
        <v>1</v>
      </c>
      <c r="CL129" s="71">
        <v>1</v>
      </c>
      <c r="CM129" s="71">
        <v>11</v>
      </c>
      <c r="CN129">
        <v>9</v>
      </c>
      <c r="CO129">
        <v>14</v>
      </c>
      <c r="CP129"/>
      <c r="CQ129"/>
      <c r="CR129"/>
      <c r="CS129" s="12">
        <v>123</v>
      </c>
      <c r="CT129">
        <v>22</v>
      </c>
      <c r="CU129" s="86">
        <v>218.13548278808594</v>
      </c>
      <c r="CV129" s="86">
        <v>-1.8645216226577759</v>
      </c>
      <c r="CW129" s="86"/>
      <c r="CX129" s="86"/>
      <c r="CY129" s="86"/>
      <c r="CZ129">
        <v>123</v>
      </c>
      <c r="DA129">
        <v>88</v>
      </c>
      <c r="DB129">
        <v>538.990234375</v>
      </c>
      <c r="DC129" s="86">
        <v>-30</v>
      </c>
      <c r="DD129">
        <v>31.214284896850586</v>
      </c>
      <c r="DE129">
        <v>136</v>
      </c>
      <c r="DF129">
        <v>119.5</v>
      </c>
      <c r="DG129" s="86">
        <v>86</v>
      </c>
      <c r="DH129">
        <v>360.956787109375</v>
      </c>
      <c r="DI129">
        <v>-1.6067719459533691</v>
      </c>
      <c r="DJ129">
        <v>58.5625</v>
      </c>
      <c r="DK129" s="86">
        <v>88</v>
      </c>
      <c r="DL129">
        <v>119.5</v>
      </c>
      <c r="DM129"/>
      <c r="DN129"/>
      <c r="DO129" s="86"/>
      <c r="DP129"/>
      <c r="DQ129"/>
      <c r="DR129"/>
      <c r="DS129" s="86"/>
      <c r="DT129"/>
      <c r="DU129" s="86"/>
      <c r="DV129" s="86"/>
      <c r="DW129" s="86"/>
      <c r="DX129"/>
      <c r="DY129" s="86"/>
      <c r="DZ129" s="86"/>
      <c r="EA129" s="86"/>
      <c r="EB129"/>
      <c r="EC129" s="86"/>
      <c r="ED129" s="86"/>
      <c r="EE129" s="86"/>
      <c r="EF129"/>
      <c r="EG129" s="86"/>
      <c r="EH129" s="86"/>
      <c r="EI129" s="86"/>
      <c r="EJ129" s="159"/>
      <c r="EK129" s="159"/>
      <c r="EL129" s="160"/>
      <c r="FA129" s="78"/>
    </row>
    <row r="130" spans="1:157">
      <c r="A130" s="26"/>
      <c r="B130" s="26"/>
      <c r="C130" s="315"/>
      <c r="D130" s="37" t="s">
        <v>939</v>
      </c>
      <c r="E130" s="37" t="s">
        <v>940</v>
      </c>
      <c r="F130" s="38"/>
      <c r="G130" s="39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  <c r="AH130" s="40"/>
      <c r="AI130" s="40"/>
      <c r="AJ130" s="40"/>
      <c r="AK130" s="40"/>
      <c r="AL130" s="40"/>
      <c r="AM130" s="40"/>
      <c r="AN130" s="40"/>
      <c r="AO130" s="40"/>
      <c r="AP130" s="40"/>
      <c r="AQ130" s="81"/>
      <c r="AR130" s="40"/>
      <c r="AS130" s="40"/>
      <c r="AT130" s="120" t="s">
        <v>922</v>
      </c>
      <c r="AU130" s="40" t="s">
        <v>922</v>
      </c>
      <c r="AV130" s="40" t="s">
        <v>922</v>
      </c>
      <c r="AW130" s="40" t="s">
        <v>922</v>
      </c>
      <c r="AX130" s="140" t="s">
        <v>922</v>
      </c>
      <c r="AY130" s="40" t="s">
        <v>922</v>
      </c>
      <c r="AZ130" s="40" t="s">
        <v>922</v>
      </c>
      <c r="BA130" s="40" t="s">
        <v>922</v>
      </c>
      <c r="BB130" s="40" t="s">
        <v>922</v>
      </c>
      <c r="BC130" s="40" t="s">
        <v>922</v>
      </c>
      <c r="BD130" s="106" t="s">
        <v>922</v>
      </c>
      <c r="BE130" s="289">
        <f>BE110</f>
        <v>84984</v>
      </c>
      <c r="BF130" s="289">
        <f>BF110</f>
        <v>84984</v>
      </c>
      <c r="BG130" s="40"/>
      <c r="BH130" s="40"/>
      <c r="BI130" s="40"/>
      <c r="BJ130" s="40"/>
      <c r="BK130" s="40"/>
      <c r="BL130" s="100"/>
      <c r="BM130" s="101"/>
      <c r="BN130" s="101"/>
      <c r="BO130" s="99"/>
      <c r="BP130" s="9"/>
      <c r="BQ130" s="1"/>
      <c r="BR130" s="25"/>
      <c r="BS130" s="67"/>
      <c r="BT130" s="67"/>
      <c r="BU130" s="84" t="e">
        <f t="shared" si="4"/>
        <v>#VALUE!</v>
      </c>
      <c r="BV130" s="99">
        <f t="shared" si="5"/>
        <v>0</v>
      </c>
      <c r="BW130" s="86">
        <f>Design!B136</f>
        <v>7.1999999999999824</v>
      </c>
      <c r="BX130" s="10">
        <f>Design!F136</f>
        <v>0.1220703125</v>
      </c>
      <c r="BY130" s="57" t="s">
        <v>1006</v>
      </c>
      <c r="BZ130" s="14" t="s">
        <v>2297</v>
      </c>
      <c r="CA130" s="245">
        <v>41726.714432870373</v>
      </c>
      <c r="CB130" t="s">
        <v>2406</v>
      </c>
      <c r="CC130" s="13"/>
      <c r="CD130" s="67"/>
      <c r="CE130" s="77">
        <v>124</v>
      </c>
      <c r="CF130" s="71">
        <v>37</v>
      </c>
      <c r="CG130" s="71">
        <v>38</v>
      </c>
      <c r="CH130" s="71">
        <v>10</v>
      </c>
      <c r="CI130" s="71">
        <v>10</v>
      </c>
      <c r="CJ130" s="71">
        <v>1</v>
      </c>
      <c r="CK130" s="71">
        <v>1</v>
      </c>
      <c r="CL130" s="71">
        <v>1</v>
      </c>
      <c r="CM130" s="71">
        <v>10</v>
      </c>
      <c r="CN130">
        <v>9</v>
      </c>
      <c r="CO130">
        <v>12</v>
      </c>
      <c r="CP130"/>
      <c r="CQ130"/>
      <c r="CR130"/>
      <c r="CS130" s="12">
        <v>124</v>
      </c>
      <c r="CT130">
        <v>22</v>
      </c>
      <c r="CU130" s="86">
        <v>218.13548278808594</v>
      </c>
      <c r="CV130" s="86">
        <v>-1.8645216226577759</v>
      </c>
      <c r="CW130" s="86"/>
      <c r="CX130" s="86"/>
      <c r="CY130" s="86"/>
      <c r="CZ130">
        <v>124</v>
      </c>
      <c r="DA130">
        <v>89</v>
      </c>
      <c r="DB130">
        <v>538.990234375</v>
      </c>
      <c r="DC130" s="86">
        <v>-30</v>
      </c>
      <c r="DD130">
        <v>28.357143402099609</v>
      </c>
      <c r="DE130">
        <v>134</v>
      </c>
      <c r="DF130">
        <v>119.5</v>
      </c>
      <c r="DG130" s="86">
        <v>86</v>
      </c>
      <c r="DH130">
        <v>360.956787109375</v>
      </c>
      <c r="DI130">
        <v>-1.6067719459533691</v>
      </c>
      <c r="DJ130">
        <v>59.75</v>
      </c>
      <c r="DK130" s="86">
        <v>87</v>
      </c>
      <c r="DL130">
        <v>119.5</v>
      </c>
      <c r="DM130"/>
      <c r="DN130"/>
      <c r="DO130" s="86"/>
      <c r="DP130"/>
      <c r="DQ130"/>
      <c r="DR130"/>
      <c r="DS130" s="86"/>
      <c r="DT130"/>
      <c r="DU130" s="86"/>
      <c r="DV130" s="86"/>
      <c r="DW130" s="86"/>
      <c r="DX130"/>
      <c r="DY130" s="86"/>
      <c r="DZ130" s="86"/>
      <c r="EA130" s="86"/>
      <c r="EB130"/>
      <c r="EC130" s="86"/>
      <c r="ED130" s="86"/>
      <c r="EE130" s="86"/>
      <c r="EF130"/>
      <c r="EG130" s="86"/>
      <c r="EH130" s="86"/>
      <c r="EI130" s="86"/>
      <c r="EJ130" s="159"/>
      <c r="EK130" s="159"/>
      <c r="EL130" s="160"/>
      <c r="FA130" s="78"/>
    </row>
    <row r="131" spans="1:157">
      <c r="A131" s="26"/>
      <c r="B131" s="26"/>
      <c r="C131" s="315"/>
      <c r="D131" s="37" t="s">
        <v>941</v>
      </c>
      <c r="E131" s="37" t="s">
        <v>1037</v>
      </c>
      <c r="F131" s="38"/>
      <c r="G131" s="39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  <c r="AH131" s="40"/>
      <c r="AI131" s="40"/>
      <c r="AJ131" s="40"/>
      <c r="AK131" s="40"/>
      <c r="AL131" s="40"/>
      <c r="AM131" s="40"/>
      <c r="AN131" s="40"/>
      <c r="AO131" s="40"/>
      <c r="AP131" s="40"/>
      <c r="AQ131" s="81"/>
      <c r="AR131" s="40"/>
      <c r="AS131" s="40"/>
      <c r="AT131" s="120" t="s">
        <v>1214</v>
      </c>
      <c r="AU131" s="40" t="s">
        <v>1214</v>
      </c>
      <c r="AV131" s="40" t="s">
        <v>1214</v>
      </c>
      <c r="AW131" s="40" t="s">
        <v>1214</v>
      </c>
      <c r="AX131" s="140" t="s">
        <v>1214</v>
      </c>
      <c r="AY131" s="40" t="s">
        <v>1214</v>
      </c>
      <c r="AZ131" s="40" t="s">
        <v>1214</v>
      </c>
      <c r="BA131" s="40" t="s">
        <v>1214</v>
      </c>
      <c r="BB131" s="40" t="s">
        <v>1214</v>
      </c>
      <c r="BC131" s="40" t="s">
        <v>1214</v>
      </c>
      <c r="BD131" s="106" t="s">
        <v>1214</v>
      </c>
      <c r="BE131" s="136">
        <f>Control!$F$32/1000</f>
        <v>0.05</v>
      </c>
      <c r="BF131" s="136">
        <f>Control!$F$32/1000</f>
        <v>0.05</v>
      </c>
      <c r="BG131" s="40"/>
      <c r="BH131" s="40"/>
      <c r="BI131" s="40"/>
      <c r="BJ131" s="40"/>
      <c r="BK131" s="40"/>
      <c r="BL131" s="100"/>
      <c r="BM131" s="101"/>
      <c r="BN131" s="101"/>
      <c r="BO131" s="99"/>
      <c r="BP131" s="9"/>
      <c r="BQ131" s="1"/>
      <c r="BR131" s="25"/>
      <c r="BS131" s="67"/>
      <c r="BT131" s="67"/>
      <c r="BU131" s="84" t="e">
        <f t="shared" si="4"/>
        <v>#VALUE!</v>
      </c>
      <c r="BV131" s="99">
        <f t="shared" si="5"/>
        <v>0</v>
      </c>
      <c r="BW131" s="86">
        <f>Design!B137</f>
        <v>7.259999999999982</v>
      </c>
      <c r="BX131" s="10">
        <f>Design!F137</f>
        <v>0.1220703125</v>
      </c>
      <c r="BY131" s="57" t="s">
        <v>2004</v>
      </c>
      <c r="BZ131" s="14" t="s">
        <v>2297</v>
      </c>
      <c r="CA131" s="245">
        <v>41726.714432870373</v>
      </c>
      <c r="CB131" t="s">
        <v>2407</v>
      </c>
      <c r="CC131" s="13"/>
      <c r="CD131" s="67"/>
      <c r="CE131" s="77">
        <v>125</v>
      </c>
      <c r="CF131" s="71">
        <v>88</v>
      </c>
      <c r="CG131" s="71">
        <v>91</v>
      </c>
      <c r="CH131" s="71">
        <v>4</v>
      </c>
      <c r="CI131" s="71">
        <v>4</v>
      </c>
      <c r="CJ131" s="71">
        <v>1</v>
      </c>
      <c r="CK131" s="71">
        <v>0</v>
      </c>
      <c r="CL131" s="71">
        <v>1</v>
      </c>
      <c r="CM131" s="71">
        <v>10</v>
      </c>
      <c r="CN131">
        <v>8</v>
      </c>
      <c r="CO131">
        <v>13</v>
      </c>
      <c r="CP131"/>
      <c r="CQ131"/>
      <c r="CR131"/>
      <c r="CS131" s="12">
        <v>125</v>
      </c>
      <c r="CT131">
        <v>22</v>
      </c>
      <c r="CU131" s="86">
        <v>218.13548278808594</v>
      </c>
      <c r="CV131" s="86">
        <v>-1.8645216226577759</v>
      </c>
      <c r="CW131" s="86"/>
      <c r="CX131" s="86"/>
      <c r="CY131" s="86"/>
      <c r="CZ131">
        <v>125</v>
      </c>
      <c r="DA131">
        <v>90</v>
      </c>
      <c r="DB131">
        <v>539.51025390625</v>
      </c>
      <c r="DC131" s="86">
        <v>-30</v>
      </c>
      <c r="DD131">
        <v>27.399999618530273</v>
      </c>
      <c r="DE131">
        <v>135</v>
      </c>
      <c r="DF131">
        <v>119</v>
      </c>
      <c r="DG131" s="86">
        <v>87</v>
      </c>
      <c r="DH131">
        <v>360.20291137695312</v>
      </c>
      <c r="DI131">
        <v>-1.6443560123443604</v>
      </c>
      <c r="DJ131">
        <v>62.125</v>
      </c>
      <c r="DK131" s="86">
        <v>89</v>
      </c>
      <c r="DL131">
        <v>119.5</v>
      </c>
      <c r="DM131"/>
      <c r="DN131"/>
      <c r="DO131" s="86"/>
      <c r="DP131"/>
      <c r="DQ131"/>
      <c r="DR131"/>
      <c r="DS131" s="86"/>
      <c r="DT131"/>
      <c r="DU131" s="86"/>
      <c r="DV131" s="86"/>
      <c r="DW131" s="86"/>
      <c r="DX131"/>
      <c r="DY131" s="86"/>
      <c r="DZ131" s="86"/>
      <c r="EA131" s="86"/>
      <c r="EB131"/>
      <c r="EC131" s="86"/>
      <c r="ED131" s="86"/>
      <c r="EE131" s="86"/>
      <c r="EF131"/>
      <c r="EG131" s="86"/>
      <c r="EH131" s="86"/>
      <c r="EI131" s="86"/>
      <c r="EJ131" s="159"/>
      <c r="EK131" s="159"/>
      <c r="EL131" s="160"/>
      <c r="FA131" s="78"/>
    </row>
    <row r="132" spans="1:157">
      <c r="A132" s="26"/>
      <c r="B132" s="26"/>
      <c r="C132" s="315"/>
      <c r="D132" s="37" t="s">
        <v>1038</v>
      </c>
      <c r="E132" s="37" t="s">
        <v>1039</v>
      </c>
      <c r="F132" s="38"/>
      <c r="G132" s="39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  <c r="AH132" s="40"/>
      <c r="AI132" s="40"/>
      <c r="AJ132" s="40"/>
      <c r="AK132" s="40"/>
      <c r="AL132" s="40"/>
      <c r="AM132" s="40"/>
      <c r="AN132" s="40"/>
      <c r="AO132" s="40"/>
      <c r="AP132" s="40"/>
      <c r="AQ132" s="81"/>
      <c r="AR132" s="40"/>
      <c r="AS132" s="40"/>
      <c r="AT132" s="120" t="s">
        <v>2128</v>
      </c>
      <c r="AU132" s="40" t="s">
        <v>2128</v>
      </c>
      <c r="AV132" s="40" t="s">
        <v>2128</v>
      </c>
      <c r="AW132" s="40" t="s">
        <v>2208</v>
      </c>
      <c r="AX132" s="140" t="s">
        <v>2208</v>
      </c>
      <c r="AY132" s="40" t="s">
        <v>2208</v>
      </c>
      <c r="AZ132" s="40" t="s">
        <v>2208</v>
      </c>
      <c r="BA132" s="40" t="s">
        <v>2208</v>
      </c>
      <c r="BB132" s="40" t="s">
        <v>2208</v>
      </c>
      <c r="BC132" s="40" t="s">
        <v>2208</v>
      </c>
      <c r="BD132" s="106" t="s">
        <v>2208</v>
      </c>
      <c r="BE132" s="140" t="s">
        <v>2208</v>
      </c>
      <c r="BF132" s="140" t="s">
        <v>2208</v>
      </c>
      <c r="BG132" s="40"/>
      <c r="BH132" s="40"/>
      <c r="BI132" s="40"/>
      <c r="BJ132" s="40"/>
      <c r="BK132" s="40"/>
      <c r="BL132" s="100"/>
      <c r="BM132" s="101"/>
      <c r="BN132" s="101"/>
      <c r="BO132" s="99"/>
      <c r="BP132" s="9"/>
      <c r="BQ132" s="1"/>
      <c r="BR132" s="25"/>
      <c r="BS132" s="67"/>
      <c r="BT132" s="67"/>
      <c r="BU132" s="84" t="e">
        <f t="shared" si="4"/>
        <v>#VALUE!</v>
      </c>
      <c r="BV132" s="99">
        <f t="shared" si="5"/>
        <v>0</v>
      </c>
      <c r="BW132" s="86">
        <f>Design!B138</f>
        <v>7.3199999999999816</v>
      </c>
      <c r="BX132" s="10">
        <f>Design!F138</f>
        <v>0.1220703125</v>
      </c>
      <c r="BY132" s="57" t="s">
        <v>1007</v>
      </c>
      <c r="BZ132" s="14" t="s">
        <v>2297</v>
      </c>
      <c r="CA132" s="245">
        <v>41726.714432870373</v>
      </c>
      <c r="CB132" t="s">
        <v>2408</v>
      </c>
      <c r="CC132" s="13"/>
      <c r="CD132" s="67"/>
      <c r="CE132" s="77">
        <v>126</v>
      </c>
      <c r="CF132" s="71">
        <v>95</v>
      </c>
      <c r="CG132" s="71">
        <v>95</v>
      </c>
      <c r="CH132" s="71">
        <v>3</v>
      </c>
      <c r="CI132" s="71">
        <v>3</v>
      </c>
      <c r="CJ132" s="71">
        <v>1</v>
      </c>
      <c r="CK132" s="71">
        <v>1</v>
      </c>
      <c r="CL132" s="71">
        <v>0</v>
      </c>
      <c r="CM132" s="71">
        <v>10</v>
      </c>
      <c r="CN132">
        <v>9</v>
      </c>
      <c r="CO132">
        <v>13</v>
      </c>
      <c r="CP132"/>
      <c r="CQ132"/>
      <c r="CR132"/>
      <c r="CS132" s="12">
        <v>126</v>
      </c>
      <c r="CT132">
        <v>22</v>
      </c>
      <c r="CU132" s="86">
        <v>218.13548278808594</v>
      </c>
      <c r="CV132" s="86">
        <v>-1.8645216226577759</v>
      </c>
      <c r="CW132" s="86"/>
      <c r="CX132" s="86"/>
      <c r="CY132" s="86"/>
      <c r="CZ132">
        <v>126</v>
      </c>
      <c r="DA132">
        <v>90</v>
      </c>
      <c r="DB132">
        <v>539.9674072265625</v>
      </c>
      <c r="DC132" s="86">
        <v>-30</v>
      </c>
      <c r="DD132">
        <v>27.714284896850586</v>
      </c>
      <c r="DE132">
        <v>133</v>
      </c>
      <c r="DF132">
        <v>119.5</v>
      </c>
      <c r="DG132" s="86">
        <v>88</v>
      </c>
      <c r="DH132">
        <v>360.20291137695312</v>
      </c>
      <c r="DI132">
        <v>-1.6823745965957642</v>
      </c>
      <c r="DJ132">
        <v>59.5</v>
      </c>
      <c r="DK132" s="86">
        <v>87</v>
      </c>
      <c r="DL132">
        <v>119.5</v>
      </c>
      <c r="DM132"/>
      <c r="DN132"/>
      <c r="DO132" s="86"/>
      <c r="DP132"/>
      <c r="DQ132"/>
      <c r="DR132"/>
      <c r="DS132" s="86"/>
      <c r="DT132"/>
      <c r="DU132" s="86"/>
      <c r="DV132" s="86"/>
      <c r="DW132" s="86"/>
      <c r="DX132"/>
      <c r="DY132" s="86"/>
      <c r="DZ132" s="86"/>
      <c r="EA132" s="86"/>
      <c r="EB132"/>
      <c r="EC132" s="86"/>
      <c r="ED132" s="86"/>
      <c r="EE132" s="86"/>
      <c r="EF132"/>
      <c r="EG132" s="86"/>
      <c r="EH132" s="86"/>
      <c r="EI132" s="86"/>
      <c r="EJ132" s="159"/>
      <c r="EK132" s="159"/>
      <c r="EL132" s="160"/>
      <c r="FA132" s="78"/>
    </row>
    <row r="133" spans="1:157">
      <c r="A133" s="26"/>
      <c r="B133" s="26"/>
      <c r="C133" s="315"/>
      <c r="D133" s="37" t="s">
        <v>1040</v>
      </c>
      <c r="E133" s="37" t="s">
        <v>1041</v>
      </c>
      <c r="F133" s="38"/>
      <c r="G133" s="39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81"/>
      <c r="AR133" s="40"/>
      <c r="AS133" s="40"/>
      <c r="AT133" s="120" t="s">
        <v>927</v>
      </c>
      <c r="AU133" s="40" t="s">
        <v>927</v>
      </c>
      <c r="AV133" s="40" t="s">
        <v>927</v>
      </c>
      <c r="AW133" s="40" t="s">
        <v>927</v>
      </c>
      <c r="AX133" s="140" t="s">
        <v>927</v>
      </c>
      <c r="AY133" s="40" t="s">
        <v>927</v>
      </c>
      <c r="AZ133" s="40" t="s">
        <v>927</v>
      </c>
      <c r="BA133" s="40" t="s">
        <v>927</v>
      </c>
      <c r="BB133" s="40" t="s">
        <v>927</v>
      </c>
      <c r="BC133" s="40" t="s">
        <v>927</v>
      </c>
      <c r="BD133" s="106" t="s">
        <v>927</v>
      </c>
      <c r="BE133" s="136" t="str">
        <f>IF(Control!$A$35,"TR","OFF")</f>
        <v>OFF</v>
      </c>
      <c r="BF133" s="136" t="str">
        <f>IF(Control!$A$35,"TR","OFF")</f>
        <v>OFF</v>
      </c>
      <c r="BG133" s="40"/>
      <c r="BH133" s="40"/>
      <c r="BI133" s="40"/>
      <c r="BJ133" s="40"/>
      <c r="BK133" s="40"/>
      <c r="BL133" s="100"/>
      <c r="BM133" s="101"/>
      <c r="BN133" s="101"/>
      <c r="BO133" s="99"/>
      <c r="BP133" s="9"/>
      <c r="BQ133" s="1"/>
      <c r="BR133" s="25"/>
      <c r="BS133" s="67"/>
      <c r="BT133" s="67"/>
      <c r="BU133" s="84" t="e">
        <f t="shared" si="4"/>
        <v>#VALUE!</v>
      </c>
      <c r="BV133" s="99">
        <f t="shared" si="5"/>
        <v>0</v>
      </c>
      <c r="BW133" s="86">
        <f>Design!B139</f>
        <v>7.3799999999999812</v>
      </c>
      <c r="BX133" s="10">
        <f>Design!F139</f>
        <v>0.1220703125</v>
      </c>
      <c r="BY133" s="57" t="s">
        <v>3</v>
      </c>
      <c r="BZ133" s="14" t="s">
        <v>2297</v>
      </c>
      <c r="CA133" s="245">
        <v>41726.714444444442</v>
      </c>
      <c r="CB133" t="s">
        <v>2314</v>
      </c>
      <c r="CC133" s="13"/>
      <c r="CD133" s="67"/>
      <c r="CE133" s="77">
        <v>127</v>
      </c>
      <c r="CF133" s="71">
        <v>104</v>
      </c>
      <c r="CG133" s="71">
        <v>104</v>
      </c>
      <c r="CH133" s="71">
        <v>8</v>
      </c>
      <c r="CI133" s="71">
        <v>9</v>
      </c>
      <c r="CJ133" s="71">
        <v>0</v>
      </c>
      <c r="CK133" s="71">
        <v>1</v>
      </c>
      <c r="CL133" s="71">
        <v>1</v>
      </c>
      <c r="CM133" s="71">
        <v>10</v>
      </c>
      <c r="CN133">
        <v>9</v>
      </c>
      <c r="CO133">
        <v>13</v>
      </c>
      <c r="CP133"/>
      <c r="CQ133"/>
      <c r="CR133"/>
      <c r="CS133" s="12">
        <v>127</v>
      </c>
      <c r="CT133">
        <v>22</v>
      </c>
      <c r="CU133" s="86">
        <v>218.13548278808594</v>
      </c>
      <c r="CV133" s="86">
        <v>-1.8645216226577759</v>
      </c>
      <c r="CW133" s="86"/>
      <c r="CX133" s="86"/>
      <c r="CY133" s="86"/>
      <c r="CZ133">
        <v>127</v>
      </c>
      <c r="DA133">
        <v>91</v>
      </c>
      <c r="DB133">
        <v>539.9674072265625</v>
      </c>
      <c r="DC133" s="86">
        <v>-30</v>
      </c>
      <c r="DD133">
        <v>29.357143402099609</v>
      </c>
      <c r="DE133">
        <v>135</v>
      </c>
      <c r="DF133">
        <v>119.5</v>
      </c>
      <c r="DG133" s="86">
        <v>88</v>
      </c>
      <c r="DH133">
        <v>360.20291137695312</v>
      </c>
      <c r="DI133">
        <v>-1.6823745965957642</v>
      </c>
      <c r="DJ133">
        <v>57.75</v>
      </c>
      <c r="DK133" s="86">
        <v>88</v>
      </c>
      <c r="DL133">
        <v>119.5</v>
      </c>
      <c r="DM133"/>
      <c r="DN133"/>
      <c r="DO133" s="86"/>
      <c r="DP133"/>
      <c r="DQ133"/>
      <c r="DR133"/>
      <c r="DS133" s="86"/>
      <c r="DT133"/>
      <c r="DU133" s="86"/>
      <c r="DV133" s="86"/>
      <c r="DW133" s="86"/>
      <c r="DX133"/>
      <c r="DY133" s="86"/>
      <c r="DZ133" s="86"/>
      <c r="EA133" s="86"/>
      <c r="EB133"/>
      <c r="EC133" s="86"/>
      <c r="ED133" s="86"/>
      <c r="EE133" s="86"/>
      <c r="EF133"/>
      <c r="EG133" s="86"/>
      <c r="EH133" s="86"/>
      <c r="EI133" s="86"/>
      <c r="EJ133" s="159"/>
      <c r="EK133" s="159"/>
      <c r="EL133" s="160"/>
      <c r="FA133" s="78"/>
    </row>
    <row r="134" spans="1:157">
      <c r="A134" s="26"/>
      <c r="B134" s="26"/>
      <c r="C134" s="315"/>
      <c r="D134" s="37" t="s">
        <v>1042</v>
      </c>
      <c r="E134" s="37" t="s">
        <v>1043</v>
      </c>
      <c r="F134" s="38"/>
      <c r="G134" s="39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  <c r="AH134" s="40"/>
      <c r="AI134" s="40"/>
      <c r="AJ134" s="40"/>
      <c r="AK134" s="40"/>
      <c r="AL134" s="40"/>
      <c r="AM134" s="40"/>
      <c r="AN134" s="40"/>
      <c r="AO134" s="40"/>
      <c r="AP134" s="40"/>
      <c r="AQ134" s="81"/>
      <c r="AR134" s="40"/>
      <c r="AS134" s="40"/>
      <c r="AT134" s="120" t="s">
        <v>1207</v>
      </c>
      <c r="AU134" s="40" t="s">
        <v>1207</v>
      </c>
      <c r="AV134" s="40" t="s">
        <v>1207</v>
      </c>
      <c r="AW134" s="40" t="s">
        <v>1206</v>
      </c>
      <c r="AX134" s="140" t="s">
        <v>1206</v>
      </c>
      <c r="AY134" s="40" t="s">
        <v>1206</v>
      </c>
      <c r="AZ134" s="40" t="s">
        <v>1206</v>
      </c>
      <c r="BA134" s="40" t="s">
        <v>1206</v>
      </c>
      <c r="BB134" s="40" t="s">
        <v>1206</v>
      </c>
      <c r="BC134" s="40" t="s">
        <v>1206</v>
      </c>
      <c r="BD134" s="106" t="s">
        <v>1206</v>
      </c>
      <c r="BE134" s="136" t="s">
        <v>1207</v>
      </c>
      <c r="BF134" s="136" t="s">
        <v>1207</v>
      </c>
      <c r="BG134" s="40"/>
      <c r="BH134" s="40"/>
      <c r="BI134" s="40"/>
      <c r="BJ134" s="40"/>
      <c r="BK134" s="40"/>
      <c r="BL134" s="100"/>
      <c r="BM134" s="101"/>
      <c r="BN134" s="101"/>
      <c r="BO134" s="99"/>
      <c r="BP134" s="9"/>
      <c r="BQ134" s="1"/>
      <c r="BR134" s="25"/>
      <c r="BS134" s="67"/>
      <c r="BT134" s="67"/>
      <c r="BU134" s="84" t="e">
        <f t="shared" si="4"/>
        <v>#VALUE!</v>
      </c>
      <c r="BV134" s="99">
        <f t="shared" si="5"/>
        <v>0</v>
      </c>
      <c r="BW134" s="86">
        <f>Design!B140</f>
        <v>7.4399999999999809</v>
      </c>
      <c r="BX134" s="10">
        <f>Design!F140</f>
        <v>0.1220703125</v>
      </c>
      <c r="BY134" s="57" t="s">
        <v>4</v>
      </c>
      <c r="BZ134" s="14" t="s">
        <v>2297</v>
      </c>
      <c r="CA134" s="245">
        <v>41726.714444444442</v>
      </c>
      <c r="CB134" t="s">
        <v>2314</v>
      </c>
      <c r="CC134" s="13"/>
      <c r="CD134" s="67"/>
      <c r="CE134" s="77">
        <v>128</v>
      </c>
      <c r="CF134" s="71">
        <v>135</v>
      </c>
      <c r="CG134" s="71">
        <v>128</v>
      </c>
      <c r="CH134" s="71">
        <v>109</v>
      </c>
      <c r="CI134" s="71">
        <v>110</v>
      </c>
      <c r="CJ134" s="71">
        <v>0</v>
      </c>
      <c r="CK134" s="71">
        <v>1</v>
      </c>
      <c r="CL134" s="71">
        <v>0</v>
      </c>
      <c r="CM134" s="71">
        <v>8</v>
      </c>
      <c r="CN134">
        <v>8</v>
      </c>
      <c r="CO134">
        <v>13</v>
      </c>
      <c r="CP134"/>
      <c r="CQ134"/>
      <c r="CR134"/>
      <c r="CS134" s="12">
        <v>128</v>
      </c>
      <c r="CT134">
        <v>23</v>
      </c>
      <c r="CU134" s="86">
        <v>217.96212768554687</v>
      </c>
      <c r="CV134" s="86">
        <v>-2.0378758907318115</v>
      </c>
      <c r="CW134" s="86"/>
      <c r="CX134" s="86"/>
      <c r="CY134" s="86"/>
      <c r="CZ134">
        <v>128</v>
      </c>
      <c r="DA134">
        <v>91</v>
      </c>
      <c r="DB134">
        <v>540.3817138671875</v>
      </c>
      <c r="DC134" s="86">
        <v>-30</v>
      </c>
      <c r="DD134">
        <v>27.928571701049805</v>
      </c>
      <c r="DE134">
        <v>135</v>
      </c>
      <c r="DF134">
        <v>119.5</v>
      </c>
      <c r="DG134" s="86">
        <v>89</v>
      </c>
      <c r="DH134">
        <v>360.20291137695312</v>
      </c>
      <c r="DI134">
        <v>-1.720827579498291</v>
      </c>
      <c r="DJ134">
        <v>59.9375</v>
      </c>
      <c r="DK134" s="86">
        <v>88</v>
      </c>
      <c r="DL134">
        <v>119.5</v>
      </c>
      <c r="DM134"/>
      <c r="DN134"/>
      <c r="DO134" s="86"/>
      <c r="DP134"/>
      <c r="DQ134"/>
      <c r="DR134"/>
      <c r="DS134" s="86"/>
      <c r="DT134"/>
      <c r="DU134" s="86"/>
      <c r="DV134" s="86"/>
      <c r="DW134" s="86"/>
      <c r="DX134"/>
      <c r="DY134" s="86"/>
      <c r="DZ134" s="86"/>
      <c r="EA134" s="86"/>
      <c r="EB134"/>
      <c r="EC134" s="86"/>
      <c r="ED134" s="86"/>
      <c r="EE134" s="86"/>
      <c r="EF134"/>
      <c r="EG134" s="86"/>
      <c r="EH134" s="86"/>
      <c r="EI134" s="86"/>
      <c r="EJ134" s="159"/>
      <c r="EK134" s="159"/>
      <c r="EL134" s="160"/>
      <c r="FA134" s="78"/>
    </row>
    <row r="135" spans="1:157">
      <c r="A135" s="26"/>
      <c r="B135" s="26"/>
      <c r="C135" s="315"/>
      <c r="D135" s="37" t="s">
        <v>2117</v>
      </c>
      <c r="E135" s="37" t="s">
        <v>2118</v>
      </c>
      <c r="F135" s="38"/>
      <c r="G135" s="39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  <c r="AH135" s="40"/>
      <c r="AI135" s="40"/>
      <c r="AJ135" s="40"/>
      <c r="AK135" s="40"/>
      <c r="AL135" s="40"/>
      <c r="AM135" s="40"/>
      <c r="AN135" s="40"/>
      <c r="AO135" s="40"/>
      <c r="AP135" s="40"/>
      <c r="AQ135" s="81"/>
      <c r="AR135" s="40"/>
      <c r="AS135" s="40"/>
      <c r="AT135" s="120" t="s">
        <v>922</v>
      </c>
      <c r="AU135" s="40" t="s">
        <v>922</v>
      </c>
      <c r="AV135" s="40" t="s">
        <v>922</v>
      </c>
      <c r="AW135" s="40" t="s">
        <v>922</v>
      </c>
      <c r="AX135" s="140" t="s">
        <v>922</v>
      </c>
      <c r="AY135" s="40" t="s">
        <v>922</v>
      </c>
      <c r="AZ135" s="40" t="s">
        <v>922</v>
      </c>
      <c r="BA135" s="40" t="s">
        <v>922</v>
      </c>
      <c r="BB135" s="40" t="s">
        <v>922</v>
      </c>
      <c r="BC135" s="40" t="s">
        <v>922</v>
      </c>
      <c r="BD135" s="106" t="s">
        <v>922</v>
      </c>
      <c r="BE135" s="289" t="str">
        <f t="shared" ref="BE135:BF137" si="6">BE129</f>
        <v>0</v>
      </c>
      <c r="BF135" s="289" t="str">
        <f t="shared" si="6"/>
        <v>0</v>
      </c>
      <c r="BG135" s="40"/>
      <c r="BH135" s="40"/>
      <c r="BI135" s="40"/>
      <c r="BJ135" s="40"/>
      <c r="BK135" s="40"/>
      <c r="BL135" s="100"/>
      <c r="BM135" s="101"/>
      <c r="BN135" s="101"/>
      <c r="BO135" s="99"/>
      <c r="BP135" s="9"/>
      <c r="BQ135" s="1"/>
      <c r="BR135" s="25"/>
      <c r="BS135" s="67"/>
      <c r="BT135" s="67"/>
      <c r="BU135" s="84" t="e">
        <f t="shared" si="4"/>
        <v>#VALUE!</v>
      </c>
      <c r="BV135" s="99">
        <f t="shared" si="5"/>
        <v>0</v>
      </c>
      <c r="BW135" s="86">
        <f>Design!B141</f>
        <v>7.4999999999999805</v>
      </c>
      <c r="BX135" s="10">
        <f>Design!F141</f>
        <v>0.1220703125</v>
      </c>
      <c r="BY135" s="57" t="s">
        <v>5</v>
      </c>
      <c r="BZ135" s="14" t="s">
        <v>2304</v>
      </c>
      <c r="CA135" s="245">
        <v>41726.714444444442</v>
      </c>
      <c r="CB135" t="s">
        <v>2220</v>
      </c>
      <c r="CC135" s="13"/>
      <c r="CD135" s="67"/>
      <c r="CE135" s="77">
        <v>129</v>
      </c>
      <c r="CF135" s="71">
        <v>110</v>
      </c>
      <c r="CG135" s="71">
        <v>114</v>
      </c>
      <c r="CH135" s="71">
        <v>83</v>
      </c>
      <c r="CI135" s="71">
        <v>83</v>
      </c>
      <c r="CJ135" s="71">
        <v>1</v>
      </c>
      <c r="CK135" s="71">
        <v>1</v>
      </c>
      <c r="CL135" s="71">
        <v>0</v>
      </c>
      <c r="CM135" s="71">
        <v>9</v>
      </c>
      <c r="CN135">
        <v>9</v>
      </c>
      <c r="CO135">
        <v>12</v>
      </c>
      <c r="CP135"/>
      <c r="CQ135"/>
      <c r="CR135"/>
      <c r="CS135" s="12">
        <v>129</v>
      </c>
      <c r="CT135">
        <v>23</v>
      </c>
      <c r="CU135" s="86">
        <v>217.96212768554687</v>
      </c>
      <c r="CV135" s="86">
        <v>-2.0378758907318115</v>
      </c>
      <c r="CW135" s="86"/>
      <c r="CX135" s="86"/>
      <c r="CY135" s="86"/>
      <c r="CZ135">
        <v>129</v>
      </c>
      <c r="DA135">
        <v>92</v>
      </c>
      <c r="DB135">
        <v>540.83502197265625</v>
      </c>
      <c r="DC135" s="86">
        <v>-30</v>
      </c>
      <c r="DD135">
        <v>27.733333587646484</v>
      </c>
      <c r="DE135">
        <v>136</v>
      </c>
      <c r="DF135">
        <v>119</v>
      </c>
      <c r="DG135" s="86">
        <v>89</v>
      </c>
      <c r="DH135">
        <v>358.98373413085937</v>
      </c>
      <c r="DI135">
        <v>-1.720827579498291</v>
      </c>
      <c r="DJ135">
        <v>64.375</v>
      </c>
      <c r="DK135" s="86">
        <v>86</v>
      </c>
      <c r="DL135">
        <v>119.5</v>
      </c>
      <c r="DM135"/>
      <c r="DN135"/>
      <c r="DO135" s="86"/>
      <c r="DP135"/>
      <c r="DQ135"/>
      <c r="DR135"/>
      <c r="DS135" s="86"/>
      <c r="DT135"/>
      <c r="DU135" s="86"/>
      <c r="DV135" s="86"/>
      <c r="DW135" s="86"/>
      <c r="DX135"/>
      <c r="DY135" s="86"/>
      <c r="DZ135" s="86"/>
      <c r="EA135" s="86"/>
      <c r="EB135"/>
      <c r="EC135" s="86"/>
      <c r="ED135" s="86"/>
      <c r="EE135" s="86"/>
      <c r="EF135"/>
      <c r="EG135" s="86"/>
      <c r="EH135" s="86"/>
      <c r="EI135" s="86"/>
      <c r="EJ135" s="159"/>
      <c r="EK135" s="159"/>
      <c r="EL135" s="160"/>
      <c r="FA135" s="78"/>
    </row>
    <row r="136" spans="1:157">
      <c r="A136" s="26"/>
      <c r="B136" s="26"/>
      <c r="C136" s="315"/>
      <c r="D136" s="37" t="s">
        <v>2119</v>
      </c>
      <c r="E136" s="37" t="s">
        <v>2120</v>
      </c>
      <c r="F136" s="38"/>
      <c r="G136" s="39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81"/>
      <c r="AR136" s="40"/>
      <c r="AS136" s="40"/>
      <c r="AT136" s="120" t="s">
        <v>922</v>
      </c>
      <c r="AU136" s="40" t="s">
        <v>922</v>
      </c>
      <c r="AV136" s="40" t="s">
        <v>922</v>
      </c>
      <c r="AW136" s="40" t="s">
        <v>922</v>
      </c>
      <c r="AX136" s="140" t="s">
        <v>922</v>
      </c>
      <c r="AY136" s="40" t="s">
        <v>922</v>
      </c>
      <c r="AZ136" s="40" t="s">
        <v>922</v>
      </c>
      <c r="BA136" s="40" t="s">
        <v>922</v>
      </c>
      <c r="BB136" s="40" t="s">
        <v>922</v>
      </c>
      <c r="BC136" s="40" t="s">
        <v>922</v>
      </c>
      <c r="BD136" s="106" t="s">
        <v>922</v>
      </c>
      <c r="BE136" s="289">
        <f t="shared" si="6"/>
        <v>84984</v>
      </c>
      <c r="BF136" s="289">
        <f t="shared" si="6"/>
        <v>84984</v>
      </c>
      <c r="BG136" s="40"/>
      <c r="BH136" s="40"/>
      <c r="BI136" s="40"/>
      <c r="BJ136" s="40"/>
      <c r="BK136" s="40"/>
      <c r="BL136" s="100"/>
      <c r="BM136" s="101"/>
      <c r="BN136" s="101"/>
      <c r="BO136" s="99"/>
      <c r="BP136" s="9"/>
      <c r="BQ136" s="1"/>
      <c r="BR136" s="25"/>
      <c r="BS136" s="67"/>
      <c r="BT136" s="67"/>
      <c r="BU136" s="84" t="e">
        <f t="shared" si="4"/>
        <v>#VALUE!</v>
      </c>
      <c r="BV136" s="99">
        <f t="shared" si="5"/>
        <v>0</v>
      </c>
      <c r="BW136" s="86">
        <f>Design!B142</f>
        <v>7.5599999999999801</v>
      </c>
      <c r="BX136" s="10">
        <f>Design!F142</f>
        <v>0.1220703125</v>
      </c>
      <c r="BY136" s="57" t="s">
        <v>6</v>
      </c>
      <c r="BZ136" s="14" t="s">
        <v>2305</v>
      </c>
      <c r="CA136" s="245">
        <v>41726.714467592596</v>
      </c>
      <c r="CB136" t="s">
        <v>2409</v>
      </c>
      <c r="CC136" s="13"/>
      <c r="CD136" s="67"/>
      <c r="CE136" s="77">
        <v>130</v>
      </c>
      <c r="CF136" s="71">
        <v>107</v>
      </c>
      <c r="CG136" s="71">
        <v>105</v>
      </c>
      <c r="CH136" s="71">
        <v>75</v>
      </c>
      <c r="CI136" s="71">
        <v>81</v>
      </c>
      <c r="CJ136" s="71">
        <v>1</v>
      </c>
      <c r="CK136" s="71">
        <v>1</v>
      </c>
      <c r="CL136" s="71">
        <v>0</v>
      </c>
      <c r="CM136" s="71">
        <v>9</v>
      </c>
      <c r="CN136">
        <v>9</v>
      </c>
      <c r="CO136">
        <v>12</v>
      </c>
      <c r="CP136"/>
      <c r="CQ136"/>
      <c r="CR136"/>
      <c r="CS136" s="12">
        <v>130</v>
      </c>
      <c r="CT136">
        <v>23</v>
      </c>
      <c r="CU136" s="86">
        <v>217.96212768554687</v>
      </c>
      <c r="CV136" s="86">
        <v>-2.0378758907318115</v>
      </c>
      <c r="CW136" s="86"/>
      <c r="CX136" s="86"/>
      <c r="CY136" s="86"/>
      <c r="CZ136">
        <v>130</v>
      </c>
      <c r="DA136">
        <v>93</v>
      </c>
      <c r="DB136">
        <v>540.83502197265625</v>
      </c>
      <c r="DC136" s="86">
        <v>-30</v>
      </c>
      <c r="DD136">
        <v>29</v>
      </c>
      <c r="DE136">
        <v>134</v>
      </c>
      <c r="DF136">
        <v>119.5</v>
      </c>
      <c r="DG136" s="86">
        <v>90</v>
      </c>
      <c r="DH136">
        <v>357.18179321289062</v>
      </c>
      <c r="DI136">
        <v>-1.7597150802612305</v>
      </c>
      <c r="DJ136">
        <v>67.25</v>
      </c>
      <c r="DK136" s="86">
        <v>88</v>
      </c>
      <c r="DL136">
        <v>119.5</v>
      </c>
      <c r="DM136"/>
      <c r="DN136"/>
      <c r="DO136" s="86"/>
      <c r="DP136"/>
      <c r="DQ136"/>
      <c r="DR136"/>
      <c r="DS136" s="86"/>
      <c r="DT136"/>
      <c r="DU136" s="86"/>
      <c r="DV136" s="86"/>
      <c r="DW136" s="86"/>
      <c r="DX136"/>
      <c r="DY136" s="86"/>
      <c r="DZ136" s="86"/>
      <c r="EA136" s="86"/>
      <c r="EB136"/>
      <c r="EC136" s="86"/>
      <c r="ED136" s="86"/>
      <c r="EE136" s="86"/>
      <c r="EF136"/>
      <c r="EG136" s="86"/>
      <c r="EH136" s="86"/>
      <c r="EI136" s="86"/>
      <c r="EJ136" s="159"/>
      <c r="EK136" s="159"/>
      <c r="EL136" s="160"/>
      <c r="FA136" s="78"/>
    </row>
    <row r="137" spans="1:157">
      <c r="A137" s="26"/>
      <c r="B137" s="26"/>
      <c r="C137" s="315"/>
      <c r="D137" s="37" t="s">
        <v>2121</v>
      </c>
      <c r="E137" s="37" t="s">
        <v>2122</v>
      </c>
      <c r="F137" s="38"/>
      <c r="G137" s="39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81"/>
      <c r="AR137" s="40"/>
      <c r="AS137" s="40"/>
      <c r="AT137" s="120" t="s">
        <v>1214</v>
      </c>
      <c r="AU137" s="40" t="s">
        <v>1214</v>
      </c>
      <c r="AV137" s="40" t="s">
        <v>1214</v>
      </c>
      <c r="AW137" s="40" t="s">
        <v>1214</v>
      </c>
      <c r="AX137" s="140" t="s">
        <v>1214</v>
      </c>
      <c r="AY137" s="40" t="s">
        <v>1214</v>
      </c>
      <c r="AZ137" s="40" t="s">
        <v>1214</v>
      </c>
      <c r="BA137" s="40" t="s">
        <v>1214</v>
      </c>
      <c r="BB137" s="40" t="s">
        <v>1214</v>
      </c>
      <c r="BC137" s="40" t="s">
        <v>1214</v>
      </c>
      <c r="BD137" s="106" t="s">
        <v>1214</v>
      </c>
      <c r="BE137" s="289">
        <f t="shared" si="6"/>
        <v>0.05</v>
      </c>
      <c r="BF137" s="289">
        <f t="shared" si="6"/>
        <v>0.05</v>
      </c>
      <c r="BG137" s="40"/>
      <c r="BH137" s="40"/>
      <c r="BI137" s="40"/>
      <c r="BJ137" s="40"/>
      <c r="BK137" s="40"/>
      <c r="BL137" s="100"/>
      <c r="BM137" s="101"/>
      <c r="BN137" s="101"/>
      <c r="BO137" s="99"/>
      <c r="BP137" s="9"/>
      <c r="BQ137" s="1"/>
      <c r="BR137" s="25"/>
      <c r="BS137" s="67"/>
      <c r="BT137" s="67"/>
      <c r="BU137" s="84" t="e">
        <f t="shared" si="4"/>
        <v>#VALUE!</v>
      </c>
      <c r="BV137" s="99">
        <f t="shared" si="5"/>
        <v>0</v>
      </c>
      <c r="BW137" s="86">
        <f>Design!B143</f>
        <v>7.6199999999999797</v>
      </c>
      <c r="BX137" s="10">
        <f>Design!F143</f>
        <v>0.1220703125</v>
      </c>
      <c r="BY137" s="57" t="s">
        <v>7</v>
      </c>
      <c r="BZ137" s="14" t="s">
        <v>2306</v>
      </c>
      <c r="CA137" s="245">
        <v>41726.714490740742</v>
      </c>
      <c r="CB137" t="s">
        <v>2220</v>
      </c>
      <c r="CC137" s="13"/>
      <c r="CD137" s="67"/>
      <c r="CE137" s="77">
        <v>131</v>
      </c>
      <c r="CF137" s="71">
        <v>84</v>
      </c>
      <c r="CG137" s="71">
        <v>81</v>
      </c>
      <c r="CH137" s="71">
        <v>78</v>
      </c>
      <c r="CI137" s="71">
        <v>77</v>
      </c>
      <c r="CJ137" s="71">
        <v>1</v>
      </c>
      <c r="CK137" s="71">
        <v>1</v>
      </c>
      <c r="CL137" s="71">
        <v>0</v>
      </c>
      <c r="CM137" s="71">
        <v>9</v>
      </c>
      <c r="CN137">
        <v>8</v>
      </c>
      <c r="CO137">
        <v>12</v>
      </c>
      <c r="CP137"/>
      <c r="CQ137"/>
      <c r="CR137"/>
      <c r="CS137" s="12">
        <v>131</v>
      </c>
      <c r="CT137">
        <v>23</v>
      </c>
      <c r="CU137" s="86">
        <v>217.96212768554687</v>
      </c>
      <c r="CV137" s="86">
        <v>-2.0378758907318115</v>
      </c>
      <c r="CW137" s="86"/>
      <c r="CX137" s="86"/>
      <c r="CY137" s="86"/>
      <c r="CZ137">
        <v>131</v>
      </c>
      <c r="DA137">
        <v>93</v>
      </c>
      <c r="DB137">
        <v>540.83502197265625</v>
      </c>
      <c r="DC137" s="86">
        <v>-30</v>
      </c>
      <c r="DD137">
        <v>29</v>
      </c>
      <c r="DE137">
        <v>135</v>
      </c>
      <c r="DF137">
        <v>119.5</v>
      </c>
      <c r="DG137" s="86">
        <v>91</v>
      </c>
      <c r="DH137">
        <v>356.45947265625</v>
      </c>
      <c r="DI137">
        <v>-1.7990370988845825</v>
      </c>
      <c r="DJ137">
        <v>61.8125</v>
      </c>
      <c r="DK137" s="86">
        <v>86</v>
      </c>
      <c r="DL137">
        <v>119.5</v>
      </c>
      <c r="DM137"/>
      <c r="DN137"/>
      <c r="DO137" s="86"/>
      <c r="DP137"/>
      <c r="DQ137"/>
      <c r="DR137"/>
      <c r="DS137" s="86"/>
      <c r="DT137"/>
      <c r="DU137" s="86"/>
      <c r="DV137" s="86"/>
      <c r="DW137" s="86"/>
      <c r="DX137"/>
      <c r="DY137" s="86"/>
      <c r="DZ137" s="86"/>
      <c r="EA137" s="86"/>
      <c r="EB137"/>
      <c r="EC137" s="86"/>
      <c r="ED137" s="86"/>
      <c r="EE137" s="86"/>
      <c r="EF137"/>
      <c r="EG137" s="86"/>
      <c r="EH137" s="86"/>
      <c r="EI137" s="86"/>
      <c r="EJ137" s="159"/>
      <c r="EK137" s="159"/>
      <c r="EL137" s="160"/>
      <c r="FA137" s="78"/>
    </row>
    <row r="138" spans="1:157">
      <c r="A138" s="26"/>
      <c r="B138" s="26"/>
      <c r="C138" s="315"/>
      <c r="D138" s="37" t="s">
        <v>2123</v>
      </c>
      <c r="E138" s="37" t="s">
        <v>2124</v>
      </c>
      <c r="F138" s="38"/>
      <c r="G138" s="39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  <c r="AH138" s="40"/>
      <c r="AI138" s="40"/>
      <c r="AJ138" s="40"/>
      <c r="AK138" s="40"/>
      <c r="AL138" s="40"/>
      <c r="AM138" s="40"/>
      <c r="AN138" s="40"/>
      <c r="AO138" s="40"/>
      <c r="AP138" s="40"/>
      <c r="AQ138" s="81"/>
      <c r="AR138" s="40"/>
      <c r="AS138" s="40"/>
      <c r="AT138" s="120" t="s">
        <v>2128</v>
      </c>
      <c r="AU138" s="40" t="s">
        <v>2128</v>
      </c>
      <c r="AV138" s="40" t="s">
        <v>2128</v>
      </c>
      <c r="AW138" s="40" t="s">
        <v>2208</v>
      </c>
      <c r="AX138" s="140" t="s">
        <v>2208</v>
      </c>
      <c r="AY138" s="40" t="s">
        <v>2208</v>
      </c>
      <c r="AZ138" s="40" t="s">
        <v>2208</v>
      </c>
      <c r="BA138" s="40" t="s">
        <v>2208</v>
      </c>
      <c r="BB138" s="40" t="s">
        <v>2208</v>
      </c>
      <c r="BC138" s="40" t="s">
        <v>2208</v>
      </c>
      <c r="BD138" s="106" t="s">
        <v>2208</v>
      </c>
      <c r="BE138" s="140" t="s">
        <v>2208</v>
      </c>
      <c r="BF138" s="140" t="s">
        <v>2208</v>
      </c>
      <c r="BG138" s="40"/>
      <c r="BH138" s="40"/>
      <c r="BI138" s="40"/>
      <c r="BJ138" s="40"/>
      <c r="BK138" s="40"/>
      <c r="BL138" s="100"/>
      <c r="BM138" s="101"/>
      <c r="BN138" s="101"/>
      <c r="BO138" s="99"/>
      <c r="BP138" s="9"/>
      <c r="BQ138" s="1"/>
      <c r="BR138" s="25"/>
      <c r="BS138" s="67"/>
      <c r="BT138" s="67"/>
      <c r="BU138" s="84" t="e">
        <f t="shared" si="4"/>
        <v>#VALUE!</v>
      </c>
      <c r="BV138" s="99">
        <f t="shared" si="5"/>
        <v>0</v>
      </c>
      <c r="BW138" s="86">
        <f>Design!B144</f>
        <v>7.6799999999999793</v>
      </c>
      <c r="BX138" s="10">
        <f>Design!F144</f>
        <v>0.1220703125</v>
      </c>
      <c r="BY138" s="57" t="s">
        <v>8</v>
      </c>
      <c r="BZ138" s="14" t="s">
        <v>2297</v>
      </c>
      <c r="CA138" s="245">
        <v>41726.714502314811</v>
      </c>
      <c r="CB138" t="s">
        <v>2410</v>
      </c>
      <c r="CC138" s="13"/>
      <c r="CD138" s="67"/>
      <c r="CE138" s="77">
        <v>132</v>
      </c>
      <c r="CF138" s="71">
        <v>54</v>
      </c>
      <c r="CG138" s="71">
        <v>59</v>
      </c>
      <c r="CH138" s="71">
        <v>76</v>
      </c>
      <c r="CI138" s="71">
        <v>75</v>
      </c>
      <c r="CJ138" s="71">
        <v>1</v>
      </c>
      <c r="CK138" s="71">
        <v>1</v>
      </c>
      <c r="CL138" s="71">
        <v>0</v>
      </c>
      <c r="CM138" s="71">
        <v>10</v>
      </c>
      <c r="CN138">
        <v>8</v>
      </c>
      <c r="CO138">
        <v>12</v>
      </c>
      <c r="CP138"/>
      <c r="CQ138"/>
      <c r="CR138"/>
      <c r="CS138" s="12">
        <v>132</v>
      </c>
      <c r="CT138">
        <v>23</v>
      </c>
      <c r="CU138" s="86">
        <v>217.96212768554687</v>
      </c>
      <c r="CV138" s="86">
        <v>-2.0378758907318115</v>
      </c>
      <c r="CW138" s="86"/>
      <c r="CX138" s="86"/>
      <c r="CY138" s="86"/>
      <c r="CZ138">
        <v>132</v>
      </c>
      <c r="DA138">
        <v>94</v>
      </c>
      <c r="DB138">
        <v>541.635009765625</v>
      </c>
      <c r="DC138" s="86">
        <v>-30</v>
      </c>
      <c r="DD138">
        <v>26</v>
      </c>
      <c r="DE138">
        <v>135</v>
      </c>
      <c r="DF138">
        <v>119</v>
      </c>
      <c r="DG138" s="86">
        <v>92</v>
      </c>
      <c r="DH138">
        <v>355.47921752929687</v>
      </c>
      <c r="DI138">
        <v>-1.8387936353683472</v>
      </c>
      <c r="DJ138">
        <v>63.0625</v>
      </c>
      <c r="DK138" s="86">
        <v>87</v>
      </c>
      <c r="DL138">
        <v>119.5</v>
      </c>
      <c r="DM138"/>
      <c r="DN138"/>
      <c r="DO138" s="86"/>
      <c r="DP138"/>
      <c r="DQ138"/>
      <c r="DR138"/>
      <c r="DS138" s="86"/>
      <c r="DT138"/>
      <c r="DU138" s="86"/>
      <c r="DV138" s="86"/>
      <c r="DW138" s="86"/>
      <c r="DX138"/>
      <c r="DY138" s="86"/>
      <c r="DZ138" s="86"/>
      <c r="EA138" s="86"/>
      <c r="EB138"/>
      <c r="EC138" s="86"/>
      <c r="ED138" s="86"/>
      <c r="EE138" s="86"/>
      <c r="EF138"/>
      <c r="EG138" s="86"/>
      <c r="EH138" s="86"/>
      <c r="EI138" s="86"/>
      <c r="EJ138" s="159"/>
      <c r="EK138" s="159"/>
      <c r="EL138" s="160"/>
      <c r="FA138" s="78"/>
    </row>
    <row r="139" spans="1:157">
      <c r="A139" s="26"/>
      <c r="B139" s="26"/>
      <c r="C139" s="315"/>
      <c r="D139" s="37" t="s">
        <v>2125</v>
      </c>
      <c r="E139" s="37" t="s">
        <v>1010</v>
      </c>
      <c r="F139" s="38"/>
      <c r="G139" s="39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  <c r="AH139" s="40"/>
      <c r="AI139" s="40"/>
      <c r="AJ139" s="40"/>
      <c r="AK139" s="40"/>
      <c r="AL139" s="40"/>
      <c r="AM139" s="40"/>
      <c r="AN139" s="40"/>
      <c r="AO139" s="40"/>
      <c r="AP139" s="40"/>
      <c r="AQ139" s="81"/>
      <c r="AR139" s="40"/>
      <c r="AS139" s="40"/>
      <c r="AT139" s="120" t="s">
        <v>927</v>
      </c>
      <c r="AU139" s="40" t="s">
        <v>927</v>
      </c>
      <c r="AV139" s="40" t="s">
        <v>927</v>
      </c>
      <c r="AW139" s="40" t="s">
        <v>927</v>
      </c>
      <c r="AX139" s="140" t="s">
        <v>927</v>
      </c>
      <c r="AY139" s="40" t="s">
        <v>927</v>
      </c>
      <c r="AZ139" s="40" t="s">
        <v>927</v>
      </c>
      <c r="BA139" s="40" t="s">
        <v>927</v>
      </c>
      <c r="BB139" s="40" t="s">
        <v>927</v>
      </c>
      <c r="BC139" s="40" t="s">
        <v>927</v>
      </c>
      <c r="BD139" s="106" t="s">
        <v>927</v>
      </c>
      <c r="BE139" s="140" t="s">
        <v>927</v>
      </c>
      <c r="BF139" s="140" t="s">
        <v>927</v>
      </c>
      <c r="BG139" s="40"/>
      <c r="BH139" s="40"/>
      <c r="BI139" s="40"/>
      <c r="BJ139" s="40"/>
      <c r="BK139" s="40"/>
      <c r="BL139" s="100"/>
      <c r="BM139" s="101"/>
      <c r="BN139" s="101"/>
      <c r="BO139" s="99"/>
      <c r="BP139" s="9"/>
      <c r="BQ139" s="1"/>
      <c r="BR139" s="25"/>
      <c r="BS139" s="67"/>
      <c r="BT139" s="67"/>
      <c r="BU139" s="84" t="e">
        <f t="shared" ref="BU139:BU202" si="7">(BU$8-(MID(BT139,SEARCH("=",BT139)+1,SEARCH("=",BT139,4)-7))-(RIGHT(BT139,LEN(BT139)-SEARCH("SWP",BT139,4)-3)))/1000</f>
        <v>#VALUE!</v>
      </c>
      <c r="BV139" s="99">
        <f t="shared" si="5"/>
        <v>0</v>
      </c>
      <c r="BW139" s="86">
        <f>Design!B145</f>
        <v>7.7399999999999789</v>
      </c>
      <c r="BX139" s="10">
        <f>Design!F145</f>
        <v>0.1220703125</v>
      </c>
      <c r="BY139" s="57" t="s">
        <v>1580</v>
      </c>
      <c r="BZ139" s="14" t="s">
        <v>2297</v>
      </c>
      <c r="CA139" s="245">
        <v>41726.714502314811</v>
      </c>
      <c r="CB139" t="s">
        <v>2315</v>
      </c>
      <c r="CC139" s="13"/>
      <c r="CD139" s="67"/>
      <c r="CE139" s="77">
        <v>133</v>
      </c>
      <c r="CF139" s="71">
        <v>11</v>
      </c>
      <c r="CG139" s="71">
        <v>11</v>
      </c>
      <c r="CH139" s="71">
        <v>79</v>
      </c>
      <c r="CI139" s="71">
        <v>77</v>
      </c>
      <c r="CJ139" s="71">
        <v>1</v>
      </c>
      <c r="CK139" s="71">
        <v>1</v>
      </c>
      <c r="CL139" s="71">
        <v>1</v>
      </c>
      <c r="CM139" s="71">
        <v>10</v>
      </c>
      <c r="CN139">
        <v>7</v>
      </c>
      <c r="CO139">
        <v>12</v>
      </c>
      <c r="CP139"/>
      <c r="CQ139"/>
      <c r="CR139"/>
      <c r="CS139" s="12">
        <v>133</v>
      </c>
      <c r="CT139">
        <v>24</v>
      </c>
      <c r="CU139" s="86">
        <v>217.78106689453125</v>
      </c>
      <c r="CV139" s="86">
        <v>-2.2189347743988037</v>
      </c>
      <c r="CW139" s="86"/>
      <c r="CX139" s="86"/>
      <c r="CY139" s="86"/>
      <c r="CZ139">
        <v>133</v>
      </c>
      <c r="DA139">
        <v>95</v>
      </c>
      <c r="DB139">
        <v>542.135009765625</v>
      </c>
      <c r="DC139" s="86">
        <v>-30</v>
      </c>
      <c r="DD139">
        <v>27.5</v>
      </c>
      <c r="DE139">
        <v>133</v>
      </c>
      <c r="DF139">
        <v>119.5</v>
      </c>
      <c r="DG139" s="86">
        <v>92</v>
      </c>
      <c r="DH139">
        <v>355.47921752929687</v>
      </c>
      <c r="DI139">
        <v>-1.8387936353683472</v>
      </c>
      <c r="DJ139">
        <v>58.3125</v>
      </c>
      <c r="DK139" s="86">
        <v>87</v>
      </c>
      <c r="DL139">
        <v>119.5</v>
      </c>
      <c r="DM139"/>
      <c r="DN139"/>
      <c r="DO139" s="86"/>
      <c r="DP139"/>
      <c r="DQ139"/>
      <c r="DR139"/>
      <c r="DS139" s="86"/>
      <c r="DT139"/>
      <c r="DU139" s="86"/>
      <c r="DV139" s="86"/>
      <c r="DW139" s="86"/>
      <c r="DX139"/>
      <c r="DY139" s="86"/>
      <c r="DZ139" s="86"/>
      <c r="EA139" s="86"/>
      <c r="EB139"/>
      <c r="EC139" s="86"/>
      <c r="ED139" s="86"/>
      <c r="EE139" s="86"/>
      <c r="EF139"/>
      <c r="EG139" s="86"/>
      <c r="EH139" s="86"/>
      <c r="EI139" s="86"/>
      <c r="EJ139" s="159"/>
      <c r="EK139" s="159"/>
      <c r="EL139" s="160"/>
      <c r="FA139" s="78"/>
    </row>
    <row r="140" spans="1:157">
      <c r="A140" s="26"/>
      <c r="B140" s="26"/>
      <c r="C140" s="315"/>
      <c r="D140" s="37" t="s">
        <v>1011</v>
      </c>
      <c r="E140" s="37" t="s">
        <v>1012</v>
      </c>
      <c r="F140" s="38"/>
      <c r="G140" s="39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  <c r="AH140" s="40"/>
      <c r="AI140" s="40"/>
      <c r="AJ140" s="40"/>
      <c r="AK140" s="40"/>
      <c r="AL140" s="40"/>
      <c r="AM140" s="40"/>
      <c r="AN140" s="40"/>
      <c r="AO140" s="40"/>
      <c r="AP140" s="40"/>
      <c r="AQ140" s="81"/>
      <c r="AR140" s="40"/>
      <c r="AS140" s="40"/>
      <c r="AT140" s="120" t="s">
        <v>1929</v>
      </c>
      <c r="AU140" s="40" t="s">
        <v>1929</v>
      </c>
      <c r="AV140" s="40" t="s">
        <v>1929</v>
      </c>
      <c r="AW140" s="40" t="s">
        <v>1929</v>
      </c>
      <c r="AX140" s="140" t="s">
        <v>1929</v>
      </c>
      <c r="AY140" s="40" t="s">
        <v>1929</v>
      </c>
      <c r="AZ140" s="40" t="s">
        <v>1929</v>
      </c>
      <c r="BA140" s="40" t="s">
        <v>1929</v>
      </c>
      <c r="BB140" s="40" t="s">
        <v>1929</v>
      </c>
      <c r="BC140" s="40" t="s">
        <v>1929</v>
      </c>
      <c r="BD140" s="106" t="s">
        <v>1929</v>
      </c>
      <c r="BE140" s="140" t="s">
        <v>1929</v>
      </c>
      <c r="BF140" s="140" t="s">
        <v>1929</v>
      </c>
      <c r="BG140" s="40"/>
      <c r="BH140" s="40"/>
      <c r="BI140" s="40"/>
      <c r="BJ140" s="40"/>
      <c r="BK140" s="40"/>
      <c r="BL140" s="100"/>
      <c r="BM140" s="101"/>
      <c r="BN140" s="101"/>
      <c r="BO140" s="99"/>
      <c r="BP140" s="9"/>
      <c r="BQ140" s="1"/>
      <c r="BR140" s="25"/>
      <c r="BS140" s="67"/>
      <c r="BT140" s="67"/>
      <c r="BU140" s="84" t="e">
        <f t="shared" si="7"/>
        <v>#VALUE!</v>
      </c>
      <c r="BV140" s="99">
        <f t="shared" si="5"/>
        <v>0</v>
      </c>
      <c r="BW140" s="86">
        <f>Design!B146</f>
        <v>7.7999999999999785</v>
      </c>
      <c r="BX140" s="10">
        <f>Design!F146</f>
        <v>0.1220703125</v>
      </c>
      <c r="BY140" s="57" t="s">
        <v>9</v>
      </c>
      <c r="BZ140" s="14" t="s">
        <v>2297</v>
      </c>
      <c r="CA140" s="245">
        <v>41726.714502314811</v>
      </c>
      <c r="CB140" t="s">
        <v>2316</v>
      </c>
      <c r="CC140" s="13"/>
      <c r="CD140" s="67"/>
      <c r="CE140" s="77">
        <v>134</v>
      </c>
      <c r="CF140" s="71">
        <v>5</v>
      </c>
      <c r="CG140" s="71">
        <v>5</v>
      </c>
      <c r="CH140" s="71">
        <v>80</v>
      </c>
      <c r="CI140" s="71">
        <v>77</v>
      </c>
      <c r="CJ140" s="71">
        <v>1</v>
      </c>
      <c r="CK140" s="71">
        <v>0</v>
      </c>
      <c r="CL140" s="71">
        <v>0</v>
      </c>
      <c r="CM140" s="71">
        <v>9</v>
      </c>
      <c r="CN140">
        <v>9</v>
      </c>
      <c r="CO140">
        <v>12</v>
      </c>
      <c r="CP140"/>
      <c r="CQ140"/>
      <c r="CR140"/>
      <c r="CS140" s="12">
        <v>134</v>
      </c>
      <c r="CT140">
        <v>24</v>
      </c>
      <c r="CU140" s="86">
        <v>217.78106689453125</v>
      </c>
      <c r="CV140" s="86">
        <v>-2.2189347743988037</v>
      </c>
      <c r="CW140" s="86"/>
      <c r="CX140" s="86"/>
      <c r="CY140" s="86"/>
      <c r="CZ140">
        <v>134</v>
      </c>
      <c r="DA140">
        <v>95</v>
      </c>
      <c r="DB140">
        <v>543.0350341796875</v>
      </c>
      <c r="DC140" s="86">
        <v>-30</v>
      </c>
      <c r="DD140">
        <v>25.5</v>
      </c>
      <c r="DE140">
        <v>135</v>
      </c>
      <c r="DF140">
        <v>118.5</v>
      </c>
      <c r="DG140" s="86">
        <v>93</v>
      </c>
      <c r="DH140">
        <v>356.96224975585937</v>
      </c>
      <c r="DI140">
        <v>-1.8789846897125244</v>
      </c>
      <c r="DJ140">
        <v>50.705883026123047</v>
      </c>
      <c r="DK140" s="86">
        <v>91</v>
      </c>
      <c r="DL140">
        <v>120</v>
      </c>
      <c r="DM140"/>
      <c r="DN140"/>
      <c r="DO140" s="86"/>
      <c r="DP140"/>
      <c r="DQ140"/>
      <c r="DR140"/>
      <c r="DS140" s="86"/>
      <c r="DT140"/>
      <c r="DU140" s="86"/>
      <c r="DV140" s="86"/>
      <c r="DW140" s="86"/>
      <c r="DX140"/>
      <c r="DY140" s="86"/>
      <c r="DZ140" s="86"/>
      <c r="EA140" s="86"/>
      <c r="EB140"/>
      <c r="EC140" s="86"/>
      <c r="ED140" s="86"/>
      <c r="EE140" s="86"/>
      <c r="EF140"/>
      <c r="EG140" s="86"/>
      <c r="EH140" s="86"/>
      <c r="EI140" s="86"/>
      <c r="EJ140" s="159"/>
      <c r="EK140" s="159"/>
      <c r="EL140" s="160"/>
      <c r="FA140" s="78"/>
    </row>
    <row r="141" spans="1:157">
      <c r="A141" s="26"/>
      <c r="B141" s="26"/>
      <c r="C141" s="315"/>
      <c r="D141" s="37" t="s">
        <v>1013</v>
      </c>
      <c r="E141" s="37" t="s">
        <v>1014</v>
      </c>
      <c r="F141" s="41"/>
      <c r="G141" s="39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  <c r="AH141" s="40"/>
      <c r="AI141" s="40"/>
      <c r="AJ141" s="40"/>
      <c r="AK141" s="40"/>
      <c r="AL141" s="40"/>
      <c r="AM141" s="40"/>
      <c r="AN141" s="40"/>
      <c r="AO141" s="40"/>
      <c r="AP141" s="40"/>
      <c r="AQ141" s="81"/>
      <c r="AR141" s="40"/>
      <c r="AS141" s="40"/>
      <c r="AT141" s="120" t="s">
        <v>1015</v>
      </c>
      <c r="AU141" s="40" t="s">
        <v>1015</v>
      </c>
      <c r="AV141" s="40" t="s">
        <v>1015</v>
      </c>
      <c r="AW141" s="40" t="s">
        <v>1015</v>
      </c>
      <c r="AX141" s="140" t="s">
        <v>1015</v>
      </c>
      <c r="AY141" s="40" t="s">
        <v>1015</v>
      </c>
      <c r="AZ141" s="40" t="s">
        <v>1015</v>
      </c>
      <c r="BA141" s="40" t="s">
        <v>1015</v>
      </c>
      <c r="BB141" s="40" t="s">
        <v>1015</v>
      </c>
      <c r="BC141" s="40" t="s">
        <v>1015</v>
      </c>
      <c r="BD141" s="106" t="s">
        <v>1015</v>
      </c>
      <c r="BE141" s="140" t="s">
        <v>1015</v>
      </c>
      <c r="BF141" s="140" t="s">
        <v>1015</v>
      </c>
      <c r="BG141" s="40"/>
      <c r="BH141" s="40"/>
      <c r="BI141" s="40"/>
      <c r="BJ141" s="40"/>
      <c r="BK141" s="40"/>
      <c r="BL141" s="100"/>
      <c r="BM141" s="101"/>
      <c r="BN141" s="101"/>
      <c r="BO141" s="99"/>
      <c r="BP141" s="9"/>
      <c r="BQ141" s="1"/>
      <c r="BR141" s="25"/>
      <c r="BS141" s="67"/>
      <c r="BT141" s="67"/>
      <c r="BU141" s="84" t="e">
        <f t="shared" si="7"/>
        <v>#VALUE!</v>
      </c>
      <c r="BV141" s="99">
        <f t="shared" si="5"/>
        <v>0</v>
      </c>
      <c r="BW141" s="86">
        <f>Design!B147</f>
        <v>7.8599999999999781</v>
      </c>
      <c r="BX141" s="10">
        <f>Design!F147</f>
        <v>0.1220703125</v>
      </c>
      <c r="BY141" s="57" t="s">
        <v>10</v>
      </c>
      <c r="BZ141" s="14" t="s">
        <v>2297</v>
      </c>
      <c r="CA141" s="245">
        <v>41726.714513888888</v>
      </c>
      <c r="CB141" t="s">
        <v>2317</v>
      </c>
      <c r="CC141" s="13"/>
      <c r="CD141" s="67"/>
      <c r="CE141" s="77">
        <v>135</v>
      </c>
      <c r="CF141" s="71">
        <v>5</v>
      </c>
      <c r="CG141" s="71">
        <v>4</v>
      </c>
      <c r="CH141" s="71">
        <v>78</v>
      </c>
      <c r="CI141" s="71">
        <v>74</v>
      </c>
      <c r="CJ141" s="71">
        <v>0</v>
      </c>
      <c r="CK141" s="71">
        <v>1</v>
      </c>
      <c r="CL141" s="71">
        <v>1</v>
      </c>
      <c r="CM141" s="71">
        <v>9</v>
      </c>
      <c r="CN141">
        <v>8</v>
      </c>
      <c r="CO141">
        <v>13</v>
      </c>
      <c r="CP141"/>
      <c r="CQ141"/>
      <c r="CR141"/>
      <c r="CS141" s="12">
        <v>135</v>
      </c>
      <c r="CT141">
        <v>24</v>
      </c>
      <c r="CU141" s="86">
        <v>217.78106689453125</v>
      </c>
      <c r="CV141" s="86">
        <v>-2.2189347743988037</v>
      </c>
      <c r="CW141" s="86"/>
      <c r="CX141" s="86"/>
      <c r="CY141" s="86"/>
      <c r="CZ141">
        <v>135</v>
      </c>
      <c r="DA141">
        <v>96</v>
      </c>
      <c r="DB141">
        <v>543.0350341796875</v>
      </c>
      <c r="DC141" s="86">
        <v>-30</v>
      </c>
      <c r="DD141">
        <v>28.071428298950195</v>
      </c>
      <c r="DE141">
        <v>134</v>
      </c>
      <c r="DF141">
        <v>119.5</v>
      </c>
      <c r="DG141" s="86">
        <v>94</v>
      </c>
      <c r="DH141">
        <v>356.96224975585937</v>
      </c>
      <c r="DI141">
        <v>-1.9196102619171143</v>
      </c>
      <c r="DJ141">
        <v>59.3125</v>
      </c>
      <c r="DK141" s="86">
        <v>87</v>
      </c>
      <c r="DL141">
        <v>119.5</v>
      </c>
      <c r="DM141"/>
      <c r="DN141"/>
      <c r="DO141" s="86"/>
      <c r="DP141"/>
      <c r="DQ141"/>
      <c r="DR141"/>
      <c r="DS141" s="86"/>
      <c r="DT141"/>
      <c r="DU141" s="86"/>
      <c r="DV141" s="86"/>
      <c r="DW141" s="86"/>
      <c r="DX141"/>
      <c r="DY141" s="86"/>
      <c r="DZ141" s="86"/>
      <c r="EA141" s="86"/>
      <c r="EB141"/>
      <c r="EC141" s="86"/>
      <c r="ED141" s="86"/>
      <c r="EE141" s="86"/>
      <c r="EF141"/>
      <c r="EG141" s="86"/>
      <c r="EH141" s="86"/>
      <c r="EI141" s="86"/>
      <c r="EJ141" s="159"/>
      <c r="EK141" s="159"/>
      <c r="EL141" s="160"/>
      <c r="FA141" s="78"/>
    </row>
    <row r="142" spans="1:157">
      <c r="A142" s="26"/>
      <c r="B142" s="26"/>
      <c r="C142" s="315"/>
      <c r="D142" s="37" t="s">
        <v>1016</v>
      </c>
      <c r="E142" s="37" t="s">
        <v>1017</v>
      </c>
      <c r="F142" s="38"/>
      <c r="G142" s="39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  <c r="AH142" s="40"/>
      <c r="AI142" s="40"/>
      <c r="AJ142" s="40"/>
      <c r="AK142" s="40"/>
      <c r="AL142" s="40"/>
      <c r="AM142" s="40"/>
      <c r="AN142" s="40"/>
      <c r="AO142" s="40"/>
      <c r="AP142" s="40"/>
      <c r="AQ142" s="81"/>
      <c r="AR142" s="40"/>
      <c r="AS142" s="40"/>
      <c r="AT142" s="120" t="s">
        <v>1929</v>
      </c>
      <c r="AU142" s="40" t="s">
        <v>1929</v>
      </c>
      <c r="AV142" s="40" t="s">
        <v>1929</v>
      </c>
      <c r="AW142" s="40" t="s">
        <v>1929</v>
      </c>
      <c r="AX142" s="140" t="s">
        <v>1929</v>
      </c>
      <c r="AY142" s="40" t="s">
        <v>1929</v>
      </c>
      <c r="AZ142" s="40" t="s">
        <v>1929</v>
      </c>
      <c r="BA142" s="40" t="s">
        <v>1929</v>
      </c>
      <c r="BB142" s="40" t="s">
        <v>1929</v>
      </c>
      <c r="BC142" s="40" t="s">
        <v>1929</v>
      </c>
      <c r="BD142" s="106" t="s">
        <v>1929</v>
      </c>
      <c r="BE142" s="140" t="s">
        <v>1929</v>
      </c>
      <c r="BF142" s="140" t="s">
        <v>1929</v>
      </c>
      <c r="BG142" s="40"/>
      <c r="BH142" s="40"/>
      <c r="BI142" s="40"/>
      <c r="BJ142" s="40"/>
      <c r="BK142" s="40"/>
      <c r="BL142" s="100"/>
      <c r="BM142" s="101"/>
      <c r="BN142" s="101"/>
      <c r="BO142" s="99"/>
      <c r="BP142" s="9"/>
      <c r="BQ142" s="1"/>
      <c r="BR142" s="25"/>
      <c r="BS142" s="67"/>
      <c r="BT142" s="67"/>
      <c r="BU142" s="84" t="e">
        <f t="shared" si="7"/>
        <v>#VALUE!</v>
      </c>
      <c r="BV142" s="99">
        <f t="shared" si="5"/>
        <v>0</v>
      </c>
      <c r="BW142" s="86">
        <f>Design!B148</f>
        <v>7.9199999999999777</v>
      </c>
      <c r="BX142" s="10">
        <f>Design!F148</f>
        <v>0.1220703125</v>
      </c>
      <c r="BY142" s="57" t="s">
        <v>11</v>
      </c>
      <c r="BZ142" s="14" t="s">
        <v>2297</v>
      </c>
      <c r="CA142" s="245">
        <v>41726.714513888888</v>
      </c>
      <c r="CB142" t="s">
        <v>2317</v>
      </c>
      <c r="CC142" s="13"/>
      <c r="CD142" s="67"/>
      <c r="CE142" s="77">
        <v>136</v>
      </c>
      <c r="CF142" s="71">
        <v>4</v>
      </c>
      <c r="CG142" s="71">
        <v>4</v>
      </c>
      <c r="CH142" s="71">
        <v>75</v>
      </c>
      <c r="CI142" s="71">
        <v>78</v>
      </c>
      <c r="CJ142" s="71">
        <v>1</v>
      </c>
      <c r="CK142" s="71">
        <v>1</v>
      </c>
      <c r="CL142" s="71">
        <v>1</v>
      </c>
      <c r="CM142" s="71">
        <v>9</v>
      </c>
      <c r="CN142">
        <v>8</v>
      </c>
      <c r="CO142">
        <v>12</v>
      </c>
      <c r="CP142"/>
      <c r="CQ142"/>
      <c r="CR142"/>
      <c r="CS142" s="12">
        <v>136</v>
      </c>
      <c r="CT142">
        <v>24</v>
      </c>
      <c r="CU142" s="86">
        <v>217.78106689453125</v>
      </c>
      <c r="CV142" s="86">
        <v>-2.2189347743988037</v>
      </c>
      <c r="CW142" s="86"/>
      <c r="CX142" s="86"/>
      <c r="CY142" s="86"/>
      <c r="CZ142">
        <v>136</v>
      </c>
      <c r="DA142">
        <v>97</v>
      </c>
      <c r="DB142">
        <v>543.70172119140625</v>
      </c>
      <c r="DC142" s="86">
        <v>-30</v>
      </c>
      <c r="DD142">
        <v>26.666666030883789</v>
      </c>
      <c r="DE142">
        <v>135</v>
      </c>
      <c r="DF142">
        <v>119</v>
      </c>
      <c r="DG142" s="86">
        <v>95</v>
      </c>
      <c r="DH142">
        <v>356.96224975585937</v>
      </c>
      <c r="DI142">
        <v>-1.9606702327728271</v>
      </c>
      <c r="DJ142">
        <v>58.75</v>
      </c>
      <c r="DK142" s="86">
        <v>87</v>
      </c>
      <c r="DL142">
        <v>119.5</v>
      </c>
      <c r="DM142"/>
      <c r="DN142"/>
      <c r="DO142" s="86"/>
      <c r="DP142"/>
      <c r="DQ142"/>
      <c r="DR142"/>
      <c r="DS142" s="86"/>
      <c r="DT142"/>
      <c r="DU142" s="86"/>
      <c r="DV142" s="86"/>
      <c r="DW142" s="86"/>
      <c r="DX142"/>
      <c r="DY142" s="86"/>
      <c r="DZ142" s="86"/>
      <c r="EA142" s="86"/>
      <c r="EB142"/>
      <c r="EC142" s="86"/>
      <c r="ED142" s="86"/>
      <c r="EE142" s="86"/>
      <c r="EF142"/>
      <c r="EG142" s="86"/>
      <c r="EH142" s="86"/>
      <c r="EI142" s="86"/>
      <c r="EJ142" s="159"/>
      <c r="EK142" s="159"/>
      <c r="EL142" s="160"/>
      <c r="FA142" s="78"/>
    </row>
    <row r="143" spans="1:157">
      <c r="A143" s="26"/>
      <c r="B143" s="26"/>
      <c r="C143" s="315"/>
      <c r="D143" s="37" t="s">
        <v>1018</v>
      </c>
      <c r="E143" s="37" t="s">
        <v>1019</v>
      </c>
      <c r="F143" s="41"/>
      <c r="G143" s="39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  <c r="AH143" s="40"/>
      <c r="AI143" s="40"/>
      <c r="AJ143" s="40"/>
      <c r="AK143" s="40"/>
      <c r="AL143" s="40"/>
      <c r="AM143" s="40"/>
      <c r="AN143" s="40"/>
      <c r="AO143" s="40"/>
      <c r="AP143" s="40"/>
      <c r="AQ143" s="81"/>
      <c r="AR143" s="40"/>
      <c r="AS143" s="40"/>
      <c r="AT143" s="120" t="s">
        <v>919</v>
      </c>
      <c r="AU143" s="40" t="s">
        <v>919</v>
      </c>
      <c r="AV143" s="40" t="s">
        <v>919</v>
      </c>
      <c r="AW143" s="40" t="s">
        <v>919</v>
      </c>
      <c r="AX143" s="140" t="s">
        <v>919</v>
      </c>
      <c r="AY143" s="40" t="s">
        <v>919</v>
      </c>
      <c r="AZ143" s="40" t="s">
        <v>919</v>
      </c>
      <c r="BA143" s="40" t="s">
        <v>919</v>
      </c>
      <c r="BB143" s="40" t="s">
        <v>919</v>
      </c>
      <c r="BC143" s="40" t="s">
        <v>919</v>
      </c>
      <c r="BD143" s="106" t="s">
        <v>919</v>
      </c>
      <c r="BE143" s="140" t="s">
        <v>919</v>
      </c>
      <c r="BF143" s="140" t="s">
        <v>919</v>
      </c>
      <c r="BG143" s="40"/>
      <c r="BH143" s="40"/>
      <c r="BI143" s="40"/>
      <c r="BJ143" s="40"/>
      <c r="BK143" s="40"/>
      <c r="BL143" s="100"/>
      <c r="BM143" s="101"/>
      <c r="BN143" s="101"/>
      <c r="BO143" s="99"/>
      <c r="BP143" s="9"/>
      <c r="BQ143" s="1"/>
      <c r="BR143" s="25"/>
      <c r="BS143" s="67"/>
      <c r="BT143" s="67"/>
      <c r="BU143" s="84" t="e">
        <f t="shared" si="7"/>
        <v>#VALUE!</v>
      </c>
      <c r="BV143" s="99">
        <f t="shared" si="5"/>
        <v>0</v>
      </c>
      <c r="BW143" s="86">
        <f>Design!B149</f>
        <v>7.9799999999999773</v>
      </c>
      <c r="BX143" s="10">
        <f>Design!F149</f>
        <v>0.1220703125</v>
      </c>
      <c r="BY143" s="57" t="s">
        <v>458</v>
      </c>
      <c r="BZ143" s="14" t="s">
        <v>2304</v>
      </c>
      <c r="CA143" s="245">
        <v>41726.714513888888</v>
      </c>
      <c r="CB143" t="s">
        <v>2220</v>
      </c>
      <c r="CC143" s="13"/>
      <c r="CD143" s="67"/>
      <c r="CE143" s="77">
        <v>137</v>
      </c>
      <c r="CF143" s="71">
        <v>6</v>
      </c>
      <c r="CG143" s="71">
        <v>5</v>
      </c>
      <c r="CH143" s="71">
        <v>76</v>
      </c>
      <c r="CI143" s="71">
        <v>75</v>
      </c>
      <c r="CJ143" s="71">
        <v>1</v>
      </c>
      <c r="CK143" s="71">
        <v>1</v>
      </c>
      <c r="CL143" s="71">
        <v>1</v>
      </c>
      <c r="CM143" s="71">
        <v>9</v>
      </c>
      <c r="CN143">
        <v>8</v>
      </c>
      <c r="CO143">
        <v>12</v>
      </c>
      <c r="CP143"/>
      <c r="CQ143"/>
      <c r="CR143"/>
      <c r="CS143" s="12">
        <v>137</v>
      </c>
      <c r="CT143">
        <v>24</v>
      </c>
      <c r="CU143" s="86">
        <v>217.78106689453125</v>
      </c>
      <c r="CV143" s="86">
        <v>-2.2189347743988037</v>
      </c>
      <c r="CW143" s="86"/>
      <c r="CX143" s="86"/>
      <c r="CY143" s="86"/>
      <c r="CZ143">
        <v>137</v>
      </c>
      <c r="DA143">
        <v>98</v>
      </c>
      <c r="DB143">
        <v>543.70172119140625</v>
      </c>
      <c r="DC143" s="86">
        <v>-30</v>
      </c>
      <c r="DD143">
        <v>29.285715103149414</v>
      </c>
      <c r="DE143">
        <v>134</v>
      </c>
      <c r="DF143">
        <v>119.5</v>
      </c>
      <c r="DG143" s="86">
        <v>95</v>
      </c>
      <c r="DH143">
        <v>358.05245971679687</v>
      </c>
      <c r="DI143">
        <v>-1.9606702327728271</v>
      </c>
      <c r="DJ143">
        <v>52.588233947753906</v>
      </c>
      <c r="DK143" s="86">
        <v>87</v>
      </c>
      <c r="DL143">
        <v>120</v>
      </c>
      <c r="DM143"/>
      <c r="DN143"/>
      <c r="DO143" s="86"/>
      <c r="DP143"/>
      <c r="DQ143"/>
      <c r="DR143"/>
      <c r="DS143" s="86"/>
      <c r="DT143"/>
      <c r="DU143" s="86"/>
      <c r="DV143" s="86"/>
      <c r="DW143" s="86"/>
      <c r="DX143"/>
      <c r="DY143" s="86"/>
      <c r="DZ143" s="86"/>
      <c r="EA143" s="86"/>
      <c r="EB143"/>
      <c r="EC143" s="86"/>
      <c r="ED143" s="86"/>
      <c r="EE143" s="86"/>
      <c r="EF143"/>
      <c r="EG143" s="86"/>
      <c r="EH143" s="86"/>
      <c r="EI143" s="86"/>
      <c r="EJ143" s="159"/>
      <c r="EK143" s="159"/>
      <c r="EL143" s="160"/>
      <c r="FA143" s="78"/>
    </row>
    <row r="144" spans="1:157">
      <c r="A144" s="26"/>
      <c r="B144" s="26"/>
      <c r="C144" s="315"/>
      <c r="D144" s="37" t="s">
        <v>1020</v>
      </c>
      <c r="E144" s="37" t="s">
        <v>1021</v>
      </c>
      <c r="F144" s="38"/>
      <c r="G144" s="39"/>
      <c r="H144" s="40"/>
      <c r="I144" s="40"/>
      <c r="J144" s="40"/>
      <c r="K144" s="40"/>
      <c r="L144" s="40"/>
      <c r="M144" s="40"/>
      <c r="N144" s="40"/>
      <c r="O144" s="40"/>
      <c r="P144" s="40"/>
      <c r="Q144" s="40"/>
      <c r="R144" s="40"/>
      <c r="S144" s="40"/>
      <c r="T144" s="40"/>
      <c r="U144" s="40"/>
      <c r="V144" s="40"/>
      <c r="W144" s="40"/>
      <c r="X144" s="40"/>
      <c r="Y144" s="40"/>
      <c r="Z144" s="40"/>
      <c r="AA144" s="40"/>
      <c r="AB144" s="40"/>
      <c r="AC144" s="40"/>
      <c r="AD144" s="40"/>
      <c r="AE144" s="40"/>
      <c r="AF144" s="40"/>
      <c r="AG144" s="40"/>
      <c r="AH144" s="40"/>
      <c r="AI144" s="40"/>
      <c r="AJ144" s="40"/>
      <c r="AK144" s="40"/>
      <c r="AL144" s="40"/>
      <c r="AM144" s="40"/>
      <c r="AN144" s="40"/>
      <c r="AO144" s="40"/>
      <c r="AP144" s="40"/>
      <c r="AQ144" s="81"/>
      <c r="AR144" s="40"/>
      <c r="AS144" s="40"/>
      <c r="AT144" s="120" t="s">
        <v>1022</v>
      </c>
      <c r="AU144" s="40" t="s">
        <v>1022</v>
      </c>
      <c r="AV144" s="40" t="s">
        <v>1022</v>
      </c>
      <c r="AW144" s="40" t="s">
        <v>1022</v>
      </c>
      <c r="AX144" s="140" t="s">
        <v>1022</v>
      </c>
      <c r="AY144" s="40" t="s">
        <v>1022</v>
      </c>
      <c r="AZ144" s="40" t="s">
        <v>1022</v>
      </c>
      <c r="BA144" s="40" t="s">
        <v>1022</v>
      </c>
      <c r="BB144" s="40" t="s">
        <v>1022</v>
      </c>
      <c r="BC144" s="40" t="s">
        <v>1022</v>
      </c>
      <c r="BD144" s="106" t="s">
        <v>1022</v>
      </c>
      <c r="BE144" s="140" t="s">
        <v>1022</v>
      </c>
      <c r="BF144" s="140" t="s">
        <v>1022</v>
      </c>
      <c r="BG144" s="40"/>
      <c r="BH144" s="40"/>
      <c r="BI144" s="40"/>
      <c r="BJ144" s="40"/>
      <c r="BK144" s="40"/>
      <c r="BL144" s="100"/>
      <c r="BM144" s="101"/>
      <c r="BN144" s="101"/>
      <c r="BO144" s="99"/>
      <c r="BP144" s="9"/>
      <c r="BQ144" s="1"/>
      <c r="BR144" s="25"/>
      <c r="BS144" s="67"/>
      <c r="BT144" s="67"/>
      <c r="BU144" s="84" t="e">
        <f t="shared" si="7"/>
        <v>#VALUE!</v>
      </c>
      <c r="BV144" s="99">
        <f t="shared" si="5"/>
        <v>0</v>
      </c>
      <c r="BW144" s="86">
        <f>Design!B150</f>
        <v>8.0399999999999778</v>
      </c>
      <c r="BX144" s="10">
        <f>Design!F150</f>
        <v>0.1220703125</v>
      </c>
      <c r="BY144" s="57" t="s">
        <v>459</v>
      </c>
      <c r="BZ144" s="14" t="s">
        <v>2305</v>
      </c>
      <c r="CA144" s="245">
        <v>41726.714525462965</v>
      </c>
      <c r="CB144" t="s">
        <v>2411</v>
      </c>
      <c r="CC144" s="13"/>
      <c r="CD144" s="67"/>
      <c r="CE144" s="77">
        <v>138</v>
      </c>
      <c r="CF144" s="71">
        <v>4</v>
      </c>
      <c r="CG144" s="71">
        <v>3</v>
      </c>
      <c r="CH144" s="71">
        <v>78</v>
      </c>
      <c r="CI144" s="71">
        <v>80</v>
      </c>
      <c r="CJ144" s="71">
        <v>1</v>
      </c>
      <c r="CK144" s="71">
        <v>1</v>
      </c>
      <c r="CL144" s="71">
        <v>1</v>
      </c>
      <c r="CM144" s="71">
        <v>9</v>
      </c>
      <c r="CN144">
        <v>8</v>
      </c>
      <c r="CO144">
        <v>11</v>
      </c>
      <c r="CP144"/>
      <c r="CQ144"/>
      <c r="CR144"/>
      <c r="CS144" s="12">
        <v>138</v>
      </c>
      <c r="CT144">
        <v>24</v>
      </c>
      <c r="CU144" s="86">
        <v>217.78106689453125</v>
      </c>
      <c r="CV144" s="86">
        <v>-2.2189347743988037</v>
      </c>
      <c r="CW144" s="86"/>
      <c r="CX144" s="86"/>
      <c r="CY144" s="86"/>
      <c r="CZ144">
        <v>138</v>
      </c>
      <c r="DA144">
        <v>98</v>
      </c>
      <c r="DB144">
        <v>543.70172119140625</v>
      </c>
      <c r="DC144" s="86">
        <v>-30</v>
      </c>
      <c r="DD144">
        <v>30.857143402099609</v>
      </c>
      <c r="DE144">
        <v>135</v>
      </c>
      <c r="DF144">
        <v>119.5</v>
      </c>
      <c r="DG144" s="86">
        <v>96</v>
      </c>
      <c r="DH144">
        <v>357.50201416015625</v>
      </c>
      <c r="DI144">
        <v>-2.0021648406982422</v>
      </c>
      <c r="DJ144">
        <v>60.75</v>
      </c>
      <c r="DK144" s="86">
        <v>85</v>
      </c>
      <c r="DL144">
        <v>119.5</v>
      </c>
      <c r="DM144"/>
      <c r="DN144"/>
      <c r="DO144" s="86"/>
      <c r="DP144"/>
      <c r="DQ144"/>
      <c r="DR144"/>
      <c r="DS144" s="86"/>
      <c r="DT144"/>
      <c r="DU144" s="86"/>
      <c r="DV144" s="86"/>
      <c r="DW144" s="86"/>
      <c r="DX144"/>
      <c r="DY144" s="86"/>
      <c r="DZ144" s="86"/>
      <c r="EA144" s="86"/>
      <c r="EB144"/>
      <c r="EC144" s="86"/>
      <c r="ED144" s="86"/>
      <c r="EE144" s="86"/>
      <c r="EF144"/>
      <c r="EG144" s="86"/>
      <c r="EH144" s="86"/>
      <c r="EI144" s="86"/>
      <c r="EJ144" s="159"/>
      <c r="EK144" s="159"/>
      <c r="EL144" s="160"/>
      <c r="FA144" s="78"/>
    </row>
    <row r="145" spans="1:157">
      <c r="A145" s="26"/>
      <c r="B145" s="26"/>
      <c r="C145" s="315"/>
      <c r="D145" s="37" t="s">
        <v>1023</v>
      </c>
      <c r="E145" s="37" t="s">
        <v>1024</v>
      </c>
      <c r="F145" s="38"/>
      <c r="G145" s="39"/>
      <c r="H145" s="40"/>
      <c r="I145" s="40"/>
      <c r="J145" s="40"/>
      <c r="K145" s="40"/>
      <c r="L145" s="40"/>
      <c r="M145" s="40"/>
      <c r="N145" s="40"/>
      <c r="O145" s="40"/>
      <c r="P145" s="40"/>
      <c r="Q145" s="40"/>
      <c r="R145" s="40"/>
      <c r="S145" s="40"/>
      <c r="T145" s="40"/>
      <c r="U145" s="40"/>
      <c r="V145" s="40"/>
      <c r="W145" s="40"/>
      <c r="X145" s="40"/>
      <c r="Y145" s="40"/>
      <c r="Z145" s="40"/>
      <c r="AA145" s="40"/>
      <c r="AB145" s="40"/>
      <c r="AC145" s="40"/>
      <c r="AD145" s="40"/>
      <c r="AE145" s="40"/>
      <c r="AF145" s="40"/>
      <c r="AG145" s="40"/>
      <c r="AH145" s="40"/>
      <c r="AI145" s="40"/>
      <c r="AJ145" s="40"/>
      <c r="AK145" s="40"/>
      <c r="AL145" s="40"/>
      <c r="AM145" s="40"/>
      <c r="AN145" s="40"/>
      <c r="AO145" s="40"/>
      <c r="AP145" s="40"/>
      <c r="AQ145" s="81"/>
      <c r="AR145" s="40"/>
      <c r="AS145" s="40"/>
      <c r="AT145" s="120" t="s">
        <v>919</v>
      </c>
      <c r="AU145" s="40" t="s">
        <v>919</v>
      </c>
      <c r="AV145" s="40" t="s">
        <v>919</v>
      </c>
      <c r="AW145" s="40" t="s">
        <v>919</v>
      </c>
      <c r="AX145" s="140" t="s">
        <v>919</v>
      </c>
      <c r="AY145" s="40" t="s">
        <v>919</v>
      </c>
      <c r="AZ145" s="40" t="s">
        <v>919</v>
      </c>
      <c r="BA145" s="40" t="s">
        <v>919</v>
      </c>
      <c r="BB145" s="40" t="s">
        <v>919</v>
      </c>
      <c r="BC145" s="40" t="s">
        <v>919</v>
      </c>
      <c r="BD145" s="106" t="s">
        <v>919</v>
      </c>
      <c r="BE145" s="140" t="s">
        <v>919</v>
      </c>
      <c r="BF145" s="140" t="s">
        <v>919</v>
      </c>
      <c r="BG145" s="40"/>
      <c r="BH145" s="40"/>
      <c r="BI145" s="40"/>
      <c r="BJ145" s="40"/>
      <c r="BK145" s="40"/>
      <c r="BL145" s="100"/>
      <c r="BM145" s="101"/>
      <c r="BN145" s="101"/>
      <c r="BO145" s="99"/>
      <c r="BP145" s="9"/>
      <c r="BQ145" s="1"/>
      <c r="BR145" s="25"/>
      <c r="BS145" s="67"/>
      <c r="BT145" s="67"/>
      <c r="BU145" s="84" t="e">
        <f t="shared" si="7"/>
        <v>#VALUE!</v>
      </c>
      <c r="BV145" s="99">
        <f t="shared" si="5"/>
        <v>0</v>
      </c>
      <c r="BW145" s="86">
        <f>Design!B151</f>
        <v>8.0999999999999783</v>
      </c>
      <c r="BX145" s="10">
        <f>Design!F151</f>
        <v>0.1220703125</v>
      </c>
      <c r="BY145" s="57" t="s">
        <v>460</v>
      </c>
      <c r="BZ145" s="14" t="s">
        <v>2306</v>
      </c>
      <c r="CA145" s="245">
        <v>41726.714560185188</v>
      </c>
      <c r="CB145" t="s">
        <v>2220</v>
      </c>
      <c r="CC145" s="13"/>
      <c r="CD145" s="67"/>
      <c r="CE145" s="77">
        <v>139</v>
      </c>
      <c r="CF145" s="71">
        <v>4</v>
      </c>
      <c r="CG145" s="71">
        <v>3</v>
      </c>
      <c r="CH145" s="71">
        <v>77</v>
      </c>
      <c r="CI145" s="71">
        <v>77</v>
      </c>
      <c r="CJ145" s="71">
        <v>1</v>
      </c>
      <c r="CK145" s="71">
        <v>1</v>
      </c>
      <c r="CL145" s="71">
        <v>1</v>
      </c>
      <c r="CM145" s="71">
        <v>9</v>
      </c>
      <c r="CN145">
        <v>8</v>
      </c>
      <c r="CO145">
        <v>12</v>
      </c>
      <c r="CP145"/>
      <c r="CQ145"/>
      <c r="CR145"/>
      <c r="CS145" s="12">
        <v>139</v>
      </c>
      <c r="CT145">
        <v>25</v>
      </c>
      <c r="CU145" s="86">
        <v>217.59230041503906</v>
      </c>
      <c r="CV145" s="86">
        <v>-2.407698392868042</v>
      </c>
      <c r="CW145" s="86"/>
      <c r="CX145" s="86"/>
      <c r="CY145" s="86"/>
      <c r="CZ145">
        <v>139</v>
      </c>
      <c r="DA145">
        <v>99</v>
      </c>
      <c r="DB145">
        <v>543.70172119140625</v>
      </c>
      <c r="DC145" s="86">
        <v>-30</v>
      </c>
      <c r="DD145">
        <v>31.214284896850586</v>
      </c>
      <c r="DE145">
        <v>135</v>
      </c>
      <c r="DF145">
        <v>119.5</v>
      </c>
      <c r="DG145" s="86">
        <v>97</v>
      </c>
      <c r="DH145">
        <v>356.90570068359375</v>
      </c>
      <c r="DI145">
        <v>-2.0440938472747803</v>
      </c>
      <c r="DJ145">
        <v>60.9375</v>
      </c>
      <c r="DK145" s="86">
        <v>86</v>
      </c>
      <c r="DL145">
        <v>119.5</v>
      </c>
      <c r="DM145"/>
      <c r="DN145"/>
      <c r="DO145" s="86"/>
      <c r="DP145"/>
      <c r="DQ145"/>
      <c r="DR145"/>
      <c r="DS145" s="86"/>
      <c r="DT145"/>
      <c r="DU145" s="86"/>
      <c r="DV145" s="86"/>
      <c r="DW145" s="86"/>
      <c r="DX145"/>
      <c r="DY145" s="86"/>
      <c r="DZ145" s="86"/>
      <c r="EA145" s="86"/>
      <c r="EB145"/>
      <c r="EC145" s="86"/>
      <c r="ED145" s="86"/>
      <c r="EE145" s="86"/>
      <c r="EF145"/>
      <c r="EG145" s="86"/>
      <c r="EH145" s="86"/>
      <c r="EI145" s="86"/>
      <c r="EJ145" s="159"/>
      <c r="EK145" s="159"/>
      <c r="EL145" s="160"/>
      <c r="FA145" s="78"/>
    </row>
    <row r="146" spans="1:157">
      <c r="A146" s="26"/>
      <c r="B146" s="26"/>
      <c r="C146" s="315"/>
      <c r="D146" s="37" t="s">
        <v>1025</v>
      </c>
      <c r="E146" s="37" t="s">
        <v>1913</v>
      </c>
      <c r="F146" s="41"/>
      <c r="G146" s="39"/>
      <c r="H146" s="40"/>
      <c r="I146" s="40"/>
      <c r="J146" s="40"/>
      <c r="K146" s="40"/>
      <c r="L146" s="40"/>
      <c r="M146" s="40"/>
      <c r="N146" s="40"/>
      <c r="O146" s="40"/>
      <c r="P146" s="40"/>
      <c r="Q146" s="40"/>
      <c r="R146" s="40"/>
      <c r="S146" s="40"/>
      <c r="T146" s="40"/>
      <c r="U146" s="40"/>
      <c r="V146" s="40"/>
      <c r="W146" s="40"/>
      <c r="X146" s="40"/>
      <c r="Y146" s="40"/>
      <c r="Z146" s="40"/>
      <c r="AA146" s="40"/>
      <c r="AB146" s="40"/>
      <c r="AC146" s="40"/>
      <c r="AD146" s="40"/>
      <c r="AE146" s="40"/>
      <c r="AF146" s="40"/>
      <c r="AG146" s="40"/>
      <c r="AH146" s="40"/>
      <c r="AI146" s="40"/>
      <c r="AJ146" s="40"/>
      <c r="AK146" s="40"/>
      <c r="AL146" s="40"/>
      <c r="AM146" s="40"/>
      <c r="AN146" s="40"/>
      <c r="AO146" s="40"/>
      <c r="AP146" s="40"/>
      <c r="AQ146" s="81"/>
      <c r="AR146" s="40"/>
      <c r="AS146" s="40"/>
      <c r="AT146" s="120" t="s">
        <v>1022</v>
      </c>
      <c r="AU146" s="40" t="s">
        <v>1022</v>
      </c>
      <c r="AV146" s="40" t="s">
        <v>1022</v>
      </c>
      <c r="AW146" s="40" t="s">
        <v>1022</v>
      </c>
      <c r="AX146" s="140" t="s">
        <v>1022</v>
      </c>
      <c r="AY146" s="40" t="s">
        <v>1022</v>
      </c>
      <c r="AZ146" s="40" t="s">
        <v>1022</v>
      </c>
      <c r="BA146" s="40" t="s">
        <v>1022</v>
      </c>
      <c r="BB146" s="40" t="s">
        <v>1022</v>
      </c>
      <c r="BC146" s="40" t="s">
        <v>1022</v>
      </c>
      <c r="BD146" s="106" t="s">
        <v>1022</v>
      </c>
      <c r="BE146" s="140" t="s">
        <v>1022</v>
      </c>
      <c r="BF146" s="140" t="s">
        <v>1022</v>
      </c>
      <c r="BG146" s="40"/>
      <c r="BH146" s="40"/>
      <c r="BI146" s="40"/>
      <c r="BJ146" s="40"/>
      <c r="BK146" s="40"/>
      <c r="BL146" s="100"/>
      <c r="BM146" s="101"/>
      <c r="BN146" s="101"/>
      <c r="BO146" s="99"/>
      <c r="BP146" s="9"/>
      <c r="BQ146" s="1"/>
      <c r="BR146" s="25"/>
      <c r="BS146" s="67"/>
      <c r="BT146" s="67"/>
      <c r="BU146" s="84" t="e">
        <f t="shared" si="7"/>
        <v>#VALUE!</v>
      </c>
      <c r="BV146" s="99">
        <f t="shared" si="5"/>
        <v>0</v>
      </c>
      <c r="BW146" s="86">
        <f>Design!B152</f>
        <v>8.1599999999999788</v>
      </c>
      <c r="BX146" s="10">
        <f>Design!F152</f>
        <v>0.1220703125</v>
      </c>
      <c r="BY146" s="57" t="s">
        <v>461</v>
      </c>
      <c r="BZ146" s="14" t="s">
        <v>2297</v>
      </c>
      <c r="CA146" s="245">
        <v>41726.714560185188</v>
      </c>
      <c r="CB146" t="s">
        <v>2412</v>
      </c>
      <c r="CC146" s="13"/>
      <c r="CD146" s="67"/>
      <c r="CE146" s="77">
        <v>140</v>
      </c>
      <c r="CF146" s="71">
        <v>6</v>
      </c>
      <c r="CG146" s="71">
        <v>7</v>
      </c>
      <c r="CH146" s="71">
        <v>77</v>
      </c>
      <c r="CI146" s="71">
        <v>73</v>
      </c>
      <c r="CJ146" s="71">
        <v>1</v>
      </c>
      <c r="CK146" s="71">
        <v>1</v>
      </c>
      <c r="CL146" s="71">
        <v>1</v>
      </c>
      <c r="CM146" s="71">
        <v>8</v>
      </c>
      <c r="CN146">
        <v>8</v>
      </c>
      <c r="CO146">
        <v>11</v>
      </c>
      <c r="CP146"/>
      <c r="CQ146"/>
      <c r="CR146"/>
      <c r="CS146" s="12">
        <v>140</v>
      </c>
      <c r="CT146">
        <v>25</v>
      </c>
      <c r="CU146" s="86">
        <v>217.59230041503906</v>
      </c>
      <c r="CV146" s="86">
        <v>-2.407698392868042</v>
      </c>
      <c r="CW146" s="86"/>
      <c r="CX146" s="86"/>
      <c r="CY146" s="86"/>
      <c r="CZ146">
        <v>140</v>
      </c>
      <c r="DA146">
        <v>99</v>
      </c>
      <c r="DB146">
        <v>543.70172119140625</v>
      </c>
      <c r="DC146" s="86">
        <v>-30</v>
      </c>
      <c r="DD146">
        <v>31.857143402099609</v>
      </c>
      <c r="DE146">
        <v>135</v>
      </c>
      <c r="DF146">
        <v>119.5</v>
      </c>
      <c r="DG146" s="86">
        <v>97</v>
      </c>
      <c r="DH146">
        <v>357.546875</v>
      </c>
      <c r="DI146">
        <v>-2.0440938472747803</v>
      </c>
      <c r="DJ146">
        <v>54.75</v>
      </c>
      <c r="DK146" s="86">
        <v>91</v>
      </c>
      <c r="DL146">
        <v>119.5</v>
      </c>
      <c r="DM146"/>
      <c r="DN146"/>
      <c r="DO146" s="86"/>
      <c r="DP146"/>
      <c r="DQ146"/>
      <c r="DR146"/>
      <c r="DS146" s="86"/>
      <c r="DT146"/>
      <c r="DU146" s="86"/>
      <c r="DV146" s="86"/>
      <c r="DW146" s="86"/>
      <c r="DX146"/>
      <c r="DY146" s="86"/>
      <c r="DZ146" s="86"/>
      <c r="EA146" s="86"/>
      <c r="EB146"/>
      <c r="EC146" s="86"/>
      <c r="ED146" s="86"/>
      <c r="EE146" s="86"/>
      <c r="EF146"/>
      <c r="EG146" s="86"/>
      <c r="EH146" s="86"/>
      <c r="EI146" s="86"/>
      <c r="EJ146" s="159"/>
      <c r="EK146" s="159"/>
      <c r="EL146" s="160"/>
      <c r="FA146" s="78"/>
    </row>
    <row r="147" spans="1:157">
      <c r="A147" s="26"/>
      <c r="B147" s="26"/>
      <c r="C147" s="315"/>
      <c r="D147" s="37" t="s">
        <v>1914</v>
      </c>
      <c r="E147" s="37" t="s">
        <v>1915</v>
      </c>
      <c r="F147" s="38"/>
      <c r="G147" s="39"/>
      <c r="H147" s="40"/>
      <c r="I147" s="40"/>
      <c r="J147" s="40"/>
      <c r="K147" s="40"/>
      <c r="L147" s="40"/>
      <c r="M147" s="40"/>
      <c r="N147" s="40"/>
      <c r="O147" s="40"/>
      <c r="P147" s="40"/>
      <c r="Q147" s="40"/>
      <c r="R147" s="40"/>
      <c r="S147" s="40"/>
      <c r="T147" s="40"/>
      <c r="U147" s="40"/>
      <c r="V147" s="40"/>
      <c r="W147" s="40"/>
      <c r="X147" s="40"/>
      <c r="Y147" s="40"/>
      <c r="Z147" s="40"/>
      <c r="AA147" s="40"/>
      <c r="AB147" s="40"/>
      <c r="AC147" s="40"/>
      <c r="AD147" s="40"/>
      <c r="AE147" s="40"/>
      <c r="AF147" s="40"/>
      <c r="AG147" s="40"/>
      <c r="AH147" s="40"/>
      <c r="AI147" s="40"/>
      <c r="AJ147" s="40"/>
      <c r="AK147" s="40"/>
      <c r="AL147" s="40"/>
      <c r="AM147" s="40"/>
      <c r="AN147" s="40"/>
      <c r="AO147" s="40"/>
      <c r="AP147" s="40"/>
      <c r="AQ147" s="81"/>
      <c r="AR147" s="40"/>
      <c r="AS147" s="40"/>
      <c r="AT147" s="120" t="s">
        <v>1861</v>
      </c>
      <c r="AU147" s="40" t="s">
        <v>1861</v>
      </c>
      <c r="AV147" s="40" t="s">
        <v>1861</v>
      </c>
      <c r="AW147" s="40" t="s">
        <v>1861</v>
      </c>
      <c r="AX147" s="140" t="s">
        <v>1861</v>
      </c>
      <c r="AY147" s="40" t="s">
        <v>1861</v>
      </c>
      <c r="AZ147" s="40" t="s">
        <v>1861</v>
      </c>
      <c r="BA147" s="40" t="s">
        <v>1861</v>
      </c>
      <c r="BB147" s="40" t="s">
        <v>1861</v>
      </c>
      <c r="BC147" s="40" t="s">
        <v>1861</v>
      </c>
      <c r="BD147" s="106" t="s">
        <v>1861</v>
      </c>
      <c r="BE147" s="140" t="s">
        <v>1861</v>
      </c>
      <c r="BF147" s="140" t="s">
        <v>1861</v>
      </c>
      <c r="BG147" s="40"/>
      <c r="BH147" s="40"/>
      <c r="BI147" s="40"/>
      <c r="BJ147" s="40"/>
      <c r="BK147" s="40"/>
      <c r="BL147" s="100"/>
      <c r="BM147" s="101"/>
      <c r="BN147" s="101"/>
      <c r="BO147" s="99"/>
      <c r="BP147" s="9"/>
      <c r="BQ147" s="1"/>
      <c r="BR147" s="25"/>
      <c r="BS147" s="67"/>
      <c r="BT147" s="67"/>
      <c r="BU147" s="84" t="e">
        <f t="shared" si="7"/>
        <v>#VALUE!</v>
      </c>
      <c r="BV147" s="99">
        <f t="shared" si="5"/>
        <v>0</v>
      </c>
      <c r="BW147" s="86">
        <f>Design!B153</f>
        <v>8.2199999999999793</v>
      </c>
      <c r="BX147" s="10">
        <f>Design!F153</f>
        <v>0.1220703125</v>
      </c>
      <c r="BY147" s="57" t="s">
        <v>462</v>
      </c>
      <c r="BZ147" s="14" t="s">
        <v>2297</v>
      </c>
      <c r="CA147" s="245">
        <v>41726.714571759258</v>
      </c>
      <c r="CB147" t="s">
        <v>2413</v>
      </c>
      <c r="CC147" s="13"/>
      <c r="CD147" s="67"/>
      <c r="CE147" s="77">
        <v>141</v>
      </c>
      <c r="CF147" s="71">
        <v>31</v>
      </c>
      <c r="CG147" s="71">
        <v>27</v>
      </c>
      <c r="CH147" s="71">
        <v>76</v>
      </c>
      <c r="CI147" s="71">
        <v>78</v>
      </c>
      <c r="CJ147" s="71">
        <v>1</v>
      </c>
      <c r="CK147" s="71">
        <v>1</v>
      </c>
      <c r="CL147" s="71">
        <v>1</v>
      </c>
      <c r="CM147" s="71">
        <v>9</v>
      </c>
      <c r="CN147">
        <v>7</v>
      </c>
      <c r="CO147">
        <v>11</v>
      </c>
      <c r="CP147"/>
      <c r="CQ147"/>
      <c r="CR147"/>
      <c r="CS147" s="12">
        <v>141</v>
      </c>
      <c r="CT147">
        <v>25</v>
      </c>
      <c r="CU147" s="86">
        <v>217.59230041503906</v>
      </c>
      <c r="CV147" s="86">
        <v>-2.407698392868042</v>
      </c>
      <c r="CW147" s="86"/>
      <c r="CX147" s="86"/>
      <c r="CY147" s="86"/>
      <c r="CZ147">
        <v>141</v>
      </c>
      <c r="DA147">
        <v>100</v>
      </c>
      <c r="DB147">
        <v>543.70172119140625</v>
      </c>
      <c r="DC147" s="86">
        <v>-30</v>
      </c>
      <c r="DD147">
        <v>30.214284896850586</v>
      </c>
      <c r="DE147">
        <v>135</v>
      </c>
      <c r="DF147">
        <v>119.5</v>
      </c>
      <c r="DG147" s="86">
        <v>98</v>
      </c>
      <c r="DH147">
        <v>357.546875</v>
      </c>
      <c r="DI147">
        <v>-2.0864572525024414</v>
      </c>
      <c r="DJ147">
        <v>58.9375</v>
      </c>
      <c r="DK147" s="86">
        <v>88</v>
      </c>
      <c r="DL147">
        <v>119.5</v>
      </c>
      <c r="DM147"/>
      <c r="DN147"/>
      <c r="DO147" s="86"/>
      <c r="DP147"/>
      <c r="DQ147"/>
      <c r="DR147"/>
      <c r="DS147" s="86"/>
      <c r="DT147"/>
      <c r="DU147" s="86"/>
      <c r="DV147" s="86"/>
      <c r="DW147" s="86"/>
      <c r="DX147"/>
      <c r="DY147" s="86"/>
      <c r="DZ147" s="86"/>
      <c r="EA147" s="86"/>
      <c r="EB147"/>
      <c r="EC147" s="86"/>
      <c r="ED147" s="86"/>
      <c r="EE147" s="86"/>
      <c r="EF147"/>
      <c r="EG147" s="86"/>
      <c r="EH147" s="86"/>
      <c r="EI147" s="86"/>
      <c r="EJ147" s="159"/>
      <c r="EK147" s="159"/>
      <c r="EL147" s="160"/>
      <c r="FA147" s="78"/>
    </row>
    <row r="148" spans="1:157">
      <c r="A148" s="26"/>
      <c r="B148" s="26"/>
      <c r="C148" s="315"/>
      <c r="D148" s="37" t="s">
        <v>1916</v>
      </c>
      <c r="E148" s="37" t="s">
        <v>1917</v>
      </c>
      <c r="F148" s="38"/>
      <c r="G148" s="39"/>
      <c r="H148" s="40"/>
      <c r="I148" s="40"/>
      <c r="J148" s="40"/>
      <c r="K148" s="40"/>
      <c r="L148" s="40"/>
      <c r="M148" s="40"/>
      <c r="N148" s="40"/>
      <c r="O148" s="40"/>
      <c r="P148" s="40"/>
      <c r="Q148" s="40"/>
      <c r="R148" s="40"/>
      <c r="S148" s="40"/>
      <c r="T148" s="40"/>
      <c r="U148" s="40"/>
      <c r="V148" s="40"/>
      <c r="W148" s="40"/>
      <c r="X148" s="40"/>
      <c r="Y148" s="40"/>
      <c r="Z148" s="40"/>
      <c r="AA148" s="40"/>
      <c r="AB148" s="40"/>
      <c r="AC148" s="40"/>
      <c r="AD148" s="40"/>
      <c r="AE148" s="40"/>
      <c r="AF148" s="40"/>
      <c r="AG148" s="40"/>
      <c r="AH148" s="40"/>
      <c r="AI148" s="40"/>
      <c r="AJ148" s="40"/>
      <c r="AK148" s="40"/>
      <c r="AL148" s="40"/>
      <c r="AM148" s="40"/>
      <c r="AN148" s="40"/>
      <c r="AO148" s="40"/>
      <c r="AP148" s="40"/>
      <c r="AQ148" s="81"/>
      <c r="AR148" s="40"/>
      <c r="AS148" s="40"/>
      <c r="AT148" s="120" t="s">
        <v>1861</v>
      </c>
      <c r="AU148" s="40" t="s">
        <v>1861</v>
      </c>
      <c r="AV148" s="40" t="s">
        <v>1861</v>
      </c>
      <c r="AW148" s="40" t="s">
        <v>1861</v>
      </c>
      <c r="AX148" s="140" t="s">
        <v>1861</v>
      </c>
      <c r="AY148" s="40" t="s">
        <v>1861</v>
      </c>
      <c r="AZ148" s="40" t="s">
        <v>1861</v>
      </c>
      <c r="BA148" s="40" t="s">
        <v>1861</v>
      </c>
      <c r="BB148" s="40" t="s">
        <v>1861</v>
      </c>
      <c r="BC148" s="40" t="s">
        <v>1861</v>
      </c>
      <c r="BD148" s="106" t="s">
        <v>1861</v>
      </c>
      <c r="BE148" s="140" t="s">
        <v>1861</v>
      </c>
      <c r="BF148" s="140" t="s">
        <v>1861</v>
      </c>
      <c r="BG148" s="40"/>
      <c r="BH148" s="40"/>
      <c r="BI148" s="40"/>
      <c r="BJ148" s="40"/>
      <c r="BK148" s="40"/>
      <c r="BL148" s="100"/>
      <c r="BM148" s="101"/>
      <c r="BN148" s="101"/>
      <c r="BO148" s="99"/>
      <c r="BP148" s="9"/>
      <c r="BQ148" s="1"/>
      <c r="BR148" s="25"/>
      <c r="BS148" s="67"/>
      <c r="BT148" s="67"/>
      <c r="BU148" s="84" t="e">
        <f t="shared" si="7"/>
        <v>#VALUE!</v>
      </c>
      <c r="BV148" s="99">
        <f t="shared" si="5"/>
        <v>0</v>
      </c>
      <c r="BW148" s="86">
        <f>Design!B154</f>
        <v>8.2799999999999798</v>
      </c>
      <c r="BX148" s="10">
        <f>Design!F154</f>
        <v>0.1220703125</v>
      </c>
      <c r="BY148" s="57" t="s">
        <v>463</v>
      </c>
      <c r="BZ148" s="14" t="s">
        <v>2297</v>
      </c>
      <c r="CA148" s="245">
        <v>41726.714571759258</v>
      </c>
      <c r="CB148" t="s">
        <v>2414</v>
      </c>
      <c r="CC148" s="13"/>
      <c r="CD148" s="67"/>
      <c r="CE148" s="77">
        <v>142</v>
      </c>
      <c r="CF148" s="71">
        <v>96</v>
      </c>
      <c r="CG148" s="71">
        <v>106</v>
      </c>
      <c r="CH148" s="71">
        <v>74</v>
      </c>
      <c r="CI148" s="71">
        <v>75</v>
      </c>
      <c r="CJ148" s="71">
        <v>1</v>
      </c>
      <c r="CK148" s="71">
        <v>1</v>
      </c>
      <c r="CL148" s="71">
        <v>2</v>
      </c>
      <c r="CM148" s="71">
        <v>8</v>
      </c>
      <c r="CN148">
        <v>8</v>
      </c>
      <c r="CO148">
        <v>10</v>
      </c>
      <c r="CP148"/>
      <c r="CQ148"/>
      <c r="CR148"/>
      <c r="CS148" s="12">
        <v>142</v>
      </c>
      <c r="CT148">
        <v>25</v>
      </c>
      <c r="CU148" s="86">
        <v>217.59230041503906</v>
      </c>
      <c r="CV148" s="86">
        <v>-2.407698392868042</v>
      </c>
      <c r="CW148" s="86"/>
      <c r="CX148" s="86"/>
      <c r="CY148" s="86"/>
      <c r="CZ148">
        <v>142</v>
      </c>
      <c r="DA148">
        <v>101</v>
      </c>
      <c r="DB148">
        <v>542.982177734375</v>
      </c>
      <c r="DC148" s="86">
        <v>-28.812000274658203</v>
      </c>
      <c r="DD148">
        <v>34.785713195800781</v>
      </c>
      <c r="DE148">
        <v>137</v>
      </c>
      <c r="DF148">
        <v>119.5</v>
      </c>
      <c r="DG148" s="86">
        <v>99</v>
      </c>
      <c r="DH148">
        <v>357.546875</v>
      </c>
      <c r="DI148">
        <v>-2.1292552947998047</v>
      </c>
      <c r="DJ148">
        <v>58.0625</v>
      </c>
      <c r="DK148" s="86">
        <v>90</v>
      </c>
      <c r="DL148">
        <v>119.5</v>
      </c>
      <c r="DM148"/>
      <c r="DN148"/>
      <c r="DO148" s="86"/>
      <c r="DP148"/>
      <c r="DQ148"/>
      <c r="DR148"/>
      <c r="DS148" s="86"/>
      <c r="DT148"/>
      <c r="DU148" s="86"/>
      <c r="DV148" s="86"/>
      <c r="DW148" s="86"/>
      <c r="DX148"/>
      <c r="DY148" s="86"/>
      <c r="DZ148" s="86"/>
      <c r="EA148" s="86"/>
      <c r="EB148"/>
      <c r="EC148" s="86"/>
      <c r="ED148" s="86"/>
      <c r="EE148" s="86"/>
      <c r="EF148"/>
      <c r="EG148" s="86"/>
      <c r="EH148" s="86"/>
      <c r="EI148" s="86"/>
      <c r="EJ148" s="159"/>
      <c r="EK148" s="159"/>
      <c r="EL148" s="160"/>
      <c r="FA148" s="78"/>
    </row>
    <row r="149" spans="1:157">
      <c r="A149" s="26"/>
      <c r="B149" s="26"/>
      <c r="C149" s="315"/>
      <c r="D149" s="37" t="s">
        <v>1918</v>
      </c>
      <c r="E149" s="37" t="s">
        <v>1919</v>
      </c>
      <c r="F149" s="38"/>
      <c r="G149" s="39"/>
      <c r="H149" s="40"/>
      <c r="I149" s="40"/>
      <c r="J149" s="40"/>
      <c r="K149" s="40"/>
      <c r="L149" s="40"/>
      <c r="M149" s="40"/>
      <c r="N149" s="40"/>
      <c r="O149" s="40"/>
      <c r="P149" s="40"/>
      <c r="Q149" s="40"/>
      <c r="R149" s="40"/>
      <c r="S149" s="40"/>
      <c r="T149" s="40"/>
      <c r="U149" s="40"/>
      <c r="V149" s="40"/>
      <c r="W149" s="40"/>
      <c r="X149" s="40"/>
      <c r="Y149" s="40"/>
      <c r="Z149" s="40"/>
      <c r="AA149" s="40"/>
      <c r="AB149" s="40"/>
      <c r="AC149" s="40"/>
      <c r="AD149" s="40"/>
      <c r="AE149" s="40"/>
      <c r="AF149" s="40"/>
      <c r="AG149" s="40"/>
      <c r="AH149" s="40"/>
      <c r="AI149" s="40"/>
      <c r="AJ149" s="40"/>
      <c r="AK149" s="40"/>
      <c r="AL149" s="40"/>
      <c r="AM149" s="40"/>
      <c r="AN149" s="40"/>
      <c r="AO149" s="40"/>
      <c r="AP149" s="40"/>
      <c r="AQ149" s="81"/>
      <c r="AR149" s="40"/>
      <c r="AS149" s="40"/>
      <c r="AT149" s="120" t="s">
        <v>918</v>
      </c>
      <c r="AU149" s="40" t="s">
        <v>918</v>
      </c>
      <c r="AV149" s="40" t="s">
        <v>918</v>
      </c>
      <c r="AW149" s="40" t="s">
        <v>918</v>
      </c>
      <c r="AX149" s="140" t="s">
        <v>918</v>
      </c>
      <c r="AY149" s="40" t="s">
        <v>918</v>
      </c>
      <c r="AZ149" s="40" t="s">
        <v>918</v>
      </c>
      <c r="BA149" s="40" t="s">
        <v>918</v>
      </c>
      <c r="BB149" s="40" t="s">
        <v>918</v>
      </c>
      <c r="BC149" s="40" t="s">
        <v>918</v>
      </c>
      <c r="BD149" s="106" t="s">
        <v>918</v>
      </c>
      <c r="BE149" s="140" t="s">
        <v>918</v>
      </c>
      <c r="BF149" s="140" t="s">
        <v>918</v>
      </c>
      <c r="BG149" s="40"/>
      <c r="BH149" s="40"/>
      <c r="BI149" s="40"/>
      <c r="BJ149" s="40"/>
      <c r="BK149" s="40"/>
      <c r="BL149" s="100"/>
      <c r="BM149" s="101"/>
      <c r="BN149" s="101"/>
      <c r="BO149" s="99"/>
      <c r="BP149" s="9"/>
      <c r="BQ149" s="1"/>
      <c r="BR149" s="25"/>
      <c r="BS149" s="67"/>
      <c r="BT149" s="67"/>
      <c r="BU149" s="84" t="e">
        <f t="shared" si="7"/>
        <v>#VALUE!</v>
      </c>
      <c r="BV149" s="99">
        <f t="shared" si="5"/>
        <v>0</v>
      </c>
      <c r="BW149" s="86">
        <f>Design!B155</f>
        <v>8.3399999999999803</v>
      </c>
      <c r="BX149" s="10">
        <f>Design!F155</f>
        <v>0.1220703125</v>
      </c>
      <c r="BY149" s="57" t="s">
        <v>464</v>
      </c>
      <c r="BZ149" s="14" t="s">
        <v>2297</v>
      </c>
      <c r="CA149" s="245">
        <v>41726.714571759258</v>
      </c>
      <c r="CB149" t="s">
        <v>2318</v>
      </c>
      <c r="CC149" s="13"/>
      <c r="CD149" s="67"/>
      <c r="CE149" s="77">
        <v>143</v>
      </c>
      <c r="CF149" s="71">
        <v>78</v>
      </c>
      <c r="CG149" s="71">
        <v>82</v>
      </c>
      <c r="CH149" s="71">
        <v>79</v>
      </c>
      <c r="CI149" s="71">
        <v>73</v>
      </c>
      <c r="CJ149" s="71">
        <v>2</v>
      </c>
      <c r="CK149" s="71">
        <v>1</v>
      </c>
      <c r="CL149" s="71">
        <v>2</v>
      </c>
      <c r="CM149" s="71">
        <v>9</v>
      </c>
      <c r="CN149">
        <v>7</v>
      </c>
      <c r="CO149">
        <v>12</v>
      </c>
      <c r="CP149"/>
      <c r="CQ149"/>
      <c r="CR149"/>
      <c r="CS149" s="12">
        <v>143</v>
      </c>
      <c r="CT149">
        <v>25</v>
      </c>
      <c r="CU149" s="86">
        <v>217.59230041503906</v>
      </c>
      <c r="CV149" s="86">
        <v>-2.407698392868042</v>
      </c>
      <c r="CW149" s="86"/>
      <c r="CX149" s="86"/>
      <c r="CY149" s="86"/>
      <c r="CZ149">
        <v>143</v>
      </c>
      <c r="DA149">
        <v>101</v>
      </c>
      <c r="DB149">
        <v>542.982177734375</v>
      </c>
      <c r="DC149" s="86">
        <v>-28.812000274658203</v>
      </c>
      <c r="DD149">
        <v>32.857143402099609</v>
      </c>
      <c r="DE149">
        <v>136</v>
      </c>
      <c r="DF149">
        <v>119.5</v>
      </c>
      <c r="DG149" s="86">
        <v>99</v>
      </c>
      <c r="DH149">
        <v>357.546875</v>
      </c>
      <c r="DI149">
        <v>-2.1292552947998047</v>
      </c>
      <c r="DJ149">
        <v>58.5625</v>
      </c>
      <c r="DK149" s="86">
        <v>88</v>
      </c>
      <c r="DL149">
        <v>119.5</v>
      </c>
      <c r="DM149"/>
      <c r="DN149"/>
      <c r="DO149" s="86"/>
      <c r="DP149"/>
      <c r="DQ149"/>
      <c r="DR149"/>
      <c r="DS149" s="86"/>
      <c r="DT149"/>
      <c r="DU149" s="86"/>
      <c r="DV149" s="86"/>
      <c r="DW149" s="86"/>
      <c r="DX149"/>
      <c r="DY149" s="86"/>
      <c r="DZ149" s="86"/>
      <c r="EA149" s="86"/>
      <c r="EB149"/>
      <c r="EC149" s="86"/>
      <c r="ED149" s="86"/>
      <c r="EE149" s="86"/>
      <c r="EF149"/>
      <c r="EG149" s="86"/>
      <c r="EH149" s="86"/>
      <c r="EI149" s="86"/>
      <c r="EJ149" s="159"/>
      <c r="EK149" s="159"/>
      <c r="EL149" s="160"/>
      <c r="FA149" s="78"/>
    </row>
    <row r="150" spans="1:157">
      <c r="A150" s="26"/>
      <c r="B150" s="26"/>
      <c r="C150" s="315"/>
      <c r="D150" s="37" t="s">
        <v>1920</v>
      </c>
      <c r="E150" s="37" t="s">
        <v>1921</v>
      </c>
      <c r="F150" s="38"/>
      <c r="G150" s="39"/>
      <c r="H150" s="40"/>
      <c r="I150" s="40"/>
      <c r="J150" s="40"/>
      <c r="K150" s="40"/>
      <c r="L150" s="40"/>
      <c r="M150" s="40"/>
      <c r="N150" s="40"/>
      <c r="O150" s="40"/>
      <c r="P150" s="40"/>
      <c r="Q150" s="40"/>
      <c r="R150" s="40"/>
      <c r="S150" s="40"/>
      <c r="T150" s="40"/>
      <c r="U150" s="40"/>
      <c r="V150" s="40"/>
      <c r="W150" s="40"/>
      <c r="X150" s="40"/>
      <c r="Y150" s="40"/>
      <c r="Z150" s="40"/>
      <c r="AA150" s="40"/>
      <c r="AB150" s="40"/>
      <c r="AC150" s="40"/>
      <c r="AD150" s="40"/>
      <c r="AE150" s="40"/>
      <c r="AF150" s="40"/>
      <c r="AG150" s="40"/>
      <c r="AH150" s="40"/>
      <c r="AI150" s="40"/>
      <c r="AJ150" s="40"/>
      <c r="AK150" s="40"/>
      <c r="AL150" s="40"/>
      <c r="AM150" s="40"/>
      <c r="AN150" s="40"/>
      <c r="AO150" s="40"/>
      <c r="AP150" s="40"/>
      <c r="AQ150" s="81"/>
      <c r="AR150" s="40"/>
      <c r="AS150" s="40"/>
      <c r="AT150" s="120" t="s">
        <v>781</v>
      </c>
      <c r="AU150" s="40" t="s">
        <v>781</v>
      </c>
      <c r="AV150" s="40" t="s">
        <v>781</v>
      </c>
      <c r="AW150" s="40" t="s">
        <v>781</v>
      </c>
      <c r="AX150" s="140" t="s">
        <v>781</v>
      </c>
      <c r="AY150" s="40" t="s">
        <v>781</v>
      </c>
      <c r="AZ150" s="40" t="s">
        <v>781</v>
      </c>
      <c r="BA150" s="40" t="s">
        <v>781</v>
      </c>
      <c r="BB150" s="40" t="s">
        <v>781</v>
      </c>
      <c r="BC150" s="40" t="s">
        <v>781</v>
      </c>
      <c r="BD150" s="106" t="s">
        <v>781</v>
      </c>
      <c r="BE150" s="140" t="s">
        <v>781</v>
      </c>
      <c r="BF150" s="140" t="s">
        <v>781</v>
      </c>
      <c r="BG150" s="40"/>
      <c r="BH150" s="40"/>
      <c r="BI150" s="40"/>
      <c r="BJ150" s="40"/>
      <c r="BK150" s="40"/>
      <c r="BL150" s="100"/>
      <c r="BM150" s="101"/>
      <c r="BN150" s="101"/>
      <c r="BO150" s="99"/>
      <c r="BP150" s="9"/>
      <c r="BQ150" s="1"/>
      <c r="BR150" s="25"/>
      <c r="BS150" s="67"/>
      <c r="BT150" s="67"/>
      <c r="BU150" s="84" t="e">
        <f t="shared" si="7"/>
        <v>#VALUE!</v>
      </c>
      <c r="BV150" s="99">
        <f t="shared" si="5"/>
        <v>0</v>
      </c>
      <c r="BW150" s="86">
        <f>Design!B156</f>
        <v>8.3999999999999808</v>
      </c>
      <c r="BX150" s="10">
        <f>Design!F156</f>
        <v>0.1220703125</v>
      </c>
      <c r="BY150" s="57" t="s">
        <v>465</v>
      </c>
      <c r="BZ150" s="14" t="s">
        <v>2297</v>
      </c>
      <c r="CA150" s="245">
        <v>41726.714583333334</v>
      </c>
      <c r="CB150" t="s">
        <v>2318</v>
      </c>
      <c r="CC150" s="13"/>
      <c r="CD150" s="67"/>
      <c r="CE150" s="77">
        <v>144</v>
      </c>
      <c r="CF150" s="71">
        <v>82</v>
      </c>
      <c r="CG150" s="71">
        <v>82</v>
      </c>
      <c r="CH150" s="71">
        <v>78</v>
      </c>
      <c r="CI150" s="71">
        <v>76</v>
      </c>
      <c r="CJ150" s="71">
        <v>2</v>
      </c>
      <c r="CK150" s="71">
        <v>1</v>
      </c>
      <c r="CL150" s="71">
        <v>2</v>
      </c>
      <c r="CM150" s="71">
        <v>8</v>
      </c>
      <c r="CN150">
        <v>8</v>
      </c>
      <c r="CO150">
        <v>11</v>
      </c>
      <c r="CP150"/>
      <c r="CQ150"/>
      <c r="CR150"/>
      <c r="CS150" s="12">
        <v>144</v>
      </c>
      <c r="CT150">
        <v>26</v>
      </c>
      <c r="CU150" s="86">
        <v>217.39582824707031</v>
      </c>
      <c r="CV150" s="86">
        <v>-2.6041665077209473</v>
      </c>
      <c r="CW150" s="86"/>
      <c r="CX150" s="86"/>
      <c r="CY150" s="86"/>
      <c r="CZ150">
        <v>144</v>
      </c>
      <c r="DA150">
        <v>102</v>
      </c>
      <c r="DB150">
        <v>543.45257568359375</v>
      </c>
      <c r="DC150" s="86">
        <v>-27.648000717163086</v>
      </c>
      <c r="DD150">
        <v>30</v>
      </c>
      <c r="DE150">
        <v>136</v>
      </c>
      <c r="DF150">
        <v>119.5</v>
      </c>
      <c r="DG150" s="86">
        <v>100</v>
      </c>
      <c r="DH150">
        <v>357.546875</v>
      </c>
      <c r="DI150">
        <v>-2.172487735748291</v>
      </c>
      <c r="DJ150">
        <v>58.8125</v>
      </c>
      <c r="DK150" s="86">
        <v>86</v>
      </c>
      <c r="DL150">
        <v>119.5</v>
      </c>
      <c r="DM150"/>
      <c r="DN150"/>
      <c r="DO150" s="86"/>
      <c r="DP150"/>
      <c r="DQ150"/>
      <c r="DR150"/>
      <c r="DS150" s="86"/>
      <c r="DT150"/>
      <c r="DU150" s="86"/>
      <c r="DV150" s="86"/>
      <c r="DW150" s="86"/>
      <c r="DX150"/>
      <c r="DY150" s="86"/>
      <c r="DZ150" s="86"/>
      <c r="EA150" s="86"/>
      <c r="EB150"/>
      <c r="EC150" s="86"/>
      <c r="ED150" s="86"/>
      <c r="EE150" s="86"/>
      <c r="EF150"/>
      <c r="EG150" s="86"/>
      <c r="EH150" s="86"/>
      <c r="EI150" s="86"/>
      <c r="EJ150" s="159"/>
      <c r="EK150" s="159"/>
      <c r="EL150" s="160"/>
      <c r="FA150" s="78"/>
    </row>
    <row r="151" spans="1:157">
      <c r="A151" s="26"/>
      <c r="B151" s="26"/>
      <c r="C151" s="315"/>
      <c r="D151" s="37" t="s">
        <v>1922</v>
      </c>
      <c r="E151" s="37" t="s">
        <v>1923</v>
      </c>
      <c r="F151" s="38"/>
      <c r="G151" s="39"/>
      <c r="H151" s="40"/>
      <c r="I151" s="40"/>
      <c r="J151" s="40"/>
      <c r="K151" s="40"/>
      <c r="L151" s="40"/>
      <c r="M151" s="40"/>
      <c r="N151" s="40"/>
      <c r="O151" s="40"/>
      <c r="P151" s="40"/>
      <c r="Q151" s="40"/>
      <c r="R151" s="40"/>
      <c r="S151" s="40"/>
      <c r="T151" s="40"/>
      <c r="U151" s="40"/>
      <c r="V151" s="40"/>
      <c r="W151" s="40"/>
      <c r="X151" s="40"/>
      <c r="Y151" s="40"/>
      <c r="Z151" s="40"/>
      <c r="AA151" s="40"/>
      <c r="AB151" s="40"/>
      <c r="AC151" s="40"/>
      <c r="AD151" s="40"/>
      <c r="AE151" s="40"/>
      <c r="AF151" s="40"/>
      <c r="AG151" s="40"/>
      <c r="AH151" s="40"/>
      <c r="AI151" s="40"/>
      <c r="AJ151" s="40"/>
      <c r="AK151" s="40"/>
      <c r="AL151" s="40"/>
      <c r="AM151" s="40"/>
      <c r="AN151" s="40"/>
      <c r="AO151" s="40"/>
      <c r="AP151" s="40"/>
      <c r="AQ151" s="81"/>
      <c r="AR151" s="40"/>
      <c r="AS151" s="40"/>
      <c r="AT151" s="120" t="s">
        <v>1924</v>
      </c>
      <c r="AU151" s="40" t="s">
        <v>1924</v>
      </c>
      <c r="AV151" s="40" t="s">
        <v>1924</v>
      </c>
      <c r="AW151" s="40" t="s">
        <v>1924</v>
      </c>
      <c r="AX151" s="140" t="s">
        <v>1924</v>
      </c>
      <c r="AY151" s="40" t="s">
        <v>1924</v>
      </c>
      <c r="AZ151" s="40" t="s">
        <v>1924</v>
      </c>
      <c r="BA151" s="40" t="s">
        <v>1924</v>
      </c>
      <c r="BB151" s="40" t="s">
        <v>1924</v>
      </c>
      <c r="BC151" s="40" t="s">
        <v>1924</v>
      </c>
      <c r="BD151" s="106" t="s">
        <v>1924</v>
      </c>
      <c r="BE151" s="140" t="s">
        <v>1924</v>
      </c>
      <c r="BF151" s="140" t="s">
        <v>1924</v>
      </c>
      <c r="BG151" s="40"/>
      <c r="BH151" s="40"/>
      <c r="BI151" s="40"/>
      <c r="BJ151" s="40"/>
      <c r="BK151" s="40"/>
      <c r="BL151" s="100"/>
      <c r="BM151" s="101"/>
      <c r="BN151" s="101"/>
      <c r="BO151" s="99"/>
      <c r="BP151" s="9"/>
      <c r="BQ151" s="1"/>
      <c r="BR151" s="25"/>
      <c r="BS151" s="67"/>
      <c r="BT151" s="67"/>
      <c r="BU151" s="84" t="e">
        <f t="shared" si="7"/>
        <v>#VALUE!</v>
      </c>
      <c r="BV151" s="99">
        <f t="shared" si="5"/>
        <v>0</v>
      </c>
      <c r="BW151" s="86">
        <f>Design!B157</f>
        <v>8.4599999999999813</v>
      </c>
      <c r="BX151" s="10">
        <f>Design!F157</f>
        <v>0.1220703125</v>
      </c>
      <c r="BY151" s="57" t="s">
        <v>466</v>
      </c>
      <c r="BZ151" s="14" t="s">
        <v>2304</v>
      </c>
      <c r="CA151" s="245">
        <v>41726.714583333334</v>
      </c>
      <c r="CB151" t="s">
        <v>2220</v>
      </c>
      <c r="CC151" s="13"/>
      <c r="CD151" s="67"/>
      <c r="CE151" s="77">
        <v>145</v>
      </c>
      <c r="CF151" s="71">
        <v>85</v>
      </c>
      <c r="CG151" s="71">
        <v>79</v>
      </c>
      <c r="CH151" s="71">
        <v>77</v>
      </c>
      <c r="CI151" s="71">
        <v>76</v>
      </c>
      <c r="CJ151" s="71">
        <v>2</v>
      </c>
      <c r="CK151" s="71">
        <v>1</v>
      </c>
      <c r="CL151" s="71">
        <v>3</v>
      </c>
      <c r="CM151" s="71">
        <v>7</v>
      </c>
      <c r="CN151">
        <v>7</v>
      </c>
      <c r="CO151">
        <v>10</v>
      </c>
      <c r="CP151"/>
      <c r="CQ151"/>
      <c r="CR151"/>
      <c r="CS151" s="12">
        <v>145</v>
      </c>
      <c r="CT151">
        <v>26</v>
      </c>
      <c r="CU151" s="86">
        <v>217.39582824707031</v>
      </c>
      <c r="CV151" s="86">
        <v>-2.6041665077209473</v>
      </c>
      <c r="CW151" s="86"/>
      <c r="CX151" s="86"/>
      <c r="CY151" s="86"/>
      <c r="CZ151">
        <v>145</v>
      </c>
      <c r="DA151">
        <v>103</v>
      </c>
      <c r="DB151">
        <v>544.00811767578125</v>
      </c>
      <c r="DC151" s="86">
        <v>-26.507999420166016</v>
      </c>
      <c r="DD151">
        <v>30.714284896850586</v>
      </c>
      <c r="DE151">
        <v>137</v>
      </c>
      <c r="DF151">
        <v>119.5</v>
      </c>
      <c r="DG151" s="86">
        <v>101</v>
      </c>
      <c r="DH151">
        <v>357.09115600585937</v>
      </c>
      <c r="DI151">
        <v>-2.2161548137664795</v>
      </c>
      <c r="DJ151">
        <v>60.0625</v>
      </c>
      <c r="DK151" s="86">
        <v>88</v>
      </c>
      <c r="DL151">
        <v>119.5</v>
      </c>
      <c r="DM151"/>
      <c r="DN151"/>
      <c r="DO151" s="86"/>
      <c r="DP151"/>
      <c r="DQ151"/>
      <c r="DR151"/>
      <c r="DS151" s="86"/>
      <c r="DT151"/>
      <c r="DU151" s="86"/>
      <c r="DV151" s="86"/>
      <c r="DW151" s="86"/>
      <c r="DX151"/>
      <c r="DY151" s="86"/>
      <c r="DZ151" s="86"/>
      <c r="EA151" s="86"/>
      <c r="EB151"/>
      <c r="EC151" s="86"/>
      <c r="ED151" s="86"/>
      <c r="EE151" s="86"/>
      <c r="EF151"/>
      <c r="EG151" s="86"/>
      <c r="EH151" s="86"/>
      <c r="EI151" s="86"/>
      <c r="EJ151" s="159"/>
      <c r="EK151" s="159"/>
      <c r="EL151" s="160"/>
      <c r="FA151" s="78"/>
    </row>
    <row r="152" spans="1:157">
      <c r="A152" s="26"/>
      <c r="B152" s="26"/>
      <c r="C152" s="315"/>
      <c r="D152" s="37" t="s">
        <v>1925</v>
      </c>
      <c r="E152" s="37" t="s">
        <v>1670</v>
      </c>
      <c r="F152" s="38"/>
      <c r="G152" s="39"/>
      <c r="H152" s="40"/>
      <c r="I152" s="40"/>
      <c r="J152" s="40"/>
      <c r="K152" s="40"/>
      <c r="L152" s="40"/>
      <c r="M152" s="40"/>
      <c r="N152" s="40"/>
      <c r="O152" s="40"/>
      <c r="P152" s="40"/>
      <c r="Q152" s="40"/>
      <c r="R152" s="40"/>
      <c r="S152" s="40"/>
      <c r="T152" s="40"/>
      <c r="U152" s="40"/>
      <c r="V152" s="40"/>
      <c r="W152" s="40"/>
      <c r="X152" s="40"/>
      <c r="Y152" s="40"/>
      <c r="Z152" s="40"/>
      <c r="AA152" s="40"/>
      <c r="AB152" s="40"/>
      <c r="AC152" s="40"/>
      <c r="AD152" s="40"/>
      <c r="AE152" s="40"/>
      <c r="AF152" s="40"/>
      <c r="AG152" s="40"/>
      <c r="AH152" s="40"/>
      <c r="AI152" s="40"/>
      <c r="AJ152" s="40"/>
      <c r="AK152" s="40"/>
      <c r="AL152" s="40"/>
      <c r="AM152" s="40"/>
      <c r="AN152" s="40"/>
      <c r="AO152" s="40"/>
      <c r="AP152" s="40"/>
      <c r="AQ152" s="81"/>
      <c r="AR152" s="40"/>
      <c r="AS152" s="40"/>
      <c r="AT152" s="120" t="s">
        <v>1671</v>
      </c>
      <c r="AU152" s="40" t="s">
        <v>1671</v>
      </c>
      <c r="AV152" s="40" t="s">
        <v>1671</v>
      </c>
      <c r="AW152" s="40" t="s">
        <v>1671</v>
      </c>
      <c r="AX152" s="140" t="s">
        <v>1671</v>
      </c>
      <c r="AY152" s="40" t="s">
        <v>1671</v>
      </c>
      <c r="AZ152" s="40" t="s">
        <v>1671</v>
      </c>
      <c r="BA152" s="40" t="s">
        <v>1671</v>
      </c>
      <c r="BB152" s="40" t="s">
        <v>1671</v>
      </c>
      <c r="BC152" s="40" t="s">
        <v>1671</v>
      </c>
      <c r="BD152" s="106" t="s">
        <v>1671</v>
      </c>
      <c r="BE152" s="140" t="s">
        <v>1671</v>
      </c>
      <c r="BF152" s="140" t="s">
        <v>1671</v>
      </c>
      <c r="BG152" s="40"/>
      <c r="BH152" s="40"/>
      <c r="BI152" s="40"/>
      <c r="BJ152" s="40"/>
      <c r="BK152" s="40"/>
      <c r="BL152" s="100"/>
      <c r="BM152" s="101"/>
      <c r="BN152" s="101"/>
      <c r="BO152" s="99"/>
      <c r="BP152" s="9"/>
      <c r="BQ152" s="1"/>
      <c r="BR152" s="25"/>
      <c r="BS152" s="67"/>
      <c r="BT152" s="67"/>
      <c r="BU152" s="84" t="e">
        <f t="shared" si="7"/>
        <v>#VALUE!</v>
      </c>
      <c r="BV152" s="99">
        <f t="shared" si="5"/>
        <v>0</v>
      </c>
      <c r="BW152" s="86">
        <f>Design!B158</f>
        <v>8.5199999999999818</v>
      </c>
      <c r="BX152" s="10">
        <f>Design!F158</f>
        <v>0.1220703125</v>
      </c>
      <c r="BY152" s="57" t="s">
        <v>467</v>
      </c>
      <c r="BZ152" s="14" t="s">
        <v>2305</v>
      </c>
      <c r="CA152" s="245">
        <v>41726.714594907404</v>
      </c>
      <c r="CB152" t="s">
        <v>2415</v>
      </c>
      <c r="CC152" s="13"/>
      <c r="CD152" s="67"/>
      <c r="CE152" s="77">
        <v>146</v>
      </c>
      <c r="CF152" s="71">
        <v>81</v>
      </c>
      <c r="CG152" s="71">
        <v>84</v>
      </c>
      <c r="CH152" s="71">
        <v>76</v>
      </c>
      <c r="CI152" s="71">
        <v>75</v>
      </c>
      <c r="CJ152" s="71">
        <v>2</v>
      </c>
      <c r="CK152" s="71">
        <v>1</v>
      </c>
      <c r="CL152" s="71">
        <v>3</v>
      </c>
      <c r="CM152" s="71">
        <v>8</v>
      </c>
      <c r="CN152">
        <v>8</v>
      </c>
      <c r="CO152">
        <v>10</v>
      </c>
      <c r="CP152"/>
      <c r="CQ152"/>
      <c r="CR152"/>
      <c r="CS152" s="12">
        <v>146</v>
      </c>
      <c r="CT152">
        <v>26</v>
      </c>
      <c r="CU152" s="86">
        <v>217.39582824707031</v>
      </c>
      <c r="CV152" s="86">
        <v>-2.6041665077209473</v>
      </c>
      <c r="CW152" s="86"/>
      <c r="CX152" s="86"/>
      <c r="CY152" s="86"/>
      <c r="CZ152">
        <v>146</v>
      </c>
      <c r="DA152">
        <v>103</v>
      </c>
      <c r="DB152">
        <v>545.1331787109375</v>
      </c>
      <c r="DC152" s="86">
        <v>-26.507999420166016</v>
      </c>
      <c r="DD152">
        <v>27.866666793823242</v>
      </c>
      <c r="DE152">
        <v>133</v>
      </c>
      <c r="DF152">
        <v>119</v>
      </c>
      <c r="DG152" s="86">
        <v>101</v>
      </c>
      <c r="DH152">
        <v>357.09115600585937</v>
      </c>
      <c r="DI152">
        <v>-2.2161548137664795</v>
      </c>
      <c r="DJ152">
        <v>58.375</v>
      </c>
      <c r="DK152" s="86">
        <v>88</v>
      </c>
      <c r="DL152">
        <v>119.5</v>
      </c>
      <c r="DM152"/>
      <c r="DN152"/>
      <c r="DO152" s="86"/>
      <c r="DP152"/>
      <c r="DQ152"/>
      <c r="DR152"/>
      <c r="DS152" s="86"/>
      <c r="DT152"/>
      <c r="DU152" s="86"/>
      <c r="DV152" s="86"/>
      <c r="DW152" s="86"/>
      <c r="DX152"/>
      <c r="DY152" s="86"/>
      <c r="DZ152" s="86"/>
      <c r="EA152" s="86"/>
      <c r="EB152"/>
      <c r="EC152" s="86"/>
      <c r="ED152" s="86"/>
      <c r="EE152" s="86"/>
      <c r="EF152"/>
      <c r="EG152" s="86"/>
      <c r="EH152" s="86"/>
      <c r="EI152" s="86"/>
      <c r="EJ152" s="159"/>
      <c r="EK152" s="159"/>
      <c r="EL152" s="160"/>
      <c r="FA152" s="78"/>
    </row>
    <row r="153" spans="1:157">
      <c r="A153" s="26"/>
      <c r="B153" s="26"/>
      <c r="C153" s="315"/>
      <c r="D153" s="37" t="s">
        <v>2160</v>
      </c>
      <c r="E153" s="37" t="s">
        <v>2161</v>
      </c>
      <c r="F153" s="38"/>
      <c r="G153" s="39"/>
      <c r="H153" s="40"/>
      <c r="I153" s="40"/>
      <c r="J153" s="40"/>
      <c r="K153" s="40"/>
      <c r="L153" s="40"/>
      <c r="M153" s="40"/>
      <c r="N153" s="40"/>
      <c r="O153" s="40"/>
      <c r="P153" s="40"/>
      <c r="Q153" s="40"/>
      <c r="R153" s="40"/>
      <c r="S153" s="40"/>
      <c r="T153" s="40"/>
      <c r="U153" s="40"/>
      <c r="V153" s="40"/>
      <c r="W153" s="40"/>
      <c r="X153" s="40"/>
      <c r="Y153" s="40"/>
      <c r="Z153" s="40"/>
      <c r="AA153" s="40"/>
      <c r="AB153" s="40"/>
      <c r="AC153" s="40"/>
      <c r="AD153" s="40"/>
      <c r="AE153" s="40"/>
      <c r="AF153" s="40"/>
      <c r="AG153" s="40"/>
      <c r="AH153" s="40"/>
      <c r="AI153" s="40"/>
      <c r="AJ153" s="40"/>
      <c r="AK153" s="40"/>
      <c r="AL153" s="40"/>
      <c r="AM153" s="40"/>
      <c r="AN153" s="40"/>
      <c r="AO153" s="40"/>
      <c r="AP153" s="40"/>
      <c r="AQ153" s="81"/>
      <c r="AR153" s="40"/>
      <c r="AS153" s="40"/>
      <c r="AT153" s="120" t="s">
        <v>2162</v>
      </c>
      <c r="AU153" s="40" t="s">
        <v>2162</v>
      </c>
      <c r="AV153" s="40" t="s">
        <v>2162</v>
      </c>
      <c r="AW153" s="40" t="s">
        <v>2162</v>
      </c>
      <c r="AX153" s="140" t="s">
        <v>2162</v>
      </c>
      <c r="AY153" s="40" t="s">
        <v>2162</v>
      </c>
      <c r="AZ153" s="40" t="s">
        <v>2162</v>
      </c>
      <c r="BA153" s="40" t="s">
        <v>2162</v>
      </c>
      <c r="BB153" s="40" t="s">
        <v>2162</v>
      </c>
      <c r="BC153" s="40" t="s">
        <v>2162</v>
      </c>
      <c r="BD153" s="106" t="s">
        <v>2162</v>
      </c>
      <c r="BE153" s="140" t="s">
        <v>2162</v>
      </c>
      <c r="BF153" s="140" t="s">
        <v>2162</v>
      </c>
      <c r="BG153" s="40"/>
      <c r="BH153" s="40"/>
      <c r="BI153" s="40"/>
      <c r="BJ153" s="40"/>
      <c r="BK153" s="40"/>
      <c r="BL153" s="100"/>
      <c r="BM153" s="101"/>
      <c r="BN153" s="101"/>
      <c r="BO153" s="99"/>
      <c r="BP153" s="9"/>
      <c r="BQ153" s="1"/>
      <c r="BR153" s="25"/>
      <c r="BS153" s="67"/>
      <c r="BT153" s="67"/>
      <c r="BU153" s="84" t="e">
        <f t="shared" si="7"/>
        <v>#VALUE!</v>
      </c>
      <c r="BV153" s="99">
        <f t="shared" si="5"/>
        <v>0</v>
      </c>
      <c r="BW153" s="86">
        <f>Design!B159</f>
        <v>8.5799999999999823</v>
      </c>
      <c r="BX153" s="10">
        <f>Design!F159</f>
        <v>0.1220703125</v>
      </c>
      <c r="BY153" s="57" t="s">
        <v>468</v>
      </c>
      <c r="BZ153" s="14" t="s">
        <v>2306</v>
      </c>
      <c r="CA153" s="245">
        <v>41726.714629629627</v>
      </c>
      <c r="CB153" t="s">
        <v>2220</v>
      </c>
      <c r="CC153" s="13"/>
      <c r="CD153" s="67"/>
      <c r="CE153" s="77">
        <v>147</v>
      </c>
      <c r="CF153" s="71">
        <v>80</v>
      </c>
      <c r="CG153" s="71">
        <v>82</v>
      </c>
      <c r="CH153" s="71">
        <v>76</v>
      </c>
      <c r="CI153" s="71">
        <v>74</v>
      </c>
      <c r="CJ153" s="71">
        <v>3</v>
      </c>
      <c r="CK153" s="71">
        <v>1</v>
      </c>
      <c r="CL153" s="71">
        <v>3</v>
      </c>
      <c r="CM153" s="71">
        <v>8</v>
      </c>
      <c r="CN153">
        <v>8</v>
      </c>
      <c r="CO153">
        <v>10</v>
      </c>
      <c r="CP153"/>
      <c r="CQ153"/>
      <c r="CR153"/>
      <c r="CS153" s="12">
        <v>147</v>
      </c>
      <c r="CT153">
        <v>26</v>
      </c>
      <c r="CU153" s="86">
        <v>217.39582824707031</v>
      </c>
      <c r="CV153" s="86">
        <v>-2.6041665077209473</v>
      </c>
      <c r="CW153" s="86"/>
      <c r="CX153" s="86"/>
      <c r="CY153" s="86"/>
      <c r="CZ153">
        <v>147</v>
      </c>
      <c r="DA153">
        <v>104</v>
      </c>
      <c r="DB153">
        <v>545.1331787109375</v>
      </c>
      <c r="DC153" s="86">
        <v>-25.392000198364258</v>
      </c>
      <c r="DD153">
        <v>35.928569793701172</v>
      </c>
      <c r="DE153">
        <v>135</v>
      </c>
      <c r="DF153">
        <v>119.5</v>
      </c>
      <c r="DG153" s="86">
        <v>102</v>
      </c>
      <c r="DH153">
        <v>357.09115600585937</v>
      </c>
      <c r="DI153">
        <v>-2.260256290435791</v>
      </c>
      <c r="DJ153">
        <v>58.375</v>
      </c>
      <c r="DK153" s="86">
        <v>88</v>
      </c>
      <c r="DL153">
        <v>119.5</v>
      </c>
      <c r="DM153"/>
      <c r="DN153"/>
      <c r="DO153" s="86"/>
      <c r="DP153"/>
      <c r="DQ153"/>
      <c r="DR153"/>
      <c r="DS153" s="86"/>
      <c r="DT153"/>
      <c r="DU153" s="86"/>
      <c r="DV153" s="86"/>
      <c r="DW153" s="86"/>
      <c r="DX153"/>
      <c r="DY153" s="86"/>
      <c r="DZ153" s="86"/>
      <c r="EA153" s="86"/>
      <c r="EB153"/>
      <c r="EC153" s="86"/>
      <c r="ED153" s="86"/>
      <c r="EE153" s="86"/>
      <c r="EF153"/>
      <c r="EG153" s="86"/>
      <c r="EH153" s="86"/>
      <c r="EI153" s="86"/>
      <c r="EJ153" s="159"/>
      <c r="EK153" s="159"/>
      <c r="EL153" s="160"/>
      <c r="FA153" s="78"/>
    </row>
    <row r="154" spans="1:157">
      <c r="A154" s="26"/>
      <c r="B154" s="26"/>
      <c r="C154" s="315"/>
      <c r="D154" s="37" t="s">
        <v>2163</v>
      </c>
      <c r="E154" s="37" t="s">
        <v>2164</v>
      </c>
      <c r="F154" s="38"/>
      <c r="G154" s="39"/>
      <c r="H154" s="40"/>
      <c r="I154" s="40"/>
      <c r="J154" s="40"/>
      <c r="K154" s="40"/>
      <c r="L154" s="40"/>
      <c r="M154" s="40"/>
      <c r="N154" s="40"/>
      <c r="O154" s="40"/>
      <c r="P154" s="40"/>
      <c r="Q154" s="40"/>
      <c r="R154" s="40"/>
      <c r="S154" s="40"/>
      <c r="T154" s="40"/>
      <c r="U154" s="40"/>
      <c r="V154" s="40"/>
      <c r="W154" s="40"/>
      <c r="X154" s="40"/>
      <c r="Y154" s="40"/>
      <c r="Z154" s="40"/>
      <c r="AA154" s="40"/>
      <c r="AB154" s="40"/>
      <c r="AC154" s="40"/>
      <c r="AD154" s="40"/>
      <c r="AE154" s="40"/>
      <c r="AF154" s="40"/>
      <c r="AG154" s="40"/>
      <c r="AH154" s="40"/>
      <c r="AI154" s="40"/>
      <c r="AJ154" s="40"/>
      <c r="AK154" s="40"/>
      <c r="AL154" s="40"/>
      <c r="AM154" s="40"/>
      <c r="AN154" s="40"/>
      <c r="AO154" s="40"/>
      <c r="AP154" s="40"/>
      <c r="AQ154" s="81"/>
      <c r="AR154" s="40"/>
      <c r="AS154" s="40"/>
      <c r="AT154" s="120" t="s">
        <v>2162</v>
      </c>
      <c r="AU154" s="40" t="s">
        <v>2162</v>
      </c>
      <c r="AV154" s="40" t="s">
        <v>2162</v>
      </c>
      <c r="AW154" s="40" t="s">
        <v>2162</v>
      </c>
      <c r="AX154" s="140" t="s">
        <v>2162</v>
      </c>
      <c r="AY154" s="40" t="s">
        <v>2162</v>
      </c>
      <c r="AZ154" s="40" t="s">
        <v>2162</v>
      </c>
      <c r="BA154" s="40" t="s">
        <v>2162</v>
      </c>
      <c r="BB154" s="40" t="s">
        <v>2162</v>
      </c>
      <c r="BC154" s="40" t="s">
        <v>2162</v>
      </c>
      <c r="BD154" s="106" t="s">
        <v>2162</v>
      </c>
      <c r="BE154" s="140" t="s">
        <v>2162</v>
      </c>
      <c r="BF154" s="140" t="s">
        <v>2162</v>
      </c>
      <c r="BG154" s="40"/>
      <c r="BH154" s="40"/>
      <c r="BI154" s="40"/>
      <c r="BJ154" s="40"/>
      <c r="BK154" s="40"/>
      <c r="BL154" s="100"/>
      <c r="BM154" s="101"/>
      <c r="BN154" s="101"/>
      <c r="BO154" s="99"/>
      <c r="BP154" s="9"/>
      <c r="BQ154" s="1"/>
      <c r="BR154" s="25"/>
      <c r="BS154" s="67"/>
      <c r="BT154" s="67"/>
      <c r="BU154" s="84" t="e">
        <f t="shared" si="7"/>
        <v>#VALUE!</v>
      </c>
      <c r="BV154" s="99">
        <f t="shared" si="5"/>
        <v>0</v>
      </c>
      <c r="BW154" s="86">
        <f>Design!B160</f>
        <v>8.6399999999999828</v>
      </c>
      <c r="BX154" s="10">
        <f>Design!F160</f>
        <v>0.1220703125</v>
      </c>
      <c r="BY154" s="57" t="s">
        <v>469</v>
      </c>
      <c r="BZ154" s="14" t="s">
        <v>2297</v>
      </c>
      <c r="CA154" s="245">
        <v>41726.714629629627</v>
      </c>
      <c r="CB154" t="s">
        <v>2416</v>
      </c>
      <c r="CC154" s="13"/>
      <c r="CD154" s="67"/>
      <c r="CE154" s="77">
        <v>148</v>
      </c>
      <c r="CF154" s="71">
        <v>81</v>
      </c>
      <c r="CG154" s="71">
        <v>79</v>
      </c>
      <c r="CH154" s="71">
        <v>75</v>
      </c>
      <c r="CI154" s="71">
        <v>76</v>
      </c>
      <c r="CJ154" s="71">
        <v>3</v>
      </c>
      <c r="CK154" s="71">
        <v>1</v>
      </c>
      <c r="CL154" s="71">
        <v>3</v>
      </c>
      <c r="CM154" s="71">
        <v>8</v>
      </c>
      <c r="CN154">
        <v>7</v>
      </c>
      <c r="CO154">
        <v>10</v>
      </c>
      <c r="CP154"/>
      <c r="CQ154"/>
      <c r="CR154"/>
      <c r="CS154" s="12">
        <v>148</v>
      </c>
      <c r="CT154">
        <v>26</v>
      </c>
      <c r="CU154" s="86">
        <v>217.39582824707031</v>
      </c>
      <c r="CV154" s="86">
        <v>-2.6041665077209473</v>
      </c>
      <c r="CW154" s="86"/>
      <c r="CX154" s="86"/>
      <c r="CY154" s="86"/>
      <c r="CZ154">
        <v>148</v>
      </c>
      <c r="DA154">
        <v>105</v>
      </c>
      <c r="DB154">
        <v>545.1331787109375</v>
      </c>
      <c r="DC154" s="86">
        <v>-24.299999237060547</v>
      </c>
      <c r="DD154">
        <v>34.533332824707031</v>
      </c>
      <c r="DE154">
        <v>137</v>
      </c>
      <c r="DF154">
        <v>119</v>
      </c>
      <c r="DG154" s="86">
        <v>102</v>
      </c>
      <c r="DH154">
        <v>357.09115600585937</v>
      </c>
      <c r="DI154">
        <v>-2.260256290435791</v>
      </c>
      <c r="DJ154">
        <v>58.75</v>
      </c>
      <c r="DK154" s="86">
        <v>87</v>
      </c>
      <c r="DL154">
        <v>119.5</v>
      </c>
      <c r="DM154"/>
      <c r="DN154"/>
      <c r="DO154" s="86"/>
      <c r="DP154"/>
      <c r="DQ154"/>
      <c r="DR154"/>
      <c r="DS154" s="86"/>
      <c r="DT154"/>
      <c r="DU154" s="86"/>
      <c r="DV154" s="86"/>
      <c r="DW154" s="86"/>
      <c r="DX154"/>
      <c r="DY154" s="86"/>
      <c r="DZ154" s="86"/>
      <c r="EA154" s="86"/>
      <c r="EB154"/>
      <c r="EC154" s="86"/>
      <c r="ED154" s="86"/>
      <c r="EE154" s="86"/>
      <c r="EF154"/>
      <c r="EG154" s="86"/>
      <c r="EH154" s="86"/>
      <c r="EI154" s="86"/>
      <c r="EJ154" s="159"/>
      <c r="EK154" s="159"/>
      <c r="EL154" s="160"/>
      <c r="FA154" s="78"/>
    </row>
    <row r="155" spans="1:157">
      <c r="A155" s="26"/>
      <c r="B155" s="26"/>
      <c r="C155" s="316"/>
      <c r="D155" s="37" t="s">
        <v>2165</v>
      </c>
      <c r="E155" s="37" t="s">
        <v>2166</v>
      </c>
      <c r="F155" s="38"/>
      <c r="G155" s="39"/>
      <c r="H155" s="40"/>
      <c r="I155" s="40"/>
      <c r="J155" s="40"/>
      <c r="K155" s="40"/>
      <c r="L155" s="40"/>
      <c r="M155" s="40"/>
      <c r="N155" s="40"/>
      <c r="O155" s="40"/>
      <c r="P155" s="40"/>
      <c r="Q155" s="40"/>
      <c r="R155" s="40"/>
      <c r="S155" s="40"/>
      <c r="T155" s="40"/>
      <c r="U155" s="40"/>
      <c r="V155" s="40"/>
      <c r="W155" s="40"/>
      <c r="X155" s="40"/>
      <c r="Y155" s="40"/>
      <c r="Z155" s="40"/>
      <c r="AA155" s="40"/>
      <c r="AB155" s="40"/>
      <c r="AC155" s="40"/>
      <c r="AD155" s="40"/>
      <c r="AE155" s="40"/>
      <c r="AF155" s="40"/>
      <c r="AG155" s="40"/>
      <c r="AH155" s="40"/>
      <c r="AI155" s="40"/>
      <c r="AJ155" s="40"/>
      <c r="AK155" s="40"/>
      <c r="AL155" s="40"/>
      <c r="AM155" s="40"/>
      <c r="AN155" s="40"/>
      <c r="AO155" s="40"/>
      <c r="AP155" s="40"/>
      <c r="AQ155" s="81"/>
      <c r="AR155" s="40"/>
      <c r="AS155" s="40"/>
      <c r="AT155" s="120" t="s">
        <v>2162</v>
      </c>
      <c r="AU155" s="40" t="s">
        <v>2162</v>
      </c>
      <c r="AV155" s="40" t="s">
        <v>2162</v>
      </c>
      <c r="AW155" s="40" t="s">
        <v>2162</v>
      </c>
      <c r="AX155" s="140" t="s">
        <v>2162</v>
      </c>
      <c r="AY155" s="40" t="s">
        <v>2162</v>
      </c>
      <c r="AZ155" s="40" t="s">
        <v>2162</v>
      </c>
      <c r="BA155" s="40" t="s">
        <v>2162</v>
      </c>
      <c r="BB155" s="40" t="s">
        <v>2162</v>
      </c>
      <c r="BC155" s="40" t="s">
        <v>2162</v>
      </c>
      <c r="BD155" s="106" t="s">
        <v>2162</v>
      </c>
      <c r="BE155" s="140" t="s">
        <v>2162</v>
      </c>
      <c r="BF155" s="140" t="s">
        <v>2162</v>
      </c>
      <c r="BG155" s="40"/>
      <c r="BH155" s="40"/>
      <c r="BI155" s="40"/>
      <c r="BJ155" s="40"/>
      <c r="BK155" s="40"/>
      <c r="BL155" s="100"/>
      <c r="BM155" s="101"/>
      <c r="BN155" s="101"/>
      <c r="BO155" s="99"/>
      <c r="BP155" s="9"/>
      <c r="BQ155" s="1"/>
      <c r="BR155" s="25"/>
      <c r="BS155" s="67"/>
      <c r="BT155" s="67"/>
      <c r="BU155" s="84" t="e">
        <f t="shared" si="7"/>
        <v>#VALUE!</v>
      </c>
      <c r="BV155" s="99">
        <f t="shared" si="5"/>
        <v>0</v>
      </c>
      <c r="BW155" s="86">
        <f>Design!B161</f>
        <v>8.6999999999999833</v>
      </c>
      <c r="BX155" s="10">
        <f>Design!F161</f>
        <v>0.1220703125</v>
      </c>
      <c r="BY155" s="57" t="s">
        <v>470</v>
      </c>
      <c r="BZ155" s="14" t="s">
        <v>2297</v>
      </c>
      <c r="CA155" s="245">
        <v>41726.714629629627</v>
      </c>
      <c r="CB155" t="s">
        <v>2417</v>
      </c>
      <c r="CC155" s="13"/>
      <c r="CD155" s="67"/>
      <c r="CE155" s="77">
        <v>149</v>
      </c>
      <c r="CF155" s="71">
        <v>82</v>
      </c>
      <c r="CG155" s="71">
        <v>82</v>
      </c>
      <c r="CH155" s="71">
        <v>78</v>
      </c>
      <c r="CI155" s="71">
        <v>76</v>
      </c>
      <c r="CJ155" s="71">
        <v>4</v>
      </c>
      <c r="CK155" s="71">
        <v>2</v>
      </c>
      <c r="CL155" s="71">
        <v>5</v>
      </c>
      <c r="CM155" s="71">
        <v>7</v>
      </c>
      <c r="CN155">
        <v>7</v>
      </c>
      <c r="CO155">
        <v>11</v>
      </c>
      <c r="CP155"/>
      <c r="CQ155"/>
      <c r="CR155"/>
      <c r="CS155" s="12">
        <v>149</v>
      </c>
      <c r="CT155">
        <v>26</v>
      </c>
      <c r="CU155" s="86">
        <v>217.39582824707031</v>
      </c>
      <c r="CV155" s="86">
        <v>-2.6041665077209473</v>
      </c>
      <c r="CW155" s="86"/>
      <c r="CX155" s="86"/>
      <c r="CY155" s="86"/>
      <c r="CZ155">
        <v>149</v>
      </c>
      <c r="DA155">
        <v>105</v>
      </c>
      <c r="DB155">
        <v>545.54461669921875</v>
      </c>
      <c r="DC155" s="86">
        <v>-24.299999237060547</v>
      </c>
      <c r="DD155">
        <v>33.642856597900391</v>
      </c>
      <c r="DE155">
        <v>133</v>
      </c>
      <c r="DF155">
        <v>119.5</v>
      </c>
      <c r="DG155" s="86">
        <v>103</v>
      </c>
      <c r="DH155">
        <v>357.09115600585937</v>
      </c>
      <c r="DI155">
        <v>-2.3047924041748047</v>
      </c>
      <c r="DJ155">
        <v>59.0625</v>
      </c>
      <c r="DK155" s="86">
        <v>85</v>
      </c>
      <c r="DL155">
        <v>119.5</v>
      </c>
      <c r="DM155"/>
      <c r="DN155"/>
      <c r="DO155" s="86"/>
      <c r="DP155"/>
      <c r="DQ155"/>
      <c r="DR155"/>
      <c r="DS155" s="86"/>
      <c r="DT155"/>
      <c r="DU155" s="86"/>
      <c r="DV155" s="86"/>
      <c r="DW155" s="86"/>
      <c r="DX155"/>
      <c r="DY155" s="86"/>
      <c r="DZ155" s="86"/>
      <c r="EA155" s="86"/>
      <c r="EB155"/>
      <c r="EC155" s="86"/>
      <c r="ED155" s="86"/>
      <c r="EE155" s="86"/>
      <c r="EF155"/>
      <c r="EG155" s="86"/>
      <c r="EH155" s="86"/>
      <c r="EI155" s="86"/>
      <c r="EJ155" s="159"/>
      <c r="EK155" s="159"/>
      <c r="EL155" s="160"/>
      <c r="FA155" s="78"/>
    </row>
    <row r="156" spans="1:157">
      <c r="A156" s="26"/>
      <c r="B156" s="26"/>
      <c r="C156" s="314" t="s">
        <v>2167</v>
      </c>
      <c r="D156" s="37" t="s">
        <v>2168</v>
      </c>
      <c r="E156" s="37" t="s">
        <v>1842</v>
      </c>
      <c r="F156" s="38"/>
      <c r="G156" s="39"/>
      <c r="H156" s="40"/>
      <c r="I156" s="40"/>
      <c r="J156" s="40"/>
      <c r="K156" s="40"/>
      <c r="L156" s="40"/>
      <c r="M156" s="40"/>
      <c r="N156" s="40"/>
      <c r="O156" s="40"/>
      <c r="P156" s="40"/>
      <c r="Q156" s="40"/>
      <c r="R156" s="40"/>
      <c r="S156" s="40"/>
      <c r="T156" s="40"/>
      <c r="U156" s="40"/>
      <c r="V156" s="40"/>
      <c r="W156" s="40"/>
      <c r="X156" s="40"/>
      <c r="Y156" s="40"/>
      <c r="Z156" s="40"/>
      <c r="AA156" s="40"/>
      <c r="AB156" s="40"/>
      <c r="AC156" s="40"/>
      <c r="AD156" s="40"/>
      <c r="AE156" s="40"/>
      <c r="AF156" s="40"/>
      <c r="AG156" s="40"/>
      <c r="AH156" s="40"/>
      <c r="AI156" s="40"/>
      <c r="AJ156" s="40"/>
      <c r="AK156" s="40"/>
      <c r="AL156" s="40"/>
      <c r="AM156" s="40"/>
      <c r="AN156" s="40"/>
      <c r="AO156" s="40"/>
      <c r="AP156" s="40"/>
      <c r="AQ156" s="81"/>
      <c r="AR156" s="40"/>
      <c r="AS156" s="40"/>
      <c r="AT156" s="120" t="s">
        <v>922</v>
      </c>
      <c r="AU156" s="40" t="s">
        <v>922</v>
      </c>
      <c r="AV156" s="40" t="s">
        <v>922</v>
      </c>
      <c r="AW156" s="40" t="s">
        <v>922</v>
      </c>
      <c r="AX156" s="140" t="s">
        <v>922</v>
      </c>
      <c r="AY156" s="40" t="s">
        <v>922</v>
      </c>
      <c r="AZ156" s="40" t="s">
        <v>922</v>
      </c>
      <c r="BA156" s="40" t="s">
        <v>922</v>
      </c>
      <c r="BB156" s="40" t="s">
        <v>922</v>
      </c>
      <c r="BC156" s="40" t="s">
        <v>922</v>
      </c>
      <c r="BD156" s="106" t="s">
        <v>922</v>
      </c>
      <c r="BE156" s="140" t="s">
        <v>922</v>
      </c>
      <c r="BF156" s="140" t="s">
        <v>922</v>
      </c>
      <c r="BG156" s="40"/>
      <c r="BH156" s="40"/>
      <c r="BI156" s="40"/>
      <c r="BJ156" s="40"/>
      <c r="BK156" s="40"/>
      <c r="BL156" s="100"/>
      <c r="BM156" s="101"/>
      <c r="BN156" s="101"/>
      <c r="BO156" s="99"/>
      <c r="BP156" s="9"/>
      <c r="BQ156" s="1"/>
      <c r="BR156" s="25"/>
      <c r="BS156" s="67"/>
      <c r="BT156" s="67"/>
      <c r="BU156" s="84" t="e">
        <f t="shared" si="7"/>
        <v>#VALUE!</v>
      </c>
      <c r="BV156" s="99">
        <f t="shared" si="5"/>
        <v>0</v>
      </c>
      <c r="BW156" s="86">
        <f>Design!B162</f>
        <v>8.7599999999999838</v>
      </c>
      <c r="BX156" s="10">
        <f>Design!F162</f>
        <v>0.1220703125</v>
      </c>
      <c r="BY156" s="57" t="s">
        <v>885</v>
      </c>
      <c r="BZ156" s="14" t="s">
        <v>2297</v>
      </c>
      <c r="CA156" s="245">
        <v>41726.714641203704</v>
      </c>
      <c r="CB156" t="s">
        <v>2418</v>
      </c>
      <c r="CC156" s="13"/>
      <c r="CD156" s="67"/>
      <c r="CE156" s="77">
        <v>150</v>
      </c>
      <c r="CF156" s="71">
        <v>80</v>
      </c>
      <c r="CG156" s="71">
        <v>86</v>
      </c>
      <c r="CH156" s="71">
        <v>80</v>
      </c>
      <c r="CI156" s="71">
        <v>75</v>
      </c>
      <c r="CJ156" s="71">
        <v>5</v>
      </c>
      <c r="CK156" s="71">
        <v>2</v>
      </c>
      <c r="CL156" s="71">
        <v>7</v>
      </c>
      <c r="CM156" s="71">
        <v>7</v>
      </c>
      <c r="CN156">
        <v>7</v>
      </c>
      <c r="CO156">
        <v>10</v>
      </c>
      <c r="CP156"/>
      <c r="CQ156"/>
      <c r="CR156"/>
      <c r="CS156" s="12">
        <v>150</v>
      </c>
      <c r="CT156">
        <v>27</v>
      </c>
      <c r="CU156" s="86">
        <v>217.19166564941406</v>
      </c>
      <c r="CV156" s="86">
        <v>-2.8083393573760986</v>
      </c>
      <c r="CW156" s="86"/>
      <c r="CX156" s="86"/>
      <c r="CY156" s="86"/>
      <c r="CZ156">
        <v>150</v>
      </c>
      <c r="DA156">
        <v>106</v>
      </c>
      <c r="DB156">
        <v>545.54461669921875</v>
      </c>
      <c r="DC156" s="86">
        <v>-23.232000350952148</v>
      </c>
      <c r="DD156">
        <v>37.857143402099609</v>
      </c>
      <c r="DE156">
        <v>133</v>
      </c>
      <c r="DF156">
        <v>119.5</v>
      </c>
      <c r="DG156" s="86">
        <v>104</v>
      </c>
      <c r="DH156">
        <v>357.09115600585937</v>
      </c>
      <c r="DI156">
        <v>-2.3497629165649414</v>
      </c>
      <c r="DJ156">
        <v>56.8125</v>
      </c>
      <c r="DK156" s="86">
        <v>86</v>
      </c>
      <c r="DL156">
        <v>119.5</v>
      </c>
      <c r="DM156"/>
      <c r="DN156"/>
      <c r="DO156" s="86"/>
      <c r="DP156"/>
      <c r="DQ156"/>
      <c r="DR156"/>
      <c r="DS156" s="86"/>
      <c r="DT156"/>
      <c r="DU156" s="86"/>
      <c r="DV156" s="86"/>
      <c r="DW156" s="86"/>
      <c r="DX156"/>
      <c r="DY156" s="86"/>
      <c r="DZ156" s="86"/>
      <c r="EA156" s="86"/>
      <c r="EB156"/>
      <c r="EC156" s="86"/>
      <c r="ED156" s="86"/>
      <c r="EE156" s="86"/>
      <c r="EF156"/>
      <c r="EG156" s="86"/>
      <c r="EH156" s="86"/>
      <c r="EI156" s="86"/>
      <c r="EJ156" s="159"/>
      <c r="EK156" s="159"/>
      <c r="EL156" s="160"/>
      <c r="FA156" s="78"/>
    </row>
    <row r="157" spans="1:157">
      <c r="A157" s="26"/>
      <c r="B157" s="26"/>
      <c r="C157" s="315"/>
      <c r="D157" s="37" t="s">
        <v>1843</v>
      </c>
      <c r="E157" s="37" t="s">
        <v>1844</v>
      </c>
      <c r="F157" s="38"/>
      <c r="G157" s="39"/>
      <c r="H157" s="40"/>
      <c r="I157" s="40"/>
      <c r="J157" s="40"/>
      <c r="K157" s="40"/>
      <c r="L157" s="40"/>
      <c r="M157" s="40"/>
      <c r="N157" s="40"/>
      <c r="O157" s="40"/>
      <c r="P157" s="40"/>
      <c r="Q157" s="40"/>
      <c r="R157" s="40"/>
      <c r="S157" s="40"/>
      <c r="T157" s="40"/>
      <c r="U157" s="40"/>
      <c r="V157" s="40"/>
      <c r="W157" s="40"/>
      <c r="X157" s="40"/>
      <c r="Y157" s="40"/>
      <c r="Z157" s="40"/>
      <c r="AA157" s="40"/>
      <c r="AB157" s="40"/>
      <c r="AC157" s="40"/>
      <c r="AD157" s="40"/>
      <c r="AE157" s="40"/>
      <c r="AF157" s="40"/>
      <c r="AG157" s="40"/>
      <c r="AH157" s="40"/>
      <c r="AI157" s="40"/>
      <c r="AJ157" s="40"/>
      <c r="AK157" s="40"/>
      <c r="AL157" s="40"/>
      <c r="AM157" s="40"/>
      <c r="AN157" s="40"/>
      <c r="AO157" s="40"/>
      <c r="AP157" s="40"/>
      <c r="AQ157" s="81"/>
      <c r="AR157" s="40"/>
      <c r="AS157" s="40"/>
      <c r="AT157" s="120" t="s">
        <v>922</v>
      </c>
      <c r="AU157" s="40" t="s">
        <v>1179</v>
      </c>
      <c r="AV157" s="40" t="s">
        <v>1781</v>
      </c>
      <c r="AW157" s="40" t="s">
        <v>826</v>
      </c>
      <c r="AX157" s="136">
        <v>46080</v>
      </c>
      <c r="AY157" s="40" t="s">
        <v>808</v>
      </c>
      <c r="AZ157" s="40" t="s">
        <v>1616</v>
      </c>
      <c r="BA157" s="40" t="s">
        <v>1616</v>
      </c>
      <c r="BB157" s="40" t="s">
        <v>922</v>
      </c>
      <c r="BC157" s="40" t="s">
        <v>808</v>
      </c>
      <c r="BD157" s="106" t="s">
        <v>922</v>
      </c>
      <c r="BE157" s="136">
        <f>INT(Design!$H$12*1000)</f>
        <v>49152</v>
      </c>
      <c r="BF157" s="136">
        <f>INT(Design!$H$12*1000)</f>
        <v>49152</v>
      </c>
      <c r="BG157" s="40"/>
      <c r="BH157" s="40"/>
      <c r="BI157" s="40"/>
      <c r="BJ157" s="40"/>
      <c r="BK157" s="40"/>
      <c r="BL157" s="100"/>
      <c r="BM157" s="101"/>
      <c r="BN157" s="101"/>
      <c r="BO157" s="99"/>
      <c r="BP157" s="9"/>
      <c r="BQ157" s="1"/>
      <c r="BR157" s="25"/>
      <c r="BS157" s="67"/>
      <c r="BT157" s="67"/>
      <c r="BU157" s="84" t="e">
        <f t="shared" si="7"/>
        <v>#VALUE!</v>
      </c>
      <c r="BV157" s="99">
        <f t="shared" si="5"/>
        <v>0</v>
      </c>
      <c r="BW157" s="86">
        <f>Design!B163</f>
        <v>8.8199999999999843</v>
      </c>
      <c r="BX157" s="10">
        <f>Design!F163</f>
        <v>0.1220703125</v>
      </c>
      <c r="BY157" s="57" t="s">
        <v>471</v>
      </c>
      <c r="BZ157" s="14" t="s">
        <v>2297</v>
      </c>
      <c r="CA157" s="245">
        <v>41726.714641203704</v>
      </c>
      <c r="CB157" t="s">
        <v>2319</v>
      </c>
      <c r="CC157" s="13"/>
      <c r="CD157" s="67"/>
      <c r="CE157" s="77">
        <v>151</v>
      </c>
      <c r="CF157" s="71">
        <v>77</v>
      </c>
      <c r="CG157" s="71">
        <v>82</v>
      </c>
      <c r="CH157" s="71">
        <v>76</v>
      </c>
      <c r="CI157" s="71">
        <v>77</v>
      </c>
      <c r="CJ157" s="71">
        <v>7</v>
      </c>
      <c r="CK157" s="71">
        <v>3</v>
      </c>
      <c r="CL157" s="71">
        <v>9</v>
      </c>
      <c r="CM157" s="71">
        <v>9</v>
      </c>
      <c r="CN157">
        <v>7</v>
      </c>
      <c r="CO157">
        <v>10</v>
      </c>
      <c r="CP157"/>
      <c r="CQ157"/>
      <c r="CR157"/>
      <c r="CS157" s="12">
        <v>151</v>
      </c>
      <c r="CT157">
        <v>27</v>
      </c>
      <c r="CU157" s="86">
        <v>217.19166564941406</v>
      </c>
      <c r="CV157" s="86">
        <v>-2.8083393573760986</v>
      </c>
      <c r="CW157" s="86"/>
      <c r="CX157" s="86"/>
      <c r="CY157" s="86"/>
      <c r="CZ157">
        <v>151</v>
      </c>
      <c r="DA157">
        <v>107</v>
      </c>
      <c r="DB157">
        <v>544.32037353515625</v>
      </c>
      <c r="DC157" s="86">
        <v>-22.187999725341797</v>
      </c>
      <c r="DD157">
        <v>43.933334350585938</v>
      </c>
      <c r="DE157">
        <v>135</v>
      </c>
      <c r="DF157">
        <v>119</v>
      </c>
      <c r="DG157" s="86">
        <v>104</v>
      </c>
      <c r="DH157">
        <v>356.4337158203125</v>
      </c>
      <c r="DI157">
        <v>-2.3497629165649414</v>
      </c>
      <c r="DJ157">
        <v>60.9375</v>
      </c>
      <c r="DK157" s="86">
        <v>91</v>
      </c>
      <c r="DL157">
        <v>119.5</v>
      </c>
      <c r="DM157"/>
      <c r="DN157"/>
      <c r="DO157" s="86"/>
      <c r="DP157"/>
      <c r="DQ157"/>
      <c r="DR157"/>
      <c r="DS157" s="86"/>
      <c r="DT157"/>
      <c r="DU157" s="86"/>
      <c r="DV157" s="86"/>
      <c r="DW157" s="86"/>
      <c r="DX157"/>
      <c r="DY157" s="86"/>
      <c r="DZ157" s="86"/>
      <c r="EA157" s="86"/>
      <c r="EB157"/>
      <c r="EC157" s="86"/>
      <c r="ED157" s="86"/>
      <c r="EE157" s="86"/>
      <c r="EF157"/>
      <c r="EG157" s="86"/>
      <c r="EH157" s="86"/>
      <c r="EI157" s="86"/>
      <c r="EJ157" s="159"/>
      <c r="EK157" s="159"/>
      <c r="EL157" s="160"/>
      <c r="FA157" s="78"/>
    </row>
    <row r="158" spans="1:157">
      <c r="A158" s="26"/>
      <c r="B158" s="26"/>
      <c r="C158" s="315"/>
      <c r="D158" s="37" t="s">
        <v>1608</v>
      </c>
      <c r="E158" s="37" t="s">
        <v>441</v>
      </c>
      <c r="F158" s="38"/>
      <c r="G158" s="39"/>
      <c r="H158" s="40"/>
      <c r="I158" s="40"/>
      <c r="J158" s="40"/>
      <c r="K158" s="40"/>
      <c r="L158" s="40"/>
      <c r="M158" s="40"/>
      <c r="N158" s="40"/>
      <c r="O158" s="40"/>
      <c r="P158" s="40"/>
      <c r="Q158" s="40"/>
      <c r="R158" s="40"/>
      <c r="S158" s="40"/>
      <c r="T158" s="40"/>
      <c r="U158" s="40"/>
      <c r="V158" s="40"/>
      <c r="W158" s="40"/>
      <c r="X158" s="40"/>
      <c r="Y158" s="40"/>
      <c r="Z158" s="40"/>
      <c r="AA158" s="40"/>
      <c r="AB158" s="40"/>
      <c r="AC158" s="40"/>
      <c r="AD158" s="40"/>
      <c r="AE158" s="40"/>
      <c r="AF158" s="40"/>
      <c r="AG158" s="40"/>
      <c r="AH158" s="40"/>
      <c r="AI158" s="40"/>
      <c r="AJ158" s="40"/>
      <c r="AK158" s="40"/>
      <c r="AL158" s="40"/>
      <c r="AM158" s="40"/>
      <c r="AN158" s="40"/>
      <c r="AO158" s="40"/>
      <c r="AP158" s="40"/>
      <c r="AQ158" s="81"/>
      <c r="AR158" s="40"/>
      <c r="AS158" s="40"/>
      <c r="AT158" s="120" t="s">
        <v>1611</v>
      </c>
      <c r="AU158" s="40" t="s">
        <v>1611</v>
      </c>
      <c r="AV158" s="40" t="s">
        <v>1611</v>
      </c>
      <c r="AW158" s="40" t="s">
        <v>1611</v>
      </c>
      <c r="AX158" s="140" t="s">
        <v>1611</v>
      </c>
      <c r="AY158" s="40" t="s">
        <v>1611</v>
      </c>
      <c r="AZ158" s="40" t="s">
        <v>1611</v>
      </c>
      <c r="BA158" s="40" t="s">
        <v>1611</v>
      </c>
      <c r="BB158" s="40" t="s">
        <v>1611</v>
      </c>
      <c r="BC158" s="40" t="s">
        <v>1611</v>
      </c>
      <c r="BD158" s="106" t="s">
        <v>437</v>
      </c>
      <c r="BE158" s="140" t="s">
        <v>437</v>
      </c>
      <c r="BF158" s="140" t="s">
        <v>437</v>
      </c>
      <c r="BG158" s="40"/>
      <c r="BH158" s="40"/>
      <c r="BI158" s="40"/>
      <c r="BJ158" s="40"/>
      <c r="BK158" s="40"/>
      <c r="BL158" s="100"/>
      <c r="BM158" s="101"/>
      <c r="BN158" s="101"/>
      <c r="BO158" s="99"/>
      <c r="BP158" s="9"/>
      <c r="BQ158" s="1"/>
      <c r="BR158" s="25"/>
      <c r="BS158" s="67"/>
      <c r="BT158" s="67"/>
      <c r="BU158" s="84" t="e">
        <f t="shared" si="7"/>
        <v>#VALUE!</v>
      </c>
      <c r="BV158" s="99">
        <f t="shared" si="5"/>
        <v>0</v>
      </c>
      <c r="BW158" s="86">
        <f>Design!B164</f>
        <v>8.8799999999999848</v>
      </c>
      <c r="BX158" s="10">
        <f>Design!F164</f>
        <v>0.1220703125</v>
      </c>
      <c r="BY158" s="57" t="s">
        <v>472</v>
      </c>
      <c r="BZ158" s="14" t="s">
        <v>2297</v>
      </c>
      <c r="CA158" s="245">
        <v>41726.714641203704</v>
      </c>
      <c r="CB158" t="s">
        <v>2319</v>
      </c>
      <c r="CC158" s="13"/>
      <c r="CD158" s="67"/>
      <c r="CE158" s="77">
        <v>152</v>
      </c>
      <c r="CF158" s="71">
        <v>79</v>
      </c>
      <c r="CG158" s="71">
        <v>81</v>
      </c>
      <c r="CH158" s="71">
        <v>76</v>
      </c>
      <c r="CI158" s="71">
        <v>78</v>
      </c>
      <c r="CJ158" s="71">
        <v>8</v>
      </c>
      <c r="CK158" s="71">
        <v>3</v>
      </c>
      <c r="CL158" s="71">
        <v>10</v>
      </c>
      <c r="CM158" s="71">
        <v>7</v>
      </c>
      <c r="CN158">
        <v>7</v>
      </c>
      <c r="CO158">
        <v>9</v>
      </c>
      <c r="CP158"/>
      <c r="CQ158"/>
      <c r="CR158"/>
      <c r="CS158" s="12">
        <v>152</v>
      </c>
      <c r="CT158">
        <v>27</v>
      </c>
      <c r="CU158" s="86">
        <v>217.19166564941406</v>
      </c>
      <c r="CV158" s="86">
        <v>-2.8083393573760986</v>
      </c>
      <c r="CW158" s="86"/>
      <c r="CX158" s="86"/>
      <c r="CY158" s="86"/>
      <c r="CZ158">
        <v>152</v>
      </c>
      <c r="DA158">
        <v>107</v>
      </c>
      <c r="DB158">
        <v>542.71136474609375</v>
      </c>
      <c r="DC158" s="86">
        <v>-22.187999725341797</v>
      </c>
      <c r="DD158">
        <v>45.857143402099609</v>
      </c>
      <c r="DE158">
        <v>132</v>
      </c>
      <c r="DF158">
        <v>119.5</v>
      </c>
      <c r="DG158" s="86">
        <v>105</v>
      </c>
      <c r="DH158">
        <v>356.4337158203125</v>
      </c>
      <c r="DI158">
        <v>-2.3951678276062012</v>
      </c>
      <c r="DJ158">
        <v>59.0625</v>
      </c>
      <c r="DK158" s="86">
        <v>85</v>
      </c>
      <c r="DL158">
        <v>119.5</v>
      </c>
      <c r="DM158"/>
      <c r="DN158"/>
      <c r="DO158" s="86"/>
      <c r="DP158"/>
      <c r="DQ158"/>
      <c r="DR158"/>
      <c r="DS158" s="86"/>
      <c r="DT158"/>
      <c r="DU158" s="86"/>
      <c r="DV158" s="86"/>
      <c r="DW158" s="86"/>
      <c r="DX158"/>
      <c r="DY158" s="86"/>
      <c r="DZ158" s="86"/>
      <c r="EA158" s="86"/>
      <c r="EB158"/>
      <c r="EC158" s="86"/>
      <c r="ED158" s="86"/>
      <c r="EE158" s="86"/>
      <c r="EF158"/>
      <c r="EG158" s="86"/>
      <c r="EH158" s="86"/>
      <c r="EI158" s="86"/>
      <c r="EJ158" s="159"/>
      <c r="EK158" s="159"/>
      <c r="EL158" s="160"/>
      <c r="FA158" s="78"/>
    </row>
    <row r="159" spans="1:157">
      <c r="A159" s="26"/>
      <c r="B159" s="26"/>
      <c r="C159" s="315"/>
      <c r="D159" s="37" t="s">
        <v>1609</v>
      </c>
      <c r="E159" s="37" t="s">
        <v>442</v>
      </c>
      <c r="F159" s="38"/>
      <c r="G159" s="39"/>
      <c r="H159" s="40"/>
      <c r="I159" s="40"/>
      <c r="J159" s="40"/>
      <c r="K159" s="40"/>
      <c r="L159" s="40"/>
      <c r="M159" s="40"/>
      <c r="N159" s="40"/>
      <c r="O159" s="40"/>
      <c r="P159" s="40"/>
      <c r="Q159" s="40"/>
      <c r="R159" s="40"/>
      <c r="S159" s="40"/>
      <c r="T159" s="40"/>
      <c r="U159" s="40"/>
      <c r="V159" s="40"/>
      <c r="W159" s="40"/>
      <c r="X159" s="40"/>
      <c r="Y159" s="40"/>
      <c r="Z159" s="40"/>
      <c r="AA159" s="40"/>
      <c r="AB159" s="40"/>
      <c r="AC159" s="40"/>
      <c r="AD159" s="40"/>
      <c r="AE159" s="40"/>
      <c r="AF159" s="40"/>
      <c r="AG159" s="40"/>
      <c r="AH159" s="40"/>
      <c r="AI159" s="40"/>
      <c r="AJ159" s="40"/>
      <c r="AK159" s="40"/>
      <c r="AL159" s="40"/>
      <c r="AM159" s="40"/>
      <c r="AN159" s="40"/>
      <c r="AO159" s="40"/>
      <c r="AP159" s="40"/>
      <c r="AQ159" s="81"/>
      <c r="AR159" s="40"/>
      <c r="AS159" s="40"/>
      <c r="AT159" s="120" t="s">
        <v>1611</v>
      </c>
      <c r="AU159" s="40" t="s">
        <v>1611</v>
      </c>
      <c r="AV159" s="40" t="s">
        <v>1611</v>
      </c>
      <c r="AW159" s="40" t="s">
        <v>1611</v>
      </c>
      <c r="AX159" s="140" t="s">
        <v>1611</v>
      </c>
      <c r="AY159" s="40" t="s">
        <v>1611</v>
      </c>
      <c r="AZ159" s="40" t="s">
        <v>1611</v>
      </c>
      <c r="BA159" s="40" t="s">
        <v>1611</v>
      </c>
      <c r="BB159" s="40" t="s">
        <v>1611</v>
      </c>
      <c r="BC159" s="40" t="s">
        <v>1611</v>
      </c>
      <c r="BD159" s="106" t="s">
        <v>437</v>
      </c>
      <c r="BE159" s="140" t="s">
        <v>437</v>
      </c>
      <c r="BF159" s="140" t="s">
        <v>437</v>
      </c>
      <c r="BG159" s="40"/>
      <c r="BH159" s="40"/>
      <c r="BI159" s="40"/>
      <c r="BJ159" s="40"/>
      <c r="BK159" s="40"/>
      <c r="BL159" s="100"/>
      <c r="BM159" s="101"/>
      <c r="BN159" s="101"/>
      <c r="BO159" s="99"/>
      <c r="BP159" s="9"/>
      <c r="BQ159" s="1"/>
      <c r="BR159" s="25"/>
      <c r="BS159" s="67"/>
      <c r="BT159" s="67"/>
      <c r="BU159" s="84" t="e">
        <f t="shared" si="7"/>
        <v>#VALUE!</v>
      </c>
      <c r="BV159" s="99">
        <f t="shared" si="5"/>
        <v>0</v>
      </c>
      <c r="BW159" s="86">
        <f>Design!B165</f>
        <v>8.9399999999999853</v>
      </c>
      <c r="BX159" s="10">
        <f>Design!F165</f>
        <v>0.1220703125</v>
      </c>
      <c r="BY159" s="57" t="s">
        <v>473</v>
      </c>
      <c r="BZ159" s="14" t="s">
        <v>2304</v>
      </c>
      <c r="CA159" s="245">
        <v>41726.714641203704</v>
      </c>
      <c r="CB159" t="s">
        <v>2220</v>
      </c>
      <c r="CC159" s="13"/>
      <c r="CD159" s="67"/>
      <c r="CE159" s="77">
        <v>153</v>
      </c>
      <c r="CF159" s="71">
        <v>80</v>
      </c>
      <c r="CG159" s="71">
        <v>78</v>
      </c>
      <c r="CH159" s="71">
        <v>77</v>
      </c>
      <c r="CI159" s="71">
        <v>76</v>
      </c>
      <c r="CJ159" s="71">
        <v>9</v>
      </c>
      <c r="CK159" s="71">
        <v>2</v>
      </c>
      <c r="CL159" s="71">
        <v>11</v>
      </c>
      <c r="CM159" s="71">
        <v>7</v>
      </c>
      <c r="CN159">
        <v>7</v>
      </c>
      <c r="CO159">
        <v>10</v>
      </c>
      <c r="CP159"/>
      <c r="CQ159"/>
      <c r="CR159"/>
      <c r="CS159" s="12">
        <v>153</v>
      </c>
      <c r="CT159">
        <v>27</v>
      </c>
      <c r="CU159" s="86">
        <v>217.19166564941406</v>
      </c>
      <c r="CV159" s="86">
        <v>-2.8083393573760986</v>
      </c>
      <c r="CW159" s="86"/>
      <c r="CX159" s="86"/>
      <c r="CY159" s="86"/>
      <c r="CZ159">
        <v>153</v>
      </c>
      <c r="DA159">
        <v>108</v>
      </c>
      <c r="DB159">
        <v>540.03778076171875</v>
      </c>
      <c r="DC159" s="86">
        <v>-21.167999267578125</v>
      </c>
      <c r="DD159">
        <v>52.200000762939453</v>
      </c>
      <c r="DE159">
        <v>135</v>
      </c>
      <c r="DF159">
        <v>119</v>
      </c>
      <c r="DG159" s="86">
        <v>105</v>
      </c>
      <c r="DH159">
        <v>355.8671875</v>
      </c>
      <c r="DI159">
        <v>-2.3951678276062012</v>
      </c>
      <c r="DJ159">
        <v>60.4375</v>
      </c>
      <c r="DK159" s="86">
        <v>88</v>
      </c>
      <c r="DL159">
        <v>119.5</v>
      </c>
      <c r="DM159"/>
      <c r="DN159"/>
      <c r="DO159" s="86"/>
      <c r="DP159"/>
      <c r="DQ159"/>
      <c r="DR159"/>
      <c r="DS159" s="86"/>
      <c r="DT159"/>
      <c r="DU159" s="86"/>
      <c r="DV159" s="86"/>
      <c r="DW159" s="86"/>
      <c r="DX159"/>
      <c r="DY159" s="86"/>
      <c r="DZ159" s="86"/>
      <c r="EA159" s="86"/>
      <c r="EB159"/>
      <c r="EC159" s="86"/>
      <c r="ED159" s="86"/>
      <c r="EE159" s="86"/>
      <c r="EF159"/>
      <c r="EG159" s="86"/>
      <c r="EH159" s="86"/>
      <c r="EI159" s="86"/>
      <c r="EJ159" s="159"/>
      <c r="EK159" s="159"/>
      <c r="EL159" s="160"/>
      <c r="FA159" s="78"/>
    </row>
    <row r="160" spans="1:157">
      <c r="A160" s="26"/>
      <c r="B160" s="26"/>
      <c r="C160" s="315"/>
      <c r="D160" s="37" t="s">
        <v>640</v>
      </c>
      <c r="E160" s="37" t="s">
        <v>641</v>
      </c>
      <c r="F160" s="38"/>
      <c r="G160" s="39"/>
      <c r="H160" s="40"/>
      <c r="I160" s="40"/>
      <c r="J160" s="40"/>
      <c r="K160" s="40"/>
      <c r="L160" s="40"/>
      <c r="M160" s="40"/>
      <c r="N160" s="40"/>
      <c r="O160" s="40"/>
      <c r="P160" s="40"/>
      <c r="Q160" s="40"/>
      <c r="R160" s="40"/>
      <c r="S160" s="40"/>
      <c r="T160" s="40"/>
      <c r="U160" s="40"/>
      <c r="V160" s="40"/>
      <c r="W160" s="40"/>
      <c r="X160" s="40"/>
      <c r="Y160" s="40"/>
      <c r="Z160" s="40"/>
      <c r="AA160" s="40"/>
      <c r="AB160" s="40"/>
      <c r="AC160" s="40"/>
      <c r="AD160" s="40"/>
      <c r="AE160" s="40"/>
      <c r="AF160" s="40"/>
      <c r="AG160" s="40"/>
      <c r="AH160" s="40"/>
      <c r="AI160" s="40"/>
      <c r="AJ160" s="40"/>
      <c r="AK160" s="40"/>
      <c r="AL160" s="40"/>
      <c r="AM160" s="40"/>
      <c r="AN160" s="40"/>
      <c r="AO160" s="40"/>
      <c r="AP160" s="40"/>
      <c r="AQ160" s="81"/>
      <c r="AR160" s="40"/>
      <c r="AS160" s="40"/>
      <c r="AT160" s="120" t="s">
        <v>878</v>
      </c>
      <c r="AU160" s="40" t="s">
        <v>878</v>
      </c>
      <c r="AV160" s="40" t="s">
        <v>878</v>
      </c>
      <c r="AW160" s="40" t="s">
        <v>2116</v>
      </c>
      <c r="AX160" s="136" t="s">
        <v>877</v>
      </c>
      <c r="AY160" s="40" t="s">
        <v>879</v>
      </c>
      <c r="AZ160" s="40" t="s">
        <v>2116</v>
      </c>
      <c r="BA160" s="40" t="s">
        <v>877</v>
      </c>
      <c r="BB160" s="40" t="s">
        <v>877</v>
      </c>
      <c r="BC160" s="40" t="s">
        <v>2116</v>
      </c>
      <c r="BD160" s="106" t="s">
        <v>879</v>
      </c>
      <c r="BE160" s="136" t="str">
        <f>Control!$D$23&amp;" "&amp;Control!$E$23</f>
        <v>250 bit</v>
      </c>
      <c r="BF160" s="136" t="str">
        <f>Control!$D$23&amp;" "&amp;Control!$E$23</f>
        <v>250 bit</v>
      </c>
      <c r="BG160" s="40"/>
      <c r="BH160" s="40"/>
      <c r="BI160" s="40"/>
      <c r="BJ160" s="40"/>
      <c r="BK160" s="40"/>
      <c r="BL160" s="100"/>
      <c r="BM160" s="101"/>
      <c r="BN160" s="101"/>
      <c r="BO160" s="99"/>
      <c r="BP160" s="9"/>
      <c r="BQ160" s="1"/>
      <c r="BR160" s="25"/>
      <c r="BS160" s="67"/>
      <c r="BT160" s="67"/>
      <c r="BU160" s="84" t="e">
        <f t="shared" si="7"/>
        <v>#VALUE!</v>
      </c>
      <c r="BV160" s="99">
        <f t="shared" si="5"/>
        <v>0</v>
      </c>
      <c r="BW160" s="86">
        <f>Design!B166</f>
        <v>8.9999999999999858</v>
      </c>
      <c r="BX160" s="10">
        <f>Design!F166</f>
        <v>0.1220703125</v>
      </c>
      <c r="BY160" s="57" t="s">
        <v>1328</v>
      </c>
      <c r="BZ160" s="14" t="s">
        <v>2305</v>
      </c>
      <c r="CA160" s="245">
        <v>41726.71466435185</v>
      </c>
      <c r="CB160" t="s">
        <v>2419</v>
      </c>
      <c r="CC160" s="13"/>
      <c r="CD160" s="67"/>
      <c r="CE160" s="77">
        <v>154</v>
      </c>
      <c r="CF160" s="71">
        <v>80</v>
      </c>
      <c r="CG160" s="71">
        <v>80</v>
      </c>
      <c r="CH160" s="71">
        <v>77</v>
      </c>
      <c r="CI160" s="71">
        <v>78</v>
      </c>
      <c r="CJ160" s="71">
        <v>9</v>
      </c>
      <c r="CK160" s="71">
        <v>2</v>
      </c>
      <c r="CL160" s="71">
        <v>9</v>
      </c>
      <c r="CM160" s="71">
        <v>7</v>
      </c>
      <c r="CN160">
        <v>8</v>
      </c>
      <c r="CO160">
        <v>10</v>
      </c>
      <c r="CP160"/>
      <c r="CQ160"/>
      <c r="CR160"/>
      <c r="CS160" s="12">
        <v>154</v>
      </c>
      <c r="CT160">
        <v>27</v>
      </c>
      <c r="CU160" s="86">
        <v>217.19166564941406</v>
      </c>
      <c r="CV160" s="86">
        <v>-2.8083393573760986</v>
      </c>
      <c r="CW160" s="86"/>
      <c r="CX160" s="86"/>
      <c r="CY160" s="86"/>
      <c r="CZ160">
        <v>154</v>
      </c>
      <c r="DA160">
        <v>109</v>
      </c>
      <c r="DB160">
        <v>535.84625244140625</v>
      </c>
      <c r="DC160" s="86">
        <v>-20.172000885009766</v>
      </c>
      <c r="DD160">
        <v>60.785713195800781</v>
      </c>
      <c r="DE160">
        <v>133</v>
      </c>
      <c r="DF160">
        <v>119.5</v>
      </c>
      <c r="DG160" s="86">
        <v>106</v>
      </c>
      <c r="DH160">
        <v>355.8671875</v>
      </c>
      <c r="DI160">
        <v>-2.4410073757171631</v>
      </c>
      <c r="DJ160">
        <v>57</v>
      </c>
      <c r="DK160" s="86">
        <v>85</v>
      </c>
      <c r="DL160">
        <v>119.5</v>
      </c>
      <c r="DM160"/>
      <c r="DN160"/>
      <c r="DO160" s="86"/>
      <c r="DP160"/>
      <c r="DQ160"/>
      <c r="DR160"/>
      <c r="DS160" s="86"/>
      <c r="DT160"/>
      <c r="DU160" s="86"/>
      <c r="DV160" s="86"/>
      <c r="DW160" s="86"/>
      <c r="DX160"/>
      <c r="DY160" s="86"/>
      <c r="DZ160" s="86"/>
      <c r="EA160" s="86"/>
      <c r="EB160"/>
      <c r="EC160" s="86"/>
      <c r="ED160" s="86"/>
      <c r="EE160" s="86"/>
      <c r="EF160"/>
      <c r="EG160" s="86"/>
      <c r="EH160" s="86"/>
      <c r="EI160" s="86"/>
      <c r="EJ160" s="159"/>
      <c r="EK160" s="159"/>
      <c r="EL160" s="160"/>
      <c r="FA160" s="78"/>
    </row>
    <row r="161" spans="1:157">
      <c r="A161" s="26"/>
      <c r="B161" s="26"/>
      <c r="C161" s="315"/>
      <c r="D161" s="37" t="s">
        <v>642</v>
      </c>
      <c r="E161" s="37" t="s">
        <v>643</v>
      </c>
      <c r="F161" s="38"/>
      <c r="G161" s="39"/>
      <c r="H161" s="40"/>
      <c r="I161" s="40"/>
      <c r="J161" s="40"/>
      <c r="K161" s="40"/>
      <c r="L161" s="40"/>
      <c r="M161" s="40"/>
      <c r="N161" s="40"/>
      <c r="O161" s="40"/>
      <c r="P161" s="40"/>
      <c r="Q161" s="40"/>
      <c r="R161" s="40"/>
      <c r="S161" s="40"/>
      <c r="T161" s="40"/>
      <c r="U161" s="40"/>
      <c r="V161" s="40"/>
      <c r="W161" s="40"/>
      <c r="X161" s="40"/>
      <c r="Y161" s="40"/>
      <c r="Z161" s="40"/>
      <c r="AA161" s="40"/>
      <c r="AB161" s="40"/>
      <c r="AC161" s="40"/>
      <c r="AD161" s="40"/>
      <c r="AE161" s="40"/>
      <c r="AF161" s="40"/>
      <c r="AG161" s="40"/>
      <c r="AH161" s="40"/>
      <c r="AI161" s="40"/>
      <c r="AJ161" s="40"/>
      <c r="AK161" s="40"/>
      <c r="AL161" s="40"/>
      <c r="AM161" s="40"/>
      <c r="AN161" s="40"/>
      <c r="AO161" s="40"/>
      <c r="AP161" s="40"/>
      <c r="AQ161" s="81"/>
      <c r="AR161" s="40"/>
      <c r="AS161" s="40"/>
      <c r="AT161" s="120" t="s">
        <v>882</v>
      </c>
      <c r="AU161" s="40" t="s">
        <v>878</v>
      </c>
      <c r="AV161" s="40" t="s">
        <v>882</v>
      </c>
      <c r="AW161" s="40" t="s">
        <v>824</v>
      </c>
      <c r="AX161" s="136" t="s">
        <v>751</v>
      </c>
      <c r="AY161" s="40" t="s">
        <v>218</v>
      </c>
      <c r="AZ161" s="40" t="s">
        <v>143</v>
      </c>
      <c r="BA161" s="40" t="s">
        <v>1216</v>
      </c>
      <c r="BB161" s="40" t="s">
        <v>882</v>
      </c>
      <c r="BC161" s="40" t="s">
        <v>807</v>
      </c>
      <c r="BD161" s="106" t="s">
        <v>882</v>
      </c>
      <c r="BE161" s="136" t="str">
        <f>Control!$D$20&amp;" "&amp;Control!$E$20</f>
        <v>-30 bit</v>
      </c>
      <c r="BF161" s="136" t="str">
        <f>Control!$D$20&amp;" "&amp;Control!$E$20</f>
        <v>-30 bit</v>
      </c>
      <c r="BG161" s="40"/>
      <c r="BH161" s="40"/>
      <c r="BI161" s="40"/>
      <c r="BJ161" s="40"/>
      <c r="BK161" s="40"/>
      <c r="BL161" s="100"/>
      <c r="BM161" s="101"/>
      <c r="BN161" s="101"/>
      <c r="BO161" s="99"/>
      <c r="BP161" s="9"/>
      <c r="BQ161" s="1"/>
      <c r="BR161" s="25"/>
      <c r="BS161" s="67"/>
      <c r="BT161" s="67"/>
      <c r="BU161" s="84" t="e">
        <f t="shared" si="7"/>
        <v>#VALUE!</v>
      </c>
      <c r="BV161" s="99">
        <f t="shared" si="5"/>
        <v>0</v>
      </c>
      <c r="BW161" s="86">
        <f>Design!B167</f>
        <v>9.0599999999999863</v>
      </c>
      <c r="BX161" s="10">
        <f>Design!F167</f>
        <v>0.1220703125</v>
      </c>
      <c r="BY161" s="57" t="s">
        <v>1329</v>
      </c>
      <c r="BZ161" s="14" t="s">
        <v>2306</v>
      </c>
      <c r="CA161" s="245">
        <v>41726.714687500003</v>
      </c>
      <c r="CB161" t="s">
        <v>2220</v>
      </c>
      <c r="CC161" s="13"/>
      <c r="CD161" s="67"/>
      <c r="CE161" s="77">
        <v>155</v>
      </c>
      <c r="CF161" s="71">
        <v>80</v>
      </c>
      <c r="CG161" s="71">
        <v>80</v>
      </c>
      <c r="CH161" s="71">
        <v>79</v>
      </c>
      <c r="CI161" s="71">
        <v>77</v>
      </c>
      <c r="CJ161" s="71">
        <v>10</v>
      </c>
      <c r="CK161" s="71">
        <v>2</v>
      </c>
      <c r="CL161" s="71">
        <v>11</v>
      </c>
      <c r="CM161" s="71">
        <v>7</v>
      </c>
      <c r="CN161">
        <v>6</v>
      </c>
      <c r="CO161">
        <v>10</v>
      </c>
      <c r="CP161"/>
      <c r="CQ161"/>
      <c r="CR161"/>
      <c r="CS161" s="12">
        <v>155</v>
      </c>
      <c r="CT161">
        <v>28</v>
      </c>
      <c r="CU161" s="86">
        <v>216.97978210449219</v>
      </c>
      <c r="CV161" s="86">
        <v>-3.020216703414917</v>
      </c>
      <c r="CW161" s="86"/>
      <c r="CX161" s="86"/>
      <c r="CY161" s="86"/>
      <c r="CZ161">
        <v>155</v>
      </c>
      <c r="DA161">
        <v>110</v>
      </c>
      <c r="DB161">
        <v>532.54913330078125</v>
      </c>
      <c r="DC161" s="86">
        <v>-19.200000762939453</v>
      </c>
      <c r="DD161">
        <v>57.285713195800781</v>
      </c>
      <c r="DE161">
        <v>132</v>
      </c>
      <c r="DF161">
        <v>119.5</v>
      </c>
      <c r="DG161" s="86">
        <v>107</v>
      </c>
      <c r="DH161">
        <v>355.8671875</v>
      </c>
      <c r="DI161">
        <v>-2.487281322479248</v>
      </c>
      <c r="DJ161">
        <v>57.4375</v>
      </c>
      <c r="DK161" s="86">
        <v>87</v>
      </c>
      <c r="DL161">
        <v>119.5</v>
      </c>
      <c r="DM161"/>
      <c r="DN161"/>
      <c r="DO161" s="86"/>
      <c r="DP161"/>
      <c r="DQ161"/>
      <c r="DR161"/>
      <c r="DS161" s="86"/>
      <c r="DT161"/>
      <c r="DU161" s="86"/>
      <c r="DV161" s="86"/>
      <c r="DW161" s="86"/>
      <c r="DX161"/>
      <c r="DY161" s="86"/>
      <c r="DZ161" s="86"/>
      <c r="EA161" s="86"/>
      <c r="EB161"/>
      <c r="EC161" s="86"/>
      <c r="ED161" s="86"/>
      <c r="EE161" s="86"/>
      <c r="EF161"/>
      <c r="EG161" s="86"/>
      <c r="EH161" s="86"/>
      <c r="EI161" s="86"/>
      <c r="EJ161" s="159"/>
      <c r="EK161" s="159"/>
      <c r="EL161" s="160"/>
      <c r="FA161" s="78"/>
    </row>
    <row r="162" spans="1:157">
      <c r="A162" s="26"/>
      <c r="B162" s="26"/>
      <c r="C162" s="315"/>
      <c r="D162" s="37" t="s">
        <v>644</v>
      </c>
      <c r="E162" s="37" t="s">
        <v>645</v>
      </c>
      <c r="F162" s="38"/>
      <c r="G162" s="39"/>
      <c r="H162" s="40"/>
      <c r="I162" s="40"/>
      <c r="J162" s="40"/>
      <c r="K162" s="40"/>
      <c r="L162" s="40"/>
      <c r="M162" s="40"/>
      <c r="N162" s="40"/>
      <c r="O162" s="40"/>
      <c r="P162" s="40"/>
      <c r="Q162" s="40"/>
      <c r="R162" s="40"/>
      <c r="S162" s="40"/>
      <c r="T162" s="40"/>
      <c r="U162" s="40"/>
      <c r="V162" s="40"/>
      <c r="W162" s="40"/>
      <c r="X162" s="40"/>
      <c r="Y162" s="40"/>
      <c r="Z162" s="40"/>
      <c r="AA162" s="40"/>
      <c r="AB162" s="40"/>
      <c r="AC162" s="40"/>
      <c r="AD162" s="40"/>
      <c r="AE162" s="40"/>
      <c r="AF162" s="40"/>
      <c r="AG162" s="40"/>
      <c r="AH162" s="40"/>
      <c r="AI162" s="40"/>
      <c r="AJ162" s="40"/>
      <c r="AK162" s="40"/>
      <c r="AL162" s="40"/>
      <c r="AM162" s="40"/>
      <c r="AN162" s="40"/>
      <c r="AO162" s="40"/>
      <c r="AP162" s="40"/>
      <c r="AQ162" s="81"/>
      <c r="AR162" s="40"/>
      <c r="AS162" s="40"/>
      <c r="AT162" s="120" t="s">
        <v>927</v>
      </c>
      <c r="AU162" s="40" t="s">
        <v>1203</v>
      </c>
      <c r="AV162" s="40" t="s">
        <v>670</v>
      </c>
      <c r="AW162" s="40" t="s">
        <v>670</v>
      </c>
      <c r="AX162" s="140" t="s">
        <v>670</v>
      </c>
      <c r="AY162" s="40" t="s">
        <v>670</v>
      </c>
      <c r="AZ162" s="40" t="s">
        <v>670</v>
      </c>
      <c r="BA162" s="40" t="s">
        <v>670</v>
      </c>
      <c r="BB162" s="40" t="s">
        <v>927</v>
      </c>
      <c r="BC162" s="40" t="s">
        <v>670</v>
      </c>
      <c r="BD162" s="106" t="s">
        <v>927</v>
      </c>
      <c r="BE162" s="136" t="str">
        <f>IF(Control!$C$27=1,"ZL","SWP")</f>
        <v>ZL</v>
      </c>
      <c r="BF162" s="136" t="str">
        <f>IF(Control!$C$27=1,"ZL","SWP")</f>
        <v>ZL</v>
      </c>
      <c r="BG162" s="40"/>
      <c r="BH162" s="40"/>
      <c r="BI162" s="40"/>
      <c r="BJ162" s="40"/>
      <c r="BK162" s="40"/>
      <c r="BL162" s="100"/>
      <c r="BM162" s="101"/>
      <c r="BN162" s="101"/>
      <c r="BO162" s="99"/>
      <c r="BP162" s="9"/>
      <c r="BQ162" s="1"/>
      <c r="BR162" s="25"/>
      <c r="BS162" s="67"/>
      <c r="BT162" s="67"/>
      <c r="BU162" s="84" t="e">
        <f t="shared" si="7"/>
        <v>#VALUE!</v>
      </c>
      <c r="BV162" s="99">
        <f t="shared" si="5"/>
        <v>0</v>
      </c>
      <c r="BW162" s="86">
        <f>Design!B168</f>
        <v>9.1199999999999868</v>
      </c>
      <c r="BX162" s="10">
        <f>Design!F168</f>
        <v>0.1220703125</v>
      </c>
      <c r="BY162" s="57" t="s">
        <v>1330</v>
      </c>
      <c r="BZ162" s="14" t="s">
        <v>2297</v>
      </c>
      <c r="CA162" s="245">
        <v>41726.714699074073</v>
      </c>
      <c r="CB162" t="s">
        <v>2420</v>
      </c>
      <c r="CC162" s="13"/>
      <c r="CD162" s="67"/>
      <c r="CE162" s="77">
        <v>156</v>
      </c>
      <c r="CF162" s="71">
        <v>83</v>
      </c>
      <c r="CG162" s="71">
        <v>81</v>
      </c>
      <c r="CH162" s="71">
        <v>77</v>
      </c>
      <c r="CI162" s="71">
        <v>75</v>
      </c>
      <c r="CJ162" s="71">
        <v>10</v>
      </c>
      <c r="CK162" s="71">
        <v>3</v>
      </c>
      <c r="CL162" s="71">
        <v>12</v>
      </c>
      <c r="CM162" s="71">
        <v>7</v>
      </c>
      <c r="CN162">
        <v>7</v>
      </c>
      <c r="CO162">
        <v>10</v>
      </c>
      <c r="CP162"/>
      <c r="CQ162"/>
      <c r="CR162"/>
      <c r="CS162" s="12">
        <v>156</v>
      </c>
      <c r="CT162">
        <v>28</v>
      </c>
      <c r="CU162" s="86">
        <v>216.97978210449219</v>
      </c>
      <c r="CV162" s="86">
        <v>-3.020216703414917</v>
      </c>
      <c r="CW162" s="86"/>
      <c r="CX162" s="86"/>
      <c r="CY162" s="86"/>
      <c r="CZ162">
        <v>156</v>
      </c>
      <c r="DA162">
        <v>110</v>
      </c>
      <c r="DB162">
        <v>529.26910400390625</v>
      </c>
      <c r="DC162" s="86">
        <v>-19.200000762939453</v>
      </c>
      <c r="DD162">
        <v>57.200000762939453</v>
      </c>
      <c r="DE162">
        <v>131</v>
      </c>
      <c r="DF162">
        <v>119</v>
      </c>
      <c r="DG162" s="86">
        <v>107</v>
      </c>
      <c r="DH162">
        <v>355.8671875</v>
      </c>
      <c r="DI162">
        <v>-2.487281322479248</v>
      </c>
      <c r="DJ162">
        <v>56.0625</v>
      </c>
      <c r="DK162" s="86">
        <v>87</v>
      </c>
      <c r="DL162">
        <v>119.5</v>
      </c>
      <c r="DM162"/>
      <c r="DN162"/>
      <c r="DO162" s="86"/>
      <c r="DP162"/>
      <c r="DQ162"/>
      <c r="DR162"/>
      <c r="DS162" s="86"/>
      <c r="DT162"/>
      <c r="DU162" s="86"/>
      <c r="DV162" s="86"/>
      <c r="DW162" s="86"/>
      <c r="DX162"/>
      <c r="DY162" s="86"/>
      <c r="DZ162" s="86"/>
      <c r="EA162" s="86"/>
      <c r="EB162"/>
      <c r="EC162" s="86"/>
      <c r="ED162" s="86"/>
      <c r="EE162" s="86"/>
      <c r="EF162"/>
      <c r="EG162" s="86"/>
      <c r="EH162" s="86"/>
      <c r="EI162" s="86"/>
      <c r="EJ162" s="159"/>
      <c r="EK162" s="159"/>
      <c r="EL162" s="160"/>
      <c r="FA162" s="78"/>
    </row>
    <row r="163" spans="1:157">
      <c r="A163" s="26"/>
      <c r="B163" s="26"/>
      <c r="C163" s="315"/>
      <c r="D163" s="37" t="s">
        <v>646</v>
      </c>
      <c r="E163" s="37" t="s">
        <v>647</v>
      </c>
      <c r="F163" s="38"/>
      <c r="G163" s="39"/>
      <c r="H163" s="40"/>
      <c r="I163" s="40"/>
      <c r="J163" s="40"/>
      <c r="K163" s="40"/>
      <c r="L163" s="40"/>
      <c r="M163" s="40"/>
      <c r="N163" s="40"/>
      <c r="O163" s="40"/>
      <c r="P163" s="40"/>
      <c r="Q163" s="40"/>
      <c r="R163" s="40"/>
      <c r="S163" s="40"/>
      <c r="T163" s="40"/>
      <c r="U163" s="40"/>
      <c r="V163" s="40"/>
      <c r="W163" s="40"/>
      <c r="X163" s="40"/>
      <c r="Y163" s="40"/>
      <c r="Z163" s="40"/>
      <c r="AA163" s="40"/>
      <c r="AB163" s="40"/>
      <c r="AC163" s="40"/>
      <c r="AD163" s="40"/>
      <c r="AE163" s="40"/>
      <c r="AF163" s="40"/>
      <c r="AG163" s="40"/>
      <c r="AH163" s="40"/>
      <c r="AI163" s="40"/>
      <c r="AJ163" s="40"/>
      <c r="AK163" s="40"/>
      <c r="AL163" s="40"/>
      <c r="AM163" s="40"/>
      <c r="AN163" s="40"/>
      <c r="AO163" s="40"/>
      <c r="AP163" s="40"/>
      <c r="AQ163" s="81"/>
      <c r="AR163" s="40"/>
      <c r="AS163" s="40"/>
      <c r="AT163" s="120" t="s">
        <v>1207</v>
      </c>
      <c r="AU163" s="40" t="s">
        <v>1206</v>
      </c>
      <c r="AV163" s="40" t="s">
        <v>1207</v>
      </c>
      <c r="AW163" s="40" t="s">
        <v>1206</v>
      </c>
      <c r="AX163" s="140" t="s">
        <v>1206</v>
      </c>
      <c r="AY163" s="40" t="s">
        <v>1206</v>
      </c>
      <c r="AZ163" s="40" t="s">
        <v>1206</v>
      </c>
      <c r="BA163" s="40" t="s">
        <v>1206</v>
      </c>
      <c r="BB163" s="40" t="s">
        <v>1206</v>
      </c>
      <c r="BC163" s="40" t="s">
        <v>1206</v>
      </c>
      <c r="BD163" s="106" t="s">
        <v>1206</v>
      </c>
      <c r="BE163" s="140" t="s">
        <v>1206</v>
      </c>
      <c r="BF163" s="140" t="s">
        <v>1206</v>
      </c>
      <c r="BG163" s="40"/>
      <c r="BH163" s="40"/>
      <c r="BI163" s="40"/>
      <c r="BJ163" s="40"/>
      <c r="BK163" s="40"/>
      <c r="BL163" s="100"/>
      <c r="BM163" s="101"/>
      <c r="BN163" s="101"/>
      <c r="BO163" s="99"/>
      <c r="BP163" s="9"/>
      <c r="BQ163" s="1"/>
      <c r="BR163" s="25"/>
      <c r="BS163" s="67"/>
      <c r="BT163" s="67"/>
      <c r="BU163" s="84" t="e">
        <f t="shared" si="7"/>
        <v>#VALUE!</v>
      </c>
      <c r="BV163" s="99">
        <f t="shared" si="5"/>
        <v>0</v>
      </c>
      <c r="BW163" s="86">
        <f>Design!B169</f>
        <v>9.1799999999999873</v>
      </c>
      <c r="BX163" s="10">
        <f>Design!F169</f>
        <v>0.1220703125</v>
      </c>
      <c r="BY163" s="57" t="s">
        <v>1331</v>
      </c>
      <c r="BZ163" s="14" t="s">
        <v>2297</v>
      </c>
      <c r="CA163" s="245">
        <v>41726.714699074073</v>
      </c>
      <c r="CB163" t="s">
        <v>2421</v>
      </c>
      <c r="CC163" s="13"/>
      <c r="CD163" s="67"/>
      <c r="CE163" s="77">
        <v>157</v>
      </c>
      <c r="CF163" s="71">
        <v>80</v>
      </c>
      <c r="CG163" s="71">
        <v>81</v>
      </c>
      <c r="CH163" s="71">
        <v>78</v>
      </c>
      <c r="CI163" s="71">
        <v>78</v>
      </c>
      <c r="CJ163" s="71">
        <v>11</v>
      </c>
      <c r="CK163" s="71">
        <v>3</v>
      </c>
      <c r="CL163" s="71">
        <v>11</v>
      </c>
      <c r="CM163" s="71">
        <v>6</v>
      </c>
      <c r="CN163">
        <v>6</v>
      </c>
      <c r="CO163">
        <v>9</v>
      </c>
      <c r="CP163"/>
      <c r="CQ163"/>
      <c r="CR163"/>
      <c r="CS163" s="12">
        <v>157</v>
      </c>
      <c r="CT163">
        <v>28</v>
      </c>
      <c r="CU163" s="86">
        <v>216.97978210449219</v>
      </c>
      <c r="CV163" s="86">
        <v>-3.020216703414917</v>
      </c>
      <c r="CW163" s="86"/>
      <c r="CX163" s="86"/>
      <c r="CY163" s="86"/>
      <c r="CZ163">
        <v>157</v>
      </c>
      <c r="DA163">
        <v>111</v>
      </c>
      <c r="DB163">
        <v>524.64727783203125</v>
      </c>
      <c r="DC163" s="86">
        <v>-18.25200080871582</v>
      </c>
      <c r="DD163">
        <v>64.857139587402344</v>
      </c>
      <c r="DE163">
        <v>131</v>
      </c>
      <c r="DF163">
        <v>119.5</v>
      </c>
      <c r="DG163" s="86">
        <v>108</v>
      </c>
      <c r="DH163">
        <v>355.8671875</v>
      </c>
      <c r="DI163">
        <v>-2.5339896678924561</v>
      </c>
      <c r="DJ163">
        <v>55.875</v>
      </c>
      <c r="DK163" s="86">
        <v>88</v>
      </c>
      <c r="DL163">
        <v>119.5</v>
      </c>
      <c r="DM163"/>
      <c r="DN163"/>
      <c r="DO163" s="86"/>
      <c r="DP163"/>
      <c r="DQ163"/>
      <c r="DR163"/>
      <c r="DS163" s="86"/>
      <c r="DT163"/>
      <c r="DU163" s="86"/>
      <c r="DV163" s="86"/>
      <c r="DW163" s="86"/>
      <c r="DX163"/>
      <c r="DY163" s="86"/>
      <c r="DZ163" s="86"/>
      <c r="EA163" s="86"/>
      <c r="EB163"/>
      <c r="EC163" s="86"/>
      <c r="ED163" s="86"/>
      <c r="EE163" s="86"/>
      <c r="EF163"/>
      <c r="EG163" s="86"/>
      <c r="EH163" s="86"/>
      <c r="EI163" s="86"/>
      <c r="EJ163" s="159"/>
      <c r="EK163" s="159"/>
      <c r="EL163" s="160"/>
      <c r="FA163" s="78"/>
    </row>
    <row r="164" spans="1:157">
      <c r="A164" s="26"/>
      <c r="B164" s="26"/>
      <c r="C164" s="315"/>
      <c r="D164" s="37" t="s">
        <v>648</v>
      </c>
      <c r="E164" s="37" t="s">
        <v>649</v>
      </c>
      <c r="F164" s="38"/>
      <c r="G164" s="39"/>
      <c r="H164" s="40"/>
      <c r="I164" s="40"/>
      <c r="J164" s="40"/>
      <c r="K164" s="40"/>
      <c r="L164" s="40"/>
      <c r="M164" s="40"/>
      <c r="N164" s="40"/>
      <c r="O164" s="40"/>
      <c r="P164" s="40"/>
      <c r="Q164" s="40"/>
      <c r="R164" s="40"/>
      <c r="S164" s="40"/>
      <c r="T164" s="40"/>
      <c r="U164" s="40"/>
      <c r="V164" s="40"/>
      <c r="W164" s="40"/>
      <c r="X164" s="40"/>
      <c r="Y164" s="40"/>
      <c r="Z164" s="40"/>
      <c r="AA164" s="40"/>
      <c r="AB164" s="40"/>
      <c r="AC164" s="40"/>
      <c r="AD164" s="40"/>
      <c r="AE164" s="40"/>
      <c r="AF164" s="40"/>
      <c r="AG164" s="40"/>
      <c r="AH164" s="40"/>
      <c r="AI164" s="40"/>
      <c r="AJ164" s="40"/>
      <c r="AK164" s="40"/>
      <c r="AL164" s="40"/>
      <c r="AM164" s="40"/>
      <c r="AN164" s="40"/>
      <c r="AO164" s="40"/>
      <c r="AP164" s="40"/>
      <c r="AQ164" s="81"/>
      <c r="AR164" s="40"/>
      <c r="AS164" s="40"/>
      <c r="AT164" s="120" t="s">
        <v>922</v>
      </c>
      <c r="AU164" s="40" t="s">
        <v>922</v>
      </c>
      <c r="AV164" s="40" t="s">
        <v>922</v>
      </c>
      <c r="AW164" s="40" t="s">
        <v>922</v>
      </c>
      <c r="AX164" s="140" t="s">
        <v>922</v>
      </c>
      <c r="AY164" s="40">
        <v>0</v>
      </c>
      <c r="AZ164" s="40">
        <v>0</v>
      </c>
      <c r="BA164" s="40">
        <v>0</v>
      </c>
      <c r="BB164" s="40" t="s">
        <v>922</v>
      </c>
      <c r="BC164" s="40">
        <v>0</v>
      </c>
      <c r="BD164" s="106" t="s">
        <v>922</v>
      </c>
      <c r="BE164" s="140" t="s">
        <v>922</v>
      </c>
      <c r="BF164" s="140" t="s">
        <v>922</v>
      </c>
      <c r="BG164" s="40"/>
      <c r="BH164" s="40"/>
      <c r="BI164" s="40"/>
      <c r="BJ164" s="40"/>
      <c r="BK164" s="40"/>
      <c r="BL164" s="100"/>
      <c r="BM164" s="101"/>
      <c r="BN164" s="101"/>
      <c r="BO164" s="99"/>
      <c r="BP164" s="9"/>
      <c r="BQ164" s="1"/>
      <c r="BR164" s="25"/>
      <c r="BS164" s="67"/>
      <c r="BT164" s="67"/>
      <c r="BU164" s="84" t="e">
        <f t="shared" si="7"/>
        <v>#VALUE!</v>
      </c>
      <c r="BV164" s="99">
        <f t="shared" si="5"/>
        <v>0</v>
      </c>
      <c r="BW164" s="86">
        <f>Design!B170</f>
        <v>9.2399999999999878</v>
      </c>
      <c r="BX164" s="10">
        <f>Design!F170</f>
        <v>0.1220703125</v>
      </c>
      <c r="BY164" s="57" t="s">
        <v>1332</v>
      </c>
      <c r="BZ164" s="14" t="s">
        <v>2297</v>
      </c>
      <c r="CA164" s="245">
        <v>41726.714699074073</v>
      </c>
      <c r="CB164" t="s">
        <v>2320</v>
      </c>
      <c r="CC164" s="13"/>
      <c r="CD164" s="67"/>
      <c r="CE164" s="77">
        <v>158</v>
      </c>
      <c r="CF164" s="71">
        <v>81</v>
      </c>
      <c r="CG164" s="71">
        <v>80</v>
      </c>
      <c r="CH164" s="71">
        <v>76</v>
      </c>
      <c r="CI164" s="71">
        <v>78</v>
      </c>
      <c r="CJ164" s="71">
        <v>11</v>
      </c>
      <c r="CK164" s="71">
        <v>3</v>
      </c>
      <c r="CL164" s="71">
        <v>12</v>
      </c>
      <c r="CM164" s="71">
        <v>8</v>
      </c>
      <c r="CN164">
        <v>6</v>
      </c>
      <c r="CO164">
        <v>9</v>
      </c>
      <c r="CP164"/>
      <c r="CQ164"/>
      <c r="CR164"/>
      <c r="CS164" s="12">
        <v>158</v>
      </c>
      <c r="CT164">
        <v>28</v>
      </c>
      <c r="CU164" s="86">
        <v>216.97978210449219</v>
      </c>
      <c r="CV164" s="86">
        <v>-3.020216703414917</v>
      </c>
      <c r="CW164" s="86"/>
      <c r="CX164" s="86"/>
      <c r="CY164" s="86"/>
      <c r="CZ164">
        <v>158</v>
      </c>
      <c r="DA164">
        <v>112</v>
      </c>
      <c r="DB164">
        <v>521.78167724609375</v>
      </c>
      <c r="DC164" s="86">
        <v>-17.327999114990234</v>
      </c>
      <c r="DD164">
        <v>57</v>
      </c>
      <c r="DE164">
        <v>130</v>
      </c>
      <c r="DF164">
        <v>119</v>
      </c>
      <c r="DG164" s="86">
        <v>109</v>
      </c>
      <c r="DH164">
        <v>355.8671875</v>
      </c>
      <c r="DI164">
        <v>-2.5811326503753662</v>
      </c>
      <c r="DJ164">
        <v>56.3125</v>
      </c>
      <c r="DK164" s="86">
        <v>86</v>
      </c>
      <c r="DL164">
        <v>119.5</v>
      </c>
      <c r="DM164"/>
      <c r="DN164"/>
      <c r="DO164" s="86"/>
      <c r="DP164"/>
      <c r="DQ164"/>
      <c r="DR164"/>
      <c r="DS164" s="86"/>
      <c r="DT164"/>
      <c r="DU164" s="86"/>
      <c r="DV164" s="86"/>
      <c r="DW164" s="86"/>
      <c r="DX164"/>
      <c r="DY164" s="86"/>
      <c r="DZ164" s="86"/>
      <c r="EA164" s="86"/>
      <c r="EB164"/>
      <c r="EC164" s="86"/>
      <c r="ED164" s="86"/>
      <c r="EE164" s="86"/>
      <c r="EF164"/>
      <c r="EG164" s="86"/>
      <c r="EH164" s="86"/>
      <c r="EI164" s="86"/>
      <c r="EJ164" s="159"/>
      <c r="EK164" s="159"/>
      <c r="EL164" s="160"/>
      <c r="FA164" s="78"/>
    </row>
    <row r="165" spans="1:157">
      <c r="A165" s="26"/>
      <c r="B165" s="26"/>
      <c r="C165" s="315"/>
      <c r="D165" s="37" t="s">
        <v>650</v>
      </c>
      <c r="E165" s="37" t="s">
        <v>651</v>
      </c>
      <c r="F165" s="38"/>
      <c r="G165" s="39"/>
      <c r="H165" s="40"/>
      <c r="I165" s="40"/>
      <c r="J165" s="40"/>
      <c r="K165" s="40"/>
      <c r="L165" s="40"/>
      <c r="M165" s="40"/>
      <c r="N165" s="40"/>
      <c r="O165" s="40"/>
      <c r="P165" s="40"/>
      <c r="Q165" s="40"/>
      <c r="R165" s="40"/>
      <c r="S165" s="40"/>
      <c r="T165" s="40"/>
      <c r="U165" s="40"/>
      <c r="V165" s="40"/>
      <c r="W165" s="40"/>
      <c r="X165" s="40"/>
      <c r="Y165" s="40"/>
      <c r="Z165" s="40"/>
      <c r="AA165" s="40"/>
      <c r="AB165" s="40"/>
      <c r="AC165" s="40"/>
      <c r="AD165" s="40"/>
      <c r="AE165" s="40"/>
      <c r="AF165" s="40"/>
      <c r="AG165" s="40"/>
      <c r="AH165" s="40"/>
      <c r="AI165" s="40"/>
      <c r="AJ165" s="40"/>
      <c r="AK165" s="40"/>
      <c r="AL165" s="40"/>
      <c r="AM165" s="40"/>
      <c r="AN165" s="40"/>
      <c r="AO165" s="40"/>
      <c r="AP165" s="40"/>
      <c r="AQ165" s="81"/>
      <c r="AR165" s="40"/>
      <c r="AS165" s="40"/>
      <c r="AT165" s="120" t="s">
        <v>1361</v>
      </c>
      <c r="AU165" s="40" t="s">
        <v>1180</v>
      </c>
      <c r="AV165" s="40" t="s">
        <v>1361</v>
      </c>
      <c r="AW165" s="40" t="s">
        <v>826</v>
      </c>
      <c r="AX165" s="136">
        <v>46080</v>
      </c>
      <c r="AY165" s="40" t="s">
        <v>808</v>
      </c>
      <c r="AZ165" s="40" t="s">
        <v>1616</v>
      </c>
      <c r="BA165" s="40" t="s">
        <v>1616</v>
      </c>
      <c r="BB165" s="40" t="s">
        <v>922</v>
      </c>
      <c r="BC165" s="40" t="s">
        <v>808</v>
      </c>
      <c r="BD165" s="106" t="s">
        <v>922</v>
      </c>
      <c r="BE165" s="136">
        <f>INT(Design!$H$12*1000)</f>
        <v>49152</v>
      </c>
      <c r="BF165" s="136">
        <f>INT(Design!$H$12*1000)</f>
        <v>49152</v>
      </c>
      <c r="BG165" s="40"/>
      <c r="BH165" s="40"/>
      <c r="BI165" s="40"/>
      <c r="BJ165" s="40"/>
      <c r="BK165" s="40"/>
      <c r="BL165" s="100"/>
      <c r="BM165" s="101"/>
      <c r="BN165" s="101"/>
      <c r="BO165" s="99"/>
      <c r="BP165" s="9"/>
      <c r="BQ165" s="1"/>
      <c r="BR165" s="25"/>
      <c r="BS165" s="67"/>
      <c r="BT165" s="67"/>
      <c r="BU165" s="84" t="e">
        <f t="shared" si="7"/>
        <v>#VALUE!</v>
      </c>
      <c r="BV165" s="99">
        <f t="shared" si="5"/>
        <v>0</v>
      </c>
      <c r="BW165" s="86">
        <f>Design!B171</f>
        <v>9.2999999999999883</v>
      </c>
      <c r="BX165" s="10">
        <f>Design!F171</f>
        <v>0.1220703125</v>
      </c>
      <c r="BY165" s="57" t="s">
        <v>1333</v>
      </c>
      <c r="BZ165" s="14" t="s">
        <v>2297</v>
      </c>
      <c r="CA165" s="245">
        <v>41726.71471064815</v>
      </c>
      <c r="CB165" t="s">
        <v>2321</v>
      </c>
      <c r="CC165" s="13"/>
      <c r="CD165" s="67"/>
      <c r="CE165" s="77">
        <v>159</v>
      </c>
      <c r="CF165" s="71">
        <v>82</v>
      </c>
      <c r="CG165" s="71">
        <v>79</v>
      </c>
      <c r="CH165" s="71">
        <v>76</v>
      </c>
      <c r="CI165" s="71">
        <v>75</v>
      </c>
      <c r="CJ165" s="71">
        <v>10</v>
      </c>
      <c r="CK165" s="71">
        <v>2</v>
      </c>
      <c r="CL165" s="71">
        <v>12</v>
      </c>
      <c r="CM165" s="71">
        <v>7</v>
      </c>
      <c r="CN165">
        <v>6</v>
      </c>
      <c r="CO165">
        <v>8</v>
      </c>
      <c r="CP165"/>
      <c r="CQ165"/>
      <c r="CR165"/>
      <c r="CS165" s="12">
        <v>159</v>
      </c>
      <c r="CT165">
        <v>28</v>
      </c>
      <c r="CU165" s="86">
        <v>216.97978210449219</v>
      </c>
      <c r="CV165" s="86">
        <v>-3.020216703414917</v>
      </c>
      <c r="CW165" s="86"/>
      <c r="CX165" s="86"/>
      <c r="CY165" s="86"/>
      <c r="CZ165">
        <v>159</v>
      </c>
      <c r="DA165">
        <v>113</v>
      </c>
      <c r="DB165">
        <v>512.69610595703125</v>
      </c>
      <c r="DC165" s="86">
        <v>-16.427999496459961</v>
      </c>
      <c r="DD165">
        <v>89</v>
      </c>
      <c r="DE165">
        <v>129</v>
      </c>
      <c r="DF165">
        <v>119.5</v>
      </c>
      <c r="DG165" s="86">
        <v>109</v>
      </c>
      <c r="DH165">
        <v>356.31344604492187</v>
      </c>
      <c r="DI165">
        <v>-2.5811326503753662</v>
      </c>
      <c r="DJ165">
        <v>55.1875</v>
      </c>
      <c r="DK165" s="86">
        <v>87</v>
      </c>
      <c r="DL165">
        <v>119.5</v>
      </c>
      <c r="DM165"/>
      <c r="DN165"/>
      <c r="DO165" s="86"/>
      <c r="DP165"/>
      <c r="DQ165"/>
      <c r="DR165"/>
      <c r="DS165" s="86"/>
      <c r="DT165"/>
      <c r="DU165" s="86"/>
      <c r="DV165" s="86"/>
      <c r="DW165" s="86"/>
      <c r="DX165"/>
      <c r="DY165" s="86"/>
      <c r="DZ165" s="86"/>
      <c r="EA165" s="86"/>
      <c r="EB165"/>
      <c r="EC165" s="86"/>
      <c r="ED165" s="86"/>
      <c r="EE165" s="86"/>
      <c r="EF165"/>
      <c r="EG165" s="86"/>
      <c r="EH165" s="86"/>
      <c r="EI165" s="86"/>
      <c r="EJ165" s="159"/>
      <c r="EK165" s="159"/>
      <c r="EL165" s="160"/>
      <c r="FA165" s="78"/>
    </row>
    <row r="166" spans="1:157">
      <c r="A166" s="26"/>
      <c r="B166" s="26"/>
      <c r="C166" s="315"/>
      <c r="D166" s="37" t="s">
        <v>652</v>
      </c>
      <c r="E166" s="37" t="s">
        <v>653</v>
      </c>
      <c r="F166" s="38"/>
      <c r="G166" s="39"/>
      <c r="H166" s="40"/>
      <c r="I166" s="40"/>
      <c r="J166" s="40"/>
      <c r="K166" s="40"/>
      <c r="L166" s="40"/>
      <c r="M166" s="40"/>
      <c r="N166" s="40"/>
      <c r="O166" s="40"/>
      <c r="P166" s="40"/>
      <c r="Q166" s="40"/>
      <c r="R166" s="40"/>
      <c r="S166" s="40"/>
      <c r="T166" s="40"/>
      <c r="U166" s="40"/>
      <c r="V166" s="40"/>
      <c r="W166" s="40"/>
      <c r="X166" s="40"/>
      <c r="Y166" s="40"/>
      <c r="Z166" s="40"/>
      <c r="AA166" s="40"/>
      <c r="AB166" s="40"/>
      <c r="AC166" s="40"/>
      <c r="AD166" s="40"/>
      <c r="AE166" s="40"/>
      <c r="AF166" s="40"/>
      <c r="AG166" s="40"/>
      <c r="AH166" s="40"/>
      <c r="AI166" s="40"/>
      <c r="AJ166" s="40"/>
      <c r="AK166" s="40"/>
      <c r="AL166" s="40"/>
      <c r="AM166" s="40"/>
      <c r="AN166" s="40"/>
      <c r="AO166" s="40"/>
      <c r="AP166" s="40"/>
      <c r="AQ166" s="81"/>
      <c r="AR166" s="40"/>
      <c r="AS166" s="40"/>
      <c r="AT166" s="120" t="s">
        <v>1214</v>
      </c>
      <c r="AU166" s="40" t="s">
        <v>1181</v>
      </c>
      <c r="AV166" s="40" t="s">
        <v>1214</v>
      </c>
      <c r="AW166" s="40" t="s">
        <v>827</v>
      </c>
      <c r="AX166" s="136" t="s">
        <v>1824</v>
      </c>
      <c r="AY166" s="40" t="s">
        <v>1617</v>
      </c>
      <c r="AZ166" s="40" t="s">
        <v>1617</v>
      </c>
      <c r="BA166" s="40" t="s">
        <v>1617</v>
      </c>
      <c r="BB166" s="40" t="s">
        <v>1214</v>
      </c>
      <c r="BC166" s="40" t="s">
        <v>1617</v>
      </c>
      <c r="BD166" s="106" t="s">
        <v>1214</v>
      </c>
      <c r="BE166" s="136" t="str">
        <f>FIXED(Design!$E$12,3)</f>
        <v>0.122</v>
      </c>
      <c r="BF166" s="136" t="str">
        <f>FIXED(Design!$E$12,3)</f>
        <v>0.122</v>
      </c>
      <c r="BG166" s="40"/>
      <c r="BH166" s="40"/>
      <c r="BI166" s="40"/>
      <c r="BJ166" s="40"/>
      <c r="BK166" s="40"/>
      <c r="BL166" s="100"/>
      <c r="BM166" s="101"/>
      <c r="BN166" s="101"/>
      <c r="BO166" s="99"/>
      <c r="BP166" s="9"/>
      <c r="BQ166" s="1"/>
      <c r="BR166" s="25"/>
      <c r="BS166" s="67"/>
      <c r="BT166" s="67"/>
      <c r="BU166" s="84" t="e">
        <f t="shared" si="7"/>
        <v>#VALUE!</v>
      </c>
      <c r="BV166" s="99">
        <f t="shared" si="5"/>
        <v>0</v>
      </c>
      <c r="BW166" s="86">
        <f>Design!B172</f>
        <v>9.3599999999999888</v>
      </c>
      <c r="BX166" s="10">
        <f>Design!F172</f>
        <v>0.1220703125</v>
      </c>
      <c r="BY166" s="57" t="s">
        <v>1299</v>
      </c>
      <c r="BZ166" s="14" t="s">
        <v>2297</v>
      </c>
      <c r="CA166" s="245">
        <v>41726.71471064815</v>
      </c>
      <c r="CB166" t="s">
        <v>2321</v>
      </c>
      <c r="CC166" s="13"/>
      <c r="CD166" s="67"/>
      <c r="CE166" s="77">
        <v>160</v>
      </c>
      <c r="CF166" s="71">
        <v>83</v>
      </c>
      <c r="CG166" s="71">
        <v>79</v>
      </c>
      <c r="CH166" s="71">
        <v>75</v>
      </c>
      <c r="CI166" s="71">
        <v>78</v>
      </c>
      <c r="CJ166" s="71">
        <v>11</v>
      </c>
      <c r="CK166" s="71">
        <v>2</v>
      </c>
      <c r="CL166" s="71">
        <v>14</v>
      </c>
      <c r="CM166" s="71">
        <v>7</v>
      </c>
      <c r="CN166">
        <v>7</v>
      </c>
      <c r="CO166">
        <v>7</v>
      </c>
      <c r="CP166"/>
      <c r="CQ166"/>
      <c r="CR166"/>
      <c r="CS166" s="12">
        <v>160</v>
      </c>
      <c r="CT166">
        <v>28</v>
      </c>
      <c r="CU166" s="86">
        <v>216.97978210449219</v>
      </c>
      <c r="CV166" s="86">
        <v>-3.020216703414917</v>
      </c>
      <c r="CW166" s="86"/>
      <c r="CX166" s="86"/>
      <c r="CY166" s="86"/>
      <c r="CZ166">
        <v>160</v>
      </c>
      <c r="DA166">
        <v>113</v>
      </c>
      <c r="DB166">
        <v>506.06765747070312</v>
      </c>
      <c r="DC166" s="86">
        <v>-16.427999496459961</v>
      </c>
      <c r="DD166">
        <v>76.714286804199219</v>
      </c>
      <c r="DE166">
        <v>128</v>
      </c>
      <c r="DF166">
        <v>119.5</v>
      </c>
      <c r="DG166" s="86">
        <v>110</v>
      </c>
      <c r="DH166">
        <v>357.06271362304687</v>
      </c>
      <c r="DI166">
        <v>-2.6287102699279785</v>
      </c>
      <c r="DJ166">
        <v>53.625</v>
      </c>
      <c r="DK166" s="86">
        <v>84</v>
      </c>
      <c r="DL166">
        <v>119.5</v>
      </c>
      <c r="DM166"/>
      <c r="DN166"/>
      <c r="DO166" s="86"/>
      <c r="DP166"/>
      <c r="DQ166"/>
      <c r="DR166"/>
      <c r="DS166" s="86"/>
      <c r="DT166"/>
      <c r="DU166" s="86"/>
      <c r="DV166" s="86"/>
      <c r="DW166" s="86"/>
      <c r="DX166"/>
      <c r="DY166" s="86"/>
      <c r="DZ166" s="86"/>
      <c r="EA166" s="86"/>
      <c r="EB166"/>
      <c r="EC166" s="86"/>
      <c r="ED166" s="86"/>
      <c r="EE166" s="86"/>
      <c r="EF166"/>
      <c r="EG166" s="86"/>
      <c r="EH166" s="86"/>
      <c r="EI166" s="86"/>
      <c r="EJ166" s="159"/>
      <c r="EK166" s="159"/>
      <c r="EL166" s="160"/>
      <c r="FA166" s="78"/>
    </row>
    <row r="167" spans="1:157">
      <c r="A167" s="26"/>
      <c r="B167" s="26"/>
      <c r="C167" s="315"/>
      <c r="D167" s="37" t="s">
        <v>654</v>
      </c>
      <c r="E167" s="37" t="s">
        <v>655</v>
      </c>
      <c r="F167" s="38"/>
      <c r="G167" s="39"/>
      <c r="H167" s="40"/>
      <c r="I167" s="40"/>
      <c r="J167" s="40"/>
      <c r="K167" s="40"/>
      <c r="L167" s="40"/>
      <c r="M167" s="40"/>
      <c r="N167" s="40"/>
      <c r="O167" s="40"/>
      <c r="P167" s="40"/>
      <c r="Q167" s="40"/>
      <c r="R167" s="40"/>
      <c r="S167" s="40"/>
      <c r="T167" s="40"/>
      <c r="U167" s="40"/>
      <c r="V167" s="40"/>
      <c r="W167" s="40"/>
      <c r="X167" s="40"/>
      <c r="Y167" s="40"/>
      <c r="Z167" s="40"/>
      <c r="AA167" s="40"/>
      <c r="AB167" s="40"/>
      <c r="AC167" s="40"/>
      <c r="AD167" s="40"/>
      <c r="AE167" s="46"/>
      <c r="AF167" s="40"/>
      <c r="AG167" s="46"/>
      <c r="AH167" s="46"/>
      <c r="AI167" s="46"/>
      <c r="AJ167" s="46"/>
      <c r="AK167" s="46"/>
      <c r="AL167" s="46"/>
      <c r="AM167" s="46"/>
      <c r="AN167" s="46"/>
      <c r="AO167" s="40"/>
      <c r="AP167" s="40"/>
      <c r="AQ167" s="81"/>
      <c r="AR167" s="40"/>
      <c r="AS167" s="40"/>
      <c r="AT167" s="120" t="s">
        <v>2128</v>
      </c>
      <c r="AU167" s="40" t="s">
        <v>2128</v>
      </c>
      <c r="AV167" s="40" t="s">
        <v>2128</v>
      </c>
      <c r="AW167" s="40" t="s">
        <v>828</v>
      </c>
      <c r="AX167" s="140" t="s">
        <v>2208</v>
      </c>
      <c r="AY167" s="40" t="s">
        <v>809</v>
      </c>
      <c r="AZ167" s="40" t="s">
        <v>1618</v>
      </c>
      <c r="BA167" s="40" t="s">
        <v>1618</v>
      </c>
      <c r="BB167" s="40" t="s">
        <v>2208</v>
      </c>
      <c r="BC167" s="40" t="s">
        <v>809</v>
      </c>
      <c r="BD167" s="106" t="s">
        <v>2208</v>
      </c>
      <c r="BE167" s="140" t="s">
        <v>2208</v>
      </c>
      <c r="BF167" s="140" t="s">
        <v>2208</v>
      </c>
      <c r="BG167" s="40"/>
      <c r="BH167" s="40"/>
      <c r="BI167" s="40"/>
      <c r="BJ167" s="40"/>
      <c r="BK167" s="40"/>
      <c r="BL167" s="100"/>
      <c r="BM167" s="101"/>
      <c r="BN167" s="101"/>
      <c r="BO167" s="99"/>
      <c r="BP167" s="9"/>
      <c r="BQ167" s="1"/>
      <c r="BR167" s="25"/>
      <c r="BS167" s="67"/>
      <c r="BT167" s="67"/>
      <c r="BU167" s="84" t="e">
        <f t="shared" si="7"/>
        <v>#VALUE!</v>
      </c>
      <c r="BV167" s="99">
        <f t="shared" si="5"/>
        <v>0</v>
      </c>
      <c r="BW167" s="86">
        <f>Design!B173</f>
        <v>9.4199999999999893</v>
      </c>
      <c r="BX167" s="10">
        <f>Design!F173</f>
        <v>0.1220703125</v>
      </c>
      <c r="BY167" s="57" t="s">
        <v>1334</v>
      </c>
      <c r="BZ167" s="14" t="s">
        <v>2304</v>
      </c>
      <c r="CA167" s="245">
        <v>41726.71471064815</v>
      </c>
      <c r="CB167" t="s">
        <v>2220</v>
      </c>
      <c r="CC167" s="13"/>
      <c r="CD167" s="67"/>
      <c r="CE167" s="77">
        <v>161</v>
      </c>
      <c r="CF167" s="71">
        <v>80</v>
      </c>
      <c r="CG167" s="71">
        <v>81</v>
      </c>
      <c r="CH167" s="71">
        <v>78</v>
      </c>
      <c r="CI167" s="71">
        <v>76</v>
      </c>
      <c r="CJ167" s="71">
        <v>12</v>
      </c>
      <c r="CK167" s="71">
        <v>3</v>
      </c>
      <c r="CL167" s="71">
        <v>14</v>
      </c>
      <c r="CM167" s="71">
        <v>6</v>
      </c>
      <c r="CN167">
        <v>6</v>
      </c>
      <c r="CO167">
        <v>9</v>
      </c>
      <c r="CP167"/>
      <c r="CQ167"/>
      <c r="CR167"/>
      <c r="CS167" s="12">
        <v>161</v>
      </c>
      <c r="CT167">
        <v>29</v>
      </c>
      <c r="CU167" s="86">
        <v>216.76020812988281</v>
      </c>
      <c r="CV167" s="86">
        <v>-3.2397990226745605</v>
      </c>
      <c r="CW167" s="86"/>
      <c r="CX167" s="86"/>
      <c r="CY167" s="86"/>
      <c r="CZ167">
        <v>161</v>
      </c>
      <c r="DA167">
        <v>114</v>
      </c>
      <c r="DB167">
        <v>500.61441040039062</v>
      </c>
      <c r="DC167" s="86">
        <v>-15.552000045776367</v>
      </c>
      <c r="DD167">
        <v>71.714286804199219</v>
      </c>
      <c r="DE167">
        <v>127</v>
      </c>
      <c r="DF167">
        <v>119.5</v>
      </c>
      <c r="DG167" s="86">
        <v>111</v>
      </c>
      <c r="DH167">
        <v>356.63986206054687</v>
      </c>
      <c r="DI167">
        <v>-2.6767222881317139</v>
      </c>
      <c r="DJ167">
        <v>59.4375</v>
      </c>
      <c r="DK167" s="86">
        <v>86</v>
      </c>
      <c r="DL167">
        <v>119.5</v>
      </c>
      <c r="DM167"/>
      <c r="DN167"/>
      <c r="DO167" s="86"/>
      <c r="DP167"/>
      <c r="DQ167"/>
      <c r="DR167"/>
      <c r="DS167" s="86"/>
      <c r="DT167"/>
      <c r="DU167" s="86"/>
      <c r="DV167" s="86"/>
      <c r="DW167" s="86"/>
      <c r="DX167"/>
      <c r="DY167" s="86"/>
      <c r="DZ167" s="86"/>
      <c r="EA167" s="86"/>
      <c r="EB167"/>
      <c r="EC167" s="86"/>
      <c r="ED167" s="86"/>
      <c r="EE167" s="86"/>
      <c r="EF167"/>
      <c r="EG167" s="86"/>
      <c r="EH167" s="86"/>
      <c r="EI167" s="86"/>
      <c r="EJ167" s="159"/>
      <c r="EK167" s="159"/>
      <c r="EL167" s="160"/>
      <c r="FA167" s="78"/>
    </row>
    <row r="168" spans="1:157">
      <c r="A168" s="26"/>
      <c r="B168" s="26"/>
      <c r="C168" s="315"/>
      <c r="D168" s="37" t="s">
        <v>116</v>
      </c>
      <c r="E168" s="37" t="s">
        <v>117</v>
      </c>
      <c r="F168" s="38"/>
      <c r="G168" s="39"/>
      <c r="H168" s="40"/>
      <c r="I168" s="40"/>
      <c r="J168" s="40"/>
      <c r="K168" s="40"/>
      <c r="L168" s="40"/>
      <c r="M168" s="40"/>
      <c r="N168" s="40"/>
      <c r="O168" s="40"/>
      <c r="P168" s="40"/>
      <c r="Q168" s="40"/>
      <c r="R168" s="40"/>
      <c r="S168" s="40"/>
      <c r="T168" s="40"/>
      <c r="U168" s="40"/>
      <c r="V168" s="40"/>
      <c r="W168" s="40"/>
      <c r="X168" s="40"/>
      <c r="Y168" s="40"/>
      <c r="Z168" s="40"/>
      <c r="AA168" s="40"/>
      <c r="AB168" s="40"/>
      <c r="AC168" s="40"/>
      <c r="AD168" s="40"/>
      <c r="AE168" s="40"/>
      <c r="AF168" s="40"/>
      <c r="AG168" s="40"/>
      <c r="AH168" s="40"/>
      <c r="AI168" s="40"/>
      <c r="AJ168" s="40"/>
      <c r="AK168" s="40"/>
      <c r="AL168" s="40"/>
      <c r="AM168" s="40"/>
      <c r="AN168" s="40"/>
      <c r="AO168" s="40"/>
      <c r="AP168" s="40"/>
      <c r="AQ168" s="81"/>
      <c r="AR168" s="40"/>
      <c r="AS168" s="40"/>
      <c r="AT168" s="120" t="s">
        <v>927</v>
      </c>
      <c r="AU168" s="40" t="s">
        <v>1182</v>
      </c>
      <c r="AV168" s="40" t="s">
        <v>927</v>
      </c>
      <c r="AW168" s="40" t="s">
        <v>2209</v>
      </c>
      <c r="AX168" s="140" t="s">
        <v>2209</v>
      </c>
      <c r="AY168" s="40" t="s">
        <v>2209</v>
      </c>
      <c r="AZ168" s="40" t="s">
        <v>2209</v>
      </c>
      <c r="BA168" s="40" t="s">
        <v>2209</v>
      </c>
      <c r="BB168" s="40" t="s">
        <v>927</v>
      </c>
      <c r="BC168" s="40" t="s">
        <v>2209</v>
      </c>
      <c r="BD168" s="106" t="s">
        <v>927</v>
      </c>
      <c r="BE168" s="140" t="s">
        <v>2209</v>
      </c>
      <c r="BF168" s="140" t="s">
        <v>2209</v>
      </c>
      <c r="BG168" s="40"/>
      <c r="BH168" s="40"/>
      <c r="BI168" s="40"/>
      <c r="BJ168" s="40"/>
      <c r="BK168" s="40"/>
      <c r="BL168" s="100"/>
      <c r="BM168" s="101"/>
      <c r="BN168" s="101"/>
      <c r="BO168" s="99"/>
      <c r="BP168" s="9"/>
      <c r="BQ168" s="1"/>
      <c r="BR168" s="25"/>
      <c r="BS168" s="67"/>
      <c r="BT168" s="67"/>
      <c r="BU168" s="84" t="e">
        <f t="shared" si="7"/>
        <v>#VALUE!</v>
      </c>
      <c r="BV168" s="99">
        <f t="shared" si="5"/>
        <v>0</v>
      </c>
      <c r="BW168" s="86">
        <f>Design!B174</f>
        <v>9.4799999999999898</v>
      </c>
      <c r="BX168" s="10">
        <f>Design!F174</f>
        <v>0.1220703125</v>
      </c>
      <c r="BY168" s="57" t="s">
        <v>1335</v>
      </c>
      <c r="BZ168" s="14" t="s">
        <v>2305</v>
      </c>
      <c r="CA168" s="245">
        <v>41726.714722222219</v>
      </c>
      <c r="CB168" t="s">
        <v>2422</v>
      </c>
      <c r="CC168" s="13"/>
      <c r="CD168" s="67"/>
      <c r="CE168" s="77">
        <v>162</v>
      </c>
      <c r="CF168" s="71">
        <v>78</v>
      </c>
      <c r="CG168" s="71">
        <v>82</v>
      </c>
      <c r="CH168" s="71">
        <v>77</v>
      </c>
      <c r="CI168" s="71">
        <v>75</v>
      </c>
      <c r="CJ168" s="71">
        <v>12</v>
      </c>
      <c r="CK168" s="71">
        <v>2</v>
      </c>
      <c r="CL168" s="71">
        <v>13</v>
      </c>
      <c r="CM168" s="71">
        <v>7</v>
      </c>
      <c r="CN168">
        <v>6</v>
      </c>
      <c r="CO168">
        <v>8</v>
      </c>
      <c r="CP168"/>
      <c r="CQ168"/>
      <c r="CR168"/>
      <c r="CS168" s="12">
        <v>162</v>
      </c>
      <c r="CT168">
        <v>29</v>
      </c>
      <c r="CU168" s="86">
        <v>216.76020812988281</v>
      </c>
      <c r="CV168" s="86">
        <v>-3.2397990226745605</v>
      </c>
      <c r="CW168" s="86"/>
      <c r="CX168" s="86"/>
      <c r="CY168" s="86"/>
      <c r="CZ168">
        <v>162</v>
      </c>
      <c r="DA168">
        <v>115</v>
      </c>
      <c r="DB168">
        <v>497.03155517578125</v>
      </c>
      <c r="DC168" s="86">
        <v>-14.699999809265137</v>
      </c>
      <c r="DD168">
        <v>63.214286804199219</v>
      </c>
      <c r="DE168">
        <v>126</v>
      </c>
      <c r="DF168">
        <v>119.5</v>
      </c>
      <c r="DG168" s="86">
        <v>111</v>
      </c>
      <c r="DH168">
        <v>355.9398193359375</v>
      </c>
      <c r="DI168">
        <v>-2.6767222881317139</v>
      </c>
      <c r="DJ168">
        <v>60.823528289794922</v>
      </c>
      <c r="DK168" s="86">
        <v>88</v>
      </c>
      <c r="DL168">
        <v>120</v>
      </c>
      <c r="DM168"/>
      <c r="DN168"/>
      <c r="DO168" s="86"/>
      <c r="DP168"/>
      <c r="DQ168"/>
      <c r="DR168"/>
      <c r="DS168" s="86"/>
      <c r="DT168"/>
      <c r="DU168" s="86"/>
      <c r="DV168" s="86"/>
      <c r="DW168" s="86"/>
      <c r="DX168"/>
      <c r="DY168" s="86"/>
      <c r="DZ168" s="86"/>
      <c r="EA168" s="86"/>
      <c r="EB168"/>
      <c r="EC168" s="86"/>
      <c r="ED168" s="86"/>
      <c r="EE168" s="86"/>
      <c r="EF168"/>
      <c r="EG168" s="86"/>
      <c r="EH168" s="86"/>
      <c r="EI168" s="86"/>
      <c r="EJ168" s="159"/>
      <c r="EK168" s="159"/>
      <c r="EL168" s="160"/>
      <c r="FA168" s="78"/>
    </row>
    <row r="169" spans="1:157">
      <c r="A169" s="26"/>
      <c r="B169" s="26"/>
      <c r="C169" s="315"/>
      <c r="D169" s="37" t="s">
        <v>1380</v>
      </c>
      <c r="E169" s="37" t="s">
        <v>1381</v>
      </c>
      <c r="F169" s="38"/>
      <c r="G169" s="39"/>
      <c r="H169" s="40"/>
      <c r="I169" s="40"/>
      <c r="J169" s="40"/>
      <c r="K169" s="40"/>
      <c r="L169" s="40"/>
      <c r="M169" s="40"/>
      <c r="N169" s="40"/>
      <c r="O169" s="40"/>
      <c r="P169" s="40"/>
      <c r="Q169" s="40"/>
      <c r="R169" s="40"/>
      <c r="S169" s="40"/>
      <c r="T169" s="40"/>
      <c r="U169" s="40"/>
      <c r="V169" s="40"/>
      <c r="W169" s="40"/>
      <c r="X169" s="40"/>
      <c r="Y169" s="40"/>
      <c r="Z169" s="40"/>
      <c r="AA169" s="40"/>
      <c r="AB169" s="40"/>
      <c r="AC169" s="40"/>
      <c r="AD169" s="40"/>
      <c r="AE169" s="40"/>
      <c r="AF169" s="40"/>
      <c r="AG169" s="40"/>
      <c r="AH169" s="40"/>
      <c r="AI169" s="40"/>
      <c r="AJ169" s="40"/>
      <c r="AK169" s="40"/>
      <c r="AL169" s="40"/>
      <c r="AM169" s="40"/>
      <c r="AN169" s="40"/>
      <c r="AO169" s="40"/>
      <c r="AP169" s="40"/>
      <c r="AQ169" s="81"/>
      <c r="AR169" s="40"/>
      <c r="AS169" s="40"/>
      <c r="AT169" s="120" t="s">
        <v>1207</v>
      </c>
      <c r="AU169" s="40" t="s">
        <v>1207</v>
      </c>
      <c r="AV169" s="40" t="s">
        <v>1207</v>
      </c>
      <c r="AW169" s="40" t="s">
        <v>1207</v>
      </c>
      <c r="AX169" s="140" t="s">
        <v>1207</v>
      </c>
      <c r="AY169" s="40" t="s">
        <v>1207</v>
      </c>
      <c r="AZ169" s="40" t="s">
        <v>1207</v>
      </c>
      <c r="BA169" s="40" t="s">
        <v>1207</v>
      </c>
      <c r="BB169" s="40" t="s">
        <v>1206</v>
      </c>
      <c r="BC169" s="40" t="s">
        <v>1207</v>
      </c>
      <c r="BD169" s="106" t="s">
        <v>1206</v>
      </c>
      <c r="BE169" s="136" t="str">
        <f>IF(Control!$C$27=1,"FORWARD","REVERSE")</f>
        <v>FORWARD</v>
      </c>
      <c r="BF169" s="136" t="str">
        <f>IF(Control!$C$27=1,"FORWARD","REVERSE")</f>
        <v>FORWARD</v>
      </c>
      <c r="BG169" s="40"/>
      <c r="BH169" s="40"/>
      <c r="BI169" s="40"/>
      <c r="BJ169" s="40"/>
      <c r="BK169" s="40"/>
      <c r="BL169" s="100"/>
      <c r="BM169" s="101"/>
      <c r="BN169" s="101"/>
      <c r="BO169" s="99"/>
      <c r="BP169" s="9"/>
      <c r="BQ169" s="1"/>
      <c r="BR169" s="25"/>
      <c r="BS169" s="67"/>
      <c r="BT169" s="67"/>
      <c r="BU169" s="84" t="e">
        <f t="shared" si="7"/>
        <v>#VALUE!</v>
      </c>
      <c r="BV169" s="99">
        <f t="shared" si="5"/>
        <v>0</v>
      </c>
      <c r="BW169" s="86">
        <f>Design!B175</f>
        <v>9.5399999999999903</v>
      </c>
      <c r="BX169" s="10">
        <f>Design!F175</f>
        <v>0.1220703125</v>
      </c>
      <c r="BY169" s="57" t="s">
        <v>1336</v>
      </c>
      <c r="BZ169" s="14" t="s">
        <v>2322</v>
      </c>
      <c r="CA169" s="245">
        <v>41726.714756944442</v>
      </c>
      <c r="CB169" t="s">
        <v>2220</v>
      </c>
      <c r="CC169" s="13"/>
      <c r="CD169" s="67"/>
      <c r="CE169" s="77">
        <v>163</v>
      </c>
      <c r="CF169" s="71">
        <v>82</v>
      </c>
      <c r="CG169" s="71">
        <v>82</v>
      </c>
      <c r="CH169" s="71">
        <v>77</v>
      </c>
      <c r="CI169" s="71">
        <v>73</v>
      </c>
      <c r="CJ169" s="71">
        <v>12</v>
      </c>
      <c r="CK169" s="71">
        <v>3</v>
      </c>
      <c r="CL169" s="71">
        <v>14</v>
      </c>
      <c r="CM169" s="71">
        <v>6</v>
      </c>
      <c r="CN169">
        <v>6</v>
      </c>
      <c r="CO169">
        <v>9</v>
      </c>
      <c r="CP169"/>
      <c r="CQ169"/>
      <c r="CR169"/>
      <c r="CS169" s="12">
        <v>163</v>
      </c>
      <c r="CT169">
        <v>29</v>
      </c>
      <c r="CU169" s="86">
        <v>216.76020812988281</v>
      </c>
      <c r="CV169" s="86">
        <v>-3.2397990226745605</v>
      </c>
      <c r="CW169" s="86"/>
      <c r="CX169" s="86"/>
      <c r="CY169" s="86"/>
      <c r="CZ169">
        <v>163</v>
      </c>
      <c r="DA169">
        <v>115</v>
      </c>
      <c r="DB169">
        <v>492.94869995117187</v>
      </c>
      <c r="DC169" s="86">
        <v>-14.699999809265137</v>
      </c>
      <c r="DD169">
        <v>65.714286804199219</v>
      </c>
      <c r="DE169">
        <v>123</v>
      </c>
      <c r="DF169">
        <v>119.5</v>
      </c>
      <c r="DG169" s="86">
        <v>112</v>
      </c>
      <c r="DH169">
        <v>355.265380859375</v>
      </c>
      <c r="DI169">
        <v>-2.7251687049865723</v>
      </c>
      <c r="DJ169">
        <v>60.647060394287109</v>
      </c>
      <c r="DK169" s="86">
        <v>89</v>
      </c>
      <c r="DL169">
        <v>120</v>
      </c>
      <c r="DM169"/>
      <c r="DN169"/>
      <c r="DO169" s="86"/>
      <c r="DP169"/>
      <c r="DQ169"/>
      <c r="DR169"/>
      <c r="DS169" s="86"/>
      <c r="DT169"/>
      <c r="DU169" s="86"/>
      <c r="DV169" s="86"/>
      <c r="DW169" s="86"/>
      <c r="DX169"/>
      <c r="DY169" s="86"/>
      <c r="DZ169" s="86"/>
      <c r="EA169" s="86"/>
      <c r="EB169"/>
      <c r="EC169" s="86"/>
      <c r="ED169" s="86"/>
      <c r="EE169" s="86"/>
      <c r="EF169"/>
      <c r="EG169" s="86"/>
      <c r="EH169" s="86"/>
      <c r="EI169" s="86"/>
      <c r="EJ169" s="159"/>
      <c r="EK169" s="159"/>
      <c r="EL169" s="160"/>
      <c r="FA169" s="78"/>
    </row>
    <row r="170" spans="1:157">
      <c r="A170" s="26"/>
      <c r="B170" s="26"/>
      <c r="C170" s="315"/>
      <c r="D170" s="37" t="s">
        <v>1382</v>
      </c>
      <c r="E170" s="37" t="s">
        <v>1383</v>
      </c>
      <c r="F170" s="38"/>
      <c r="G170" s="39"/>
      <c r="H170" s="40"/>
      <c r="I170" s="40"/>
      <c r="J170" s="40"/>
      <c r="K170" s="40"/>
      <c r="L170" s="40"/>
      <c r="M170" s="40"/>
      <c r="N170" s="40"/>
      <c r="O170" s="40"/>
      <c r="P170" s="40"/>
      <c r="Q170" s="40"/>
      <c r="R170" s="40"/>
      <c r="S170" s="40"/>
      <c r="T170" s="40"/>
      <c r="U170" s="40"/>
      <c r="V170" s="40"/>
      <c r="W170" s="40"/>
      <c r="X170" s="40"/>
      <c r="Y170" s="40"/>
      <c r="Z170" s="40"/>
      <c r="AA170" s="40"/>
      <c r="AB170" s="40"/>
      <c r="AC170" s="40"/>
      <c r="AD170" s="40"/>
      <c r="AE170" s="40"/>
      <c r="AF170" s="40"/>
      <c r="AG170" s="40"/>
      <c r="AH170" s="40"/>
      <c r="AI170" s="40"/>
      <c r="AJ170" s="40"/>
      <c r="AK170" s="40"/>
      <c r="AL170" s="40"/>
      <c r="AM170" s="40"/>
      <c r="AN170" s="40"/>
      <c r="AO170" s="40"/>
      <c r="AP170" s="40"/>
      <c r="AQ170" s="81"/>
      <c r="AR170" s="40"/>
      <c r="AS170" s="40"/>
      <c r="AT170" s="120" t="s">
        <v>922</v>
      </c>
      <c r="AU170" s="40" t="s">
        <v>922</v>
      </c>
      <c r="AV170" s="40" t="s">
        <v>922</v>
      </c>
      <c r="AW170" s="40" t="s">
        <v>922</v>
      </c>
      <c r="AX170" s="140" t="s">
        <v>922</v>
      </c>
      <c r="AY170" s="40">
        <v>0</v>
      </c>
      <c r="AZ170" s="40">
        <v>0</v>
      </c>
      <c r="BA170" s="40">
        <v>0</v>
      </c>
      <c r="BB170" s="40" t="s">
        <v>922</v>
      </c>
      <c r="BC170" s="40">
        <v>0</v>
      </c>
      <c r="BD170" s="106" t="s">
        <v>922</v>
      </c>
      <c r="BE170" s="140" t="s">
        <v>922</v>
      </c>
      <c r="BF170" s="140" t="s">
        <v>922</v>
      </c>
      <c r="BG170" s="40"/>
      <c r="BH170" s="40"/>
      <c r="BI170" s="40"/>
      <c r="BJ170" s="40"/>
      <c r="BK170" s="40"/>
      <c r="BL170" s="100"/>
      <c r="BM170" s="101"/>
      <c r="BN170" s="101"/>
      <c r="BO170" s="99"/>
      <c r="BP170" s="9"/>
      <c r="BQ170" s="1"/>
      <c r="BR170" s="25"/>
      <c r="BS170" s="67"/>
      <c r="BT170" s="67"/>
      <c r="BU170" s="84" t="e">
        <f t="shared" si="7"/>
        <v>#VALUE!</v>
      </c>
      <c r="BV170" s="99">
        <f t="shared" si="5"/>
        <v>0</v>
      </c>
      <c r="BW170" s="86">
        <f>Design!B176</f>
        <v>9.5999999999999908</v>
      </c>
      <c r="BX170" s="10">
        <f>Design!F176</f>
        <v>0.1220703125</v>
      </c>
      <c r="BY170" s="57" t="s">
        <v>1337</v>
      </c>
      <c r="BZ170" s="14" t="s">
        <v>526</v>
      </c>
      <c r="CA170" s="245">
        <v>41726.714756944442</v>
      </c>
      <c r="CB170" t="s">
        <v>2220</v>
      </c>
      <c r="CC170" s="13"/>
      <c r="CD170" s="67"/>
      <c r="CE170" s="77">
        <v>164</v>
      </c>
      <c r="CF170" s="71">
        <v>81</v>
      </c>
      <c r="CG170" s="71">
        <v>81</v>
      </c>
      <c r="CH170" s="71">
        <v>75</v>
      </c>
      <c r="CI170" s="71">
        <v>77</v>
      </c>
      <c r="CJ170" s="71">
        <v>14</v>
      </c>
      <c r="CK170" s="71">
        <v>3</v>
      </c>
      <c r="CL170" s="71">
        <v>15</v>
      </c>
      <c r="CM170" s="71">
        <v>7</v>
      </c>
      <c r="CN170">
        <v>6</v>
      </c>
      <c r="CO170">
        <v>8</v>
      </c>
      <c r="CP170"/>
      <c r="CQ170"/>
      <c r="CR170"/>
      <c r="CS170" s="12">
        <v>164</v>
      </c>
      <c r="CT170">
        <v>29</v>
      </c>
      <c r="CU170" s="86">
        <v>216.76020812988281</v>
      </c>
      <c r="CV170" s="86">
        <v>-3.2397990226745605</v>
      </c>
      <c r="CW170" s="86"/>
      <c r="CX170" s="86"/>
      <c r="CY170" s="86"/>
      <c r="CZ170">
        <v>164</v>
      </c>
      <c r="DA170">
        <v>116</v>
      </c>
      <c r="DB170">
        <v>486.90286254882812</v>
      </c>
      <c r="DC170" s="86">
        <v>-13.871999740600586</v>
      </c>
      <c r="DD170">
        <v>76.357139587402344</v>
      </c>
      <c r="DE170">
        <v>124</v>
      </c>
      <c r="DF170">
        <v>119.5</v>
      </c>
      <c r="DG170" s="86">
        <v>113</v>
      </c>
      <c r="DH170">
        <v>354.59292602539062</v>
      </c>
      <c r="DI170">
        <v>-2.7740497589111328</v>
      </c>
      <c r="DJ170">
        <v>60.588233947753906</v>
      </c>
      <c r="DK170" s="86">
        <v>90</v>
      </c>
      <c r="DL170">
        <v>120</v>
      </c>
      <c r="DM170"/>
      <c r="DN170"/>
      <c r="DO170" s="86"/>
      <c r="DP170"/>
      <c r="DQ170"/>
      <c r="DR170"/>
      <c r="DS170" s="86"/>
      <c r="DT170"/>
      <c r="DU170" s="86"/>
      <c r="DV170" s="86"/>
      <c r="DW170" s="86"/>
      <c r="DX170"/>
      <c r="DY170" s="86"/>
      <c r="DZ170" s="86"/>
      <c r="EA170" s="86"/>
      <c r="EB170"/>
      <c r="EC170" s="86"/>
      <c r="ED170" s="86"/>
      <c r="EE170" s="86"/>
      <c r="EF170"/>
      <c r="EG170" s="86"/>
      <c r="EH170" s="86"/>
      <c r="EI170" s="86"/>
      <c r="EJ170" s="159"/>
      <c r="EK170" s="159"/>
      <c r="EL170" s="160"/>
      <c r="FA170" s="78"/>
    </row>
    <row r="171" spans="1:157">
      <c r="A171" s="26"/>
      <c r="B171" s="26"/>
      <c r="C171" s="315"/>
      <c r="D171" s="37" t="s">
        <v>1384</v>
      </c>
      <c r="E171" s="37" t="s">
        <v>1385</v>
      </c>
      <c r="F171" s="38"/>
      <c r="G171" s="39"/>
      <c r="H171" s="40"/>
      <c r="I171" s="40"/>
      <c r="J171" s="40"/>
      <c r="K171" s="40"/>
      <c r="L171" s="40"/>
      <c r="M171" s="40"/>
      <c r="N171" s="40"/>
      <c r="O171" s="40"/>
      <c r="P171" s="40"/>
      <c r="Q171" s="40"/>
      <c r="R171" s="40"/>
      <c r="S171" s="40"/>
      <c r="T171" s="40"/>
      <c r="U171" s="40"/>
      <c r="V171" s="40"/>
      <c r="W171" s="40"/>
      <c r="X171" s="40"/>
      <c r="Y171" s="40"/>
      <c r="Z171" s="40"/>
      <c r="AA171" s="40"/>
      <c r="AB171" s="40"/>
      <c r="AC171" s="40"/>
      <c r="AD171" s="40"/>
      <c r="AE171" s="40"/>
      <c r="AF171" s="40"/>
      <c r="AG171" s="40"/>
      <c r="AH171" s="40"/>
      <c r="AI171" s="40"/>
      <c r="AJ171" s="40"/>
      <c r="AK171" s="40"/>
      <c r="AL171" s="40"/>
      <c r="AM171" s="40"/>
      <c r="AN171" s="40"/>
      <c r="AO171" s="40"/>
      <c r="AP171" s="40"/>
      <c r="AQ171" s="81"/>
      <c r="AR171" s="40"/>
      <c r="AS171" s="40"/>
      <c r="AT171" s="120" t="s">
        <v>922</v>
      </c>
      <c r="AU171" s="40" t="s">
        <v>1179</v>
      </c>
      <c r="AV171" s="40" t="s">
        <v>922</v>
      </c>
      <c r="AW171" s="40" t="s">
        <v>826</v>
      </c>
      <c r="AX171" s="136">
        <v>46080</v>
      </c>
      <c r="AY171" s="40" t="s">
        <v>808</v>
      </c>
      <c r="AZ171" s="40" t="s">
        <v>1616</v>
      </c>
      <c r="BA171" s="40" t="s">
        <v>1616</v>
      </c>
      <c r="BB171" s="40" t="s">
        <v>922</v>
      </c>
      <c r="BC171" s="40" t="s">
        <v>808</v>
      </c>
      <c r="BD171" s="106" t="s">
        <v>922</v>
      </c>
      <c r="BE171" s="136">
        <f>INT(Design!$H$12*1000)</f>
        <v>49152</v>
      </c>
      <c r="BF171" s="136">
        <f>INT(Design!$H$12*1000)</f>
        <v>49152</v>
      </c>
      <c r="BG171" s="40"/>
      <c r="BH171" s="40"/>
      <c r="BI171" s="40"/>
      <c r="BJ171" s="40"/>
      <c r="BK171" s="40"/>
      <c r="BL171" s="100"/>
      <c r="BM171" s="101"/>
      <c r="BN171" s="101"/>
      <c r="BO171" s="99"/>
      <c r="BP171" s="9"/>
      <c r="BQ171" s="1"/>
      <c r="BR171" s="25"/>
      <c r="BS171" s="67"/>
      <c r="BT171" s="67"/>
      <c r="BU171" s="84" t="e">
        <f t="shared" si="7"/>
        <v>#VALUE!</v>
      </c>
      <c r="BV171" s="99">
        <f t="shared" si="5"/>
        <v>0</v>
      </c>
      <c r="BW171" s="86">
        <f>Design!B177</f>
        <v>9.6599999999999913</v>
      </c>
      <c r="BX171" s="10">
        <f>Design!F177</f>
        <v>0.1220703125</v>
      </c>
      <c r="BY171" s="57" t="s">
        <v>1338</v>
      </c>
      <c r="BZ171" s="14" t="s">
        <v>1633</v>
      </c>
      <c r="CA171" s="245">
        <v>41726.714768518519</v>
      </c>
      <c r="CB171" t="s">
        <v>2299</v>
      </c>
      <c r="CC171" s="13"/>
      <c r="CD171" s="67"/>
      <c r="CE171" s="77">
        <v>165</v>
      </c>
      <c r="CF171" s="71">
        <v>79</v>
      </c>
      <c r="CG171" s="71">
        <v>81</v>
      </c>
      <c r="CH171" s="71">
        <v>81</v>
      </c>
      <c r="CI171" s="71">
        <v>75</v>
      </c>
      <c r="CJ171" s="71">
        <v>13</v>
      </c>
      <c r="CK171" s="71">
        <v>3</v>
      </c>
      <c r="CL171" s="71">
        <v>15</v>
      </c>
      <c r="CM171" s="71">
        <v>6</v>
      </c>
      <c r="CN171">
        <v>6</v>
      </c>
      <c r="CO171">
        <v>9</v>
      </c>
      <c r="CP171"/>
      <c r="CQ171"/>
      <c r="CR171"/>
      <c r="CS171" s="12">
        <v>165</v>
      </c>
      <c r="CT171">
        <v>29</v>
      </c>
      <c r="CU171" s="86">
        <v>216.76020812988281</v>
      </c>
      <c r="CV171" s="86">
        <v>-3.2397990226745605</v>
      </c>
      <c r="CW171" s="86"/>
      <c r="CX171" s="86"/>
      <c r="CY171" s="86"/>
      <c r="CZ171">
        <v>165</v>
      </c>
      <c r="DA171">
        <v>117</v>
      </c>
      <c r="DB171">
        <v>481.50259399414062</v>
      </c>
      <c r="DC171" s="86">
        <v>-13.067999839782715</v>
      </c>
      <c r="DD171">
        <v>73.933334350585937</v>
      </c>
      <c r="DE171">
        <v>123</v>
      </c>
      <c r="DF171">
        <v>119</v>
      </c>
      <c r="DG171" s="86">
        <v>114</v>
      </c>
      <c r="DH171">
        <v>353.96942138671875</v>
      </c>
      <c r="DI171">
        <v>-2.8233652114868164</v>
      </c>
      <c r="DJ171">
        <v>60.294116973876953</v>
      </c>
      <c r="DK171" s="86">
        <v>89</v>
      </c>
      <c r="DL171">
        <v>120</v>
      </c>
      <c r="DM171"/>
      <c r="DN171"/>
      <c r="DO171" s="86"/>
      <c r="DP171"/>
      <c r="DQ171"/>
      <c r="DR171"/>
      <c r="DS171" s="86"/>
      <c r="DT171"/>
      <c r="DU171" s="86"/>
      <c r="DV171" s="86"/>
      <c r="DW171" s="86"/>
      <c r="DX171"/>
      <c r="DY171" s="86"/>
      <c r="DZ171" s="86"/>
      <c r="EA171" s="86"/>
      <c r="EB171"/>
      <c r="EC171" s="86"/>
      <c r="ED171" s="86"/>
      <c r="EE171" s="86"/>
      <c r="EF171"/>
      <c r="EG171" s="86"/>
      <c r="EH171" s="86"/>
      <c r="EI171" s="86"/>
      <c r="EJ171" s="159"/>
      <c r="EK171" s="159"/>
      <c r="EL171" s="160"/>
      <c r="FA171" s="78"/>
    </row>
    <row r="172" spans="1:157">
      <c r="A172" s="26"/>
      <c r="B172" s="26"/>
      <c r="C172" s="315"/>
      <c r="D172" s="37" t="s">
        <v>2049</v>
      </c>
      <c r="E172" s="37" t="s">
        <v>2050</v>
      </c>
      <c r="F172" s="38"/>
      <c r="G172" s="39"/>
      <c r="H172" s="40"/>
      <c r="I172" s="40"/>
      <c r="J172" s="40"/>
      <c r="K172" s="40"/>
      <c r="L172" s="40"/>
      <c r="M172" s="40"/>
      <c r="N172" s="40"/>
      <c r="O172" s="40"/>
      <c r="P172" s="40"/>
      <c r="Q172" s="40"/>
      <c r="R172" s="40"/>
      <c r="S172" s="40"/>
      <c r="T172" s="40"/>
      <c r="U172" s="40"/>
      <c r="V172" s="40"/>
      <c r="W172" s="40"/>
      <c r="X172" s="40"/>
      <c r="Y172" s="40"/>
      <c r="Z172" s="40"/>
      <c r="AA172" s="40"/>
      <c r="AB172" s="40"/>
      <c r="AC172" s="40"/>
      <c r="AD172" s="40"/>
      <c r="AE172" s="40"/>
      <c r="AF172" s="40"/>
      <c r="AG172" s="40"/>
      <c r="AH172" s="40"/>
      <c r="AI172" s="40"/>
      <c r="AJ172" s="40"/>
      <c r="AK172" s="40"/>
      <c r="AL172" s="40"/>
      <c r="AM172" s="40"/>
      <c r="AN172" s="40"/>
      <c r="AO172" s="40"/>
      <c r="AP172" s="40"/>
      <c r="AQ172" s="81"/>
      <c r="AR172" s="40"/>
      <c r="AS172" s="40"/>
      <c r="AT172" s="120" t="s">
        <v>1214</v>
      </c>
      <c r="AU172" s="40" t="s">
        <v>1183</v>
      </c>
      <c r="AV172" s="40" t="s">
        <v>1214</v>
      </c>
      <c r="AW172" s="40" t="s">
        <v>1183</v>
      </c>
      <c r="AX172" s="136">
        <v>0.25</v>
      </c>
      <c r="AY172" s="40" t="s">
        <v>2079</v>
      </c>
      <c r="AZ172" s="40" t="s">
        <v>2079</v>
      </c>
      <c r="BA172" s="40" t="s">
        <v>2079</v>
      </c>
      <c r="BB172" s="40" t="s">
        <v>1214</v>
      </c>
      <c r="BC172" s="40" t="s">
        <v>2079</v>
      </c>
      <c r="BD172" s="106" t="s">
        <v>1214</v>
      </c>
      <c r="BE172" s="136">
        <f>IF(Control!$C$27=1,Control!$M$4,BE166-Control!$M$4)</f>
        <v>0.05</v>
      </c>
      <c r="BF172" s="136">
        <f>IF(Control!$C$27=1,Control!$M$4,BF166-Control!$M$4)</f>
        <v>0.05</v>
      </c>
      <c r="BG172" s="40"/>
      <c r="BH172" s="40"/>
      <c r="BI172" s="40"/>
      <c r="BJ172" s="40"/>
      <c r="BK172" s="40"/>
      <c r="BL172" s="100"/>
      <c r="BM172" s="101"/>
      <c r="BN172" s="101"/>
      <c r="BO172" s="99"/>
      <c r="BP172" s="9"/>
      <c r="BQ172" s="1"/>
      <c r="BR172" s="25"/>
      <c r="BS172" s="67"/>
      <c r="BT172" s="67"/>
      <c r="BU172" s="84" t="e">
        <f t="shared" si="7"/>
        <v>#VALUE!</v>
      </c>
      <c r="BV172" s="99">
        <f t="shared" si="5"/>
        <v>0</v>
      </c>
      <c r="BW172" s="86">
        <f>Design!B178</f>
        <v>9.7199999999999918</v>
      </c>
      <c r="BX172" s="10">
        <f>Design!F178</f>
        <v>0.1220703125</v>
      </c>
      <c r="BY172" s="57" t="s">
        <v>1339</v>
      </c>
      <c r="BZ172" s="14" t="s">
        <v>427</v>
      </c>
      <c r="CA172" s="245">
        <v>41726.714768518519</v>
      </c>
      <c r="CB172" t="s">
        <v>2423</v>
      </c>
      <c r="CC172" s="13"/>
      <c r="CD172" s="67"/>
      <c r="CE172" s="77">
        <v>166</v>
      </c>
      <c r="CF172" s="71">
        <v>78</v>
      </c>
      <c r="CG172" s="71">
        <v>83</v>
      </c>
      <c r="CH172" s="71">
        <v>76</v>
      </c>
      <c r="CI172" s="71">
        <v>77</v>
      </c>
      <c r="CJ172" s="71">
        <v>14</v>
      </c>
      <c r="CK172" s="71">
        <v>3</v>
      </c>
      <c r="CL172" s="71">
        <v>15</v>
      </c>
      <c r="CM172" s="71">
        <v>6</v>
      </c>
      <c r="CN172">
        <v>6</v>
      </c>
      <c r="CO172">
        <v>8</v>
      </c>
      <c r="CP172"/>
      <c r="CQ172"/>
      <c r="CR172"/>
      <c r="CS172" s="12">
        <v>166</v>
      </c>
      <c r="CT172">
        <v>30</v>
      </c>
      <c r="CU172" s="86">
        <v>216.53291320800781</v>
      </c>
      <c r="CV172" s="86">
        <v>-3.467085599899292</v>
      </c>
      <c r="CW172" s="86"/>
      <c r="CX172" s="86"/>
      <c r="CY172" s="86"/>
      <c r="CZ172">
        <v>166</v>
      </c>
      <c r="DA172">
        <v>118</v>
      </c>
      <c r="DB172">
        <v>473.58786010742187</v>
      </c>
      <c r="DC172" s="86">
        <v>-12.288000106811523</v>
      </c>
      <c r="DD172">
        <v>87.285713195800781</v>
      </c>
      <c r="DE172">
        <v>121</v>
      </c>
      <c r="DF172">
        <v>119.5</v>
      </c>
      <c r="DG172" s="86">
        <v>114</v>
      </c>
      <c r="DH172">
        <v>351.59298706054687</v>
      </c>
      <c r="DI172">
        <v>-2.8233652114868164</v>
      </c>
      <c r="DJ172">
        <v>69.058822631835938</v>
      </c>
      <c r="DK172" s="86">
        <v>92</v>
      </c>
      <c r="DL172">
        <v>120</v>
      </c>
      <c r="DM172"/>
      <c r="DN172"/>
      <c r="DO172" s="86"/>
      <c r="DP172"/>
      <c r="DQ172"/>
      <c r="DR172"/>
      <c r="DS172" s="86"/>
      <c r="DT172"/>
      <c r="DU172" s="86"/>
      <c r="DV172" s="86"/>
      <c r="DW172" s="86"/>
      <c r="DX172"/>
      <c r="DY172" s="86"/>
      <c r="DZ172" s="86"/>
      <c r="EA172" s="86"/>
      <c r="EB172"/>
      <c r="EC172" s="86"/>
      <c r="ED172" s="86"/>
      <c r="EE172" s="86"/>
      <c r="EF172"/>
      <c r="EG172" s="86"/>
      <c r="EH172" s="86"/>
      <c r="EI172" s="86"/>
      <c r="EJ172" s="159"/>
      <c r="EK172" s="159"/>
      <c r="EL172" s="160"/>
      <c r="FA172" s="78"/>
    </row>
    <row r="173" spans="1:157">
      <c r="A173" s="26"/>
      <c r="B173" s="26"/>
      <c r="C173" s="315"/>
      <c r="D173" s="37" t="s">
        <v>2051</v>
      </c>
      <c r="E173" s="37" t="s">
        <v>2052</v>
      </c>
      <c r="F173" s="38"/>
      <c r="G173" s="39"/>
      <c r="H173" s="40"/>
      <c r="I173" s="40"/>
      <c r="J173" s="40"/>
      <c r="K173" s="40"/>
      <c r="L173" s="40"/>
      <c r="M173" s="40"/>
      <c r="N173" s="40"/>
      <c r="O173" s="40"/>
      <c r="P173" s="40"/>
      <c r="Q173" s="40"/>
      <c r="R173" s="40"/>
      <c r="S173" s="40"/>
      <c r="T173" s="40"/>
      <c r="U173" s="40"/>
      <c r="V173" s="40"/>
      <c r="W173" s="40"/>
      <c r="X173" s="40"/>
      <c r="Y173" s="40"/>
      <c r="Z173" s="40"/>
      <c r="AA173" s="40"/>
      <c r="AB173" s="40"/>
      <c r="AC173" s="40"/>
      <c r="AD173" s="40"/>
      <c r="AE173" s="40"/>
      <c r="AF173" s="40"/>
      <c r="AG173" s="40"/>
      <c r="AH173" s="40"/>
      <c r="AI173" s="40"/>
      <c r="AJ173" s="40"/>
      <c r="AK173" s="40"/>
      <c r="AL173" s="40"/>
      <c r="AM173" s="40"/>
      <c r="AN173" s="40"/>
      <c r="AO173" s="40"/>
      <c r="AP173" s="40"/>
      <c r="AQ173" s="81"/>
      <c r="AR173" s="40"/>
      <c r="AS173" s="40"/>
      <c r="AT173" s="120" t="s">
        <v>2128</v>
      </c>
      <c r="AU173" s="40" t="s">
        <v>2128</v>
      </c>
      <c r="AV173" s="40" t="s">
        <v>2128</v>
      </c>
      <c r="AW173" s="40" t="s">
        <v>2208</v>
      </c>
      <c r="AX173" s="140" t="s">
        <v>2208</v>
      </c>
      <c r="AY173" s="40" t="s">
        <v>1861</v>
      </c>
      <c r="AZ173" s="40" t="s">
        <v>1861</v>
      </c>
      <c r="BA173" s="40" t="s">
        <v>1861</v>
      </c>
      <c r="BB173" s="40" t="s">
        <v>2208</v>
      </c>
      <c r="BC173" s="40" t="s">
        <v>1861</v>
      </c>
      <c r="BD173" s="106" t="s">
        <v>2208</v>
      </c>
      <c r="BE173" s="140" t="s">
        <v>2208</v>
      </c>
      <c r="BF173" s="140" t="s">
        <v>2208</v>
      </c>
      <c r="BG173" s="40"/>
      <c r="BH173" s="40"/>
      <c r="BI173" s="40"/>
      <c r="BJ173" s="40"/>
      <c r="BK173" s="40"/>
      <c r="BL173" s="100"/>
      <c r="BM173" s="101"/>
      <c r="BN173" s="101"/>
      <c r="BO173" s="99"/>
      <c r="BP173" s="9"/>
      <c r="BQ173" s="1"/>
      <c r="BR173" s="25"/>
      <c r="BS173" s="67"/>
      <c r="BT173" s="67"/>
      <c r="BU173" s="84" t="e">
        <f t="shared" si="7"/>
        <v>#VALUE!</v>
      </c>
      <c r="BV173" s="99">
        <f t="shared" si="5"/>
        <v>0</v>
      </c>
      <c r="BW173" s="86">
        <f>Design!B179</f>
        <v>9.7799999999999923</v>
      </c>
      <c r="BX173" s="10">
        <f>Design!F179</f>
        <v>0.1220703125</v>
      </c>
      <c r="BY173" s="57" t="s">
        <v>1340</v>
      </c>
      <c r="BZ173" s="14" t="s">
        <v>427</v>
      </c>
      <c r="CA173" s="245">
        <v>41726.715057870373</v>
      </c>
      <c r="CB173" t="s">
        <v>2423</v>
      </c>
      <c r="CC173" s="13"/>
      <c r="CD173" s="67"/>
      <c r="CE173" s="77">
        <v>167</v>
      </c>
      <c r="CF173" s="71">
        <v>79</v>
      </c>
      <c r="CG173" s="71">
        <v>81</v>
      </c>
      <c r="CH173" s="71">
        <v>76</v>
      </c>
      <c r="CI173" s="71">
        <v>77</v>
      </c>
      <c r="CJ173" s="71">
        <v>14</v>
      </c>
      <c r="CK173" s="71">
        <v>3</v>
      </c>
      <c r="CL173" s="71">
        <v>14</v>
      </c>
      <c r="CM173" s="71">
        <v>6</v>
      </c>
      <c r="CN173">
        <v>6</v>
      </c>
      <c r="CO173">
        <v>7</v>
      </c>
      <c r="CP173"/>
      <c r="CQ173"/>
      <c r="CR173"/>
      <c r="CS173" s="12">
        <v>167</v>
      </c>
      <c r="CT173">
        <v>30</v>
      </c>
      <c r="CU173" s="86">
        <v>216.53291320800781</v>
      </c>
      <c r="CV173" s="86">
        <v>-3.467085599899292</v>
      </c>
      <c r="CW173" s="86"/>
      <c r="CX173" s="86"/>
      <c r="CY173" s="86"/>
      <c r="CZ173">
        <v>167</v>
      </c>
      <c r="DA173">
        <v>118</v>
      </c>
      <c r="DB173">
        <v>466.84454345703125</v>
      </c>
      <c r="DC173" s="86">
        <v>-12.288000106811523</v>
      </c>
      <c r="DD173">
        <v>81.428573608398438</v>
      </c>
      <c r="DE173">
        <v>118</v>
      </c>
      <c r="DF173">
        <v>119.5</v>
      </c>
      <c r="DG173" s="86">
        <v>115</v>
      </c>
      <c r="DH173">
        <v>352.54779052734375</v>
      </c>
      <c r="DI173">
        <v>-2.873115062713623</v>
      </c>
      <c r="DJ173">
        <v>52.352939605712891</v>
      </c>
      <c r="DK173" s="86">
        <v>92</v>
      </c>
      <c r="DL173">
        <v>120</v>
      </c>
      <c r="DM173"/>
      <c r="DN173"/>
      <c r="DO173" s="86"/>
      <c r="DP173"/>
      <c r="DQ173"/>
      <c r="DR173"/>
      <c r="DS173" s="86"/>
      <c r="DT173"/>
      <c r="DU173" s="86"/>
      <c r="DV173" s="86"/>
      <c r="DW173" s="86"/>
      <c r="DX173"/>
      <c r="DY173" s="86"/>
      <c r="DZ173" s="86"/>
      <c r="EA173" s="86"/>
      <c r="EB173"/>
      <c r="EC173" s="86"/>
      <c r="ED173" s="86"/>
      <c r="EE173" s="86"/>
      <c r="EF173"/>
      <c r="EG173" s="86"/>
      <c r="EH173" s="86"/>
      <c r="EI173" s="86"/>
      <c r="EJ173" s="159"/>
      <c r="EK173" s="159"/>
      <c r="EL173" s="160"/>
      <c r="FA173" s="78"/>
    </row>
    <row r="174" spans="1:157">
      <c r="A174" s="26"/>
      <c r="B174" s="26"/>
      <c r="C174" s="315"/>
      <c r="D174" s="37" t="s">
        <v>2053</v>
      </c>
      <c r="E174" s="37" t="s">
        <v>2054</v>
      </c>
      <c r="F174" s="38"/>
      <c r="G174" s="39"/>
      <c r="H174" s="40"/>
      <c r="I174" s="40"/>
      <c r="J174" s="40"/>
      <c r="K174" s="40"/>
      <c r="L174" s="40"/>
      <c r="M174" s="40"/>
      <c r="N174" s="40"/>
      <c r="O174" s="40"/>
      <c r="P174" s="40"/>
      <c r="Q174" s="40"/>
      <c r="R174" s="40"/>
      <c r="S174" s="40"/>
      <c r="T174" s="40"/>
      <c r="U174" s="40"/>
      <c r="V174" s="40"/>
      <c r="W174" s="40"/>
      <c r="X174" s="40"/>
      <c r="Y174" s="40"/>
      <c r="Z174" s="40"/>
      <c r="AA174" s="40"/>
      <c r="AB174" s="40"/>
      <c r="AC174" s="40"/>
      <c r="AD174" s="40"/>
      <c r="AE174" s="40"/>
      <c r="AF174" s="40"/>
      <c r="AG174" s="40"/>
      <c r="AH174" s="40"/>
      <c r="AI174" s="40"/>
      <c r="AJ174" s="40"/>
      <c r="AK174" s="40"/>
      <c r="AL174" s="40"/>
      <c r="AM174" s="40"/>
      <c r="AN174" s="40"/>
      <c r="AO174" s="40"/>
      <c r="AP174" s="40"/>
      <c r="AQ174" s="81"/>
      <c r="AR174" s="40"/>
      <c r="AS174" s="40"/>
      <c r="AT174" s="120" t="s">
        <v>927</v>
      </c>
      <c r="AU174" s="40" t="s">
        <v>927</v>
      </c>
      <c r="AV174" s="40" t="s">
        <v>927</v>
      </c>
      <c r="AW174" s="40" t="s">
        <v>927</v>
      </c>
      <c r="AX174" s="140" t="s">
        <v>927</v>
      </c>
      <c r="AY174" s="40" t="s">
        <v>927</v>
      </c>
      <c r="AZ174" s="40" t="s">
        <v>927</v>
      </c>
      <c r="BA174" s="40" t="s">
        <v>927</v>
      </c>
      <c r="BB174" s="40" t="s">
        <v>927</v>
      </c>
      <c r="BC174" s="40" t="s">
        <v>927</v>
      </c>
      <c r="BD174" s="106" t="s">
        <v>927</v>
      </c>
      <c r="BE174" s="136" t="str">
        <f>IF(Control!$A$35,"TL","OFF")</f>
        <v>OFF</v>
      </c>
      <c r="BF174" s="136" t="str">
        <f>IF(Control!$A$35,"TL","OFF")</f>
        <v>OFF</v>
      </c>
      <c r="BG174" s="40"/>
      <c r="BH174" s="40"/>
      <c r="BI174" s="40"/>
      <c r="BJ174" s="40"/>
      <c r="BK174" s="40"/>
      <c r="BL174" s="100"/>
      <c r="BM174" s="101"/>
      <c r="BN174" s="101"/>
      <c r="BO174" s="99"/>
      <c r="BP174" s="9"/>
      <c r="BQ174" s="1"/>
      <c r="BR174" s="25"/>
      <c r="BS174" s="67"/>
      <c r="BT174" s="67"/>
      <c r="BU174" s="84" t="e">
        <f t="shared" si="7"/>
        <v>#VALUE!</v>
      </c>
      <c r="BV174" s="99">
        <f t="shared" ref="BV174:BV237" si="8">1*(IF(LEN(BS174)&lt;16,0,RIGHT(BS174,5)))</f>
        <v>0</v>
      </c>
      <c r="BW174" s="86">
        <f>Design!B180</f>
        <v>9.8399999999999928</v>
      </c>
      <c r="BX174" s="10">
        <f>Design!F180</f>
        <v>0.1220703125</v>
      </c>
      <c r="BY174" s="57" t="s">
        <v>1341</v>
      </c>
      <c r="BZ174" s="14" t="s">
        <v>2323</v>
      </c>
      <c r="CA174" s="245">
        <v>41726.715069444443</v>
      </c>
      <c r="CB174" t="s">
        <v>2220</v>
      </c>
      <c r="CC174" s="13"/>
      <c r="CD174" s="67"/>
      <c r="CE174" s="77">
        <v>168</v>
      </c>
      <c r="CF174" s="71">
        <v>81</v>
      </c>
      <c r="CG174" s="71">
        <v>79</v>
      </c>
      <c r="CH174" s="71">
        <v>78</v>
      </c>
      <c r="CI174" s="71">
        <v>78</v>
      </c>
      <c r="CJ174" s="71">
        <v>12</v>
      </c>
      <c r="CK174" s="71">
        <v>2</v>
      </c>
      <c r="CL174" s="71">
        <v>12</v>
      </c>
      <c r="CM174" s="71">
        <v>6</v>
      </c>
      <c r="CN174">
        <v>5</v>
      </c>
      <c r="CO174">
        <v>8</v>
      </c>
      <c r="CP174"/>
      <c r="CQ174"/>
      <c r="CR174"/>
      <c r="CS174" s="12">
        <v>168</v>
      </c>
      <c r="CT174">
        <v>30</v>
      </c>
      <c r="CU174" s="86">
        <v>216.53291320800781</v>
      </c>
      <c r="CV174" s="86">
        <v>-3.467085599899292</v>
      </c>
      <c r="CW174" s="86"/>
      <c r="CX174" s="86"/>
      <c r="CY174" s="86"/>
      <c r="CZ174">
        <v>168</v>
      </c>
      <c r="DA174">
        <v>119</v>
      </c>
      <c r="DB174">
        <v>462.96481323242187</v>
      </c>
      <c r="DC174" s="86">
        <v>-11.531999588012695</v>
      </c>
      <c r="DD174">
        <v>67.866668701171875</v>
      </c>
      <c r="DE174">
        <v>117</v>
      </c>
      <c r="DF174">
        <v>119</v>
      </c>
      <c r="DG174" s="86">
        <v>116</v>
      </c>
      <c r="DH174">
        <v>352.54779052734375</v>
      </c>
      <c r="DI174">
        <v>-2.9232995510101318</v>
      </c>
      <c r="DJ174">
        <v>58.588233947753906</v>
      </c>
      <c r="DK174" s="86">
        <v>91</v>
      </c>
      <c r="DL174">
        <v>120</v>
      </c>
      <c r="DM174"/>
      <c r="DN174"/>
      <c r="DO174" s="86"/>
      <c r="DP174"/>
      <c r="DQ174"/>
      <c r="DR174"/>
      <c r="DS174" s="86"/>
      <c r="DT174"/>
      <c r="DU174" s="86"/>
      <c r="DV174" s="86"/>
      <c r="DW174" s="86"/>
      <c r="DX174"/>
      <c r="DY174" s="86"/>
      <c r="DZ174" s="86"/>
      <c r="EA174" s="86"/>
      <c r="EB174"/>
      <c r="EC174" s="86"/>
      <c r="ED174" s="86"/>
      <c r="EE174" s="86"/>
      <c r="EF174"/>
      <c r="EG174" s="86"/>
      <c r="EH174" s="86"/>
      <c r="EI174" s="86"/>
      <c r="EJ174" s="159"/>
      <c r="EK174" s="159"/>
      <c r="EL174" s="160"/>
      <c r="FA174" s="78"/>
    </row>
    <row r="175" spans="1:157">
      <c r="A175" s="26"/>
      <c r="B175" s="26"/>
      <c r="C175" s="315"/>
      <c r="D175" s="37" t="s">
        <v>2055</v>
      </c>
      <c r="E175" s="37" t="s">
        <v>2056</v>
      </c>
      <c r="F175" s="38"/>
      <c r="G175" s="39"/>
      <c r="H175" s="40"/>
      <c r="I175" s="40"/>
      <c r="J175" s="40"/>
      <c r="K175" s="40"/>
      <c r="L175" s="40"/>
      <c r="M175" s="40"/>
      <c r="N175" s="40"/>
      <c r="O175" s="40"/>
      <c r="P175" s="40"/>
      <c r="Q175" s="40"/>
      <c r="R175" s="40"/>
      <c r="S175" s="40"/>
      <c r="T175" s="40"/>
      <c r="U175" s="40"/>
      <c r="V175" s="40"/>
      <c r="W175" s="40"/>
      <c r="X175" s="40"/>
      <c r="Y175" s="40"/>
      <c r="Z175" s="40"/>
      <c r="AA175" s="40"/>
      <c r="AB175" s="40"/>
      <c r="AC175" s="40"/>
      <c r="AD175" s="40"/>
      <c r="AE175" s="40"/>
      <c r="AF175" s="40"/>
      <c r="AG175" s="40"/>
      <c r="AH175" s="40"/>
      <c r="AI175" s="40"/>
      <c r="AJ175" s="40"/>
      <c r="AK175" s="40"/>
      <c r="AL175" s="40"/>
      <c r="AM175" s="40"/>
      <c r="AN175" s="40"/>
      <c r="AO175" s="40"/>
      <c r="AP175" s="40"/>
      <c r="AQ175" s="81"/>
      <c r="AR175" s="40"/>
      <c r="AS175" s="40"/>
      <c r="AT175" s="120" t="s">
        <v>1207</v>
      </c>
      <c r="AU175" s="40" t="s">
        <v>1207</v>
      </c>
      <c r="AV175" s="40" t="s">
        <v>1207</v>
      </c>
      <c r="AW175" s="40" t="s">
        <v>1206</v>
      </c>
      <c r="AX175" s="140" t="s">
        <v>1206</v>
      </c>
      <c r="AY175" s="40" t="s">
        <v>1206</v>
      </c>
      <c r="AZ175" s="40" t="s">
        <v>1206</v>
      </c>
      <c r="BA175" s="40" t="s">
        <v>1206</v>
      </c>
      <c r="BB175" s="40" t="s">
        <v>1206</v>
      </c>
      <c r="BC175" s="40" t="s">
        <v>1206</v>
      </c>
      <c r="BD175" s="106" t="s">
        <v>1206</v>
      </c>
      <c r="BE175" s="136" t="s">
        <v>1207</v>
      </c>
      <c r="BF175" s="136" t="s">
        <v>1207</v>
      </c>
      <c r="BG175" s="40"/>
      <c r="BH175" s="40"/>
      <c r="BI175" s="40"/>
      <c r="BJ175" s="40"/>
      <c r="BK175" s="40"/>
      <c r="BL175" s="100"/>
      <c r="BM175" s="101"/>
      <c r="BN175" s="101"/>
      <c r="BO175" s="99"/>
      <c r="BP175" s="9"/>
      <c r="BQ175" s="1"/>
      <c r="BR175" s="25"/>
      <c r="BS175" s="67"/>
      <c r="BT175" s="67"/>
      <c r="BU175" s="84" t="e">
        <f t="shared" si="7"/>
        <v>#VALUE!</v>
      </c>
      <c r="BV175" s="99">
        <f t="shared" si="8"/>
        <v>0</v>
      </c>
      <c r="BW175" s="86">
        <f>Design!B181</f>
        <v>9.8999999999999932</v>
      </c>
      <c r="BX175" s="10">
        <f>Design!F181</f>
        <v>0.1220703125</v>
      </c>
      <c r="BY175" s="57" t="s">
        <v>1342</v>
      </c>
      <c r="BZ175" s="14" t="s">
        <v>2297</v>
      </c>
      <c r="CA175" s="245">
        <v>41726.715069444443</v>
      </c>
      <c r="CB175" t="s">
        <v>2424</v>
      </c>
      <c r="CC175" s="13"/>
      <c r="CD175" s="67"/>
      <c r="CE175" s="77">
        <v>169</v>
      </c>
      <c r="CF175" s="71">
        <v>81</v>
      </c>
      <c r="CG175" s="71">
        <v>79</v>
      </c>
      <c r="CH175" s="71">
        <v>74</v>
      </c>
      <c r="CI175" s="71">
        <v>76</v>
      </c>
      <c r="CJ175" s="71">
        <v>11</v>
      </c>
      <c r="CK175" s="71">
        <v>2</v>
      </c>
      <c r="CL175" s="71">
        <v>12</v>
      </c>
      <c r="CM175" s="71">
        <v>6</v>
      </c>
      <c r="CN175">
        <v>6</v>
      </c>
      <c r="CO175">
        <v>7</v>
      </c>
      <c r="CP175"/>
      <c r="CQ175"/>
      <c r="CR175"/>
      <c r="CS175" s="12">
        <v>169</v>
      </c>
      <c r="CT175">
        <v>30</v>
      </c>
      <c r="CU175" s="86">
        <v>216.53291320800781</v>
      </c>
      <c r="CV175" s="86">
        <v>-3.467085599899292</v>
      </c>
      <c r="CW175" s="86"/>
      <c r="CX175" s="86"/>
      <c r="CY175" s="86"/>
      <c r="CZ175">
        <v>169</v>
      </c>
      <c r="DA175">
        <v>120</v>
      </c>
      <c r="DB175">
        <v>456.69052124023437</v>
      </c>
      <c r="DC175" s="86">
        <v>-10.800000190734863</v>
      </c>
      <c r="DD175">
        <v>80.571426391601563</v>
      </c>
      <c r="DE175">
        <v>118</v>
      </c>
      <c r="DF175">
        <v>119.5</v>
      </c>
      <c r="DG175" s="86">
        <v>116</v>
      </c>
      <c r="DH175">
        <v>351.35137939453125</v>
      </c>
      <c r="DI175">
        <v>-2.9232995510101318</v>
      </c>
      <c r="DJ175">
        <v>63.058822631835938</v>
      </c>
      <c r="DK175" s="86">
        <v>88</v>
      </c>
      <c r="DL175">
        <v>120</v>
      </c>
      <c r="DM175"/>
      <c r="DN175"/>
      <c r="DO175" s="86"/>
      <c r="DP175"/>
      <c r="DQ175"/>
      <c r="DR175"/>
      <c r="DS175" s="86"/>
      <c r="DT175"/>
      <c r="DU175" s="86"/>
      <c r="DV175" s="86"/>
      <c r="DW175" s="86"/>
      <c r="DX175"/>
      <c r="DY175" s="86"/>
      <c r="DZ175" s="86"/>
      <c r="EA175" s="86"/>
      <c r="EB175"/>
      <c r="EC175" s="86"/>
      <c r="ED175" s="86"/>
      <c r="EE175" s="86"/>
      <c r="EF175"/>
      <c r="EG175" s="86"/>
      <c r="EH175" s="86"/>
      <c r="EI175" s="86"/>
      <c r="EJ175" s="159"/>
      <c r="EK175" s="159"/>
      <c r="EL175" s="160"/>
      <c r="FA175" s="78"/>
    </row>
    <row r="176" spans="1:157">
      <c r="A176" s="26"/>
      <c r="B176" s="26"/>
      <c r="C176" s="315"/>
      <c r="D176" s="37" t="s">
        <v>2057</v>
      </c>
      <c r="E176" s="37" t="s">
        <v>2058</v>
      </c>
      <c r="F176" s="38"/>
      <c r="G176" s="39"/>
      <c r="H176" s="40"/>
      <c r="I176" s="40"/>
      <c r="J176" s="40"/>
      <c r="K176" s="40"/>
      <c r="L176" s="40"/>
      <c r="M176" s="40"/>
      <c r="N176" s="40"/>
      <c r="O176" s="40"/>
      <c r="P176" s="40"/>
      <c r="Q176" s="40"/>
      <c r="R176" s="40"/>
      <c r="S176" s="40"/>
      <c r="T176" s="40"/>
      <c r="U176" s="40"/>
      <c r="V176" s="40"/>
      <c r="W176" s="40"/>
      <c r="X176" s="40"/>
      <c r="Y176" s="40"/>
      <c r="Z176" s="40"/>
      <c r="AA176" s="40"/>
      <c r="AB176" s="40"/>
      <c r="AC176" s="40"/>
      <c r="AD176" s="40"/>
      <c r="AE176" s="40"/>
      <c r="AF176" s="40"/>
      <c r="AG176" s="40"/>
      <c r="AH176" s="40"/>
      <c r="AI176" s="40"/>
      <c r="AJ176" s="40"/>
      <c r="AK176" s="40"/>
      <c r="AL176" s="40"/>
      <c r="AM176" s="40"/>
      <c r="AN176" s="40"/>
      <c r="AO176" s="40"/>
      <c r="AP176" s="40"/>
      <c r="AQ176" s="81"/>
      <c r="AR176" s="40"/>
      <c r="AS176" s="40"/>
      <c r="AT176" s="120" t="s">
        <v>922</v>
      </c>
      <c r="AU176" s="40" t="s">
        <v>922</v>
      </c>
      <c r="AV176" s="40" t="s">
        <v>922</v>
      </c>
      <c r="AW176" s="40" t="s">
        <v>922</v>
      </c>
      <c r="AX176" s="140" t="s">
        <v>922</v>
      </c>
      <c r="AY176" s="40" t="s">
        <v>922</v>
      </c>
      <c r="AZ176" s="40" t="s">
        <v>922</v>
      </c>
      <c r="BA176" s="40" t="s">
        <v>922</v>
      </c>
      <c r="BB176" s="40" t="s">
        <v>922</v>
      </c>
      <c r="BC176" s="40" t="s">
        <v>922</v>
      </c>
      <c r="BD176" s="106" t="s">
        <v>922</v>
      </c>
      <c r="BE176" s="289" t="str">
        <f>BE156</f>
        <v>0</v>
      </c>
      <c r="BF176" s="289" t="str">
        <f>BF156</f>
        <v>0</v>
      </c>
      <c r="BG176" s="40"/>
      <c r="BH176" s="40"/>
      <c r="BI176" s="40"/>
      <c r="BJ176" s="40"/>
      <c r="BK176" s="40"/>
      <c r="BL176" s="100"/>
      <c r="BM176" s="101"/>
      <c r="BN176" s="101"/>
      <c r="BO176" s="99"/>
      <c r="BP176" s="9"/>
      <c r="BQ176" s="1"/>
      <c r="BR176" s="25"/>
      <c r="BS176" s="67"/>
      <c r="BT176" s="67"/>
      <c r="BU176" s="84" t="e">
        <f t="shared" si="7"/>
        <v>#VALUE!</v>
      </c>
      <c r="BV176" s="99">
        <f t="shared" si="8"/>
        <v>0</v>
      </c>
      <c r="BW176" s="86">
        <f>Design!B182</f>
        <v>9.9599999999999937</v>
      </c>
      <c r="BX176" s="10">
        <f>Design!F182</f>
        <v>0.1220703125</v>
      </c>
      <c r="BY176" s="57" t="s">
        <v>1343</v>
      </c>
      <c r="BZ176" s="14" t="s">
        <v>2297</v>
      </c>
      <c r="CA176" s="245">
        <v>41726.715081018519</v>
      </c>
      <c r="CB176" t="s">
        <v>2425</v>
      </c>
      <c r="CC176" s="13"/>
      <c r="CD176" s="67"/>
      <c r="CE176" s="77">
        <v>170</v>
      </c>
      <c r="CF176" s="71">
        <v>80</v>
      </c>
      <c r="CG176" s="71">
        <v>81</v>
      </c>
      <c r="CH176" s="74">
        <v>79</v>
      </c>
      <c r="CI176" s="74">
        <v>79</v>
      </c>
      <c r="CJ176" s="74">
        <v>12</v>
      </c>
      <c r="CK176" s="74">
        <v>2</v>
      </c>
      <c r="CL176" s="74">
        <v>12</v>
      </c>
      <c r="CM176" s="74">
        <v>5</v>
      </c>
      <c r="CN176">
        <v>6</v>
      </c>
      <c r="CO176">
        <v>7</v>
      </c>
      <c r="CP176"/>
      <c r="CQ176"/>
      <c r="CR176"/>
      <c r="CS176" s="12">
        <v>170</v>
      </c>
      <c r="CT176">
        <v>30</v>
      </c>
      <c r="CU176" s="86">
        <v>216.53291320800781</v>
      </c>
      <c r="CV176" s="86">
        <v>-3.467085599899292</v>
      </c>
      <c r="CW176" s="86"/>
      <c r="CX176" s="86"/>
      <c r="CY176" s="86"/>
      <c r="CZ176">
        <v>170</v>
      </c>
      <c r="DA176">
        <v>120</v>
      </c>
      <c r="DB176">
        <v>450.20193481445312</v>
      </c>
      <c r="DC176" s="86">
        <v>-10.800000190734863</v>
      </c>
      <c r="DD176">
        <v>81.642860412597656</v>
      </c>
      <c r="DE176">
        <v>116</v>
      </c>
      <c r="DF176">
        <v>119.5</v>
      </c>
      <c r="DG176" s="86">
        <v>117</v>
      </c>
      <c r="DH176">
        <v>350.34481811523438</v>
      </c>
      <c r="DI176">
        <v>-2.9739184379577637</v>
      </c>
      <c r="DJ176">
        <v>62.058822631835938</v>
      </c>
      <c r="DK176" s="86">
        <v>90</v>
      </c>
      <c r="DL176">
        <v>120</v>
      </c>
      <c r="DM176"/>
      <c r="DN176"/>
      <c r="DO176" s="86"/>
      <c r="DP176"/>
      <c r="DQ176"/>
      <c r="DR176"/>
      <c r="DS176" s="86"/>
      <c r="DT176"/>
      <c r="DU176" s="86"/>
      <c r="DV176" s="86"/>
      <c r="DW176" s="86"/>
      <c r="DX176"/>
      <c r="DY176" s="86"/>
      <c r="DZ176" s="86"/>
      <c r="EA176" s="86"/>
      <c r="EB176"/>
      <c r="EC176" s="86"/>
      <c r="ED176" s="86"/>
      <c r="EE176" s="86"/>
      <c r="EF176"/>
      <c r="EG176" s="86"/>
      <c r="EH176" s="86"/>
      <c r="EI176" s="86"/>
      <c r="EJ176" s="159"/>
      <c r="EK176" s="159"/>
      <c r="EL176" s="160"/>
      <c r="FA176" s="78"/>
    </row>
    <row r="177" spans="1:157">
      <c r="A177" s="26"/>
      <c r="B177" s="26"/>
      <c r="C177" s="315"/>
      <c r="D177" s="37" t="s">
        <v>2059</v>
      </c>
      <c r="E177" s="37" t="s">
        <v>2060</v>
      </c>
      <c r="F177" s="38"/>
      <c r="G177" s="39"/>
      <c r="H177" s="40"/>
      <c r="I177" s="40"/>
      <c r="J177" s="40"/>
      <c r="K177" s="40"/>
      <c r="L177" s="40"/>
      <c r="M177" s="40"/>
      <c r="N177" s="40"/>
      <c r="O177" s="40"/>
      <c r="P177" s="40"/>
      <c r="Q177" s="40"/>
      <c r="R177" s="40"/>
      <c r="S177" s="40"/>
      <c r="T177" s="40"/>
      <c r="U177" s="40"/>
      <c r="V177" s="40"/>
      <c r="W177" s="40"/>
      <c r="X177" s="40"/>
      <c r="Y177" s="40"/>
      <c r="Z177" s="40"/>
      <c r="AA177" s="40"/>
      <c r="AB177" s="40"/>
      <c r="AC177" s="40"/>
      <c r="AD177" s="40"/>
      <c r="AE177" s="40"/>
      <c r="AF177" s="40"/>
      <c r="AG177" s="40"/>
      <c r="AH177" s="40"/>
      <c r="AI177" s="40"/>
      <c r="AJ177" s="40"/>
      <c r="AK177" s="40"/>
      <c r="AL177" s="40"/>
      <c r="AM177" s="40"/>
      <c r="AN177" s="40"/>
      <c r="AO177" s="40"/>
      <c r="AP177" s="40"/>
      <c r="AQ177" s="81"/>
      <c r="AR177" s="40"/>
      <c r="AS177" s="40"/>
      <c r="AT177" s="120" t="s">
        <v>922</v>
      </c>
      <c r="AU177" s="40" t="s">
        <v>922</v>
      </c>
      <c r="AV177" s="40" t="s">
        <v>922</v>
      </c>
      <c r="AW177" s="40" t="s">
        <v>922</v>
      </c>
      <c r="AX177" s="140" t="s">
        <v>922</v>
      </c>
      <c r="AY177" s="40" t="s">
        <v>922</v>
      </c>
      <c r="AZ177" s="40" t="s">
        <v>922</v>
      </c>
      <c r="BA177" s="40" t="s">
        <v>922</v>
      </c>
      <c r="BB177" s="40" t="s">
        <v>922</v>
      </c>
      <c r="BC177" s="40" t="s">
        <v>922</v>
      </c>
      <c r="BD177" s="106" t="s">
        <v>922</v>
      </c>
      <c r="BE177" s="289">
        <f>BE157</f>
        <v>49152</v>
      </c>
      <c r="BF177" s="289">
        <f>BF157</f>
        <v>49152</v>
      </c>
      <c r="BG177" s="40"/>
      <c r="BH177" s="40"/>
      <c r="BI177" s="40"/>
      <c r="BJ177" s="40"/>
      <c r="BK177" s="40"/>
      <c r="BL177" s="100"/>
      <c r="BM177" s="101"/>
      <c r="BN177" s="101"/>
      <c r="BO177" s="99"/>
      <c r="BP177" s="9"/>
      <c r="BQ177" s="1"/>
      <c r="BR177" s="25"/>
      <c r="BS177" s="67"/>
      <c r="BT177" s="67"/>
      <c r="BU177" s="84" t="e">
        <f t="shared" si="7"/>
        <v>#VALUE!</v>
      </c>
      <c r="BV177" s="99">
        <f t="shared" si="8"/>
        <v>0</v>
      </c>
      <c r="BW177" s="86">
        <f>Design!B183</f>
        <v>10.019999999999994</v>
      </c>
      <c r="BX177" s="10">
        <f>Design!F183</f>
        <v>0.1220703125</v>
      </c>
      <c r="BY177" s="57" t="s">
        <v>1344</v>
      </c>
      <c r="BZ177" s="14" t="s">
        <v>2297</v>
      </c>
      <c r="CA177" s="245">
        <v>41726.715081018519</v>
      </c>
      <c r="CB177" t="s">
        <v>2426</v>
      </c>
      <c r="CC177" s="13"/>
      <c r="CD177" s="67"/>
      <c r="CE177" s="77">
        <v>171</v>
      </c>
      <c r="CF177" s="71">
        <v>78</v>
      </c>
      <c r="CG177" s="71">
        <v>77</v>
      </c>
      <c r="CH177" s="76">
        <v>78</v>
      </c>
      <c r="CI177" s="76">
        <v>76</v>
      </c>
      <c r="CJ177" s="76">
        <v>10</v>
      </c>
      <c r="CK177" s="76">
        <v>2</v>
      </c>
      <c r="CL177" s="76">
        <v>12</v>
      </c>
      <c r="CM177" s="76">
        <v>6</v>
      </c>
      <c r="CN177">
        <v>6</v>
      </c>
      <c r="CO177">
        <v>8</v>
      </c>
      <c r="CP177"/>
      <c r="CQ177"/>
      <c r="CR177"/>
      <c r="CS177" s="12">
        <v>171</v>
      </c>
      <c r="CT177">
        <v>30</v>
      </c>
      <c r="CU177" s="86">
        <v>216.53291320800781</v>
      </c>
      <c r="CV177" s="86">
        <v>-3.467085599899292</v>
      </c>
      <c r="CW177" s="86"/>
      <c r="CX177" s="86"/>
      <c r="CY177" s="86"/>
      <c r="CZ177">
        <v>171</v>
      </c>
      <c r="DA177">
        <v>121</v>
      </c>
      <c r="DB177">
        <v>445.65020751953125</v>
      </c>
      <c r="DC177" s="86">
        <v>-10.092000007629395</v>
      </c>
      <c r="DD177">
        <v>72.666664123535156</v>
      </c>
      <c r="DE177">
        <v>113</v>
      </c>
      <c r="DF177">
        <v>119</v>
      </c>
      <c r="DG177" s="86">
        <v>118</v>
      </c>
      <c r="DH177">
        <v>349.46923828125</v>
      </c>
      <c r="DI177">
        <v>-3.0249719619750977</v>
      </c>
      <c r="DJ177">
        <v>61.352939605712891</v>
      </c>
      <c r="DK177" s="86">
        <v>88</v>
      </c>
      <c r="DL177">
        <v>120</v>
      </c>
      <c r="DM177"/>
      <c r="DN177"/>
      <c r="DO177" s="86"/>
      <c r="DP177"/>
      <c r="DQ177"/>
      <c r="DR177"/>
      <c r="DS177" s="86"/>
      <c r="DT177"/>
      <c r="DU177" s="86"/>
      <c r="DV177" s="86"/>
      <c r="DW177" s="86"/>
      <c r="DX177"/>
      <c r="DY177" s="86"/>
      <c r="DZ177" s="86"/>
      <c r="EA177" s="86"/>
      <c r="EB177"/>
      <c r="EC177" s="86"/>
      <c r="ED177" s="86"/>
      <c r="EE177" s="86"/>
      <c r="EF177"/>
      <c r="EG177" s="86"/>
      <c r="EH177" s="86"/>
      <c r="EI177" s="86"/>
      <c r="EJ177" s="159"/>
      <c r="EK177" s="159"/>
      <c r="EL177" s="160"/>
      <c r="FA177" s="78"/>
    </row>
    <row r="178" spans="1:157">
      <c r="A178" s="26"/>
      <c r="B178" s="26"/>
      <c r="C178" s="315"/>
      <c r="D178" s="37" t="s">
        <v>2061</v>
      </c>
      <c r="E178" s="37" t="s">
        <v>2062</v>
      </c>
      <c r="F178" s="38"/>
      <c r="G178" s="39"/>
      <c r="H178" s="40"/>
      <c r="I178" s="40"/>
      <c r="J178" s="40"/>
      <c r="K178" s="40"/>
      <c r="L178" s="40"/>
      <c r="M178" s="40"/>
      <c r="N178" s="40"/>
      <c r="O178" s="40"/>
      <c r="P178" s="40"/>
      <c r="Q178" s="40"/>
      <c r="R178" s="40"/>
      <c r="S178" s="40"/>
      <c r="T178" s="40"/>
      <c r="U178" s="40"/>
      <c r="V178" s="40"/>
      <c r="W178" s="40"/>
      <c r="X178" s="40"/>
      <c r="Y178" s="40"/>
      <c r="Z178" s="40"/>
      <c r="AA178" s="40"/>
      <c r="AB178" s="40"/>
      <c r="AC178" s="40"/>
      <c r="AD178" s="40"/>
      <c r="AE178" s="40"/>
      <c r="AF178" s="40"/>
      <c r="AG178" s="40"/>
      <c r="AH178" s="40"/>
      <c r="AI178" s="40"/>
      <c r="AJ178" s="40"/>
      <c r="AK178" s="40"/>
      <c r="AL178" s="40"/>
      <c r="AM178" s="40"/>
      <c r="AN178" s="40"/>
      <c r="AO178" s="40"/>
      <c r="AP178" s="40"/>
      <c r="AQ178" s="81"/>
      <c r="AR178" s="40"/>
      <c r="AS178" s="40"/>
      <c r="AT178" s="120" t="s">
        <v>1214</v>
      </c>
      <c r="AU178" s="40" t="s">
        <v>1214</v>
      </c>
      <c r="AV178" s="40" t="s">
        <v>1214</v>
      </c>
      <c r="AW178" s="40" t="s">
        <v>1214</v>
      </c>
      <c r="AX178" s="140" t="s">
        <v>1214</v>
      </c>
      <c r="AY178" s="40" t="s">
        <v>1214</v>
      </c>
      <c r="AZ178" s="40" t="s">
        <v>1214</v>
      </c>
      <c r="BA178" s="40" t="s">
        <v>1214</v>
      </c>
      <c r="BB178" s="40" t="s">
        <v>1214</v>
      </c>
      <c r="BC178" s="40" t="s">
        <v>1214</v>
      </c>
      <c r="BD178" s="106" t="s">
        <v>1214</v>
      </c>
      <c r="BE178" s="136">
        <f>Control!$F$32/1000</f>
        <v>0.05</v>
      </c>
      <c r="BF178" s="136">
        <f>Control!$F$32/1000</f>
        <v>0.05</v>
      </c>
      <c r="BG178" s="40"/>
      <c r="BH178" s="40"/>
      <c r="BI178" s="40"/>
      <c r="BJ178" s="40"/>
      <c r="BK178" s="40"/>
      <c r="BL178" s="100"/>
      <c r="BM178" s="101"/>
      <c r="BN178" s="101"/>
      <c r="BO178" s="99"/>
      <c r="BP178" s="9"/>
      <c r="BQ178" s="1"/>
      <c r="BR178" s="25"/>
      <c r="BS178" s="67"/>
      <c r="BT178" s="67"/>
      <c r="BU178" s="84" t="e">
        <f t="shared" si="7"/>
        <v>#VALUE!</v>
      </c>
      <c r="BV178" s="99">
        <f t="shared" si="8"/>
        <v>0</v>
      </c>
      <c r="BW178" s="86">
        <f>Design!B184</f>
        <v>10.079999999999995</v>
      </c>
      <c r="BX178" s="10">
        <f>Design!F184</f>
        <v>0.1220703125</v>
      </c>
      <c r="BY178" s="57" t="s">
        <v>1345</v>
      </c>
      <c r="BZ178" s="14" t="s">
        <v>2297</v>
      </c>
      <c r="CA178" s="245">
        <v>41726.715092592596</v>
      </c>
      <c r="CB178" t="s">
        <v>2427</v>
      </c>
      <c r="CC178" s="13"/>
      <c r="CD178" s="67"/>
      <c r="CE178" s="77">
        <v>172</v>
      </c>
      <c r="CF178" s="71">
        <v>80</v>
      </c>
      <c r="CG178" s="71">
        <v>79</v>
      </c>
      <c r="CH178" s="75">
        <v>75</v>
      </c>
      <c r="CI178" s="75">
        <v>74</v>
      </c>
      <c r="CJ178" s="75">
        <v>10</v>
      </c>
      <c r="CK178" s="75">
        <v>2</v>
      </c>
      <c r="CL178" s="75">
        <v>11</v>
      </c>
      <c r="CM178" s="75">
        <v>6</v>
      </c>
      <c r="CN178">
        <v>5</v>
      </c>
      <c r="CO178">
        <v>7</v>
      </c>
      <c r="CP178"/>
      <c r="CQ178"/>
      <c r="CR178"/>
      <c r="CS178" s="12">
        <v>172</v>
      </c>
      <c r="CT178">
        <v>31</v>
      </c>
      <c r="CU178" s="86">
        <v>216.29792785644531</v>
      </c>
      <c r="CV178" s="86">
        <v>-3.7020769119262695</v>
      </c>
      <c r="CW178" s="86"/>
      <c r="CX178" s="86"/>
      <c r="CY178" s="86"/>
      <c r="CZ178">
        <v>172</v>
      </c>
      <c r="DA178">
        <v>122</v>
      </c>
      <c r="DB178">
        <v>439.568603515625</v>
      </c>
      <c r="DC178" s="86">
        <v>-9.4079999923706055</v>
      </c>
      <c r="DD178">
        <v>81</v>
      </c>
      <c r="DE178">
        <v>113</v>
      </c>
      <c r="DF178">
        <v>119</v>
      </c>
      <c r="DG178" s="86">
        <v>118</v>
      </c>
      <c r="DH178">
        <v>347.85247802734375</v>
      </c>
      <c r="DI178">
        <v>-3.0249719619750977</v>
      </c>
      <c r="DJ178">
        <v>65.058822631835938</v>
      </c>
      <c r="DK178" s="86">
        <v>88</v>
      </c>
      <c r="DL178">
        <v>120</v>
      </c>
      <c r="DM178"/>
      <c r="DN178"/>
      <c r="DO178" s="86"/>
      <c r="DP178"/>
      <c r="DQ178"/>
      <c r="DR178"/>
      <c r="DS178" s="86"/>
      <c r="DT178"/>
      <c r="DU178" s="86"/>
      <c r="DV178" s="86"/>
      <c r="DW178" s="86"/>
      <c r="DX178"/>
      <c r="DY178" s="86"/>
      <c r="DZ178" s="86"/>
      <c r="EA178" s="86"/>
      <c r="EB178"/>
      <c r="EC178" s="86"/>
      <c r="ED178" s="86"/>
      <c r="EE178" s="86"/>
      <c r="EF178"/>
      <c r="EG178" s="86"/>
      <c r="EH178" s="86"/>
      <c r="EI178" s="86"/>
      <c r="EJ178" s="159"/>
      <c r="EK178" s="159"/>
      <c r="EL178" s="160"/>
      <c r="FA178" s="78"/>
    </row>
    <row r="179" spans="1:157">
      <c r="A179" s="26"/>
      <c r="B179" s="26"/>
      <c r="C179" s="315"/>
      <c r="D179" s="37" t="s">
        <v>2063</v>
      </c>
      <c r="E179" s="37" t="s">
        <v>1314</v>
      </c>
      <c r="F179" s="38"/>
      <c r="G179" s="39"/>
      <c r="H179" s="40"/>
      <c r="I179" s="40"/>
      <c r="J179" s="40"/>
      <c r="K179" s="40"/>
      <c r="L179" s="40"/>
      <c r="M179" s="40"/>
      <c r="N179" s="40"/>
      <c r="O179" s="40"/>
      <c r="P179" s="40"/>
      <c r="Q179" s="40"/>
      <c r="R179" s="40"/>
      <c r="S179" s="40"/>
      <c r="T179" s="40"/>
      <c r="U179" s="40"/>
      <c r="V179" s="40"/>
      <c r="W179" s="40"/>
      <c r="X179" s="40"/>
      <c r="Y179" s="40"/>
      <c r="Z179" s="40"/>
      <c r="AA179" s="40"/>
      <c r="AB179" s="40"/>
      <c r="AC179" s="40"/>
      <c r="AD179" s="40"/>
      <c r="AE179" s="40"/>
      <c r="AF179" s="40"/>
      <c r="AG179" s="46"/>
      <c r="AH179" s="40"/>
      <c r="AI179" s="46"/>
      <c r="AJ179" s="40"/>
      <c r="AK179" s="40"/>
      <c r="AL179" s="40"/>
      <c r="AM179" s="40"/>
      <c r="AN179" s="40"/>
      <c r="AO179" s="40"/>
      <c r="AP179" s="40"/>
      <c r="AQ179" s="81"/>
      <c r="AR179" s="40"/>
      <c r="AS179" s="40"/>
      <c r="AT179" s="120" t="s">
        <v>2128</v>
      </c>
      <c r="AU179" s="40" t="s">
        <v>2128</v>
      </c>
      <c r="AV179" s="40" t="s">
        <v>2128</v>
      </c>
      <c r="AW179" s="40" t="s">
        <v>2208</v>
      </c>
      <c r="AX179" s="140" t="s">
        <v>2208</v>
      </c>
      <c r="AY179" s="40" t="s">
        <v>2208</v>
      </c>
      <c r="AZ179" s="40" t="s">
        <v>2208</v>
      </c>
      <c r="BA179" s="40" t="s">
        <v>2208</v>
      </c>
      <c r="BB179" s="40" t="s">
        <v>2208</v>
      </c>
      <c r="BC179" s="40" t="s">
        <v>2208</v>
      </c>
      <c r="BD179" s="106" t="s">
        <v>2208</v>
      </c>
      <c r="BE179" s="140" t="s">
        <v>2208</v>
      </c>
      <c r="BF179" s="140" t="s">
        <v>2208</v>
      </c>
      <c r="BG179" s="40"/>
      <c r="BH179" s="40"/>
      <c r="BI179" s="40"/>
      <c r="BJ179" s="40"/>
      <c r="BK179" s="40"/>
      <c r="BL179" s="100"/>
      <c r="BM179" s="101"/>
      <c r="BN179" s="101"/>
      <c r="BO179" s="99"/>
      <c r="BP179" s="9"/>
      <c r="BQ179" s="1"/>
      <c r="BR179" s="25"/>
      <c r="BS179" s="67"/>
      <c r="BT179" s="67"/>
      <c r="BU179" s="84" t="e">
        <f t="shared" si="7"/>
        <v>#VALUE!</v>
      </c>
      <c r="BV179" s="99">
        <f t="shared" si="8"/>
        <v>0</v>
      </c>
      <c r="BW179" s="86">
        <f>Design!B185</f>
        <v>10.139999999999995</v>
      </c>
      <c r="BX179" s="10">
        <f>Design!F185</f>
        <v>0.1220703125</v>
      </c>
      <c r="BY179" s="57" t="s">
        <v>1346</v>
      </c>
      <c r="BZ179" s="14" t="s">
        <v>2297</v>
      </c>
      <c r="CA179" s="245">
        <v>41726.715092592596</v>
      </c>
      <c r="CB179" t="s">
        <v>2428</v>
      </c>
      <c r="CC179" s="13"/>
      <c r="CD179" s="67"/>
      <c r="CE179" s="77">
        <v>173</v>
      </c>
      <c r="CF179" s="71">
        <v>79</v>
      </c>
      <c r="CG179" s="71">
        <v>78</v>
      </c>
      <c r="CH179" s="75">
        <v>77</v>
      </c>
      <c r="CI179" s="75">
        <v>77</v>
      </c>
      <c r="CJ179" s="75">
        <v>11</v>
      </c>
      <c r="CK179" s="75">
        <v>3</v>
      </c>
      <c r="CL179" s="75">
        <v>10</v>
      </c>
      <c r="CM179" s="75">
        <v>6</v>
      </c>
      <c r="CN179">
        <v>6</v>
      </c>
      <c r="CO179">
        <v>7</v>
      </c>
      <c r="CP179"/>
      <c r="CQ179"/>
      <c r="CR179"/>
      <c r="CS179" s="12">
        <v>173</v>
      </c>
      <c r="CT179">
        <v>31</v>
      </c>
      <c r="CU179" s="86">
        <v>216.29792785644531</v>
      </c>
      <c r="CV179" s="86">
        <v>-3.7020769119262695</v>
      </c>
      <c r="CW179" s="86"/>
      <c r="CX179" s="86"/>
      <c r="CY179" s="86"/>
      <c r="CZ179">
        <v>173</v>
      </c>
      <c r="DA179">
        <v>123</v>
      </c>
      <c r="DB179">
        <v>433.30471801757812</v>
      </c>
      <c r="DC179" s="86">
        <v>-8.7480001449584961</v>
      </c>
      <c r="DD179">
        <v>82.571426391601562</v>
      </c>
      <c r="DE179">
        <v>110</v>
      </c>
      <c r="DF179">
        <v>119.5</v>
      </c>
      <c r="DG179" s="86">
        <v>119</v>
      </c>
      <c r="DH179">
        <v>347.85247802734375</v>
      </c>
      <c r="DI179">
        <v>-3.0764598846435547</v>
      </c>
      <c r="DJ179">
        <v>55.470588684082031</v>
      </c>
      <c r="DK179" s="86">
        <v>88</v>
      </c>
      <c r="DL179">
        <v>120</v>
      </c>
      <c r="DM179"/>
      <c r="DN179"/>
      <c r="DO179" s="86"/>
      <c r="DP179"/>
      <c r="DQ179"/>
      <c r="DR179"/>
      <c r="DS179" s="86"/>
      <c r="DT179"/>
      <c r="DU179" s="86"/>
      <c r="DV179" s="86"/>
      <c r="DW179" s="86"/>
      <c r="DX179"/>
      <c r="DY179" s="86"/>
      <c r="DZ179" s="86"/>
      <c r="EA179" s="86"/>
      <c r="EB179"/>
      <c r="EC179" s="86"/>
      <c r="ED179" s="86"/>
      <c r="EE179" s="86"/>
      <c r="EF179"/>
      <c r="EG179" s="86"/>
      <c r="EH179" s="86"/>
      <c r="EI179" s="86"/>
      <c r="EJ179" s="159"/>
      <c r="EK179" s="159"/>
      <c r="EL179" s="160"/>
      <c r="FA179" s="78"/>
    </row>
    <row r="180" spans="1:157">
      <c r="A180" s="26"/>
      <c r="B180" s="26"/>
      <c r="C180" s="315"/>
      <c r="D180" s="37" t="s">
        <v>1315</v>
      </c>
      <c r="E180" s="37" t="s">
        <v>1316</v>
      </c>
      <c r="F180" s="38"/>
      <c r="G180" s="39"/>
      <c r="H180" s="40"/>
      <c r="I180" s="40"/>
      <c r="J180" s="40"/>
      <c r="K180" s="40"/>
      <c r="L180" s="40"/>
      <c r="M180" s="40"/>
      <c r="N180" s="40"/>
      <c r="O180" s="40"/>
      <c r="P180" s="40"/>
      <c r="Q180" s="40"/>
      <c r="R180" s="40"/>
      <c r="S180" s="40"/>
      <c r="T180" s="40"/>
      <c r="U180" s="40"/>
      <c r="V180" s="40"/>
      <c r="W180" s="40"/>
      <c r="X180" s="40"/>
      <c r="Y180" s="40"/>
      <c r="Z180" s="40"/>
      <c r="AA180" s="40"/>
      <c r="AB180" s="40"/>
      <c r="AC180" s="40"/>
      <c r="AD180" s="40"/>
      <c r="AE180" s="40"/>
      <c r="AF180" s="40"/>
      <c r="AG180" s="40"/>
      <c r="AH180" s="40"/>
      <c r="AI180" s="40"/>
      <c r="AJ180" s="40"/>
      <c r="AK180" s="40"/>
      <c r="AL180" s="40"/>
      <c r="AM180" s="40"/>
      <c r="AN180" s="40"/>
      <c r="AO180" s="40"/>
      <c r="AP180" s="40"/>
      <c r="AQ180" s="81"/>
      <c r="AR180" s="40"/>
      <c r="AS180" s="40"/>
      <c r="AT180" s="120" t="s">
        <v>927</v>
      </c>
      <c r="AU180" s="40" t="s">
        <v>927</v>
      </c>
      <c r="AV180" s="40" t="s">
        <v>927</v>
      </c>
      <c r="AW180" s="40" t="s">
        <v>927</v>
      </c>
      <c r="AX180" s="140" t="s">
        <v>927</v>
      </c>
      <c r="AY180" s="40" t="s">
        <v>927</v>
      </c>
      <c r="AZ180" s="40" t="s">
        <v>927</v>
      </c>
      <c r="BA180" s="40" t="s">
        <v>927</v>
      </c>
      <c r="BB180" s="40" t="s">
        <v>927</v>
      </c>
      <c r="BC180" s="40" t="s">
        <v>927</v>
      </c>
      <c r="BD180" s="106" t="s">
        <v>927</v>
      </c>
      <c r="BE180" s="136" t="str">
        <f>IF(Control!$A$35,"TR","OFF")</f>
        <v>OFF</v>
      </c>
      <c r="BF180" s="136" t="str">
        <f>IF(Control!$A$35,"TR","OFF")</f>
        <v>OFF</v>
      </c>
      <c r="BG180" s="40"/>
      <c r="BH180" s="40"/>
      <c r="BI180" s="40"/>
      <c r="BJ180" s="40"/>
      <c r="BK180" s="40"/>
      <c r="BL180" s="100"/>
      <c r="BM180" s="101"/>
      <c r="BN180" s="101"/>
      <c r="BO180" s="99"/>
      <c r="BP180" s="9"/>
      <c r="BQ180" s="1"/>
      <c r="BR180" s="25"/>
      <c r="BS180" s="67"/>
      <c r="BT180" s="67"/>
      <c r="BU180" s="84" t="e">
        <f t="shared" si="7"/>
        <v>#VALUE!</v>
      </c>
      <c r="BV180" s="99">
        <f t="shared" si="8"/>
        <v>0</v>
      </c>
      <c r="BW180" s="86">
        <f>Design!B186</f>
        <v>10.199999999999996</v>
      </c>
      <c r="BX180" s="10">
        <f>Design!F186</f>
        <v>0.1220703125</v>
      </c>
      <c r="BY180" s="57" t="s">
        <v>1401</v>
      </c>
      <c r="BZ180" s="14" t="s">
        <v>2297</v>
      </c>
      <c r="CA180" s="245">
        <v>41726.715092592596</v>
      </c>
      <c r="CB180" t="s">
        <v>2429</v>
      </c>
      <c r="CC180" s="13"/>
      <c r="CD180" s="67"/>
      <c r="CE180" s="77">
        <v>174</v>
      </c>
      <c r="CF180" s="71">
        <v>82</v>
      </c>
      <c r="CG180" s="71">
        <v>80</v>
      </c>
      <c r="CH180" s="71">
        <v>78</v>
      </c>
      <c r="CI180" s="71">
        <v>78</v>
      </c>
      <c r="CJ180" s="71">
        <v>10</v>
      </c>
      <c r="CK180" s="71">
        <v>2</v>
      </c>
      <c r="CL180" s="71">
        <v>10</v>
      </c>
      <c r="CM180" s="71">
        <v>5</v>
      </c>
      <c r="CN180">
        <v>5</v>
      </c>
      <c r="CO180">
        <v>7</v>
      </c>
      <c r="CP180"/>
      <c r="CQ180"/>
      <c r="CR180"/>
      <c r="CS180" s="12">
        <v>174</v>
      </c>
      <c r="CT180">
        <v>31</v>
      </c>
      <c r="CU180" s="86">
        <v>216.29792785644531</v>
      </c>
      <c r="CV180" s="86">
        <v>-3.7020769119262695</v>
      </c>
      <c r="CW180" s="86"/>
      <c r="CX180" s="86"/>
      <c r="CY180" s="86"/>
      <c r="CZ180">
        <v>174</v>
      </c>
      <c r="DA180">
        <v>123</v>
      </c>
      <c r="DB180">
        <v>430.80511474609375</v>
      </c>
      <c r="DC180" s="86">
        <v>-8.7480001449584961</v>
      </c>
      <c r="DD180">
        <v>63.75</v>
      </c>
      <c r="DE180">
        <v>112</v>
      </c>
      <c r="DF180">
        <v>119.5</v>
      </c>
      <c r="DG180" s="86">
        <v>120</v>
      </c>
      <c r="DH180">
        <v>350.05032348632812</v>
      </c>
      <c r="DI180">
        <v>-3.1283824443817139</v>
      </c>
      <c r="DJ180">
        <v>45.882354736328125</v>
      </c>
      <c r="DK180" s="86">
        <v>88</v>
      </c>
      <c r="DL180">
        <v>120</v>
      </c>
      <c r="DM180"/>
      <c r="DN180"/>
      <c r="DO180" s="86"/>
      <c r="DP180"/>
      <c r="DQ180"/>
      <c r="DR180"/>
      <c r="DS180" s="86"/>
      <c r="DT180"/>
      <c r="DU180" s="86"/>
      <c r="DV180" s="86"/>
      <c r="DW180" s="86"/>
      <c r="DX180"/>
      <c r="DY180" s="86"/>
      <c r="DZ180" s="86"/>
      <c r="EA180" s="86"/>
      <c r="EB180"/>
      <c r="EC180" s="86"/>
      <c r="ED180" s="86"/>
      <c r="EE180" s="86"/>
      <c r="EF180"/>
      <c r="EG180" s="86"/>
      <c r="EH180" s="86"/>
      <c r="EI180" s="86"/>
      <c r="EJ180" s="159"/>
      <c r="EK180" s="159"/>
      <c r="EL180" s="160"/>
      <c r="FA180" s="78"/>
    </row>
    <row r="181" spans="1:157">
      <c r="A181" s="26"/>
      <c r="B181" s="26"/>
      <c r="C181" s="315"/>
      <c r="D181" s="37" t="s">
        <v>1317</v>
      </c>
      <c r="E181" s="37" t="s">
        <v>1318</v>
      </c>
      <c r="F181" s="38"/>
      <c r="G181" s="39"/>
      <c r="H181" s="40"/>
      <c r="I181" s="40"/>
      <c r="J181" s="40"/>
      <c r="K181" s="40"/>
      <c r="L181" s="40"/>
      <c r="M181" s="40"/>
      <c r="N181" s="40"/>
      <c r="O181" s="40"/>
      <c r="P181" s="40"/>
      <c r="Q181" s="40"/>
      <c r="R181" s="40"/>
      <c r="S181" s="40"/>
      <c r="T181" s="40"/>
      <c r="U181" s="40"/>
      <c r="V181" s="40"/>
      <c r="W181" s="40"/>
      <c r="X181" s="40"/>
      <c r="Y181" s="40"/>
      <c r="Z181" s="40"/>
      <c r="AA181" s="40"/>
      <c r="AB181" s="40"/>
      <c r="AC181" s="40"/>
      <c r="AD181" s="40"/>
      <c r="AE181" s="40"/>
      <c r="AF181" s="40"/>
      <c r="AG181" s="40"/>
      <c r="AH181" s="40"/>
      <c r="AI181" s="40"/>
      <c r="AJ181" s="40"/>
      <c r="AK181" s="40"/>
      <c r="AL181" s="40"/>
      <c r="AM181" s="40"/>
      <c r="AN181" s="40"/>
      <c r="AO181" s="40"/>
      <c r="AP181" s="40"/>
      <c r="AQ181" s="81"/>
      <c r="AR181" s="40"/>
      <c r="AS181" s="40"/>
      <c r="AT181" s="120" t="s">
        <v>1207</v>
      </c>
      <c r="AU181" s="40" t="s">
        <v>1207</v>
      </c>
      <c r="AV181" s="40" t="s">
        <v>1207</v>
      </c>
      <c r="AW181" s="40" t="s">
        <v>1206</v>
      </c>
      <c r="AX181" s="140" t="s">
        <v>1206</v>
      </c>
      <c r="AY181" s="40" t="s">
        <v>1206</v>
      </c>
      <c r="AZ181" s="40" t="s">
        <v>1206</v>
      </c>
      <c r="BA181" s="40" t="s">
        <v>1206</v>
      </c>
      <c r="BB181" s="40" t="s">
        <v>1206</v>
      </c>
      <c r="BC181" s="40" t="s">
        <v>1206</v>
      </c>
      <c r="BD181" s="106" t="s">
        <v>1206</v>
      </c>
      <c r="BE181" s="136" t="s">
        <v>1207</v>
      </c>
      <c r="BF181" s="136" t="s">
        <v>1207</v>
      </c>
      <c r="BG181" s="40"/>
      <c r="BH181" s="40"/>
      <c r="BI181" s="40"/>
      <c r="BJ181" s="40"/>
      <c r="BK181" s="40"/>
      <c r="BL181" s="100"/>
      <c r="BM181" s="101"/>
      <c r="BN181" s="101"/>
      <c r="BO181" s="99"/>
      <c r="BP181" s="9"/>
      <c r="BQ181" s="1"/>
      <c r="BR181" s="25"/>
      <c r="BS181" s="67"/>
      <c r="BT181" s="67"/>
      <c r="BU181" s="84" t="e">
        <f t="shared" si="7"/>
        <v>#VALUE!</v>
      </c>
      <c r="BV181" s="99">
        <f t="shared" si="8"/>
        <v>0</v>
      </c>
      <c r="BW181" s="86">
        <f>Design!B187</f>
        <v>10.259999999999996</v>
      </c>
      <c r="BX181" s="10">
        <f>Design!F187</f>
        <v>0.1220703125</v>
      </c>
      <c r="BY181" s="57" t="s">
        <v>1402</v>
      </c>
      <c r="BZ181" s="14" t="s">
        <v>2297</v>
      </c>
      <c r="CA181" s="245">
        <v>41726.715104166666</v>
      </c>
      <c r="CB181" t="s">
        <v>2430</v>
      </c>
      <c r="CC181" s="13"/>
      <c r="CD181" s="67"/>
      <c r="CE181" s="77">
        <v>175</v>
      </c>
      <c r="CF181" s="71">
        <v>78</v>
      </c>
      <c r="CG181" s="71">
        <v>80</v>
      </c>
      <c r="CH181" s="71">
        <v>77</v>
      </c>
      <c r="CI181" s="71">
        <v>77</v>
      </c>
      <c r="CJ181" s="71">
        <v>9</v>
      </c>
      <c r="CK181" s="71">
        <v>2</v>
      </c>
      <c r="CL181" s="71">
        <v>10</v>
      </c>
      <c r="CM181" s="71">
        <v>5</v>
      </c>
      <c r="CN181">
        <v>5</v>
      </c>
      <c r="CO181">
        <v>7</v>
      </c>
      <c r="CP181"/>
      <c r="CQ181"/>
      <c r="CR181"/>
      <c r="CS181" s="12">
        <v>175</v>
      </c>
      <c r="CT181">
        <v>31</v>
      </c>
      <c r="CU181" s="86">
        <v>216.29792785644531</v>
      </c>
      <c r="CV181" s="86">
        <v>-3.7020769119262695</v>
      </c>
      <c r="CW181" s="86"/>
      <c r="CX181" s="86"/>
      <c r="CY181" s="86"/>
      <c r="CZ181">
        <v>175</v>
      </c>
      <c r="DA181">
        <v>124</v>
      </c>
      <c r="DB181">
        <v>423.62557983398437</v>
      </c>
      <c r="DC181" s="86">
        <v>-8.1120004653930664</v>
      </c>
      <c r="DD181">
        <v>87.785713195800781</v>
      </c>
      <c r="DE181">
        <v>109</v>
      </c>
      <c r="DF181">
        <v>119.5</v>
      </c>
      <c r="DG181" s="86">
        <v>121</v>
      </c>
      <c r="DH181">
        <v>350.56710815429687</v>
      </c>
      <c r="DI181">
        <v>-3.1807394027709961</v>
      </c>
      <c r="DJ181">
        <v>54.235294342041016</v>
      </c>
      <c r="DK181" s="86">
        <v>87</v>
      </c>
      <c r="DL181">
        <v>120</v>
      </c>
      <c r="DM181"/>
      <c r="DN181"/>
      <c r="DO181" s="86"/>
      <c r="DP181"/>
      <c r="DQ181"/>
      <c r="DR181"/>
      <c r="DS181" s="86"/>
      <c r="DT181"/>
      <c r="DU181" s="86"/>
      <c r="DV181" s="86"/>
      <c r="DW181" s="86"/>
      <c r="DX181"/>
      <c r="DY181" s="86"/>
      <c r="DZ181" s="86"/>
      <c r="EA181" s="86"/>
      <c r="EB181"/>
      <c r="EC181" s="86"/>
      <c r="ED181" s="86"/>
      <c r="EE181" s="86"/>
      <c r="EF181"/>
      <c r="EG181" s="86"/>
      <c r="EH181" s="86"/>
      <c r="EI181" s="86"/>
      <c r="EJ181" s="159"/>
      <c r="EK181" s="159"/>
      <c r="EL181" s="160"/>
      <c r="FA181" s="78"/>
    </row>
    <row r="182" spans="1:157">
      <c r="A182" s="26"/>
      <c r="B182" s="26"/>
      <c r="C182" s="315"/>
      <c r="D182" s="37" t="s">
        <v>1319</v>
      </c>
      <c r="E182" s="37" t="s">
        <v>1320</v>
      </c>
      <c r="F182" s="38"/>
      <c r="G182" s="39"/>
      <c r="H182" s="40"/>
      <c r="I182" s="40"/>
      <c r="J182" s="40"/>
      <c r="K182" s="40"/>
      <c r="L182" s="40"/>
      <c r="M182" s="40"/>
      <c r="N182" s="40"/>
      <c r="O182" s="40"/>
      <c r="P182" s="40"/>
      <c r="Q182" s="40"/>
      <c r="R182" s="40"/>
      <c r="S182" s="40"/>
      <c r="T182" s="40"/>
      <c r="U182" s="40"/>
      <c r="V182" s="40"/>
      <c r="W182" s="40"/>
      <c r="X182" s="40"/>
      <c r="Y182" s="40"/>
      <c r="Z182" s="40"/>
      <c r="AA182" s="40"/>
      <c r="AB182" s="40"/>
      <c r="AC182" s="40"/>
      <c r="AD182" s="40"/>
      <c r="AE182" s="40"/>
      <c r="AF182" s="40"/>
      <c r="AG182" s="40"/>
      <c r="AH182" s="40"/>
      <c r="AI182" s="40"/>
      <c r="AJ182" s="40"/>
      <c r="AK182" s="40"/>
      <c r="AL182" s="40"/>
      <c r="AM182" s="40"/>
      <c r="AN182" s="40"/>
      <c r="AO182" s="40"/>
      <c r="AP182" s="40"/>
      <c r="AQ182" s="81"/>
      <c r="AR182" s="40"/>
      <c r="AS182" s="40"/>
      <c r="AT182" s="120" t="s">
        <v>922</v>
      </c>
      <c r="AU182" s="40" t="s">
        <v>922</v>
      </c>
      <c r="AV182" s="40" t="s">
        <v>922</v>
      </c>
      <c r="AW182" s="40" t="s">
        <v>922</v>
      </c>
      <c r="AX182" s="140" t="s">
        <v>922</v>
      </c>
      <c r="AY182" s="40" t="s">
        <v>922</v>
      </c>
      <c r="AZ182" s="40" t="s">
        <v>922</v>
      </c>
      <c r="BA182" s="40" t="s">
        <v>922</v>
      </c>
      <c r="BB182" s="40" t="s">
        <v>922</v>
      </c>
      <c r="BC182" s="40" t="s">
        <v>922</v>
      </c>
      <c r="BD182" s="106" t="s">
        <v>922</v>
      </c>
      <c r="BE182" s="289" t="str">
        <f t="shared" ref="BE182:BF184" si="9">BE176</f>
        <v>0</v>
      </c>
      <c r="BF182" s="289" t="str">
        <f t="shared" si="9"/>
        <v>0</v>
      </c>
      <c r="BG182" s="40"/>
      <c r="BH182" s="40"/>
      <c r="BI182" s="40"/>
      <c r="BJ182" s="40"/>
      <c r="BK182" s="40"/>
      <c r="BL182" s="100"/>
      <c r="BM182" s="101"/>
      <c r="BN182" s="101"/>
      <c r="BO182" s="99"/>
      <c r="BP182" s="9"/>
      <c r="BQ182" s="1"/>
      <c r="BR182" s="25"/>
      <c r="BS182" s="67"/>
      <c r="BT182" s="67"/>
      <c r="BU182" s="84" t="e">
        <f t="shared" si="7"/>
        <v>#VALUE!</v>
      </c>
      <c r="BV182" s="99">
        <f t="shared" si="8"/>
        <v>0</v>
      </c>
      <c r="BW182" s="86">
        <f>Design!B188</f>
        <v>10.319999999999997</v>
      </c>
      <c r="BX182" s="10">
        <f>Design!F188</f>
        <v>0.1220703125</v>
      </c>
      <c r="BY182" s="57" t="s">
        <v>1403</v>
      </c>
      <c r="BZ182" s="14" t="s">
        <v>2297</v>
      </c>
      <c r="CA182" s="245">
        <v>41726.715104166666</v>
      </c>
      <c r="CB182" t="s">
        <v>2431</v>
      </c>
      <c r="CC182" s="13"/>
      <c r="CD182" s="67"/>
      <c r="CE182" s="77">
        <v>176</v>
      </c>
      <c r="CF182" s="71">
        <v>81</v>
      </c>
      <c r="CG182" s="71">
        <v>79</v>
      </c>
      <c r="CH182" s="71">
        <v>75</v>
      </c>
      <c r="CI182" s="71">
        <v>77</v>
      </c>
      <c r="CJ182" s="71">
        <v>9</v>
      </c>
      <c r="CK182" s="71">
        <v>2</v>
      </c>
      <c r="CL182" s="71">
        <v>10</v>
      </c>
      <c r="CM182" s="71">
        <v>6</v>
      </c>
      <c r="CN182">
        <v>5</v>
      </c>
      <c r="CO182">
        <v>7</v>
      </c>
      <c r="CP182"/>
      <c r="CQ182"/>
      <c r="CR182"/>
      <c r="CS182" s="12">
        <v>176</v>
      </c>
      <c r="CT182">
        <v>31</v>
      </c>
      <c r="CU182" s="86">
        <v>216.29792785644531</v>
      </c>
      <c r="CV182" s="86">
        <v>-3.7020769119262695</v>
      </c>
      <c r="CW182" s="86"/>
      <c r="CX182" s="86"/>
      <c r="CY182" s="86"/>
      <c r="CZ182">
        <v>176</v>
      </c>
      <c r="DA182">
        <v>125</v>
      </c>
      <c r="DB182">
        <v>419.65890502929687</v>
      </c>
      <c r="DC182" s="86">
        <v>-7.5</v>
      </c>
      <c r="DD182">
        <v>72.333335876464844</v>
      </c>
      <c r="DE182">
        <v>106</v>
      </c>
      <c r="DF182">
        <v>119</v>
      </c>
      <c r="DG182" s="86">
        <v>121</v>
      </c>
      <c r="DH182">
        <v>350.56710815429687</v>
      </c>
      <c r="DI182">
        <v>-3.1807394027709961</v>
      </c>
      <c r="DJ182">
        <v>55.764705657958984</v>
      </c>
      <c r="DK182" s="86">
        <v>86</v>
      </c>
      <c r="DL182">
        <v>120</v>
      </c>
      <c r="DM182"/>
      <c r="DN182"/>
      <c r="DO182" s="86"/>
      <c r="DP182"/>
      <c r="DQ182"/>
      <c r="DR182"/>
      <c r="DS182" s="86"/>
      <c r="DT182"/>
      <c r="DU182" s="86"/>
      <c r="DV182" s="86"/>
      <c r="DW182" s="86"/>
      <c r="DX182"/>
      <c r="DY182" s="86"/>
      <c r="DZ182" s="86"/>
      <c r="EA182" s="86"/>
      <c r="EB182"/>
      <c r="EC182" s="86"/>
      <c r="ED182" s="86"/>
      <c r="EE182" s="86"/>
      <c r="EF182"/>
      <c r="EG182" s="86"/>
      <c r="EH182" s="86"/>
      <c r="EI182" s="86"/>
      <c r="EJ182" s="159"/>
      <c r="EK182" s="159"/>
      <c r="EL182" s="160"/>
      <c r="FA182" s="78"/>
    </row>
    <row r="183" spans="1:157">
      <c r="A183" s="26"/>
      <c r="B183" s="26"/>
      <c r="C183" s="315"/>
      <c r="D183" s="37" t="s">
        <v>1321</v>
      </c>
      <c r="E183" s="37" t="s">
        <v>1322</v>
      </c>
      <c r="F183" s="38"/>
      <c r="G183" s="39"/>
      <c r="H183" s="40"/>
      <c r="I183" s="40"/>
      <c r="J183" s="40"/>
      <c r="K183" s="40"/>
      <c r="L183" s="40"/>
      <c r="M183" s="40"/>
      <c r="N183" s="40"/>
      <c r="O183" s="40"/>
      <c r="P183" s="40"/>
      <c r="Q183" s="40"/>
      <c r="R183" s="40"/>
      <c r="S183" s="40"/>
      <c r="T183" s="40"/>
      <c r="U183" s="40"/>
      <c r="V183" s="40"/>
      <c r="W183" s="40"/>
      <c r="X183" s="40"/>
      <c r="Y183" s="40"/>
      <c r="Z183" s="40"/>
      <c r="AA183" s="40"/>
      <c r="AB183" s="40"/>
      <c r="AC183" s="40"/>
      <c r="AD183" s="40"/>
      <c r="AE183" s="40"/>
      <c r="AF183" s="40"/>
      <c r="AG183" s="40"/>
      <c r="AH183" s="40"/>
      <c r="AI183" s="40"/>
      <c r="AJ183" s="40"/>
      <c r="AK183" s="40"/>
      <c r="AL183" s="40"/>
      <c r="AM183" s="40"/>
      <c r="AN183" s="40"/>
      <c r="AO183" s="40"/>
      <c r="AP183" s="40"/>
      <c r="AQ183" s="81"/>
      <c r="AR183" s="40"/>
      <c r="AS183" s="40"/>
      <c r="AT183" s="120" t="s">
        <v>922</v>
      </c>
      <c r="AU183" s="40" t="s">
        <v>922</v>
      </c>
      <c r="AV183" s="40" t="s">
        <v>922</v>
      </c>
      <c r="AW183" s="40" t="s">
        <v>922</v>
      </c>
      <c r="AX183" s="140" t="s">
        <v>922</v>
      </c>
      <c r="AY183" s="40" t="s">
        <v>922</v>
      </c>
      <c r="AZ183" s="40" t="s">
        <v>922</v>
      </c>
      <c r="BA183" s="40" t="s">
        <v>922</v>
      </c>
      <c r="BB183" s="40" t="s">
        <v>922</v>
      </c>
      <c r="BC183" s="40" t="s">
        <v>922</v>
      </c>
      <c r="BD183" s="106" t="s">
        <v>922</v>
      </c>
      <c r="BE183" s="289">
        <f t="shared" si="9"/>
        <v>49152</v>
      </c>
      <c r="BF183" s="289">
        <f t="shared" si="9"/>
        <v>49152</v>
      </c>
      <c r="BG183" s="40"/>
      <c r="BH183" s="40"/>
      <c r="BI183" s="40"/>
      <c r="BJ183" s="40"/>
      <c r="BK183" s="40"/>
      <c r="BL183" s="100"/>
      <c r="BM183" s="101"/>
      <c r="BN183" s="101"/>
      <c r="BO183" s="99"/>
      <c r="BP183" s="9"/>
      <c r="BQ183" s="1"/>
      <c r="BR183" s="25"/>
      <c r="BS183" s="67"/>
      <c r="BT183" s="67"/>
      <c r="BU183" s="84" t="e">
        <f t="shared" si="7"/>
        <v>#VALUE!</v>
      </c>
      <c r="BV183" s="99">
        <f t="shared" si="8"/>
        <v>0</v>
      </c>
      <c r="BW183" s="86">
        <f>Design!B189</f>
        <v>10.379999999999997</v>
      </c>
      <c r="BX183" s="10">
        <f>Design!F189</f>
        <v>0.1220703125</v>
      </c>
      <c r="BY183" s="57" t="s">
        <v>1404</v>
      </c>
      <c r="BZ183" s="14" t="s">
        <v>2297</v>
      </c>
      <c r="CA183" s="245">
        <v>41726.715104166666</v>
      </c>
      <c r="CB183" t="s">
        <v>2432</v>
      </c>
      <c r="CC183" s="13"/>
      <c r="CD183" s="67"/>
      <c r="CE183" s="77">
        <v>177</v>
      </c>
      <c r="CF183" s="71">
        <v>79</v>
      </c>
      <c r="CG183" s="71">
        <v>80</v>
      </c>
      <c r="CH183" s="71">
        <v>76</v>
      </c>
      <c r="CI183" s="71">
        <v>79</v>
      </c>
      <c r="CJ183" s="71">
        <v>8</v>
      </c>
      <c r="CK183" s="71">
        <v>2</v>
      </c>
      <c r="CL183" s="71">
        <v>9</v>
      </c>
      <c r="CM183" s="71">
        <v>5</v>
      </c>
      <c r="CN183">
        <v>4</v>
      </c>
      <c r="CO183">
        <v>6</v>
      </c>
      <c r="CP183"/>
      <c r="CQ183"/>
      <c r="CR183"/>
      <c r="CS183" s="12">
        <v>177</v>
      </c>
      <c r="CT183">
        <v>32</v>
      </c>
      <c r="CU183" s="86">
        <v>216.05522155761719</v>
      </c>
      <c r="CV183" s="86">
        <v>-3.9447729587554932</v>
      </c>
      <c r="CW183" s="86"/>
      <c r="CX183" s="86"/>
      <c r="CY183" s="86"/>
      <c r="CZ183">
        <v>177</v>
      </c>
      <c r="DA183">
        <v>125</v>
      </c>
      <c r="DB183">
        <v>416.92141723632812</v>
      </c>
      <c r="DC183" s="86">
        <v>-7.5</v>
      </c>
      <c r="DD183">
        <v>66.1875</v>
      </c>
      <c r="DE183">
        <v>106</v>
      </c>
      <c r="DF183">
        <v>119.5</v>
      </c>
      <c r="DG183" s="86">
        <v>122</v>
      </c>
      <c r="DH183">
        <v>350.56710815429687</v>
      </c>
      <c r="DI183">
        <v>-3.2335307598114014</v>
      </c>
      <c r="DJ183">
        <v>58.470588684082031</v>
      </c>
      <c r="DK183" s="86">
        <v>84</v>
      </c>
      <c r="DL183">
        <v>120</v>
      </c>
      <c r="DM183"/>
      <c r="DN183"/>
      <c r="DO183" s="86"/>
      <c r="DP183"/>
      <c r="DQ183"/>
      <c r="DR183"/>
      <c r="DS183" s="86"/>
      <c r="DT183"/>
      <c r="DU183" s="86"/>
      <c r="DV183" s="86"/>
      <c r="DW183" s="86"/>
      <c r="DX183"/>
      <c r="DY183" s="86"/>
      <c r="DZ183" s="86"/>
      <c r="EA183" s="86"/>
      <c r="EB183"/>
      <c r="EC183" s="86"/>
      <c r="ED183" s="86"/>
      <c r="EE183" s="86"/>
      <c r="EF183"/>
      <c r="EG183" s="86"/>
      <c r="EH183" s="86"/>
      <c r="EI183" s="86"/>
      <c r="EJ183" s="159"/>
      <c r="EK183" s="159"/>
      <c r="EL183" s="160"/>
      <c r="FA183" s="78"/>
    </row>
    <row r="184" spans="1:157">
      <c r="A184" s="26"/>
      <c r="B184" s="26"/>
      <c r="C184" s="315"/>
      <c r="D184" s="37" t="s">
        <v>1323</v>
      </c>
      <c r="E184" s="37" t="s">
        <v>1324</v>
      </c>
      <c r="F184" s="38"/>
      <c r="G184" s="39"/>
      <c r="H184" s="40"/>
      <c r="I184" s="40"/>
      <c r="J184" s="40"/>
      <c r="K184" s="40"/>
      <c r="L184" s="40"/>
      <c r="M184" s="40"/>
      <c r="N184" s="40"/>
      <c r="O184" s="40"/>
      <c r="P184" s="40"/>
      <c r="Q184" s="40"/>
      <c r="R184" s="40"/>
      <c r="S184" s="40"/>
      <c r="T184" s="40"/>
      <c r="U184" s="40"/>
      <c r="V184" s="40"/>
      <c r="W184" s="40"/>
      <c r="X184" s="40"/>
      <c r="Y184" s="40"/>
      <c r="Z184" s="40"/>
      <c r="AA184" s="40"/>
      <c r="AB184" s="40"/>
      <c r="AC184" s="40"/>
      <c r="AD184" s="40"/>
      <c r="AE184" s="40"/>
      <c r="AF184" s="40"/>
      <c r="AG184" s="40"/>
      <c r="AH184" s="40"/>
      <c r="AI184" s="40"/>
      <c r="AJ184" s="40"/>
      <c r="AK184" s="40"/>
      <c r="AL184" s="40"/>
      <c r="AM184" s="40"/>
      <c r="AN184" s="40"/>
      <c r="AO184" s="40"/>
      <c r="AP184" s="40"/>
      <c r="AQ184" s="81"/>
      <c r="AR184" s="40"/>
      <c r="AS184" s="40"/>
      <c r="AT184" s="120" t="s">
        <v>1214</v>
      </c>
      <c r="AU184" s="40" t="s">
        <v>1214</v>
      </c>
      <c r="AV184" s="40" t="s">
        <v>1214</v>
      </c>
      <c r="AW184" s="40" t="s">
        <v>1214</v>
      </c>
      <c r="AX184" s="140" t="s">
        <v>1214</v>
      </c>
      <c r="AY184" s="40" t="s">
        <v>1214</v>
      </c>
      <c r="AZ184" s="40" t="s">
        <v>1214</v>
      </c>
      <c r="BA184" s="40" t="s">
        <v>1214</v>
      </c>
      <c r="BB184" s="40" t="s">
        <v>1214</v>
      </c>
      <c r="BC184" s="40" t="s">
        <v>1214</v>
      </c>
      <c r="BD184" s="106" t="s">
        <v>1214</v>
      </c>
      <c r="BE184" s="289">
        <f t="shared" si="9"/>
        <v>0.05</v>
      </c>
      <c r="BF184" s="289">
        <f t="shared" si="9"/>
        <v>0.05</v>
      </c>
      <c r="BG184" s="40"/>
      <c r="BH184" s="40"/>
      <c r="BI184" s="40"/>
      <c r="BJ184" s="40"/>
      <c r="BK184" s="40"/>
      <c r="BL184" s="100"/>
      <c r="BM184" s="101"/>
      <c r="BN184" s="101"/>
      <c r="BO184" s="99"/>
      <c r="BP184" s="9"/>
      <c r="BQ184" s="1"/>
      <c r="BR184" s="25"/>
      <c r="BS184" s="67"/>
      <c r="BT184" s="67"/>
      <c r="BU184" s="84" t="e">
        <f t="shared" si="7"/>
        <v>#VALUE!</v>
      </c>
      <c r="BV184" s="99">
        <f t="shared" si="8"/>
        <v>0</v>
      </c>
      <c r="BW184" s="86">
        <f>Design!B190</f>
        <v>10.439999999999998</v>
      </c>
      <c r="BX184" s="10">
        <f>Design!F190</f>
        <v>0.1220703125</v>
      </c>
      <c r="BY184" s="57" t="s">
        <v>1405</v>
      </c>
      <c r="BZ184" s="14" t="s">
        <v>2297</v>
      </c>
      <c r="CA184" s="245">
        <v>41726.715115740742</v>
      </c>
      <c r="CB184" t="s">
        <v>2433</v>
      </c>
      <c r="CC184" s="13"/>
      <c r="CD184" s="67"/>
      <c r="CE184" s="77">
        <v>178</v>
      </c>
      <c r="CF184" s="71">
        <v>81</v>
      </c>
      <c r="CG184" s="71">
        <v>80</v>
      </c>
      <c r="CH184" s="71">
        <v>77</v>
      </c>
      <c r="CI184" s="71">
        <v>78</v>
      </c>
      <c r="CJ184" s="71">
        <v>8</v>
      </c>
      <c r="CK184" s="71">
        <v>2</v>
      </c>
      <c r="CL184" s="71">
        <v>7</v>
      </c>
      <c r="CM184" s="71">
        <v>5</v>
      </c>
      <c r="CN184">
        <v>5</v>
      </c>
      <c r="CO184">
        <v>7</v>
      </c>
      <c r="CP184"/>
      <c r="CQ184"/>
      <c r="CR184"/>
      <c r="CS184" s="12">
        <v>178</v>
      </c>
      <c r="CT184">
        <v>32</v>
      </c>
      <c r="CU184" s="86">
        <v>216.05522155761719</v>
      </c>
      <c r="CV184" s="86">
        <v>-3.9447729587554932</v>
      </c>
      <c r="CW184" s="86"/>
      <c r="CX184" s="86"/>
      <c r="CY184" s="86"/>
      <c r="CZ184">
        <v>178</v>
      </c>
      <c r="DA184">
        <v>126</v>
      </c>
      <c r="DB184">
        <v>411.03903198242187</v>
      </c>
      <c r="DC184" s="86">
        <v>-6.9120001792907715</v>
      </c>
      <c r="DD184">
        <v>82.5</v>
      </c>
      <c r="DE184">
        <v>104</v>
      </c>
      <c r="DF184">
        <v>119.5</v>
      </c>
      <c r="DG184" s="86">
        <v>123</v>
      </c>
      <c r="DH184">
        <v>350.56710815429687</v>
      </c>
      <c r="DI184">
        <v>-3.2867567539215088</v>
      </c>
      <c r="DJ184">
        <v>57.705883026123047</v>
      </c>
      <c r="DK184" s="86">
        <v>85</v>
      </c>
      <c r="DL184">
        <v>120</v>
      </c>
      <c r="DM184"/>
      <c r="DN184"/>
      <c r="DO184" s="86"/>
      <c r="DP184"/>
      <c r="DQ184"/>
      <c r="DR184"/>
      <c r="DS184" s="86"/>
      <c r="DT184"/>
      <c r="DU184" s="86"/>
      <c r="DV184" s="86"/>
      <c r="DW184" s="86"/>
      <c r="DX184"/>
      <c r="DY184" s="86"/>
      <c r="DZ184" s="86"/>
      <c r="EA184" s="86"/>
      <c r="EB184"/>
      <c r="EC184" s="86"/>
      <c r="ED184" s="86"/>
      <c r="EE184" s="86"/>
      <c r="EF184"/>
      <c r="EG184" s="86"/>
      <c r="EH184" s="86"/>
      <c r="EI184" s="86"/>
      <c r="EJ184" s="159"/>
      <c r="EK184" s="159"/>
      <c r="EL184" s="160"/>
      <c r="FA184" s="78"/>
    </row>
    <row r="185" spans="1:157">
      <c r="A185" s="26"/>
      <c r="B185" s="26"/>
      <c r="C185" s="315"/>
      <c r="D185" s="37" t="s">
        <v>905</v>
      </c>
      <c r="E185" s="37" t="s">
        <v>906</v>
      </c>
      <c r="F185" s="38"/>
      <c r="G185" s="39"/>
      <c r="H185" s="40"/>
      <c r="I185" s="40"/>
      <c r="J185" s="40"/>
      <c r="K185" s="40"/>
      <c r="L185" s="40"/>
      <c r="M185" s="40"/>
      <c r="N185" s="40"/>
      <c r="O185" s="40"/>
      <c r="P185" s="40"/>
      <c r="Q185" s="40"/>
      <c r="R185" s="40"/>
      <c r="S185" s="40"/>
      <c r="T185" s="40"/>
      <c r="U185" s="40"/>
      <c r="V185" s="40"/>
      <c r="W185" s="40"/>
      <c r="X185" s="40"/>
      <c r="Y185" s="40"/>
      <c r="Z185" s="40"/>
      <c r="AA185" s="40"/>
      <c r="AB185" s="40"/>
      <c r="AC185" s="40"/>
      <c r="AD185" s="40"/>
      <c r="AE185" s="40"/>
      <c r="AF185" s="40"/>
      <c r="AG185" s="46"/>
      <c r="AH185" s="40"/>
      <c r="AI185" s="46"/>
      <c r="AJ185" s="40"/>
      <c r="AK185" s="40"/>
      <c r="AL185" s="40"/>
      <c r="AM185" s="40"/>
      <c r="AN185" s="40"/>
      <c r="AO185" s="40"/>
      <c r="AP185" s="40"/>
      <c r="AQ185" s="81"/>
      <c r="AR185" s="40"/>
      <c r="AS185" s="40"/>
      <c r="AT185" s="120" t="s">
        <v>2128</v>
      </c>
      <c r="AU185" s="40" t="s">
        <v>2128</v>
      </c>
      <c r="AV185" s="40" t="s">
        <v>2128</v>
      </c>
      <c r="AW185" s="40" t="s">
        <v>2208</v>
      </c>
      <c r="AX185" s="140" t="s">
        <v>2208</v>
      </c>
      <c r="AY185" s="40" t="s">
        <v>2208</v>
      </c>
      <c r="AZ185" s="40" t="s">
        <v>2208</v>
      </c>
      <c r="BA185" s="40" t="s">
        <v>2208</v>
      </c>
      <c r="BB185" s="40" t="s">
        <v>2208</v>
      </c>
      <c r="BC185" s="40" t="s">
        <v>2208</v>
      </c>
      <c r="BD185" s="106" t="s">
        <v>2208</v>
      </c>
      <c r="BE185" s="140" t="s">
        <v>2208</v>
      </c>
      <c r="BF185" s="140" t="s">
        <v>2208</v>
      </c>
      <c r="BG185" s="40"/>
      <c r="BH185" s="40"/>
      <c r="BI185" s="40"/>
      <c r="BJ185" s="40"/>
      <c r="BK185" s="40"/>
      <c r="BL185" s="100"/>
      <c r="BM185" s="101"/>
      <c r="BN185" s="101"/>
      <c r="BO185" s="99"/>
      <c r="BP185" s="9"/>
      <c r="BQ185" s="1"/>
      <c r="BR185" s="25"/>
      <c r="BS185" s="67"/>
      <c r="BT185" s="67"/>
      <c r="BU185" s="84" t="e">
        <f t="shared" si="7"/>
        <v>#VALUE!</v>
      </c>
      <c r="BV185" s="99">
        <f t="shared" si="8"/>
        <v>0</v>
      </c>
      <c r="BW185" s="86">
        <f>Design!B191</f>
        <v>10.499999999999998</v>
      </c>
      <c r="BX185" s="10">
        <f>Design!F191</f>
        <v>0.1220703125</v>
      </c>
      <c r="BY185" s="57" t="s">
        <v>1406</v>
      </c>
      <c r="BZ185" s="14" t="s">
        <v>2297</v>
      </c>
      <c r="CA185" s="245">
        <v>41726.715115740742</v>
      </c>
      <c r="CB185" t="s">
        <v>2434</v>
      </c>
      <c r="CC185" s="13"/>
      <c r="CD185" s="67"/>
      <c r="CE185" s="77">
        <v>179</v>
      </c>
      <c r="CF185" s="71">
        <v>76</v>
      </c>
      <c r="CG185" s="71">
        <v>79</v>
      </c>
      <c r="CH185" s="71">
        <v>79</v>
      </c>
      <c r="CI185" s="71">
        <v>75</v>
      </c>
      <c r="CJ185" s="71">
        <v>7</v>
      </c>
      <c r="CK185" s="71">
        <v>2</v>
      </c>
      <c r="CL185" s="71">
        <v>7</v>
      </c>
      <c r="CM185" s="71">
        <v>5</v>
      </c>
      <c r="CN185">
        <v>5</v>
      </c>
      <c r="CO185">
        <v>7</v>
      </c>
      <c r="CP185"/>
      <c r="CQ185"/>
      <c r="CR185"/>
      <c r="CS185" s="12">
        <v>179</v>
      </c>
      <c r="CT185">
        <v>32</v>
      </c>
      <c r="CU185" s="86">
        <v>216.05522155761719</v>
      </c>
      <c r="CV185" s="86">
        <v>-3.9447729587554932</v>
      </c>
      <c r="CW185" s="86"/>
      <c r="CX185" s="86"/>
      <c r="CY185" s="86"/>
      <c r="CZ185">
        <v>179</v>
      </c>
      <c r="DA185">
        <v>127</v>
      </c>
      <c r="DB185">
        <v>408.197998046875</v>
      </c>
      <c r="DC185" s="86">
        <v>-6.3480000495910645</v>
      </c>
      <c r="DD185">
        <v>67.857139587402344</v>
      </c>
      <c r="DE185">
        <v>102</v>
      </c>
      <c r="DF185">
        <v>119.5</v>
      </c>
      <c r="DG185" s="86">
        <v>123</v>
      </c>
      <c r="DH185">
        <v>351.93328857421875</v>
      </c>
      <c r="DI185">
        <v>-3.2867567539215088</v>
      </c>
      <c r="DJ185">
        <v>49.882354736328125</v>
      </c>
      <c r="DK185" s="86">
        <v>86</v>
      </c>
      <c r="DL185">
        <v>120</v>
      </c>
      <c r="DM185"/>
      <c r="DN185"/>
      <c r="DO185" s="86"/>
      <c r="DP185"/>
      <c r="DQ185"/>
      <c r="DR185"/>
      <c r="DS185" s="86"/>
      <c r="DT185"/>
      <c r="DU185" s="86"/>
      <c r="DV185" s="86"/>
      <c r="DW185" s="86"/>
      <c r="DX185"/>
      <c r="DY185" s="86"/>
      <c r="DZ185" s="86"/>
      <c r="EA185" s="86"/>
      <c r="EB185"/>
      <c r="EC185" s="86"/>
      <c r="ED185" s="86"/>
      <c r="EE185" s="86"/>
      <c r="EF185"/>
      <c r="EG185" s="86"/>
      <c r="EH185" s="86"/>
      <c r="EI185" s="86"/>
      <c r="EJ185" s="159"/>
      <c r="EK185" s="159"/>
      <c r="EL185" s="160"/>
      <c r="FA185" s="78"/>
    </row>
    <row r="186" spans="1:157">
      <c r="A186" s="26"/>
      <c r="B186" s="26"/>
      <c r="C186" s="315"/>
      <c r="D186" s="37" t="s">
        <v>907</v>
      </c>
      <c r="E186" s="37" t="s">
        <v>908</v>
      </c>
      <c r="F186" s="38"/>
      <c r="G186" s="39"/>
      <c r="H186" s="40"/>
      <c r="I186" s="40"/>
      <c r="J186" s="40"/>
      <c r="K186" s="40"/>
      <c r="L186" s="40"/>
      <c r="M186" s="40"/>
      <c r="N186" s="40"/>
      <c r="O186" s="40"/>
      <c r="P186" s="40"/>
      <c r="Q186" s="40"/>
      <c r="R186" s="40"/>
      <c r="S186" s="40"/>
      <c r="T186" s="40"/>
      <c r="U186" s="40"/>
      <c r="V186" s="40"/>
      <c r="W186" s="40"/>
      <c r="X186" s="40"/>
      <c r="Y186" s="40"/>
      <c r="Z186" s="40"/>
      <c r="AA186" s="40"/>
      <c r="AB186" s="40"/>
      <c r="AC186" s="40"/>
      <c r="AD186" s="40"/>
      <c r="AE186" s="40"/>
      <c r="AF186" s="40"/>
      <c r="AG186" s="40"/>
      <c r="AH186" s="40"/>
      <c r="AI186" s="40"/>
      <c r="AJ186" s="40"/>
      <c r="AK186" s="40"/>
      <c r="AL186" s="40"/>
      <c r="AM186" s="40"/>
      <c r="AN186" s="40"/>
      <c r="AO186" s="40"/>
      <c r="AP186" s="40"/>
      <c r="AQ186" s="81"/>
      <c r="AR186" s="40"/>
      <c r="AS186" s="40"/>
      <c r="AT186" s="120" t="s">
        <v>927</v>
      </c>
      <c r="AU186" s="40" t="s">
        <v>927</v>
      </c>
      <c r="AV186" s="40" t="s">
        <v>927</v>
      </c>
      <c r="AW186" s="40" t="s">
        <v>927</v>
      </c>
      <c r="AX186" s="140" t="s">
        <v>927</v>
      </c>
      <c r="AY186" s="40" t="s">
        <v>927</v>
      </c>
      <c r="AZ186" s="40" t="s">
        <v>927</v>
      </c>
      <c r="BA186" s="40" t="s">
        <v>927</v>
      </c>
      <c r="BB186" s="40" t="s">
        <v>927</v>
      </c>
      <c r="BC186" s="40" t="s">
        <v>927</v>
      </c>
      <c r="BD186" s="106" t="s">
        <v>927</v>
      </c>
      <c r="BE186" s="140" t="s">
        <v>927</v>
      </c>
      <c r="BF186" s="140" t="s">
        <v>927</v>
      </c>
      <c r="BG186" s="40"/>
      <c r="BH186" s="40"/>
      <c r="BI186" s="40"/>
      <c r="BJ186" s="40"/>
      <c r="BK186" s="40"/>
      <c r="BL186" s="100"/>
      <c r="BM186" s="101"/>
      <c r="BN186" s="101"/>
      <c r="BO186" s="99"/>
      <c r="BP186" s="9"/>
      <c r="BQ186" s="1"/>
      <c r="BR186" s="25"/>
      <c r="BS186" s="67"/>
      <c r="BT186" s="67"/>
      <c r="BU186" s="84" t="e">
        <f t="shared" si="7"/>
        <v>#VALUE!</v>
      </c>
      <c r="BV186" s="99">
        <f t="shared" si="8"/>
        <v>0</v>
      </c>
      <c r="BW186" s="86">
        <f>Design!B192</f>
        <v>10.559999999999999</v>
      </c>
      <c r="BX186" s="10">
        <f>Design!F192</f>
        <v>0.1220703125</v>
      </c>
      <c r="BY186" s="57" t="s">
        <v>1407</v>
      </c>
      <c r="BZ186" s="14" t="s">
        <v>2297</v>
      </c>
      <c r="CA186" s="245">
        <v>41726.715127314812</v>
      </c>
      <c r="CB186" t="s">
        <v>2435</v>
      </c>
      <c r="CC186" s="13"/>
      <c r="CD186" s="67"/>
      <c r="CE186" s="77">
        <v>180</v>
      </c>
      <c r="CF186" s="71">
        <v>77</v>
      </c>
      <c r="CG186" s="71">
        <v>80</v>
      </c>
      <c r="CH186" s="71">
        <v>78</v>
      </c>
      <c r="CI186" s="71">
        <v>76</v>
      </c>
      <c r="CJ186" s="71">
        <v>5</v>
      </c>
      <c r="CK186" s="71">
        <v>3</v>
      </c>
      <c r="CL186" s="71">
        <v>5</v>
      </c>
      <c r="CM186" s="71">
        <v>4</v>
      </c>
      <c r="CN186">
        <v>5</v>
      </c>
      <c r="CO186">
        <v>7</v>
      </c>
      <c r="CP186"/>
      <c r="CQ186"/>
      <c r="CR186"/>
      <c r="CS186" s="12">
        <v>180</v>
      </c>
      <c r="CT186">
        <v>32</v>
      </c>
      <c r="CU186" s="86">
        <v>216.05522155761719</v>
      </c>
      <c r="CV186" s="86">
        <v>-3.9447729587554932</v>
      </c>
      <c r="CW186" s="86"/>
      <c r="CX186" s="86"/>
      <c r="CY186" s="86"/>
      <c r="CZ186">
        <v>180</v>
      </c>
      <c r="DA186">
        <v>128</v>
      </c>
      <c r="DB186">
        <v>406.10305786132813</v>
      </c>
      <c r="DC186" s="86">
        <v>-5.8080000877380371</v>
      </c>
      <c r="DD186">
        <v>64.666664123535156</v>
      </c>
      <c r="DE186">
        <v>102</v>
      </c>
      <c r="DF186">
        <v>119</v>
      </c>
      <c r="DG186" s="86">
        <v>124</v>
      </c>
      <c r="DH186">
        <v>354.04168701171875</v>
      </c>
      <c r="DI186">
        <v>-3.3404171466827393</v>
      </c>
      <c r="DJ186">
        <v>46.117645263671875</v>
      </c>
      <c r="DK186" s="86">
        <v>88</v>
      </c>
      <c r="DL186">
        <v>120</v>
      </c>
      <c r="DM186"/>
      <c r="DN186"/>
      <c r="DO186" s="86"/>
      <c r="DP186"/>
      <c r="DQ186"/>
      <c r="DR186"/>
      <c r="DS186" s="86"/>
      <c r="DT186"/>
      <c r="DU186" s="86"/>
      <c r="DV186" s="86"/>
      <c r="DW186" s="86"/>
      <c r="DX186"/>
      <c r="DY186" s="86"/>
      <c r="DZ186" s="86"/>
      <c r="EA186" s="86"/>
      <c r="EB186"/>
      <c r="EC186" s="86"/>
      <c r="ED186" s="86"/>
      <c r="EE186" s="86"/>
      <c r="EF186"/>
      <c r="EG186" s="86"/>
      <c r="EH186" s="86"/>
      <c r="EI186" s="86"/>
      <c r="EJ186" s="159"/>
      <c r="EK186" s="159"/>
      <c r="EL186" s="160"/>
      <c r="FA186" s="78"/>
    </row>
    <row r="187" spans="1:157">
      <c r="A187" s="26"/>
      <c r="B187" s="26"/>
      <c r="C187" s="315"/>
      <c r="D187" s="37" t="s">
        <v>909</v>
      </c>
      <c r="E187" s="37" t="s">
        <v>910</v>
      </c>
      <c r="F187" s="38"/>
      <c r="G187" s="39"/>
      <c r="H187" s="40"/>
      <c r="I187" s="40"/>
      <c r="J187" s="40"/>
      <c r="K187" s="40"/>
      <c r="L187" s="40"/>
      <c r="M187" s="40"/>
      <c r="N187" s="40"/>
      <c r="O187" s="40"/>
      <c r="P187" s="40"/>
      <c r="Q187" s="40"/>
      <c r="R187" s="40"/>
      <c r="S187" s="40"/>
      <c r="T187" s="40"/>
      <c r="U187" s="40"/>
      <c r="V187" s="40"/>
      <c r="W187" s="40"/>
      <c r="X187" s="40"/>
      <c r="Y187" s="40"/>
      <c r="Z187" s="40"/>
      <c r="AA187" s="40"/>
      <c r="AB187" s="40"/>
      <c r="AC187" s="40"/>
      <c r="AD187" s="40"/>
      <c r="AE187" s="40"/>
      <c r="AF187" s="40"/>
      <c r="AG187" s="40"/>
      <c r="AH187" s="40"/>
      <c r="AI187" s="40"/>
      <c r="AJ187" s="40"/>
      <c r="AK187" s="40"/>
      <c r="AL187" s="40"/>
      <c r="AM187" s="40"/>
      <c r="AN187" s="40"/>
      <c r="AO187" s="40"/>
      <c r="AP187" s="40"/>
      <c r="AQ187" s="81"/>
      <c r="AR187" s="40"/>
      <c r="AS187" s="40"/>
      <c r="AT187" s="120" t="s">
        <v>1929</v>
      </c>
      <c r="AU187" s="40" t="s">
        <v>1929</v>
      </c>
      <c r="AV187" s="40" t="s">
        <v>1929</v>
      </c>
      <c r="AW187" s="40" t="s">
        <v>1929</v>
      </c>
      <c r="AX187" s="140" t="s">
        <v>1929</v>
      </c>
      <c r="AY187" s="40" t="s">
        <v>1929</v>
      </c>
      <c r="AZ187" s="40" t="s">
        <v>1929</v>
      </c>
      <c r="BA187" s="40" t="s">
        <v>1929</v>
      </c>
      <c r="BB187" s="40" t="s">
        <v>1929</v>
      </c>
      <c r="BC187" s="40" t="s">
        <v>1929</v>
      </c>
      <c r="BD187" s="106" t="s">
        <v>1929</v>
      </c>
      <c r="BE187" s="140" t="s">
        <v>1929</v>
      </c>
      <c r="BF187" s="140" t="s">
        <v>1929</v>
      </c>
      <c r="BG187" s="40"/>
      <c r="BH187" s="40"/>
      <c r="BI187" s="40"/>
      <c r="BJ187" s="40"/>
      <c r="BK187" s="40"/>
      <c r="BL187" s="100"/>
      <c r="BM187" s="101"/>
      <c r="BN187" s="101"/>
      <c r="BO187" s="99"/>
      <c r="BP187" s="9"/>
      <c r="BQ187" s="1"/>
      <c r="BR187" s="25"/>
      <c r="BS187" s="67"/>
      <c r="BT187" s="67"/>
      <c r="BU187" s="84" t="e">
        <f t="shared" si="7"/>
        <v>#VALUE!</v>
      </c>
      <c r="BV187" s="99">
        <f t="shared" si="8"/>
        <v>0</v>
      </c>
      <c r="BW187" s="86">
        <f>Design!B193</f>
        <v>10.62</v>
      </c>
      <c r="BX187" s="10">
        <f>Design!F193</f>
        <v>0.1220703125</v>
      </c>
      <c r="BY187" s="57" t="s">
        <v>1585</v>
      </c>
      <c r="BZ187" s="14" t="s">
        <v>2297</v>
      </c>
      <c r="CA187" s="245">
        <v>41726.715127314812</v>
      </c>
      <c r="CB187" t="s">
        <v>2436</v>
      </c>
      <c r="CC187" s="13"/>
      <c r="CD187" s="67"/>
      <c r="CE187" s="77">
        <v>181</v>
      </c>
      <c r="CF187" s="71">
        <v>79</v>
      </c>
      <c r="CG187" s="71">
        <v>78</v>
      </c>
      <c r="CH187" s="71">
        <v>76</v>
      </c>
      <c r="CI187" s="71">
        <v>71</v>
      </c>
      <c r="CJ187" s="71">
        <v>3</v>
      </c>
      <c r="CK187" s="71">
        <v>2</v>
      </c>
      <c r="CL187" s="71">
        <v>4</v>
      </c>
      <c r="CM187" s="71">
        <v>5</v>
      </c>
      <c r="CN187">
        <v>5</v>
      </c>
      <c r="CO187">
        <v>6</v>
      </c>
      <c r="CP187"/>
      <c r="CQ187"/>
      <c r="CR187"/>
      <c r="CS187" s="12">
        <v>181</v>
      </c>
      <c r="CT187">
        <v>32</v>
      </c>
      <c r="CU187" s="86">
        <v>216.05522155761719</v>
      </c>
      <c r="CV187" s="86">
        <v>-3.9447729587554932</v>
      </c>
      <c r="CW187" s="86"/>
      <c r="CX187" s="86"/>
      <c r="CY187" s="86"/>
      <c r="CZ187">
        <v>181</v>
      </c>
      <c r="DA187">
        <v>128</v>
      </c>
      <c r="DB187">
        <v>403.616455078125</v>
      </c>
      <c r="DC187" s="86">
        <v>-5.8080000877380371</v>
      </c>
      <c r="DD187">
        <v>66.625</v>
      </c>
      <c r="DE187">
        <v>101</v>
      </c>
      <c r="DF187">
        <v>119.5</v>
      </c>
      <c r="DG187" s="86">
        <v>126</v>
      </c>
      <c r="DH187">
        <v>356.66952514648437</v>
      </c>
      <c r="DI187">
        <v>-3.4490416049957275</v>
      </c>
      <c r="DJ187">
        <v>43.411766052246094</v>
      </c>
      <c r="DK187" s="86">
        <v>87</v>
      </c>
      <c r="DL187">
        <v>120</v>
      </c>
      <c r="DM187"/>
      <c r="DN187"/>
      <c r="DO187" s="86"/>
      <c r="DP187"/>
      <c r="DQ187"/>
      <c r="DR187"/>
      <c r="DS187" s="86"/>
      <c r="DT187"/>
      <c r="DU187" s="86"/>
      <c r="DV187" s="86"/>
      <c r="DW187" s="86"/>
      <c r="DX187"/>
      <c r="DY187" s="86"/>
      <c r="DZ187" s="86"/>
      <c r="EA187" s="86"/>
      <c r="EB187"/>
      <c r="EC187" s="86"/>
      <c r="ED187" s="86"/>
      <c r="EE187" s="86"/>
      <c r="EF187"/>
      <c r="EG187" s="86"/>
      <c r="EH187" s="86"/>
      <c r="EI187" s="86"/>
      <c r="EJ187" s="159"/>
      <c r="EK187" s="159"/>
      <c r="EL187" s="160"/>
      <c r="FA187" s="78"/>
    </row>
    <row r="188" spans="1:157">
      <c r="A188" s="26"/>
      <c r="B188" s="26"/>
      <c r="C188" s="315"/>
      <c r="D188" s="37" t="s">
        <v>911</v>
      </c>
      <c r="E188" s="37" t="s">
        <v>1692</v>
      </c>
      <c r="F188" s="41"/>
      <c r="G188" s="39"/>
      <c r="H188" s="40"/>
      <c r="I188" s="40"/>
      <c r="J188" s="40"/>
      <c r="K188" s="40"/>
      <c r="L188" s="40"/>
      <c r="M188" s="40"/>
      <c r="N188" s="40"/>
      <c r="O188" s="40"/>
      <c r="P188" s="40"/>
      <c r="Q188" s="40"/>
      <c r="R188" s="40"/>
      <c r="S188" s="40"/>
      <c r="T188" s="40"/>
      <c r="U188" s="40"/>
      <c r="V188" s="40"/>
      <c r="W188" s="40"/>
      <c r="X188" s="40"/>
      <c r="Y188" s="40"/>
      <c r="Z188" s="40"/>
      <c r="AA188" s="40"/>
      <c r="AB188" s="40"/>
      <c r="AC188" s="40"/>
      <c r="AD188" s="40"/>
      <c r="AE188" s="40"/>
      <c r="AF188" s="40"/>
      <c r="AG188" s="40"/>
      <c r="AH188" s="40"/>
      <c r="AI188" s="40"/>
      <c r="AJ188" s="40"/>
      <c r="AK188" s="40"/>
      <c r="AL188" s="40"/>
      <c r="AM188" s="40"/>
      <c r="AN188" s="40"/>
      <c r="AO188" s="40"/>
      <c r="AP188" s="40"/>
      <c r="AQ188" s="81"/>
      <c r="AR188" s="40"/>
      <c r="AS188" s="40"/>
      <c r="AT188" s="120" t="s">
        <v>1015</v>
      </c>
      <c r="AU188" s="40" t="s">
        <v>1015</v>
      </c>
      <c r="AV188" s="40" t="s">
        <v>1015</v>
      </c>
      <c r="AW188" s="40" t="s">
        <v>1015</v>
      </c>
      <c r="AX188" s="140" t="s">
        <v>1015</v>
      </c>
      <c r="AY188" s="40" t="s">
        <v>1015</v>
      </c>
      <c r="AZ188" s="40" t="s">
        <v>1015</v>
      </c>
      <c r="BA188" s="40" t="s">
        <v>1015</v>
      </c>
      <c r="BB188" s="40" t="s">
        <v>1015</v>
      </c>
      <c r="BC188" s="40" t="s">
        <v>1015</v>
      </c>
      <c r="BD188" s="106" t="s">
        <v>1015</v>
      </c>
      <c r="BE188" s="140" t="s">
        <v>1015</v>
      </c>
      <c r="BF188" s="140" t="s">
        <v>1015</v>
      </c>
      <c r="BG188" s="40"/>
      <c r="BH188" s="40"/>
      <c r="BI188" s="40"/>
      <c r="BJ188" s="40"/>
      <c r="BK188" s="40"/>
      <c r="BL188" s="100"/>
      <c r="BM188" s="101"/>
      <c r="BN188" s="101"/>
      <c r="BO188" s="99"/>
      <c r="BP188" s="9"/>
      <c r="BQ188" s="1"/>
      <c r="BR188" s="25"/>
      <c r="BS188" s="67"/>
      <c r="BT188" s="67"/>
      <c r="BU188" s="84" t="e">
        <f t="shared" si="7"/>
        <v>#VALUE!</v>
      </c>
      <c r="BV188" s="99">
        <f t="shared" si="8"/>
        <v>0</v>
      </c>
      <c r="BW188" s="86">
        <f>Design!B194</f>
        <v>10.68</v>
      </c>
      <c r="BX188" s="10">
        <f>Design!F194</f>
        <v>0.1220703125</v>
      </c>
      <c r="BY188" s="57" t="s">
        <v>1586</v>
      </c>
      <c r="BZ188" s="14" t="s">
        <v>2297</v>
      </c>
      <c r="CA188" s="245">
        <v>41726.715127314812</v>
      </c>
      <c r="CB188" t="s">
        <v>2437</v>
      </c>
      <c r="CC188" s="13"/>
      <c r="CD188" s="67"/>
      <c r="CE188" s="77">
        <v>182</v>
      </c>
      <c r="CF188" s="71">
        <v>80</v>
      </c>
      <c r="CG188" s="71">
        <v>81</v>
      </c>
      <c r="CH188" s="71">
        <v>77</v>
      </c>
      <c r="CI188" s="71">
        <v>78</v>
      </c>
      <c r="CJ188" s="71">
        <v>3</v>
      </c>
      <c r="CK188" s="71">
        <v>2</v>
      </c>
      <c r="CL188" s="71">
        <v>3</v>
      </c>
      <c r="CM188" s="71">
        <v>4</v>
      </c>
      <c r="CN188">
        <v>5</v>
      </c>
      <c r="CO188">
        <v>6</v>
      </c>
      <c r="CP188"/>
      <c r="CQ188"/>
      <c r="CR188"/>
      <c r="CS188" s="12">
        <v>182</v>
      </c>
      <c r="CT188">
        <v>32</v>
      </c>
      <c r="CU188" s="86">
        <v>216.05522155761719</v>
      </c>
      <c r="CV188" s="86">
        <v>-3.9447729587554932</v>
      </c>
      <c r="CW188" s="86"/>
      <c r="CX188" s="86"/>
      <c r="CY188" s="86"/>
      <c r="CZ188">
        <v>182</v>
      </c>
      <c r="DA188">
        <v>129</v>
      </c>
      <c r="DB188">
        <v>399.33306884765625</v>
      </c>
      <c r="DC188" s="86">
        <v>-5.2919998168945312</v>
      </c>
      <c r="DD188">
        <v>76.125</v>
      </c>
      <c r="DE188">
        <v>102</v>
      </c>
      <c r="DF188">
        <v>119.5</v>
      </c>
      <c r="DG188" s="86">
        <v>127</v>
      </c>
      <c r="DH188">
        <v>358.48635864257812</v>
      </c>
      <c r="DI188">
        <v>-3.5040056705474854</v>
      </c>
      <c r="DJ188">
        <v>47.411766052246094</v>
      </c>
      <c r="DK188" s="86">
        <v>88</v>
      </c>
      <c r="DL188">
        <v>120</v>
      </c>
      <c r="DM188"/>
      <c r="DN188"/>
      <c r="DO188" s="86"/>
      <c r="DP188"/>
      <c r="DQ188"/>
      <c r="DR188"/>
      <c r="DS188" s="86"/>
      <c r="DT188"/>
      <c r="DU188" s="86"/>
      <c r="DV188" s="86"/>
      <c r="DW188" s="86"/>
      <c r="DX188"/>
      <c r="DY188" s="86"/>
      <c r="DZ188" s="86"/>
      <c r="EA188" s="86"/>
      <c r="EB188"/>
      <c r="EC188" s="86"/>
      <c r="ED188" s="86"/>
      <c r="EE188" s="86"/>
      <c r="EF188"/>
      <c r="EG188" s="86"/>
      <c r="EH188" s="86"/>
      <c r="EI188" s="86"/>
      <c r="EJ188" s="159"/>
      <c r="EK188" s="159"/>
      <c r="EL188" s="160"/>
      <c r="FA188" s="78"/>
    </row>
    <row r="189" spans="1:157">
      <c r="A189" s="26"/>
      <c r="B189" s="26"/>
      <c r="C189" s="315"/>
      <c r="D189" s="37" t="s">
        <v>1693</v>
      </c>
      <c r="E189" s="37" t="s">
        <v>1694</v>
      </c>
      <c r="F189" s="38"/>
      <c r="G189" s="39"/>
      <c r="H189" s="40"/>
      <c r="I189" s="40"/>
      <c r="J189" s="40"/>
      <c r="K189" s="40"/>
      <c r="L189" s="40"/>
      <c r="M189" s="40"/>
      <c r="N189" s="40"/>
      <c r="O189" s="40"/>
      <c r="P189" s="40"/>
      <c r="Q189" s="40"/>
      <c r="R189" s="40"/>
      <c r="S189" s="40"/>
      <c r="T189" s="40"/>
      <c r="U189" s="40"/>
      <c r="V189" s="40"/>
      <c r="W189" s="40"/>
      <c r="X189" s="40"/>
      <c r="Y189" s="40"/>
      <c r="Z189" s="40"/>
      <c r="AA189" s="40"/>
      <c r="AB189" s="40"/>
      <c r="AC189" s="40"/>
      <c r="AD189" s="40"/>
      <c r="AE189" s="40"/>
      <c r="AF189" s="40"/>
      <c r="AG189" s="40"/>
      <c r="AH189" s="40"/>
      <c r="AI189" s="40"/>
      <c r="AJ189" s="40"/>
      <c r="AK189" s="40"/>
      <c r="AL189" s="40"/>
      <c r="AM189" s="40"/>
      <c r="AN189" s="40"/>
      <c r="AO189" s="40"/>
      <c r="AP189" s="40"/>
      <c r="AQ189" s="81"/>
      <c r="AR189" s="40"/>
      <c r="AS189" s="40"/>
      <c r="AT189" s="120" t="s">
        <v>1929</v>
      </c>
      <c r="AU189" s="40" t="s">
        <v>1929</v>
      </c>
      <c r="AV189" s="40" t="s">
        <v>1929</v>
      </c>
      <c r="AW189" s="40" t="s">
        <v>1929</v>
      </c>
      <c r="AX189" s="140" t="s">
        <v>1929</v>
      </c>
      <c r="AY189" s="40" t="s">
        <v>1929</v>
      </c>
      <c r="AZ189" s="40" t="s">
        <v>1929</v>
      </c>
      <c r="BA189" s="40" t="s">
        <v>1929</v>
      </c>
      <c r="BB189" s="40" t="s">
        <v>1929</v>
      </c>
      <c r="BC189" s="40" t="s">
        <v>1929</v>
      </c>
      <c r="BD189" s="106" t="s">
        <v>1929</v>
      </c>
      <c r="BE189" s="140" t="s">
        <v>1929</v>
      </c>
      <c r="BF189" s="140" t="s">
        <v>1929</v>
      </c>
      <c r="BG189" s="40"/>
      <c r="BH189" s="40"/>
      <c r="BI189" s="40"/>
      <c r="BJ189" s="40"/>
      <c r="BK189" s="40"/>
      <c r="BL189" s="100"/>
      <c r="BM189" s="101"/>
      <c r="BN189" s="101"/>
      <c r="BO189" s="99"/>
      <c r="BP189" s="9"/>
      <c r="BQ189" s="1"/>
      <c r="BR189" s="25"/>
      <c r="BS189" s="67"/>
      <c r="BT189" s="67"/>
      <c r="BU189" s="84" t="e">
        <f t="shared" si="7"/>
        <v>#VALUE!</v>
      </c>
      <c r="BV189" s="99">
        <f t="shared" si="8"/>
        <v>0</v>
      </c>
      <c r="BW189" s="86">
        <f>Design!B195</f>
        <v>10.74</v>
      </c>
      <c r="BX189" s="10">
        <f>Design!F195</f>
        <v>0.1220703125</v>
      </c>
      <c r="BY189" s="57" t="s">
        <v>1587</v>
      </c>
      <c r="BZ189" s="14" t="s">
        <v>2297</v>
      </c>
      <c r="CA189" s="245">
        <v>41726.715138888889</v>
      </c>
      <c r="CB189" t="s">
        <v>2438</v>
      </c>
      <c r="CC189" s="13"/>
      <c r="CD189" s="67"/>
      <c r="CE189" s="77">
        <v>183</v>
      </c>
      <c r="CF189" s="71">
        <v>80</v>
      </c>
      <c r="CG189" s="71">
        <v>79</v>
      </c>
      <c r="CH189" s="71">
        <v>77</v>
      </c>
      <c r="CI189" s="71">
        <v>77</v>
      </c>
      <c r="CJ189" s="71">
        <v>2</v>
      </c>
      <c r="CK189" s="71">
        <v>2</v>
      </c>
      <c r="CL189" s="71">
        <v>2</v>
      </c>
      <c r="CM189" s="71">
        <v>4</v>
      </c>
      <c r="CN189">
        <v>5</v>
      </c>
      <c r="CO189">
        <v>7</v>
      </c>
      <c r="CP189"/>
      <c r="CQ189"/>
      <c r="CR189"/>
      <c r="CS189" s="12">
        <v>183</v>
      </c>
      <c r="CT189">
        <v>33</v>
      </c>
      <c r="CU189" s="86">
        <v>215.80482482910156</v>
      </c>
      <c r="CV189" s="86">
        <v>-4.1951737403869629</v>
      </c>
      <c r="CW189" s="86"/>
      <c r="CX189" s="86"/>
      <c r="CY189" s="86"/>
      <c r="CZ189">
        <v>183</v>
      </c>
      <c r="DA189">
        <v>130</v>
      </c>
      <c r="DB189">
        <v>396.17306518554687</v>
      </c>
      <c r="DC189" s="86">
        <v>-4.8000001907348633</v>
      </c>
      <c r="DD189">
        <v>71</v>
      </c>
      <c r="DE189">
        <v>96</v>
      </c>
      <c r="DF189">
        <v>119</v>
      </c>
      <c r="DG189" s="86">
        <v>128</v>
      </c>
      <c r="DH189">
        <v>359.66860961914062</v>
      </c>
      <c r="DI189">
        <v>-3.5594038963317871</v>
      </c>
      <c r="DJ189">
        <v>50.529411315917969</v>
      </c>
      <c r="DK189" s="86">
        <v>87</v>
      </c>
      <c r="DL189">
        <v>120</v>
      </c>
      <c r="DM189"/>
      <c r="DN189"/>
      <c r="DO189" s="86"/>
      <c r="DP189"/>
      <c r="DQ189"/>
      <c r="DR189"/>
      <c r="DS189" s="86"/>
      <c r="DT189"/>
      <c r="DU189" s="86"/>
      <c r="DV189" s="86"/>
      <c r="DW189" s="86"/>
      <c r="DX189"/>
      <c r="DY189" s="86"/>
      <c r="DZ189" s="86"/>
      <c r="EA189" s="86"/>
      <c r="EB189"/>
      <c r="EC189" s="86"/>
      <c r="ED189" s="86"/>
      <c r="EE189" s="86"/>
      <c r="EF189"/>
      <c r="EG189" s="86"/>
      <c r="EH189" s="86"/>
      <c r="EI189" s="86"/>
      <c r="EJ189" s="159"/>
      <c r="EK189" s="159"/>
      <c r="EL189" s="160"/>
      <c r="FA189" s="78"/>
    </row>
    <row r="190" spans="1:157">
      <c r="A190" s="26"/>
      <c r="B190" s="26"/>
      <c r="C190" s="315"/>
      <c r="D190" s="37" t="s">
        <v>1695</v>
      </c>
      <c r="E190" s="37" t="s">
        <v>858</v>
      </c>
      <c r="F190" s="41"/>
      <c r="G190" s="39"/>
      <c r="H190" s="40"/>
      <c r="I190" s="40"/>
      <c r="J190" s="40"/>
      <c r="K190" s="40"/>
      <c r="L190" s="40"/>
      <c r="M190" s="40"/>
      <c r="N190" s="40"/>
      <c r="O190" s="40"/>
      <c r="P190" s="40"/>
      <c r="Q190" s="40"/>
      <c r="R190" s="40"/>
      <c r="S190" s="40"/>
      <c r="T190" s="40"/>
      <c r="U190" s="40"/>
      <c r="V190" s="40"/>
      <c r="W190" s="40"/>
      <c r="X190" s="40"/>
      <c r="Y190" s="40"/>
      <c r="Z190" s="40"/>
      <c r="AA190" s="40"/>
      <c r="AB190" s="40"/>
      <c r="AC190" s="40"/>
      <c r="AD190" s="40"/>
      <c r="AE190" s="40"/>
      <c r="AF190" s="40"/>
      <c r="AG190" s="40"/>
      <c r="AH190" s="40"/>
      <c r="AI190" s="40"/>
      <c r="AJ190" s="40"/>
      <c r="AK190" s="40"/>
      <c r="AL190" s="40"/>
      <c r="AM190" s="40"/>
      <c r="AN190" s="40"/>
      <c r="AO190" s="40"/>
      <c r="AP190" s="40"/>
      <c r="AQ190" s="81"/>
      <c r="AR190" s="40"/>
      <c r="AS190" s="40"/>
      <c r="AT190" s="120" t="s">
        <v>919</v>
      </c>
      <c r="AU190" s="40" t="s">
        <v>919</v>
      </c>
      <c r="AV190" s="40" t="s">
        <v>919</v>
      </c>
      <c r="AW190" s="40" t="s">
        <v>919</v>
      </c>
      <c r="AX190" s="140" t="s">
        <v>919</v>
      </c>
      <c r="AY190" s="40" t="s">
        <v>919</v>
      </c>
      <c r="AZ190" s="40" t="s">
        <v>919</v>
      </c>
      <c r="BA190" s="40" t="s">
        <v>919</v>
      </c>
      <c r="BB190" s="40" t="s">
        <v>919</v>
      </c>
      <c r="BC190" s="40" t="s">
        <v>919</v>
      </c>
      <c r="BD190" s="106" t="s">
        <v>919</v>
      </c>
      <c r="BE190" s="140" t="s">
        <v>919</v>
      </c>
      <c r="BF190" s="140" t="s">
        <v>919</v>
      </c>
      <c r="BG190" s="40"/>
      <c r="BH190" s="40"/>
      <c r="BI190" s="40"/>
      <c r="BJ190" s="40"/>
      <c r="BK190" s="40"/>
      <c r="BL190" s="100"/>
      <c r="BM190" s="101"/>
      <c r="BN190" s="101"/>
      <c r="BO190" s="99"/>
      <c r="BP190" s="9"/>
      <c r="BQ190" s="1"/>
      <c r="BR190" s="25"/>
      <c r="BS190" s="67"/>
      <c r="BT190" s="67"/>
      <c r="BU190" s="84" t="e">
        <f t="shared" si="7"/>
        <v>#VALUE!</v>
      </c>
      <c r="BV190" s="99">
        <f t="shared" si="8"/>
        <v>0</v>
      </c>
      <c r="BW190" s="86">
        <f>Design!B196</f>
        <v>10.8</v>
      </c>
      <c r="BX190" s="10">
        <f>Design!F196</f>
        <v>0.1220703125</v>
      </c>
      <c r="BY190" s="57" t="s">
        <v>1588</v>
      </c>
      <c r="BZ190" s="14" t="s">
        <v>2297</v>
      </c>
      <c r="CA190" s="245">
        <v>41726.715138888889</v>
      </c>
      <c r="CB190" t="s">
        <v>2439</v>
      </c>
      <c r="CC190" s="13"/>
      <c r="CD190" s="67"/>
      <c r="CE190" s="77">
        <v>184</v>
      </c>
      <c r="CF190" s="71">
        <v>79</v>
      </c>
      <c r="CG190" s="71">
        <v>80</v>
      </c>
      <c r="CH190" s="71">
        <v>80</v>
      </c>
      <c r="CI190" s="71">
        <v>77</v>
      </c>
      <c r="CJ190" s="71">
        <v>2</v>
      </c>
      <c r="CK190" s="71">
        <v>1</v>
      </c>
      <c r="CL190" s="71">
        <v>2</v>
      </c>
      <c r="CM190" s="71">
        <v>5</v>
      </c>
      <c r="CN190">
        <v>5</v>
      </c>
      <c r="CO190">
        <v>6</v>
      </c>
      <c r="CP190"/>
      <c r="CQ190"/>
      <c r="CR190"/>
      <c r="CS190" s="12">
        <v>184</v>
      </c>
      <c r="CT190">
        <v>33</v>
      </c>
      <c r="CU190" s="86">
        <v>215.80482482910156</v>
      </c>
      <c r="CV190" s="86">
        <v>-4.1951737403869629</v>
      </c>
      <c r="CW190" s="86"/>
      <c r="CX190" s="86"/>
      <c r="CY190" s="86"/>
      <c r="CZ190">
        <v>184</v>
      </c>
      <c r="DA190">
        <v>131</v>
      </c>
      <c r="DB190">
        <v>393.6441650390625</v>
      </c>
      <c r="DC190" s="86">
        <v>-4.3319997787475586</v>
      </c>
      <c r="DD190">
        <v>68.3125</v>
      </c>
      <c r="DE190">
        <v>98</v>
      </c>
      <c r="DF190">
        <v>119.5</v>
      </c>
      <c r="DG190" s="86">
        <v>128</v>
      </c>
      <c r="DH190">
        <v>360.12142944335937</v>
      </c>
      <c r="DI190">
        <v>-3.5594038963317871</v>
      </c>
      <c r="DJ190">
        <v>54.176471710205078</v>
      </c>
      <c r="DK190" s="86">
        <v>86</v>
      </c>
      <c r="DL190">
        <v>120</v>
      </c>
      <c r="DM190"/>
      <c r="DN190"/>
      <c r="DO190" s="86"/>
      <c r="DP190"/>
      <c r="DQ190"/>
      <c r="DR190"/>
      <c r="DS190" s="86"/>
      <c r="DT190"/>
      <c r="DU190" s="86"/>
      <c r="DV190" s="86"/>
      <c r="DW190" s="86"/>
      <c r="DX190"/>
      <c r="DY190" s="86"/>
      <c r="DZ190" s="86"/>
      <c r="EA190" s="86"/>
      <c r="EB190"/>
      <c r="EC190" s="86"/>
      <c r="ED190" s="86"/>
      <c r="EE190" s="86"/>
      <c r="EF190"/>
      <c r="EG190" s="86"/>
      <c r="EH190" s="86"/>
      <c r="EI190" s="86"/>
      <c r="EJ190" s="159"/>
      <c r="EK190" s="159"/>
      <c r="EL190" s="160"/>
      <c r="FA190" s="78"/>
    </row>
    <row r="191" spans="1:157">
      <c r="A191" s="26"/>
      <c r="B191" s="26"/>
      <c r="C191" s="315"/>
      <c r="D191" s="37" t="s">
        <v>859</v>
      </c>
      <c r="E191" s="37" t="s">
        <v>637</v>
      </c>
      <c r="F191" s="38"/>
      <c r="G191" s="39"/>
      <c r="H191" s="40"/>
      <c r="I191" s="40"/>
      <c r="J191" s="40"/>
      <c r="K191" s="40"/>
      <c r="L191" s="40"/>
      <c r="M191" s="40"/>
      <c r="N191" s="40"/>
      <c r="O191" s="40"/>
      <c r="P191" s="40"/>
      <c r="Q191" s="40"/>
      <c r="R191" s="40"/>
      <c r="S191" s="40"/>
      <c r="T191" s="40"/>
      <c r="U191" s="40"/>
      <c r="V191" s="40"/>
      <c r="W191" s="40"/>
      <c r="X191" s="40"/>
      <c r="Y191" s="40"/>
      <c r="Z191" s="40"/>
      <c r="AA191" s="40"/>
      <c r="AB191" s="40"/>
      <c r="AC191" s="40"/>
      <c r="AD191" s="40"/>
      <c r="AE191" s="40"/>
      <c r="AF191" s="40"/>
      <c r="AG191" s="40"/>
      <c r="AH191" s="40"/>
      <c r="AI191" s="40"/>
      <c r="AJ191" s="40"/>
      <c r="AK191" s="40"/>
      <c r="AL191" s="40"/>
      <c r="AM191" s="40"/>
      <c r="AN191" s="40"/>
      <c r="AO191" s="40"/>
      <c r="AP191" s="40"/>
      <c r="AQ191" s="81"/>
      <c r="AR191" s="40"/>
      <c r="AS191" s="40"/>
      <c r="AT191" s="120" t="s">
        <v>1022</v>
      </c>
      <c r="AU191" s="40" t="s">
        <v>1022</v>
      </c>
      <c r="AV191" s="40" t="s">
        <v>1022</v>
      </c>
      <c r="AW191" s="40" t="s">
        <v>1022</v>
      </c>
      <c r="AX191" s="140" t="s">
        <v>1022</v>
      </c>
      <c r="AY191" s="40" t="s">
        <v>1022</v>
      </c>
      <c r="AZ191" s="40" t="s">
        <v>1022</v>
      </c>
      <c r="BA191" s="40" t="s">
        <v>1022</v>
      </c>
      <c r="BB191" s="40" t="s">
        <v>1022</v>
      </c>
      <c r="BC191" s="40" t="s">
        <v>1022</v>
      </c>
      <c r="BD191" s="106" t="s">
        <v>1022</v>
      </c>
      <c r="BE191" s="140" t="s">
        <v>1022</v>
      </c>
      <c r="BF191" s="140" t="s">
        <v>1022</v>
      </c>
      <c r="BG191" s="40"/>
      <c r="BH191" s="40"/>
      <c r="BI191" s="40"/>
      <c r="BJ191" s="40"/>
      <c r="BK191" s="40"/>
      <c r="BL191" s="100"/>
      <c r="BM191" s="101"/>
      <c r="BN191" s="101"/>
      <c r="BO191" s="99"/>
      <c r="BP191" s="9"/>
      <c r="BQ191" s="1"/>
      <c r="BR191" s="25"/>
      <c r="BS191" s="67"/>
      <c r="BT191" s="67"/>
      <c r="BU191" s="84" t="e">
        <f t="shared" si="7"/>
        <v>#VALUE!</v>
      </c>
      <c r="BV191" s="99">
        <f t="shared" si="8"/>
        <v>0</v>
      </c>
      <c r="BW191" s="86">
        <f>Design!B197</f>
        <v>10.860000000000001</v>
      </c>
      <c r="BX191" s="10">
        <f>Design!F197</f>
        <v>0.1220703125</v>
      </c>
      <c r="BY191" s="57" t="s">
        <v>1589</v>
      </c>
      <c r="BZ191" s="14" t="s">
        <v>2297</v>
      </c>
      <c r="CA191" s="245">
        <v>41726.715150462966</v>
      </c>
      <c r="CB191" t="s">
        <v>2440</v>
      </c>
      <c r="CC191" s="13"/>
      <c r="CD191" s="67"/>
      <c r="CE191" s="77">
        <v>185</v>
      </c>
      <c r="CF191" s="71">
        <v>81</v>
      </c>
      <c r="CG191" s="71">
        <v>82</v>
      </c>
      <c r="CH191" s="71">
        <v>77</v>
      </c>
      <c r="CI191" s="71">
        <v>75</v>
      </c>
      <c r="CJ191" s="71">
        <v>2</v>
      </c>
      <c r="CK191" s="71">
        <v>1</v>
      </c>
      <c r="CL191" s="71">
        <v>2</v>
      </c>
      <c r="CM191" s="71">
        <v>4</v>
      </c>
      <c r="CN191">
        <v>4</v>
      </c>
      <c r="CO191">
        <v>5</v>
      </c>
      <c r="CP191"/>
      <c r="CQ191"/>
      <c r="CR191"/>
      <c r="CS191" s="12">
        <v>185</v>
      </c>
      <c r="CT191">
        <v>33</v>
      </c>
      <c r="CU191" s="86">
        <v>215.80482482910156</v>
      </c>
      <c r="CV191" s="86">
        <v>-4.1951737403869629</v>
      </c>
      <c r="CW191" s="86"/>
      <c r="CX191" s="86"/>
      <c r="CY191" s="86"/>
      <c r="CZ191">
        <v>185</v>
      </c>
      <c r="DA191">
        <v>131</v>
      </c>
      <c r="DB191">
        <v>390.99026489257812</v>
      </c>
      <c r="DC191" s="86">
        <v>-4.3319997787475586</v>
      </c>
      <c r="DD191">
        <v>68.9375</v>
      </c>
      <c r="DE191">
        <v>96</v>
      </c>
      <c r="DF191">
        <v>119.5</v>
      </c>
      <c r="DG191" s="86">
        <v>129</v>
      </c>
      <c r="DH191">
        <v>360.12142944335937</v>
      </c>
      <c r="DI191">
        <v>-3.6152369976043701</v>
      </c>
      <c r="DJ191">
        <v>56.375</v>
      </c>
      <c r="DK191" s="86">
        <v>89</v>
      </c>
      <c r="DL191">
        <v>119.5</v>
      </c>
      <c r="DM191"/>
      <c r="DN191"/>
      <c r="DO191" s="86"/>
      <c r="DP191"/>
      <c r="DQ191"/>
      <c r="DR191"/>
      <c r="DS191" s="86"/>
      <c r="DT191"/>
      <c r="DU191" s="86"/>
      <c r="DV191" s="86"/>
      <c r="DW191" s="86"/>
      <c r="DX191"/>
      <c r="DY191" s="86"/>
      <c r="DZ191" s="86"/>
      <c r="EA191" s="86"/>
      <c r="EB191"/>
      <c r="EC191" s="86"/>
      <c r="ED191" s="86"/>
      <c r="EE191" s="86"/>
      <c r="EF191"/>
      <c r="EG191" s="86"/>
      <c r="EH191" s="86"/>
      <c r="EI191" s="86"/>
      <c r="EJ191" s="159"/>
      <c r="EK191" s="159"/>
      <c r="EL191" s="160"/>
      <c r="FA191" s="78"/>
    </row>
    <row r="192" spans="1:157">
      <c r="A192" s="26"/>
      <c r="B192" s="26"/>
      <c r="C192" s="315"/>
      <c r="D192" s="37" t="s">
        <v>638</v>
      </c>
      <c r="E192" s="37" t="s">
        <v>639</v>
      </c>
      <c r="F192" s="38"/>
      <c r="G192" s="39"/>
      <c r="H192" s="40"/>
      <c r="I192" s="40"/>
      <c r="J192" s="40"/>
      <c r="K192" s="40"/>
      <c r="L192" s="40"/>
      <c r="M192" s="40"/>
      <c r="N192" s="40"/>
      <c r="O192" s="40"/>
      <c r="P192" s="40"/>
      <c r="Q192" s="40"/>
      <c r="R192" s="40"/>
      <c r="S192" s="40"/>
      <c r="T192" s="40"/>
      <c r="U192" s="40"/>
      <c r="V192" s="40"/>
      <c r="W192" s="40"/>
      <c r="X192" s="40"/>
      <c r="Y192" s="40"/>
      <c r="Z192" s="40"/>
      <c r="AA192" s="40"/>
      <c r="AB192" s="40"/>
      <c r="AC192" s="40"/>
      <c r="AD192" s="40"/>
      <c r="AE192" s="40"/>
      <c r="AF192" s="40"/>
      <c r="AG192" s="40"/>
      <c r="AH192" s="40"/>
      <c r="AI192" s="40"/>
      <c r="AJ192" s="40"/>
      <c r="AK192" s="40"/>
      <c r="AL192" s="40"/>
      <c r="AM192" s="40"/>
      <c r="AN192" s="40"/>
      <c r="AO192" s="40"/>
      <c r="AP192" s="40"/>
      <c r="AQ192" s="81"/>
      <c r="AR192" s="40"/>
      <c r="AS192" s="40"/>
      <c r="AT192" s="120" t="s">
        <v>919</v>
      </c>
      <c r="AU192" s="40" t="s">
        <v>919</v>
      </c>
      <c r="AV192" s="40" t="s">
        <v>919</v>
      </c>
      <c r="AW192" s="40" t="s">
        <v>919</v>
      </c>
      <c r="AX192" s="140" t="s">
        <v>919</v>
      </c>
      <c r="AY192" s="40" t="s">
        <v>919</v>
      </c>
      <c r="AZ192" s="40" t="s">
        <v>919</v>
      </c>
      <c r="BA192" s="40" t="s">
        <v>919</v>
      </c>
      <c r="BB192" s="40" t="s">
        <v>919</v>
      </c>
      <c r="BC192" s="40" t="s">
        <v>919</v>
      </c>
      <c r="BD192" s="106" t="s">
        <v>919</v>
      </c>
      <c r="BE192" s="140" t="s">
        <v>919</v>
      </c>
      <c r="BF192" s="140" t="s">
        <v>919</v>
      </c>
      <c r="BG192" s="40"/>
      <c r="BH192" s="40"/>
      <c r="BI192" s="40"/>
      <c r="BJ192" s="40"/>
      <c r="BK192" s="40"/>
      <c r="BL192" s="100"/>
      <c r="BM192" s="101"/>
      <c r="BN192" s="101"/>
      <c r="BO192" s="99"/>
      <c r="BP192" s="9"/>
      <c r="BQ192" s="1"/>
      <c r="BR192" s="25"/>
      <c r="BS192" s="67"/>
      <c r="BT192" s="67"/>
      <c r="BU192" s="84" t="e">
        <f t="shared" si="7"/>
        <v>#VALUE!</v>
      </c>
      <c r="BV192" s="99">
        <f t="shared" si="8"/>
        <v>0</v>
      </c>
      <c r="BW192" s="86">
        <f>Design!B198</f>
        <v>10.920000000000002</v>
      </c>
      <c r="BX192" s="10">
        <f>Design!F198</f>
        <v>0.1220703125</v>
      </c>
      <c r="BY192" s="57" t="s">
        <v>1590</v>
      </c>
      <c r="BZ192" s="14" t="s">
        <v>2297</v>
      </c>
      <c r="CA192" s="245">
        <v>41726.715150462966</v>
      </c>
      <c r="CB192" t="s">
        <v>2441</v>
      </c>
      <c r="CC192" s="13"/>
      <c r="CD192" s="67"/>
      <c r="CE192" s="77">
        <v>186</v>
      </c>
      <c r="CF192" s="71">
        <v>80</v>
      </c>
      <c r="CG192" s="71">
        <v>80</v>
      </c>
      <c r="CH192" s="71">
        <v>77</v>
      </c>
      <c r="CI192" s="71">
        <v>80</v>
      </c>
      <c r="CJ192" s="71">
        <v>2</v>
      </c>
      <c r="CK192" s="71">
        <v>1</v>
      </c>
      <c r="CL192" s="71">
        <v>1</v>
      </c>
      <c r="CM192" s="71">
        <v>5</v>
      </c>
      <c r="CN192">
        <v>4</v>
      </c>
      <c r="CO192">
        <v>5</v>
      </c>
      <c r="CP192"/>
      <c r="CQ192"/>
      <c r="CR192"/>
      <c r="CS192" s="12">
        <v>186</v>
      </c>
      <c r="CT192">
        <v>33</v>
      </c>
      <c r="CU192" s="86">
        <v>215.80482482910156</v>
      </c>
      <c r="CV192" s="86">
        <v>-4.1951737403869629</v>
      </c>
      <c r="CW192" s="86"/>
      <c r="CX192" s="86"/>
      <c r="CY192" s="86"/>
      <c r="CZ192">
        <v>186</v>
      </c>
      <c r="DA192">
        <v>132</v>
      </c>
      <c r="DB192">
        <v>387.21267700195312</v>
      </c>
      <c r="DC192" s="86">
        <v>-3.8880000114440918</v>
      </c>
      <c r="DD192">
        <v>75</v>
      </c>
      <c r="DE192">
        <v>95</v>
      </c>
      <c r="DF192">
        <v>119</v>
      </c>
      <c r="DG192" s="86">
        <v>130</v>
      </c>
      <c r="DH192">
        <v>360.12142944335937</v>
      </c>
      <c r="DI192">
        <v>-3.6715044975280762</v>
      </c>
      <c r="DJ192">
        <v>57.5</v>
      </c>
      <c r="DK192" s="86">
        <v>85</v>
      </c>
      <c r="DL192">
        <v>119.5</v>
      </c>
      <c r="DM192"/>
      <c r="DN192"/>
      <c r="DO192" s="86"/>
      <c r="DP192"/>
      <c r="DQ192"/>
      <c r="DR192"/>
      <c r="DS192" s="86"/>
      <c r="DT192"/>
      <c r="DU192" s="86"/>
      <c r="DV192" s="86"/>
      <c r="DW192" s="86"/>
      <c r="DX192"/>
      <c r="DY192" s="86"/>
      <c r="DZ192" s="86"/>
      <c r="EA192" s="86"/>
      <c r="EB192"/>
      <c r="EC192" s="86"/>
      <c r="ED192" s="86"/>
      <c r="EE192" s="86"/>
      <c r="EF192"/>
      <c r="EG192" s="86"/>
      <c r="EH192" s="86"/>
      <c r="EI192" s="86"/>
      <c r="EJ192" s="159"/>
      <c r="EK192" s="159"/>
      <c r="EL192" s="160"/>
      <c r="FA192" s="78"/>
    </row>
    <row r="193" spans="1:157">
      <c r="A193" s="26"/>
      <c r="B193" s="26"/>
      <c r="C193" s="315"/>
      <c r="D193" s="37" t="s">
        <v>1391</v>
      </c>
      <c r="E193" s="37" t="s">
        <v>1392</v>
      </c>
      <c r="F193" s="41"/>
      <c r="G193" s="39"/>
      <c r="H193" s="40"/>
      <c r="I193" s="40"/>
      <c r="J193" s="40"/>
      <c r="K193" s="40"/>
      <c r="L193" s="40"/>
      <c r="M193" s="40"/>
      <c r="N193" s="40"/>
      <c r="O193" s="40"/>
      <c r="P193" s="40"/>
      <c r="Q193" s="40"/>
      <c r="R193" s="40"/>
      <c r="S193" s="40"/>
      <c r="T193" s="40"/>
      <c r="U193" s="40"/>
      <c r="V193" s="40"/>
      <c r="W193" s="40"/>
      <c r="X193" s="40"/>
      <c r="Y193" s="40"/>
      <c r="Z193" s="40"/>
      <c r="AA193" s="40"/>
      <c r="AB193" s="40"/>
      <c r="AC193" s="40"/>
      <c r="AD193" s="40"/>
      <c r="AE193" s="40"/>
      <c r="AF193" s="40"/>
      <c r="AG193" s="40"/>
      <c r="AH193" s="40"/>
      <c r="AI193" s="40"/>
      <c r="AJ193" s="40"/>
      <c r="AK193" s="40"/>
      <c r="AL193" s="40"/>
      <c r="AM193" s="40"/>
      <c r="AN193" s="40"/>
      <c r="AO193" s="40"/>
      <c r="AP193" s="40"/>
      <c r="AQ193" s="81"/>
      <c r="AR193" s="40"/>
      <c r="AS193" s="40"/>
      <c r="AT193" s="120" t="s">
        <v>1022</v>
      </c>
      <c r="AU193" s="40" t="s">
        <v>1022</v>
      </c>
      <c r="AV193" s="40" t="s">
        <v>1022</v>
      </c>
      <c r="AW193" s="40" t="s">
        <v>1022</v>
      </c>
      <c r="AX193" s="140" t="s">
        <v>1022</v>
      </c>
      <c r="AY193" s="40" t="s">
        <v>1022</v>
      </c>
      <c r="AZ193" s="40" t="s">
        <v>1022</v>
      </c>
      <c r="BA193" s="40" t="s">
        <v>1022</v>
      </c>
      <c r="BB193" s="40" t="s">
        <v>1022</v>
      </c>
      <c r="BC193" s="40" t="s">
        <v>1022</v>
      </c>
      <c r="BD193" s="106" t="s">
        <v>1022</v>
      </c>
      <c r="BE193" s="140" t="s">
        <v>1022</v>
      </c>
      <c r="BF193" s="140" t="s">
        <v>1022</v>
      </c>
      <c r="BG193" s="40"/>
      <c r="BH193" s="40"/>
      <c r="BI193" s="40"/>
      <c r="BJ193" s="40"/>
      <c r="BK193" s="40"/>
      <c r="BL193" s="100"/>
      <c r="BM193" s="101"/>
      <c r="BN193" s="101"/>
      <c r="BO193" s="99"/>
      <c r="BP193" s="9"/>
      <c r="BQ193" s="1"/>
      <c r="BR193" s="25"/>
      <c r="BS193" s="67"/>
      <c r="BT193" s="67"/>
      <c r="BU193" s="84" t="e">
        <f t="shared" si="7"/>
        <v>#VALUE!</v>
      </c>
      <c r="BV193" s="99">
        <f t="shared" si="8"/>
        <v>0</v>
      </c>
      <c r="BW193" s="86">
        <f>Design!B199</f>
        <v>10.980000000000002</v>
      </c>
      <c r="BX193" s="10">
        <f>Design!F199</f>
        <v>0.1220703125</v>
      </c>
      <c r="BY193" s="57" t="s">
        <v>1591</v>
      </c>
      <c r="BZ193" s="14" t="s">
        <v>2297</v>
      </c>
      <c r="CA193" s="245">
        <v>41726.715150462966</v>
      </c>
      <c r="CB193" t="s">
        <v>2442</v>
      </c>
      <c r="CC193" s="13"/>
      <c r="CD193" s="67"/>
      <c r="CE193" s="77">
        <v>187</v>
      </c>
      <c r="CF193" s="71">
        <v>85</v>
      </c>
      <c r="CG193" s="71">
        <v>84</v>
      </c>
      <c r="CH193" s="71">
        <v>76</v>
      </c>
      <c r="CI193" s="71">
        <v>74</v>
      </c>
      <c r="CJ193" s="71">
        <v>1</v>
      </c>
      <c r="CK193" s="71">
        <v>1</v>
      </c>
      <c r="CL193" s="71">
        <v>1</v>
      </c>
      <c r="CM193" s="71">
        <v>4</v>
      </c>
      <c r="CN193">
        <v>4</v>
      </c>
      <c r="CO193">
        <v>6</v>
      </c>
      <c r="CP193"/>
      <c r="CQ193"/>
      <c r="CR193"/>
      <c r="CS193" s="12">
        <v>187</v>
      </c>
      <c r="CT193">
        <v>33</v>
      </c>
      <c r="CU193" s="86">
        <v>215.80482482910156</v>
      </c>
      <c r="CV193" s="86">
        <v>-4.1951737403869629</v>
      </c>
      <c r="CW193" s="86"/>
      <c r="CX193" s="86"/>
      <c r="CY193" s="86"/>
      <c r="CZ193">
        <v>187</v>
      </c>
      <c r="DA193">
        <v>133</v>
      </c>
      <c r="DB193">
        <v>385.631591796875</v>
      </c>
      <c r="DC193" s="86">
        <v>-3.4679999351501465</v>
      </c>
      <c r="DD193">
        <v>64.4375</v>
      </c>
      <c r="DE193">
        <v>93</v>
      </c>
      <c r="DF193">
        <v>119.5</v>
      </c>
      <c r="DG193" s="86">
        <v>130</v>
      </c>
      <c r="DH193">
        <v>360.12142944335937</v>
      </c>
      <c r="DI193">
        <v>-3.6715044975280762</v>
      </c>
      <c r="DJ193">
        <v>55.625</v>
      </c>
      <c r="DK193" s="86">
        <v>84</v>
      </c>
      <c r="DL193">
        <v>119.5</v>
      </c>
      <c r="DM193"/>
      <c r="DN193"/>
      <c r="DO193" s="86"/>
      <c r="DP193"/>
      <c r="DQ193"/>
      <c r="DR193"/>
      <c r="DS193" s="86"/>
      <c r="DT193"/>
      <c r="DU193" s="86"/>
      <c r="DV193" s="86"/>
      <c r="DW193" s="86"/>
      <c r="DX193"/>
      <c r="DY193" s="86"/>
      <c r="DZ193" s="86"/>
      <c r="EA193" s="86"/>
      <c r="EB193"/>
      <c r="EC193" s="86"/>
      <c r="ED193" s="86"/>
      <c r="EE193" s="86"/>
      <c r="EF193"/>
      <c r="EG193" s="86"/>
      <c r="EH193" s="86"/>
      <c r="EI193" s="86"/>
      <c r="EJ193" s="159"/>
      <c r="EK193" s="159"/>
      <c r="EL193" s="160"/>
      <c r="FA193" s="78"/>
    </row>
    <row r="194" spans="1:157">
      <c r="A194" s="26"/>
      <c r="B194" s="26"/>
      <c r="C194" s="315"/>
      <c r="D194" s="37" t="s">
        <v>1393</v>
      </c>
      <c r="E194" s="37" t="s">
        <v>1394</v>
      </c>
      <c r="F194" s="38"/>
      <c r="G194" s="39"/>
      <c r="H194" s="40"/>
      <c r="I194" s="40"/>
      <c r="J194" s="40"/>
      <c r="K194" s="40"/>
      <c r="L194" s="40"/>
      <c r="M194" s="40"/>
      <c r="N194" s="40"/>
      <c r="O194" s="40"/>
      <c r="P194" s="40"/>
      <c r="Q194" s="40"/>
      <c r="R194" s="40"/>
      <c r="S194" s="40"/>
      <c r="T194" s="40"/>
      <c r="U194" s="40"/>
      <c r="V194" s="40"/>
      <c r="W194" s="40"/>
      <c r="X194" s="40"/>
      <c r="Y194" s="40"/>
      <c r="Z194" s="40"/>
      <c r="AA194" s="40"/>
      <c r="AB194" s="40"/>
      <c r="AC194" s="40"/>
      <c r="AD194" s="40"/>
      <c r="AE194" s="40"/>
      <c r="AF194" s="40"/>
      <c r="AG194" s="40"/>
      <c r="AH194" s="40"/>
      <c r="AI194" s="40"/>
      <c r="AJ194" s="40"/>
      <c r="AK194" s="40"/>
      <c r="AL194" s="40"/>
      <c r="AM194" s="40"/>
      <c r="AN194" s="40"/>
      <c r="AO194" s="40"/>
      <c r="AP194" s="40"/>
      <c r="AQ194" s="81"/>
      <c r="AR194" s="40"/>
      <c r="AS194" s="40"/>
      <c r="AT194" s="120" t="s">
        <v>1861</v>
      </c>
      <c r="AU194" s="40" t="s">
        <v>1861</v>
      </c>
      <c r="AV194" s="40" t="s">
        <v>1861</v>
      </c>
      <c r="AW194" s="40" t="s">
        <v>1861</v>
      </c>
      <c r="AX194" s="140" t="s">
        <v>1861</v>
      </c>
      <c r="AY194" s="40" t="s">
        <v>1861</v>
      </c>
      <c r="AZ194" s="40" t="s">
        <v>1861</v>
      </c>
      <c r="BA194" s="40" t="s">
        <v>1861</v>
      </c>
      <c r="BB194" s="40" t="s">
        <v>1861</v>
      </c>
      <c r="BC194" s="40" t="s">
        <v>1861</v>
      </c>
      <c r="BD194" s="106" t="s">
        <v>1861</v>
      </c>
      <c r="BE194" s="140" t="s">
        <v>1861</v>
      </c>
      <c r="BF194" s="140" t="s">
        <v>1861</v>
      </c>
      <c r="BG194" s="40"/>
      <c r="BH194" s="40"/>
      <c r="BI194" s="40"/>
      <c r="BJ194" s="40"/>
      <c r="BK194" s="40"/>
      <c r="BL194" s="100"/>
      <c r="BM194" s="101"/>
      <c r="BN194" s="101"/>
      <c r="BO194" s="99"/>
      <c r="BP194" s="9"/>
      <c r="BQ194" s="1"/>
      <c r="BR194" s="25"/>
      <c r="BS194" s="67"/>
      <c r="BT194" s="67"/>
      <c r="BU194" s="84" t="e">
        <f t="shared" si="7"/>
        <v>#VALUE!</v>
      </c>
      <c r="BV194" s="99">
        <f t="shared" si="8"/>
        <v>0</v>
      </c>
      <c r="BW194" s="86">
        <f>Design!B200</f>
        <v>11.040000000000003</v>
      </c>
      <c r="BX194" s="10">
        <f>Design!F200</f>
        <v>0.1220703125</v>
      </c>
      <c r="BY194" s="57" t="s">
        <v>1592</v>
      </c>
      <c r="BZ194" s="14" t="s">
        <v>2297</v>
      </c>
      <c r="CA194" s="245">
        <v>41726.715162037035</v>
      </c>
      <c r="CB194" t="s">
        <v>2443</v>
      </c>
      <c r="CC194" s="13"/>
      <c r="CD194" s="67"/>
      <c r="CE194" s="77">
        <v>188</v>
      </c>
      <c r="CF194" s="71">
        <v>78</v>
      </c>
      <c r="CG194" s="71">
        <v>80</v>
      </c>
      <c r="CH194" s="71">
        <v>76</v>
      </c>
      <c r="CI194" s="71">
        <v>74</v>
      </c>
      <c r="CJ194" s="71">
        <v>1</v>
      </c>
      <c r="CK194" s="71">
        <v>1</v>
      </c>
      <c r="CL194" s="71">
        <v>1</v>
      </c>
      <c r="CM194" s="71">
        <v>5</v>
      </c>
      <c r="CN194">
        <v>4</v>
      </c>
      <c r="CO194">
        <v>5</v>
      </c>
      <c r="CP194"/>
      <c r="CQ194"/>
      <c r="CR194"/>
      <c r="CS194" s="12">
        <v>188</v>
      </c>
      <c r="CT194">
        <v>34</v>
      </c>
      <c r="CU194" s="86">
        <v>215.54672241210937</v>
      </c>
      <c r="CV194" s="86">
        <v>-4.4532790184020996</v>
      </c>
      <c r="CW194" s="86"/>
      <c r="CX194" s="86"/>
      <c r="CY194" s="86"/>
      <c r="CZ194">
        <v>188</v>
      </c>
      <c r="DA194">
        <v>133</v>
      </c>
      <c r="DB194">
        <v>383.51300048828125</v>
      </c>
      <c r="DC194" s="86">
        <v>-3.4679999351501465</v>
      </c>
      <c r="DD194">
        <v>67.125</v>
      </c>
      <c r="DE194">
        <v>96</v>
      </c>
      <c r="DF194">
        <v>119.5</v>
      </c>
      <c r="DG194" s="86">
        <v>131</v>
      </c>
      <c r="DH194">
        <v>360.12142944335937</v>
      </c>
      <c r="DI194">
        <v>-3.7282063961029053</v>
      </c>
      <c r="DJ194">
        <v>56.9375</v>
      </c>
      <c r="DK194" s="86">
        <v>88</v>
      </c>
      <c r="DL194">
        <v>119.5</v>
      </c>
      <c r="DM194"/>
      <c r="DN194"/>
      <c r="DO194" s="86"/>
      <c r="DP194"/>
      <c r="DQ194"/>
      <c r="DR194"/>
      <c r="DS194" s="86"/>
      <c r="DT194"/>
      <c r="DU194" s="86"/>
      <c r="DV194" s="86"/>
      <c r="DW194" s="86"/>
      <c r="DX194"/>
      <c r="DY194" s="86"/>
      <c r="DZ194" s="86"/>
      <c r="EA194" s="86"/>
      <c r="EB194"/>
      <c r="EC194" s="86"/>
      <c r="ED194" s="86"/>
      <c r="EE194" s="86"/>
      <c r="EF194"/>
      <c r="EG194" s="86"/>
      <c r="EH194" s="86"/>
      <c r="EI194" s="86"/>
      <c r="EJ194" s="159"/>
      <c r="EK194" s="159"/>
      <c r="EL194" s="160"/>
      <c r="FA194" s="78"/>
    </row>
    <row r="195" spans="1:157">
      <c r="A195" s="26"/>
      <c r="B195" s="26"/>
      <c r="C195" s="315"/>
      <c r="D195" s="37" t="s">
        <v>1395</v>
      </c>
      <c r="E195" s="37" t="s">
        <v>1396</v>
      </c>
      <c r="F195" s="38"/>
      <c r="G195" s="39"/>
      <c r="H195" s="40"/>
      <c r="I195" s="40"/>
      <c r="J195" s="40"/>
      <c r="K195" s="40"/>
      <c r="L195" s="40"/>
      <c r="M195" s="40"/>
      <c r="N195" s="40"/>
      <c r="O195" s="40"/>
      <c r="P195" s="40"/>
      <c r="Q195" s="40"/>
      <c r="R195" s="40"/>
      <c r="S195" s="40"/>
      <c r="T195" s="40"/>
      <c r="U195" s="40"/>
      <c r="V195" s="40"/>
      <c r="W195" s="40"/>
      <c r="X195" s="40"/>
      <c r="Y195" s="40"/>
      <c r="Z195" s="40"/>
      <c r="AA195" s="40"/>
      <c r="AB195" s="40"/>
      <c r="AC195" s="40"/>
      <c r="AD195" s="40"/>
      <c r="AE195" s="40"/>
      <c r="AF195" s="40"/>
      <c r="AG195" s="40"/>
      <c r="AH195" s="40"/>
      <c r="AI195" s="40"/>
      <c r="AJ195" s="40"/>
      <c r="AK195" s="40"/>
      <c r="AL195" s="40"/>
      <c r="AM195" s="40"/>
      <c r="AN195" s="40"/>
      <c r="AO195" s="40"/>
      <c r="AP195" s="40"/>
      <c r="AQ195" s="81"/>
      <c r="AR195" s="40"/>
      <c r="AS195" s="40"/>
      <c r="AT195" s="120" t="s">
        <v>1861</v>
      </c>
      <c r="AU195" s="40" t="s">
        <v>1861</v>
      </c>
      <c r="AV195" s="40" t="s">
        <v>1861</v>
      </c>
      <c r="AW195" s="40" t="s">
        <v>1861</v>
      </c>
      <c r="AX195" s="140" t="s">
        <v>1861</v>
      </c>
      <c r="AY195" s="40" t="s">
        <v>1861</v>
      </c>
      <c r="AZ195" s="40" t="s">
        <v>1861</v>
      </c>
      <c r="BA195" s="40" t="s">
        <v>1861</v>
      </c>
      <c r="BB195" s="40" t="s">
        <v>1861</v>
      </c>
      <c r="BC195" s="40" t="s">
        <v>1861</v>
      </c>
      <c r="BD195" s="106" t="s">
        <v>1861</v>
      </c>
      <c r="BE195" s="140" t="s">
        <v>1861</v>
      </c>
      <c r="BF195" s="140" t="s">
        <v>1861</v>
      </c>
      <c r="BG195" s="40"/>
      <c r="BH195" s="40"/>
      <c r="BI195" s="40"/>
      <c r="BJ195" s="40"/>
      <c r="BK195" s="40"/>
      <c r="BL195" s="100"/>
      <c r="BM195" s="101"/>
      <c r="BN195" s="101"/>
      <c r="BO195" s="99"/>
      <c r="BP195" s="9"/>
      <c r="BQ195" s="1"/>
      <c r="BR195" s="25"/>
      <c r="BS195" s="67"/>
      <c r="BT195" s="67"/>
      <c r="BU195" s="84" t="e">
        <f t="shared" si="7"/>
        <v>#VALUE!</v>
      </c>
      <c r="BV195" s="99">
        <f t="shared" si="8"/>
        <v>0</v>
      </c>
      <c r="BW195" s="86">
        <f>Design!B201</f>
        <v>11.100000000000003</v>
      </c>
      <c r="BX195" s="10">
        <f>Design!F201</f>
        <v>0.1220703125</v>
      </c>
      <c r="BY195" s="57" t="s">
        <v>1593</v>
      </c>
      <c r="BZ195" s="14" t="s">
        <v>2297</v>
      </c>
      <c r="CA195" s="245">
        <v>41726.715162037035</v>
      </c>
      <c r="CB195" t="s">
        <v>2444</v>
      </c>
      <c r="CC195" s="13"/>
      <c r="CD195" s="67"/>
      <c r="CE195" s="77">
        <v>189</v>
      </c>
      <c r="CF195" s="71">
        <v>80</v>
      </c>
      <c r="CG195" s="71">
        <v>81</v>
      </c>
      <c r="CH195" s="71">
        <v>72</v>
      </c>
      <c r="CI195" s="71">
        <v>79</v>
      </c>
      <c r="CJ195" s="71">
        <v>1</v>
      </c>
      <c r="CK195" s="71">
        <v>1</v>
      </c>
      <c r="CL195" s="71">
        <v>1</v>
      </c>
      <c r="CM195" s="71">
        <v>5</v>
      </c>
      <c r="CN195">
        <v>4</v>
      </c>
      <c r="CO195">
        <v>7</v>
      </c>
      <c r="CP195"/>
      <c r="CQ195"/>
      <c r="CR195"/>
      <c r="CS195" s="12">
        <v>189</v>
      </c>
      <c r="CT195">
        <v>34</v>
      </c>
      <c r="CU195" s="86">
        <v>215.54672241210937</v>
      </c>
      <c r="CV195" s="86">
        <v>-4.4532790184020996</v>
      </c>
      <c r="CW195" s="86"/>
      <c r="CX195" s="86"/>
      <c r="CY195" s="86"/>
      <c r="CZ195">
        <v>189</v>
      </c>
      <c r="DA195">
        <v>134</v>
      </c>
      <c r="DB195">
        <v>379.36111450195313</v>
      </c>
      <c r="DC195" s="86">
        <v>-3.0720000267028809</v>
      </c>
      <c r="DD195">
        <v>77.6875</v>
      </c>
      <c r="DE195">
        <v>92</v>
      </c>
      <c r="DF195">
        <v>119.5</v>
      </c>
      <c r="DG195" s="86">
        <v>132</v>
      </c>
      <c r="DH195">
        <v>360.12142944335937</v>
      </c>
      <c r="DI195">
        <v>-3.7853426933288574</v>
      </c>
      <c r="DJ195">
        <v>56.3125</v>
      </c>
      <c r="DK195" s="86">
        <v>86</v>
      </c>
      <c r="DL195">
        <v>119.5</v>
      </c>
      <c r="DM195"/>
      <c r="DN195"/>
      <c r="DO195" s="86"/>
      <c r="DP195"/>
      <c r="DQ195"/>
      <c r="DR195"/>
      <c r="DS195" s="86"/>
      <c r="DT195"/>
      <c r="DU195" s="86"/>
      <c r="DV195" s="86"/>
      <c r="DW195" s="86"/>
      <c r="DX195"/>
      <c r="DY195" s="86"/>
      <c r="DZ195" s="86"/>
      <c r="EA195" s="86"/>
      <c r="EB195"/>
      <c r="EC195" s="86"/>
      <c r="ED195" s="86"/>
      <c r="EE195" s="86"/>
      <c r="EF195"/>
      <c r="EG195" s="86"/>
      <c r="EH195" s="86"/>
      <c r="EI195" s="86"/>
      <c r="EJ195" s="159"/>
      <c r="EK195" s="159"/>
      <c r="EL195" s="160"/>
      <c r="FA195" s="78"/>
    </row>
    <row r="196" spans="1:157">
      <c r="A196" s="26"/>
      <c r="B196" s="26"/>
      <c r="C196" s="315"/>
      <c r="D196" s="37" t="s">
        <v>1397</v>
      </c>
      <c r="E196" s="37" t="s">
        <v>1398</v>
      </c>
      <c r="F196" s="38"/>
      <c r="G196" s="39"/>
      <c r="H196" s="40"/>
      <c r="I196" s="40"/>
      <c r="J196" s="40"/>
      <c r="K196" s="40"/>
      <c r="L196" s="40"/>
      <c r="M196" s="40"/>
      <c r="N196" s="40"/>
      <c r="O196" s="40"/>
      <c r="P196" s="40"/>
      <c r="Q196" s="40"/>
      <c r="R196" s="40"/>
      <c r="S196" s="40"/>
      <c r="T196" s="40"/>
      <c r="U196" s="40"/>
      <c r="V196" s="40"/>
      <c r="W196" s="40"/>
      <c r="X196" s="40"/>
      <c r="Y196" s="40"/>
      <c r="Z196" s="40"/>
      <c r="AA196" s="40"/>
      <c r="AB196" s="40"/>
      <c r="AC196" s="40"/>
      <c r="AD196" s="40"/>
      <c r="AE196" s="40"/>
      <c r="AF196" s="40"/>
      <c r="AG196" s="40"/>
      <c r="AH196" s="40"/>
      <c r="AI196" s="40"/>
      <c r="AJ196" s="40"/>
      <c r="AK196" s="40"/>
      <c r="AL196" s="40"/>
      <c r="AM196" s="40"/>
      <c r="AN196" s="40"/>
      <c r="AO196" s="40"/>
      <c r="AP196" s="40"/>
      <c r="AQ196" s="81"/>
      <c r="AR196" s="40"/>
      <c r="AS196" s="40"/>
      <c r="AT196" s="120" t="s">
        <v>918</v>
      </c>
      <c r="AU196" s="40" t="s">
        <v>918</v>
      </c>
      <c r="AV196" s="40" t="s">
        <v>918</v>
      </c>
      <c r="AW196" s="40" t="s">
        <v>918</v>
      </c>
      <c r="AX196" s="140" t="s">
        <v>918</v>
      </c>
      <c r="AY196" s="40" t="s">
        <v>918</v>
      </c>
      <c r="AZ196" s="40" t="s">
        <v>918</v>
      </c>
      <c r="BA196" s="40" t="s">
        <v>918</v>
      </c>
      <c r="BB196" s="40" t="s">
        <v>918</v>
      </c>
      <c r="BC196" s="40" t="s">
        <v>918</v>
      </c>
      <c r="BD196" s="106" t="s">
        <v>918</v>
      </c>
      <c r="BE196" s="140" t="s">
        <v>918</v>
      </c>
      <c r="BF196" s="140" t="s">
        <v>918</v>
      </c>
      <c r="BG196" s="40"/>
      <c r="BH196" s="40"/>
      <c r="BI196" s="40"/>
      <c r="BJ196" s="40"/>
      <c r="BK196" s="40"/>
      <c r="BL196" s="100"/>
      <c r="BM196" s="101"/>
      <c r="BN196" s="101"/>
      <c r="BO196" s="99"/>
      <c r="BP196" s="9"/>
      <c r="BQ196" s="1"/>
      <c r="BR196" s="25"/>
      <c r="BS196" s="67"/>
      <c r="BT196" s="67"/>
      <c r="BU196" s="84" t="e">
        <f t="shared" si="7"/>
        <v>#VALUE!</v>
      </c>
      <c r="BV196" s="99">
        <f t="shared" si="8"/>
        <v>0</v>
      </c>
      <c r="BW196" s="86">
        <f>Design!B202</f>
        <v>11.160000000000004</v>
      </c>
      <c r="BX196" s="10">
        <f>Design!F202</f>
        <v>0.1220703125</v>
      </c>
      <c r="BY196" s="57" t="s">
        <v>1594</v>
      </c>
      <c r="BZ196" s="14" t="s">
        <v>2297</v>
      </c>
      <c r="CA196" s="245">
        <v>41726.715173611112</v>
      </c>
      <c r="CB196" t="s">
        <v>2445</v>
      </c>
      <c r="CC196" s="13"/>
      <c r="CD196" s="67"/>
      <c r="CE196" s="77">
        <v>190</v>
      </c>
      <c r="CF196" s="71">
        <v>78</v>
      </c>
      <c r="CG196" s="71">
        <v>82</v>
      </c>
      <c r="CH196" s="71">
        <v>77</v>
      </c>
      <c r="CI196" s="71">
        <v>81</v>
      </c>
      <c r="CJ196" s="71">
        <v>1</v>
      </c>
      <c r="CK196" s="71">
        <v>1</v>
      </c>
      <c r="CL196" s="71">
        <v>1</v>
      </c>
      <c r="CM196" s="71">
        <v>4</v>
      </c>
      <c r="CN196">
        <v>5</v>
      </c>
      <c r="CO196">
        <v>6</v>
      </c>
      <c r="CP196"/>
      <c r="CQ196"/>
      <c r="CR196"/>
      <c r="CS196" s="12">
        <v>190</v>
      </c>
      <c r="CT196">
        <v>34</v>
      </c>
      <c r="CU196" s="86">
        <v>215.54672241210937</v>
      </c>
      <c r="CV196" s="86">
        <v>-4.4532790184020996</v>
      </c>
      <c r="CW196" s="86"/>
      <c r="CX196" s="86"/>
      <c r="CY196" s="86"/>
      <c r="CZ196">
        <v>190</v>
      </c>
      <c r="DA196">
        <v>135</v>
      </c>
      <c r="DB196">
        <v>380.10861206054687</v>
      </c>
      <c r="DC196" s="86">
        <v>-2.7000000476837158</v>
      </c>
      <c r="DD196">
        <v>53.5625</v>
      </c>
      <c r="DE196">
        <v>92</v>
      </c>
      <c r="DF196">
        <v>119.5</v>
      </c>
      <c r="DG196" s="86">
        <v>132</v>
      </c>
      <c r="DH196">
        <v>360.12142944335937</v>
      </c>
      <c r="DI196">
        <v>-3.7853426933288574</v>
      </c>
      <c r="DJ196">
        <v>55.6875</v>
      </c>
      <c r="DK196" s="86">
        <v>87</v>
      </c>
      <c r="DL196">
        <v>119.5</v>
      </c>
      <c r="DM196"/>
      <c r="DN196"/>
      <c r="DO196" s="86"/>
      <c r="DP196"/>
      <c r="DQ196"/>
      <c r="DR196"/>
      <c r="DS196" s="86"/>
      <c r="DT196"/>
      <c r="DU196" s="86"/>
      <c r="DV196" s="86"/>
      <c r="DW196" s="86"/>
      <c r="DX196"/>
      <c r="DY196" s="86"/>
      <c r="DZ196" s="86"/>
      <c r="EA196" s="86"/>
      <c r="EB196"/>
      <c r="EC196" s="86"/>
      <c r="ED196" s="86"/>
      <c r="EE196" s="86"/>
      <c r="EF196"/>
      <c r="EG196" s="86"/>
      <c r="EH196" s="86"/>
      <c r="EI196" s="86"/>
      <c r="EJ196" s="159"/>
      <c r="EK196" s="159"/>
      <c r="EL196" s="160"/>
      <c r="FA196" s="78"/>
    </row>
    <row r="197" spans="1:157">
      <c r="A197" s="26"/>
      <c r="B197" s="26"/>
      <c r="C197" s="315"/>
      <c r="D197" s="37" t="s">
        <v>1148</v>
      </c>
      <c r="E197" s="37" t="s">
        <v>1149</v>
      </c>
      <c r="F197" s="38"/>
      <c r="G197" s="39"/>
      <c r="H197" s="40"/>
      <c r="I197" s="40"/>
      <c r="J197" s="40"/>
      <c r="K197" s="40"/>
      <c r="L197" s="40"/>
      <c r="M197" s="40"/>
      <c r="N197" s="40"/>
      <c r="O197" s="40"/>
      <c r="P197" s="40"/>
      <c r="Q197" s="40"/>
      <c r="R197" s="40"/>
      <c r="S197" s="40"/>
      <c r="T197" s="40"/>
      <c r="U197" s="40"/>
      <c r="V197" s="40"/>
      <c r="W197" s="40"/>
      <c r="X197" s="40"/>
      <c r="Y197" s="40"/>
      <c r="Z197" s="40"/>
      <c r="AA197" s="40"/>
      <c r="AB197" s="40"/>
      <c r="AC197" s="40"/>
      <c r="AD197" s="40"/>
      <c r="AE197" s="40"/>
      <c r="AF197" s="40"/>
      <c r="AG197" s="40"/>
      <c r="AH197" s="40"/>
      <c r="AI197" s="40"/>
      <c r="AJ197" s="40"/>
      <c r="AK197" s="40"/>
      <c r="AL197" s="40"/>
      <c r="AM197" s="40"/>
      <c r="AN197" s="40"/>
      <c r="AO197" s="40"/>
      <c r="AP197" s="40"/>
      <c r="AQ197" s="81"/>
      <c r="AR197" s="40"/>
      <c r="AS197" s="40"/>
      <c r="AT197" s="120" t="s">
        <v>781</v>
      </c>
      <c r="AU197" s="40" t="s">
        <v>781</v>
      </c>
      <c r="AV197" s="40" t="s">
        <v>781</v>
      </c>
      <c r="AW197" s="40" t="s">
        <v>781</v>
      </c>
      <c r="AX197" s="140" t="s">
        <v>781</v>
      </c>
      <c r="AY197" s="40" t="s">
        <v>781</v>
      </c>
      <c r="AZ197" s="40" t="s">
        <v>781</v>
      </c>
      <c r="BA197" s="40" t="s">
        <v>781</v>
      </c>
      <c r="BB197" s="40" t="s">
        <v>781</v>
      </c>
      <c r="BC197" s="40" t="s">
        <v>781</v>
      </c>
      <c r="BD197" s="106" t="s">
        <v>781</v>
      </c>
      <c r="BE197" s="140" t="s">
        <v>781</v>
      </c>
      <c r="BF197" s="140" t="s">
        <v>781</v>
      </c>
      <c r="BG197" s="40"/>
      <c r="BH197" s="40"/>
      <c r="BI197" s="40"/>
      <c r="BJ197" s="40"/>
      <c r="BK197" s="40"/>
      <c r="BL197" s="100"/>
      <c r="BM197" s="101"/>
      <c r="BN197" s="101"/>
      <c r="BO197" s="99"/>
      <c r="BP197" s="9"/>
      <c r="BQ197" s="1"/>
      <c r="BR197" s="25"/>
      <c r="BS197" s="67"/>
      <c r="BT197" s="67"/>
      <c r="BU197" s="84" t="e">
        <f t="shared" si="7"/>
        <v>#VALUE!</v>
      </c>
      <c r="BV197" s="99">
        <f t="shared" si="8"/>
        <v>0</v>
      </c>
      <c r="BW197" s="86">
        <f>Design!B203</f>
        <v>11.220000000000004</v>
      </c>
      <c r="BX197" s="10">
        <f>Design!F203</f>
        <v>0.1220703125</v>
      </c>
      <c r="BY197" s="57" t="s">
        <v>1595</v>
      </c>
      <c r="BZ197" s="14" t="s">
        <v>2297</v>
      </c>
      <c r="CA197" s="245">
        <v>41726.715173611112</v>
      </c>
      <c r="CB197" t="s">
        <v>2446</v>
      </c>
      <c r="CC197" s="13"/>
      <c r="CD197" s="67"/>
      <c r="CE197" s="77">
        <v>191</v>
      </c>
      <c r="CF197" s="71">
        <v>80</v>
      </c>
      <c r="CG197" s="71">
        <v>79</v>
      </c>
      <c r="CH197" s="71">
        <v>74</v>
      </c>
      <c r="CI197" s="71">
        <v>78</v>
      </c>
      <c r="CJ197" s="71">
        <v>1</v>
      </c>
      <c r="CK197" s="71">
        <v>1</v>
      </c>
      <c r="CL197" s="71">
        <v>1</v>
      </c>
      <c r="CM197" s="71">
        <v>4</v>
      </c>
      <c r="CN197">
        <v>4</v>
      </c>
      <c r="CO197">
        <v>5</v>
      </c>
      <c r="CP197"/>
      <c r="CQ197"/>
      <c r="CR197"/>
      <c r="CS197" s="12">
        <v>191</v>
      </c>
      <c r="CT197">
        <v>34</v>
      </c>
      <c r="CU197" s="86">
        <v>215.54672241210937</v>
      </c>
      <c r="CV197" s="86">
        <v>-4.4532790184020996</v>
      </c>
      <c r="CW197" s="86"/>
      <c r="CX197" s="86"/>
      <c r="CY197" s="86"/>
      <c r="CZ197">
        <v>191</v>
      </c>
      <c r="DA197">
        <v>136</v>
      </c>
      <c r="DB197">
        <v>380.10861206054687</v>
      </c>
      <c r="DC197" s="86">
        <v>-2.3519999980926514</v>
      </c>
      <c r="DD197">
        <v>59.5625</v>
      </c>
      <c r="DE197">
        <v>92</v>
      </c>
      <c r="DF197">
        <v>119.5</v>
      </c>
      <c r="DG197" s="86">
        <v>133</v>
      </c>
      <c r="DH197">
        <v>361.0528564453125</v>
      </c>
      <c r="DI197">
        <v>-3.8429136276245117</v>
      </c>
      <c r="DJ197">
        <v>51.5</v>
      </c>
      <c r="DK197" s="86">
        <v>89</v>
      </c>
      <c r="DL197">
        <v>119.5</v>
      </c>
      <c r="DM197"/>
      <c r="DN197"/>
      <c r="DO197" s="86"/>
      <c r="DP197"/>
      <c r="DQ197"/>
      <c r="DR197"/>
      <c r="DS197" s="86"/>
      <c r="DT197"/>
      <c r="DU197" s="86"/>
      <c r="DV197" s="86"/>
      <c r="DW197" s="86"/>
      <c r="DX197"/>
      <c r="DY197" s="86"/>
      <c r="DZ197" s="86"/>
      <c r="EA197" s="86"/>
      <c r="EB197"/>
      <c r="EC197" s="86"/>
      <c r="ED197" s="86"/>
      <c r="EE197" s="86"/>
      <c r="EF197"/>
      <c r="EG197" s="86"/>
      <c r="EH197" s="86"/>
      <c r="EI197" s="86"/>
      <c r="EJ197" s="159"/>
      <c r="EK197" s="159"/>
      <c r="EL197" s="160"/>
      <c r="FA197" s="78"/>
    </row>
    <row r="198" spans="1:157">
      <c r="A198" s="26"/>
      <c r="B198" s="26"/>
      <c r="C198" s="315"/>
      <c r="D198" s="37" t="s">
        <v>1150</v>
      </c>
      <c r="E198" s="37" t="s">
        <v>1151</v>
      </c>
      <c r="F198" s="38"/>
      <c r="G198" s="39"/>
      <c r="H198" s="40"/>
      <c r="I198" s="40"/>
      <c r="J198" s="40"/>
      <c r="K198" s="40"/>
      <c r="L198" s="40"/>
      <c r="M198" s="40"/>
      <c r="N198" s="40"/>
      <c r="O198" s="40"/>
      <c r="P198" s="40"/>
      <c r="Q198" s="40"/>
      <c r="R198" s="40"/>
      <c r="S198" s="40"/>
      <c r="T198" s="40"/>
      <c r="U198" s="40"/>
      <c r="V198" s="40"/>
      <c r="W198" s="40"/>
      <c r="X198" s="40"/>
      <c r="Y198" s="40"/>
      <c r="Z198" s="40"/>
      <c r="AA198" s="40"/>
      <c r="AB198" s="40"/>
      <c r="AC198" s="40"/>
      <c r="AD198" s="40"/>
      <c r="AE198" s="40"/>
      <c r="AF198" s="40"/>
      <c r="AG198" s="40"/>
      <c r="AH198" s="40"/>
      <c r="AI198" s="40"/>
      <c r="AJ198" s="40"/>
      <c r="AK198" s="40"/>
      <c r="AL198" s="40"/>
      <c r="AM198" s="40"/>
      <c r="AN198" s="40"/>
      <c r="AO198" s="40"/>
      <c r="AP198" s="40"/>
      <c r="AQ198" s="81"/>
      <c r="AR198" s="40"/>
      <c r="AS198" s="40"/>
      <c r="AT198" s="120" t="s">
        <v>1924</v>
      </c>
      <c r="AU198" s="40" t="s">
        <v>1924</v>
      </c>
      <c r="AV198" s="40" t="s">
        <v>1924</v>
      </c>
      <c r="AW198" s="40" t="s">
        <v>1924</v>
      </c>
      <c r="AX198" s="140" t="s">
        <v>1924</v>
      </c>
      <c r="AY198" s="40" t="s">
        <v>1924</v>
      </c>
      <c r="AZ198" s="40" t="s">
        <v>1924</v>
      </c>
      <c r="BA198" s="40" t="s">
        <v>1924</v>
      </c>
      <c r="BB198" s="40" t="s">
        <v>1924</v>
      </c>
      <c r="BC198" s="40" t="s">
        <v>1924</v>
      </c>
      <c r="BD198" s="106" t="s">
        <v>1924</v>
      </c>
      <c r="BE198" s="140" t="s">
        <v>1924</v>
      </c>
      <c r="BF198" s="140" t="s">
        <v>1924</v>
      </c>
      <c r="BG198" s="40"/>
      <c r="BH198" s="40"/>
      <c r="BI198" s="40"/>
      <c r="BJ198" s="40"/>
      <c r="BK198" s="40"/>
      <c r="BL198" s="100"/>
      <c r="BM198" s="101"/>
      <c r="BN198" s="101"/>
      <c r="BO198" s="99"/>
      <c r="BP198" s="9"/>
      <c r="BQ198" s="1"/>
      <c r="BR198" s="25"/>
      <c r="BS198" s="67"/>
      <c r="BT198" s="67"/>
      <c r="BU198" s="84" t="e">
        <f t="shared" si="7"/>
        <v>#VALUE!</v>
      </c>
      <c r="BV198" s="99">
        <f t="shared" si="8"/>
        <v>0</v>
      </c>
      <c r="BW198" s="86">
        <f>Design!B204</f>
        <v>11.280000000000005</v>
      </c>
      <c r="BX198" s="10">
        <f>Design!F204</f>
        <v>0.1220703125</v>
      </c>
      <c r="BY198" s="57" t="s">
        <v>1596</v>
      </c>
      <c r="BZ198" s="14" t="s">
        <v>2297</v>
      </c>
      <c r="CA198" s="245">
        <v>41726.715173611112</v>
      </c>
      <c r="CB198" t="s">
        <v>2447</v>
      </c>
      <c r="CC198" s="13"/>
      <c r="CD198" s="67"/>
      <c r="CE198" s="77">
        <v>192</v>
      </c>
      <c r="CF198" s="71">
        <v>76</v>
      </c>
      <c r="CG198" s="71">
        <v>83</v>
      </c>
      <c r="CH198" s="71">
        <v>77</v>
      </c>
      <c r="CI198" s="71">
        <v>81</v>
      </c>
      <c r="CJ198" s="71">
        <v>1</v>
      </c>
      <c r="CK198" s="71">
        <v>1</v>
      </c>
      <c r="CL198" s="71">
        <v>1</v>
      </c>
      <c r="CM198" s="71">
        <v>4</v>
      </c>
      <c r="CN198">
        <v>4</v>
      </c>
      <c r="CO198">
        <v>5</v>
      </c>
      <c r="CP198"/>
      <c r="CQ198"/>
      <c r="CR198"/>
      <c r="CS198" s="12">
        <v>192</v>
      </c>
      <c r="CT198">
        <v>34</v>
      </c>
      <c r="CU198" s="86">
        <v>215.54672241210937</v>
      </c>
      <c r="CV198" s="86">
        <v>-4.4532790184020996</v>
      </c>
      <c r="CW198" s="86"/>
      <c r="CX198" s="86"/>
      <c r="CY198" s="86"/>
      <c r="CZ198">
        <v>192</v>
      </c>
      <c r="DA198">
        <v>136</v>
      </c>
      <c r="DB198">
        <v>378.17153930664062</v>
      </c>
      <c r="DC198" s="86">
        <v>-2.3519999980926514</v>
      </c>
      <c r="DD198">
        <v>67.333335876464844</v>
      </c>
      <c r="DE198">
        <v>88</v>
      </c>
      <c r="DF198">
        <v>119</v>
      </c>
      <c r="DG198" s="86">
        <v>133</v>
      </c>
      <c r="DH198">
        <v>360.54678344726562</v>
      </c>
      <c r="DI198">
        <v>-3.8429136276245117</v>
      </c>
      <c r="DJ198">
        <v>58.6875</v>
      </c>
      <c r="DK198" s="86">
        <v>91</v>
      </c>
      <c r="DL198">
        <v>119.5</v>
      </c>
      <c r="DM198"/>
      <c r="DN198"/>
      <c r="DO198" s="86"/>
      <c r="DP198"/>
      <c r="DQ198"/>
      <c r="DR198"/>
      <c r="DS198" s="86"/>
      <c r="DT198"/>
      <c r="DU198" s="86"/>
      <c r="DV198" s="86"/>
      <c r="DW198" s="86"/>
      <c r="DX198"/>
      <c r="DY198" s="86"/>
      <c r="DZ198" s="86"/>
      <c r="EA198" s="86"/>
      <c r="EB198"/>
      <c r="EC198" s="86"/>
      <c r="ED198" s="86"/>
      <c r="EE198" s="86"/>
      <c r="EF198"/>
      <c r="EG198" s="86"/>
      <c r="EH198" s="86"/>
      <c r="EI198" s="86"/>
      <c r="EJ198" s="159"/>
      <c r="EK198" s="159"/>
      <c r="EL198" s="160"/>
      <c r="FA198" s="78"/>
    </row>
    <row r="199" spans="1:157">
      <c r="A199" s="26"/>
      <c r="B199" s="26"/>
      <c r="C199" s="315"/>
      <c r="D199" s="37" t="s">
        <v>1152</v>
      </c>
      <c r="E199" s="37" t="s">
        <v>1153</v>
      </c>
      <c r="F199" s="38"/>
      <c r="G199" s="39"/>
      <c r="H199" s="40"/>
      <c r="I199" s="40"/>
      <c r="J199" s="40"/>
      <c r="K199" s="40"/>
      <c r="L199" s="40"/>
      <c r="M199" s="40"/>
      <c r="N199" s="40"/>
      <c r="O199" s="40"/>
      <c r="P199" s="40"/>
      <c r="Q199" s="40"/>
      <c r="R199" s="40"/>
      <c r="S199" s="40"/>
      <c r="T199" s="40"/>
      <c r="U199" s="40"/>
      <c r="V199" s="40"/>
      <c r="W199" s="40"/>
      <c r="X199" s="40"/>
      <c r="Y199" s="40"/>
      <c r="Z199" s="40"/>
      <c r="AA199" s="40"/>
      <c r="AB199" s="40"/>
      <c r="AC199" s="40"/>
      <c r="AD199" s="40"/>
      <c r="AE199" s="40"/>
      <c r="AF199" s="40"/>
      <c r="AG199" s="40"/>
      <c r="AH199" s="40"/>
      <c r="AI199" s="40"/>
      <c r="AJ199" s="40"/>
      <c r="AK199" s="40"/>
      <c r="AL199" s="40"/>
      <c r="AM199" s="40"/>
      <c r="AN199" s="40"/>
      <c r="AO199" s="40"/>
      <c r="AP199" s="40"/>
      <c r="AQ199" s="81"/>
      <c r="AR199" s="40"/>
      <c r="AS199" s="40"/>
      <c r="AT199" s="120" t="s">
        <v>1671</v>
      </c>
      <c r="AU199" s="40" t="s">
        <v>1671</v>
      </c>
      <c r="AV199" s="40" t="s">
        <v>1671</v>
      </c>
      <c r="AW199" s="40" t="s">
        <v>1671</v>
      </c>
      <c r="AX199" s="140" t="s">
        <v>1671</v>
      </c>
      <c r="AY199" s="40" t="s">
        <v>1671</v>
      </c>
      <c r="AZ199" s="40" t="s">
        <v>1671</v>
      </c>
      <c r="BA199" s="40" t="s">
        <v>1671</v>
      </c>
      <c r="BB199" s="40" t="s">
        <v>1671</v>
      </c>
      <c r="BC199" s="40" t="s">
        <v>1671</v>
      </c>
      <c r="BD199" s="106" t="s">
        <v>1671</v>
      </c>
      <c r="BE199" s="140" t="s">
        <v>1671</v>
      </c>
      <c r="BF199" s="140" t="s">
        <v>1671</v>
      </c>
      <c r="BG199" s="40"/>
      <c r="BH199" s="40"/>
      <c r="BI199" s="40"/>
      <c r="BJ199" s="40"/>
      <c r="BK199" s="40"/>
      <c r="BL199" s="100"/>
      <c r="BM199" s="101"/>
      <c r="BN199" s="101"/>
      <c r="BO199" s="99"/>
      <c r="BP199" s="9"/>
      <c r="BQ199" s="1"/>
      <c r="BR199" s="25"/>
      <c r="BS199" s="67"/>
      <c r="BT199" s="67"/>
      <c r="BU199" s="84" t="e">
        <f t="shared" si="7"/>
        <v>#VALUE!</v>
      </c>
      <c r="BV199" s="99">
        <f t="shared" si="8"/>
        <v>0</v>
      </c>
      <c r="BW199" s="86">
        <f>Design!B205</f>
        <v>11.340000000000005</v>
      </c>
      <c r="BX199" s="10">
        <f>Design!F205</f>
        <v>0.1220703125</v>
      </c>
      <c r="BY199" s="57" t="s">
        <v>1597</v>
      </c>
      <c r="BZ199" s="14" t="s">
        <v>2297</v>
      </c>
      <c r="CA199" s="245">
        <v>41726.715185185189</v>
      </c>
      <c r="CB199" t="s">
        <v>2298</v>
      </c>
      <c r="CC199" s="13"/>
      <c r="CD199" s="67"/>
      <c r="CE199" s="77">
        <v>193</v>
      </c>
      <c r="CF199" s="71">
        <v>82</v>
      </c>
      <c r="CG199" s="71">
        <v>81</v>
      </c>
      <c r="CH199" s="71">
        <v>75</v>
      </c>
      <c r="CI199" s="71">
        <v>75</v>
      </c>
      <c r="CJ199" s="71">
        <v>1</v>
      </c>
      <c r="CK199" s="71">
        <v>1</v>
      </c>
      <c r="CL199" s="71">
        <v>1</v>
      </c>
      <c r="CM199" s="71">
        <v>3</v>
      </c>
      <c r="CN199">
        <v>3</v>
      </c>
      <c r="CO199">
        <v>5</v>
      </c>
      <c r="CP199"/>
      <c r="CQ199"/>
      <c r="CR199"/>
      <c r="CS199" s="12">
        <v>193</v>
      </c>
      <c r="CT199">
        <v>34</v>
      </c>
      <c r="CU199" s="86">
        <v>215.54672241210937</v>
      </c>
      <c r="CV199" s="86">
        <v>-4.4532790184020996</v>
      </c>
      <c r="CW199" s="86"/>
      <c r="CX199" s="86"/>
      <c r="CY199" s="86"/>
      <c r="CZ199">
        <v>193</v>
      </c>
      <c r="DA199">
        <v>137</v>
      </c>
      <c r="DB199">
        <v>375.47845458984375</v>
      </c>
      <c r="DC199" s="86">
        <v>-2.0280001163482666</v>
      </c>
      <c r="DD199">
        <v>71.4375</v>
      </c>
      <c r="DE199">
        <v>89</v>
      </c>
      <c r="DF199">
        <v>119.5</v>
      </c>
      <c r="DG199" s="86">
        <v>134</v>
      </c>
      <c r="DH199">
        <v>359.04159545898437</v>
      </c>
      <c r="DI199">
        <v>-3.9009191989898682</v>
      </c>
      <c r="DJ199">
        <v>63.625</v>
      </c>
      <c r="DK199" s="86">
        <v>89</v>
      </c>
      <c r="DL199">
        <v>119.5</v>
      </c>
      <c r="DM199"/>
      <c r="DN199"/>
      <c r="DO199" s="86"/>
      <c r="DP199"/>
      <c r="DQ199"/>
      <c r="DR199"/>
      <c r="DS199" s="86"/>
      <c r="DT199"/>
      <c r="DU199" s="86"/>
      <c r="DV199" s="86"/>
      <c r="DW199" s="86"/>
      <c r="DX199"/>
      <c r="DY199" s="86"/>
      <c r="DZ199" s="86"/>
      <c r="EA199" s="86"/>
      <c r="EB199"/>
      <c r="EC199" s="86"/>
      <c r="ED199" s="86"/>
      <c r="EE199" s="86"/>
      <c r="EF199"/>
      <c r="EG199" s="86"/>
      <c r="EH199" s="86"/>
      <c r="EI199" s="86"/>
      <c r="EJ199" s="159"/>
      <c r="EK199" s="159"/>
      <c r="EL199" s="160"/>
      <c r="FA199" s="78"/>
    </row>
    <row r="200" spans="1:157">
      <c r="A200" s="26"/>
      <c r="B200" s="26"/>
      <c r="C200" s="315"/>
      <c r="D200" s="37" t="s">
        <v>1154</v>
      </c>
      <c r="E200" s="37" t="s">
        <v>1155</v>
      </c>
      <c r="F200" s="38"/>
      <c r="G200" s="39"/>
      <c r="H200" s="40"/>
      <c r="I200" s="40"/>
      <c r="J200" s="40"/>
      <c r="K200" s="40"/>
      <c r="L200" s="40"/>
      <c r="M200" s="40"/>
      <c r="N200" s="40"/>
      <c r="O200" s="40"/>
      <c r="P200" s="40"/>
      <c r="Q200" s="40"/>
      <c r="R200" s="40"/>
      <c r="S200" s="40"/>
      <c r="T200" s="40"/>
      <c r="U200" s="40"/>
      <c r="V200" s="40"/>
      <c r="W200" s="40"/>
      <c r="X200" s="40"/>
      <c r="Y200" s="40"/>
      <c r="Z200" s="40"/>
      <c r="AA200" s="40"/>
      <c r="AB200" s="40"/>
      <c r="AC200" s="40"/>
      <c r="AD200" s="40"/>
      <c r="AE200" s="40"/>
      <c r="AF200" s="40"/>
      <c r="AG200" s="40"/>
      <c r="AH200" s="40"/>
      <c r="AI200" s="40"/>
      <c r="AJ200" s="40"/>
      <c r="AK200" s="40"/>
      <c r="AL200" s="40"/>
      <c r="AM200" s="40"/>
      <c r="AN200" s="40"/>
      <c r="AO200" s="40"/>
      <c r="AP200" s="40"/>
      <c r="AQ200" s="81"/>
      <c r="AR200" s="40"/>
      <c r="AS200" s="40"/>
      <c r="AT200" s="120" t="s">
        <v>2162</v>
      </c>
      <c r="AU200" s="40" t="s">
        <v>2162</v>
      </c>
      <c r="AV200" s="40" t="s">
        <v>2162</v>
      </c>
      <c r="AW200" s="40" t="s">
        <v>2162</v>
      </c>
      <c r="AX200" s="140" t="s">
        <v>2162</v>
      </c>
      <c r="AY200" s="40" t="s">
        <v>2162</v>
      </c>
      <c r="AZ200" s="40" t="s">
        <v>2162</v>
      </c>
      <c r="BA200" s="40" t="s">
        <v>2162</v>
      </c>
      <c r="BB200" s="40" t="s">
        <v>2162</v>
      </c>
      <c r="BC200" s="40" t="s">
        <v>2162</v>
      </c>
      <c r="BD200" s="106" t="s">
        <v>2162</v>
      </c>
      <c r="BE200" s="140" t="s">
        <v>2162</v>
      </c>
      <c r="BF200" s="140" t="s">
        <v>2162</v>
      </c>
      <c r="BG200" s="40"/>
      <c r="BH200" s="40"/>
      <c r="BI200" s="40"/>
      <c r="BJ200" s="40"/>
      <c r="BK200" s="40"/>
      <c r="BL200" s="100"/>
      <c r="BM200" s="101"/>
      <c r="BN200" s="101"/>
      <c r="BO200" s="99"/>
      <c r="BP200" s="9"/>
      <c r="BQ200" s="1"/>
      <c r="BR200" s="25"/>
      <c r="BS200" s="67"/>
      <c r="BT200" s="67"/>
      <c r="BU200" s="84" t="e">
        <f t="shared" si="7"/>
        <v>#VALUE!</v>
      </c>
      <c r="BV200" s="99">
        <f t="shared" si="8"/>
        <v>0</v>
      </c>
      <c r="BW200" s="86">
        <f>Design!B206</f>
        <v>11.400000000000006</v>
      </c>
      <c r="BX200" s="10">
        <f>Design!F206</f>
        <v>0.1220703125</v>
      </c>
      <c r="BY200" s="57" t="s">
        <v>1598</v>
      </c>
      <c r="BZ200" s="14" t="s">
        <v>2297</v>
      </c>
      <c r="CA200" s="245">
        <v>41726.715185185189</v>
      </c>
      <c r="CB200" t="s">
        <v>2298</v>
      </c>
      <c r="CC200" s="13"/>
      <c r="CD200" s="67"/>
      <c r="CE200" s="77">
        <v>194</v>
      </c>
      <c r="CF200" s="71">
        <v>78</v>
      </c>
      <c r="CG200" s="71">
        <v>82</v>
      </c>
      <c r="CH200" s="71">
        <v>74</v>
      </c>
      <c r="CI200" s="71">
        <v>77</v>
      </c>
      <c r="CJ200" s="71">
        <v>1</v>
      </c>
      <c r="CK200" s="71">
        <v>1</v>
      </c>
      <c r="CL200" s="71">
        <v>0</v>
      </c>
      <c r="CM200" s="71">
        <v>4</v>
      </c>
      <c r="CN200">
        <v>3</v>
      </c>
      <c r="CO200">
        <v>4</v>
      </c>
      <c r="CP200"/>
      <c r="CQ200"/>
      <c r="CR200"/>
      <c r="CS200" s="12">
        <v>194</v>
      </c>
      <c r="CT200">
        <v>35</v>
      </c>
      <c r="CU200" s="86">
        <v>215.28091430664062</v>
      </c>
      <c r="CV200" s="86">
        <v>-4.7190885543823242</v>
      </c>
      <c r="CW200" s="86"/>
      <c r="CX200" s="86"/>
      <c r="CY200" s="86"/>
      <c r="CZ200">
        <v>194</v>
      </c>
      <c r="DA200">
        <v>138</v>
      </c>
      <c r="DB200">
        <v>374.63284301757812</v>
      </c>
      <c r="DC200" s="86">
        <v>-1.7280000448226929</v>
      </c>
      <c r="DD200">
        <v>62.5</v>
      </c>
      <c r="DE200">
        <v>91</v>
      </c>
      <c r="DF200">
        <v>119.5</v>
      </c>
      <c r="DG200" s="86">
        <v>135</v>
      </c>
      <c r="DH200">
        <v>358.18722534179687</v>
      </c>
      <c r="DI200">
        <v>-3.9593589305877686</v>
      </c>
      <c r="DJ200">
        <v>60.3125</v>
      </c>
      <c r="DK200" s="86">
        <v>88</v>
      </c>
      <c r="DL200">
        <v>119.5</v>
      </c>
      <c r="DM200"/>
      <c r="DN200"/>
      <c r="DO200" s="86"/>
      <c r="DP200"/>
      <c r="DQ200"/>
      <c r="DR200"/>
      <c r="DS200" s="86"/>
      <c r="DT200"/>
      <c r="DU200" s="86"/>
      <c r="DV200" s="86"/>
      <c r="DW200" s="86"/>
      <c r="DX200"/>
      <c r="DY200" s="86"/>
      <c r="DZ200" s="86"/>
      <c r="EA200" s="86"/>
      <c r="EB200"/>
      <c r="EC200" s="86"/>
      <c r="ED200" s="86"/>
      <c r="EE200" s="86"/>
      <c r="EF200"/>
      <c r="EG200" s="86"/>
      <c r="EH200" s="86"/>
      <c r="EI200" s="86"/>
      <c r="EJ200" s="159"/>
      <c r="EK200" s="159"/>
      <c r="EL200" s="160"/>
      <c r="FA200" s="78"/>
    </row>
    <row r="201" spans="1:157">
      <c r="A201" s="26"/>
      <c r="B201" s="26"/>
      <c r="C201" s="315"/>
      <c r="D201" s="37" t="s">
        <v>1156</v>
      </c>
      <c r="E201" s="37" t="s">
        <v>1157</v>
      </c>
      <c r="F201" s="38"/>
      <c r="G201" s="39"/>
      <c r="H201" s="40"/>
      <c r="I201" s="40"/>
      <c r="J201" s="40"/>
      <c r="K201" s="40"/>
      <c r="L201" s="40"/>
      <c r="M201" s="40"/>
      <c r="N201" s="40"/>
      <c r="O201" s="40"/>
      <c r="P201" s="40"/>
      <c r="Q201" s="40"/>
      <c r="R201" s="40"/>
      <c r="S201" s="40"/>
      <c r="T201" s="40"/>
      <c r="U201" s="40"/>
      <c r="V201" s="40"/>
      <c r="W201" s="40"/>
      <c r="X201" s="40"/>
      <c r="Y201" s="40"/>
      <c r="Z201" s="40"/>
      <c r="AA201" s="40"/>
      <c r="AB201" s="40"/>
      <c r="AC201" s="40"/>
      <c r="AD201" s="40"/>
      <c r="AE201" s="40"/>
      <c r="AF201" s="40"/>
      <c r="AG201" s="40"/>
      <c r="AH201" s="40"/>
      <c r="AI201" s="40"/>
      <c r="AJ201" s="40"/>
      <c r="AK201" s="40"/>
      <c r="AL201" s="40"/>
      <c r="AM201" s="40"/>
      <c r="AN201" s="40"/>
      <c r="AO201" s="40"/>
      <c r="AP201" s="40"/>
      <c r="AQ201" s="81"/>
      <c r="AR201" s="40"/>
      <c r="AS201" s="40"/>
      <c r="AT201" s="120" t="s">
        <v>2162</v>
      </c>
      <c r="AU201" s="40" t="s">
        <v>2162</v>
      </c>
      <c r="AV201" s="40" t="s">
        <v>2162</v>
      </c>
      <c r="AW201" s="40" t="s">
        <v>2162</v>
      </c>
      <c r="AX201" s="140" t="s">
        <v>2162</v>
      </c>
      <c r="AY201" s="40" t="s">
        <v>2162</v>
      </c>
      <c r="AZ201" s="40" t="s">
        <v>2162</v>
      </c>
      <c r="BA201" s="40" t="s">
        <v>2162</v>
      </c>
      <c r="BB201" s="40" t="s">
        <v>2162</v>
      </c>
      <c r="BC201" s="40" t="s">
        <v>2162</v>
      </c>
      <c r="BD201" s="106" t="s">
        <v>2162</v>
      </c>
      <c r="BE201" s="140" t="s">
        <v>2162</v>
      </c>
      <c r="BF201" s="140" t="s">
        <v>2162</v>
      </c>
      <c r="BG201" s="40"/>
      <c r="BH201" s="40"/>
      <c r="BI201" s="40"/>
      <c r="BJ201" s="40"/>
      <c r="BK201" s="40"/>
      <c r="BL201" s="100"/>
      <c r="BM201" s="101"/>
      <c r="BN201" s="101"/>
      <c r="BO201" s="99"/>
      <c r="BP201" s="9"/>
      <c r="BQ201" s="1"/>
      <c r="BR201" s="25"/>
      <c r="BS201" s="67"/>
      <c r="BT201" s="67"/>
      <c r="BU201" s="84" t="e">
        <f t="shared" si="7"/>
        <v>#VALUE!</v>
      </c>
      <c r="BV201" s="99">
        <f t="shared" si="8"/>
        <v>0</v>
      </c>
      <c r="BW201" s="86">
        <f>Design!B207</f>
        <v>11.460000000000006</v>
      </c>
      <c r="BX201" s="10">
        <f>Design!F207</f>
        <v>0.1220703125</v>
      </c>
      <c r="BY201" s="57" t="s">
        <v>1599</v>
      </c>
      <c r="BZ201" s="14" t="s">
        <v>427</v>
      </c>
      <c r="CA201" s="245">
        <v>41726.715185185189</v>
      </c>
      <c r="CB201" t="s">
        <v>2385</v>
      </c>
      <c r="CC201" s="13"/>
      <c r="CD201" s="67"/>
      <c r="CE201" s="77">
        <v>195</v>
      </c>
      <c r="CF201" s="71">
        <v>83</v>
      </c>
      <c r="CG201" s="71">
        <v>83</v>
      </c>
      <c r="CH201" s="71">
        <v>78</v>
      </c>
      <c r="CI201" s="71">
        <v>78</v>
      </c>
      <c r="CJ201" s="71">
        <v>0</v>
      </c>
      <c r="CK201" s="71">
        <v>1</v>
      </c>
      <c r="CL201" s="71">
        <v>1</v>
      </c>
      <c r="CM201" s="71">
        <v>4</v>
      </c>
      <c r="CN201">
        <v>3</v>
      </c>
      <c r="CO201">
        <v>4</v>
      </c>
      <c r="CP201"/>
      <c r="CQ201"/>
      <c r="CR201"/>
      <c r="CS201" s="12">
        <v>195</v>
      </c>
      <c r="CT201">
        <v>35</v>
      </c>
      <c r="CU201" s="86">
        <v>215.28091430664062</v>
      </c>
      <c r="CV201" s="86">
        <v>-4.7190885543823242</v>
      </c>
      <c r="CW201" s="86"/>
      <c r="CX201" s="86"/>
      <c r="CY201" s="86"/>
      <c r="CZ201">
        <v>195</v>
      </c>
      <c r="DA201">
        <v>138</v>
      </c>
      <c r="DB201">
        <v>371.84722900390625</v>
      </c>
      <c r="DC201" s="86">
        <v>-1.7280000448226929</v>
      </c>
      <c r="DD201">
        <v>72.199996948242188</v>
      </c>
      <c r="DE201">
        <v>172</v>
      </c>
      <c r="DF201">
        <v>121.5</v>
      </c>
      <c r="DG201" s="86">
        <v>136</v>
      </c>
      <c r="DH201">
        <v>358.18722534179687</v>
      </c>
      <c r="DI201">
        <v>-4.0182332992553711</v>
      </c>
      <c r="DJ201">
        <v>56.625</v>
      </c>
      <c r="DK201" s="86">
        <v>90</v>
      </c>
      <c r="DL201">
        <v>119.5</v>
      </c>
      <c r="DM201"/>
      <c r="DN201"/>
      <c r="DO201" s="86"/>
      <c r="DP201"/>
      <c r="DQ201"/>
      <c r="DR201"/>
      <c r="DS201" s="86"/>
      <c r="DT201"/>
      <c r="DU201" s="86"/>
      <c r="DV201" s="86"/>
      <c r="DW201" s="86"/>
      <c r="DX201"/>
      <c r="DY201" s="86"/>
      <c r="DZ201" s="86"/>
      <c r="EA201" s="86"/>
      <c r="EB201"/>
      <c r="EC201" s="86"/>
      <c r="ED201" s="86"/>
      <c r="EE201" s="86"/>
      <c r="EF201"/>
      <c r="EG201" s="86"/>
      <c r="EH201" s="86"/>
      <c r="EI201" s="86"/>
      <c r="EJ201" s="159"/>
      <c r="EK201" s="159"/>
      <c r="EL201" s="160"/>
      <c r="FA201" s="78"/>
    </row>
    <row r="202" spans="1:157">
      <c r="A202" s="26"/>
      <c r="B202" s="26"/>
      <c r="C202" s="316"/>
      <c r="D202" s="37" t="s">
        <v>1158</v>
      </c>
      <c r="E202" s="37" t="s">
        <v>1159</v>
      </c>
      <c r="F202" s="38"/>
      <c r="G202" s="39"/>
      <c r="H202" s="40"/>
      <c r="I202" s="40"/>
      <c r="J202" s="40"/>
      <c r="K202" s="40"/>
      <c r="L202" s="40"/>
      <c r="M202" s="40"/>
      <c r="N202" s="40"/>
      <c r="O202" s="40"/>
      <c r="P202" s="40"/>
      <c r="Q202" s="40"/>
      <c r="R202" s="40"/>
      <c r="S202" s="40"/>
      <c r="T202" s="40"/>
      <c r="U202" s="40"/>
      <c r="V202" s="40"/>
      <c r="W202" s="40"/>
      <c r="X202" s="40"/>
      <c r="Y202" s="40"/>
      <c r="Z202" s="40"/>
      <c r="AA202" s="40"/>
      <c r="AB202" s="40"/>
      <c r="AC202" s="40"/>
      <c r="AD202" s="40"/>
      <c r="AE202" s="40"/>
      <c r="AF202" s="40"/>
      <c r="AG202" s="40"/>
      <c r="AH202" s="40"/>
      <c r="AI202" s="40"/>
      <c r="AJ202" s="40"/>
      <c r="AK202" s="40"/>
      <c r="AL202" s="40"/>
      <c r="AM202" s="40"/>
      <c r="AN202" s="40"/>
      <c r="AO202" s="40"/>
      <c r="AP202" s="40"/>
      <c r="AQ202" s="81"/>
      <c r="AR202" s="40"/>
      <c r="AS202" s="40"/>
      <c r="AT202" s="120" t="s">
        <v>2162</v>
      </c>
      <c r="AU202" s="40" t="s">
        <v>2162</v>
      </c>
      <c r="AV202" s="40" t="s">
        <v>2162</v>
      </c>
      <c r="AW202" s="40" t="s">
        <v>2162</v>
      </c>
      <c r="AX202" s="140" t="s">
        <v>2162</v>
      </c>
      <c r="AY202" s="40" t="s">
        <v>2162</v>
      </c>
      <c r="AZ202" s="40" t="s">
        <v>2162</v>
      </c>
      <c r="BA202" s="40" t="s">
        <v>2162</v>
      </c>
      <c r="BB202" s="40" t="s">
        <v>2162</v>
      </c>
      <c r="BC202" s="40" t="s">
        <v>2162</v>
      </c>
      <c r="BD202" s="106" t="s">
        <v>2162</v>
      </c>
      <c r="BE202" s="140" t="s">
        <v>2162</v>
      </c>
      <c r="BF202" s="140" t="s">
        <v>2162</v>
      </c>
      <c r="BG202" s="40"/>
      <c r="BH202" s="40"/>
      <c r="BI202" s="40"/>
      <c r="BJ202" s="40"/>
      <c r="BK202" s="40"/>
      <c r="BL202" s="100"/>
      <c r="BM202" s="101"/>
      <c r="BN202" s="101"/>
      <c r="BO202" s="99"/>
      <c r="BP202" s="9"/>
      <c r="BQ202" s="1"/>
      <c r="BR202" s="25"/>
      <c r="BS202" s="67"/>
      <c r="BT202" s="67"/>
      <c r="BU202" s="84" t="e">
        <f t="shared" si="7"/>
        <v>#VALUE!</v>
      </c>
      <c r="BV202" s="99">
        <f t="shared" si="8"/>
        <v>0</v>
      </c>
      <c r="BW202" s="86">
        <f>Design!B208</f>
        <v>11.520000000000007</v>
      </c>
      <c r="BX202" s="10">
        <f>Design!F208</f>
        <v>0.1220703125</v>
      </c>
      <c r="BY202" s="57" t="s">
        <v>1600</v>
      </c>
      <c r="BZ202" s="14" t="s">
        <v>1633</v>
      </c>
      <c r="CA202" s="245">
        <v>41726.715196759258</v>
      </c>
      <c r="CB202" t="s">
        <v>2299</v>
      </c>
      <c r="CC202" s="13"/>
      <c r="CD202" s="67"/>
      <c r="CE202" s="77">
        <v>196</v>
      </c>
      <c r="CF202" s="71">
        <v>79</v>
      </c>
      <c r="CG202" s="71">
        <v>79</v>
      </c>
      <c r="CH202" s="71">
        <v>76</v>
      </c>
      <c r="CI202" s="71">
        <v>77</v>
      </c>
      <c r="CJ202" s="71">
        <v>0</v>
      </c>
      <c r="CK202" s="71">
        <v>1</v>
      </c>
      <c r="CL202" s="71">
        <v>1</v>
      </c>
      <c r="CM202" s="71">
        <v>4</v>
      </c>
      <c r="CN202">
        <v>4</v>
      </c>
      <c r="CO202">
        <v>5</v>
      </c>
      <c r="CP202"/>
      <c r="CQ202"/>
      <c r="CR202"/>
      <c r="CS202" s="12">
        <v>196</v>
      </c>
      <c r="CT202">
        <v>35</v>
      </c>
      <c r="CU202" s="86">
        <v>215.28091430664062</v>
      </c>
      <c r="CV202" s="86">
        <v>-4.7190885543823242</v>
      </c>
      <c r="CW202" s="86"/>
      <c r="CX202" s="86"/>
      <c r="CY202" s="86"/>
      <c r="CZ202">
        <v>196</v>
      </c>
      <c r="DA202">
        <v>139</v>
      </c>
      <c r="DB202">
        <v>367.79318237304687</v>
      </c>
      <c r="DC202" s="86">
        <v>-1.4520000219345093</v>
      </c>
      <c r="DD202">
        <v>78.818183898925781</v>
      </c>
      <c r="DE202">
        <v>164</v>
      </c>
      <c r="DF202">
        <v>121</v>
      </c>
      <c r="DG202" s="86">
        <v>136</v>
      </c>
      <c r="DH202">
        <v>357.7210693359375</v>
      </c>
      <c r="DI202">
        <v>-4.0182332992553711</v>
      </c>
      <c r="DJ202">
        <v>58.3125</v>
      </c>
      <c r="DK202" s="86">
        <v>86</v>
      </c>
      <c r="DL202">
        <v>119.5</v>
      </c>
      <c r="DM202"/>
      <c r="DN202"/>
      <c r="DO202" s="86"/>
      <c r="DP202"/>
      <c r="DQ202"/>
      <c r="DR202"/>
      <c r="DS202" s="86"/>
      <c r="DT202"/>
      <c r="DU202" s="86"/>
      <c r="DV202" s="86"/>
      <c r="DW202" s="86"/>
      <c r="DX202"/>
      <c r="DY202" s="86"/>
      <c r="DZ202" s="86"/>
      <c r="EA202" s="86"/>
      <c r="EB202"/>
      <c r="EC202" s="86"/>
      <c r="ED202" s="86"/>
      <c r="EE202" s="86"/>
      <c r="EF202"/>
      <c r="EG202" s="86"/>
      <c r="EH202" s="86"/>
      <c r="EI202" s="86"/>
      <c r="EJ202" s="159"/>
      <c r="EK202" s="159"/>
      <c r="EL202" s="160"/>
      <c r="FA202" s="78"/>
    </row>
    <row r="203" spans="1:157">
      <c r="A203" s="26"/>
      <c r="B203" s="26"/>
      <c r="C203" s="314" t="s">
        <v>1160</v>
      </c>
      <c r="D203" s="37" t="s">
        <v>1161</v>
      </c>
      <c r="E203" s="37" t="s">
        <v>1162</v>
      </c>
      <c r="F203" s="38"/>
      <c r="G203" s="39"/>
      <c r="H203" s="40"/>
      <c r="I203" s="40"/>
      <c r="J203" s="40"/>
      <c r="K203" s="40"/>
      <c r="L203" s="40"/>
      <c r="M203" s="40"/>
      <c r="N203" s="40"/>
      <c r="O203" s="40"/>
      <c r="P203" s="40"/>
      <c r="Q203" s="40"/>
      <c r="R203" s="40"/>
      <c r="S203" s="40"/>
      <c r="T203" s="40"/>
      <c r="U203" s="40"/>
      <c r="V203" s="40"/>
      <c r="W203" s="40"/>
      <c r="X203" s="40"/>
      <c r="Y203" s="40"/>
      <c r="Z203" s="40"/>
      <c r="AA203" s="40"/>
      <c r="AB203" s="40"/>
      <c r="AC203" s="40"/>
      <c r="AD203" s="40"/>
      <c r="AE203" s="40"/>
      <c r="AF203" s="40"/>
      <c r="AG203" s="40"/>
      <c r="AH203" s="40"/>
      <c r="AI203" s="40"/>
      <c r="AJ203" s="40"/>
      <c r="AK203" s="40"/>
      <c r="AL203" s="40"/>
      <c r="AM203" s="40"/>
      <c r="AN203" s="40"/>
      <c r="AO203" s="40"/>
      <c r="AP203" s="40"/>
      <c r="AQ203" s="81"/>
      <c r="AR203" s="40"/>
      <c r="AS203" s="40"/>
      <c r="AT203" s="120" t="s">
        <v>922</v>
      </c>
      <c r="AU203" s="40" t="s">
        <v>922</v>
      </c>
      <c r="AV203" s="40" t="s">
        <v>922</v>
      </c>
      <c r="AW203" s="40" t="s">
        <v>922</v>
      </c>
      <c r="AX203" s="140" t="s">
        <v>922</v>
      </c>
      <c r="AY203" s="40" t="s">
        <v>922</v>
      </c>
      <c r="AZ203" s="40" t="s">
        <v>922</v>
      </c>
      <c r="BA203" s="40" t="s">
        <v>922</v>
      </c>
      <c r="BB203" s="40" t="s">
        <v>922</v>
      </c>
      <c r="BC203" s="40" t="s">
        <v>922</v>
      </c>
      <c r="BD203" s="106" t="s">
        <v>922</v>
      </c>
      <c r="BE203" s="140" t="s">
        <v>922</v>
      </c>
      <c r="BF203" s="140" t="s">
        <v>922</v>
      </c>
      <c r="BG203" s="40"/>
      <c r="BH203" s="40"/>
      <c r="BI203" s="40"/>
      <c r="BJ203" s="40"/>
      <c r="BK203" s="40"/>
      <c r="BL203" s="100"/>
      <c r="BM203" s="101"/>
      <c r="BN203" s="101"/>
      <c r="BO203" s="99"/>
      <c r="BP203" s="9"/>
      <c r="BQ203" s="1"/>
      <c r="BR203" s="25"/>
      <c r="BS203" s="67"/>
      <c r="BT203" s="67"/>
      <c r="BU203" s="84" t="e">
        <f t="shared" ref="BU203:BU266" si="10">(BU$8-(MID(BT203,SEARCH("=",BT203)+1,SEARCH("=",BT203,4)-7))-(RIGHT(BT203,LEN(BT203)-SEARCH("SWP",BT203,4)-3)))/1000</f>
        <v>#VALUE!</v>
      </c>
      <c r="BV203" s="99">
        <f t="shared" si="8"/>
        <v>0</v>
      </c>
      <c r="BW203" s="86">
        <f>Design!B209</f>
        <v>11.580000000000007</v>
      </c>
      <c r="BX203" s="10">
        <f>Design!F209</f>
        <v>0.1220703125</v>
      </c>
      <c r="BY203" s="57" t="s">
        <v>1601</v>
      </c>
      <c r="BZ203" s="14" t="s">
        <v>2448</v>
      </c>
      <c r="CA203" s="245">
        <v>41726.715196759258</v>
      </c>
      <c r="CB203" t="s">
        <v>2220</v>
      </c>
      <c r="CC203" s="13"/>
      <c r="CD203" s="67"/>
      <c r="CE203" s="77">
        <v>197</v>
      </c>
      <c r="CF203" s="71">
        <v>80</v>
      </c>
      <c r="CG203" s="71">
        <v>81</v>
      </c>
      <c r="CH203" s="71">
        <v>77</v>
      </c>
      <c r="CI203" s="71">
        <v>76</v>
      </c>
      <c r="CJ203" s="71">
        <v>1</v>
      </c>
      <c r="CK203" s="71">
        <v>1</v>
      </c>
      <c r="CL203" s="71">
        <v>0</v>
      </c>
      <c r="CM203" s="71">
        <v>4</v>
      </c>
      <c r="CN203">
        <v>3</v>
      </c>
      <c r="CO203">
        <v>4</v>
      </c>
      <c r="CP203"/>
      <c r="CQ203"/>
      <c r="CR203"/>
      <c r="CS203" s="12">
        <v>197</v>
      </c>
      <c r="CT203">
        <v>35</v>
      </c>
      <c r="CU203" s="86">
        <v>215.28091430664062</v>
      </c>
      <c r="CV203" s="86">
        <v>-4.7190885543823242</v>
      </c>
      <c r="CW203" s="86"/>
      <c r="CX203" s="86"/>
      <c r="CY203" s="86"/>
      <c r="CZ203">
        <v>197</v>
      </c>
      <c r="DA203">
        <v>140</v>
      </c>
      <c r="DB203">
        <v>359.4622802734375</v>
      </c>
      <c r="DC203" s="86">
        <v>-1.2000000476837158</v>
      </c>
      <c r="DD203">
        <v>100.45454406738281</v>
      </c>
      <c r="DE203">
        <v>156</v>
      </c>
      <c r="DF203">
        <v>121</v>
      </c>
      <c r="DG203" s="86">
        <v>137</v>
      </c>
      <c r="DH203">
        <v>357.7210693359375</v>
      </c>
      <c r="DI203">
        <v>-4.0775423049926758</v>
      </c>
      <c r="DJ203">
        <v>57.4375</v>
      </c>
      <c r="DK203" s="86">
        <v>92</v>
      </c>
      <c r="DL203">
        <v>119.5</v>
      </c>
      <c r="DM203"/>
      <c r="DN203"/>
      <c r="DO203" s="86"/>
      <c r="DP203"/>
      <c r="DQ203"/>
      <c r="DR203"/>
      <c r="DS203" s="86"/>
      <c r="DT203"/>
      <c r="DU203" s="86"/>
      <c r="DV203" s="86"/>
      <c r="DW203" s="86"/>
      <c r="DX203"/>
      <c r="DY203" s="86"/>
      <c r="DZ203" s="86"/>
      <c r="EA203" s="86"/>
      <c r="EB203"/>
      <c r="EC203" s="86"/>
      <c r="ED203" s="86"/>
      <c r="EE203" s="86"/>
      <c r="EF203"/>
      <c r="EG203" s="86"/>
      <c r="EH203" s="86"/>
      <c r="EI203" s="86"/>
      <c r="EJ203" s="159"/>
      <c r="EK203" s="159"/>
      <c r="EL203" s="160"/>
      <c r="FA203" s="78"/>
    </row>
    <row r="204" spans="1:157">
      <c r="A204" s="26"/>
      <c r="B204" s="26"/>
      <c r="C204" s="315"/>
      <c r="D204" s="37" t="s">
        <v>1163</v>
      </c>
      <c r="E204" s="37" t="s">
        <v>1164</v>
      </c>
      <c r="F204" s="38"/>
      <c r="G204" s="39"/>
      <c r="H204" s="40"/>
      <c r="I204" s="40"/>
      <c r="J204" s="40"/>
      <c r="K204" s="40"/>
      <c r="L204" s="40"/>
      <c r="M204" s="40"/>
      <c r="N204" s="40"/>
      <c r="O204" s="40"/>
      <c r="P204" s="40"/>
      <c r="Q204" s="40"/>
      <c r="R204" s="40"/>
      <c r="S204" s="40"/>
      <c r="T204" s="40"/>
      <c r="U204" s="40"/>
      <c r="V204" s="40"/>
      <c r="W204" s="40"/>
      <c r="X204" s="40"/>
      <c r="Y204" s="40"/>
      <c r="Z204" s="40"/>
      <c r="AA204" s="40"/>
      <c r="AB204" s="40"/>
      <c r="AC204" s="40"/>
      <c r="AD204" s="40"/>
      <c r="AE204" s="40"/>
      <c r="AF204" s="40"/>
      <c r="AG204" s="40"/>
      <c r="AH204" s="40"/>
      <c r="AI204" s="40"/>
      <c r="AJ204" s="40"/>
      <c r="AK204" s="40"/>
      <c r="AL204" s="40"/>
      <c r="AM204" s="40"/>
      <c r="AN204" s="40"/>
      <c r="AO204" s="40"/>
      <c r="AP204" s="40"/>
      <c r="AQ204" s="81"/>
      <c r="AR204" s="40"/>
      <c r="AS204" s="40"/>
      <c r="AT204" s="120" t="s">
        <v>922</v>
      </c>
      <c r="AU204" s="40" t="s">
        <v>922</v>
      </c>
      <c r="AV204" s="40" t="s">
        <v>922</v>
      </c>
      <c r="AW204" s="40" t="s">
        <v>829</v>
      </c>
      <c r="AX204" s="136">
        <v>3000</v>
      </c>
      <c r="AY204" s="40" t="s">
        <v>810</v>
      </c>
      <c r="AZ204" s="40" t="s">
        <v>1619</v>
      </c>
      <c r="BA204" s="40" t="s">
        <v>1619</v>
      </c>
      <c r="BB204" s="40" t="s">
        <v>922</v>
      </c>
      <c r="BC204" s="40" t="s">
        <v>810</v>
      </c>
      <c r="BD204" s="106" t="s">
        <v>922</v>
      </c>
      <c r="BE204" s="136">
        <f>INT(Design!$H$13*1000)</f>
        <v>81984</v>
      </c>
      <c r="BF204" s="136">
        <f>INT(Design!$H$13*1000)</f>
        <v>81984</v>
      </c>
      <c r="BG204" s="40"/>
      <c r="BH204" s="40"/>
      <c r="BI204" s="40"/>
      <c r="BJ204" s="40"/>
      <c r="BK204" s="40"/>
      <c r="BL204" s="100"/>
      <c r="BM204" s="101"/>
      <c r="BN204" s="101"/>
      <c r="BO204" s="99"/>
      <c r="BP204" s="9"/>
      <c r="BQ204" s="1"/>
      <c r="BR204" s="25"/>
      <c r="BS204" s="67"/>
      <c r="BT204" s="67"/>
      <c r="BU204" s="84" t="e">
        <f t="shared" si="10"/>
        <v>#VALUE!</v>
      </c>
      <c r="BV204" s="99">
        <f t="shared" si="8"/>
        <v>0</v>
      </c>
      <c r="BW204" s="86">
        <f>Design!B210</f>
        <v>11.640000000000008</v>
      </c>
      <c r="BX204" s="10">
        <f>Design!F210</f>
        <v>0.1220703125</v>
      </c>
      <c r="BY204" s="57" t="s">
        <v>1602</v>
      </c>
      <c r="BZ204" s="14" t="s">
        <v>2297</v>
      </c>
      <c r="CA204" s="245">
        <v>41726.715208333335</v>
      </c>
      <c r="CB204" t="s">
        <v>2449</v>
      </c>
      <c r="CC204" s="13"/>
      <c r="CD204" s="67"/>
      <c r="CE204" s="77">
        <v>198</v>
      </c>
      <c r="CF204" s="71">
        <v>77</v>
      </c>
      <c r="CG204" s="71">
        <v>80</v>
      </c>
      <c r="CH204" s="71">
        <v>76</v>
      </c>
      <c r="CI204" s="71">
        <v>79</v>
      </c>
      <c r="CJ204" s="71">
        <v>1</v>
      </c>
      <c r="CK204" s="71">
        <v>1</v>
      </c>
      <c r="CL204" s="71">
        <v>1</v>
      </c>
      <c r="CM204" s="71">
        <v>3</v>
      </c>
      <c r="CN204">
        <v>3</v>
      </c>
      <c r="CO204">
        <v>4</v>
      </c>
      <c r="CP204"/>
      <c r="CQ204"/>
      <c r="CR204"/>
      <c r="CS204" s="12">
        <v>198</v>
      </c>
      <c r="CT204">
        <v>35</v>
      </c>
      <c r="CU204" s="86">
        <v>215.28091430664062</v>
      </c>
      <c r="CV204" s="86">
        <v>-4.7190885543823242</v>
      </c>
      <c r="CW204" s="86"/>
      <c r="CX204" s="86"/>
      <c r="CY204" s="86"/>
      <c r="CZ204">
        <v>198</v>
      </c>
      <c r="DA204">
        <v>141</v>
      </c>
      <c r="DB204">
        <v>354.59515380859375</v>
      </c>
      <c r="DC204" s="86">
        <v>-0.97200000286102295</v>
      </c>
      <c r="DD204">
        <v>83.363639831542969</v>
      </c>
      <c r="DE204">
        <v>147</v>
      </c>
      <c r="DF204">
        <v>121</v>
      </c>
      <c r="DG204" s="86">
        <v>138</v>
      </c>
      <c r="DH204">
        <v>357.23110961914062</v>
      </c>
      <c r="DI204">
        <v>-4.1372857093811035</v>
      </c>
      <c r="DJ204">
        <v>58.3125</v>
      </c>
      <c r="DK204" s="86">
        <v>86</v>
      </c>
      <c r="DL204">
        <v>119.5</v>
      </c>
      <c r="DM204"/>
      <c r="DN204"/>
      <c r="DO204" s="86"/>
      <c r="DP204"/>
      <c r="DQ204"/>
      <c r="DR204"/>
      <c r="DS204" s="86"/>
      <c r="DT204"/>
      <c r="DU204" s="86"/>
      <c r="DV204" s="86"/>
      <c r="DW204" s="86"/>
      <c r="DX204"/>
      <c r="DY204" s="86"/>
      <c r="DZ204" s="86"/>
      <c r="EA204" s="86"/>
      <c r="EB204"/>
      <c r="EC204" s="86"/>
      <c r="ED204" s="86"/>
      <c r="EE204" s="86"/>
      <c r="EF204"/>
      <c r="EG204" s="86"/>
      <c r="EH204" s="86"/>
      <c r="EI204" s="86"/>
      <c r="EJ204" s="159"/>
      <c r="EK204" s="159"/>
      <c r="EL204" s="160"/>
      <c r="FA204" s="78"/>
    </row>
    <row r="205" spans="1:157">
      <c r="A205" s="26"/>
      <c r="B205" s="26"/>
      <c r="C205" s="315"/>
      <c r="D205" s="37" t="s">
        <v>1608</v>
      </c>
      <c r="E205" s="37" t="s">
        <v>443</v>
      </c>
      <c r="F205" s="38"/>
      <c r="G205" s="39"/>
      <c r="H205" s="40"/>
      <c r="I205" s="40"/>
      <c r="J205" s="40"/>
      <c r="K205" s="40"/>
      <c r="L205" s="40"/>
      <c r="M205" s="40"/>
      <c r="N205" s="40"/>
      <c r="O205" s="40"/>
      <c r="P205" s="40"/>
      <c r="Q205" s="40"/>
      <c r="R205" s="40"/>
      <c r="S205" s="40"/>
      <c r="T205" s="40"/>
      <c r="U205" s="40"/>
      <c r="V205" s="40"/>
      <c r="W205" s="40"/>
      <c r="X205" s="40"/>
      <c r="Y205" s="40"/>
      <c r="Z205" s="40"/>
      <c r="AA205" s="40"/>
      <c r="AB205" s="40"/>
      <c r="AC205" s="40"/>
      <c r="AD205" s="40"/>
      <c r="AE205" s="40"/>
      <c r="AF205" s="40"/>
      <c r="AG205" s="40"/>
      <c r="AH205" s="40"/>
      <c r="AI205" s="40"/>
      <c r="AJ205" s="40"/>
      <c r="AK205" s="40"/>
      <c r="AL205" s="40"/>
      <c r="AM205" s="40"/>
      <c r="AN205" s="40"/>
      <c r="AO205" s="40"/>
      <c r="AP205" s="40"/>
      <c r="AQ205" s="81"/>
      <c r="AR205" s="40"/>
      <c r="AS205" s="40"/>
      <c r="AT205" s="120" t="s">
        <v>1611</v>
      </c>
      <c r="AU205" s="40" t="s">
        <v>1611</v>
      </c>
      <c r="AV205" s="40" t="s">
        <v>1611</v>
      </c>
      <c r="AW205" s="40" t="s">
        <v>1611</v>
      </c>
      <c r="AX205" s="140" t="s">
        <v>1611</v>
      </c>
      <c r="AY205" s="40" t="s">
        <v>1611</v>
      </c>
      <c r="AZ205" s="40" t="s">
        <v>1611</v>
      </c>
      <c r="BA205" s="40" t="s">
        <v>1611</v>
      </c>
      <c r="BB205" s="40" t="s">
        <v>1611</v>
      </c>
      <c r="BC205" s="40" t="s">
        <v>1611</v>
      </c>
      <c r="BD205" s="106" t="s">
        <v>437</v>
      </c>
      <c r="BE205" s="140" t="s">
        <v>438</v>
      </c>
      <c r="BF205" s="140" t="s">
        <v>438</v>
      </c>
      <c r="BG205" s="40"/>
      <c r="BH205" s="40"/>
      <c r="BI205" s="40"/>
      <c r="BJ205" s="40"/>
      <c r="BK205" s="40"/>
      <c r="BL205" s="100"/>
      <c r="BM205" s="101"/>
      <c r="BN205" s="101"/>
      <c r="BO205" s="99"/>
      <c r="BP205" s="9"/>
      <c r="BQ205" s="1"/>
      <c r="BR205" s="25"/>
      <c r="BS205" s="67"/>
      <c r="BT205" s="67"/>
      <c r="BU205" s="84" t="e">
        <f t="shared" si="10"/>
        <v>#VALUE!</v>
      </c>
      <c r="BV205" s="99">
        <f t="shared" si="8"/>
        <v>0</v>
      </c>
      <c r="BW205" s="86">
        <f>Design!B211</f>
        <v>11.700000000000008</v>
      </c>
      <c r="BX205" s="10">
        <f>Design!F211</f>
        <v>0.1220703125</v>
      </c>
      <c r="BY205" s="57" t="s">
        <v>1603</v>
      </c>
      <c r="BZ205" s="14" t="s">
        <v>2297</v>
      </c>
      <c r="CA205" s="245">
        <v>41726.715208333335</v>
      </c>
      <c r="CB205" t="s">
        <v>2450</v>
      </c>
      <c r="CC205" s="13"/>
      <c r="CD205" s="67"/>
      <c r="CE205" s="77">
        <v>199</v>
      </c>
      <c r="CF205" s="71">
        <v>80</v>
      </c>
      <c r="CG205" s="71">
        <v>81</v>
      </c>
      <c r="CH205" s="71">
        <v>78</v>
      </c>
      <c r="CI205" s="71">
        <v>77</v>
      </c>
      <c r="CJ205" s="71">
        <v>1</v>
      </c>
      <c r="CK205" s="71">
        <v>1</v>
      </c>
      <c r="CL205" s="71">
        <v>0</v>
      </c>
      <c r="CM205" s="71">
        <v>4</v>
      </c>
      <c r="CN205">
        <v>3</v>
      </c>
      <c r="CO205">
        <v>5</v>
      </c>
      <c r="CP205"/>
      <c r="CQ205"/>
      <c r="CR205"/>
      <c r="CS205" s="12">
        <v>199</v>
      </c>
      <c r="CT205">
        <v>36</v>
      </c>
      <c r="CU205" s="86">
        <v>215.00740051269531</v>
      </c>
      <c r="CV205" s="86">
        <v>-4.9926033020019531</v>
      </c>
      <c r="CW205" s="86"/>
      <c r="CX205" s="86"/>
      <c r="CY205" s="86"/>
      <c r="CZ205">
        <v>199</v>
      </c>
      <c r="DA205">
        <v>141</v>
      </c>
      <c r="DB205">
        <v>349.23712158203125</v>
      </c>
      <c r="DC205" s="86">
        <v>-0.97200000286102295</v>
      </c>
      <c r="DD205">
        <v>85.818183898925781</v>
      </c>
      <c r="DE205">
        <v>138</v>
      </c>
      <c r="DF205">
        <v>121</v>
      </c>
      <c r="DG205" s="86">
        <v>138</v>
      </c>
      <c r="DH205">
        <v>356.7286376953125</v>
      </c>
      <c r="DI205">
        <v>-4.1372857093811035</v>
      </c>
      <c r="DJ205">
        <v>58.375</v>
      </c>
      <c r="DK205" s="86">
        <v>88</v>
      </c>
      <c r="DL205">
        <v>119.5</v>
      </c>
      <c r="DM205"/>
      <c r="DN205"/>
      <c r="DO205" s="86"/>
      <c r="DP205"/>
      <c r="DQ205"/>
      <c r="DR205"/>
      <c r="DS205" s="86"/>
      <c r="DT205"/>
      <c r="DU205" s="86"/>
      <c r="DV205" s="86"/>
      <c r="DW205" s="86"/>
      <c r="DX205"/>
      <c r="DY205" s="86"/>
      <c r="DZ205" s="86"/>
      <c r="EA205" s="86"/>
      <c r="EB205"/>
      <c r="EC205" s="86"/>
      <c r="ED205" s="86"/>
      <c r="EE205" s="86"/>
      <c r="EF205"/>
      <c r="EG205" s="86"/>
      <c r="EH205" s="86"/>
      <c r="EI205" s="86"/>
      <c r="EJ205" s="159"/>
      <c r="EK205" s="159"/>
      <c r="EL205" s="160"/>
      <c r="FA205" s="78"/>
    </row>
    <row r="206" spans="1:157">
      <c r="A206" s="26"/>
      <c r="B206" s="26"/>
      <c r="C206" s="315"/>
      <c r="D206" s="37" t="s">
        <v>1609</v>
      </c>
      <c r="E206" s="37" t="s">
        <v>444</v>
      </c>
      <c r="F206" s="38"/>
      <c r="G206" s="39"/>
      <c r="H206" s="40"/>
      <c r="I206" s="40"/>
      <c r="J206" s="40"/>
      <c r="K206" s="40"/>
      <c r="L206" s="40"/>
      <c r="M206" s="40"/>
      <c r="N206" s="40"/>
      <c r="O206" s="40"/>
      <c r="P206" s="40"/>
      <c r="Q206" s="40"/>
      <c r="R206" s="40"/>
      <c r="S206" s="40"/>
      <c r="T206" s="40"/>
      <c r="U206" s="40"/>
      <c r="V206" s="40"/>
      <c r="W206" s="40"/>
      <c r="X206" s="40"/>
      <c r="Y206" s="40"/>
      <c r="Z206" s="40"/>
      <c r="AA206" s="40"/>
      <c r="AB206" s="40"/>
      <c r="AC206" s="40"/>
      <c r="AD206" s="40"/>
      <c r="AE206" s="40"/>
      <c r="AF206" s="40"/>
      <c r="AG206" s="40"/>
      <c r="AH206" s="40"/>
      <c r="AI206" s="40"/>
      <c r="AJ206" s="40"/>
      <c r="AK206" s="40"/>
      <c r="AL206" s="40"/>
      <c r="AM206" s="40"/>
      <c r="AN206" s="40"/>
      <c r="AO206" s="40"/>
      <c r="AP206" s="40"/>
      <c r="AQ206" s="81"/>
      <c r="AR206" s="40"/>
      <c r="AS206" s="40"/>
      <c r="AT206" s="120" t="s">
        <v>1611</v>
      </c>
      <c r="AU206" s="40" t="s">
        <v>1611</v>
      </c>
      <c r="AV206" s="40" t="s">
        <v>1611</v>
      </c>
      <c r="AW206" s="40" t="s">
        <v>1611</v>
      </c>
      <c r="AX206" s="140" t="s">
        <v>1611</v>
      </c>
      <c r="AY206" s="40" t="s">
        <v>1611</v>
      </c>
      <c r="AZ206" s="40" t="s">
        <v>1611</v>
      </c>
      <c r="BA206" s="40" t="s">
        <v>1611</v>
      </c>
      <c r="BB206" s="40" t="s">
        <v>1611</v>
      </c>
      <c r="BC206" s="40" t="s">
        <v>1611</v>
      </c>
      <c r="BD206" s="106" t="s">
        <v>437</v>
      </c>
      <c r="BE206" s="136" t="str">
        <f>IF(Control!$C$27=1,"TYPE1","TYPE3-")</f>
        <v>TYPE1</v>
      </c>
      <c r="BF206" s="136" t="str">
        <f>IF(Control!$C$27=1,"TYPE1","TYPE3-")</f>
        <v>TYPE1</v>
      </c>
      <c r="BG206" s="40"/>
      <c r="BH206" s="40"/>
      <c r="BI206" s="40"/>
      <c r="BJ206" s="40"/>
      <c r="BK206" s="40"/>
      <c r="BL206" s="100"/>
      <c r="BM206" s="101"/>
      <c r="BN206" s="101"/>
      <c r="BO206" s="99"/>
      <c r="BP206" s="9"/>
      <c r="BQ206" s="1"/>
      <c r="BR206" s="25"/>
      <c r="BS206" s="67"/>
      <c r="BT206" s="67"/>
      <c r="BU206" s="84" t="e">
        <f t="shared" si="10"/>
        <v>#VALUE!</v>
      </c>
      <c r="BV206" s="99">
        <f t="shared" si="8"/>
        <v>0</v>
      </c>
      <c r="BW206" s="86">
        <f>Design!B212</f>
        <v>11.760000000000009</v>
      </c>
      <c r="BX206" s="10">
        <f>Design!F212</f>
        <v>0.1220703125</v>
      </c>
      <c r="BY206" s="57" t="s">
        <v>797</v>
      </c>
      <c r="BZ206" s="14" t="s">
        <v>2297</v>
      </c>
      <c r="CA206" s="245">
        <v>41726.715208333335</v>
      </c>
      <c r="CB206" t="s">
        <v>2450</v>
      </c>
      <c r="CC206" s="13"/>
      <c r="CD206" s="67"/>
      <c r="CE206" s="77">
        <v>200</v>
      </c>
      <c r="CF206" s="71">
        <v>82</v>
      </c>
      <c r="CG206" s="71">
        <v>78</v>
      </c>
      <c r="CH206" s="71">
        <v>77</v>
      </c>
      <c r="CI206" s="71">
        <v>74</v>
      </c>
      <c r="CJ206" s="71">
        <v>1</v>
      </c>
      <c r="CK206" s="71">
        <v>1</v>
      </c>
      <c r="CL206" s="71">
        <v>1</v>
      </c>
      <c r="CM206" s="71">
        <v>4</v>
      </c>
      <c r="CN206">
        <v>3</v>
      </c>
      <c r="CO206">
        <v>4</v>
      </c>
      <c r="CP206"/>
      <c r="CQ206"/>
      <c r="CR206"/>
      <c r="CS206" s="12">
        <v>200</v>
      </c>
      <c r="CT206">
        <v>36</v>
      </c>
      <c r="CU206" s="86">
        <v>215.00740051269531</v>
      </c>
      <c r="CV206" s="86">
        <v>-4.9926033020019531</v>
      </c>
      <c r="CW206" s="86"/>
      <c r="CX206" s="86"/>
      <c r="CY206" s="86"/>
      <c r="CZ206">
        <v>200</v>
      </c>
      <c r="DA206">
        <v>142</v>
      </c>
      <c r="DB206">
        <v>338.9835205078125</v>
      </c>
      <c r="DC206" s="86">
        <v>-0.76800000667572021</v>
      </c>
      <c r="DD206">
        <v>110.5</v>
      </c>
      <c r="DE206">
        <v>130</v>
      </c>
      <c r="DF206">
        <v>121.5</v>
      </c>
      <c r="DG206" s="86">
        <v>139</v>
      </c>
      <c r="DH206">
        <v>356.7286376953125</v>
      </c>
      <c r="DI206">
        <v>-4.1974635124206543</v>
      </c>
      <c r="DJ206">
        <v>54.4375</v>
      </c>
      <c r="DK206" s="86">
        <v>90</v>
      </c>
      <c r="DL206">
        <v>119.5</v>
      </c>
      <c r="DM206"/>
      <c r="DN206"/>
      <c r="DO206" s="86"/>
      <c r="DP206"/>
      <c r="DQ206"/>
      <c r="DR206"/>
      <c r="DS206" s="86"/>
      <c r="DT206"/>
      <c r="DU206" s="86"/>
      <c r="DV206" s="86"/>
      <c r="DW206" s="86"/>
      <c r="DX206"/>
      <c r="DY206" s="86"/>
      <c r="DZ206" s="86"/>
      <c r="EA206" s="86"/>
      <c r="EB206"/>
      <c r="EC206" s="86"/>
      <c r="ED206" s="86"/>
      <c r="EE206" s="86"/>
      <c r="EF206"/>
      <c r="EG206" s="86"/>
      <c r="EH206" s="86"/>
      <c r="EI206" s="86"/>
      <c r="EJ206" s="159"/>
      <c r="EK206" s="159"/>
      <c r="EL206" s="160"/>
      <c r="FA206" s="78"/>
    </row>
    <row r="207" spans="1:157">
      <c r="A207" s="26"/>
      <c r="B207" s="26"/>
      <c r="C207" s="315"/>
      <c r="D207" s="37" t="s">
        <v>1165</v>
      </c>
      <c r="E207" s="37" t="s">
        <v>1166</v>
      </c>
      <c r="F207" s="38"/>
      <c r="G207" s="39"/>
      <c r="H207" s="40"/>
      <c r="I207" s="40"/>
      <c r="J207" s="40"/>
      <c r="K207" s="40"/>
      <c r="L207" s="40"/>
      <c r="M207" s="40"/>
      <c r="N207" s="40"/>
      <c r="O207" s="40"/>
      <c r="P207" s="40"/>
      <c r="Q207" s="40"/>
      <c r="R207" s="40"/>
      <c r="S207" s="40"/>
      <c r="T207" s="40"/>
      <c r="U207" s="40"/>
      <c r="V207" s="40"/>
      <c r="W207" s="40"/>
      <c r="X207" s="40"/>
      <c r="Y207" s="40"/>
      <c r="Z207" s="40"/>
      <c r="AA207" s="40"/>
      <c r="AB207" s="40"/>
      <c r="AC207" s="40"/>
      <c r="AD207" s="40"/>
      <c r="AE207" s="40"/>
      <c r="AF207" s="40"/>
      <c r="AG207" s="40"/>
      <c r="AH207" s="40"/>
      <c r="AI207" s="40"/>
      <c r="AJ207" s="40"/>
      <c r="AK207" s="40"/>
      <c r="AL207" s="40"/>
      <c r="AM207" s="40"/>
      <c r="AN207" s="40"/>
      <c r="AO207" s="40"/>
      <c r="AP207" s="40"/>
      <c r="AQ207" s="81"/>
      <c r="AR207" s="40"/>
      <c r="AS207" s="40"/>
      <c r="AT207" s="120" t="s">
        <v>882</v>
      </c>
      <c r="AU207" s="40" t="s">
        <v>882</v>
      </c>
      <c r="AV207" s="40" t="s">
        <v>882</v>
      </c>
      <c r="AW207" s="40" t="s">
        <v>2116</v>
      </c>
      <c r="AX207" s="136" t="s">
        <v>877</v>
      </c>
      <c r="AY207" s="40" t="s">
        <v>879</v>
      </c>
      <c r="AZ207" s="40" t="s">
        <v>2116</v>
      </c>
      <c r="BA207" s="40" t="s">
        <v>877</v>
      </c>
      <c r="BB207" s="40" t="s">
        <v>877</v>
      </c>
      <c r="BC207" s="40" t="s">
        <v>2116</v>
      </c>
      <c r="BD207" s="106" t="s">
        <v>879</v>
      </c>
      <c r="BE207" s="136" t="str">
        <f>Control!$D$23&amp;" "&amp;Control!$E$23</f>
        <v>250 bit</v>
      </c>
      <c r="BF207" s="136" t="str">
        <f>Control!$D$23&amp;" "&amp;Control!$E$23</f>
        <v>250 bit</v>
      </c>
      <c r="BG207" s="40"/>
      <c r="BH207" s="40"/>
      <c r="BI207" s="40"/>
      <c r="BJ207" s="40"/>
      <c r="BK207" s="40"/>
      <c r="BL207" s="100"/>
      <c r="BM207" s="101"/>
      <c r="BN207" s="101"/>
      <c r="BO207" s="99"/>
      <c r="BP207" s="9"/>
      <c r="BQ207" s="1"/>
      <c r="BR207" s="25"/>
      <c r="BS207" s="67"/>
      <c r="BT207" s="67"/>
      <c r="BU207" s="84" t="e">
        <f t="shared" si="10"/>
        <v>#VALUE!</v>
      </c>
      <c r="BV207" s="99">
        <f t="shared" si="8"/>
        <v>0</v>
      </c>
      <c r="BW207" s="86">
        <f>Design!B213</f>
        <v>11.820000000000009</v>
      </c>
      <c r="BX207" s="10">
        <f>Design!F213</f>
        <v>0.1220703125</v>
      </c>
      <c r="BY207" s="57" t="s">
        <v>1604</v>
      </c>
      <c r="BZ207" s="14" t="s">
        <v>1633</v>
      </c>
      <c r="CA207" s="245">
        <v>41726.715219907404</v>
      </c>
      <c r="CB207" t="s">
        <v>2299</v>
      </c>
      <c r="CC207" s="13"/>
      <c r="CD207" s="67"/>
      <c r="CE207" s="77">
        <v>201</v>
      </c>
      <c r="CF207" s="71">
        <v>81</v>
      </c>
      <c r="CG207" s="71">
        <v>78</v>
      </c>
      <c r="CH207" s="71">
        <v>75</v>
      </c>
      <c r="CI207" s="71">
        <v>74</v>
      </c>
      <c r="CJ207" s="71">
        <v>0</v>
      </c>
      <c r="CK207" s="71">
        <v>0</v>
      </c>
      <c r="CL207" s="71">
        <v>1</v>
      </c>
      <c r="CM207" s="71">
        <v>3</v>
      </c>
      <c r="CN207">
        <v>3</v>
      </c>
      <c r="CO207">
        <v>4</v>
      </c>
      <c r="CP207"/>
      <c r="CQ207"/>
      <c r="CR207"/>
      <c r="CS207" s="12">
        <v>201</v>
      </c>
      <c r="CT207">
        <v>36</v>
      </c>
      <c r="CU207" s="86">
        <v>215.00740051269531</v>
      </c>
      <c r="CV207" s="86">
        <v>-4.9926033020019531</v>
      </c>
      <c r="CW207" s="86"/>
      <c r="CX207" s="86"/>
      <c r="CY207" s="86"/>
      <c r="CZ207">
        <v>201</v>
      </c>
      <c r="DA207">
        <v>143</v>
      </c>
      <c r="DB207">
        <v>329.79318237304687</v>
      </c>
      <c r="DC207" s="86">
        <v>-0.58799999952316284</v>
      </c>
      <c r="DD207">
        <v>105.36363983154297</v>
      </c>
      <c r="DE207">
        <v>122</v>
      </c>
      <c r="DF207">
        <v>121</v>
      </c>
      <c r="DG207" s="86">
        <v>140</v>
      </c>
      <c r="DH207">
        <v>356.7286376953125</v>
      </c>
      <c r="DI207">
        <v>-4.2580761909484863</v>
      </c>
      <c r="DJ207">
        <v>55.5</v>
      </c>
      <c r="DK207" s="86">
        <v>86</v>
      </c>
      <c r="DL207">
        <v>119.5</v>
      </c>
      <c r="DM207"/>
      <c r="DN207"/>
      <c r="DO207" s="86"/>
      <c r="DP207"/>
      <c r="DQ207"/>
      <c r="DR207"/>
      <c r="DS207" s="86"/>
      <c r="DT207"/>
      <c r="DU207" s="86"/>
      <c r="DV207" s="86"/>
      <c r="DW207" s="86"/>
      <c r="DX207"/>
      <c r="DY207" s="86"/>
      <c r="DZ207" s="86"/>
      <c r="EA207" s="86"/>
      <c r="EB207"/>
      <c r="EC207" s="86"/>
      <c r="ED207" s="86"/>
      <c r="EE207" s="86"/>
      <c r="EF207"/>
      <c r="EG207" s="86"/>
      <c r="EH207" s="86"/>
      <c r="EI207" s="86"/>
      <c r="EJ207" s="159"/>
      <c r="EK207" s="159"/>
      <c r="EL207" s="160"/>
      <c r="FA207" s="78"/>
    </row>
    <row r="208" spans="1:157">
      <c r="A208" s="26"/>
      <c r="B208" s="26"/>
      <c r="C208" s="315"/>
      <c r="D208" s="37" t="s">
        <v>1167</v>
      </c>
      <c r="E208" s="37" t="s">
        <v>757</v>
      </c>
      <c r="F208" s="38"/>
      <c r="G208" s="39"/>
      <c r="H208" s="40"/>
      <c r="I208" s="40"/>
      <c r="J208" s="40"/>
      <c r="K208" s="40"/>
      <c r="L208" s="40"/>
      <c r="M208" s="40"/>
      <c r="N208" s="40"/>
      <c r="O208" s="40"/>
      <c r="P208" s="40"/>
      <c r="Q208" s="40"/>
      <c r="R208" s="40"/>
      <c r="S208" s="40"/>
      <c r="T208" s="40"/>
      <c r="U208" s="40"/>
      <c r="V208" s="40"/>
      <c r="W208" s="40"/>
      <c r="X208" s="40"/>
      <c r="Y208" s="40"/>
      <c r="Z208" s="40"/>
      <c r="AA208" s="40"/>
      <c r="AB208" s="40"/>
      <c r="AC208" s="40"/>
      <c r="AD208" s="40"/>
      <c r="AE208" s="40"/>
      <c r="AF208" s="40"/>
      <c r="AG208" s="40"/>
      <c r="AH208" s="40"/>
      <c r="AI208" s="40"/>
      <c r="AJ208" s="40"/>
      <c r="AK208" s="40"/>
      <c r="AL208" s="40"/>
      <c r="AM208" s="40"/>
      <c r="AN208" s="40"/>
      <c r="AO208" s="40"/>
      <c r="AP208" s="40"/>
      <c r="AQ208" s="81"/>
      <c r="AR208" s="40"/>
      <c r="AS208" s="40"/>
      <c r="AT208" s="120" t="s">
        <v>882</v>
      </c>
      <c r="AU208" s="40" t="s">
        <v>882</v>
      </c>
      <c r="AV208" s="40" t="s">
        <v>882</v>
      </c>
      <c r="AW208" s="40" t="s">
        <v>824</v>
      </c>
      <c r="AX208" s="136" t="s">
        <v>342</v>
      </c>
      <c r="AY208" s="40" t="s">
        <v>218</v>
      </c>
      <c r="AZ208" s="40" t="s">
        <v>143</v>
      </c>
      <c r="BA208" s="40" t="s">
        <v>1216</v>
      </c>
      <c r="BB208" s="40" t="s">
        <v>882</v>
      </c>
      <c r="BC208" s="40" t="s">
        <v>807</v>
      </c>
      <c r="BD208" s="106" t="s">
        <v>882</v>
      </c>
      <c r="BE208" s="136" t="str">
        <f>Control!$D$20&amp;" "&amp;Control!$E$20</f>
        <v>-30 bit</v>
      </c>
      <c r="BF208" s="136" t="str">
        <f>Control!$D$20&amp;" "&amp;Control!$E$20</f>
        <v>-30 bit</v>
      </c>
      <c r="BG208" s="40"/>
      <c r="BH208" s="40"/>
      <c r="BI208" s="40"/>
      <c r="BJ208" s="40"/>
      <c r="BK208" s="40"/>
      <c r="BL208" s="100"/>
      <c r="BM208" s="101"/>
      <c r="BN208" s="101"/>
      <c r="BO208" s="99"/>
      <c r="BP208" s="9"/>
      <c r="BQ208" s="1"/>
      <c r="BR208" s="25"/>
      <c r="BS208" s="67"/>
      <c r="BT208" s="67"/>
      <c r="BU208" s="84" t="e">
        <f t="shared" si="10"/>
        <v>#VALUE!</v>
      </c>
      <c r="BV208" s="99">
        <f t="shared" si="8"/>
        <v>0</v>
      </c>
      <c r="BW208" s="86">
        <f>Design!B214</f>
        <v>11.88000000000001</v>
      </c>
      <c r="BX208" s="10">
        <f>Design!F214</f>
        <v>0.1220703125</v>
      </c>
      <c r="BY208" s="57" t="s">
        <v>1605</v>
      </c>
      <c r="BZ208" s="14" t="s">
        <v>2451</v>
      </c>
      <c r="CA208" s="245">
        <v>41726.715219907404</v>
      </c>
      <c r="CB208" t="s">
        <v>2452</v>
      </c>
      <c r="CC208" s="13"/>
      <c r="CD208" s="67"/>
      <c r="CE208" s="77">
        <v>202</v>
      </c>
      <c r="CF208" s="71">
        <v>82</v>
      </c>
      <c r="CG208" s="71">
        <v>80</v>
      </c>
      <c r="CH208" s="71">
        <v>78</v>
      </c>
      <c r="CI208" s="71">
        <v>78</v>
      </c>
      <c r="CJ208" s="71">
        <v>0</v>
      </c>
      <c r="CK208" s="71">
        <v>1</v>
      </c>
      <c r="CL208" s="71">
        <v>0</v>
      </c>
      <c r="CM208" s="71">
        <v>3</v>
      </c>
      <c r="CN208">
        <v>3</v>
      </c>
      <c r="CO208">
        <v>5</v>
      </c>
      <c r="CP208"/>
      <c r="CQ208"/>
      <c r="CR208"/>
      <c r="CS208" s="12">
        <v>202</v>
      </c>
      <c r="CT208">
        <v>36</v>
      </c>
      <c r="CU208" s="86">
        <v>215.00740051269531</v>
      </c>
      <c r="CV208" s="86">
        <v>-4.9926033020019531</v>
      </c>
      <c r="CW208" s="86"/>
      <c r="CX208" s="86"/>
      <c r="CY208" s="86"/>
      <c r="CZ208">
        <v>202</v>
      </c>
      <c r="DA208">
        <v>144</v>
      </c>
      <c r="DB208">
        <v>324.84011840820312</v>
      </c>
      <c r="DC208" s="86">
        <v>-0.43200001120567322</v>
      </c>
      <c r="DD208">
        <v>84.333335876464844</v>
      </c>
      <c r="DE208">
        <v>112</v>
      </c>
      <c r="DF208">
        <v>120.5</v>
      </c>
      <c r="DG208" s="86">
        <v>140</v>
      </c>
      <c r="DH208">
        <v>356.7286376953125</v>
      </c>
      <c r="DI208">
        <v>-4.2580761909484863</v>
      </c>
      <c r="DJ208">
        <v>54.5</v>
      </c>
      <c r="DK208" s="86">
        <v>85</v>
      </c>
      <c r="DL208">
        <v>119.5</v>
      </c>
      <c r="DM208"/>
      <c r="DN208"/>
      <c r="DO208" s="86"/>
      <c r="DP208"/>
      <c r="DQ208"/>
      <c r="DR208"/>
      <c r="DS208" s="86"/>
      <c r="DT208"/>
      <c r="DU208" s="86"/>
      <c r="DV208" s="86"/>
      <c r="DW208" s="86"/>
      <c r="DX208"/>
      <c r="DY208" s="86"/>
      <c r="DZ208" s="86"/>
      <c r="EA208" s="86"/>
      <c r="EB208"/>
      <c r="EC208" s="86"/>
      <c r="ED208" s="86"/>
      <c r="EE208" s="86"/>
      <c r="EF208"/>
      <c r="EG208" s="86"/>
      <c r="EH208" s="86"/>
      <c r="EI208" s="86"/>
      <c r="EJ208" s="159"/>
      <c r="EK208" s="159"/>
      <c r="EL208" s="160"/>
      <c r="FA208" s="78"/>
    </row>
    <row r="209" spans="1:157">
      <c r="A209" s="26"/>
      <c r="B209" s="26"/>
      <c r="C209" s="315"/>
      <c r="D209" s="37" t="s">
        <v>758</v>
      </c>
      <c r="E209" s="37" t="s">
        <v>2130</v>
      </c>
      <c r="F209" s="38"/>
      <c r="G209" s="39"/>
      <c r="H209" s="40"/>
      <c r="I209" s="40"/>
      <c r="J209" s="40"/>
      <c r="K209" s="40"/>
      <c r="L209" s="40"/>
      <c r="M209" s="40"/>
      <c r="N209" s="40"/>
      <c r="O209" s="40"/>
      <c r="P209" s="40"/>
      <c r="Q209" s="40"/>
      <c r="R209" s="40"/>
      <c r="S209" s="40"/>
      <c r="T209" s="40"/>
      <c r="U209" s="40"/>
      <c r="V209" s="40"/>
      <c r="W209" s="40"/>
      <c r="X209" s="40"/>
      <c r="Y209" s="40"/>
      <c r="Z209" s="40"/>
      <c r="AA209" s="40"/>
      <c r="AB209" s="40"/>
      <c r="AC209" s="40"/>
      <c r="AD209" s="40"/>
      <c r="AE209" s="40"/>
      <c r="AF209" s="40"/>
      <c r="AG209" s="40"/>
      <c r="AH209" s="40"/>
      <c r="AI209" s="40"/>
      <c r="AJ209" s="40"/>
      <c r="AK209" s="40"/>
      <c r="AL209" s="40"/>
      <c r="AM209" s="40"/>
      <c r="AN209" s="40"/>
      <c r="AO209" s="40"/>
      <c r="AP209" s="40"/>
      <c r="AQ209" s="81"/>
      <c r="AR209" s="40"/>
      <c r="AS209" s="40"/>
      <c r="AT209" s="120" t="s">
        <v>927</v>
      </c>
      <c r="AU209" s="40" t="s">
        <v>1203</v>
      </c>
      <c r="AV209" s="40" t="s">
        <v>1203</v>
      </c>
      <c r="AW209" s="40" t="s">
        <v>670</v>
      </c>
      <c r="AX209" s="140" t="s">
        <v>670</v>
      </c>
      <c r="AY209" s="40" t="s">
        <v>670</v>
      </c>
      <c r="AZ209" s="40" t="s">
        <v>670</v>
      </c>
      <c r="BA209" s="40" t="s">
        <v>670</v>
      </c>
      <c r="BB209" s="40" t="s">
        <v>927</v>
      </c>
      <c r="BC209" s="40" t="s">
        <v>670</v>
      </c>
      <c r="BD209" s="106" t="s">
        <v>927</v>
      </c>
      <c r="BE209" s="136" t="str">
        <f>IF(Control!$C$27=1,"ZL","SWP")</f>
        <v>ZL</v>
      </c>
      <c r="BF209" s="136" t="str">
        <f>IF(Control!$C$27=1,"ZL","SWP")</f>
        <v>ZL</v>
      </c>
      <c r="BG209" s="40"/>
      <c r="BH209" s="40"/>
      <c r="BI209" s="40"/>
      <c r="BJ209" s="40"/>
      <c r="BK209" s="40"/>
      <c r="BL209" s="100"/>
      <c r="BM209" s="101"/>
      <c r="BN209" s="101"/>
      <c r="BO209" s="99"/>
      <c r="BP209" s="9"/>
      <c r="BQ209" s="1"/>
      <c r="BR209" s="25"/>
      <c r="BS209" s="67"/>
      <c r="BT209" s="67"/>
      <c r="BU209" s="84" t="e">
        <f t="shared" si="10"/>
        <v>#VALUE!</v>
      </c>
      <c r="BV209" s="99">
        <f t="shared" si="8"/>
        <v>0</v>
      </c>
      <c r="BW209" s="86">
        <f>Design!B215</f>
        <v>11.94000000000001</v>
      </c>
      <c r="BX209" s="10">
        <f>Design!F215</f>
        <v>0.1220703125</v>
      </c>
      <c r="BY209" s="57" t="s">
        <v>1606</v>
      </c>
      <c r="BZ209" s="14" t="s">
        <v>2453</v>
      </c>
      <c r="CA209" s="245">
        <v>41726.715219907404</v>
      </c>
      <c r="CB209" t="s">
        <v>2452</v>
      </c>
      <c r="CC209" s="13"/>
      <c r="CD209" s="67"/>
      <c r="CE209" s="77">
        <v>203</v>
      </c>
      <c r="CF209" s="71">
        <v>81</v>
      </c>
      <c r="CG209" s="71">
        <v>81</v>
      </c>
      <c r="CH209" s="71">
        <v>78</v>
      </c>
      <c r="CI209" s="71">
        <v>80</v>
      </c>
      <c r="CJ209" s="71">
        <v>1</v>
      </c>
      <c r="CK209" s="71">
        <v>1</v>
      </c>
      <c r="CL209" s="71">
        <v>1</v>
      </c>
      <c r="CM209" s="71">
        <v>4</v>
      </c>
      <c r="CN209">
        <v>3</v>
      </c>
      <c r="CO209">
        <v>3</v>
      </c>
      <c r="CP209"/>
      <c r="CQ209"/>
      <c r="CR209"/>
      <c r="CS209" s="12">
        <v>203</v>
      </c>
      <c r="CT209">
        <v>36</v>
      </c>
      <c r="CU209" s="86">
        <v>215.00740051269531</v>
      </c>
      <c r="CV209" s="86">
        <v>-4.9926033020019531</v>
      </c>
      <c r="CW209" s="86"/>
      <c r="CX209" s="86"/>
      <c r="CY209" s="86"/>
      <c r="CZ209">
        <v>203</v>
      </c>
      <c r="DA209">
        <v>144</v>
      </c>
      <c r="DB209">
        <v>318.15371704101562</v>
      </c>
      <c r="DC209" s="86">
        <v>-0.43200001120567322</v>
      </c>
      <c r="DD209">
        <v>93</v>
      </c>
      <c r="DE209">
        <v>103</v>
      </c>
      <c r="DF209">
        <v>120.5</v>
      </c>
      <c r="DG209" s="86">
        <v>141</v>
      </c>
      <c r="DH209">
        <v>357.17730712890625</v>
      </c>
      <c r="DI209">
        <v>-4.3191227912902832</v>
      </c>
      <c r="DJ209">
        <v>53.4375</v>
      </c>
      <c r="DK209" s="86">
        <v>91</v>
      </c>
      <c r="DL209">
        <v>119.5</v>
      </c>
      <c r="DM209"/>
      <c r="DN209"/>
      <c r="DO209" s="86"/>
      <c r="DP209"/>
      <c r="DQ209"/>
      <c r="DR209"/>
      <c r="DS209" s="86"/>
      <c r="DT209"/>
      <c r="DU209" s="86"/>
      <c r="DV209" s="86"/>
      <c r="DW209" s="86"/>
      <c r="DX209"/>
      <c r="DY209" s="86"/>
      <c r="DZ209" s="86"/>
      <c r="EA209" s="86"/>
      <c r="EB209"/>
      <c r="EC209" s="86"/>
      <c r="ED209" s="86"/>
      <c r="EE209" s="86"/>
      <c r="EF209"/>
      <c r="EG209" s="86"/>
      <c r="EH209" s="86"/>
      <c r="EI209" s="86"/>
      <c r="EJ209" s="159"/>
      <c r="EK209" s="159"/>
      <c r="EL209" s="160"/>
      <c r="FA209" s="78"/>
    </row>
    <row r="210" spans="1:157">
      <c r="A210" s="26"/>
      <c r="B210" s="26"/>
      <c r="C210" s="315"/>
      <c r="D210" s="37" t="s">
        <v>2131</v>
      </c>
      <c r="E210" s="37" t="s">
        <v>2132</v>
      </c>
      <c r="F210" s="38"/>
      <c r="G210" s="39"/>
      <c r="H210" s="40"/>
      <c r="I210" s="40"/>
      <c r="J210" s="40"/>
      <c r="K210" s="40"/>
      <c r="L210" s="40"/>
      <c r="M210" s="40"/>
      <c r="N210" s="40"/>
      <c r="O210" s="40"/>
      <c r="P210" s="40"/>
      <c r="Q210" s="40"/>
      <c r="R210" s="40"/>
      <c r="S210" s="40"/>
      <c r="T210" s="40"/>
      <c r="U210" s="40"/>
      <c r="V210" s="40"/>
      <c r="W210" s="40"/>
      <c r="X210" s="40"/>
      <c r="Y210" s="40"/>
      <c r="Z210" s="40"/>
      <c r="AA210" s="40"/>
      <c r="AB210" s="40"/>
      <c r="AC210" s="40"/>
      <c r="AD210" s="40"/>
      <c r="AE210" s="40"/>
      <c r="AF210" s="40"/>
      <c r="AG210" s="40"/>
      <c r="AH210" s="40"/>
      <c r="AI210" s="40"/>
      <c r="AJ210" s="40"/>
      <c r="AK210" s="40"/>
      <c r="AL210" s="40"/>
      <c r="AM210" s="40"/>
      <c r="AN210" s="40"/>
      <c r="AO210" s="40"/>
      <c r="AP210" s="40"/>
      <c r="AQ210" s="40"/>
      <c r="AR210" s="40"/>
      <c r="AS210" s="40"/>
      <c r="AT210" s="120" t="s">
        <v>1207</v>
      </c>
      <c r="AU210" s="40" t="s">
        <v>1206</v>
      </c>
      <c r="AV210" s="40" t="s">
        <v>1207</v>
      </c>
      <c r="AW210" s="40" t="s">
        <v>1206</v>
      </c>
      <c r="AX210" s="140" t="s">
        <v>1206</v>
      </c>
      <c r="AY210" s="40" t="s">
        <v>1206</v>
      </c>
      <c r="AZ210" s="40" t="s">
        <v>1206</v>
      </c>
      <c r="BA210" s="40" t="s">
        <v>1206</v>
      </c>
      <c r="BB210" s="40" t="s">
        <v>1206</v>
      </c>
      <c r="BC210" s="40" t="s">
        <v>1206</v>
      </c>
      <c r="BD210" s="106" t="s">
        <v>1206</v>
      </c>
      <c r="BE210" s="140" t="s">
        <v>1206</v>
      </c>
      <c r="BF210" s="140" t="s">
        <v>1206</v>
      </c>
      <c r="BG210" s="40"/>
      <c r="BH210" s="40"/>
      <c r="BI210" s="40"/>
      <c r="BJ210" s="40"/>
      <c r="BK210" s="40"/>
      <c r="BL210" s="100"/>
      <c r="BM210" s="101"/>
      <c r="BN210" s="101"/>
      <c r="BO210" s="99"/>
      <c r="BP210" s="9"/>
      <c r="BQ210" s="1"/>
      <c r="BR210" s="25"/>
      <c r="BS210" s="67"/>
      <c r="BT210" s="67"/>
      <c r="BU210" s="84" t="e">
        <f t="shared" si="10"/>
        <v>#VALUE!</v>
      </c>
      <c r="BV210" s="99">
        <f t="shared" si="8"/>
        <v>0</v>
      </c>
      <c r="BW210" s="86">
        <f>Design!B216</f>
        <v>12.000000000000011</v>
      </c>
      <c r="BX210" s="10">
        <f>Design!F216</f>
        <v>0.12207031249999981</v>
      </c>
      <c r="BY210" s="57" t="s">
        <v>1607</v>
      </c>
      <c r="BZ210" s="14" t="s">
        <v>2454</v>
      </c>
      <c r="CA210" s="245">
        <v>41726.715219907404</v>
      </c>
      <c r="CB210" t="s">
        <v>2220</v>
      </c>
      <c r="CC210" s="13"/>
      <c r="CD210" s="67"/>
      <c r="CE210" s="77">
        <v>204</v>
      </c>
      <c r="CF210" s="71">
        <v>81</v>
      </c>
      <c r="CG210" s="71">
        <v>82</v>
      </c>
      <c r="CH210" s="71">
        <v>78</v>
      </c>
      <c r="CI210" s="71">
        <v>76</v>
      </c>
      <c r="CJ210" s="71">
        <v>0</v>
      </c>
      <c r="CK210" s="71">
        <v>1</v>
      </c>
      <c r="CL210" s="71">
        <v>1</v>
      </c>
      <c r="CM210" s="71">
        <v>3</v>
      </c>
      <c r="CN210">
        <v>3</v>
      </c>
      <c r="CO210">
        <v>4</v>
      </c>
      <c r="CP210"/>
      <c r="CQ210"/>
      <c r="CR210"/>
      <c r="CS210" s="12">
        <v>204</v>
      </c>
      <c r="CT210">
        <v>36</v>
      </c>
      <c r="CU210" s="86">
        <v>215.00740051269531</v>
      </c>
      <c r="CV210" s="86">
        <v>-4.9926033020019531</v>
      </c>
      <c r="CW210" s="86"/>
      <c r="CX210" s="86"/>
      <c r="CY210" s="86"/>
      <c r="CZ210">
        <v>204</v>
      </c>
      <c r="DA210">
        <v>145</v>
      </c>
      <c r="DB210">
        <v>312.7603759765625</v>
      </c>
      <c r="DC210" s="86">
        <v>-0.30000001192092896</v>
      </c>
      <c r="DD210">
        <v>86.666664123535156</v>
      </c>
      <c r="DE210">
        <v>93</v>
      </c>
      <c r="DF210">
        <v>120.5</v>
      </c>
      <c r="DG210" s="86">
        <v>141</v>
      </c>
      <c r="DH210">
        <v>357.17730712890625</v>
      </c>
      <c r="DI210">
        <v>-4.3191227912902832</v>
      </c>
      <c r="DJ210">
        <v>57.1875</v>
      </c>
      <c r="DK210" s="86">
        <v>89</v>
      </c>
      <c r="DL210">
        <v>119.5</v>
      </c>
      <c r="DM210"/>
      <c r="DN210"/>
      <c r="DO210" s="86"/>
      <c r="DP210"/>
      <c r="DQ210"/>
      <c r="DR210"/>
      <c r="DS210" s="86"/>
      <c r="DT210"/>
      <c r="DU210" s="86"/>
      <c r="DV210" s="86"/>
      <c r="DW210" s="86"/>
      <c r="DX210"/>
      <c r="DY210" s="86"/>
      <c r="DZ210" s="86"/>
      <c r="EA210" s="86"/>
      <c r="EB210"/>
      <c r="EC210" s="86"/>
      <c r="ED210" s="86"/>
      <c r="EE210" s="86"/>
      <c r="EF210"/>
      <c r="EG210" s="86"/>
      <c r="EH210" s="86"/>
      <c r="EI210" s="86"/>
      <c r="EJ210" s="159"/>
      <c r="EK210" s="159"/>
      <c r="EL210" s="160"/>
      <c r="FA210" s="78"/>
    </row>
    <row r="211" spans="1:157">
      <c r="A211" s="26"/>
      <c r="B211" s="26"/>
      <c r="C211" s="315"/>
      <c r="D211" s="37" t="s">
        <v>2133</v>
      </c>
      <c r="E211" s="37" t="s">
        <v>2134</v>
      </c>
      <c r="F211" s="38"/>
      <c r="G211" s="39"/>
      <c r="H211" s="40"/>
      <c r="I211" s="40"/>
      <c r="J211" s="40"/>
      <c r="K211" s="40"/>
      <c r="L211" s="40"/>
      <c r="M211" s="40"/>
      <c r="N211" s="40"/>
      <c r="O211" s="40"/>
      <c r="P211" s="40"/>
      <c r="Q211" s="40"/>
      <c r="R211" s="40"/>
      <c r="S211" s="40"/>
      <c r="T211" s="40"/>
      <c r="U211" s="40"/>
      <c r="V211" s="40"/>
      <c r="W211" s="40"/>
      <c r="X211" s="40"/>
      <c r="Y211" s="40"/>
      <c r="Z211" s="40"/>
      <c r="AA211" s="40"/>
      <c r="AB211" s="40"/>
      <c r="AC211" s="40"/>
      <c r="AD211" s="40"/>
      <c r="AE211" s="40"/>
      <c r="AF211" s="40"/>
      <c r="AG211" s="40"/>
      <c r="AH211" s="40"/>
      <c r="AI211" s="40"/>
      <c r="AJ211" s="40"/>
      <c r="AK211" s="40"/>
      <c r="AL211" s="40"/>
      <c r="AM211" s="40"/>
      <c r="AN211" s="40"/>
      <c r="AO211" s="40"/>
      <c r="AP211" s="40"/>
      <c r="AQ211" s="81"/>
      <c r="AR211" s="40"/>
      <c r="AS211" s="40"/>
      <c r="AT211" s="120" t="s">
        <v>922</v>
      </c>
      <c r="AU211" s="40" t="s">
        <v>922</v>
      </c>
      <c r="AV211" s="40" t="s">
        <v>922</v>
      </c>
      <c r="AW211" s="40" t="s">
        <v>922</v>
      </c>
      <c r="AX211" s="140" t="s">
        <v>922</v>
      </c>
      <c r="AY211" s="40">
        <v>0</v>
      </c>
      <c r="AZ211" s="40">
        <v>0</v>
      </c>
      <c r="BA211" s="40">
        <v>0</v>
      </c>
      <c r="BB211" s="40" t="s">
        <v>922</v>
      </c>
      <c r="BC211" s="40">
        <v>0</v>
      </c>
      <c r="BD211" s="106" t="s">
        <v>922</v>
      </c>
      <c r="BE211" s="140" t="s">
        <v>922</v>
      </c>
      <c r="BF211" s="140" t="s">
        <v>922</v>
      </c>
      <c r="BG211" s="40"/>
      <c r="BH211" s="40"/>
      <c r="BI211" s="40"/>
      <c r="BJ211" s="40"/>
      <c r="BK211" s="40"/>
      <c r="BL211" s="100"/>
      <c r="BM211" s="101"/>
      <c r="BN211" s="101"/>
      <c r="BO211" s="99"/>
      <c r="BP211" s="9"/>
      <c r="BQ211" s="1"/>
      <c r="BR211" s="25"/>
      <c r="BS211" s="67"/>
      <c r="BT211" s="67"/>
      <c r="BU211" s="84" t="e">
        <f t="shared" si="10"/>
        <v>#VALUE!</v>
      </c>
      <c r="BV211" s="99">
        <f t="shared" si="8"/>
        <v>0</v>
      </c>
      <c r="BW211" s="86">
        <f>Design!B217</f>
        <v>12.060000000000011</v>
      </c>
      <c r="BX211" s="10">
        <f>Design!F217</f>
        <v>0.12070852233069014</v>
      </c>
      <c r="BY211" s="57" t="s">
        <v>279</v>
      </c>
      <c r="BZ211" s="14" t="s">
        <v>427</v>
      </c>
      <c r="CA211" s="245">
        <v>41726.715219907404</v>
      </c>
      <c r="CB211" t="s">
        <v>2455</v>
      </c>
      <c r="CC211" s="13"/>
      <c r="CD211" s="67"/>
      <c r="CE211" s="77">
        <v>205</v>
      </c>
      <c r="CF211" s="71">
        <v>80</v>
      </c>
      <c r="CG211" s="71">
        <v>81</v>
      </c>
      <c r="CH211" s="71">
        <v>77</v>
      </c>
      <c r="CI211" s="71">
        <v>81</v>
      </c>
      <c r="CJ211" s="71">
        <v>0</v>
      </c>
      <c r="CK211" s="71">
        <v>1</v>
      </c>
      <c r="CL211" s="71">
        <v>0</v>
      </c>
      <c r="CM211" s="71">
        <v>4</v>
      </c>
      <c r="CN211">
        <v>3</v>
      </c>
      <c r="CO211">
        <v>4</v>
      </c>
      <c r="CP211"/>
      <c r="CQ211"/>
      <c r="CR211"/>
      <c r="CS211" s="12">
        <v>205</v>
      </c>
      <c r="CT211">
        <v>37</v>
      </c>
      <c r="CU211" s="86">
        <v>214.72618103027344</v>
      </c>
      <c r="CV211" s="86">
        <v>-5.2738223075866699</v>
      </c>
      <c r="CW211" s="86"/>
      <c r="CX211" s="86"/>
      <c r="CY211" s="86"/>
      <c r="CZ211">
        <v>205</v>
      </c>
      <c r="DA211">
        <v>146</v>
      </c>
      <c r="DB211">
        <v>306.65530395507812</v>
      </c>
      <c r="DC211" s="86">
        <v>-0.19200000166893005</v>
      </c>
      <c r="DD211">
        <v>90.333335876464844</v>
      </c>
      <c r="DE211">
        <v>83</v>
      </c>
      <c r="DF211">
        <v>120.5</v>
      </c>
      <c r="DG211" s="86">
        <v>142</v>
      </c>
      <c r="DH211">
        <v>357.17730712890625</v>
      </c>
      <c r="DI211">
        <v>-4.3806042671203613</v>
      </c>
      <c r="DJ211">
        <v>54.375</v>
      </c>
      <c r="DK211" s="86">
        <v>87</v>
      </c>
      <c r="DL211">
        <v>119.5</v>
      </c>
      <c r="DM211"/>
      <c r="DN211"/>
      <c r="DO211" s="86"/>
      <c r="DP211"/>
      <c r="DQ211"/>
      <c r="DR211"/>
      <c r="DS211" s="86"/>
      <c r="DT211"/>
      <c r="DU211" s="86"/>
      <c r="DV211" s="86"/>
      <c r="DW211" s="86"/>
      <c r="DX211"/>
      <c r="DY211" s="86"/>
      <c r="DZ211" s="86"/>
      <c r="EA211" s="86"/>
      <c r="EB211"/>
      <c r="EC211" s="86"/>
      <c r="ED211" s="86"/>
      <c r="EE211" s="86"/>
      <c r="EF211"/>
      <c r="EG211" s="86"/>
      <c r="EH211" s="86"/>
      <c r="EI211" s="86"/>
      <c r="EJ211" s="159"/>
      <c r="EK211" s="159"/>
      <c r="EL211" s="160"/>
      <c r="FA211" s="78"/>
    </row>
    <row r="212" spans="1:157">
      <c r="A212" s="26"/>
      <c r="B212" s="26"/>
      <c r="C212" s="315"/>
      <c r="D212" s="37" t="s">
        <v>2135</v>
      </c>
      <c r="E212" s="37" t="s">
        <v>2136</v>
      </c>
      <c r="F212" s="38"/>
      <c r="G212" s="39"/>
      <c r="H212" s="40"/>
      <c r="I212" s="40"/>
      <c r="J212" s="40"/>
      <c r="K212" s="40"/>
      <c r="L212" s="40"/>
      <c r="M212" s="40"/>
      <c r="N212" s="40"/>
      <c r="O212" s="40"/>
      <c r="P212" s="40"/>
      <c r="Q212" s="40"/>
      <c r="R212" s="40"/>
      <c r="S212" s="40"/>
      <c r="T212" s="40"/>
      <c r="U212" s="40"/>
      <c r="V212" s="40"/>
      <c r="W212" s="40"/>
      <c r="X212" s="40"/>
      <c r="Y212" s="40"/>
      <c r="Z212" s="40"/>
      <c r="AA212" s="40"/>
      <c r="AB212" s="40"/>
      <c r="AC212" s="40"/>
      <c r="AD212" s="40"/>
      <c r="AE212" s="40"/>
      <c r="AF212" s="40"/>
      <c r="AG212" s="40"/>
      <c r="AH212" s="40"/>
      <c r="AI212" s="40"/>
      <c r="AJ212" s="40"/>
      <c r="AK212" s="40"/>
      <c r="AL212" s="40"/>
      <c r="AM212" s="40"/>
      <c r="AN212" s="40"/>
      <c r="AO212" s="40"/>
      <c r="AP212" s="40"/>
      <c r="AQ212" s="81"/>
      <c r="AR212" s="40"/>
      <c r="AS212" s="40"/>
      <c r="AT212" s="120" t="s">
        <v>1178</v>
      </c>
      <c r="AU212" s="40" t="s">
        <v>1784</v>
      </c>
      <c r="AV212" s="40" t="s">
        <v>1178</v>
      </c>
      <c r="AW212" s="40" t="s">
        <v>829</v>
      </c>
      <c r="AX212" s="136">
        <v>400</v>
      </c>
      <c r="AY212" s="40" t="s">
        <v>810</v>
      </c>
      <c r="AZ212" s="40" t="s">
        <v>1619</v>
      </c>
      <c r="BA212" s="40" t="s">
        <v>1619</v>
      </c>
      <c r="BB212" s="40" t="s">
        <v>922</v>
      </c>
      <c r="BC212" s="40" t="s">
        <v>810</v>
      </c>
      <c r="BD212" s="106" t="s">
        <v>922</v>
      </c>
      <c r="BE212" s="136">
        <f>INT(Design!$H$13*1000)</f>
        <v>81984</v>
      </c>
      <c r="BF212" s="136">
        <f>INT(Design!$H$13*1000)</f>
        <v>81984</v>
      </c>
      <c r="BG212" s="40"/>
      <c r="BH212" s="40"/>
      <c r="BI212" s="40"/>
      <c r="BJ212" s="40"/>
      <c r="BK212" s="40"/>
      <c r="BL212" s="100"/>
      <c r="BM212" s="101"/>
      <c r="BN212" s="101"/>
      <c r="BO212" s="99"/>
      <c r="BP212" s="9"/>
      <c r="BQ212" s="1"/>
      <c r="BR212" s="25"/>
      <c r="BS212" s="67"/>
      <c r="BT212" s="67"/>
      <c r="BU212" s="84" t="e">
        <f t="shared" si="10"/>
        <v>#VALUE!</v>
      </c>
      <c r="BV212" s="99">
        <f t="shared" si="8"/>
        <v>0</v>
      </c>
      <c r="BW212" s="86">
        <f>Design!B218</f>
        <v>12.120000000000012</v>
      </c>
      <c r="BX212" s="10">
        <f>Design!F218</f>
        <v>0.11936939345832781</v>
      </c>
      <c r="BY212" s="57" t="s">
        <v>280</v>
      </c>
      <c r="BZ212" s="14" t="s">
        <v>2456</v>
      </c>
      <c r="CA212" s="245">
        <v>41726.715231481481</v>
      </c>
      <c r="CB212" t="s">
        <v>2457</v>
      </c>
      <c r="CC212" s="13"/>
      <c r="CD212" s="67"/>
      <c r="CE212" s="77">
        <v>206</v>
      </c>
      <c r="CF212" s="71">
        <v>79</v>
      </c>
      <c r="CG212" s="71">
        <v>82</v>
      </c>
      <c r="CH212" s="71">
        <v>78</v>
      </c>
      <c r="CI212" s="71">
        <v>76</v>
      </c>
      <c r="CJ212" s="71">
        <v>1</v>
      </c>
      <c r="CK212" s="71">
        <v>1</v>
      </c>
      <c r="CL212" s="71">
        <v>1</v>
      </c>
      <c r="CM212" s="71">
        <v>3</v>
      </c>
      <c r="CN212">
        <v>2</v>
      </c>
      <c r="CO212">
        <v>4</v>
      </c>
      <c r="CP212"/>
      <c r="CQ212"/>
      <c r="CR212"/>
      <c r="CS212" s="12">
        <v>206</v>
      </c>
      <c r="CT212">
        <v>37</v>
      </c>
      <c r="CU212" s="86">
        <v>214.72618103027344</v>
      </c>
      <c r="CV212" s="86">
        <v>-5.2738223075866699</v>
      </c>
      <c r="CW212" s="86"/>
      <c r="CX212" s="86"/>
      <c r="CY212" s="86"/>
      <c r="CZ212">
        <v>206</v>
      </c>
      <c r="DA212">
        <v>146</v>
      </c>
      <c r="DB212">
        <v>304.250244140625</v>
      </c>
      <c r="DC212" s="86">
        <v>-0.19200000166893005</v>
      </c>
      <c r="DD212">
        <v>71.833335876464844</v>
      </c>
      <c r="DE212">
        <v>72</v>
      </c>
      <c r="DF212">
        <v>120.5</v>
      </c>
      <c r="DG212" s="86">
        <v>143</v>
      </c>
      <c r="DH212">
        <v>357.62631225585937</v>
      </c>
      <c r="DI212">
        <v>-4.4425201416015625</v>
      </c>
      <c r="DJ212">
        <v>53.3125</v>
      </c>
      <c r="DK212" s="86">
        <v>91</v>
      </c>
      <c r="DL212">
        <v>119.5</v>
      </c>
      <c r="DM212"/>
      <c r="DN212"/>
      <c r="DO212" s="86"/>
      <c r="DP212"/>
      <c r="DQ212"/>
      <c r="DR212"/>
      <c r="DS212" s="86"/>
      <c r="DT212"/>
      <c r="DU212" s="86"/>
      <c r="DV212" s="86"/>
      <c r="DW212" s="86"/>
      <c r="DX212"/>
      <c r="DY212" s="86"/>
      <c r="DZ212" s="86"/>
      <c r="EA212" s="86"/>
      <c r="EB212"/>
      <c r="EC212" s="86"/>
      <c r="ED212" s="86"/>
      <c r="EE212" s="86"/>
      <c r="EF212"/>
      <c r="EG212" s="86"/>
      <c r="EH212" s="86"/>
      <c r="EI212" s="86"/>
      <c r="EJ212" s="159"/>
      <c r="EK212" s="159"/>
      <c r="EL212" s="160"/>
      <c r="FA212" s="78"/>
    </row>
    <row r="213" spans="1:157">
      <c r="A213" s="26"/>
      <c r="B213" s="26"/>
      <c r="C213" s="315"/>
      <c r="D213" s="37" t="s">
        <v>2137</v>
      </c>
      <c r="E213" s="37" t="s">
        <v>2138</v>
      </c>
      <c r="F213" s="38"/>
      <c r="G213" s="39"/>
      <c r="H213" s="40"/>
      <c r="I213" s="40"/>
      <c r="J213" s="40"/>
      <c r="K213" s="40"/>
      <c r="L213" s="40"/>
      <c r="M213" s="40"/>
      <c r="N213" s="40"/>
      <c r="O213" s="40"/>
      <c r="P213" s="40"/>
      <c r="Q213" s="40"/>
      <c r="R213" s="40"/>
      <c r="S213" s="40"/>
      <c r="T213" s="40"/>
      <c r="U213" s="40"/>
      <c r="V213" s="40"/>
      <c r="W213" s="40"/>
      <c r="X213" s="40"/>
      <c r="Y213" s="40"/>
      <c r="Z213" s="40"/>
      <c r="AA213" s="40"/>
      <c r="AB213" s="40"/>
      <c r="AC213" s="40"/>
      <c r="AD213" s="40"/>
      <c r="AE213" s="40"/>
      <c r="AF213" s="40"/>
      <c r="AG213" s="40"/>
      <c r="AH213" s="40"/>
      <c r="AI213" s="40"/>
      <c r="AJ213" s="40"/>
      <c r="AK213" s="40"/>
      <c r="AL213" s="40"/>
      <c r="AM213" s="40"/>
      <c r="AN213" s="40"/>
      <c r="AO213" s="40"/>
      <c r="AP213" s="40"/>
      <c r="AQ213" s="81"/>
      <c r="AR213" s="40"/>
      <c r="AS213" s="40"/>
      <c r="AT213" s="120" t="s">
        <v>1214</v>
      </c>
      <c r="AU213" s="40" t="s">
        <v>1214</v>
      </c>
      <c r="AV213" s="40" t="s">
        <v>1214</v>
      </c>
      <c r="AW213" s="40" t="s">
        <v>830</v>
      </c>
      <c r="AX213" s="136">
        <v>0.4</v>
      </c>
      <c r="AY213" s="40" t="s">
        <v>1620</v>
      </c>
      <c r="AZ213" s="40" t="s">
        <v>1620</v>
      </c>
      <c r="BA213" s="40" t="s">
        <v>1620</v>
      </c>
      <c r="BB213" s="40" t="s">
        <v>1214</v>
      </c>
      <c r="BC213" s="40" t="s">
        <v>1620</v>
      </c>
      <c r="BD213" s="106" t="s">
        <v>1214</v>
      </c>
      <c r="BE213" s="136" t="str">
        <f>FIXED(Control!$M$4,3)</f>
        <v>0.050</v>
      </c>
      <c r="BF213" s="136" t="str">
        <f>FIXED(Control!$M$4,3)</f>
        <v>0.050</v>
      </c>
      <c r="BG213" s="40"/>
      <c r="BH213" s="40"/>
      <c r="BI213" s="40"/>
      <c r="BJ213" s="40"/>
      <c r="BK213" s="40"/>
      <c r="BL213" s="100"/>
      <c r="BM213" s="101"/>
      <c r="BN213" s="101"/>
      <c r="BO213" s="99"/>
      <c r="BP213" s="9"/>
      <c r="BQ213" s="1"/>
      <c r="BR213" s="25"/>
      <c r="BS213" s="67"/>
      <c r="BT213" s="67"/>
      <c r="BU213" s="84" t="e">
        <f t="shared" si="10"/>
        <v>#VALUE!</v>
      </c>
      <c r="BV213" s="99">
        <f t="shared" si="8"/>
        <v>0</v>
      </c>
      <c r="BW213" s="86">
        <f>Design!B219</f>
        <v>12.180000000000012</v>
      </c>
      <c r="BX213" s="10">
        <f>Design!F219</f>
        <v>0.11805242585457654</v>
      </c>
      <c r="BY213" s="57" t="s">
        <v>281</v>
      </c>
      <c r="BZ213" s="14" t="s">
        <v>2458</v>
      </c>
      <c r="CA213" s="245">
        <v>41726.715231481481</v>
      </c>
      <c r="CB213" t="s">
        <v>2459</v>
      </c>
      <c r="CC213" s="13"/>
      <c r="CD213" s="67"/>
      <c r="CE213" s="77">
        <v>207</v>
      </c>
      <c r="CF213" s="71">
        <v>80</v>
      </c>
      <c r="CG213" s="71">
        <v>79</v>
      </c>
      <c r="CH213" s="71">
        <v>77</v>
      </c>
      <c r="CI213" s="71">
        <v>75</v>
      </c>
      <c r="CJ213" s="71">
        <v>1</v>
      </c>
      <c r="CK213" s="71">
        <v>1</v>
      </c>
      <c r="CL213" s="71">
        <v>0</v>
      </c>
      <c r="CM213" s="71">
        <v>3</v>
      </c>
      <c r="CN213">
        <v>3</v>
      </c>
      <c r="CO213">
        <v>4</v>
      </c>
      <c r="CP213"/>
      <c r="CQ213"/>
      <c r="CR213"/>
      <c r="CS213" s="12">
        <v>207</v>
      </c>
      <c r="CT213">
        <v>37</v>
      </c>
      <c r="CU213" s="86">
        <v>214.72618103027344</v>
      </c>
      <c r="CV213" s="86">
        <v>-5.2738223075866699</v>
      </c>
      <c r="CW213" s="86"/>
      <c r="CX213" s="86"/>
      <c r="CY213" s="86"/>
      <c r="CZ213">
        <v>207</v>
      </c>
      <c r="DA213">
        <v>147</v>
      </c>
      <c r="DB213">
        <v>303.59530639648438</v>
      </c>
      <c r="DC213" s="86">
        <v>-0.1080000028014183</v>
      </c>
      <c r="DD213">
        <v>63.166667938232422</v>
      </c>
      <c r="DE213">
        <v>61</v>
      </c>
      <c r="DF213">
        <v>120.5</v>
      </c>
      <c r="DG213" s="86">
        <v>143</v>
      </c>
      <c r="DH213">
        <v>358.21279907226562</v>
      </c>
      <c r="DI213">
        <v>-4.4425201416015625</v>
      </c>
      <c r="DJ213">
        <v>52.625</v>
      </c>
      <c r="DK213" s="86">
        <v>87</v>
      </c>
      <c r="DL213">
        <v>119.5</v>
      </c>
      <c r="DM213"/>
      <c r="DN213"/>
      <c r="DO213" s="86"/>
      <c r="DP213"/>
      <c r="DQ213"/>
      <c r="DR213"/>
      <c r="DS213" s="86"/>
      <c r="DT213"/>
      <c r="DU213" s="86"/>
      <c r="DV213" s="86"/>
      <c r="DW213" s="86"/>
      <c r="DX213"/>
      <c r="DY213" s="86"/>
      <c r="DZ213" s="86"/>
      <c r="EA213" s="86"/>
      <c r="EB213"/>
      <c r="EC213" s="86"/>
      <c r="ED213" s="86"/>
      <c r="EE213" s="86"/>
      <c r="EF213"/>
      <c r="EG213" s="86"/>
      <c r="EH213" s="86"/>
      <c r="EI213" s="86"/>
      <c r="EJ213" s="159"/>
      <c r="EK213" s="159"/>
      <c r="EL213" s="160"/>
      <c r="FA213" s="78"/>
    </row>
    <row r="214" spans="1:157">
      <c r="A214" s="26"/>
      <c r="B214" s="26"/>
      <c r="C214" s="315"/>
      <c r="D214" s="37" t="s">
        <v>2139</v>
      </c>
      <c r="E214" s="37" t="s">
        <v>2140</v>
      </c>
      <c r="F214" s="38"/>
      <c r="G214" s="39"/>
      <c r="H214" s="40"/>
      <c r="I214" s="40"/>
      <c r="J214" s="40"/>
      <c r="K214" s="40"/>
      <c r="L214" s="40"/>
      <c r="M214" s="40"/>
      <c r="N214" s="40"/>
      <c r="O214" s="40"/>
      <c r="P214" s="40"/>
      <c r="Q214" s="40"/>
      <c r="R214" s="40"/>
      <c r="S214" s="40"/>
      <c r="T214" s="40"/>
      <c r="U214" s="40"/>
      <c r="V214" s="40"/>
      <c r="W214" s="40"/>
      <c r="X214" s="40"/>
      <c r="Y214" s="40"/>
      <c r="Z214" s="40"/>
      <c r="AA214" s="40"/>
      <c r="AB214" s="40"/>
      <c r="AC214" s="40"/>
      <c r="AD214" s="40"/>
      <c r="AE214" s="46"/>
      <c r="AF214" s="40"/>
      <c r="AG214" s="46"/>
      <c r="AH214" s="46"/>
      <c r="AI214" s="46"/>
      <c r="AJ214" s="46"/>
      <c r="AK214" s="46"/>
      <c r="AL214" s="46"/>
      <c r="AM214" s="46"/>
      <c r="AN214" s="46"/>
      <c r="AO214" s="40"/>
      <c r="AP214" s="40"/>
      <c r="AQ214" s="81"/>
      <c r="AR214" s="40"/>
      <c r="AS214" s="40"/>
      <c r="AT214" s="120" t="s">
        <v>2128</v>
      </c>
      <c r="AU214" s="40" t="s">
        <v>2128</v>
      </c>
      <c r="AV214" s="40" t="s">
        <v>2128</v>
      </c>
      <c r="AW214" s="40" t="s">
        <v>831</v>
      </c>
      <c r="AX214" s="140" t="s">
        <v>2208</v>
      </c>
      <c r="AY214" s="40" t="s">
        <v>811</v>
      </c>
      <c r="AZ214" s="40" t="s">
        <v>1621</v>
      </c>
      <c r="BA214" s="40" t="s">
        <v>1621</v>
      </c>
      <c r="BB214" s="40" t="s">
        <v>2208</v>
      </c>
      <c r="BC214" s="40" t="s">
        <v>811</v>
      </c>
      <c r="BD214" s="106" t="s">
        <v>2208</v>
      </c>
      <c r="BE214" s="146" t="str">
        <f>FIXED(Design!$C$10/10000,8)</f>
        <v>0.00006400</v>
      </c>
      <c r="BF214" s="146" t="str">
        <f>FIXED(Design!$C$10/10000,8)</f>
        <v>0.00006400</v>
      </c>
      <c r="BG214" s="40"/>
      <c r="BH214" s="40"/>
      <c r="BI214" s="40"/>
      <c r="BJ214" s="40"/>
      <c r="BK214" s="40"/>
      <c r="BL214" s="100"/>
      <c r="BM214" s="101"/>
      <c r="BN214" s="101"/>
      <c r="BO214" s="99"/>
      <c r="BP214" s="9"/>
      <c r="BQ214" s="1"/>
      <c r="BR214" s="25"/>
      <c r="BS214" s="67"/>
      <c r="BT214" s="67"/>
      <c r="BU214" s="84" t="e">
        <f t="shared" si="10"/>
        <v>#VALUE!</v>
      </c>
      <c r="BV214" s="99">
        <f t="shared" si="8"/>
        <v>0</v>
      </c>
      <c r="BW214" s="86">
        <f>Design!B220</f>
        <v>12.240000000000013</v>
      </c>
      <c r="BX214" s="10">
        <f>Design!F220</f>
        <v>0.11675713320699872</v>
      </c>
      <c r="BY214" s="57" t="s">
        <v>282</v>
      </c>
      <c r="BZ214" s="14" t="s">
        <v>2460</v>
      </c>
      <c r="CA214" s="245">
        <v>41726.715231481481</v>
      </c>
      <c r="CB214" t="s">
        <v>2461</v>
      </c>
      <c r="CC214" s="13"/>
      <c r="CD214" s="67"/>
      <c r="CE214" s="77">
        <v>208</v>
      </c>
      <c r="CF214" s="71">
        <v>79</v>
      </c>
      <c r="CG214" s="71">
        <v>85</v>
      </c>
      <c r="CH214" s="71">
        <v>78</v>
      </c>
      <c r="CI214" s="71">
        <v>77</v>
      </c>
      <c r="CJ214" s="71">
        <v>1</v>
      </c>
      <c r="CK214" s="71">
        <v>0</v>
      </c>
      <c r="CL214" s="71">
        <v>1</v>
      </c>
      <c r="CM214" s="71">
        <v>3</v>
      </c>
      <c r="CN214">
        <v>3</v>
      </c>
      <c r="CO214">
        <v>4</v>
      </c>
      <c r="CP214"/>
      <c r="CQ214"/>
      <c r="CR214"/>
      <c r="CS214">
        <v>208</v>
      </c>
      <c r="CT214">
        <v>37</v>
      </c>
      <c r="CU214" s="86">
        <v>214.72618103027344</v>
      </c>
      <c r="CV214" s="86">
        <v>-5.2738223075866699</v>
      </c>
      <c r="CW214" s="86"/>
      <c r="CX214" s="86"/>
      <c r="CY214" s="86"/>
      <c r="CZ214">
        <v>208</v>
      </c>
      <c r="DA214">
        <v>148</v>
      </c>
      <c r="DB214">
        <v>300.78570556640625</v>
      </c>
      <c r="DC214" s="86">
        <v>-4.8000000417232513E-2</v>
      </c>
      <c r="DD214">
        <v>74</v>
      </c>
      <c r="DE214">
        <v>134</v>
      </c>
      <c r="DF214">
        <v>120</v>
      </c>
      <c r="DG214" s="86">
        <v>144</v>
      </c>
      <c r="DH214">
        <v>359.794189453125</v>
      </c>
      <c r="DI214">
        <v>-4.5048708915710449</v>
      </c>
      <c r="DJ214">
        <v>47.588233947753906</v>
      </c>
      <c r="DK214" s="86">
        <v>89</v>
      </c>
      <c r="DL214">
        <v>120</v>
      </c>
      <c r="DM214"/>
      <c r="DN214"/>
      <c r="DO214" s="86"/>
      <c r="DP214"/>
      <c r="DQ214"/>
      <c r="DR214"/>
      <c r="DS214" s="86"/>
      <c r="DT214"/>
      <c r="DU214" s="86"/>
      <c r="DV214" s="86"/>
      <c r="DW214" s="86"/>
      <c r="DX214"/>
      <c r="DY214" s="86"/>
      <c r="DZ214" s="86"/>
      <c r="EA214" s="86"/>
      <c r="EB214"/>
      <c r="EC214" s="86"/>
      <c r="ED214" s="86"/>
      <c r="EE214" s="86"/>
      <c r="EF214"/>
      <c r="EG214" s="86"/>
      <c r="EH214" s="86"/>
      <c r="EI214" s="86"/>
      <c r="EJ214" s="159"/>
      <c r="EK214" s="159"/>
      <c r="EL214" s="160"/>
      <c r="FA214" s="78"/>
    </row>
    <row r="215" spans="1:157">
      <c r="A215" s="26"/>
      <c r="B215" s="26"/>
      <c r="C215" s="315"/>
      <c r="D215" s="37" t="s">
        <v>2141</v>
      </c>
      <c r="E215" s="37" t="s">
        <v>2142</v>
      </c>
      <c r="F215" s="38"/>
      <c r="G215" s="39"/>
      <c r="H215" s="40"/>
      <c r="I215" s="40"/>
      <c r="J215" s="40"/>
      <c r="K215" s="40"/>
      <c r="L215" s="40"/>
      <c r="M215" s="40"/>
      <c r="N215" s="40"/>
      <c r="O215" s="40"/>
      <c r="P215" s="40"/>
      <c r="Q215" s="40"/>
      <c r="R215" s="40"/>
      <c r="S215" s="40"/>
      <c r="T215" s="40"/>
      <c r="U215" s="40"/>
      <c r="V215" s="40"/>
      <c r="W215" s="40"/>
      <c r="X215" s="40"/>
      <c r="Y215" s="40"/>
      <c r="Z215" s="40"/>
      <c r="AA215" s="40"/>
      <c r="AB215" s="40"/>
      <c r="AC215" s="40"/>
      <c r="AD215" s="40"/>
      <c r="AE215" s="40"/>
      <c r="AF215" s="40"/>
      <c r="AG215" s="40"/>
      <c r="AH215" s="40"/>
      <c r="AI215" s="40"/>
      <c r="AJ215" s="40"/>
      <c r="AK215" s="40"/>
      <c r="AL215" s="40"/>
      <c r="AM215" s="40"/>
      <c r="AN215" s="40"/>
      <c r="AO215" s="40"/>
      <c r="AP215" s="40"/>
      <c r="AQ215" s="81"/>
      <c r="AR215" s="40"/>
      <c r="AS215" s="40"/>
      <c r="AT215" s="120" t="s">
        <v>927</v>
      </c>
      <c r="AU215" s="40" t="s">
        <v>2209</v>
      </c>
      <c r="AV215" s="40" t="s">
        <v>927</v>
      </c>
      <c r="AW215" s="40" t="s">
        <v>2209</v>
      </c>
      <c r="AX215" s="140" t="s">
        <v>2209</v>
      </c>
      <c r="AY215" s="40" t="s">
        <v>2209</v>
      </c>
      <c r="AZ215" s="40" t="s">
        <v>2209</v>
      </c>
      <c r="BA215" s="40" t="s">
        <v>2209</v>
      </c>
      <c r="BB215" s="40" t="s">
        <v>927</v>
      </c>
      <c r="BC215" s="40" t="s">
        <v>2209</v>
      </c>
      <c r="BD215" s="106" t="s">
        <v>927</v>
      </c>
      <c r="BE215" s="140" t="s">
        <v>2209</v>
      </c>
      <c r="BF215" s="140" t="s">
        <v>2209</v>
      </c>
      <c r="BG215" s="40"/>
      <c r="BH215" s="40"/>
      <c r="BI215" s="40"/>
      <c r="BJ215" s="40"/>
      <c r="BK215" s="40"/>
      <c r="BL215" s="100"/>
      <c r="BM215" s="101"/>
      <c r="BN215" s="101"/>
      <c r="BO215" s="99"/>
      <c r="BP215" s="9"/>
      <c r="BQ215" s="1"/>
      <c r="BR215" s="25"/>
      <c r="BS215" s="67"/>
      <c r="BT215" s="67"/>
      <c r="BU215" s="84" t="e">
        <f t="shared" si="10"/>
        <v>#VALUE!</v>
      </c>
      <c r="BV215" s="99">
        <f t="shared" si="8"/>
        <v>0</v>
      </c>
      <c r="BW215" s="86">
        <f>Design!B221</f>
        <v>12.300000000000013</v>
      </c>
      <c r="BX215" s="10">
        <f>Design!F221</f>
        <v>0.11548304247004343</v>
      </c>
      <c r="BY215" s="57" t="s">
        <v>283</v>
      </c>
      <c r="BZ215" s="14" t="s">
        <v>2462</v>
      </c>
      <c r="CA215" s="245">
        <v>41726.715231481481</v>
      </c>
      <c r="CB215" t="s">
        <v>2463</v>
      </c>
      <c r="CC215" s="13"/>
      <c r="CD215" s="67"/>
      <c r="CE215" s="77">
        <v>209</v>
      </c>
      <c r="CF215" s="71">
        <v>84</v>
      </c>
      <c r="CG215" s="71">
        <v>80</v>
      </c>
      <c r="CH215" s="71">
        <v>78</v>
      </c>
      <c r="CI215" s="71">
        <v>76</v>
      </c>
      <c r="CJ215" s="71">
        <v>1</v>
      </c>
      <c r="CK215" s="71">
        <v>1</v>
      </c>
      <c r="CL215" s="71">
        <v>0</v>
      </c>
      <c r="CM215" s="71">
        <v>4</v>
      </c>
      <c r="CN215">
        <v>3</v>
      </c>
      <c r="CO215">
        <v>3</v>
      </c>
      <c r="CP215"/>
      <c r="CQ215"/>
      <c r="CR215"/>
      <c r="CS215">
        <v>209</v>
      </c>
      <c r="CT215">
        <v>37</v>
      </c>
      <c r="CU215" s="86">
        <v>214.72618103027344</v>
      </c>
      <c r="CV215" s="86">
        <v>-5.2738223075866699</v>
      </c>
      <c r="CW215" s="86"/>
      <c r="CX215" s="86"/>
      <c r="CY215" s="86"/>
      <c r="CZ215">
        <v>209</v>
      </c>
      <c r="DA215">
        <v>149</v>
      </c>
      <c r="DB215">
        <v>302.54330444335937</v>
      </c>
      <c r="DC215" s="86">
        <v>-1.2000000104308128E-2</v>
      </c>
      <c r="DD215">
        <v>51.200000762939453</v>
      </c>
      <c r="DE215">
        <v>38</v>
      </c>
      <c r="DF215">
        <v>120.5</v>
      </c>
      <c r="DG215" s="86">
        <v>144</v>
      </c>
      <c r="DH215">
        <v>360.74026489257812</v>
      </c>
      <c r="DI215">
        <v>-4.5048708915710449</v>
      </c>
      <c r="DJ215">
        <v>50.764705657958984</v>
      </c>
      <c r="DK215" s="86">
        <v>91</v>
      </c>
      <c r="DL215">
        <v>120</v>
      </c>
      <c r="DM215"/>
      <c r="DN215"/>
      <c r="DO215" s="86"/>
      <c r="DP215"/>
      <c r="DQ215"/>
      <c r="DR215"/>
      <c r="DS215" s="86"/>
      <c r="DT215"/>
      <c r="DU215" s="86"/>
      <c r="DV215" s="86"/>
      <c r="DW215" s="86"/>
      <c r="DX215"/>
      <c r="DY215" s="86"/>
      <c r="DZ215" s="86"/>
      <c r="EA215" s="86"/>
      <c r="EB215"/>
      <c r="EC215" s="86"/>
      <c r="ED215" s="86"/>
      <c r="EE215" s="86"/>
      <c r="EF215"/>
      <c r="EG215" s="86"/>
      <c r="EH215" s="86"/>
      <c r="EI215" s="86"/>
      <c r="EJ215" s="159"/>
      <c r="EK215" s="159"/>
      <c r="EL215" s="160"/>
      <c r="FA215" s="78"/>
    </row>
    <row r="216" spans="1:157">
      <c r="A216" s="26"/>
      <c r="B216" s="26"/>
      <c r="C216" s="315"/>
      <c r="D216" s="37" t="s">
        <v>2143</v>
      </c>
      <c r="E216" s="37" t="s">
        <v>2144</v>
      </c>
      <c r="F216" s="38"/>
      <c r="G216" s="39"/>
      <c r="H216" s="40"/>
      <c r="I216" s="40"/>
      <c r="J216" s="40"/>
      <c r="K216" s="40"/>
      <c r="L216" s="40"/>
      <c r="M216" s="40"/>
      <c r="N216" s="40"/>
      <c r="O216" s="40"/>
      <c r="P216" s="40"/>
      <c r="Q216" s="40"/>
      <c r="R216" s="40"/>
      <c r="S216" s="40"/>
      <c r="T216" s="40"/>
      <c r="U216" s="40"/>
      <c r="V216" s="40"/>
      <c r="W216" s="40"/>
      <c r="X216" s="40"/>
      <c r="Y216" s="40"/>
      <c r="Z216" s="40"/>
      <c r="AA216" s="40"/>
      <c r="AB216" s="40"/>
      <c r="AC216" s="40"/>
      <c r="AD216" s="40"/>
      <c r="AE216" s="40"/>
      <c r="AF216" s="40"/>
      <c r="AG216" s="40"/>
      <c r="AH216" s="40"/>
      <c r="AI216" s="40"/>
      <c r="AJ216" s="40"/>
      <c r="AK216" s="40"/>
      <c r="AL216" s="40"/>
      <c r="AM216" s="40"/>
      <c r="AN216" s="40"/>
      <c r="AO216" s="40"/>
      <c r="AP216" s="40"/>
      <c r="AQ216" s="40"/>
      <c r="AR216" s="40"/>
      <c r="AS216" s="40"/>
      <c r="AT216" s="120" t="s">
        <v>1207</v>
      </c>
      <c r="AU216" s="40" t="s">
        <v>1207</v>
      </c>
      <c r="AV216" s="40" t="s">
        <v>1207</v>
      </c>
      <c r="AW216" s="40" t="s">
        <v>1207</v>
      </c>
      <c r="AX216" s="140" t="s">
        <v>1206</v>
      </c>
      <c r="AY216" s="40" t="s">
        <v>1207</v>
      </c>
      <c r="AZ216" s="40" t="s">
        <v>1207</v>
      </c>
      <c r="BA216" s="40" t="s">
        <v>1207</v>
      </c>
      <c r="BB216" s="40" t="s">
        <v>1206</v>
      </c>
      <c r="BC216" s="40" t="s">
        <v>1207</v>
      </c>
      <c r="BD216" s="106" t="s">
        <v>1206</v>
      </c>
      <c r="BE216" s="136" t="str">
        <f>IF(Control!$C$27=1,"FORWARD","REVERSE")</f>
        <v>FORWARD</v>
      </c>
      <c r="BF216" s="136" t="str">
        <f>IF(Control!$C$27=1,"FORWARD","REVERSE")</f>
        <v>FORWARD</v>
      </c>
      <c r="BG216" s="40"/>
      <c r="BH216" s="40"/>
      <c r="BI216" s="40"/>
      <c r="BJ216" s="40"/>
      <c r="BK216" s="40"/>
      <c r="BL216" s="100"/>
      <c r="BM216" s="101"/>
      <c r="BN216" s="101"/>
      <c r="BO216" s="99"/>
      <c r="BP216" s="9"/>
      <c r="BQ216" s="1"/>
      <c r="BR216" s="25"/>
      <c r="BS216" s="67"/>
      <c r="BT216" s="67"/>
      <c r="BU216" s="84" t="e">
        <f t="shared" si="10"/>
        <v>#VALUE!</v>
      </c>
      <c r="BV216" s="99">
        <f t="shared" si="8"/>
        <v>0</v>
      </c>
      <c r="BW216" s="86">
        <f>Design!B222</f>
        <v>12.360000000000014</v>
      </c>
      <c r="BX216" s="10">
        <f>Design!F222</f>
        <v>0.11422969343308997</v>
      </c>
      <c r="BY216" s="57" t="s">
        <v>284</v>
      </c>
      <c r="BZ216" s="14" t="s">
        <v>2464</v>
      </c>
      <c r="CA216" s="245">
        <v>41726.715231481481</v>
      </c>
      <c r="CB216" t="s">
        <v>2220</v>
      </c>
      <c r="CC216" s="13"/>
      <c r="CD216" s="67"/>
      <c r="CE216" s="77">
        <v>210</v>
      </c>
      <c r="CF216" s="71">
        <v>78</v>
      </c>
      <c r="CG216" s="71">
        <v>81</v>
      </c>
      <c r="CH216" s="71">
        <v>73</v>
      </c>
      <c r="CI216" s="71">
        <v>76</v>
      </c>
      <c r="CJ216" s="71">
        <v>0</v>
      </c>
      <c r="CK216" s="71">
        <v>1</v>
      </c>
      <c r="CL216" s="71">
        <v>0</v>
      </c>
      <c r="CM216" s="71">
        <v>2</v>
      </c>
      <c r="CN216">
        <v>3</v>
      </c>
      <c r="CO216">
        <v>3</v>
      </c>
      <c r="CP216"/>
      <c r="CQ216"/>
      <c r="CR216"/>
      <c r="CS216">
        <v>210</v>
      </c>
      <c r="CT216">
        <v>38</v>
      </c>
      <c r="CU216" s="86">
        <v>214.437255859375</v>
      </c>
      <c r="CV216" s="86">
        <v>-5.5627460479736328</v>
      </c>
      <c r="CW216" s="86"/>
      <c r="CX216" s="86"/>
      <c r="CY216" s="86"/>
      <c r="CZ216">
        <v>210</v>
      </c>
      <c r="DA216">
        <v>149</v>
      </c>
      <c r="DB216">
        <v>296.4208984375</v>
      </c>
      <c r="DC216" s="86">
        <v>-1.2000000104308128E-2</v>
      </c>
      <c r="DD216">
        <v>90.599998474121094</v>
      </c>
      <c r="DE216">
        <v>113</v>
      </c>
      <c r="DF216">
        <v>120</v>
      </c>
      <c r="DG216" s="86">
        <v>145</v>
      </c>
      <c r="DH216">
        <v>361.26422119140625</v>
      </c>
      <c r="DI216">
        <v>-4.5676555633544922</v>
      </c>
      <c r="DJ216">
        <v>52.8125</v>
      </c>
      <c r="DK216" s="86">
        <v>90</v>
      </c>
      <c r="DL216">
        <v>119.5</v>
      </c>
      <c r="DM216"/>
      <c r="DN216"/>
      <c r="DO216" s="86"/>
      <c r="DP216"/>
      <c r="DQ216"/>
      <c r="DR216"/>
      <c r="DS216" s="86"/>
      <c r="DT216"/>
      <c r="DU216" s="86"/>
      <c r="DV216" s="86"/>
      <c r="DW216" s="86"/>
      <c r="DX216"/>
      <c r="DY216" s="86"/>
      <c r="DZ216" s="86"/>
      <c r="EA216" s="86"/>
      <c r="EB216"/>
      <c r="EC216" s="86"/>
      <c r="ED216" s="86"/>
      <c r="EE216" s="86"/>
      <c r="EF216"/>
      <c r="EG216" s="86"/>
      <c r="EH216" s="86"/>
      <c r="EI216" s="86"/>
      <c r="EJ216" s="159"/>
      <c r="EK216" s="159"/>
      <c r="EL216" s="160"/>
      <c r="FA216" s="78"/>
    </row>
    <row r="217" spans="1:157">
      <c r="A217" s="26"/>
      <c r="B217" s="26"/>
      <c r="C217" s="315"/>
      <c r="D217" s="37" t="s">
        <v>2145</v>
      </c>
      <c r="E217" s="37" t="s">
        <v>2146</v>
      </c>
      <c r="F217" s="38"/>
      <c r="G217" s="39"/>
      <c r="H217" s="40"/>
      <c r="I217" s="40"/>
      <c r="J217" s="40"/>
      <c r="K217" s="40"/>
      <c r="L217" s="40"/>
      <c r="M217" s="40"/>
      <c r="N217" s="40"/>
      <c r="O217" s="40"/>
      <c r="P217" s="40"/>
      <c r="Q217" s="40"/>
      <c r="R217" s="40"/>
      <c r="S217" s="40"/>
      <c r="T217" s="40"/>
      <c r="U217" s="40"/>
      <c r="V217" s="40"/>
      <c r="W217" s="40"/>
      <c r="X217" s="40"/>
      <c r="Y217" s="40"/>
      <c r="Z217" s="40"/>
      <c r="AA217" s="40"/>
      <c r="AB217" s="40"/>
      <c r="AC217" s="40"/>
      <c r="AD217" s="40"/>
      <c r="AE217" s="40"/>
      <c r="AF217" s="40"/>
      <c r="AG217" s="40"/>
      <c r="AH217" s="40"/>
      <c r="AI217" s="40"/>
      <c r="AJ217" s="40"/>
      <c r="AK217" s="40"/>
      <c r="AL217" s="40"/>
      <c r="AM217" s="40"/>
      <c r="AN217" s="40"/>
      <c r="AO217" s="40"/>
      <c r="AP217" s="40"/>
      <c r="AQ217" s="81"/>
      <c r="AR217" s="40"/>
      <c r="AS217" s="40"/>
      <c r="AT217" s="120" t="s">
        <v>922</v>
      </c>
      <c r="AU217" s="40" t="s">
        <v>922</v>
      </c>
      <c r="AV217" s="40" t="s">
        <v>922</v>
      </c>
      <c r="AW217" s="40" t="s">
        <v>922</v>
      </c>
      <c r="AX217" s="140" t="s">
        <v>922</v>
      </c>
      <c r="AY217" s="40">
        <v>0</v>
      </c>
      <c r="AZ217" s="40">
        <v>0</v>
      </c>
      <c r="BA217" s="40">
        <v>0</v>
      </c>
      <c r="BB217" s="40" t="s">
        <v>922</v>
      </c>
      <c r="BC217" s="40">
        <v>0</v>
      </c>
      <c r="BD217" s="106" t="s">
        <v>922</v>
      </c>
      <c r="BE217" s="140" t="s">
        <v>922</v>
      </c>
      <c r="BF217" s="140" t="s">
        <v>922</v>
      </c>
      <c r="BG217" s="40"/>
      <c r="BH217" s="40"/>
      <c r="BI217" s="40"/>
      <c r="BJ217" s="40"/>
      <c r="BK217" s="40"/>
      <c r="BL217" s="100"/>
      <c r="BM217" s="101"/>
      <c r="BN217" s="101"/>
      <c r="BO217" s="99"/>
      <c r="BP217" s="9"/>
      <c r="BQ217" s="1"/>
      <c r="BR217" s="25"/>
      <c r="BS217" s="67"/>
      <c r="BT217" s="67"/>
      <c r="BU217" s="84" t="e">
        <f t="shared" si="10"/>
        <v>#VALUE!</v>
      </c>
      <c r="BV217" s="99">
        <f t="shared" si="8"/>
        <v>0</v>
      </c>
      <c r="BW217" s="86">
        <f>Design!B223</f>
        <v>12.420000000000014</v>
      </c>
      <c r="BX217" s="10">
        <f>Design!F223</f>
        <v>0.11299663830481149</v>
      </c>
      <c r="BY217" s="57" t="s">
        <v>285</v>
      </c>
      <c r="BZ217" s="14" t="s">
        <v>427</v>
      </c>
      <c r="CA217" s="245">
        <v>41726.715231481481</v>
      </c>
      <c r="CB217" t="s">
        <v>2465</v>
      </c>
      <c r="CC217" s="13"/>
      <c r="CD217" s="67"/>
      <c r="CE217" s="77">
        <v>211</v>
      </c>
      <c r="CF217" s="71">
        <v>82</v>
      </c>
      <c r="CG217" s="71">
        <v>79</v>
      </c>
      <c r="CH217" s="71">
        <v>76</v>
      </c>
      <c r="CI217" s="71">
        <v>77</v>
      </c>
      <c r="CJ217" s="71">
        <v>1</v>
      </c>
      <c r="CK217" s="71">
        <v>1</v>
      </c>
      <c r="CL217" s="71">
        <v>1</v>
      </c>
      <c r="CM217" s="71">
        <v>3</v>
      </c>
      <c r="CN217">
        <v>2</v>
      </c>
      <c r="CO217">
        <v>3</v>
      </c>
      <c r="CP217"/>
      <c r="CQ217"/>
      <c r="CR217"/>
      <c r="CS217">
        <v>211</v>
      </c>
      <c r="CT217">
        <v>38</v>
      </c>
      <c r="CU217" s="86">
        <v>214.437255859375</v>
      </c>
      <c r="CV217" s="86">
        <v>-5.5627460479736328</v>
      </c>
      <c r="CW217" s="86"/>
      <c r="CX217" s="86"/>
      <c r="CY217" s="86"/>
      <c r="CZ217">
        <v>211</v>
      </c>
      <c r="DA217">
        <v>150</v>
      </c>
      <c r="DB217">
        <v>290.94088745117187</v>
      </c>
      <c r="DC217" s="86">
        <v>0</v>
      </c>
      <c r="DD217">
        <v>87.400001525878906</v>
      </c>
      <c r="DE217">
        <v>102</v>
      </c>
      <c r="DF217">
        <v>120</v>
      </c>
      <c r="DG217" s="86">
        <v>146</v>
      </c>
      <c r="DH217">
        <v>360.83804321289062</v>
      </c>
      <c r="DI217">
        <v>-4.6308751106262207</v>
      </c>
      <c r="DJ217">
        <v>57.5</v>
      </c>
      <c r="DK217" s="86">
        <v>88</v>
      </c>
      <c r="DL217">
        <v>119.5</v>
      </c>
      <c r="DM217"/>
      <c r="DN217"/>
      <c r="DO217" s="86"/>
      <c r="DP217"/>
      <c r="DQ217"/>
      <c r="DR217"/>
      <c r="DS217" s="86"/>
      <c r="DT217"/>
      <c r="DU217" s="86"/>
      <c r="DV217" s="86"/>
      <c r="DW217" s="86"/>
      <c r="DX217"/>
      <c r="DY217" s="86"/>
      <c r="DZ217" s="86"/>
      <c r="EA217" s="86"/>
      <c r="EB217"/>
      <c r="EC217" s="86"/>
      <c r="ED217" s="86"/>
      <c r="EE217" s="86"/>
      <c r="EF217"/>
      <c r="EG217" s="86"/>
      <c r="EH217" s="86"/>
      <c r="EI217" s="86"/>
      <c r="EJ217" s="159"/>
      <c r="EK217" s="159"/>
      <c r="EL217" s="160"/>
      <c r="FA217" s="78"/>
    </row>
    <row r="218" spans="1:157">
      <c r="A218" s="26"/>
      <c r="B218" s="26"/>
      <c r="C218" s="315"/>
      <c r="D218" s="37" t="s">
        <v>2147</v>
      </c>
      <c r="E218" s="37" t="s">
        <v>2148</v>
      </c>
      <c r="F218" s="38"/>
      <c r="G218" s="39"/>
      <c r="H218" s="40"/>
      <c r="I218" s="40"/>
      <c r="J218" s="40"/>
      <c r="K218" s="40"/>
      <c r="L218" s="40"/>
      <c r="M218" s="40"/>
      <c r="N218" s="40"/>
      <c r="O218" s="40"/>
      <c r="P218" s="40"/>
      <c r="Q218" s="40"/>
      <c r="R218" s="40"/>
      <c r="S218" s="40"/>
      <c r="T218" s="40"/>
      <c r="U218" s="40"/>
      <c r="V218" s="40"/>
      <c r="W218" s="40"/>
      <c r="X218" s="40"/>
      <c r="Y218" s="40"/>
      <c r="Z218" s="40"/>
      <c r="AA218" s="40"/>
      <c r="AB218" s="40"/>
      <c r="AC218" s="40"/>
      <c r="AD218" s="40"/>
      <c r="AE218" s="40"/>
      <c r="AF218" s="40"/>
      <c r="AG218" s="40"/>
      <c r="AH218" s="40"/>
      <c r="AI218" s="40"/>
      <c r="AJ218" s="40"/>
      <c r="AK218" s="40"/>
      <c r="AL218" s="40"/>
      <c r="AM218" s="40"/>
      <c r="AN218" s="40"/>
      <c r="AO218" s="40"/>
      <c r="AP218" s="40"/>
      <c r="AQ218" s="81"/>
      <c r="AR218" s="40"/>
      <c r="AS218" s="40"/>
      <c r="AT218" s="120" t="s">
        <v>922</v>
      </c>
      <c r="AU218" s="40" t="s">
        <v>1785</v>
      </c>
      <c r="AV218" s="40" t="s">
        <v>922</v>
      </c>
      <c r="AW218" s="40" t="s">
        <v>829</v>
      </c>
      <c r="AX218" s="136">
        <v>2000</v>
      </c>
      <c r="AY218" s="40" t="s">
        <v>810</v>
      </c>
      <c r="AZ218" s="40" t="s">
        <v>1619</v>
      </c>
      <c r="BA218" s="40" t="s">
        <v>1619</v>
      </c>
      <c r="BB218" s="40" t="s">
        <v>922</v>
      </c>
      <c r="BC218" s="40" t="s">
        <v>810</v>
      </c>
      <c r="BD218" s="106" t="s">
        <v>922</v>
      </c>
      <c r="BE218" s="136">
        <f>INT(Design!$H$13*1000)</f>
        <v>81984</v>
      </c>
      <c r="BF218" s="136">
        <f>INT(Design!$H$13*1000)</f>
        <v>81984</v>
      </c>
      <c r="BG218" s="40"/>
      <c r="BH218" s="40"/>
      <c r="BI218" s="40"/>
      <c r="BJ218" s="40"/>
      <c r="BK218" s="40"/>
      <c r="BL218" s="100"/>
      <c r="BM218" s="101"/>
      <c r="BN218" s="101"/>
      <c r="BO218" s="99"/>
      <c r="BP218" s="9"/>
      <c r="BQ218" s="1"/>
      <c r="BR218" s="25"/>
      <c r="BS218" s="67"/>
      <c r="BT218" s="67"/>
      <c r="BU218" s="84" t="e">
        <f t="shared" si="10"/>
        <v>#VALUE!</v>
      </c>
      <c r="BV218" s="99">
        <f t="shared" si="8"/>
        <v>0</v>
      </c>
      <c r="BW218" s="86">
        <f>Design!B224</f>
        <v>12.480000000000015</v>
      </c>
      <c r="BX218" s="10">
        <f>Design!F224</f>
        <v>0.11178344131315643</v>
      </c>
      <c r="BY218" s="57" t="s">
        <v>286</v>
      </c>
      <c r="BZ218" s="14" t="s">
        <v>2454</v>
      </c>
      <c r="CA218" s="245">
        <v>41726.715231481481</v>
      </c>
      <c r="CB218" t="s">
        <v>2220</v>
      </c>
      <c r="CC218" s="13"/>
      <c r="CD218" s="67"/>
      <c r="CE218" s="77">
        <v>212</v>
      </c>
      <c r="CF218" s="71">
        <v>78</v>
      </c>
      <c r="CG218" s="71">
        <v>80</v>
      </c>
      <c r="CH218" s="71">
        <v>78</v>
      </c>
      <c r="CI218" s="71">
        <v>76</v>
      </c>
      <c r="CJ218" s="71">
        <v>0</v>
      </c>
      <c r="CK218" s="71">
        <v>1</v>
      </c>
      <c r="CL218" s="71">
        <v>1</v>
      </c>
      <c r="CM218" s="71">
        <v>3</v>
      </c>
      <c r="CN218">
        <v>3</v>
      </c>
      <c r="CO218">
        <v>4</v>
      </c>
      <c r="CP218"/>
      <c r="CQ218"/>
      <c r="CR218"/>
      <c r="CS218">
        <v>212</v>
      </c>
      <c r="CT218">
        <v>38</v>
      </c>
      <c r="CU218" s="86">
        <v>214.437255859375</v>
      </c>
      <c r="CV218" s="86">
        <v>-5.5627460479736328</v>
      </c>
      <c r="CW218" s="86"/>
      <c r="CX218" s="86"/>
      <c r="CY218" s="86"/>
      <c r="CZ218"/>
      <c r="DA218"/>
      <c r="DB218"/>
      <c r="DC218" s="86"/>
      <c r="DD218"/>
      <c r="DE218"/>
      <c r="DF218"/>
      <c r="DG218" s="86">
        <v>147</v>
      </c>
      <c r="DH218">
        <v>360.83804321289062</v>
      </c>
      <c r="DI218">
        <v>-4.6945290565490723</v>
      </c>
      <c r="DJ218">
        <v>56</v>
      </c>
      <c r="DK218" s="86">
        <v>90</v>
      </c>
      <c r="DL218">
        <v>119.5</v>
      </c>
      <c r="DM218"/>
      <c r="DN218"/>
      <c r="DO218" s="86"/>
      <c r="DP218"/>
      <c r="DQ218"/>
      <c r="DR218"/>
      <c r="DS218" s="86"/>
      <c r="DT218"/>
      <c r="DU218" s="86"/>
      <c r="DV218" s="86"/>
      <c r="DW218" s="86"/>
      <c r="DX218"/>
      <c r="DY218" s="86"/>
      <c r="DZ218" s="86"/>
      <c r="EA218" s="86"/>
      <c r="EB218"/>
      <c r="EC218" s="86"/>
      <c r="ED218" s="86"/>
      <c r="EE218" s="86"/>
      <c r="EF218"/>
      <c r="EG218" s="86"/>
      <c r="EH218" s="86"/>
      <c r="EI218" s="86"/>
      <c r="EJ218" s="159"/>
      <c r="EK218" s="159"/>
      <c r="EL218" s="160"/>
      <c r="FA218" s="78"/>
    </row>
    <row r="219" spans="1:157">
      <c r="A219" s="26"/>
      <c r="B219" s="26"/>
      <c r="C219" s="315"/>
      <c r="D219" s="37" t="s">
        <v>2149</v>
      </c>
      <c r="E219" s="37" t="s">
        <v>2150</v>
      </c>
      <c r="F219" s="38"/>
      <c r="G219" s="39"/>
      <c r="H219" s="40"/>
      <c r="I219" s="40"/>
      <c r="J219" s="40"/>
      <c r="K219" s="40"/>
      <c r="L219" s="40"/>
      <c r="M219" s="40"/>
      <c r="N219" s="40"/>
      <c r="O219" s="40"/>
      <c r="P219" s="40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0"/>
      <c r="AN219" s="40"/>
      <c r="AO219" s="40"/>
      <c r="AP219" s="40"/>
      <c r="AQ219" s="81"/>
      <c r="AR219" s="40"/>
      <c r="AS219" s="40"/>
      <c r="AT219" s="120" t="s">
        <v>1214</v>
      </c>
      <c r="AU219" s="40" t="s">
        <v>1214</v>
      </c>
      <c r="AV219" s="40" t="s">
        <v>1214</v>
      </c>
      <c r="AW219" s="40" t="s">
        <v>1183</v>
      </c>
      <c r="AX219" s="136" t="s">
        <v>131</v>
      </c>
      <c r="AY219" s="40" t="s">
        <v>2079</v>
      </c>
      <c r="AZ219" s="40" t="s">
        <v>2079</v>
      </c>
      <c r="BA219" s="40" t="s">
        <v>2079</v>
      </c>
      <c r="BB219" s="40" t="s">
        <v>1214</v>
      </c>
      <c r="BC219" s="40" t="s">
        <v>2079</v>
      </c>
      <c r="BD219" s="106" t="s">
        <v>1214</v>
      </c>
      <c r="BE219" s="136" t="str">
        <f>FIXED(Control!$M$4,3)</f>
        <v>0.050</v>
      </c>
      <c r="BF219" s="136" t="str">
        <f>FIXED(Control!$M$4,3)</f>
        <v>0.050</v>
      </c>
      <c r="BG219" s="40"/>
      <c r="BH219" s="40"/>
      <c r="BI219" s="40"/>
      <c r="BJ219" s="40"/>
      <c r="BK219" s="40"/>
      <c r="BL219" s="100"/>
      <c r="BM219" s="101"/>
      <c r="BN219" s="101"/>
      <c r="BO219" s="99"/>
      <c r="BP219" s="9"/>
      <c r="BQ219" s="1"/>
      <c r="BR219" s="25"/>
      <c r="BS219" s="67"/>
      <c r="BT219" s="67"/>
      <c r="BU219" s="84" t="e">
        <f t="shared" si="10"/>
        <v>#VALUE!</v>
      </c>
      <c r="BV219" s="99">
        <f t="shared" si="8"/>
        <v>0</v>
      </c>
      <c r="BW219" s="86">
        <f>Design!B225</f>
        <v>12.540000000000015</v>
      </c>
      <c r="BX219" s="10">
        <f>Design!F225</f>
        <v>0.11058967832028224</v>
      </c>
      <c r="BY219" s="57" t="s">
        <v>287</v>
      </c>
      <c r="BZ219" s="14" t="s">
        <v>427</v>
      </c>
      <c r="CA219" s="245">
        <v>41726.715243055558</v>
      </c>
      <c r="CB219" t="s">
        <v>2466</v>
      </c>
      <c r="CC219" s="13"/>
      <c r="CD219" s="67"/>
      <c r="CE219" s="77">
        <v>213</v>
      </c>
      <c r="CF219" s="71">
        <v>78</v>
      </c>
      <c r="CG219" s="71">
        <v>83</v>
      </c>
      <c r="CH219" s="71">
        <v>74</v>
      </c>
      <c r="CI219" s="71">
        <v>77</v>
      </c>
      <c r="CJ219" s="71">
        <v>1</v>
      </c>
      <c r="CK219" s="71">
        <v>1</v>
      </c>
      <c r="CL219" s="71">
        <v>0</v>
      </c>
      <c r="CM219" s="71">
        <v>3</v>
      </c>
      <c r="CN219">
        <v>3</v>
      </c>
      <c r="CO219">
        <v>3</v>
      </c>
      <c r="CP219"/>
      <c r="CQ219"/>
      <c r="CR219"/>
      <c r="CS219">
        <v>213</v>
      </c>
      <c r="CT219">
        <v>38</v>
      </c>
      <c r="CU219" s="86">
        <v>214.437255859375</v>
      </c>
      <c r="CV219" s="86">
        <v>-5.5627460479736328</v>
      </c>
      <c r="CW219" s="86"/>
      <c r="CX219" s="86"/>
      <c r="CY219" s="86"/>
      <c r="CZ219"/>
      <c r="DA219"/>
      <c r="DB219"/>
      <c r="DC219" s="86"/>
      <c r="DD219"/>
      <c r="DE219"/>
      <c r="DF219"/>
      <c r="DG219" s="86">
        <v>147</v>
      </c>
      <c r="DH219">
        <v>360.83804321289062</v>
      </c>
      <c r="DI219">
        <v>-4.6945290565490723</v>
      </c>
      <c r="DJ219">
        <v>55</v>
      </c>
      <c r="DK219" s="86">
        <v>85</v>
      </c>
      <c r="DL219">
        <v>119.5</v>
      </c>
      <c r="DM219"/>
      <c r="DN219"/>
      <c r="DO219" s="86"/>
      <c r="DP219"/>
      <c r="DQ219"/>
      <c r="DR219"/>
      <c r="DS219" s="86"/>
      <c r="DT219"/>
      <c r="DU219" s="86"/>
      <c r="DV219" s="86"/>
      <c r="DW219" s="86"/>
      <c r="DX219"/>
      <c r="DY219" s="86"/>
      <c r="DZ219" s="86"/>
      <c r="EA219" s="86"/>
      <c r="EB219"/>
      <c r="EC219" s="86"/>
      <c r="ED219" s="86"/>
      <c r="EE219" s="86"/>
      <c r="EF219"/>
      <c r="EG219" s="86"/>
      <c r="EH219" s="86"/>
      <c r="EI219" s="86"/>
      <c r="EJ219" s="159"/>
      <c r="EK219" s="159"/>
      <c r="EL219" s="160"/>
      <c r="FA219" s="78"/>
    </row>
    <row r="220" spans="1:157">
      <c r="A220" s="26"/>
      <c r="B220" s="26"/>
      <c r="C220" s="315"/>
      <c r="D220" s="37" t="s">
        <v>2151</v>
      </c>
      <c r="E220" s="37" t="s">
        <v>2152</v>
      </c>
      <c r="F220" s="38"/>
      <c r="G220" s="39"/>
      <c r="H220" s="40"/>
      <c r="I220" s="40"/>
      <c r="J220" s="40"/>
      <c r="K220" s="40"/>
      <c r="L220" s="40"/>
      <c r="M220" s="40"/>
      <c r="N220" s="40"/>
      <c r="O220" s="40"/>
      <c r="P220" s="40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0"/>
      <c r="AN220" s="40"/>
      <c r="AO220" s="40"/>
      <c r="AP220" s="40"/>
      <c r="AQ220" s="81"/>
      <c r="AR220" s="40"/>
      <c r="AS220" s="40"/>
      <c r="AT220" s="120" t="s">
        <v>2128</v>
      </c>
      <c r="AU220" s="40" t="s">
        <v>2128</v>
      </c>
      <c r="AV220" s="40" t="s">
        <v>2128</v>
      </c>
      <c r="AW220" s="40" t="s">
        <v>2208</v>
      </c>
      <c r="AX220" s="140" t="s">
        <v>2208</v>
      </c>
      <c r="AY220" s="40" t="s">
        <v>1861</v>
      </c>
      <c r="AZ220" s="40" t="s">
        <v>1861</v>
      </c>
      <c r="BA220" s="40" t="s">
        <v>1861</v>
      </c>
      <c r="BB220" s="40" t="s">
        <v>2208</v>
      </c>
      <c r="BC220" s="40" t="s">
        <v>1861</v>
      </c>
      <c r="BD220" s="106" t="s">
        <v>2208</v>
      </c>
      <c r="BE220" s="145" t="str">
        <f>IF(Control!$C$27=1,"0.00000000",FIXED(Design!$C$10/10000,8))</f>
        <v>0.00000000</v>
      </c>
      <c r="BF220" s="145" t="str">
        <f>IF(Control!$C$27=1,"0.00000000",FIXED(Design!$C$10/10000,8))</f>
        <v>0.00000000</v>
      </c>
      <c r="BG220" s="40"/>
      <c r="BH220" s="40"/>
      <c r="BI220" s="40"/>
      <c r="BJ220" s="40"/>
      <c r="BK220" s="40"/>
      <c r="BL220" s="100"/>
      <c r="BM220" s="101"/>
      <c r="BN220" s="101"/>
      <c r="BO220" s="99"/>
      <c r="BP220" s="9"/>
      <c r="BQ220" s="1"/>
      <c r="BR220" s="25"/>
      <c r="BS220" s="67"/>
      <c r="BT220" s="67"/>
      <c r="BU220" s="84" t="e">
        <f t="shared" si="10"/>
        <v>#VALUE!</v>
      </c>
      <c r="BV220" s="99">
        <f t="shared" si="8"/>
        <v>0</v>
      </c>
      <c r="BW220" s="86">
        <f>Design!B226</f>
        <v>12.600000000000016</v>
      </c>
      <c r="BX220" s="10">
        <f>Design!F226</f>
        <v>0.10941493645180463</v>
      </c>
      <c r="BY220" s="57" t="s">
        <v>288</v>
      </c>
      <c r="BZ220" s="14" t="s">
        <v>2456</v>
      </c>
      <c r="CA220" s="245">
        <v>41726.715243055558</v>
      </c>
      <c r="CB220" t="s">
        <v>2467</v>
      </c>
      <c r="CC220" s="13"/>
      <c r="CD220" s="67"/>
      <c r="CE220" s="77">
        <v>214</v>
      </c>
      <c r="CF220" s="71">
        <v>80</v>
      </c>
      <c r="CG220" s="71">
        <v>80</v>
      </c>
      <c r="CH220" s="71">
        <v>76</v>
      </c>
      <c r="CI220" s="71">
        <v>77</v>
      </c>
      <c r="CJ220" s="71">
        <v>0</v>
      </c>
      <c r="CK220" s="71">
        <v>0</v>
      </c>
      <c r="CL220" s="71">
        <v>1</v>
      </c>
      <c r="CM220" s="71">
        <v>3</v>
      </c>
      <c r="CN220">
        <v>2</v>
      </c>
      <c r="CO220">
        <v>3</v>
      </c>
      <c r="CP220"/>
      <c r="CQ220"/>
      <c r="CR220"/>
      <c r="CS220">
        <v>214</v>
      </c>
      <c r="CT220">
        <v>38</v>
      </c>
      <c r="CU220" s="86">
        <v>214.437255859375</v>
      </c>
      <c r="CV220" s="86">
        <v>-5.5627460479736328</v>
      </c>
      <c r="CW220" s="86"/>
      <c r="CX220" s="86"/>
      <c r="CY220" s="86"/>
      <c r="CZ220"/>
      <c r="DA220"/>
      <c r="DB220"/>
      <c r="DC220" s="86"/>
      <c r="DD220"/>
      <c r="DE220"/>
      <c r="DF220"/>
      <c r="DG220" s="86">
        <v>148</v>
      </c>
      <c r="DH220">
        <v>360.83804321289062</v>
      </c>
      <c r="DI220">
        <v>-4.7586174011230469</v>
      </c>
      <c r="DJ220">
        <v>56.9375</v>
      </c>
      <c r="DK220" s="86">
        <v>87</v>
      </c>
      <c r="DL220">
        <v>119.5</v>
      </c>
      <c r="DM220"/>
      <c r="DN220"/>
      <c r="DO220" s="86"/>
      <c r="DP220"/>
      <c r="DQ220"/>
      <c r="DR220"/>
      <c r="DS220" s="86"/>
      <c r="DT220"/>
      <c r="DU220" s="86"/>
      <c r="DV220" s="86"/>
      <c r="DW220" s="86"/>
      <c r="DX220"/>
      <c r="DY220" s="86"/>
      <c r="DZ220" s="86"/>
      <c r="EA220" s="86"/>
      <c r="EB220"/>
      <c r="EC220" s="86"/>
      <c r="ED220" s="86"/>
      <c r="EE220" s="86"/>
      <c r="EF220"/>
      <c r="EG220" s="86"/>
      <c r="EH220" s="86"/>
      <c r="EI220" s="86"/>
      <c r="EJ220" s="159"/>
      <c r="EK220" s="159"/>
      <c r="EL220" s="160"/>
      <c r="FA220" s="78"/>
    </row>
    <row r="221" spans="1:157">
      <c r="A221" s="26"/>
      <c r="B221" s="26"/>
      <c r="C221" s="315"/>
      <c r="D221" s="37" t="s">
        <v>2153</v>
      </c>
      <c r="E221" s="37" t="s">
        <v>2154</v>
      </c>
      <c r="F221" s="38"/>
      <c r="G221" s="39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40"/>
      <c r="S221" s="40"/>
      <c r="T221" s="40"/>
      <c r="U221" s="40"/>
      <c r="V221" s="40"/>
      <c r="W221" s="40"/>
      <c r="X221" s="40"/>
      <c r="Y221" s="40"/>
      <c r="Z221" s="40"/>
      <c r="AA221" s="40"/>
      <c r="AB221" s="40"/>
      <c r="AC221" s="40"/>
      <c r="AD221" s="40"/>
      <c r="AE221" s="40"/>
      <c r="AF221" s="40"/>
      <c r="AG221" s="40"/>
      <c r="AH221" s="40"/>
      <c r="AI221" s="40"/>
      <c r="AJ221" s="40"/>
      <c r="AK221" s="40"/>
      <c r="AL221" s="40"/>
      <c r="AM221" s="40"/>
      <c r="AN221" s="40"/>
      <c r="AO221" s="40"/>
      <c r="AP221" s="40"/>
      <c r="AQ221" s="81"/>
      <c r="AR221" s="40"/>
      <c r="AS221" s="40"/>
      <c r="AT221" s="120" t="s">
        <v>927</v>
      </c>
      <c r="AU221" s="40" t="s">
        <v>927</v>
      </c>
      <c r="AV221" s="40" t="s">
        <v>927</v>
      </c>
      <c r="AW221" s="40" t="s">
        <v>927</v>
      </c>
      <c r="AX221" s="140" t="s">
        <v>927</v>
      </c>
      <c r="AY221" s="40" t="s">
        <v>927</v>
      </c>
      <c r="AZ221" s="40" t="s">
        <v>927</v>
      </c>
      <c r="BA221" s="40" t="s">
        <v>927</v>
      </c>
      <c r="BB221" s="40" t="s">
        <v>927</v>
      </c>
      <c r="BC221" s="40" t="s">
        <v>927</v>
      </c>
      <c r="BD221" s="106" t="s">
        <v>927</v>
      </c>
      <c r="BE221" s="136" t="str">
        <f>IF(Control!$A$35,"TL","OFF")</f>
        <v>OFF</v>
      </c>
      <c r="BF221" s="136" t="str">
        <f>IF(Control!$A$35,"TL","OFF")</f>
        <v>OFF</v>
      </c>
      <c r="BG221" s="40"/>
      <c r="BH221" s="40"/>
      <c r="BI221" s="40"/>
      <c r="BJ221" s="40"/>
      <c r="BK221" s="40"/>
      <c r="BL221" s="100"/>
      <c r="BM221" s="101"/>
      <c r="BN221" s="101"/>
      <c r="BO221" s="99"/>
      <c r="BP221" s="9"/>
      <c r="BQ221" s="1"/>
      <c r="BR221" s="25"/>
      <c r="BS221" s="67"/>
      <c r="BT221" s="67"/>
      <c r="BU221" s="84" t="e">
        <f t="shared" si="10"/>
        <v>#VALUE!</v>
      </c>
      <c r="BV221" s="99">
        <f t="shared" si="8"/>
        <v>0</v>
      </c>
      <c r="BW221" s="86">
        <f>Design!B227</f>
        <v>12.660000000000016</v>
      </c>
      <c r="BX221" s="10">
        <f>Design!F227</f>
        <v>0.10825881373975799</v>
      </c>
      <c r="BY221" s="57" t="s">
        <v>289</v>
      </c>
      <c r="BZ221" s="14" t="s">
        <v>2458</v>
      </c>
      <c r="CA221" s="245">
        <v>41726.715243055558</v>
      </c>
      <c r="CB221" t="s">
        <v>2468</v>
      </c>
      <c r="CC221" s="13"/>
      <c r="CD221" s="67"/>
      <c r="CE221" s="77">
        <v>215</v>
      </c>
      <c r="CF221" s="71">
        <v>84</v>
      </c>
      <c r="CG221" s="71">
        <v>81</v>
      </c>
      <c r="CH221" s="71">
        <v>78</v>
      </c>
      <c r="CI221" s="71">
        <v>79</v>
      </c>
      <c r="CJ221" s="71">
        <v>1</v>
      </c>
      <c r="CK221" s="71">
        <v>0</v>
      </c>
      <c r="CL221" s="71">
        <v>1</v>
      </c>
      <c r="CM221" s="71">
        <v>3</v>
      </c>
      <c r="CN221">
        <v>3</v>
      </c>
      <c r="CO221">
        <v>2</v>
      </c>
      <c r="CP221"/>
      <c r="CQ221"/>
      <c r="CR221"/>
      <c r="CS221">
        <v>215</v>
      </c>
      <c r="CT221">
        <v>38</v>
      </c>
      <c r="CU221" s="86">
        <v>214.437255859375</v>
      </c>
      <c r="CV221" s="86">
        <v>-5.5627460479736328</v>
      </c>
      <c r="CW221" s="86"/>
      <c r="CX221" s="86"/>
      <c r="CY221" s="86"/>
      <c r="CZ221"/>
      <c r="DA221"/>
      <c r="DB221"/>
      <c r="DC221" s="86"/>
      <c r="DD221"/>
      <c r="DE221"/>
      <c r="DF221"/>
      <c r="DG221" s="86">
        <v>148</v>
      </c>
      <c r="DH221">
        <v>360.83804321289062</v>
      </c>
      <c r="DI221">
        <v>-4.7586174011230469</v>
      </c>
      <c r="DJ221">
        <v>56.5625</v>
      </c>
      <c r="DK221" s="86">
        <v>91</v>
      </c>
      <c r="DL221">
        <v>119.5</v>
      </c>
      <c r="DM221"/>
      <c r="DN221"/>
      <c r="DO221" s="86"/>
      <c r="DP221"/>
      <c r="DQ221"/>
      <c r="DR221"/>
      <c r="DS221" s="86"/>
      <c r="DT221"/>
      <c r="DU221" s="86"/>
      <c r="DV221" s="86"/>
      <c r="DW221" s="86"/>
      <c r="DX221"/>
      <c r="DY221" s="86"/>
      <c r="DZ221" s="86"/>
      <c r="EA221" s="86"/>
      <c r="EB221"/>
      <c r="EC221" s="86"/>
      <c r="ED221" s="86"/>
      <c r="EE221" s="86"/>
      <c r="EF221"/>
      <c r="EG221" s="86"/>
      <c r="EH221" s="86"/>
      <c r="EI221" s="86"/>
      <c r="EJ221" s="159"/>
      <c r="EK221" s="159"/>
      <c r="EL221" s="160"/>
      <c r="FA221" s="78"/>
    </row>
    <row r="222" spans="1:157">
      <c r="A222" s="26"/>
      <c r="B222" s="26"/>
      <c r="C222" s="315"/>
      <c r="D222" s="37" t="s">
        <v>2155</v>
      </c>
      <c r="E222" s="37" t="s">
        <v>2156</v>
      </c>
      <c r="F222" s="38"/>
      <c r="G222" s="39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40"/>
      <c r="S222" s="40"/>
      <c r="T222" s="40"/>
      <c r="U222" s="40"/>
      <c r="V222" s="40"/>
      <c r="W222" s="40"/>
      <c r="X222" s="40"/>
      <c r="Y222" s="40"/>
      <c r="Z222" s="40"/>
      <c r="AA222" s="40"/>
      <c r="AB222" s="40"/>
      <c r="AC222" s="40"/>
      <c r="AD222" s="40"/>
      <c r="AE222" s="40"/>
      <c r="AF222" s="40"/>
      <c r="AG222" s="40"/>
      <c r="AH222" s="40"/>
      <c r="AI222" s="40"/>
      <c r="AJ222" s="40"/>
      <c r="AK222" s="40"/>
      <c r="AL222" s="40"/>
      <c r="AM222" s="40"/>
      <c r="AN222" s="40"/>
      <c r="AO222" s="40"/>
      <c r="AP222" s="40"/>
      <c r="AQ222" s="81"/>
      <c r="AR222" s="40"/>
      <c r="AS222" s="40"/>
      <c r="AT222" s="120" t="s">
        <v>1207</v>
      </c>
      <c r="AU222" s="40" t="s">
        <v>1207</v>
      </c>
      <c r="AV222" s="40" t="s">
        <v>1207</v>
      </c>
      <c r="AW222" s="40" t="s">
        <v>1206</v>
      </c>
      <c r="AX222" s="140" t="s">
        <v>1206</v>
      </c>
      <c r="AY222" s="40" t="s">
        <v>1206</v>
      </c>
      <c r="AZ222" s="40" t="s">
        <v>1206</v>
      </c>
      <c r="BA222" s="40" t="s">
        <v>1206</v>
      </c>
      <c r="BB222" s="40" t="s">
        <v>1206</v>
      </c>
      <c r="BC222" s="40" t="s">
        <v>1206</v>
      </c>
      <c r="BD222" s="106" t="s">
        <v>1206</v>
      </c>
      <c r="BE222" s="136" t="s">
        <v>1207</v>
      </c>
      <c r="BF222" s="136" t="s">
        <v>1207</v>
      </c>
      <c r="BG222" s="40"/>
      <c r="BH222" s="40"/>
      <c r="BI222" s="40"/>
      <c r="BJ222" s="40"/>
      <c r="BK222" s="40"/>
      <c r="BL222" s="100"/>
      <c r="BM222" s="101"/>
      <c r="BN222" s="101"/>
      <c r="BO222" s="99"/>
      <c r="BP222" s="9"/>
      <c r="BQ222" s="1"/>
      <c r="BR222" s="25"/>
      <c r="BS222" s="67"/>
      <c r="BT222" s="67"/>
      <c r="BU222" s="84" t="e">
        <f t="shared" si="10"/>
        <v>#VALUE!</v>
      </c>
      <c r="BV222" s="99">
        <f t="shared" si="8"/>
        <v>0</v>
      </c>
      <c r="BW222" s="86">
        <f>Design!B228</f>
        <v>12.720000000000017</v>
      </c>
      <c r="BX222" s="10">
        <f>Design!F228</f>
        <v>0.107120918778691</v>
      </c>
      <c r="BY222" s="57" t="s">
        <v>290</v>
      </c>
      <c r="BZ222" s="14" t="s">
        <v>2460</v>
      </c>
      <c r="CA222" s="245">
        <v>41726.715243055558</v>
      </c>
      <c r="CB222" t="s">
        <v>2469</v>
      </c>
      <c r="CC222" s="13"/>
      <c r="CD222" s="67"/>
      <c r="CE222" s="77">
        <v>216</v>
      </c>
      <c r="CF222" s="71">
        <v>81</v>
      </c>
      <c r="CG222" s="71">
        <v>81</v>
      </c>
      <c r="CH222" s="71">
        <v>78</v>
      </c>
      <c r="CI222" s="71">
        <v>74</v>
      </c>
      <c r="CJ222" s="71">
        <v>1</v>
      </c>
      <c r="CK222" s="71">
        <v>0</v>
      </c>
      <c r="CL222" s="71">
        <v>1</v>
      </c>
      <c r="CM222" s="71">
        <v>3</v>
      </c>
      <c r="CN222">
        <v>2</v>
      </c>
      <c r="CO222">
        <v>2</v>
      </c>
      <c r="CP222"/>
      <c r="CQ222"/>
      <c r="CR222"/>
      <c r="CS222">
        <v>216</v>
      </c>
      <c r="CT222">
        <v>39</v>
      </c>
      <c r="CU222" s="86">
        <v>214.140625</v>
      </c>
      <c r="CV222" s="86">
        <v>-5.8593745231628418</v>
      </c>
      <c r="CW222" s="86"/>
      <c r="CX222" s="86"/>
      <c r="CY222" s="86"/>
      <c r="CZ222"/>
      <c r="DA222"/>
      <c r="DB222"/>
      <c r="DC222" s="86"/>
      <c r="DD222"/>
      <c r="DE222"/>
      <c r="DF222"/>
      <c r="DG222" s="86">
        <v>149</v>
      </c>
      <c r="DH222">
        <v>360.3109130859375</v>
      </c>
      <c r="DI222">
        <v>-4.8231401443481445</v>
      </c>
      <c r="DJ222">
        <v>57.8125</v>
      </c>
      <c r="DK222" s="86">
        <v>87</v>
      </c>
      <c r="DL222">
        <v>119.5</v>
      </c>
      <c r="DM222"/>
      <c r="DN222"/>
      <c r="DO222" s="86"/>
      <c r="DP222"/>
      <c r="DQ222"/>
      <c r="DR222"/>
      <c r="DS222" s="86"/>
      <c r="DT222"/>
      <c r="DU222" s="86"/>
      <c r="DV222" s="86"/>
      <c r="DW222" s="86"/>
      <c r="DX222"/>
      <c r="DY222" s="86"/>
      <c r="DZ222" s="86"/>
      <c r="EA222" s="86"/>
      <c r="EB222"/>
      <c r="EC222" s="86"/>
      <c r="ED222" s="86"/>
      <c r="EE222" s="86"/>
      <c r="EF222"/>
      <c r="EG222" s="86"/>
      <c r="EH222" s="86"/>
      <c r="EI222" s="86"/>
      <c r="EJ222" s="159"/>
      <c r="EK222" s="159"/>
      <c r="EL222" s="160"/>
      <c r="FA222" s="78"/>
    </row>
    <row r="223" spans="1:157">
      <c r="A223" s="26"/>
      <c r="B223" s="26"/>
      <c r="C223" s="315"/>
      <c r="D223" s="37" t="s">
        <v>2157</v>
      </c>
      <c r="E223" s="37" t="s">
        <v>2158</v>
      </c>
      <c r="F223" s="38"/>
      <c r="G223" s="39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40"/>
      <c r="S223" s="40"/>
      <c r="T223" s="40"/>
      <c r="U223" s="40"/>
      <c r="V223" s="40"/>
      <c r="W223" s="40"/>
      <c r="X223" s="40"/>
      <c r="Y223" s="40"/>
      <c r="Z223" s="40"/>
      <c r="AA223" s="40"/>
      <c r="AB223" s="40"/>
      <c r="AC223" s="40"/>
      <c r="AD223" s="40"/>
      <c r="AE223" s="40"/>
      <c r="AF223" s="40"/>
      <c r="AG223" s="40"/>
      <c r="AH223" s="40"/>
      <c r="AI223" s="40"/>
      <c r="AJ223" s="40"/>
      <c r="AK223" s="40"/>
      <c r="AL223" s="40"/>
      <c r="AM223" s="40"/>
      <c r="AN223" s="40"/>
      <c r="AO223" s="40"/>
      <c r="AP223" s="40"/>
      <c r="AQ223" s="81"/>
      <c r="AR223" s="40"/>
      <c r="AS223" s="40"/>
      <c r="AT223" s="120" t="s">
        <v>922</v>
      </c>
      <c r="AU223" s="40" t="s">
        <v>922</v>
      </c>
      <c r="AV223" s="40" t="s">
        <v>922</v>
      </c>
      <c r="AW223" s="40" t="s">
        <v>922</v>
      </c>
      <c r="AX223" s="140" t="s">
        <v>922</v>
      </c>
      <c r="AY223" s="40" t="s">
        <v>922</v>
      </c>
      <c r="AZ223" s="40" t="s">
        <v>922</v>
      </c>
      <c r="BA223" s="40" t="s">
        <v>922</v>
      </c>
      <c r="BB223" s="40" t="s">
        <v>922</v>
      </c>
      <c r="BC223" s="40" t="s">
        <v>922</v>
      </c>
      <c r="BD223" s="106" t="s">
        <v>922</v>
      </c>
      <c r="BE223" s="289" t="str">
        <f>BE203</f>
        <v>0</v>
      </c>
      <c r="BF223" s="289" t="str">
        <f>BF203</f>
        <v>0</v>
      </c>
      <c r="BG223" s="40"/>
      <c r="BH223" s="40"/>
      <c r="BI223" s="40"/>
      <c r="BJ223" s="40"/>
      <c r="BK223" s="40"/>
      <c r="BL223" s="100"/>
      <c r="BM223" s="101"/>
      <c r="BN223" s="101"/>
      <c r="BO223" s="99"/>
      <c r="BP223" s="9"/>
      <c r="BQ223" s="1"/>
      <c r="BR223" s="25"/>
      <c r="BS223" s="67"/>
      <c r="BT223" s="67"/>
      <c r="BU223" s="84" t="e">
        <f t="shared" si="10"/>
        <v>#VALUE!</v>
      </c>
      <c r="BV223" s="99">
        <f t="shared" si="8"/>
        <v>0</v>
      </c>
      <c r="BW223" s="86">
        <f>Design!B229</f>
        <v>12.780000000000017</v>
      </c>
      <c r="BX223" s="10">
        <f>Design!F229</f>
        <v>0.10600087039434669</v>
      </c>
      <c r="BY223" s="57" t="s">
        <v>291</v>
      </c>
      <c r="BZ223" s="14" t="s">
        <v>2462</v>
      </c>
      <c r="CA223" s="245">
        <v>41726.715243055558</v>
      </c>
      <c r="CB223" t="s">
        <v>2470</v>
      </c>
      <c r="CC223" s="13"/>
      <c r="CD223" s="67"/>
      <c r="CE223" s="77">
        <v>217</v>
      </c>
      <c r="CF223" s="71">
        <v>80</v>
      </c>
      <c r="CG223" s="71">
        <v>80</v>
      </c>
      <c r="CH223" s="71">
        <v>75</v>
      </c>
      <c r="CI223" s="71">
        <v>74</v>
      </c>
      <c r="CJ223" s="71">
        <v>1</v>
      </c>
      <c r="CK223" s="71">
        <v>1</v>
      </c>
      <c r="CL223" s="71">
        <v>1</v>
      </c>
      <c r="CM223" s="71">
        <v>2</v>
      </c>
      <c r="CN223">
        <v>2</v>
      </c>
      <c r="CO223">
        <v>2</v>
      </c>
      <c r="CP223"/>
      <c r="CQ223"/>
      <c r="CR223"/>
      <c r="CS223">
        <v>217</v>
      </c>
      <c r="CT223">
        <v>39</v>
      </c>
      <c r="CU223" s="86">
        <v>214.140625</v>
      </c>
      <c r="CV223" s="86">
        <v>-5.8593745231628418</v>
      </c>
      <c r="CW223" s="86"/>
      <c r="CX223" s="86"/>
      <c r="CY223" s="86"/>
      <c r="CZ223"/>
      <c r="DA223"/>
      <c r="DB223"/>
      <c r="DC223" s="86"/>
      <c r="DD223"/>
      <c r="DE223"/>
      <c r="DF223"/>
      <c r="DG223" s="86">
        <v>150</v>
      </c>
      <c r="DH223">
        <v>359.69580078125</v>
      </c>
      <c r="DI223">
        <v>-4.8880977630615234</v>
      </c>
      <c r="DJ223">
        <v>58.1875</v>
      </c>
      <c r="DK223" s="86">
        <v>85</v>
      </c>
      <c r="DL223">
        <v>119.5</v>
      </c>
      <c r="DM223"/>
      <c r="DN223"/>
      <c r="DO223" s="86"/>
      <c r="DP223"/>
      <c r="DQ223"/>
      <c r="DR223"/>
      <c r="DS223" s="86"/>
      <c r="DT223"/>
      <c r="DU223" s="86"/>
      <c r="DV223" s="86"/>
      <c r="DW223" s="86"/>
      <c r="DX223"/>
      <c r="DY223" s="86"/>
      <c r="DZ223" s="86"/>
      <c r="EA223" s="86"/>
      <c r="EB223"/>
      <c r="EC223" s="86"/>
      <c r="ED223" s="86"/>
      <c r="EE223" s="86"/>
      <c r="EF223"/>
      <c r="EG223" s="86"/>
      <c r="EH223" s="86"/>
      <c r="EI223" s="86"/>
      <c r="EJ223" s="159"/>
      <c r="EK223" s="159"/>
      <c r="EL223" s="160"/>
      <c r="FA223" s="78"/>
    </row>
    <row r="224" spans="1:157">
      <c r="A224" s="26"/>
      <c r="B224" s="26"/>
      <c r="C224" s="315"/>
      <c r="D224" s="37" t="s">
        <v>115</v>
      </c>
      <c r="E224" s="37" t="s">
        <v>1173</v>
      </c>
      <c r="F224" s="38"/>
      <c r="G224" s="39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40"/>
      <c r="S224" s="40"/>
      <c r="T224" s="40"/>
      <c r="U224" s="40"/>
      <c r="V224" s="40"/>
      <c r="W224" s="40"/>
      <c r="X224" s="40"/>
      <c r="Y224" s="40"/>
      <c r="Z224" s="40"/>
      <c r="AA224" s="40"/>
      <c r="AB224" s="40"/>
      <c r="AC224" s="40"/>
      <c r="AD224" s="40"/>
      <c r="AE224" s="40"/>
      <c r="AF224" s="40"/>
      <c r="AG224" s="40"/>
      <c r="AH224" s="40"/>
      <c r="AI224" s="40"/>
      <c r="AJ224" s="40"/>
      <c r="AK224" s="40"/>
      <c r="AL224" s="40"/>
      <c r="AM224" s="40"/>
      <c r="AN224" s="40"/>
      <c r="AO224" s="40"/>
      <c r="AP224" s="40"/>
      <c r="AQ224" s="81"/>
      <c r="AR224" s="40"/>
      <c r="AS224" s="40"/>
      <c r="AT224" s="120" t="s">
        <v>922</v>
      </c>
      <c r="AU224" s="40" t="s">
        <v>922</v>
      </c>
      <c r="AV224" s="40" t="s">
        <v>922</v>
      </c>
      <c r="AW224" s="40" t="s">
        <v>922</v>
      </c>
      <c r="AX224" s="140" t="s">
        <v>922</v>
      </c>
      <c r="AY224" s="40" t="s">
        <v>922</v>
      </c>
      <c r="AZ224" s="40" t="s">
        <v>922</v>
      </c>
      <c r="BA224" s="40" t="s">
        <v>922</v>
      </c>
      <c r="BB224" s="40" t="s">
        <v>922</v>
      </c>
      <c r="BC224" s="40" t="s">
        <v>922</v>
      </c>
      <c r="BD224" s="106" t="s">
        <v>922</v>
      </c>
      <c r="BE224" s="289">
        <f>BE204</f>
        <v>81984</v>
      </c>
      <c r="BF224" s="289">
        <f>BF204</f>
        <v>81984</v>
      </c>
      <c r="BG224" s="40"/>
      <c r="BH224" s="40"/>
      <c r="BI224" s="40"/>
      <c r="BJ224" s="40"/>
      <c r="BK224" s="40"/>
      <c r="BL224" s="100"/>
      <c r="BM224" s="101"/>
      <c r="BN224" s="101"/>
      <c r="BO224" s="99"/>
      <c r="BP224" s="9"/>
      <c r="BQ224" s="1"/>
      <c r="BR224" s="25"/>
      <c r="BS224" s="67"/>
      <c r="BT224" s="67"/>
      <c r="BU224" s="84" t="e">
        <f t="shared" si="10"/>
        <v>#VALUE!</v>
      </c>
      <c r="BV224" s="99">
        <f t="shared" si="8"/>
        <v>0</v>
      </c>
      <c r="BW224" s="86">
        <f>Design!B230</f>
        <v>12.840000000000018</v>
      </c>
      <c r="BX224" s="10">
        <f>Design!F230</f>
        <v>0.10489829732440498</v>
      </c>
      <c r="BY224" s="57" t="s">
        <v>292</v>
      </c>
      <c r="BZ224" s="14" t="s">
        <v>2454</v>
      </c>
      <c r="CA224" s="245">
        <v>41726.715243055558</v>
      </c>
      <c r="CB224" t="s">
        <v>2220</v>
      </c>
      <c r="CC224" s="13"/>
      <c r="CD224" s="67"/>
      <c r="CE224" s="77">
        <v>218</v>
      </c>
      <c r="CF224" s="71">
        <v>81</v>
      </c>
      <c r="CG224" s="71">
        <v>79</v>
      </c>
      <c r="CH224" s="71">
        <v>78</v>
      </c>
      <c r="CI224" s="71">
        <v>77</v>
      </c>
      <c r="CJ224" s="71">
        <v>1</v>
      </c>
      <c r="CK224" s="71">
        <v>1</v>
      </c>
      <c r="CL224" s="71">
        <v>0</v>
      </c>
      <c r="CM224" s="71">
        <v>2</v>
      </c>
      <c r="CN224">
        <v>2</v>
      </c>
      <c r="CO224">
        <v>3</v>
      </c>
      <c r="CP224"/>
      <c r="CQ224"/>
      <c r="CR224"/>
      <c r="CS224">
        <v>218</v>
      </c>
      <c r="CT224">
        <v>39</v>
      </c>
      <c r="CU224" s="86">
        <v>214.140625</v>
      </c>
      <c r="CV224" s="86">
        <v>-5.8593745231628418</v>
      </c>
      <c r="CW224" s="86"/>
      <c r="CX224" s="86"/>
      <c r="CY224" s="86"/>
      <c r="CZ224"/>
      <c r="DA224"/>
      <c r="DB224"/>
      <c r="DC224" s="86"/>
      <c r="DD224"/>
      <c r="DE224"/>
      <c r="DF224"/>
      <c r="DG224" s="86">
        <v>150</v>
      </c>
      <c r="DH224">
        <v>359.69580078125</v>
      </c>
      <c r="DI224">
        <v>-4.8880977630615234</v>
      </c>
      <c r="DJ224">
        <v>54.75</v>
      </c>
      <c r="DK224" s="86">
        <v>86</v>
      </c>
      <c r="DL224">
        <v>119.5</v>
      </c>
      <c r="DM224"/>
      <c r="DN224"/>
      <c r="DO224" s="86"/>
      <c r="DP224"/>
      <c r="DQ224"/>
      <c r="DR224"/>
      <c r="DS224" s="86"/>
      <c r="DT224"/>
      <c r="DU224" s="86"/>
      <c r="DV224" s="86"/>
      <c r="DW224" s="86"/>
      <c r="DX224"/>
      <c r="DY224" s="86"/>
      <c r="DZ224" s="86"/>
      <c r="EA224" s="86"/>
      <c r="EB224"/>
      <c r="EC224" s="86"/>
      <c r="ED224" s="86"/>
      <c r="EE224" s="86"/>
      <c r="EF224"/>
      <c r="EG224" s="86"/>
      <c r="EH224" s="86"/>
      <c r="EI224" s="86"/>
      <c r="EJ224" s="159"/>
      <c r="EK224" s="159"/>
      <c r="EL224" s="160"/>
      <c r="FA224" s="78"/>
    </row>
    <row r="225" spans="1:157">
      <c r="A225" s="26"/>
      <c r="B225" s="26"/>
      <c r="C225" s="315"/>
      <c r="D225" s="37" t="s">
        <v>1174</v>
      </c>
      <c r="E225" s="37" t="s">
        <v>1175</v>
      </c>
      <c r="F225" s="38"/>
      <c r="G225" s="39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40"/>
      <c r="S225" s="40"/>
      <c r="T225" s="40"/>
      <c r="U225" s="40"/>
      <c r="V225" s="40"/>
      <c r="W225" s="40"/>
      <c r="X225" s="40"/>
      <c r="Y225" s="40"/>
      <c r="Z225" s="40"/>
      <c r="AA225" s="40"/>
      <c r="AB225" s="40"/>
      <c r="AC225" s="40"/>
      <c r="AD225" s="40"/>
      <c r="AE225" s="40"/>
      <c r="AF225" s="40"/>
      <c r="AG225" s="40"/>
      <c r="AH225" s="40"/>
      <c r="AI225" s="40"/>
      <c r="AJ225" s="40"/>
      <c r="AK225" s="40"/>
      <c r="AL225" s="40"/>
      <c r="AM225" s="40"/>
      <c r="AN225" s="40"/>
      <c r="AO225" s="40"/>
      <c r="AP225" s="40"/>
      <c r="AQ225" s="81"/>
      <c r="AR225" s="40"/>
      <c r="AS225" s="40"/>
      <c r="AT225" s="120" t="s">
        <v>1214</v>
      </c>
      <c r="AU225" s="40" t="s">
        <v>1214</v>
      </c>
      <c r="AV225" s="40" t="s">
        <v>1214</v>
      </c>
      <c r="AW225" s="40" t="s">
        <v>1214</v>
      </c>
      <c r="AX225" s="140" t="s">
        <v>1214</v>
      </c>
      <c r="AY225" s="40" t="s">
        <v>1214</v>
      </c>
      <c r="AZ225" s="40" t="s">
        <v>1214</v>
      </c>
      <c r="BA225" s="40" t="s">
        <v>1214</v>
      </c>
      <c r="BB225" s="40" t="s">
        <v>1214</v>
      </c>
      <c r="BC225" s="40" t="s">
        <v>1214</v>
      </c>
      <c r="BD225" s="106" t="s">
        <v>1214</v>
      </c>
      <c r="BE225" s="136">
        <f>Control!$F$32/1000</f>
        <v>0.05</v>
      </c>
      <c r="BF225" s="136">
        <f>Control!$F$32/1000</f>
        <v>0.05</v>
      </c>
      <c r="BG225" s="40"/>
      <c r="BH225" s="40"/>
      <c r="BI225" s="40"/>
      <c r="BJ225" s="40"/>
      <c r="BK225" s="40"/>
      <c r="BL225" s="100"/>
      <c r="BM225" s="101"/>
      <c r="BN225" s="101"/>
      <c r="BO225" s="99"/>
      <c r="BP225" s="9"/>
      <c r="BQ225" s="1"/>
      <c r="BR225" s="25"/>
      <c r="BS225" s="67"/>
      <c r="BT225" s="67"/>
      <c r="BU225" s="84" t="e">
        <f t="shared" si="10"/>
        <v>#VALUE!</v>
      </c>
      <c r="BV225" s="99">
        <f t="shared" si="8"/>
        <v>0</v>
      </c>
      <c r="BW225" s="86">
        <f>Design!B231</f>
        <v>12.900000000000018</v>
      </c>
      <c r="BX225" s="10">
        <f>Design!F231</f>
        <v>0.10381283791078709</v>
      </c>
      <c r="BY225" s="57" t="s">
        <v>293</v>
      </c>
      <c r="BZ225" s="14" t="s">
        <v>427</v>
      </c>
      <c r="CA225" s="245">
        <v>41726.715254629627</v>
      </c>
      <c r="CB225" t="s">
        <v>2471</v>
      </c>
      <c r="CC225" s="13"/>
      <c r="CD225" s="67"/>
      <c r="CE225" s="77">
        <v>219</v>
      </c>
      <c r="CF225" s="71">
        <v>79</v>
      </c>
      <c r="CG225" s="71">
        <v>81</v>
      </c>
      <c r="CH225" s="71">
        <v>76</v>
      </c>
      <c r="CI225" s="71">
        <v>79</v>
      </c>
      <c r="CJ225" s="71">
        <v>1</v>
      </c>
      <c r="CK225" s="71">
        <v>0</v>
      </c>
      <c r="CL225" s="71">
        <v>1</v>
      </c>
      <c r="CM225" s="71">
        <v>2</v>
      </c>
      <c r="CN225">
        <v>2</v>
      </c>
      <c r="CO225">
        <v>3</v>
      </c>
      <c r="CP225"/>
      <c r="CQ225"/>
      <c r="CR225"/>
      <c r="CS225">
        <v>219</v>
      </c>
      <c r="CT225">
        <v>39</v>
      </c>
      <c r="CU225" s="86">
        <v>214.140625</v>
      </c>
      <c r="CV225" s="86">
        <v>-5.8593745231628418</v>
      </c>
      <c r="CW225" s="86"/>
      <c r="CX225" s="86"/>
      <c r="CY225" s="86"/>
      <c r="CZ225"/>
      <c r="DA225"/>
      <c r="DB225"/>
      <c r="DC225" s="86"/>
      <c r="DD225"/>
      <c r="DE225"/>
      <c r="DF225"/>
      <c r="DG225" s="86">
        <v>151</v>
      </c>
      <c r="DH225">
        <v>359.69580078125</v>
      </c>
      <c r="DI225">
        <v>-4.9534893035888672</v>
      </c>
      <c r="DJ225">
        <v>53.8125</v>
      </c>
      <c r="DK225" s="86">
        <v>87</v>
      </c>
      <c r="DL225">
        <v>119.5</v>
      </c>
      <c r="DM225"/>
      <c r="DN225"/>
      <c r="DO225" s="86"/>
      <c r="DP225"/>
      <c r="DQ225"/>
      <c r="DR225"/>
      <c r="DS225" s="86"/>
      <c r="DT225"/>
      <c r="DU225" s="86"/>
      <c r="DV225" s="86"/>
      <c r="DW225" s="86"/>
      <c r="DX225"/>
      <c r="DY225" s="86"/>
      <c r="DZ225" s="86"/>
      <c r="EA225" s="86"/>
      <c r="EB225"/>
      <c r="EC225" s="86"/>
      <c r="ED225" s="86"/>
      <c r="EE225" s="86"/>
      <c r="EF225"/>
      <c r="EG225" s="86"/>
      <c r="EH225" s="86"/>
      <c r="EI225" s="86"/>
      <c r="EJ225" s="159"/>
      <c r="EK225" s="159"/>
      <c r="EL225" s="160"/>
      <c r="FA225" s="78"/>
    </row>
    <row r="226" spans="1:157">
      <c r="A226" s="26"/>
      <c r="B226" s="26"/>
      <c r="C226" s="315"/>
      <c r="D226" s="37" t="s">
        <v>1186</v>
      </c>
      <c r="E226" s="37" t="s">
        <v>2169</v>
      </c>
      <c r="F226" s="38"/>
      <c r="G226" s="39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40"/>
      <c r="S226" s="40"/>
      <c r="T226" s="40"/>
      <c r="U226" s="40"/>
      <c r="V226" s="40"/>
      <c r="W226" s="40"/>
      <c r="X226" s="40"/>
      <c r="Y226" s="40"/>
      <c r="Z226" s="40"/>
      <c r="AA226" s="40"/>
      <c r="AB226" s="40"/>
      <c r="AC226" s="40"/>
      <c r="AD226" s="40"/>
      <c r="AE226" s="40"/>
      <c r="AF226" s="40"/>
      <c r="AG226" s="46"/>
      <c r="AH226" s="40"/>
      <c r="AI226" s="46"/>
      <c r="AJ226" s="40"/>
      <c r="AK226" s="40"/>
      <c r="AL226" s="40"/>
      <c r="AM226" s="40"/>
      <c r="AN226" s="40"/>
      <c r="AO226" s="40"/>
      <c r="AP226" s="40"/>
      <c r="AQ226" s="81"/>
      <c r="AR226" s="40"/>
      <c r="AS226" s="40"/>
      <c r="AT226" s="120" t="s">
        <v>2128</v>
      </c>
      <c r="AU226" s="40" t="s">
        <v>2128</v>
      </c>
      <c r="AV226" s="40" t="s">
        <v>2128</v>
      </c>
      <c r="AW226" s="40" t="s">
        <v>2208</v>
      </c>
      <c r="AX226" s="140" t="s">
        <v>2208</v>
      </c>
      <c r="AY226" s="40" t="s">
        <v>2208</v>
      </c>
      <c r="AZ226" s="40" t="s">
        <v>2208</v>
      </c>
      <c r="BA226" s="40" t="s">
        <v>2208</v>
      </c>
      <c r="BB226" s="40" t="s">
        <v>2208</v>
      </c>
      <c r="BC226" s="40" t="s">
        <v>2208</v>
      </c>
      <c r="BD226" s="106" t="s">
        <v>2208</v>
      </c>
      <c r="BE226" s="140" t="s">
        <v>2208</v>
      </c>
      <c r="BF226" s="140" t="s">
        <v>2208</v>
      </c>
      <c r="BG226" s="40"/>
      <c r="BH226" s="40"/>
      <c r="BI226" s="40"/>
      <c r="BJ226" s="40"/>
      <c r="BK226" s="40"/>
      <c r="BL226" s="100"/>
      <c r="BM226" s="101"/>
      <c r="BN226" s="101"/>
      <c r="BO226" s="99"/>
      <c r="BP226" s="9"/>
      <c r="BQ226" s="1"/>
      <c r="BR226" s="25"/>
      <c r="BS226" s="67"/>
      <c r="BT226" s="67"/>
      <c r="BU226" s="84" t="e">
        <f t="shared" si="10"/>
        <v>#VALUE!</v>
      </c>
      <c r="BV226" s="99">
        <f t="shared" si="8"/>
        <v>0</v>
      </c>
      <c r="BW226" s="86">
        <f>Design!B232</f>
        <v>12.960000000000019</v>
      </c>
      <c r="BX226" s="10">
        <f>Design!F232</f>
        <v>0.10274413980304659</v>
      </c>
      <c r="BY226" s="57" t="s">
        <v>267</v>
      </c>
      <c r="BZ226" s="14" t="s">
        <v>2456</v>
      </c>
      <c r="CA226" s="245">
        <v>41726.715254629627</v>
      </c>
      <c r="CB226" t="s">
        <v>2472</v>
      </c>
      <c r="CC226" s="13"/>
      <c r="CD226" s="67"/>
      <c r="CE226" s="77">
        <v>220</v>
      </c>
      <c r="CF226" s="71">
        <v>77</v>
      </c>
      <c r="CG226" s="71">
        <v>79</v>
      </c>
      <c r="CH226" s="71">
        <v>75</v>
      </c>
      <c r="CI226" s="71">
        <v>75</v>
      </c>
      <c r="CJ226" s="71">
        <v>0</v>
      </c>
      <c r="CK226" s="71">
        <v>1</v>
      </c>
      <c r="CL226" s="71">
        <v>0</v>
      </c>
      <c r="CM226" s="71">
        <v>2</v>
      </c>
      <c r="CN226">
        <v>2</v>
      </c>
      <c r="CO226">
        <v>3</v>
      </c>
      <c r="CP226"/>
      <c r="CQ226"/>
      <c r="CR226"/>
      <c r="CS226">
        <v>220</v>
      </c>
      <c r="CT226">
        <v>39</v>
      </c>
      <c r="CU226" s="86">
        <v>214.140625</v>
      </c>
      <c r="CV226" s="86">
        <v>-5.8593745231628418</v>
      </c>
      <c r="CW226" s="86"/>
      <c r="CX226" s="86"/>
      <c r="CY226" s="86"/>
      <c r="CZ226"/>
      <c r="DA226"/>
      <c r="DB226"/>
      <c r="DC226" s="86"/>
      <c r="DD226"/>
      <c r="DE226"/>
      <c r="DF226"/>
      <c r="DG226" s="86">
        <v>152</v>
      </c>
      <c r="DH226">
        <v>359.69580078125</v>
      </c>
      <c r="DI226">
        <v>-5.0193157196044922</v>
      </c>
      <c r="DJ226">
        <v>53.9375</v>
      </c>
      <c r="DK226" s="86">
        <v>88</v>
      </c>
      <c r="DL226">
        <v>119.5</v>
      </c>
      <c r="DM226"/>
      <c r="DN226"/>
      <c r="DO226" s="86"/>
      <c r="DP226"/>
      <c r="DQ226"/>
      <c r="DR226"/>
      <c r="DS226" s="86"/>
      <c r="DT226"/>
      <c r="DU226" s="86"/>
      <c r="DV226" s="86"/>
      <c r="DW226" s="86"/>
      <c r="DX226"/>
      <c r="DY226" s="86"/>
      <c r="DZ226" s="86"/>
      <c r="EA226" s="86"/>
      <c r="EB226"/>
      <c r="EC226" s="86"/>
      <c r="ED226" s="86"/>
      <c r="EE226" s="86"/>
      <c r="EF226"/>
      <c r="EG226" s="86"/>
      <c r="EH226" s="86"/>
      <c r="EI226" s="86"/>
      <c r="EJ226" s="159"/>
      <c r="EK226" s="159"/>
      <c r="EL226" s="160"/>
      <c r="FA226" s="78"/>
    </row>
    <row r="227" spans="1:157">
      <c r="A227" s="26"/>
      <c r="B227" s="26"/>
      <c r="C227" s="315"/>
      <c r="D227" s="37" t="s">
        <v>2170</v>
      </c>
      <c r="E227" s="37" t="s">
        <v>2171</v>
      </c>
      <c r="F227" s="38"/>
      <c r="G227" s="39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40"/>
      <c r="Z227" s="40"/>
      <c r="AA227" s="40"/>
      <c r="AB227" s="40"/>
      <c r="AC227" s="40"/>
      <c r="AD227" s="40"/>
      <c r="AE227" s="40"/>
      <c r="AF227" s="40"/>
      <c r="AG227" s="40"/>
      <c r="AH227" s="40"/>
      <c r="AI227" s="40"/>
      <c r="AJ227" s="40"/>
      <c r="AK227" s="40"/>
      <c r="AL227" s="40"/>
      <c r="AM227" s="40"/>
      <c r="AN227" s="40"/>
      <c r="AO227" s="40"/>
      <c r="AP227" s="40"/>
      <c r="AQ227" s="81"/>
      <c r="AR227" s="40"/>
      <c r="AS227" s="40"/>
      <c r="AT227" s="120" t="s">
        <v>927</v>
      </c>
      <c r="AU227" s="40" t="s">
        <v>927</v>
      </c>
      <c r="AV227" s="40" t="s">
        <v>927</v>
      </c>
      <c r="AW227" s="40" t="s">
        <v>927</v>
      </c>
      <c r="AX227" s="140" t="s">
        <v>927</v>
      </c>
      <c r="AY227" s="40" t="s">
        <v>927</v>
      </c>
      <c r="AZ227" s="40" t="s">
        <v>927</v>
      </c>
      <c r="BA227" s="40" t="s">
        <v>927</v>
      </c>
      <c r="BB227" s="40" t="s">
        <v>927</v>
      </c>
      <c r="BC227" s="40" t="s">
        <v>927</v>
      </c>
      <c r="BD227" s="106" t="s">
        <v>927</v>
      </c>
      <c r="BE227" s="136" t="str">
        <f>IF(Control!$A$35,"TR","OFF")</f>
        <v>OFF</v>
      </c>
      <c r="BF227" s="136" t="str">
        <f>IF(Control!$A$35,"TR","OFF")</f>
        <v>OFF</v>
      </c>
      <c r="BG227" s="40"/>
      <c r="BH227" s="40"/>
      <c r="BI227" s="40"/>
      <c r="BJ227" s="40"/>
      <c r="BK227" s="40"/>
      <c r="BL227" s="100"/>
      <c r="BM227" s="101"/>
      <c r="BN227" s="101"/>
      <c r="BO227" s="99"/>
      <c r="BP227" s="9"/>
      <c r="BQ227" s="1"/>
      <c r="BR227" s="25"/>
      <c r="BS227" s="67"/>
      <c r="BT227" s="67"/>
      <c r="BU227" s="84" t="e">
        <f t="shared" si="10"/>
        <v>#VALUE!</v>
      </c>
      <c r="BV227" s="99">
        <f t="shared" si="8"/>
        <v>0</v>
      </c>
      <c r="BW227" s="86">
        <f>Design!B233</f>
        <v>13.020000000000019</v>
      </c>
      <c r="BX227" s="10">
        <f>Design!F233</f>
        <v>0.10169185967239242</v>
      </c>
      <c r="BY227" s="57" t="s">
        <v>294</v>
      </c>
      <c r="BZ227" s="14" t="s">
        <v>2458</v>
      </c>
      <c r="CA227" s="245">
        <v>41726.715254629627</v>
      </c>
      <c r="CB227" t="s">
        <v>2473</v>
      </c>
      <c r="CC227" s="13"/>
      <c r="CD227" s="67"/>
      <c r="CE227" s="77">
        <v>221</v>
      </c>
      <c r="CF227" s="71">
        <v>82</v>
      </c>
      <c r="CG227" s="71">
        <v>80</v>
      </c>
      <c r="CH227" s="71">
        <v>78</v>
      </c>
      <c r="CI227" s="71">
        <v>74</v>
      </c>
      <c r="CJ227" s="71">
        <v>0</v>
      </c>
      <c r="CK227" s="71">
        <v>0</v>
      </c>
      <c r="CL227" s="71">
        <v>0</v>
      </c>
      <c r="CM227" s="71">
        <v>3</v>
      </c>
      <c r="CN227">
        <v>2</v>
      </c>
      <c r="CO227">
        <v>3</v>
      </c>
      <c r="CP227"/>
      <c r="CQ227"/>
      <c r="CR227"/>
      <c r="CS227">
        <v>221</v>
      </c>
      <c r="CT227">
        <v>40</v>
      </c>
      <c r="CU227" s="86">
        <v>213.83628845214844</v>
      </c>
      <c r="CV227" s="86">
        <v>-6.1637077331542969</v>
      </c>
      <c r="CW227" s="86"/>
      <c r="CX227" s="86"/>
      <c r="CY227" s="86"/>
      <c r="CZ227"/>
      <c r="DA227"/>
      <c r="DB227"/>
      <c r="DC227" s="86"/>
      <c r="DD227"/>
      <c r="DE227"/>
      <c r="DF227"/>
      <c r="DG227" s="86">
        <v>152</v>
      </c>
      <c r="DH227">
        <v>360.68017578125</v>
      </c>
      <c r="DI227">
        <v>-5.0193157196044922</v>
      </c>
      <c r="DJ227">
        <v>50.058822631835938</v>
      </c>
      <c r="DK227" s="86">
        <v>88</v>
      </c>
      <c r="DL227">
        <v>120</v>
      </c>
      <c r="DM227"/>
      <c r="DN227"/>
      <c r="DO227" s="86"/>
      <c r="DP227"/>
      <c r="DQ227"/>
      <c r="DR227"/>
      <c r="DS227" s="86"/>
      <c r="DT227"/>
      <c r="DU227" s="86"/>
      <c r="DV227" s="86"/>
      <c r="DW227" s="86"/>
      <c r="DX227"/>
      <c r="DY227" s="86"/>
      <c r="DZ227" s="86"/>
      <c r="EA227" s="86"/>
      <c r="EB227"/>
      <c r="EC227" s="86"/>
      <c r="ED227" s="86"/>
      <c r="EE227" s="86"/>
      <c r="EF227"/>
      <c r="EG227" s="86"/>
      <c r="EH227" s="86"/>
      <c r="EI227" s="86"/>
      <c r="EJ227" s="159"/>
      <c r="EK227" s="159"/>
      <c r="EL227" s="160"/>
      <c r="FA227" s="78"/>
    </row>
    <row r="228" spans="1:157">
      <c r="A228" s="26"/>
      <c r="B228" s="26"/>
      <c r="C228" s="315"/>
      <c r="D228" s="37" t="s">
        <v>2172</v>
      </c>
      <c r="E228" s="37" t="s">
        <v>2173</v>
      </c>
      <c r="F228" s="38"/>
      <c r="G228" s="39"/>
      <c r="H228" s="40"/>
      <c r="I228" s="40"/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40"/>
      <c r="Z228" s="40"/>
      <c r="AA228" s="40"/>
      <c r="AB228" s="40"/>
      <c r="AC228" s="40"/>
      <c r="AD228" s="40"/>
      <c r="AE228" s="40"/>
      <c r="AF228" s="40"/>
      <c r="AG228" s="40"/>
      <c r="AH228" s="40"/>
      <c r="AI228" s="40"/>
      <c r="AJ228" s="40"/>
      <c r="AK228" s="40"/>
      <c r="AL228" s="40"/>
      <c r="AM228" s="40"/>
      <c r="AN228" s="40"/>
      <c r="AO228" s="40"/>
      <c r="AP228" s="40"/>
      <c r="AQ228" s="81"/>
      <c r="AR228" s="40"/>
      <c r="AS228" s="40"/>
      <c r="AT228" s="120" t="s">
        <v>1207</v>
      </c>
      <c r="AU228" s="40" t="s">
        <v>1207</v>
      </c>
      <c r="AV228" s="40" t="s">
        <v>1207</v>
      </c>
      <c r="AW228" s="40" t="s">
        <v>1206</v>
      </c>
      <c r="AX228" s="140" t="s">
        <v>1206</v>
      </c>
      <c r="AY228" s="40" t="s">
        <v>1206</v>
      </c>
      <c r="AZ228" s="40" t="s">
        <v>1206</v>
      </c>
      <c r="BA228" s="40" t="s">
        <v>1206</v>
      </c>
      <c r="BB228" s="40" t="s">
        <v>1206</v>
      </c>
      <c r="BC228" s="40" t="s">
        <v>1206</v>
      </c>
      <c r="BD228" s="106" t="s">
        <v>1206</v>
      </c>
      <c r="BE228" s="136" t="s">
        <v>1207</v>
      </c>
      <c r="BF228" s="136" t="s">
        <v>1207</v>
      </c>
      <c r="BG228" s="40"/>
      <c r="BH228" s="40"/>
      <c r="BI228" s="40"/>
      <c r="BJ228" s="40"/>
      <c r="BK228" s="40"/>
      <c r="BL228" s="100"/>
      <c r="BM228" s="101"/>
      <c r="BN228" s="101"/>
      <c r="BO228" s="99"/>
      <c r="BP228" s="9"/>
      <c r="BQ228" s="1"/>
      <c r="BR228" s="25"/>
      <c r="BS228" s="67"/>
      <c r="BT228" s="67"/>
      <c r="BU228" s="84" t="e">
        <f t="shared" si="10"/>
        <v>#VALUE!</v>
      </c>
      <c r="BV228" s="99">
        <f t="shared" si="8"/>
        <v>0</v>
      </c>
      <c r="BW228" s="86">
        <f>Design!B234</f>
        <v>13.08000000000002</v>
      </c>
      <c r="BX228" s="10">
        <f>Design!F234</f>
        <v>0.10065566293591116</v>
      </c>
      <c r="BY228" s="57" t="s">
        <v>295</v>
      </c>
      <c r="BZ228" s="14" t="s">
        <v>2460</v>
      </c>
      <c r="CA228" s="245">
        <v>41726.715254629627</v>
      </c>
      <c r="CB228" t="s">
        <v>2474</v>
      </c>
      <c r="CC228" s="13"/>
      <c r="CD228" s="67"/>
      <c r="CE228" s="77">
        <v>222</v>
      </c>
      <c r="CF228" s="71">
        <v>77</v>
      </c>
      <c r="CG228" s="71">
        <v>85</v>
      </c>
      <c r="CH228" s="71">
        <v>77</v>
      </c>
      <c r="CI228" s="71">
        <v>78</v>
      </c>
      <c r="CJ228" s="71">
        <v>0</v>
      </c>
      <c r="CK228" s="71">
        <v>1</v>
      </c>
      <c r="CL228" s="71">
        <v>1</v>
      </c>
      <c r="CM228" s="71">
        <v>2</v>
      </c>
      <c r="CN228">
        <v>2</v>
      </c>
      <c r="CO228">
        <v>3</v>
      </c>
      <c r="CP228"/>
      <c r="CQ228"/>
      <c r="CR228"/>
      <c r="CS228">
        <v>222</v>
      </c>
      <c r="CT228">
        <v>40</v>
      </c>
      <c r="CU228" s="86">
        <v>213.83628845214844</v>
      </c>
      <c r="CV228" s="86">
        <v>-6.1637077331542969</v>
      </c>
      <c r="CW228" s="86"/>
      <c r="CX228" s="86"/>
      <c r="CY228" s="86"/>
      <c r="CZ228"/>
      <c r="DA228"/>
      <c r="DB228"/>
      <c r="DC228" s="86"/>
      <c r="DD228"/>
      <c r="DE228"/>
      <c r="DF228"/>
      <c r="DG228" s="86">
        <v>153</v>
      </c>
      <c r="DH228">
        <v>361.40057373046875</v>
      </c>
      <c r="DI228">
        <v>-5.0855765342712402</v>
      </c>
      <c r="DJ228">
        <v>51.3125</v>
      </c>
      <c r="DK228" s="86">
        <v>88</v>
      </c>
      <c r="DL228">
        <v>119.5</v>
      </c>
      <c r="DM228"/>
      <c r="DN228"/>
      <c r="DO228" s="86"/>
      <c r="DP228"/>
      <c r="DQ228"/>
      <c r="DR228"/>
      <c r="DS228" s="86"/>
      <c r="DT228"/>
      <c r="DU228" s="86"/>
      <c r="DV228" s="86"/>
      <c r="DW228" s="86"/>
      <c r="DX228"/>
      <c r="DY228" s="86"/>
      <c r="DZ228" s="86"/>
      <c r="EA228" s="86"/>
      <c r="EB228"/>
      <c r="EC228" s="86"/>
      <c r="ED228" s="86"/>
      <c r="EE228" s="86"/>
      <c r="EF228"/>
      <c r="EG228" s="86"/>
      <c r="EH228" s="86"/>
      <c r="EI228" s="86"/>
      <c r="EJ228" s="159"/>
      <c r="EK228" s="159"/>
      <c r="EL228" s="160"/>
      <c r="FA228" s="78"/>
    </row>
    <row r="229" spans="1:157">
      <c r="A229" s="26"/>
      <c r="B229" s="26"/>
      <c r="C229" s="315"/>
      <c r="D229" s="37" t="s">
        <v>2174</v>
      </c>
      <c r="E229" s="37" t="s">
        <v>2175</v>
      </c>
      <c r="F229" s="38"/>
      <c r="G229" s="39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40"/>
      <c r="Z229" s="40"/>
      <c r="AA229" s="40"/>
      <c r="AB229" s="40"/>
      <c r="AC229" s="40"/>
      <c r="AD229" s="40"/>
      <c r="AE229" s="40"/>
      <c r="AF229" s="40"/>
      <c r="AG229" s="40"/>
      <c r="AH229" s="40"/>
      <c r="AI229" s="40"/>
      <c r="AJ229" s="40"/>
      <c r="AK229" s="40"/>
      <c r="AL229" s="40"/>
      <c r="AM229" s="40"/>
      <c r="AN229" s="40"/>
      <c r="AO229" s="40"/>
      <c r="AP229" s="40"/>
      <c r="AQ229" s="81"/>
      <c r="AR229" s="40"/>
      <c r="AS229" s="40"/>
      <c r="AT229" s="120" t="s">
        <v>922</v>
      </c>
      <c r="AU229" s="40" t="s">
        <v>922</v>
      </c>
      <c r="AV229" s="40" t="s">
        <v>922</v>
      </c>
      <c r="AW229" s="40" t="s">
        <v>922</v>
      </c>
      <c r="AX229" s="140" t="s">
        <v>922</v>
      </c>
      <c r="AY229" s="40" t="s">
        <v>922</v>
      </c>
      <c r="AZ229" s="40" t="s">
        <v>922</v>
      </c>
      <c r="BA229" s="40" t="s">
        <v>922</v>
      </c>
      <c r="BB229" s="40" t="s">
        <v>922</v>
      </c>
      <c r="BC229" s="40" t="s">
        <v>922</v>
      </c>
      <c r="BD229" s="106" t="s">
        <v>922</v>
      </c>
      <c r="BE229" s="289" t="str">
        <f t="shared" ref="BE229:BF231" si="11">BE223</f>
        <v>0</v>
      </c>
      <c r="BF229" s="289" t="str">
        <f t="shared" si="11"/>
        <v>0</v>
      </c>
      <c r="BG229" s="40"/>
      <c r="BH229" s="40"/>
      <c r="BI229" s="40"/>
      <c r="BJ229" s="40"/>
      <c r="BK229" s="40"/>
      <c r="BL229" s="100"/>
      <c r="BM229" s="101"/>
      <c r="BN229" s="101"/>
      <c r="BO229" s="99"/>
      <c r="BP229" s="9"/>
      <c r="BQ229" s="1"/>
      <c r="BR229" s="25"/>
      <c r="BS229" s="67"/>
      <c r="BT229" s="67"/>
      <c r="BU229" s="84" t="e">
        <f t="shared" si="10"/>
        <v>#VALUE!</v>
      </c>
      <c r="BV229" s="99">
        <f t="shared" si="8"/>
        <v>0</v>
      </c>
      <c r="BW229" s="86">
        <f>Design!B235</f>
        <v>13.14000000000002</v>
      </c>
      <c r="BX229" s="10">
        <f>Design!F235</f>
        <v>9.963522349057384E-2</v>
      </c>
      <c r="BY229" s="57" t="s">
        <v>296</v>
      </c>
      <c r="BZ229" s="14" t="s">
        <v>2462</v>
      </c>
      <c r="CA229" s="245">
        <v>41726.715254629627</v>
      </c>
      <c r="CB229" t="s">
        <v>2475</v>
      </c>
      <c r="CC229" s="13"/>
      <c r="CD229" s="67"/>
      <c r="CE229" s="77">
        <v>223</v>
      </c>
      <c r="CF229" s="71">
        <v>79</v>
      </c>
      <c r="CG229" s="71">
        <v>82</v>
      </c>
      <c r="CH229" s="71">
        <v>78</v>
      </c>
      <c r="CI229" s="71">
        <v>79</v>
      </c>
      <c r="CJ229" s="71">
        <v>1</v>
      </c>
      <c r="CK229" s="71">
        <v>1</v>
      </c>
      <c r="CL229" s="71">
        <v>1</v>
      </c>
      <c r="CM229" s="71">
        <v>3</v>
      </c>
      <c r="CN229">
        <v>2</v>
      </c>
      <c r="CO229">
        <v>2</v>
      </c>
      <c r="CP229"/>
      <c r="CQ229"/>
      <c r="CR229"/>
      <c r="CS229">
        <v>223</v>
      </c>
      <c r="CT229">
        <v>40</v>
      </c>
      <c r="CU229" s="86">
        <v>213.83628845214844</v>
      </c>
      <c r="CV229" s="86">
        <v>-6.1637077331542969</v>
      </c>
      <c r="CW229" s="86"/>
      <c r="CX229" s="86"/>
      <c r="CY229" s="86"/>
      <c r="CZ229"/>
      <c r="DA229"/>
      <c r="DB229"/>
      <c r="DC229" s="86"/>
      <c r="DD229"/>
      <c r="DE229"/>
      <c r="DF229"/>
      <c r="DG229" s="86">
        <v>154</v>
      </c>
      <c r="DH229">
        <v>361.40057373046875</v>
      </c>
      <c r="DI229">
        <v>-5.1522722244262695</v>
      </c>
      <c r="DJ229">
        <v>56</v>
      </c>
      <c r="DK229" s="86">
        <v>88</v>
      </c>
      <c r="DL229">
        <v>119.5</v>
      </c>
      <c r="DM229"/>
      <c r="DN229"/>
      <c r="DO229" s="86"/>
      <c r="DP229"/>
      <c r="DQ229"/>
      <c r="DR229"/>
      <c r="DS229" s="86"/>
      <c r="DT229"/>
      <c r="DU229" s="86"/>
      <c r="DV229" s="86"/>
      <c r="DW229" s="86"/>
      <c r="DX229"/>
      <c r="DY229" s="86"/>
      <c r="DZ229" s="86"/>
      <c r="EA229" s="86"/>
      <c r="EB229"/>
      <c r="EC229" s="86"/>
      <c r="ED229" s="86"/>
      <c r="EE229" s="86"/>
      <c r="EF229"/>
      <c r="EG229" s="86"/>
      <c r="EH229" s="86"/>
      <c r="EI229" s="86"/>
      <c r="EJ229" s="159"/>
      <c r="EK229" s="159"/>
      <c r="EL229" s="160"/>
      <c r="FA229" s="78"/>
    </row>
    <row r="230" spans="1:157">
      <c r="A230" s="26"/>
      <c r="B230" s="26"/>
      <c r="C230" s="315"/>
      <c r="D230" s="37" t="s">
        <v>2176</v>
      </c>
      <c r="E230" s="37" t="s">
        <v>2177</v>
      </c>
      <c r="F230" s="38"/>
      <c r="G230" s="39"/>
      <c r="H230" s="40"/>
      <c r="I230" s="40"/>
      <c r="J230" s="40"/>
      <c r="K230" s="40"/>
      <c r="L230" s="40"/>
      <c r="M230" s="40"/>
      <c r="N230" s="40"/>
      <c r="O230" s="40"/>
      <c r="P230" s="40"/>
      <c r="Q230" s="40"/>
      <c r="R230" s="40"/>
      <c r="S230" s="40"/>
      <c r="T230" s="40"/>
      <c r="U230" s="40"/>
      <c r="V230" s="40"/>
      <c r="W230" s="40"/>
      <c r="X230" s="40"/>
      <c r="Y230" s="40"/>
      <c r="Z230" s="40"/>
      <c r="AA230" s="40"/>
      <c r="AB230" s="40"/>
      <c r="AC230" s="40"/>
      <c r="AD230" s="40"/>
      <c r="AE230" s="40"/>
      <c r="AF230" s="40"/>
      <c r="AG230" s="40"/>
      <c r="AH230" s="40"/>
      <c r="AI230" s="40"/>
      <c r="AJ230" s="40"/>
      <c r="AK230" s="40"/>
      <c r="AL230" s="40"/>
      <c r="AM230" s="40"/>
      <c r="AN230" s="40"/>
      <c r="AO230" s="40"/>
      <c r="AP230" s="40"/>
      <c r="AQ230" s="81"/>
      <c r="AR230" s="40"/>
      <c r="AS230" s="40"/>
      <c r="AT230" s="120" t="s">
        <v>922</v>
      </c>
      <c r="AU230" s="40" t="s">
        <v>922</v>
      </c>
      <c r="AV230" s="40" t="s">
        <v>922</v>
      </c>
      <c r="AW230" s="40" t="s">
        <v>922</v>
      </c>
      <c r="AX230" s="140" t="s">
        <v>922</v>
      </c>
      <c r="AY230" s="40" t="s">
        <v>922</v>
      </c>
      <c r="AZ230" s="40" t="s">
        <v>922</v>
      </c>
      <c r="BA230" s="40" t="s">
        <v>922</v>
      </c>
      <c r="BB230" s="40" t="s">
        <v>922</v>
      </c>
      <c r="BC230" s="40" t="s">
        <v>922</v>
      </c>
      <c r="BD230" s="106" t="s">
        <v>922</v>
      </c>
      <c r="BE230" s="289">
        <f t="shared" si="11"/>
        <v>81984</v>
      </c>
      <c r="BF230" s="289">
        <f t="shared" si="11"/>
        <v>81984</v>
      </c>
      <c r="BG230" s="40"/>
      <c r="BH230" s="40"/>
      <c r="BI230" s="40"/>
      <c r="BJ230" s="40"/>
      <c r="BK230" s="40"/>
      <c r="BL230" s="100"/>
      <c r="BM230" s="101"/>
      <c r="BN230" s="101"/>
      <c r="BO230" s="99"/>
      <c r="BP230" s="9"/>
      <c r="BQ230" s="1"/>
      <c r="BR230" s="25"/>
      <c r="BS230" s="67"/>
      <c r="BT230" s="67"/>
      <c r="BU230" s="84" t="e">
        <f t="shared" si="10"/>
        <v>#VALUE!</v>
      </c>
      <c r="BV230" s="99">
        <f t="shared" si="8"/>
        <v>0</v>
      </c>
      <c r="BW230" s="86">
        <f>Design!B236</f>
        <v>13.200000000000021</v>
      </c>
      <c r="BX230" s="10">
        <f>Design!F236</f>
        <v>9.8630223456633914E-2</v>
      </c>
      <c r="BY230" s="57" t="s">
        <v>297</v>
      </c>
      <c r="BZ230" s="14" t="s">
        <v>2454</v>
      </c>
      <c r="CA230" s="245">
        <v>41726.715254629627</v>
      </c>
      <c r="CB230" t="s">
        <v>2220</v>
      </c>
      <c r="CC230" s="13"/>
      <c r="CD230" s="67"/>
      <c r="CE230" s="77">
        <v>224</v>
      </c>
      <c r="CF230" s="71">
        <v>81</v>
      </c>
      <c r="CG230" s="71">
        <v>80</v>
      </c>
      <c r="CH230" s="71">
        <v>76</v>
      </c>
      <c r="CI230" s="71">
        <v>76</v>
      </c>
      <c r="CJ230" s="71">
        <v>1</v>
      </c>
      <c r="CK230" s="71">
        <v>1</v>
      </c>
      <c r="CL230" s="71">
        <v>0</v>
      </c>
      <c r="CM230" s="71">
        <v>2</v>
      </c>
      <c r="CN230">
        <v>2</v>
      </c>
      <c r="CO230">
        <v>3</v>
      </c>
      <c r="CP230"/>
      <c r="CQ230"/>
      <c r="CR230"/>
      <c r="CS230">
        <v>224</v>
      </c>
      <c r="CT230">
        <v>40</v>
      </c>
      <c r="CU230" s="86">
        <v>213.83628845214844</v>
      </c>
      <c r="CV230" s="86">
        <v>-6.1637077331542969</v>
      </c>
      <c r="CW230" s="86"/>
      <c r="CX230" s="86"/>
      <c r="CY230" s="86"/>
      <c r="CZ230"/>
      <c r="DA230"/>
      <c r="DB230"/>
      <c r="DC230" s="86"/>
      <c r="DD230"/>
      <c r="DE230"/>
      <c r="DF230"/>
      <c r="DG230" s="86">
        <v>154</v>
      </c>
      <c r="DH230">
        <v>360.63262939453125</v>
      </c>
      <c r="DI230">
        <v>-5.1522722244262695</v>
      </c>
      <c r="DJ230">
        <v>58.6875</v>
      </c>
      <c r="DK230" s="86">
        <v>88</v>
      </c>
      <c r="DL230">
        <v>119.5</v>
      </c>
      <c r="DM230"/>
      <c r="DN230"/>
      <c r="DO230" s="86"/>
      <c r="DP230"/>
      <c r="DQ230"/>
      <c r="DR230"/>
      <c r="DS230" s="86"/>
      <c r="DT230"/>
      <c r="DU230" s="86"/>
      <c r="DV230" s="86"/>
      <c r="DW230" s="86"/>
      <c r="DX230"/>
      <c r="DY230" s="86"/>
      <c r="DZ230" s="86"/>
      <c r="EA230" s="86"/>
      <c r="EB230"/>
      <c r="EC230" s="86"/>
      <c r="ED230" s="86"/>
      <c r="EE230" s="86"/>
      <c r="EF230"/>
      <c r="EG230" s="86"/>
      <c r="EH230" s="86"/>
      <c r="EI230" s="86"/>
      <c r="EJ230" s="159"/>
      <c r="EK230" s="159"/>
      <c r="EL230" s="160"/>
      <c r="FA230" s="78"/>
    </row>
    <row r="231" spans="1:157">
      <c r="A231" s="26"/>
      <c r="B231" s="26"/>
      <c r="C231" s="315"/>
      <c r="D231" s="37" t="s">
        <v>2178</v>
      </c>
      <c r="E231" s="37" t="s">
        <v>456</v>
      </c>
      <c r="F231" s="38"/>
      <c r="G231" s="39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40"/>
      <c r="S231" s="40"/>
      <c r="T231" s="40"/>
      <c r="U231" s="40"/>
      <c r="V231" s="40"/>
      <c r="W231" s="40"/>
      <c r="X231" s="40"/>
      <c r="Y231" s="40"/>
      <c r="Z231" s="40"/>
      <c r="AA231" s="40"/>
      <c r="AB231" s="40"/>
      <c r="AC231" s="40"/>
      <c r="AD231" s="40"/>
      <c r="AE231" s="40"/>
      <c r="AF231" s="40"/>
      <c r="AG231" s="40"/>
      <c r="AH231" s="40"/>
      <c r="AI231" s="40"/>
      <c r="AJ231" s="40"/>
      <c r="AK231" s="40"/>
      <c r="AL231" s="40"/>
      <c r="AM231" s="40"/>
      <c r="AN231" s="40"/>
      <c r="AO231" s="40"/>
      <c r="AP231" s="40"/>
      <c r="AQ231" s="81"/>
      <c r="AR231" s="40"/>
      <c r="AS231" s="40"/>
      <c r="AT231" s="120" t="s">
        <v>1214</v>
      </c>
      <c r="AU231" s="40" t="s">
        <v>1214</v>
      </c>
      <c r="AV231" s="40" t="s">
        <v>1214</v>
      </c>
      <c r="AW231" s="40" t="s">
        <v>1214</v>
      </c>
      <c r="AX231" s="140" t="s">
        <v>1214</v>
      </c>
      <c r="AY231" s="40" t="s">
        <v>1214</v>
      </c>
      <c r="AZ231" s="40" t="s">
        <v>1214</v>
      </c>
      <c r="BA231" s="40" t="s">
        <v>1214</v>
      </c>
      <c r="BB231" s="40" t="s">
        <v>1214</v>
      </c>
      <c r="BC231" s="40" t="s">
        <v>1214</v>
      </c>
      <c r="BD231" s="106" t="s">
        <v>1214</v>
      </c>
      <c r="BE231" s="289">
        <f t="shared" si="11"/>
        <v>0.05</v>
      </c>
      <c r="BF231" s="289">
        <f t="shared" si="11"/>
        <v>0.05</v>
      </c>
      <c r="BG231" s="40"/>
      <c r="BH231" s="40"/>
      <c r="BI231" s="40"/>
      <c r="BJ231" s="40"/>
      <c r="BK231" s="40"/>
      <c r="BL231" s="100"/>
      <c r="BM231" s="101"/>
      <c r="BN231" s="101"/>
      <c r="BO231" s="99"/>
      <c r="BP231" s="9"/>
      <c r="BQ231" s="1"/>
      <c r="BR231" s="25"/>
      <c r="BS231" s="67"/>
      <c r="BT231" s="67"/>
      <c r="BU231" s="84" t="e">
        <f t="shared" si="10"/>
        <v>#VALUE!</v>
      </c>
      <c r="BV231" s="99">
        <f t="shared" si="8"/>
        <v>0</v>
      </c>
      <c r="BW231" s="86">
        <f>Design!B237</f>
        <v>13.260000000000021</v>
      </c>
      <c r="BX231" s="10">
        <f>Design!F237</f>
        <v>9.7640352930038227E-2</v>
      </c>
      <c r="BY231" s="57" t="s">
        <v>298</v>
      </c>
      <c r="BZ231" s="14" t="s">
        <v>427</v>
      </c>
      <c r="CA231" s="245">
        <v>41726.715266203704</v>
      </c>
      <c r="CB231" t="s">
        <v>2476</v>
      </c>
      <c r="CC231" s="13"/>
      <c r="CD231" s="67"/>
      <c r="CE231" s="77">
        <v>225</v>
      </c>
      <c r="CF231" s="71">
        <v>79</v>
      </c>
      <c r="CG231" s="71">
        <v>80</v>
      </c>
      <c r="CH231" s="71">
        <v>77</v>
      </c>
      <c r="CI231" s="71">
        <v>75</v>
      </c>
      <c r="CJ231" s="71">
        <v>1</v>
      </c>
      <c r="CK231" s="71">
        <v>1</v>
      </c>
      <c r="CL231" s="71">
        <v>1</v>
      </c>
      <c r="CM231" s="71">
        <v>2</v>
      </c>
      <c r="CN231">
        <v>2</v>
      </c>
      <c r="CO231">
        <v>2</v>
      </c>
      <c r="CP231"/>
      <c r="CQ231"/>
      <c r="CR231"/>
      <c r="CS231">
        <v>225</v>
      </c>
      <c r="CT231">
        <v>41</v>
      </c>
      <c r="CU231" s="86">
        <v>213.52426147460937</v>
      </c>
      <c r="CV231" s="86">
        <v>-6.475745677947998</v>
      </c>
      <c r="CW231" s="86"/>
      <c r="CX231" s="86"/>
      <c r="CY231" s="86"/>
      <c r="CZ231"/>
      <c r="DA231"/>
      <c r="DB231"/>
      <c r="DC231" s="86"/>
      <c r="DD231"/>
      <c r="DE231"/>
      <c r="DF231"/>
      <c r="DG231" s="86">
        <v>155</v>
      </c>
      <c r="DH231">
        <v>359.78875732421875</v>
      </c>
      <c r="DI231">
        <v>-5.2194018363952637</v>
      </c>
      <c r="DJ231">
        <v>59</v>
      </c>
      <c r="DK231" s="86">
        <v>85</v>
      </c>
      <c r="DL231">
        <v>119.5</v>
      </c>
      <c r="DM231"/>
      <c r="DN231"/>
      <c r="DO231" s="86"/>
      <c r="DP231"/>
      <c r="DQ231"/>
      <c r="DR231"/>
      <c r="DS231" s="86"/>
      <c r="DT231"/>
      <c r="DU231" s="86"/>
      <c r="DV231" s="86"/>
      <c r="DW231" s="86"/>
      <c r="DX231"/>
      <c r="DY231" s="86"/>
      <c r="DZ231" s="86"/>
      <c r="EA231" s="86"/>
      <c r="EB231"/>
      <c r="EC231" s="86"/>
      <c r="ED231" s="86"/>
      <c r="EE231" s="86"/>
      <c r="EF231"/>
      <c r="EG231" s="86"/>
      <c r="EH231" s="86"/>
      <c r="EI231" s="86"/>
      <c r="EJ231" s="159"/>
      <c r="EK231" s="159"/>
      <c r="EL231" s="160"/>
      <c r="FA231" s="78"/>
    </row>
    <row r="232" spans="1:157">
      <c r="A232" s="26"/>
      <c r="B232" s="26"/>
      <c r="C232" s="315"/>
      <c r="D232" s="37" t="s">
        <v>2184</v>
      </c>
      <c r="E232" s="37" t="s">
        <v>2185</v>
      </c>
      <c r="F232" s="38"/>
      <c r="G232" s="39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40"/>
      <c r="S232" s="40"/>
      <c r="T232" s="40"/>
      <c r="U232" s="40"/>
      <c r="V232" s="40"/>
      <c r="W232" s="40"/>
      <c r="X232" s="40"/>
      <c r="Y232" s="40"/>
      <c r="Z232" s="40"/>
      <c r="AA232" s="40"/>
      <c r="AB232" s="40"/>
      <c r="AC232" s="40"/>
      <c r="AD232" s="40"/>
      <c r="AE232" s="40"/>
      <c r="AF232" s="40"/>
      <c r="AG232" s="46"/>
      <c r="AH232" s="40"/>
      <c r="AI232" s="46"/>
      <c r="AJ232" s="40"/>
      <c r="AK232" s="40"/>
      <c r="AL232" s="40"/>
      <c r="AM232" s="40"/>
      <c r="AN232" s="40"/>
      <c r="AO232" s="40"/>
      <c r="AP232" s="40"/>
      <c r="AQ232" s="81"/>
      <c r="AR232" s="40"/>
      <c r="AS232" s="40"/>
      <c r="AT232" s="120" t="s">
        <v>2128</v>
      </c>
      <c r="AU232" s="40" t="s">
        <v>2128</v>
      </c>
      <c r="AV232" s="40" t="s">
        <v>2128</v>
      </c>
      <c r="AW232" s="40" t="s">
        <v>2208</v>
      </c>
      <c r="AX232" s="140" t="s">
        <v>2208</v>
      </c>
      <c r="AY232" s="40" t="s">
        <v>2208</v>
      </c>
      <c r="AZ232" s="40" t="s">
        <v>2208</v>
      </c>
      <c r="BA232" s="40" t="s">
        <v>2208</v>
      </c>
      <c r="BB232" s="40" t="s">
        <v>2208</v>
      </c>
      <c r="BC232" s="40" t="s">
        <v>2208</v>
      </c>
      <c r="BD232" s="106" t="s">
        <v>2208</v>
      </c>
      <c r="BE232" s="140" t="s">
        <v>2208</v>
      </c>
      <c r="BF232" s="140" t="s">
        <v>2208</v>
      </c>
      <c r="BG232" s="40"/>
      <c r="BH232" s="40"/>
      <c r="BI232" s="40"/>
      <c r="BJ232" s="40"/>
      <c r="BK232" s="40"/>
      <c r="BL232" s="100"/>
      <c r="BM232" s="101"/>
      <c r="BN232" s="101"/>
      <c r="BO232" s="99"/>
      <c r="BP232" s="9"/>
      <c r="BQ232" s="1"/>
      <c r="BR232" s="25"/>
      <c r="BS232" s="67"/>
      <c r="BT232" s="67"/>
      <c r="BU232" s="84" t="e">
        <f t="shared" si="10"/>
        <v>#VALUE!</v>
      </c>
      <c r="BV232" s="99">
        <f t="shared" si="8"/>
        <v>0</v>
      </c>
      <c r="BW232" s="86">
        <f>Design!B238</f>
        <v>13.320000000000022</v>
      </c>
      <c r="BX232" s="10">
        <f>Design!F238</f>
        <v>9.6665309743491648E-2</v>
      </c>
      <c r="BY232" s="57" t="s">
        <v>299</v>
      </c>
      <c r="BZ232" s="14" t="s">
        <v>2456</v>
      </c>
      <c r="CA232" s="245">
        <v>41726.715266203704</v>
      </c>
      <c r="CB232" t="s">
        <v>2477</v>
      </c>
      <c r="CC232" s="13"/>
      <c r="CD232" s="67"/>
      <c r="CE232" s="77">
        <v>226</v>
      </c>
      <c r="CF232" s="71">
        <v>79</v>
      </c>
      <c r="CG232" s="71">
        <v>77</v>
      </c>
      <c r="CH232" s="71">
        <v>78</v>
      </c>
      <c r="CI232" s="71">
        <v>79</v>
      </c>
      <c r="CJ232" s="71">
        <v>1</v>
      </c>
      <c r="CK232" s="71">
        <v>1</v>
      </c>
      <c r="CL232" s="71">
        <v>1</v>
      </c>
      <c r="CM232" s="71">
        <v>2</v>
      </c>
      <c r="CN232">
        <v>1</v>
      </c>
      <c r="CO232">
        <v>2</v>
      </c>
      <c r="CP232"/>
      <c r="CQ232"/>
      <c r="CR232"/>
      <c r="CS232">
        <v>226</v>
      </c>
      <c r="CT232">
        <v>41</v>
      </c>
      <c r="CU232" s="86">
        <v>213.52426147460937</v>
      </c>
      <c r="CV232" s="86">
        <v>-6.475745677947998</v>
      </c>
      <c r="CW232" s="86"/>
      <c r="CX232" s="86"/>
      <c r="CY232" s="86"/>
      <c r="CZ232"/>
      <c r="DA232"/>
      <c r="DB232"/>
      <c r="DC232" s="86"/>
      <c r="DD232"/>
      <c r="DE232"/>
      <c r="DF232"/>
      <c r="DG232" s="86">
        <v>156</v>
      </c>
      <c r="DH232">
        <v>360.29385375976562</v>
      </c>
      <c r="DI232">
        <v>-5.2869663238525391</v>
      </c>
      <c r="DJ232">
        <v>52.1875</v>
      </c>
      <c r="DK232" s="86">
        <v>90</v>
      </c>
      <c r="DL232">
        <v>119.5</v>
      </c>
      <c r="DM232"/>
      <c r="DN232"/>
      <c r="DO232" s="86"/>
      <c r="DP232"/>
      <c r="DQ232"/>
      <c r="DR232"/>
      <c r="DS232" s="86"/>
      <c r="DT232"/>
      <c r="DU232" s="86"/>
      <c r="DV232" s="86"/>
      <c r="DW232" s="86"/>
      <c r="DX232"/>
      <c r="DY232" s="86"/>
      <c r="DZ232" s="86"/>
      <c r="EA232" s="86"/>
      <c r="EB232"/>
      <c r="EC232" s="86"/>
      <c r="ED232" s="86"/>
      <c r="EE232" s="86"/>
      <c r="EF232"/>
      <c r="EG232" s="86"/>
      <c r="EH232" s="86"/>
      <c r="EI232" s="86"/>
      <c r="EJ232" s="159"/>
      <c r="EK232" s="159"/>
      <c r="EL232" s="160"/>
      <c r="FA232" s="78"/>
    </row>
    <row r="233" spans="1:157">
      <c r="A233" s="26"/>
      <c r="B233" s="26"/>
      <c r="C233" s="315"/>
      <c r="D233" s="37" t="s">
        <v>2186</v>
      </c>
      <c r="E233" s="37" t="s">
        <v>2187</v>
      </c>
      <c r="F233" s="38"/>
      <c r="G233" s="39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40"/>
      <c r="Z233" s="40"/>
      <c r="AA233" s="40"/>
      <c r="AB233" s="40"/>
      <c r="AC233" s="40"/>
      <c r="AD233" s="40"/>
      <c r="AE233" s="40"/>
      <c r="AF233" s="40"/>
      <c r="AG233" s="40"/>
      <c r="AH233" s="40"/>
      <c r="AI233" s="40"/>
      <c r="AJ233" s="40"/>
      <c r="AK233" s="40"/>
      <c r="AL233" s="40"/>
      <c r="AM233" s="40"/>
      <c r="AN233" s="40"/>
      <c r="AO233" s="40"/>
      <c r="AP233" s="40"/>
      <c r="AQ233" s="81"/>
      <c r="AR233" s="40"/>
      <c r="AS233" s="40"/>
      <c r="AT233" s="120" t="s">
        <v>927</v>
      </c>
      <c r="AU233" s="40" t="s">
        <v>927</v>
      </c>
      <c r="AV233" s="40" t="s">
        <v>927</v>
      </c>
      <c r="AW233" s="40" t="s">
        <v>927</v>
      </c>
      <c r="AX233" s="140" t="s">
        <v>927</v>
      </c>
      <c r="AY233" s="40" t="s">
        <v>927</v>
      </c>
      <c r="AZ233" s="40" t="s">
        <v>927</v>
      </c>
      <c r="BA233" s="40" t="s">
        <v>927</v>
      </c>
      <c r="BB233" s="40" t="s">
        <v>927</v>
      </c>
      <c r="BC233" s="40" t="s">
        <v>927</v>
      </c>
      <c r="BD233" s="106" t="s">
        <v>927</v>
      </c>
      <c r="BE233" s="140" t="s">
        <v>927</v>
      </c>
      <c r="BF233" s="140" t="s">
        <v>927</v>
      </c>
      <c r="BG233" s="40"/>
      <c r="BH233" s="40"/>
      <c r="BI233" s="40"/>
      <c r="BJ233" s="40"/>
      <c r="BK233" s="40"/>
      <c r="BL233" s="100"/>
      <c r="BM233" s="101"/>
      <c r="BN233" s="101"/>
      <c r="BO233" s="99"/>
      <c r="BP233" s="9"/>
      <c r="BQ233" s="1"/>
      <c r="BR233" s="25"/>
      <c r="BS233" s="67"/>
      <c r="BT233" s="67"/>
      <c r="BU233" s="84" t="e">
        <f t="shared" si="10"/>
        <v>#VALUE!</v>
      </c>
      <c r="BV233" s="99">
        <f t="shared" si="8"/>
        <v>0</v>
      </c>
      <c r="BW233" s="86">
        <f>Design!B239</f>
        <v>13.380000000000022</v>
      </c>
      <c r="BX233" s="10">
        <f>Design!F239</f>
        <v>9.5704799235831278E-2</v>
      </c>
      <c r="BY233" s="57" t="s">
        <v>300</v>
      </c>
      <c r="BZ233" s="14" t="s">
        <v>2458</v>
      </c>
      <c r="CA233" s="245">
        <v>41726.715266203704</v>
      </c>
      <c r="CB233" t="s">
        <v>2478</v>
      </c>
      <c r="CC233" s="13"/>
      <c r="CD233" s="67"/>
      <c r="CE233" s="77">
        <v>227</v>
      </c>
      <c r="CF233" s="71">
        <v>79</v>
      </c>
      <c r="CG233" s="71">
        <v>79</v>
      </c>
      <c r="CH233" s="71">
        <v>76</v>
      </c>
      <c r="CI233" s="71">
        <v>79</v>
      </c>
      <c r="CJ233" s="71">
        <v>1</v>
      </c>
      <c r="CK233" s="71">
        <v>0</v>
      </c>
      <c r="CL233" s="71">
        <v>0</v>
      </c>
      <c r="CM233" s="71">
        <v>2</v>
      </c>
      <c r="CN233">
        <v>2</v>
      </c>
      <c r="CO233">
        <v>3</v>
      </c>
      <c r="CP233"/>
      <c r="CQ233"/>
      <c r="CR233"/>
      <c r="CS233">
        <v>227</v>
      </c>
      <c r="CT233">
        <v>41</v>
      </c>
      <c r="CU233" s="86">
        <v>213.52426147460937</v>
      </c>
      <c r="CV233" s="86">
        <v>-6.475745677947998</v>
      </c>
      <c r="CW233" s="86"/>
      <c r="CX233" s="86"/>
      <c r="CY233" s="86"/>
      <c r="CZ233"/>
      <c r="DA233"/>
      <c r="DB233"/>
      <c r="DC233" s="86"/>
      <c r="DD233"/>
      <c r="DE233"/>
      <c r="DF233"/>
      <c r="DG233" s="86">
        <v>156</v>
      </c>
      <c r="DH233">
        <v>360.29385375976562</v>
      </c>
      <c r="DI233">
        <v>-5.2869663238525391</v>
      </c>
      <c r="DJ233">
        <v>54.4375</v>
      </c>
      <c r="DK233" s="86">
        <v>87</v>
      </c>
      <c r="DL233">
        <v>119.5</v>
      </c>
      <c r="DM233"/>
      <c r="DN233"/>
      <c r="DO233" s="86"/>
      <c r="DP233"/>
      <c r="DQ233"/>
      <c r="DR233"/>
      <c r="DS233" s="86"/>
      <c r="DT233"/>
      <c r="DU233" s="86"/>
      <c r="DV233" s="86"/>
      <c r="DW233" s="86"/>
      <c r="DX233"/>
      <c r="DY233" s="86"/>
      <c r="DZ233" s="86"/>
      <c r="EA233" s="86"/>
      <c r="EB233"/>
      <c r="EC233" s="86"/>
      <c r="ED233" s="86"/>
      <c r="EE233" s="86"/>
      <c r="EF233"/>
      <c r="EG233" s="86"/>
      <c r="EH233" s="86"/>
      <c r="EI233" s="86"/>
      <c r="EJ233" s="159"/>
      <c r="EK233" s="159"/>
      <c r="EL233" s="160"/>
      <c r="FA233" s="78"/>
    </row>
    <row r="234" spans="1:157">
      <c r="A234" s="26"/>
      <c r="B234" s="26"/>
      <c r="C234" s="315"/>
      <c r="D234" s="37" t="s">
        <v>2188</v>
      </c>
      <c r="E234" s="37" t="s">
        <v>2189</v>
      </c>
      <c r="F234" s="38"/>
      <c r="G234" s="39"/>
      <c r="H234" s="40"/>
      <c r="I234" s="40"/>
      <c r="J234" s="40"/>
      <c r="K234" s="40"/>
      <c r="L234" s="40"/>
      <c r="M234" s="40"/>
      <c r="N234" s="40"/>
      <c r="O234" s="40"/>
      <c r="P234" s="40"/>
      <c r="Q234" s="40"/>
      <c r="R234" s="40"/>
      <c r="S234" s="40"/>
      <c r="T234" s="40"/>
      <c r="U234" s="40"/>
      <c r="V234" s="40"/>
      <c r="W234" s="40"/>
      <c r="X234" s="40"/>
      <c r="Y234" s="40"/>
      <c r="Z234" s="40"/>
      <c r="AA234" s="40"/>
      <c r="AB234" s="40"/>
      <c r="AC234" s="40"/>
      <c r="AD234" s="40"/>
      <c r="AE234" s="40"/>
      <c r="AF234" s="40"/>
      <c r="AG234" s="40"/>
      <c r="AH234" s="40"/>
      <c r="AI234" s="40"/>
      <c r="AJ234" s="40"/>
      <c r="AK234" s="40"/>
      <c r="AL234" s="40"/>
      <c r="AM234" s="40"/>
      <c r="AN234" s="40"/>
      <c r="AO234" s="40"/>
      <c r="AP234" s="40"/>
      <c r="AQ234" s="81"/>
      <c r="AR234" s="40"/>
      <c r="AS234" s="40"/>
      <c r="AT234" s="120" t="s">
        <v>1929</v>
      </c>
      <c r="AU234" s="40" t="s">
        <v>1929</v>
      </c>
      <c r="AV234" s="40" t="s">
        <v>1929</v>
      </c>
      <c r="AW234" s="40" t="s">
        <v>1929</v>
      </c>
      <c r="AX234" s="140" t="s">
        <v>1929</v>
      </c>
      <c r="AY234" s="40" t="s">
        <v>1929</v>
      </c>
      <c r="AZ234" s="40" t="s">
        <v>1929</v>
      </c>
      <c r="BA234" s="40" t="s">
        <v>1929</v>
      </c>
      <c r="BB234" s="40" t="s">
        <v>1929</v>
      </c>
      <c r="BC234" s="40" t="s">
        <v>1929</v>
      </c>
      <c r="BD234" s="106" t="s">
        <v>1929</v>
      </c>
      <c r="BE234" s="140" t="s">
        <v>1929</v>
      </c>
      <c r="BF234" s="140" t="s">
        <v>1929</v>
      </c>
      <c r="BG234" s="40"/>
      <c r="BH234" s="40"/>
      <c r="BI234" s="40"/>
      <c r="BJ234" s="40"/>
      <c r="BK234" s="40"/>
      <c r="BL234" s="100"/>
      <c r="BM234" s="101"/>
      <c r="BN234" s="101"/>
      <c r="BO234" s="99"/>
      <c r="BP234" s="9"/>
      <c r="BQ234" s="1"/>
      <c r="BR234" s="25"/>
      <c r="BS234" s="67"/>
      <c r="BT234" s="67"/>
      <c r="BU234" s="84" t="e">
        <f t="shared" si="10"/>
        <v>#VALUE!</v>
      </c>
      <c r="BV234" s="99">
        <f t="shared" si="8"/>
        <v>0</v>
      </c>
      <c r="BW234" s="86">
        <f>Design!B240</f>
        <v>13.440000000000023</v>
      </c>
      <c r="BX234" s="10">
        <f>Design!F240</f>
        <v>9.475853402938117E-2</v>
      </c>
      <c r="BY234" s="57" t="s">
        <v>301</v>
      </c>
      <c r="BZ234" s="14" t="s">
        <v>2460</v>
      </c>
      <c r="CA234" s="245">
        <v>41726.715266203704</v>
      </c>
      <c r="CB234" t="s">
        <v>2479</v>
      </c>
      <c r="CC234" s="13"/>
      <c r="CD234" s="67"/>
      <c r="CE234" s="77">
        <v>228</v>
      </c>
      <c r="CF234" s="71">
        <v>80</v>
      </c>
      <c r="CG234" s="71">
        <v>78</v>
      </c>
      <c r="CH234" s="71">
        <v>77</v>
      </c>
      <c r="CI234" s="71">
        <v>74</v>
      </c>
      <c r="CJ234" s="71">
        <v>1</v>
      </c>
      <c r="CK234" s="71">
        <v>1</v>
      </c>
      <c r="CL234" s="71">
        <v>1</v>
      </c>
      <c r="CM234" s="71">
        <v>2</v>
      </c>
      <c r="CN234">
        <v>2</v>
      </c>
      <c r="CO234">
        <v>2</v>
      </c>
      <c r="CP234"/>
      <c r="CQ234"/>
      <c r="CR234"/>
      <c r="CS234">
        <v>228</v>
      </c>
      <c r="CT234">
        <v>41</v>
      </c>
      <c r="CU234" s="86">
        <v>213.52426147460937</v>
      </c>
      <c r="CV234" s="86">
        <v>-6.475745677947998</v>
      </c>
      <c r="CW234" s="86"/>
      <c r="CX234" s="86"/>
      <c r="CY234" s="86"/>
      <c r="CZ234"/>
      <c r="DA234"/>
      <c r="DB234"/>
      <c r="DC234" s="86"/>
      <c r="DD234"/>
      <c r="DE234"/>
      <c r="DF234"/>
      <c r="DG234" s="86">
        <v>157</v>
      </c>
      <c r="DH234">
        <v>360.29385375976562</v>
      </c>
      <c r="DI234">
        <v>-5.3549652099609375</v>
      </c>
      <c r="DJ234">
        <v>52.8125</v>
      </c>
      <c r="DK234" s="86">
        <v>86</v>
      </c>
      <c r="DL234">
        <v>119.5</v>
      </c>
      <c r="DM234"/>
      <c r="DN234"/>
      <c r="DO234" s="86"/>
      <c r="DP234"/>
      <c r="DQ234"/>
      <c r="DR234"/>
      <c r="DS234" s="86"/>
      <c r="DT234"/>
      <c r="DU234" s="86"/>
      <c r="DV234" s="86"/>
      <c r="DW234" s="86"/>
      <c r="DX234"/>
      <c r="DY234" s="86"/>
      <c r="DZ234" s="86"/>
      <c r="EA234" s="86"/>
      <c r="EB234"/>
      <c r="EC234" s="86"/>
      <c r="ED234" s="86"/>
      <c r="EE234" s="86"/>
      <c r="EF234"/>
      <c r="EG234" s="86"/>
      <c r="EH234" s="86"/>
      <c r="EI234" s="86"/>
      <c r="EJ234" s="159"/>
      <c r="EK234" s="159"/>
      <c r="EL234" s="160"/>
      <c r="FA234" s="78"/>
    </row>
    <row r="235" spans="1:157">
      <c r="A235" s="26"/>
      <c r="B235" s="26"/>
      <c r="C235" s="315"/>
      <c r="D235" s="37" t="s">
        <v>662</v>
      </c>
      <c r="E235" s="37" t="s">
        <v>663</v>
      </c>
      <c r="F235" s="41"/>
      <c r="G235" s="39"/>
      <c r="H235" s="40"/>
      <c r="I235" s="40"/>
      <c r="J235" s="40"/>
      <c r="K235" s="40"/>
      <c r="L235" s="40"/>
      <c r="M235" s="40"/>
      <c r="N235" s="40"/>
      <c r="O235" s="40"/>
      <c r="P235" s="40"/>
      <c r="Q235" s="40"/>
      <c r="R235" s="40"/>
      <c r="S235" s="40"/>
      <c r="T235" s="40"/>
      <c r="U235" s="40"/>
      <c r="V235" s="40"/>
      <c r="W235" s="40"/>
      <c r="X235" s="40"/>
      <c r="Y235" s="40"/>
      <c r="Z235" s="40"/>
      <c r="AA235" s="40"/>
      <c r="AB235" s="40"/>
      <c r="AC235" s="40"/>
      <c r="AD235" s="40"/>
      <c r="AE235" s="40"/>
      <c r="AF235" s="40"/>
      <c r="AG235" s="40"/>
      <c r="AH235" s="40"/>
      <c r="AI235" s="40"/>
      <c r="AJ235" s="40"/>
      <c r="AK235" s="40"/>
      <c r="AL235" s="40"/>
      <c r="AM235" s="40"/>
      <c r="AN235" s="40"/>
      <c r="AO235" s="40"/>
      <c r="AP235" s="40"/>
      <c r="AQ235" s="81"/>
      <c r="AR235" s="40"/>
      <c r="AS235" s="40"/>
      <c r="AT235" s="120" t="s">
        <v>1015</v>
      </c>
      <c r="AU235" s="40" t="s">
        <v>1015</v>
      </c>
      <c r="AV235" s="40" t="s">
        <v>1015</v>
      </c>
      <c r="AW235" s="40" t="s">
        <v>1015</v>
      </c>
      <c r="AX235" s="140" t="s">
        <v>1015</v>
      </c>
      <c r="AY235" s="40" t="s">
        <v>1015</v>
      </c>
      <c r="AZ235" s="40" t="s">
        <v>1015</v>
      </c>
      <c r="BA235" s="40" t="s">
        <v>1015</v>
      </c>
      <c r="BB235" s="40" t="s">
        <v>1015</v>
      </c>
      <c r="BC235" s="40" t="s">
        <v>1015</v>
      </c>
      <c r="BD235" s="106" t="s">
        <v>1015</v>
      </c>
      <c r="BE235" s="140" t="s">
        <v>1015</v>
      </c>
      <c r="BF235" s="140" t="s">
        <v>1015</v>
      </c>
      <c r="BG235" s="40"/>
      <c r="BH235" s="40"/>
      <c r="BI235" s="40"/>
      <c r="BJ235" s="40"/>
      <c r="BK235" s="40"/>
      <c r="BL235" s="100"/>
      <c r="BM235" s="101"/>
      <c r="BN235" s="101"/>
      <c r="BO235" s="99"/>
      <c r="BP235" s="9"/>
      <c r="BQ235" s="1"/>
      <c r="BR235" s="25"/>
      <c r="BS235" s="67"/>
      <c r="BT235" s="67"/>
      <c r="BU235" s="84" t="e">
        <f t="shared" si="10"/>
        <v>#VALUE!</v>
      </c>
      <c r="BV235" s="99">
        <f t="shared" si="8"/>
        <v>0</v>
      </c>
      <c r="BW235" s="86">
        <f>Design!B241</f>
        <v>13.500000000000023</v>
      </c>
      <c r="BX235" s="10">
        <f>Design!F241</f>
        <v>9.3826233814974333E-2</v>
      </c>
      <c r="BY235" s="57" t="s">
        <v>302</v>
      </c>
      <c r="BZ235" s="14" t="s">
        <v>2462</v>
      </c>
      <c r="CA235" s="245">
        <v>41726.715266203704</v>
      </c>
      <c r="CB235" t="s">
        <v>2480</v>
      </c>
      <c r="CC235" s="13"/>
      <c r="CD235" s="67"/>
      <c r="CE235" s="77">
        <v>229</v>
      </c>
      <c r="CF235" s="71">
        <v>80</v>
      </c>
      <c r="CG235" s="71">
        <v>82</v>
      </c>
      <c r="CH235" s="71">
        <v>76</v>
      </c>
      <c r="CI235" s="71">
        <v>75</v>
      </c>
      <c r="CJ235" s="71">
        <v>1</v>
      </c>
      <c r="CK235" s="71">
        <v>1</v>
      </c>
      <c r="CL235" s="71">
        <v>1</v>
      </c>
      <c r="CM235" s="71">
        <v>2</v>
      </c>
      <c r="CN235">
        <v>2</v>
      </c>
      <c r="CO235">
        <v>2</v>
      </c>
      <c r="CP235"/>
      <c r="CQ235"/>
      <c r="CR235"/>
      <c r="CS235">
        <v>229</v>
      </c>
      <c r="CT235">
        <v>41</v>
      </c>
      <c r="CU235" s="86">
        <v>213.52426147460937</v>
      </c>
      <c r="CV235" s="86">
        <v>-6.475745677947998</v>
      </c>
      <c r="CW235" s="86"/>
      <c r="CX235" s="86"/>
      <c r="CY235" s="86"/>
      <c r="CZ235"/>
      <c r="DA235"/>
      <c r="DB235"/>
      <c r="DC235" s="86"/>
      <c r="DD235"/>
      <c r="DE235"/>
      <c r="DF235"/>
      <c r="DG235" s="86">
        <v>158</v>
      </c>
      <c r="DH235">
        <v>360.7841796875</v>
      </c>
      <c r="DI235">
        <v>-5.423398494720459</v>
      </c>
      <c r="DJ235">
        <v>52.125</v>
      </c>
      <c r="DK235" s="86">
        <v>85</v>
      </c>
      <c r="DL235">
        <v>119.5</v>
      </c>
      <c r="DM235"/>
      <c r="DN235"/>
      <c r="DO235" s="86"/>
      <c r="DP235"/>
      <c r="DQ235"/>
      <c r="DR235"/>
      <c r="DS235" s="86"/>
      <c r="DT235"/>
      <c r="DU235" s="86"/>
      <c r="DV235" s="86"/>
      <c r="DW235" s="86"/>
      <c r="DX235"/>
      <c r="DY235" s="86"/>
      <c r="DZ235" s="86"/>
      <c r="EA235" s="86"/>
      <c r="EB235"/>
      <c r="EC235" s="86"/>
      <c r="ED235" s="86"/>
      <c r="EE235" s="86"/>
      <c r="EF235"/>
      <c r="EG235" s="86"/>
      <c r="EH235" s="86"/>
      <c r="EI235" s="86"/>
      <c r="EJ235" s="159"/>
      <c r="EK235" s="159"/>
      <c r="EL235" s="160"/>
      <c r="FA235" s="78"/>
    </row>
    <row r="236" spans="1:157">
      <c r="A236" s="26"/>
      <c r="B236" s="26"/>
      <c r="C236" s="315"/>
      <c r="D236" s="37" t="s">
        <v>664</v>
      </c>
      <c r="E236" s="37" t="s">
        <v>42</v>
      </c>
      <c r="F236" s="38"/>
      <c r="G236" s="39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40"/>
      <c r="S236" s="40"/>
      <c r="T236" s="40"/>
      <c r="U236" s="40"/>
      <c r="V236" s="40"/>
      <c r="W236" s="40"/>
      <c r="X236" s="40"/>
      <c r="Y236" s="40"/>
      <c r="Z236" s="40"/>
      <c r="AA236" s="40"/>
      <c r="AB236" s="40"/>
      <c r="AC236" s="40"/>
      <c r="AD236" s="40"/>
      <c r="AE236" s="40"/>
      <c r="AF236" s="40"/>
      <c r="AG236" s="40"/>
      <c r="AH236" s="40"/>
      <c r="AI236" s="40"/>
      <c r="AJ236" s="40"/>
      <c r="AK236" s="40"/>
      <c r="AL236" s="40"/>
      <c r="AM236" s="40"/>
      <c r="AN236" s="40"/>
      <c r="AO236" s="40"/>
      <c r="AP236" s="40"/>
      <c r="AQ236" s="81"/>
      <c r="AR236" s="40"/>
      <c r="AS236" s="40"/>
      <c r="AT236" s="120" t="s">
        <v>1929</v>
      </c>
      <c r="AU236" s="40" t="s">
        <v>1929</v>
      </c>
      <c r="AV236" s="40" t="s">
        <v>1929</v>
      </c>
      <c r="AW236" s="40" t="s">
        <v>1929</v>
      </c>
      <c r="AX236" s="140" t="s">
        <v>1929</v>
      </c>
      <c r="AY236" s="40" t="s">
        <v>1929</v>
      </c>
      <c r="AZ236" s="40" t="s">
        <v>1929</v>
      </c>
      <c r="BA236" s="40" t="s">
        <v>1929</v>
      </c>
      <c r="BB236" s="40" t="s">
        <v>1929</v>
      </c>
      <c r="BC236" s="40" t="s">
        <v>1929</v>
      </c>
      <c r="BD236" s="106" t="s">
        <v>1929</v>
      </c>
      <c r="BE236" s="140" t="s">
        <v>1929</v>
      </c>
      <c r="BF236" s="140" t="s">
        <v>1929</v>
      </c>
      <c r="BG236" s="40"/>
      <c r="BH236" s="40"/>
      <c r="BI236" s="40"/>
      <c r="BJ236" s="40"/>
      <c r="BK236" s="40"/>
      <c r="BL236" s="100"/>
      <c r="BM236" s="101"/>
      <c r="BN236" s="101"/>
      <c r="BO236" s="99"/>
      <c r="BP236" s="9"/>
      <c r="BQ236" s="1"/>
      <c r="BR236" s="25"/>
      <c r="BS236" s="67"/>
      <c r="BT236" s="67"/>
      <c r="BU236" s="84" t="e">
        <f t="shared" si="10"/>
        <v>#VALUE!</v>
      </c>
      <c r="BV236" s="99">
        <f t="shared" si="8"/>
        <v>0</v>
      </c>
      <c r="BW236" s="86">
        <f>Design!B242</f>
        <v>13.560000000000024</v>
      </c>
      <c r="BX236" s="10">
        <f>Design!F242</f>
        <v>9.2907625144340963E-2</v>
      </c>
      <c r="BY236" s="57" t="s">
        <v>1360</v>
      </c>
      <c r="BZ236" s="14" t="s">
        <v>2454</v>
      </c>
      <c r="CA236" s="245">
        <v>41726.715266203704</v>
      </c>
      <c r="CB236" t="s">
        <v>2220</v>
      </c>
      <c r="CC236" s="13"/>
      <c r="CD236" s="67"/>
      <c r="CE236" s="77">
        <v>230</v>
      </c>
      <c r="CF236" s="71">
        <v>81</v>
      </c>
      <c r="CG236" s="71">
        <v>80</v>
      </c>
      <c r="CH236" s="71">
        <v>79</v>
      </c>
      <c r="CI236" s="71">
        <v>78</v>
      </c>
      <c r="CJ236" s="71">
        <v>1</v>
      </c>
      <c r="CK236" s="71">
        <v>1</v>
      </c>
      <c r="CL236" s="71">
        <v>0</v>
      </c>
      <c r="CM236" s="71">
        <v>2</v>
      </c>
      <c r="CN236">
        <v>2</v>
      </c>
      <c r="CO236">
        <v>2</v>
      </c>
      <c r="CP236"/>
      <c r="CQ236"/>
      <c r="CR236"/>
      <c r="CS236">
        <v>230</v>
      </c>
      <c r="CT236">
        <v>42</v>
      </c>
      <c r="CU236" s="86">
        <v>213.20451354980469</v>
      </c>
      <c r="CV236" s="86">
        <v>-6.7954878807067871</v>
      </c>
      <c r="CW236" s="86"/>
      <c r="CX236" s="86"/>
      <c r="CY236" s="86"/>
      <c r="CZ236"/>
      <c r="DA236"/>
      <c r="DB236"/>
      <c r="DC236" s="86"/>
      <c r="DD236"/>
      <c r="DE236"/>
      <c r="DF236"/>
      <c r="DG236" s="86">
        <v>158</v>
      </c>
      <c r="DH236">
        <v>361.86419677734375</v>
      </c>
      <c r="DI236">
        <v>-5.423398494720459</v>
      </c>
      <c r="DJ236">
        <v>49.176471710205078</v>
      </c>
      <c r="DK236" s="86">
        <v>91</v>
      </c>
      <c r="DL236">
        <v>120</v>
      </c>
      <c r="DM236"/>
      <c r="DN236"/>
      <c r="DO236" s="86"/>
      <c r="DP236"/>
      <c r="DQ236"/>
      <c r="DR236"/>
      <c r="DS236" s="86"/>
      <c r="DT236"/>
      <c r="DU236" s="86"/>
      <c r="DV236" s="86"/>
      <c r="DW236" s="86"/>
      <c r="DX236"/>
      <c r="DY236" s="86"/>
      <c r="DZ236" s="86"/>
      <c r="EA236" s="86"/>
      <c r="EB236"/>
      <c r="EC236" s="86"/>
      <c r="ED236" s="86"/>
      <c r="EE236" s="86"/>
      <c r="EF236"/>
      <c r="EG236" s="86"/>
      <c r="EH236" s="86"/>
      <c r="EI236" s="86"/>
      <c r="EJ236" s="159"/>
      <c r="EK236" s="159"/>
      <c r="EL236" s="160"/>
      <c r="FA236" s="78"/>
    </row>
    <row r="237" spans="1:157">
      <c r="A237" s="26"/>
      <c r="B237" s="26"/>
      <c r="C237" s="315"/>
      <c r="D237" s="37" t="s">
        <v>43</v>
      </c>
      <c r="E237" s="37" t="s">
        <v>44</v>
      </c>
      <c r="F237" s="41"/>
      <c r="G237" s="39"/>
      <c r="H237" s="40"/>
      <c r="I237" s="40"/>
      <c r="J237" s="40"/>
      <c r="K237" s="40"/>
      <c r="L237" s="40"/>
      <c r="M237" s="40"/>
      <c r="N237" s="40"/>
      <c r="O237" s="40"/>
      <c r="P237" s="40"/>
      <c r="Q237" s="40"/>
      <c r="R237" s="40"/>
      <c r="S237" s="40"/>
      <c r="T237" s="40"/>
      <c r="U237" s="40"/>
      <c r="V237" s="40"/>
      <c r="W237" s="40"/>
      <c r="X237" s="40"/>
      <c r="Y237" s="40"/>
      <c r="Z237" s="40"/>
      <c r="AA237" s="40"/>
      <c r="AB237" s="40"/>
      <c r="AC237" s="40"/>
      <c r="AD237" s="40"/>
      <c r="AE237" s="40"/>
      <c r="AF237" s="40"/>
      <c r="AG237" s="40"/>
      <c r="AH237" s="40"/>
      <c r="AI237" s="40"/>
      <c r="AJ237" s="40"/>
      <c r="AK237" s="40"/>
      <c r="AL237" s="40"/>
      <c r="AM237" s="40"/>
      <c r="AN237" s="40"/>
      <c r="AO237" s="40"/>
      <c r="AP237" s="40"/>
      <c r="AQ237" s="81"/>
      <c r="AR237" s="40"/>
      <c r="AS237" s="40"/>
      <c r="AT237" s="120" t="s">
        <v>919</v>
      </c>
      <c r="AU237" s="40" t="s">
        <v>919</v>
      </c>
      <c r="AV237" s="40" t="s">
        <v>919</v>
      </c>
      <c r="AW237" s="40" t="s">
        <v>919</v>
      </c>
      <c r="AX237" s="140" t="s">
        <v>919</v>
      </c>
      <c r="AY237" s="40" t="s">
        <v>919</v>
      </c>
      <c r="AZ237" s="40" t="s">
        <v>919</v>
      </c>
      <c r="BA237" s="40" t="s">
        <v>919</v>
      </c>
      <c r="BB237" s="40" t="s">
        <v>919</v>
      </c>
      <c r="BC237" s="40" t="s">
        <v>919</v>
      </c>
      <c r="BD237" s="106" t="s">
        <v>919</v>
      </c>
      <c r="BE237" s="140" t="s">
        <v>919</v>
      </c>
      <c r="BF237" s="140" t="s">
        <v>919</v>
      </c>
      <c r="BG237" s="40"/>
      <c r="BH237" s="40"/>
      <c r="BI237" s="40"/>
      <c r="BJ237" s="40"/>
      <c r="BK237" s="40"/>
      <c r="BL237" s="100"/>
      <c r="BM237" s="101"/>
      <c r="BN237" s="101"/>
      <c r="BO237" s="99"/>
      <c r="BP237" s="9"/>
      <c r="BQ237" s="1"/>
      <c r="BR237" s="25"/>
      <c r="BS237" s="67"/>
      <c r="BT237" s="67"/>
      <c r="BU237" s="84" t="e">
        <f t="shared" si="10"/>
        <v>#VALUE!</v>
      </c>
      <c r="BV237" s="99">
        <f t="shared" si="8"/>
        <v>0</v>
      </c>
      <c r="BW237" s="86">
        <f>Design!B243</f>
        <v>13.620000000000024</v>
      </c>
      <c r="BX237" s="10">
        <f>Design!F243</f>
        <v>9.200244122957621E-2</v>
      </c>
      <c r="BY237" s="57" t="s">
        <v>303</v>
      </c>
      <c r="BZ237" s="14" t="s">
        <v>427</v>
      </c>
      <c r="CA237" s="245">
        <v>41726.715277777781</v>
      </c>
      <c r="CB237" t="s">
        <v>2481</v>
      </c>
      <c r="CC237" s="13"/>
      <c r="CD237" s="67"/>
      <c r="CE237" s="77">
        <v>231</v>
      </c>
      <c r="CF237" s="71">
        <v>81</v>
      </c>
      <c r="CG237" s="71">
        <v>79</v>
      </c>
      <c r="CH237" s="71">
        <v>77</v>
      </c>
      <c r="CI237" s="71">
        <v>73</v>
      </c>
      <c r="CJ237" s="71">
        <v>0</v>
      </c>
      <c r="CK237" s="71">
        <v>1</v>
      </c>
      <c r="CL237" s="71">
        <v>1</v>
      </c>
      <c r="CM237" s="71">
        <v>2</v>
      </c>
      <c r="CN237">
        <v>2</v>
      </c>
      <c r="CO237">
        <v>2</v>
      </c>
      <c r="CP237"/>
      <c r="CQ237"/>
      <c r="CR237"/>
      <c r="CS237">
        <v>231</v>
      </c>
      <c r="CT237">
        <v>42</v>
      </c>
      <c r="CU237" s="86">
        <v>213.20451354980469</v>
      </c>
      <c r="CV237" s="86">
        <v>-6.7954878807067871</v>
      </c>
      <c r="CW237" s="86"/>
      <c r="CX237" s="86"/>
      <c r="CY237" s="86"/>
      <c r="CZ237"/>
      <c r="DA237"/>
      <c r="DB237"/>
      <c r="DC237" s="86"/>
      <c r="DD237"/>
      <c r="DE237"/>
      <c r="DF237"/>
      <c r="DG237" s="86">
        <v>159</v>
      </c>
      <c r="DH237">
        <v>360.60324096679687</v>
      </c>
      <c r="DI237">
        <v>-5.4922661781311035</v>
      </c>
      <c r="DJ237">
        <v>60.8125</v>
      </c>
      <c r="DK237" s="86">
        <v>89</v>
      </c>
      <c r="DL237">
        <v>119.5</v>
      </c>
      <c r="DM237"/>
      <c r="DN237"/>
      <c r="DO237" s="86"/>
      <c r="DP237"/>
      <c r="DQ237"/>
      <c r="DR237"/>
      <c r="DS237" s="86"/>
      <c r="DT237"/>
      <c r="DU237" s="86"/>
      <c r="DV237" s="86"/>
      <c r="DW237" s="86"/>
      <c r="DX237"/>
      <c r="DY237" s="86"/>
      <c r="DZ237" s="86"/>
      <c r="EA237" s="86"/>
      <c r="EB237"/>
      <c r="EC237" s="86"/>
      <c r="ED237" s="86"/>
      <c r="EE237" s="86"/>
      <c r="EF237"/>
      <c r="EG237" s="86"/>
      <c r="EH237" s="86"/>
      <c r="EI237" s="86"/>
      <c r="EJ237" s="159"/>
      <c r="EK237" s="159"/>
      <c r="EL237" s="160"/>
      <c r="FA237" s="78"/>
    </row>
    <row r="238" spans="1:157">
      <c r="A238" s="26"/>
      <c r="B238" s="26"/>
      <c r="C238" s="315"/>
      <c r="D238" s="37" t="s">
        <v>45</v>
      </c>
      <c r="E238" s="37" t="s">
        <v>2083</v>
      </c>
      <c r="F238" s="38"/>
      <c r="G238" s="39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40"/>
      <c r="S238" s="40"/>
      <c r="T238" s="40"/>
      <c r="U238" s="40"/>
      <c r="V238" s="40"/>
      <c r="W238" s="40"/>
      <c r="X238" s="40"/>
      <c r="Y238" s="40"/>
      <c r="Z238" s="40"/>
      <c r="AA238" s="40"/>
      <c r="AB238" s="40"/>
      <c r="AC238" s="40"/>
      <c r="AD238" s="40"/>
      <c r="AE238" s="40"/>
      <c r="AF238" s="40"/>
      <c r="AG238" s="40"/>
      <c r="AH238" s="40"/>
      <c r="AI238" s="40"/>
      <c r="AJ238" s="40"/>
      <c r="AK238" s="40"/>
      <c r="AL238" s="40"/>
      <c r="AM238" s="40"/>
      <c r="AN238" s="40"/>
      <c r="AO238" s="40"/>
      <c r="AP238" s="40"/>
      <c r="AQ238" s="81"/>
      <c r="AR238" s="40"/>
      <c r="AS238" s="40"/>
      <c r="AT238" s="120" t="s">
        <v>1022</v>
      </c>
      <c r="AU238" s="40" t="s">
        <v>1022</v>
      </c>
      <c r="AV238" s="40" t="s">
        <v>1022</v>
      </c>
      <c r="AW238" s="40" t="s">
        <v>1022</v>
      </c>
      <c r="AX238" s="140" t="s">
        <v>1022</v>
      </c>
      <c r="AY238" s="40" t="s">
        <v>1022</v>
      </c>
      <c r="AZ238" s="40" t="s">
        <v>1022</v>
      </c>
      <c r="BA238" s="40" t="s">
        <v>1022</v>
      </c>
      <c r="BB238" s="40" t="s">
        <v>1022</v>
      </c>
      <c r="BC238" s="40" t="s">
        <v>1022</v>
      </c>
      <c r="BD238" s="106" t="s">
        <v>1022</v>
      </c>
      <c r="BE238" s="140" t="s">
        <v>1022</v>
      </c>
      <c r="BF238" s="140" t="s">
        <v>1022</v>
      </c>
      <c r="BG238" s="40"/>
      <c r="BH238" s="40"/>
      <c r="BI238" s="40"/>
      <c r="BJ238" s="40"/>
      <c r="BK238" s="40"/>
      <c r="BL238" s="100"/>
      <c r="BM238" s="101"/>
      <c r="BN238" s="101"/>
      <c r="BO238" s="99"/>
      <c r="BP238" s="9"/>
      <c r="BQ238" s="1"/>
      <c r="BR238" s="25"/>
      <c r="BS238" s="67"/>
      <c r="BT238" s="67"/>
      <c r="BU238" s="84" t="e">
        <f t="shared" si="10"/>
        <v>#VALUE!</v>
      </c>
      <c r="BV238" s="99">
        <f t="shared" ref="BV238:BV301" si="12">1*(IF(LEN(BS238)&lt;16,0,RIGHT(BS238,5)))</f>
        <v>0</v>
      </c>
      <c r="BW238" s="86">
        <f>Design!B244</f>
        <v>13.680000000000025</v>
      </c>
      <c r="BX238" s="10">
        <f>Design!F244</f>
        <v>9.1110421749413043E-2</v>
      </c>
      <c r="BY238" s="57" t="s">
        <v>583</v>
      </c>
      <c r="BZ238" s="14" t="s">
        <v>2456</v>
      </c>
      <c r="CA238" s="245">
        <v>41726.715277777781</v>
      </c>
      <c r="CB238" t="s">
        <v>2482</v>
      </c>
      <c r="CC238" s="13"/>
      <c r="CD238" s="67"/>
      <c r="CE238" s="77">
        <v>232</v>
      </c>
      <c r="CF238" s="71">
        <v>80</v>
      </c>
      <c r="CG238" s="71">
        <v>79</v>
      </c>
      <c r="CH238" s="71">
        <v>77</v>
      </c>
      <c r="CI238" s="71">
        <v>75</v>
      </c>
      <c r="CJ238" s="71">
        <v>0</v>
      </c>
      <c r="CK238" s="71">
        <v>0</v>
      </c>
      <c r="CL238" s="71">
        <v>0</v>
      </c>
      <c r="CM238" s="71">
        <v>2</v>
      </c>
      <c r="CN238">
        <v>2</v>
      </c>
      <c r="CO238">
        <v>2</v>
      </c>
      <c r="CP238"/>
      <c r="CQ238"/>
      <c r="CR238"/>
      <c r="CS238">
        <v>232</v>
      </c>
      <c r="CT238">
        <v>42</v>
      </c>
      <c r="CU238" s="86">
        <v>213.20451354980469</v>
      </c>
      <c r="CV238" s="86">
        <v>-6.7954878807067871</v>
      </c>
      <c r="CW238" s="86"/>
      <c r="CX238" s="86"/>
      <c r="CY238" s="86"/>
      <c r="CZ238"/>
      <c r="DA238"/>
      <c r="DB238"/>
      <c r="DC238" s="86"/>
      <c r="DD238"/>
      <c r="DE238"/>
      <c r="DF238"/>
      <c r="DG238" s="86">
        <v>160</v>
      </c>
      <c r="DH238">
        <v>361.34976196289062</v>
      </c>
      <c r="DI238">
        <v>-5.5615687370300293</v>
      </c>
      <c r="DJ238">
        <v>50.705883026123047</v>
      </c>
      <c r="DK238" s="86">
        <v>87</v>
      </c>
      <c r="DL238">
        <v>120</v>
      </c>
      <c r="DM238"/>
      <c r="DN238"/>
      <c r="DO238" s="86"/>
      <c r="DP238"/>
      <c r="DQ238"/>
      <c r="DR238"/>
      <c r="DS238" s="86"/>
      <c r="DT238"/>
      <c r="DU238" s="86"/>
      <c r="DV238" s="86"/>
      <c r="DW238" s="86"/>
      <c r="DX238"/>
      <c r="DY238" s="86"/>
      <c r="DZ238" s="86"/>
      <c r="EA238" s="86"/>
      <c r="EB238"/>
      <c r="EC238" s="86"/>
      <c r="ED238" s="86"/>
      <c r="EE238" s="86"/>
      <c r="EF238"/>
      <c r="EG238" s="86"/>
      <c r="EH238" s="86"/>
      <c r="EI238" s="86"/>
      <c r="EJ238" s="159"/>
      <c r="EK238" s="159"/>
      <c r="EL238" s="160"/>
      <c r="FA238" s="78"/>
    </row>
    <row r="239" spans="1:157">
      <c r="A239" s="26"/>
      <c r="B239" s="26"/>
      <c r="C239" s="315"/>
      <c r="D239" s="37" t="s">
        <v>2084</v>
      </c>
      <c r="E239" s="37" t="s">
        <v>2085</v>
      </c>
      <c r="F239" s="38"/>
      <c r="G239" s="39"/>
      <c r="H239" s="40"/>
      <c r="I239" s="40"/>
      <c r="J239" s="40"/>
      <c r="K239" s="40"/>
      <c r="L239" s="40"/>
      <c r="M239" s="40"/>
      <c r="N239" s="40"/>
      <c r="O239" s="40"/>
      <c r="P239" s="40"/>
      <c r="Q239" s="40"/>
      <c r="R239" s="40"/>
      <c r="S239" s="40"/>
      <c r="T239" s="40"/>
      <c r="U239" s="40"/>
      <c r="V239" s="40"/>
      <c r="W239" s="40"/>
      <c r="X239" s="40"/>
      <c r="Y239" s="40"/>
      <c r="Z239" s="40"/>
      <c r="AA239" s="40"/>
      <c r="AB239" s="40"/>
      <c r="AC239" s="40"/>
      <c r="AD239" s="40"/>
      <c r="AE239" s="40"/>
      <c r="AF239" s="40"/>
      <c r="AG239" s="40"/>
      <c r="AH239" s="40"/>
      <c r="AI239" s="40"/>
      <c r="AJ239" s="40"/>
      <c r="AK239" s="40"/>
      <c r="AL239" s="40"/>
      <c r="AM239" s="40"/>
      <c r="AN239" s="40"/>
      <c r="AO239" s="40"/>
      <c r="AP239" s="40"/>
      <c r="AQ239" s="81"/>
      <c r="AR239" s="40"/>
      <c r="AS239" s="40"/>
      <c r="AT239" s="120" t="s">
        <v>919</v>
      </c>
      <c r="AU239" s="40" t="s">
        <v>919</v>
      </c>
      <c r="AV239" s="40" t="s">
        <v>919</v>
      </c>
      <c r="AW239" s="40" t="s">
        <v>919</v>
      </c>
      <c r="AX239" s="140" t="s">
        <v>919</v>
      </c>
      <c r="AY239" s="40" t="s">
        <v>919</v>
      </c>
      <c r="AZ239" s="40" t="s">
        <v>919</v>
      </c>
      <c r="BA239" s="40" t="s">
        <v>919</v>
      </c>
      <c r="BB239" s="40" t="s">
        <v>919</v>
      </c>
      <c r="BC239" s="40" t="s">
        <v>919</v>
      </c>
      <c r="BD239" s="106" t="s">
        <v>919</v>
      </c>
      <c r="BE239" s="140" t="s">
        <v>919</v>
      </c>
      <c r="BF239" s="140" t="s">
        <v>919</v>
      </c>
      <c r="BG239" s="40"/>
      <c r="BH239" s="40"/>
      <c r="BI239" s="40"/>
      <c r="BJ239" s="40"/>
      <c r="BK239" s="40"/>
      <c r="BL239" s="100"/>
      <c r="BM239" s="101"/>
      <c r="BN239" s="101"/>
      <c r="BO239" s="99"/>
      <c r="BP239" s="9"/>
      <c r="BQ239" s="1"/>
      <c r="BR239" s="25"/>
      <c r="BS239" s="67"/>
      <c r="BT239" s="67"/>
      <c r="BU239" s="84" t="e">
        <f t="shared" si="10"/>
        <v>#VALUE!</v>
      </c>
      <c r="BV239" s="99">
        <f t="shared" si="12"/>
        <v>0</v>
      </c>
      <c r="BW239" s="86">
        <f>Design!B245</f>
        <v>13.740000000000025</v>
      </c>
      <c r="BX239" s="10">
        <f>Design!F245</f>
        <v>9.0231312662037017E-2</v>
      </c>
      <c r="BY239" s="57" t="s">
        <v>584</v>
      </c>
      <c r="BZ239" s="14" t="s">
        <v>2458</v>
      </c>
      <c r="CA239" s="245">
        <v>41726.715277777781</v>
      </c>
      <c r="CB239" t="s">
        <v>2483</v>
      </c>
      <c r="CC239" s="13"/>
      <c r="CD239" s="67"/>
      <c r="CE239" s="77">
        <v>233</v>
      </c>
      <c r="CF239" s="71">
        <v>81</v>
      </c>
      <c r="CG239" s="71">
        <v>85</v>
      </c>
      <c r="CH239" s="71">
        <v>77</v>
      </c>
      <c r="CI239" s="71">
        <v>75</v>
      </c>
      <c r="CJ239" s="71">
        <v>1</v>
      </c>
      <c r="CK239" s="71">
        <v>0</v>
      </c>
      <c r="CL239" s="71">
        <v>1</v>
      </c>
      <c r="CM239" s="71">
        <v>2</v>
      </c>
      <c r="CN239">
        <v>2</v>
      </c>
      <c r="CO239">
        <v>3</v>
      </c>
      <c r="CP239"/>
      <c r="CQ239"/>
      <c r="CR239"/>
      <c r="CS239">
        <v>233</v>
      </c>
      <c r="CT239">
        <v>42</v>
      </c>
      <c r="CU239" s="86">
        <v>213.20451354980469</v>
      </c>
      <c r="CV239" s="86">
        <v>-6.7954878807067871</v>
      </c>
      <c r="CW239" s="86"/>
      <c r="CX239" s="86"/>
      <c r="CY239" s="86"/>
      <c r="CZ239"/>
      <c r="DA239"/>
      <c r="DB239"/>
      <c r="DC239" s="86"/>
      <c r="DD239"/>
      <c r="DE239"/>
      <c r="DF239"/>
      <c r="DG239" s="86">
        <v>160</v>
      </c>
      <c r="DH239">
        <v>361.99993896484375</v>
      </c>
      <c r="DI239">
        <v>-5.5615687370300293</v>
      </c>
      <c r="DJ239">
        <v>51.1875</v>
      </c>
      <c r="DK239" s="86">
        <v>83</v>
      </c>
      <c r="DL239">
        <v>119.5</v>
      </c>
      <c r="DM239"/>
      <c r="DN239"/>
      <c r="DO239" s="86"/>
      <c r="DP239"/>
      <c r="DQ239"/>
      <c r="DR239"/>
      <c r="DS239" s="86"/>
      <c r="DT239"/>
      <c r="DU239" s="86"/>
      <c r="DV239" s="86"/>
      <c r="DW239" s="86"/>
      <c r="DX239"/>
      <c r="DY239" s="86"/>
      <c r="DZ239" s="86"/>
      <c r="EA239" s="86"/>
      <c r="EB239"/>
      <c r="EC239" s="86"/>
      <c r="ED239" s="86"/>
      <c r="EE239" s="86"/>
      <c r="EF239"/>
      <c r="EG239" s="86"/>
      <c r="EH239" s="86"/>
      <c r="EI239" s="86"/>
      <c r="EJ239" s="159"/>
      <c r="EK239" s="159"/>
      <c r="EL239" s="160"/>
      <c r="FA239" s="78"/>
    </row>
    <row r="240" spans="1:157">
      <c r="A240" s="26"/>
      <c r="B240" s="26"/>
      <c r="C240" s="315"/>
      <c r="D240" s="37" t="s">
        <v>327</v>
      </c>
      <c r="E240" s="37" t="s">
        <v>328</v>
      </c>
      <c r="F240" s="41"/>
      <c r="G240" s="39"/>
      <c r="H240" s="40"/>
      <c r="I240" s="40"/>
      <c r="J240" s="40"/>
      <c r="K240" s="40"/>
      <c r="L240" s="40"/>
      <c r="M240" s="40"/>
      <c r="N240" s="40"/>
      <c r="O240" s="40"/>
      <c r="P240" s="40"/>
      <c r="Q240" s="40"/>
      <c r="R240" s="40"/>
      <c r="S240" s="40"/>
      <c r="T240" s="40"/>
      <c r="U240" s="40"/>
      <c r="V240" s="40"/>
      <c r="W240" s="40"/>
      <c r="X240" s="40"/>
      <c r="Y240" s="40"/>
      <c r="Z240" s="40"/>
      <c r="AA240" s="40"/>
      <c r="AB240" s="40"/>
      <c r="AC240" s="40"/>
      <c r="AD240" s="40"/>
      <c r="AE240" s="40"/>
      <c r="AF240" s="40"/>
      <c r="AG240" s="40"/>
      <c r="AH240" s="40"/>
      <c r="AI240" s="40"/>
      <c r="AJ240" s="40"/>
      <c r="AK240" s="40"/>
      <c r="AL240" s="40"/>
      <c r="AM240" s="40"/>
      <c r="AN240" s="40"/>
      <c r="AO240" s="40"/>
      <c r="AP240" s="40"/>
      <c r="AQ240" s="81"/>
      <c r="AR240" s="40"/>
      <c r="AS240" s="40"/>
      <c r="AT240" s="120" t="s">
        <v>1022</v>
      </c>
      <c r="AU240" s="40" t="s">
        <v>1022</v>
      </c>
      <c r="AV240" s="40" t="s">
        <v>1022</v>
      </c>
      <c r="AW240" s="40" t="s">
        <v>1022</v>
      </c>
      <c r="AX240" s="140" t="s">
        <v>1022</v>
      </c>
      <c r="AY240" s="40" t="s">
        <v>1022</v>
      </c>
      <c r="AZ240" s="40" t="s">
        <v>1022</v>
      </c>
      <c r="BA240" s="40" t="s">
        <v>1022</v>
      </c>
      <c r="BB240" s="40" t="s">
        <v>1022</v>
      </c>
      <c r="BC240" s="40" t="s">
        <v>1022</v>
      </c>
      <c r="BD240" s="106" t="s">
        <v>1022</v>
      </c>
      <c r="BE240" s="140" t="s">
        <v>1022</v>
      </c>
      <c r="BF240" s="140" t="s">
        <v>1022</v>
      </c>
      <c r="BG240" s="40"/>
      <c r="BH240" s="40"/>
      <c r="BI240" s="40"/>
      <c r="BJ240" s="40"/>
      <c r="BK240" s="40"/>
      <c r="BL240" s="100"/>
      <c r="BM240" s="101"/>
      <c r="BN240" s="101"/>
      <c r="BO240" s="99"/>
      <c r="BP240" s="9"/>
      <c r="BQ240" s="1"/>
      <c r="BR240" s="25"/>
      <c r="BS240" s="67"/>
      <c r="BT240" s="67"/>
      <c r="BU240" s="84" t="e">
        <f t="shared" si="10"/>
        <v>#VALUE!</v>
      </c>
      <c r="BV240" s="99">
        <f t="shared" si="12"/>
        <v>0</v>
      </c>
      <c r="BW240" s="86">
        <f>Design!B246</f>
        <v>13.800000000000026</v>
      </c>
      <c r="BX240" s="10">
        <f>Design!F246</f>
        <v>8.9364866024192469E-2</v>
      </c>
      <c r="BY240" s="57" t="s">
        <v>585</v>
      </c>
      <c r="BZ240" s="14" t="s">
        <v>2460</v>
      </c>
      <c r="CA240" s="245">
        <v>41726.715277777781</v>
      </c>
      <c r="CB240" t="s">
        <v>2484</v>
      </c>
      <c r="CC240" s="13"/>
      <c r="CD240" s="67"/>
      <c r="CE240" s="77">
        <v>234</v>
      </c>
      <c r="CF240" s="71">
        <v>80</v>
      </c>
      <c r="CG240" s="71">
        <v>79</v>
      </c>
      <c r="CH240" s="71">
        <v>75</v>
      </c>
      <c r="CI240" s="71">
        <v>76</v>
      </c>
      <c r="CJ240" s="71">
        <v>1</v>
      </c>
      <c r="CK240" s="71">
        <v>1</v>
      </c>
      <c r="CL240" s="71">
        <v>1</v>
      </c>
      <c r="CM240" s="71">
        <v>2</v>
      </c>
      <c r="CN240">
        <v>1</v>
      </c>
      <c r="CO240">
        <v>2</v>
      </c>
      <c r="CP240"/>
      <c r="CQ240"/>
      <c r="CR240"/>
      <c r="CS240">
        <v>234</v>
      </c>
      <c r="CT240">
        <v>42</v>
      </c>
      <c r="CU240" s="86">
        <v>213.20451354980469</v>
      </c>
      <c r="CV240" s="86">
        <v>-6.7954878807067871</v>
      </c>
      <c r="CW240" s="86"/>
      <c r="CX240" s="86"/>
      <c r="CY240" s="86"/>
      <c r="CZ240"/>
      <c r="DA240"/>
      <c r="DB240"/>
      <c r="DC240" s="86"/>
      <c r="DD240"/>
      <c r="DE240"/>
      <c r="DF240"/>
      <c r="DG240" s="86">
        <v>161</v>
      </c>
      <c r="DH240">
        <v>361.99993896484375</v>
      </c>
      <c r="DI240">
        <v>-5.6313056945800781</v>
      </c>
      <c r="DJ240">
        <v>53.875</v>
      </c>
      <c r="DK240" s="86">
        <v>88</v>
      </c>
      <c r="DL240">
        <v>119.5</v>
      </c>
      <c r="DM240"/>
      <c r="DN240"/>
      <c r="DO240" s="86"/>
      <c r="DP240"/>
      <c r="DQ240"/>
      <c r="DR240"/>
      <c r="DS240" s="86"/>
      <c r="DT240"/>
      <c r="DU240" s="86"/>
      <c r="DV240" s="86"/>
      <c r="DW240" s="86"/>
      <c r="DX240"/>
      <c r="DY240" s="86"/>
      <c r="DZ240" s="86"/>
      <c r="EA240" s="86"/>
      <c r="EB240"/>
      <c r="EC240" s="86"/>
      <c r="ED240" s="86"/>
      <c r="EE240" s="86"/>
      <c r="EF240"/>
      <c r="EG240" s="86"/>
      <c r="EH240" s="86"/>
      <c r="EI240" s="86"/>
      <c r="EJ240" s="159"/>
      <c r="EK240" s="159"/>
      <c r="EL240" s="160"/>
      <c r="FA240" s="78"/>
    </row>
    <row r="241" spans="1:157">
      <c r="A241" s="26"/>
      <c r="B241" s="26"/>
      <c r="C241" s="315"/>
      <c r="D241" s="37" t="s">
        <v>329</v>
      </c>
      <c r="E241" s="37" t="s">
        <v>330</v>
      </c>
      <c r="F241" s="38"/>
      <c r="G241" s="39"/>
      <c r="H241" s="40"/>
      <c r="I241" s="40"/>
      <c r="J241" s="40"/>
      <c r="K241" s="40"/>
      <c r="L241" s="40"/>
      <c r="M241" s="40"/>
      <c r="N241" s="40"/>
      <c r="O241" s="40"/>
      <c r="P241" s="40"/>
      <c r="Q241" s="40"/>
      <c r="R241" s="40"/>
      <c r="S241" s="40"/>
      <c r="T241" s="40"/>
      <c r="U241" s="40"/>
      <c r="V241" s="40"/>
      <c r="W241" s="40"/>
      <c r="X241" s="40"/>
      <c r="Y241" s="40"/>
      <c r="Z241" s="40"/>
      <c r="AA241" s="40"/>
      <c r="AB241" s="40"/>
      <c r="AC241" s="40"/>
      <c r="AD241" s="40"/>
      <c r="AE241" s="40"/>
      <c r="AF241" s="40"/>
      <c r="AG241" s="40"/>
      <c r="AH241" s="40"/>
      <c r="AI241" s="40"/>
      <c r="AJ241" s="40"/>
      <c r="AK241" s="40"/>
      <c r="AL241" s="40"/>
      <c r="AM241" s="40"/>
      <c r="AN241" s="40"/>
      <c r="AO241" s="40"/>
      <c r="AP241" s="40"/>
      <c r="AQ241" s="81"/>
      <c r="AR241" s="40"/>
      <c r="AS241" s="40"/>
      <c r="AT241" s="120" t="s">
        <v>1861</v>
      </c>
      <c r="AU241" s="40" t="s">
        <v>1861</v>
      </c>
      <c r="AV241" s="40" t="s">
        <v>1861</v>
      </c>
      <c r="AW241" s="40" t="s">
        <v>1861</v>
      </c>
      <c r="AX241" s="140" t="s">
        <v>1861</v>
      </c>
      <c r="AY241" s="40" t="s">
        <v>1861</v>
      </c>
      <c r="AZ241" s="40" t="s">
        <v>1861</v>
      </c>
      <c r="BA241" s="40" t="s">
        <v>1861</v>
      </c>
      <c r="BB241" s="40" t="s">
        <v>1861</v>
      </c>
      <c r="BC241" s="40" t="s">
        <v>1861</v>
      </c>
      <c r="BD241" s="106" t="s">
        <v>1861</v>
      </c>
      <c r="BE241" s="140" t="s">
        <v>1861</v>
      </c>
      <c r="BF241" s="140" t="s">
        <v>1861</v>
      </c>
      <c r="BG241" s="40"/>
      <c r="BH241" s="40"/>
      <c r="BI241" s="40"/>
      <c r="BJ241" s="40"/>
      <c r="BK241" s="40"/>
      <c r="BL241" s="100"/>
      <c r="BM241" s="101"/>
      <c r="BN241" s="101"/>
      <c r="BO241" s="99"/>
      <c r="BP241" s="9"/>
      <c r="BQ241" s="1"/>
      <c r="BR241" s="25"/>
      <c r="BS241" s="67"/>
      <c r="BT241" s="67"/>
      <c r="BU241" s="84" t="e">
        <f t="shared" si="10"/>
        <v>#VALUE!</v>
      </c>
      <c r="BV241" s="99">
        <f t="shared" si="12"/>
        <v>0</v>
      </c>
      <c r="BW241" s="86">
        <f>Design!B247</f>
        <v>13.860000000000026</v>
      </c>
      <c r="BX241" s="10">
        <f>Design!F247</f>
        <v>8.8510839816338935E-2</v>
      </c>
      <c r="BY241" s="57" t="s">
        <v>586</v>
      </c>
      <c r="BZ241" s="14" t="s">
        <v>2462</v>
      </c>
      <c r="CA241" s="245">
        <v>41726.715277777781</v>
      </c>
      <c r="CB241" t="s">
        <v>2485</v>
      </c>
      <c r="CC241" s="13"/>
      <c r="CD241" s="67"/>
      <c r="CE241" s="77">
        <v>235</v>
      </c>
      <c r="CF241" s="71">
        <v>80</v>
      </c>
      <c r="CG241" s="71">
        <v>77</v>
      </c>
      <c r="CH241" s="71">
        <v>74</v>
      </c>
      <c r="CI241" s="71">
        <v>78</v>
      </c>
      <c r="CJ241" s="71">
        <v>1</v>
      </c>
      <c r="CK241" s="71">
        <v>1</v>
      </c>
      <c r="CL241" s="71">
        <v>1</v>
      </c>
      <c r="CM241" s="71">
        <v>2</v>
      </c>
      <c r="CN241">
        <v>2</v>
      </c>
      <c r="CO241">
        <v>2</v>
      </c>
      <c r="CP241"/>
      <c r="CQ241"/>
      <c r="CR241"/>
      <c r="CS241">
        <v>235</v>
      </c>
      <c r="CT241">
        <v>42</v>
      </c>
      <c r="CU241" s="86">
        <v>213.20451354980469</v>
      </c>
      <c r="CV241" s="86">
        <v>-6.7954878807067871</v>
      </c>
      <c r="CW241" s="86"/>
      <c r="CX241" s="86"/>
      <c r="CY241" s="86"/>
      <c r="CZ241"/>
      <c r="DA241"/>
      <c r="DB241"/>
      <c r="DC241" s="86"/>
      <c r="DD241"/>
      <c r="DE241"/>
      <c r="DF241"/>
      <c r="DG241" s="86">
        <v>162</v>
      </c>
      <c r="DH241">
        <v>361.99993896484375</v>
      </c>
      <c r="DI241">
        <v>-5.70147705078125</v>
      </c>
      <c r="DJ241">
        <v>55.875</v>
      </c>
      <c r="DK241" s="86">
        <v>91</v>
      </c>
      <c r="DL241">
        <v>119.5</v>
      </c>
      <c r="DM241"/>
      <c r="DN241"/>
      <c r="DO241" s="86"/>
      <c r="DP241"/>
      <c r="DQ241"/>
      <c r="DR241"/>
      <c r="DS241" s="86"/>
      <c r="DT241"/>
      <c r="DU241" s="86"/>
      <c r="DV241" s="86"/>
      <c r="DW241" s="86"/>
      <c r="DX241"/>
      <c r="DY241" s="86"/>
      <c r="DZ241" s="86"/>
      <c r="EA241" s="86"/>
      <c r="EB241"/>
      <c r="EC241" s="86"/>
      <c r="ED241" s="86"/>
      <c r="EE241" s="86"/>
      <c r="EF241"/>
      <c r="EG241" s="86"/>
      <c r="EH241" s="86"/>
      <c r="EI241" s="86"/>
      <c r="EJ241" s="159"/>
      <c r="EK241" s="159"/>
      <c r="EL241" s="160"/>
      <c r="FA241" s="78"/>
    </row>
    <row r="242" spans="1:157">
      <c r="A242" s="26"/>
      <c r="B242" s="26"/>
      <c r="C242" s="315"/>
      <c r="D242" s="37" t="s">
        <v>331</v>
      </c>
      <c r="E242" s="37" t="s">
        <v>332</v>
      </c>
      <c r="F242" s="38"/>
      <c r="G242" s="39"/>
      <c r="H242" s="40"/>
      <c r="I242" s="40"/>
      <c r="J242" s="40"/>
      <c r="K242" s="40"/>
      <c r="L242" s="40"/>
      <c r="M242" s="40"/>
      <c r="N242" s="40"/>
      <c r="O242" s="40"/>
      <c r="P242" s="40"/>
      <c r="Q242" s="40"/>
      <c r="R242" s="40"/>
      <c r="S242" s="40"/>
      <c r="T242" s="40"/>
      <c r="U242" s="40"/>
      <c r="V242" s="40"/>
      <c r="W242" s="40"/>
      <c r="X242" s="40"/>
      <c r="Y242" s="40"/>
      <c r="Z242" s="40"/>
      <c r="AA242" s="40"/>
      <c r="AB242" s="40"/>
      <c r="AC242" s="40"/>
      <c r="AD242" s="40"/>
      <c r="AE242" s="40"/>
      <c r="AF242" s="40"/>
      <c r="AG242" s="40"/>
      <c r="AH242" s="40"/>
      <c r="AI242" s="40"/>
      <c r="AJ242" s="40"/>
      <c r="AK242" s="40"/>
      <c r="AL242" s="40"/>
      <c r="AM242" s="40"/>
      <c r="AN242" s="40"/>
      <c r="AO242" s="40"/>
      <c r="AP242" s="40"/>
      <c r="AQ242" s="81"/>
      <c r="AR242" s="40"/>
      <c r="AS242" s="40"/>
      <c r="AT242" s="120" t="s">
        <v>1861</v>
      </c>
      <c r="AU242" s="40" t="s">
        <v>1861</v>
      </c>
      <c r="AV242" s="40" t="s">
        <v>1861</v>
      </c>
      <c r="AW242" s="40" t="s">
        <v>1861</v>
      </c>
      <c r="AX242" s="140" t="s">
        <v>1861</v>
      </c>
      <c r="AY242" s="40" t="s">
        <v>1861</v>
      </c>
      <c r="AZ242" s="40" t="s">
        <v>1861</v>
      </c>
      <c r="BA242" s="40" t="s">
        <v>1861</v>
      </c>
      <c r="BB242" s="40" t="s">
        <v>1861</v>
      </c>
      <c r="BC242" s="40" t="s">
        <v>1861</v>
      </c>
      <c r="BD242" s="106" t="s">
        <v>1861</v>
      </c>
      <c r="BE242" s="140" t="s">
        <v>1861</v>
      </c>
      <c r="BF242" s="140" t="s">
        <v>1861</v>
      </c>
      <c r="BG242" s="40"/>
      <c r="BH242" s="40"/>
      <c r="BI242" s="40"/>
      <c r="BJ242" s="40"/>
      <c r="BK242" s="40"/>
      <c r="BL242" s="100"/>
      <c r="BM242" s="101"/>
      <c r="BN242" s="101"/>
      <c r="BO242" s="99"/>
      <c r="BP242" s="9"/>
      <c r="BQ242" s="1"/>
      <c r="BR242" s="25"/>
      <c r="BS242" s="67"/>
      <c r="BT242" s="67"/>
      <c r="BU242" s="84" t="e">
        <f t="shared" si="10"/>
        <v>#VALUE!</v>
      </c>
      <c r="BV242" s="99">
        <f t="shared" si="12"/>
        <v>0</v>
      </c>
      <c r="BW242" s="86">
        <f>Design!B248</f>
        <v>13.920000000000027</v>
      </c>
      <c r="BX242" s="10">
        <f>Design!F248</f>
        <v>8.7668997773627882E-2</v>
      </c>
      <c r="BY242" s="57" t="s">
        <v>587</v>
      </c>
      <c r="BZ242" s="14" t="s">
        <v>2454</v>
      </c>
      <c r="CA242" s="245">
        <v>41726.715277777781</v>
      </c>
      <c r="CB242" t="s">
        <v>2220</v>
      </c>
      <c r="CC242" s="13"/>
      <c r="CD242" s="67"/>
      <c r="CE242" s="77">
        <v>236</v>
      </c>
      <c r="CF242" s="71">
        <v>79</v>
      </c>
      <c r="CG242" s="71">
        <v>78</v>
      </c>
      <c r="CH242" s="71">
        <v>77</v>
      </c>
      <c r="CI242" s="71">
        <v>79</v>
      </c>
      <c r="CJ242" s="71">
        <v>1</v>
      </c>
      <c r="CK242" s="71">
        <v>1</v>
      </c>
      <c r="CL242" s="71">
        <v>1</v>
      </c>
      <c r="CM242" s="71">
        <v>2</v>
      </c>
      <c r="CN242">
        <v>2</v>
      </c>
      <c r="CO242">
        <v>2</v>
      </c>
      <c r="CP242"/>
      <c r="CQ242"/>
      <c r="CR242"/>
      <c r="CS242">
        <v>236</v>
      </c>
      <c r="CT242">
        <v>43</v>
      </c>
      <c r="CU242" s="86">
        <v>212.87705993652344</v>
      </c>
      <c r="CV242" s="86">
        <v>-7.1229348182678223</v>
      </c>
      <c r="CW242" s="86"/>
      <c r="CX242" s="86"/>
      <c r="CY242" s="86"/>
      <c r="CZ242"/>
      <c r="DA242"/>
      <c r="DB242"/>
      <c r="DC242" s="86"/>
      <c r="DD242"/>
      <c r="DE242"/>
      <c r="DF242"/>
      <c r="DG242" s="86">
        <v>163</v>
      </c>
      <c r="DH242">
        <v>361.99993896484375</v>
      </c>
      <c r="DI242">
        <v>-5.7720828056335449</v>
      </c>
      <c r="DJ242">
        <v>55.5</v>
      </c>
      <c r="DK242" s="86">
        <v>87</v>
      </c>
      <c r="DL242">
        <v>119.5</v>
      </c>
      <c r="DM242"/>
      <c r="DN242"/>
      <c r="DO242" s="86"/>
      <c r="DP242"/>
      <c r="DQ242"/>
      <c r="DR242"/>
      <c r="DS242" s="86"/>
      <c r="DT242"/>
      <c r="DU242" s="86"/>
      <c r="DV242" s="86"/>
      <c r="DW242" s="86"/>
      <c r="DX242"/>
      <c r="DY242" s="86"/>
      <c r="DZ242" s="86"/>
      <c r="EA242" s="86"/>
      <c r="EB242"/>
      <c r="EC242" s="86"/>
      <c r="ED242" s="86"/>
      <c r="EE242" s="86"/>
      <c r="EF242"/>
      <c r="EG242" s="86"/>
      <c r="EH242" s="86"/>
      <c r="EI242" s="86"/>
      <c r="EJ242" s="159"/>
      <c r="EK242" s="159"/>
      <c r="EL242" s="160"/>
      <c r="FA242" s="78"/>
    </row>
    <row r="243" spans="1:157">
      <c r="A243" s="26"/>
      <c r="B243" s="26"/>
      <c r="C243" s="315"/>
      <c r="D243" s="37" t="s">
        <v>333</v>
      </c>
      <c r="E243" s="37" t="s">
        <v>334</v>
      </c>
      <c r="F243" s="38"/>
      <c r="G243" s="39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40"/>
      <c r="S243" s="40"/>
      <c r="T243" s="40"/>
      <c r="U243" s="40"/>
      <c r="V243" s="40"/>
      <c r="W243" s="40"/>
      <c r="X243" s="40"/>
      <c r="Y243" s="40"/>
      <c r="Z243" s="40"/>
      <c r="AA243" s="40"/>
      <c r="AB243" s="40"/>
      <c r="AC243" s="40"/>
      <c r="AD243" s="40"/>
      <c r="AE243" s="40"/>
      <c r="AF243" s="40"/>
      <c r="AG243" s="40"/>
      <c r="AH243" s="40"/>
      <c r="AI243" s="40"/>
      <c r="AJ243" s="40"/>
      <c r="AK243" s="40"/>
      <c r="AL243" s="40"/>
      <c r="AM243" s="40"/>
      <c r="AN243" s="40"/>
      <c r="AO243" s="40"/>
      <c r="AP243" s="40"/>
      <c r="AQ243" s="81"/>
      <c r="AR243" s="40"/>
      <c r="AS243" s="40"/>
      <c r="AT243" s="120" t="s">
        <v>918</v>
      </c>
      <c r="AU243" s="40" t="s">
        <v>918</v>
      </c>
      <c r="AV243" s="40" t="s">
        <v>918</v>
      </c>
      <c r="AW243" s="40" t="s">
        <v>918</v>
      </c>
      <c r="AX243" s="140" t="s">
        <v>918</v>
      </c>
      <c r="AY243" s="40" t="s">
        <v>918</v>
      </c>
      <c r="AZ243" s="40" t="s">
        <v>918</v>
      </c>
      <c r="BA243" s="40" t="s">
        <v>918</v>
      </c>
      <c r="BB243" s="40" t="s">
        <v>918</v>
      </c>
      <c r="BC243" s="40" t="s">
        <v>918</v>
      </c>
      <c r="BD243" s="106" t="s">
        <v>918</v>
      </c>
      <c r="BE243" s="140" t="s">
        <v>918</v>
      </c>
      <c r="BF243" s="140" t="s">
        <v>918</v>
      </c>
      <c r="BG243" s="40"/>
      <c r="BH243" s="40"/>
      <c r="BI243" s="40"/>
      <c r="BJ243" s="40"/>
      <c r="BK243" s="40"/>
      <c r="BL243" s="100"/>
      <c r="BM243" s="101"/>
      <c r="BN243" s="101"/>
      <c r="BO243" s="99"/>
      <c r="BP243" s="9"/>
      <c r="BQ243" s="1"/>
      <c r="BR243" s="25"/>
      <c r="BS243" s="67"/>
      <c r="BT243" s="67"/>
      <c r="BU243" s="84" t="e">
        <f t="shared" si="10"/>
        <v>#VALUE!</v>
      </c>
      <c r="BV243" s="99">
        <f t="shared" si="12"/>
        <v>0</v>
      </c>
      <c r="BW243" s="86">
        <f>Design!B249</f>
        <v>13.980000000000027</v>
      </c>
      <c r="BX243" s="10">
        <f>Design!F249</f>
        <v>8.6839109222479782E-2</v>
      </c>
      <c r="BY243" s="57" t="s">
        <v>588</v>
      </c>
      <c r="BZ243" s="14" t="s">
        <v>427</v>
      </c>
      <c r="CA243" s="245">
        <v>41726.715277777781</v>
      </c>
      <c r="CB243" t="s">
        <v>2486</v>
      </c>
      <c r="CC243" s="13"/>
      <c r="CD243" s="67"/>
      <c r="CE243" s="77">
        <v>237</v>
      </c>
      <c r="CF243" s="71">
        <v>78</v>
      </c>
      <c r="CG243" s="71">
        <v>79</v>
      </c>
      <c r="CH243" s="71">
        <v>77</v>
      </c>
      <c r="CI243" s="71">
        <v>74</v>
      </c>
      <c r="CJ243" s="71">
        <v>1</v>
      </c>
      <c r="CK243" s="71">
        <v>1</v>
      </c>
      <c r="CL243" s="71">
        <v>1</v>
      </c>
      <c r="CM243" s="71">
        <v>2</v>
      </c>
      <c r="CN243">
        <v>2</v>
      </c>
      <c r="CO243">
        <v>2</v>
      </c>
      <c r="CP243"/>
      <c r="CQ243"/>
      <c r="CR243"/>
      <c r="CS243">
        <v>237</v>
      </c>
      <c r="CT243">
        <v>43</v>
      </c>
      <c r="CU243" s="86">
        <v>212.87705993652344</v>
      </c>
      <c r="CV243" s="86">
        <v>-7.1229348182678223</v>
      </c>
      <c r="CW243" s="86"/>
      <c r="CX243" s="86"/>
      <c r="CY243" s="86"/>
      <c r="CZ243"/>
      <c r="DA243"/>
      <c r="DB243"/>
      <c r="DC243" s="86"/>
      <c r="DD243"/>
      <c r="DE243"/>
      <c r="DF243"/>
      <c r="DG243" s="86">
        <v>163</v>
      </c>
      <c r="DH243">
        <v>361.99993896484375</v>
      </c>
      <c r="DI243">
        <v>-5.7720828056335449</v>
      </c>
      <c r="DJ243">
        <v>53.375</v>
      </c>
      <c r="DK243" s="86">
        <v>88</v>
      </c>
      <c r="DL243">
        <v>119.5</v>
      </c>
      <c r="DM243"/>
      <c r="DN243"/>
      <c r="DO243" s="86"/>
      <c r="DP243"/>
      <c r="DQ243"/>
      <c r="DR243"/>
      <c r="DS243" s="86"/>
      <c r="DT243"/>
      <c r="DU243" s="86"/>
      <c r="DV243" s="86"/>
      <c r="DW243" s="86"/>
      <c r="DX243"/>
      <c r="DY243" s="86"/>
      <c r="DZ243" s="86"/>
      <c r="EA243" s="86"/>
      <c r="EB243"/>
      <c r="EC243" s="86"/>
      <c r="ED243" s="86"/>
      <c r="EE243" s="86"/>
      <c r="EF243"/>
      <c r="EG243" s="86"/>
      <c r="EH243" s="86"/>
      <c r="EI243" s="86"/>
      <c r="EJ243" s="159"/>
      <c r="EK243" s="159"/>
      <c r="EL243" s="160"/>
      <c r="FA243" s="78"/>
    </row>
    <row r="244" spans="1:157">
      <c r="A244" s="26"/>
      <c r="B244" s="26"/>
      <c r="C244" s="315"/>
      <c r="D244" s="37" t="s">
        <v>335</v>
      </c>
      <c r="E244" s="37" t="s">
        <v>336</v>
      </c>
      <c r="F244" s="38"/>
      <c r="G244" s="39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40"/>
      <c r="S244" s="40"/>
      <c r="T244" s="40"/>
      <c r="U244" s="40"/>
      <c r="V244" s="40"/>
      <c r="W244" s="40"/>
      <c r="X244" s="40"/>
      <c r="Y244" s="40"/>
      <c r="Z244" s="40"/>
      <c r="AA244" s="40"/>
      <c r="AB244" s="40"/>
      <c r="AC244" s="40"/>
      <c r="AD244" s="40"/>
      <c r="AE244" s="40"/>
      <c r="AF244" s="40"/>
      <c r="AG244" s="40"/>
      <c r="AH244" s="40"/>
      <c r="AI244" s="40"/>
      <c r="AJ244" s="40"/>
      <c r="AK244" s="40"/>
      <c r="AL244" s="40"/>
      <c r="AM244" s="40"/>
      <c r="AN244" s="40"/>
      <c r="AO244" s="40"/>
      <c r="AP244" s="40"/>
      <c r="AQ244" s="81"/>
      <c r="AR244" s="40"/>
      <c r="AS244" s="40"/>
      <c r="AT244" s="120" t="s">
        <v>781</v>
      </c>
      <c r="AU244" s="40" t="s">
        <v>781</v>
      </c>
      <c r="AV244" s="40" t="s">
        <v>781</v>
      </c>
      <c r="AW244" s="40" t="s">
        <v>781</v>
      </c>
      <c r="AX244" s="140" t="s">
        <v>781</v>
      </c>
      <c r="AY244" s="40" t="s">
        <v>781</v>
      </c>
      <c r="AZ244" s="40" t="s">
        <v>781</v>
      </c>
      <c r="BA244" s="40" t="s">
        <v>781</v>
      </c>
      <c r="BB244" s="40" t="s">
        <v>781</v>
      </c>
      <c r="BC244" s="40" t="s">
        <v>781</v>
      </c>
      <c r="BD244" s="106" t="s">
        <v>781</v>
      </c>
      <c r="BE244" s="140" t="s">
        <v>781</v>
      </c>
      <c r="BF244" s="140" t="s">
        <v>781</v>
      </c>
      <c r="BG244" s="40"/>
      <c r="BH244" s="40"/>
      <c r="BI244" s="40"/>
      <c r="BJ244" s="40"/>
      <c r="BK244" s="40"/>
      <c r="BL244" s="100"/>
      <c r="BM244" s="101"/>
      <c r="BN244" s="101"/>
      <c r="BO244" s="99"/>
      <c r="BP244" s="9"/>
      <c r="BQ244" s="1"/>
      <c r="BR244" s="25"/>
      <c r="BS244" s="67"/>
      <c r="BT244" s="67"/>
      <c r="BU244" s="84" t="e">
        <f t="shared" si="10"/>
        <v>#VALUE!</v>
      </c>
      <c r="BV244" s="99">
        <f t="shared" si="12"/>
        <v>0</v>
      </c>
      <c r="BW244" s="86">
        <f>Design!B250</f>
        <v>14.040000000000028</v>
      </c>
      <c r="BX244" s="10">
        <f>Design!F250</f>
        <v>8.6020948922549412E-2</v>
      </c>
      <c r="BY244" s="57" t="s">
        <v>589</v>
      </c>
      <c r="BZ244" s="14" t="s">
        <v>2456</v>
      </c>
      <c r="CA244" s="245">
        <v>41726.715289351851</v>
      </c>
      <c r="CB244" t="s">
        <v>2487</v>
      </c>
      <c r="CC244" s="13"/>
      <c r="CD244" s="67"/>
      <c r="CE244" s="77">
        <v>238</v>
      </c>
      <c r="CF244" s="71">
        <v>79</v>
      </c>
      <c r="CG244" s="71">
        <v>80</v>
      </c>
      <c r="CH244" s="71">
        <v>74</v>
      </c>
      <c r="CI244" s="71">
        <v>77</v>
      </c>
      <c r="CJ244" s="71">
        <v>1</v>
      </c>
      <c r="CK244" s="71">
        <v>1</v>
      </c>
      <c r="CL244" s="71">
        <v>0</v>
      </c>
      <c r="CM244" s="71">
        <v>2</v>
      </c>
      <c r="CN244">
        <v>1</v>
      </c>
      <c r="CO244">
        <v>2</v>
      </c>
      <c r="CP244"/>
      <c r="CQ244"/>
      <c r="CR244"/>
      <c r="CS244">
        <v>238</v>
      </c>
      <c r="CT244">
        <v>43</v>
      </c>
      <c r="CU244" s="86">
        <v>212.87705993652344</v>
      </c>
      <c r="CV244" s="86">
        <v>-7.1229348182678223</v>
      </c>
      <c r="CW244" s="86"/>
      <c r="CX244" s="86"/>
      <c r="CY244" s="86"/>
      <c r="CZ244"/>
      <c r="DA244"/>
      <c r="DB244"/>
      <c r="DC244" s="86"/>
      <c r="DD244"/>
      <c r="DE244"/>
      <c r="DF244"/>
      <c r="DG244" s="86">
        <v>164</v>
      </c>
      <c r="DH244">
        <v>361.99993896484375</v>
      </c>
      <c r="DI244">
        <v>-5.8431229591369629</v>
      </c>
      <c r="DJ244">
        <v>54.75</v>
      </c>
      <c r="DK244" s="86">
        <v>89</v>
      </c>
      <c r="DL244">
        <v>119.5</v>
      </c>
      <c r="DM244"/>
      <c r="DN244"/>
      <c r="DO244" s="86"/>
      <c r="DP244"/>
      <c r="DQ244"/>
      <c r="DR244"/>
      <c r="DS244" s="86"/>
      <c r="DT244"/>
      <c r="DU244" s="86"/>
      <c r="DV244" s="86"/>
      <c r="DW244" s="86"/>
      <c r="DX244"/>
      <c r="DY244" s="86"/>
      <c r="DZ244" s="86"/>
      <c r="EA244" s="86"/>
      <c r="EB244"/>
      <c r="EC244" s="86"/>
      <c r="ED244" s="86"/>
      <c r="EE244" s="86"/>
      <c r="EF244"/>
      <c r="EG244" s="86"/>
      <c r="EH244" s="86"/>
      <c r="EI244" s="86"/>
      <c r="EJ244" s="159"/>
      <c r="EK244" s="159"/>
      <c r="EL244" s="160"/>
      <c r="FA244" s="78"/>
    </row>
    <row r="245" spans="1:157">
      <c r="A245" s="26"/>
      <c r="B245" s="26"/>
      <c r="C245" s="315"/>
      <c r="D245" s="37" t="s">
        <v>337</v>
      </c>
      <c r="E245" s="37" t="s">
        <v>338</v>
      </c>
      <c r="F245" s="38"/>
      <c r="G245" s="39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40"/>
      <c r="S245" s="40"/>
      <c r="T245" s="40"/>
      <c r="U245" s="40"/>
      <c r="V245" s="40"/>
      <c r="W245" s="40"/>
      <c r="X245" s="40"/>
      <c r="Y245" s="40"/>
      <c r="Z245" s="40"/>
      <c r="AA245" s="40"/>
      <c r="AB245" s="40"/>
      <c r="AC245" s="40"/>
      <c r="AD245" s="40"/>
      <c r="AE245" s="40"/>
      <c r="AF245" s="40"/>
      <c r="AG245" s="40"/>
      <c r="AH245" s="40"/>
      <c r="AI245" s="40"/>
      <c r="AJ245" s="40"/>
      <c r="AK245" s="40"/>
      <c r="AL245" s="40"/>
      <c r="AM245" s="40"/>
      <c r="AN245" s="40"/>
      <c r="AO245" s="40"/>
      <c r="AP245" s="40"/>
      <c r="AQ245" s="81"/>
      <c r="AR245" s="40"/>
      <c r="AS245" s="40"/>
      <c r="AT245" s="120" t="s">
        <v>1924</v>
      </c>
      <c r="AU245" s="40" t="s">
        <v>1924</v>
      </c>
      <c r="AV245" s="40" t="s">
        <v>1924</v>
      </c>
      <c r="AW245" s="40" t="s">
        <v>1924</v>
      </c>
      <c r="AX245" s="140" t="s">
        <v>1924</v>
      </c>
      <c r="AY245" s="40" t="s">
        <v>1924</v>
      </c>
      <c r="AZ245" s="40" t="s">
        <v>1924</v>
      </c>
      <c r="BA245" s="40" t="s">
        <v>1924</v>
      </c>
      <c r="BB245" s="40" t="s">
        <v>1924</v>
      </c>
      <c r="BC245" s="40" t="s">
        <v>1924</v>
      </c>
      <c r="BD245" s="106" t="s">
        <v>1924</v>
      </c>
      <c r="BE245" s="140" t="s">
        <v>1924</v>
      </c>
      <c r="BF245" s="140" t="s">
        <v>1924</v>
      </c>
      <c r="BG245" s="40"/>
      <c r="BH245" s="40"/>
      <c r="BI245" s="40"/>
      <c r="BJ245" s="40"/>
      <c r="BK245" s="40"/>
      <c r="BL245" s="100"/>
      <c r="BM245" s="101"/>
      <c r="BN245" s="101"/>
      <c r="BO245" s="99"/>
      <c r="BP245" s="9"/>
      <c r="BQ245" s="1"/>
      <c r="BR245" s="25"/>
      <c r="BS245" s="67"/>
      <c r="BT245" s="67"/>
      <c r="BU245" s="84" t="e">
        <f t="shared" si="10"/>
        <v>#VALUE!</v>
      </c>
      <c r="BV245" s="99">
        <f t="shared" si="12"/>
        <v>0</v>
      </c>
      <c r="BW245" s="86">
        <f>Design!B251</f>
        <v>14.100000000000028</v>
      </c>
      <c r="BX245" s="10">
        <f>Design!F251</f>
        <v>8.5214296913878662E-2</v>
      </c>
      <c r="BY245" s="57" t="s">
        <v>590</v>
      </c>
      <c r="BZ245" s="14" t="s">
        <v>2458</v>
      </c>
      <c r="CA245" s="245">
        <v>41726.715289351851</v>
      </c>
      <c r="CB245" t="s">
        <v>2488</v>
      </c>
      <c r="CC245" s="13"/>
      <c r="CD245" s="67"/>
      <c r="CE245" s="77">
        <v>239</v>
      </c>
      <c r="CF245" s="71">
        <v>84</v>
      </c>
      <c r="CG245" s="71">
        <v>79</v>
      </c>
      <c r="CH245" s="71">
        <v>75</v>
      </c>
      <c r="CI245" s="71">
        <v>77</v>
      </c>
      <c r="CJ245" s="71">
        <v>1</v>
      </c>
      <c r="CK245" s="71">
        <v>1</v>
      </c>
      <c r="CL245" s="71">
        <v>0</v>
      </c>
      <c r="CM245" s="71">
        <v>2</v>
      </c>
      <c r="CN245">
        <v>2</v>
      </c>
      <c r="CO245">
        <v>2</v>
      </c>
      <c r="CP245"/>
      <c r="CQ245"/>
      <c r="CR245"/>
      <c r="CS245">
        <v>239</v>
      </c>
      <c r="CT245">
        <v>43</v>
      </c>
      <c r="CU245" s="86">
        <v>212.87705993652344</v>
      </c>
      <c r="CV245" s="86">
        <v>-7.1229348182678223</v>
      </c>
      <c r="CW245" s="86"/>
      <c r="CX245" s="86"/>
      <c r="CY245" s="86"/>
      <c r="CZ245"/>
      <c r="DA245"/>
      <c r="DB245"/>
      <c r="DC245" s="86"/>
      <c r="DD245"/>
      <c r="DE245"/>
      <c r="DF245"/>
      <c r="DG245" s="86">
        <v>164</v>
      </c>
      <c r="DH245">
        <v>361.99993896484375</v>
      </c>
      <c r="DI245">
        <v>-5.8431229591369629</v>
      </c>
      <c r="DJ245">
        <v>52.9375</v>
      </c>
      <c r="DK245" s="86">
        <v>86</v>
      </c>
      <c r="DL245">
        <v>119.5</v>
      </c>
      <c r="DM245"/>
      <c r="DN245"/>
      <c r="DO245" s="86"/>
      <c r="DP245"/>
      <c r="DQ245"/>
      <c r="DR245"/>
      <c r="DS245" s="86"/>
      <c r="DT245"/>
      <c r="DU245" s="86"/>
      <c r="DV245" s="86"/>
      <c r="DW245" s="86"/>
      <c r="DX245"/>
      <c r="DY245" s="86"/>
      <c r="DZ245" s="86"/>
      <c r="EA245" s="86"/>
      <c r="EB245"/>
      <c r="EC245" s="86"/>
      <c r="ED245" s="86"/>
      <c r="EE245" s="86"/>
      <c r="EF245"/>
      <c r="EG245" s="86"/>
      <c r="EH245" s="86"/>
      <c r="EI245" s="86"/>
      <c r="EJ245" s="159"/>
      <c r="EK245" s="159"/>
      <c r="EL245" s="160"/>
      <c r="FA245" s="78"/>
    </row>
    <row r="246" spans="1:157">
      <c r="A246" s="26"/>
      <c r="B246" s="26"/>
      <c r="C246" s="315"/>
      <c r="D246" s="37" t="s">
        <v>339</v>
      </c>
      <c r="E246" s="37" t="s">
        <v>340</v>
      </c>
      <c r="F246" s="38"/>
      <c r="G246" s="39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40"/>
      <c r="S246" s="40"/>
      <c r="T246" s="40"/>
      <c r="U246" s="40"/>
      <c r="V246" s="40"/>
      <c r="W246" s="40"/>
      <c r="X246" s="40"/>
      <c r="Y246" s="40"/>
      <c r="Z246" s="40"/>
      <c r="AA246" s="40"/>
      <c r="AB246" s="40"/>
      <c r="AC246" s="40"/>
      <c r="AD246" s="40"/>
      <c r="AE246" s="40"/>
      <c r="AF246" s="40"/>
      <c r="AG246" s="40"/>
      <c r="AH246" s="40"/>
      <c r="AI246" s="40"/>
      <c r="AJ246" s="40"/>
      <c r="AK246" s="40"/>
      <c r="AL246" s="40"/>
      <c r="AM246" s="40"/>
      <c r="AN246" s="40"/>
      <c r="AO246" s="40"/>
      <c r="AP246" s="40"/>
      <c r="AQ246" s="81"/>
      <c r="AR246" s="40"/>
      <c r="AS246" s="40"/>
      <c r="AT246" s="120" t="s">
        <v>1671</v>
      </c>
      <c r="AU246" s="40" t="s">
        <v>1671</v>
      </c>
      <c r="AV246" s="40" t="s">
        <v>1671</v>
      </c>
      <c r="AW246" s="40" t="s">
        <v>1671</v>
      </c>
      <c r="AX246" s="140" t="s">
        <v>1671</v>
      </c>
      <c r="AY246" s="40" t="s">
        <v>1671</v>
      </c>
      <c r="AZ246" s="40" t="s">
        <v>1671</v>
      </c>
      <c r="BA246" s="40" t="s">
        <v>1671</v>
      </c>
      <c r="BB246" s="40" t="s">
        <v>1671</v>
      </c>
      <c r="BC246" s="40" t="s">
        <v>1671</v>
      </c>
      <c r="BD246" s="106" t="s">
        <v>1671</v>
      </c>
      <c r="BE246" s="140" t="s">
        <v>1671</v>
      </c>
      <c r="BF246" s="140" t="s">
        <v>1671</v>
      </c>
      <c r="BG246" s="40"/>
      <c r="BH246" s="40"/>
      <c r="BI246" s="40"/>
      <c r="BJ246" s="40"/>
      <c r="BK246" s="40"/>
      <c r="BL246" s="100"/>
      <c r="BM246" s="101"/>
      <c r="BN246" s="101"/>
      <c r="BO246" s="99"/>
      <c r="BP246" s="9"/>
      <c r="BQ246" s="1"/>
      <c r="BR246" s="25"/>
      <c r="BS246" s="67"/>
      <c r="BT246" s="67"/>
      <c r="BU246" s="84" t="e">
        <f t="shared" si="10"/>
        <v>#VALUE!</v>
      </c>
      <c r="BV246" s="99">
        <f t="shared" si="12"/>
        <v>0</v>
      </c>
      <c r="BW246" s="86">
        <f>Design!B252</f>
        <v>14.160000000000029</v>
      </c>
      <c r="BX246" s="10">
        <f>Design!F252</f>
        <v>8.4418938369041963E-2</v>
      </c>
      <c r="BY246" s="57" t="s">
        <v>591</v>
      </c>
      <c r="BZ246" s="14" t="s">
        <v>2460</v>
      </c>
      <c r="CA246" s="245">
        <v>41726.715289351851</v>
      </c>
      <c r="CB246" t="s">
        <v>2489</v>
      </c>
      <c r="CC246" s="13"/>
      <c r="CD246" s="67"/>
      <c r="CE246" s="77">
        <v>240</v>
      </c>
      <c r="CF246" s="71">
        <v>80</v>
      </c>
      <c r="CG246" s="71">
        <v>82</v>
      </c>
      <c r="CH246" s="71">
        <v>77</v>
      </c>
      <c r="CI246" s="71">
        <v>76</v>
      </c>
      <c r="CJ246" s="71">
        <v>0</v>
      </c>
      <c r="CK246" s="71">
        <v>0</v>
      </c>
      <c r="CL246" s="71">
        <v>1</v>
      </c>
      <c r="CM246" s="71"/>
      <c r="CN246"/>
      <c r="CO246"/>
      <c r="CP246"/>
      <c r="CQ246"/>
      <c r="CR246"/>
      <c r="CS246">
        <v>240</v>
      </c>
      <c r="CT246">
        <v>43</v>
      </c>
      <c r="CU246" s="86">
        <v>212.87705993652344</v>
      </c>
      <c r="CV246" s="86">
        <v>-7.1229348182678223</v>
      </c>
      <c r="CW246" s="86"/>
      <c r="CX246" s="86"/>
      <c r="CY246" s="86"/>
      <c r="CZ246"/>
      <c r="DA246"/>
      <c r="DB246"/>
      <c r="DC246" s="86"/>
      <c r="DD246"/>
      <c r="DE246"/>
      <c r="DF246"/>
      <c r="DG246" s="86">
        <v>165</v>
      </c>
      <c r="DH246">
        <v>361.99993896484375</v>
      </c>
      <c r="DI246">
        <v>-5.9145979881286621</v>
      </c>
      <c r="DJ246">
        <v>54</v>
      </c>
      <c r="DK246" s="86">
        <v>88</v>
      </c>
      <c r="DL246">
        <v>119.5</v>
      </c>
      <c r="DM246"/>
      <c r="DN246"/>
      <c r="DO246" s="86"/>
      <c r="DP246"/>
      <c r="DQ246"/>
      <c r="DR246"/>
      <c r="DS246" s="86"/>
      <c r="DT246"/>
      <c r="DU246" s="86"/>
      <c r="DV246" s="86"/>
      <c r="DW246" s="86"/>
      <c r="DX246"/>
      <c r="DY246" s="86"/>
      <c r="DZ246" s="86"/>
      <c r="EA246" s="86"/>
      <c r="EB246"/>
      <c r="EC246" s="86"/>
      <c r="ED246" s="86"/>
      <c r="EE246" s="86"/>
      <c r="EF246"/>
      <c r="EG246" s="86"/>
      <c r="EH246" s="86"/>
      <c r="EI246" s="86"/>
      <c r="EJ246" s="159"/>
      <c r="EK246" s="159"/>
      <c r="EL246" s="160"/>
      <c r="FA246" s="78"/>
    </row>
    <row r="247" spans="1:157">
      <c r="A247" s="26"/>
      <c r="B247" s="26"/>
      <c r="C247" s="315"/>
      <c r="D247" s="37" t="s">
        <v>341</v>
      </c>
      <c r="E247" s="37" t="s">
        <v>1939</v>
      </c>
      <c r="F247" s="38"/>
      <c r="G247" s="39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40"/>
      <c r="S247" s="40"/>
      <c r="T247" s="40"/>
      <c r="U247" s="40"/>
      <c r="V247" s="40"/>
      <c r="W247" s="40"/>
      <c r="X247" s="40"/>
      <c r="Y247" s="40"/>
      <c r="Z247" s="40"/>
      <c r="AA247" s="40"/>
      <c r="AB247" s="40"/>
      <c r="AC247" s="40"/>
      <c r="AD247" s="40"/>
      <c r="AE247" s="40"/>
      <c r="AF247" s="40"/>
      <c r="AG247" s="40"/>
      <c r="AH247" s="40"/>
      <c r="AI247" s="40"/>
      <c r="AJ247" s="40"/>
      <c r="AK247" s="40"/>
      <c r="AL247" s="40"/>
      <c r="AM247" s="40"/>
      <c r="AN247" s="40"/>
      <c r="AO247" s="40"/>
      <c r="AP247" s="40"/>
      <c r="AQ247" s="81"/>
      <c r="AR247" s="40"/>
      <c r="AS247" s="40"/>
      <c r="AT247" s="120" t="s">
        <v>2162</v>
      </c>
      <c r="AU247" s="40" t="s">
        <v>2162</v>
      </c>
      <c r="AV247" s="40" t="s">
        <v>2162</v>
      </c>
      <c r="AW247" s="40" t="s">
        <v>2162</v>
      </c>
      <c r="AX247" s="140" t="s">
        <v>2162</v>
      </c>
      <c r="AY247" s="40" t="s">
        <v>2162</v>
      </c>
      <c r="AZ247" s="40" t="s">
        <v>2162</v>
      </c>
      <c r="BA247" s="40" t="s">
        <v>2162</v>
      </c>
      <c r="BB247" s="40" t="s">
        <v>2162</v>
      </c>
      <c r="BC247" s="40" t="s">
        <v>2162</v>
      </c>
      <c r="BD247" s="106" t="s">
        <v>2162</v>
      </c>
      <c r="BE247" s="140" t="s">
        <v>2162</v>
      </c>
      <c r="BF247" s="140" t="s">
        <v>2162</v>
      </c>
      <c r="BG247" s="40"/>
      <c r="BH247" s="40"/>
      <c r="BI247" s="40"/>
      <c r="BJ247" s="40"/>
      <c r="BK247" s="40"/>
      <c r="BL247" s="100"/>
      <c r="BM247" s="101"/>
      <c r="BN247" s="101"/>
      <c r="BO247" s="99"/>
      <c r="BP247" s="9"/>
      <c r="BQ247" s="1"/>
      <c r="BR247" s="25"/>
      <c r="BS247" s="67"/>
      <c r="BT247" s="67"/>
      <c r="BU247" s="84" t="e">
        <f t="shared" si="10"/>
        <v>#VALUE!</v>
      </c>
      <c r="BV247" s="99">
        <f t="shared" si="12"/>
        <v>0</v>
      </c>
      <c r="BW247" s="86">
        <f>Design!B253</f>
        <v>14.220000000000029</v>
      </c>
      <c r="BX247" s="10">
        <f>Design!F253</f>
        <v>8.3634663450099456E-2</v>
      </c>
      <c r="BY247" s="57" t="s">
        <v>592</v>
      </c>
      <c r="BZ247" s="14" t="s">
        <v>2462</v>
      </c>
      <c r="CA247" s="245">
        <v>41726.715289351851</v>
      </c>
      <c r="CB247" t="s">
        <v>2490</v>
      </c>
      <c r="CC247" s="13"/>
      <c r="CD247" s="67"/>
      <c r="CE247" s="77">
        <v>241</v>
      </c>
      <c r="CF247" s="71">
        <v>78</v>
      </c>
      <c r="CG247" s="71">
        <v>78</v>
      </c>
      <c r="CH247" s="71">
        <v>78</v>
      </c>
      <c r="CI247" s="71">
        <v>77</v>
      </c>
      <c r="CJ247" s="71">
        <v>0</v>
      </c>
      <c r="CK247" s="71">
        <v>0</v>
      </c>
      <c r="CL247" s="71">
        <v>0</v>
      </c>
      <c r="CM247" s="71"/>
      <c r="CN247"/>
      <c r="CO247"/>
      <c r="CP247"/>
      <c r="CQ247"/>
      <c r="CR247"/>
      <c r="CS247">
        <v>241</v>
      </c>
      <c r="CT247">
        <v>44</v>
      </c>
      <c r="CU247" s="86">
        <v>212.54191589355469</v>
      </c>
      <c r="CV247" s="86">
        <v>-7.4580864906311035</v>
      </c>
      <c r="CW247" s="86"/>
      <c r="CX247" s="86"/>
      <c r="CY247" s="86"/>
      <c r="CZ247"/>
      <c r="DA247"/>
      <c r="DB247"/>
      <c r="DC247" s="86"/>
      <c r="DD247"/>
      <c r="DE247"/>
      <c r="DF247"/>
      <c r="DG247" s="86">
        <v>166</v>
      </c>
      <c r="DH247">
        <v>362.9202880859375</v>
      </c>
      <c r="DI247">
        <v>-5.9865074157714844</v>
      </c>
      <c r="DJ247">
        <v>49.411766052246094</v>
      </c>
      <c r="DK247" s="86">
        <v>89</v>
      </c>
      <c r="DL247">
        <v>120</v>
      </c>
      <c r="DM247"/>
      <c r="DN247"/>
      <c r="DO247" s="86"/>
      <c r="DP247"/>
      <c r="DQ247"/>
      <c r="DR247"/>
      <c r="DS247" s="86"/>
      <c r="DT247"/>
      <c r="DU247" s="86"/>
      <c r="DV247" s="86"/>
      <c r="DW247" s="86"/>
      <c r="DX247"/>
      <c r="DY247" s="86"/>
      <c r="DZ247" s="86"/>
      <c r="EA247" s="86"/>
      <c r="EB247"/>
      <c r="EC247" s="86"/>
      <c r="ED247" s="86"/>
      <c r="EE247" s="86"/>
      <c r="EF247"/>
      <c r="EG247" s="86"/>
      <c r="EH247" s="86"/>
      <c r="EI247" s="86"/>
      <c r="EJ247" s="159"/>
      <c r="EK247" s="159"/>
      <c r="EL247" s="160"/>
      <c r="FA247" s="78"/>
    </row>
    <row r="248" spans="1:157">
      <c r="A248" s="26"/>
      <c r="B248" s="26"/>
      <c r="C248" s="315"/>
      <c r="D248" s="37" t="s">
        <v>1940</v>
      </c>
      <c r="E248" s="37" t="s">
        <v>1941</v>
      </c>
      <c r="F248" s="38"/>
      <c r="G248" s="39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40"/>
      <c r="S248" s="40"/>
      <c r="T248" s="40"/>
      <c r="U248" s="40"/>
      <c r="V248" s="40"/>
      <c r="W248" s="40"/>
      <c r="X248" s="40"/>
      <c r="Y248" s="40"/>
      <c r="Z248" s="40"/>
      <c r="AA248" s="40"/>
      <c r="AB248" s="40"/>
      <c r="AC248" s="40"/>
      <c r="AD248" s="40"/>
      <c r="AE248" s="40"/>
      <c r="AF248" s="40"/>
      <c r="AG248" s="40"/>
      <c r="AH248" s="40"/>
      <c r="AI248" s="40"/>
      <c r="AJ248" s="40"/>
      <c r="AK248" s="40"/>
      <c r="AL248" s="40"/>
      <c r="AM248" s="40"/>
      <c r="AN248" s="40"/>
      <c r="AO248" s="40"/>
      <c r="AP248" s="40"/>
      <c r="AQ248" s="81"/>
      <c r="AR248" s="40"/>
      <c r="AS248" s="40"/>
      <c r="AT248" s="120" t="s">
        <v>2162</v>
      </c>
      <c r="AU248" s="40" t="s">
        <v>2162</v>
      </c>
      <c r="AV248" s="40" t="s">
        <v>2162</v>
      </c>
      <c r="AW248" s="40" t="s">
        <v>2162</v>
      </c>
      <c r="AX248" s="140" t="s">
        <v>2162</v>
      </c>
      <c r="AY248" s="40" t="s">
        <v>2162</v>
      </c>
      <c r="AZ248" s="40" t="s">
        <v>2162</v>
      </c>
      <c r="BA248" s="40" t="s">
        <v>2162</v>
      </c>
      <c r="BB248" s="40" t="s">
        <v>2162</v>
      </c>
      <c r="BC248" s="40" t="s">
        <v>2162</v>
      </c>
      <c r="BD248" s="106" t="s">
        <v>2162</v>
      </c>
      <c r="BE248" s="140" t="s">
        <v>2162</v>
      </c>
      <c r="BF248" s="140" t="s">
        <v>2162</v>
      </c>
      <c r="BG248" s="40"/>
      <c r="BH248" s="40"/>
      <c r="BI248" s="40"/>
      <c r="BJ248" s="40"/>
      <c r="BK248" s="40"/>
      <c r="BL248" s="100"/>
      <c r="BM248" s="101"/>
      <c r="BN248" s="101"/>
      <c r="BO248" s="99"/>
      <c r="BP248" s="9"/>
      <c r="BQ248" s="1"/>
      <c r="BR248" s="25"/>
      <c r="BS248" s="67"/>
      <c r="BT248" s="67"/>
      <c r="BU248" s="84" t="e">
        <f t="shared" si="10"/>
        <v>#VALUE!</v>
      </c>
      <c r="BV248" s="99">
        <f t="shared" si="12"/>
        <v>0</v>
      </c>
      <c r="BW248" s="86">
        <f>Design!B254</f>
        <v>14.28000000000003</v>
      </c>
      <c r="BX248" s="10">
        <f>Design!F254</f>
        <v>8.2861267170179956E-2</v>
      </c>
      <c r="BY248" s="57" t="s">
        <v>593</v>
      </c>
      <c r="BZ248" s="14" t="s">
        <v>2454</v>
      </c>
      <c r="CA248" s="245">
        <v>41726.715289351851</v>
      </c>
      <c r="CB248" t="s">
        <v>2220</v>
      </c>
      <c r="CC248" s="13"/>
      <c r="CD248" s="67"/>
      <c r="CE248" s="77">
        <v>242</v>
      </c>
      <c r="CF248" s="71">
        <v>81</v>
      </c>
      <c r="CG248" s="71">
        <v>83</v>
      </c>
      <c r="CH248" s="71">
        <v>76</v>
      </c>
      <c r="CI248" s="71">
        <v>73</v>
      </c>
      <c r="CJ248" s="71">
        <v>0</v>
      </c>
      <c r="CK248" s="71">
        <v>1</v>
      </c>
      <c r="CL248" s="71">
        <v>1</v>
      </c>
      <c r="CM248" s="71"/>
      <c r="CN248"/>
      <c r="CO248"/>
      <c r="CP248"/>
      <c r="CQ248"/>
      <c r="CR248"/>
      <c r="CS248">
        <v>242</v>
      </c>
      <c r="CT248">
        <v>44</v>
      </c>
      <c r="CU248" s="86">
        <v>212.54191589355469</v>
      </c>
      <c r="CV248" s="86">
        <v>-7.4580864906311035</v>
      </c>
      <c r="CW248" s="86"/>
      <c r="CX248" s="86"/>
      <c r="CY248" s="86"/>
      <c r="CZ248"/>
      <c r="DA248"/>
      <c r="DB248"/>
      <c r="DC248" s="86"/>
      <c r="DD248"/>
      <c r="DE248"/>
      <c r="DF248"/>
      <c r="DG248" s="86">
        <v>166</v>
      </c>
      <c r="DH248">
        <v>363.6104736328125</v>
      </c>
      <c r="DI248">
        <v>-5.9865074157714844</v>
      </c>
      <c r="DJ248">
        <v>50.5625</v>
      </c>
      <c r="DK248" s="86">
        <v>85</v>
      </c>
      <c r="DL248">
        <v>119.5</v>
      </c>
      <c r="DM248"/>
      <c r="DN248"/>
      <c r="DO248" s="86"/>
      <c r="DP248"/>
      <c r="DQ248"/>
      <c r="DR248"/>
      <c r="DS248" s="86"/>
      <c r="DT248"/>
      <c r="DU248" s="86"/>
      <c r="DV248" s="86"/>
      <c r="DW248" s="86"/>
      <c r="DX248"/>
      <c r="DY248" s="86"/>
      <c r="DZ248" s="86"/>
      <c r="EA248" s="86"/>
      <c r="EB248"/>
      <c r="EC248" s="86"/>
      <c r="ED248" s="86"/>
      <c r="EE248" s="86"/>
      <c r="EF248"/>
      <c r="EG248" s="86"/>
      <c r="EH248" s="86"/>
      <c r="EI248" s="86"/>
      <c r="EJ248" s="159"/>
      <c r="EK248" s="159"/>
      <c r="EL248" s="160"/>
      <c r="FA248" s="78"/>
    </row>
    <row r="249" spans="1:157">
      <c r="A249" s="26"/>
      <c r="B249" s="26"/>
      <c r="C249" s="316"/>
      <c r="D249" s="37" t="s">
        <v>1942</v>
      </c>
      <c r="E249" s="37" t="s">
        <v>1943</v>
      </c>
      <c r="F249" s="38"/>
      <c r="G249" s="39"/>
      <c r="H249" s="40"/>
      <c r="I249" s="40"/>
      <c r="J249" s="40"/>
      <c r="K249" s="40"/>
      <c r="L249" s="40"/>
      <c r="M249" s="40"/>
      <c r="N249" s="40"/>
      <c r="O249" s="40"/>
      <c r="P249" s="40"/>
      <c r="Q249" s="40"/>
      <c r="R249" s="40"/>
      <c r="S249" s="40"/>
      <c r="T249" s="40"/>
      <c r="U249" s="40"/>
      <c r="V249" s="40"/>
      <c r="W249" s="40"/>
      <c r="X249" s="40"/>
      <c r="Y249" s="40"/>
      <c r="Z249" s="40"/>
      <c r="AA249" s="40"/>
      <c r="AB249" s="40"/>
      <c r="AC249" s="40"/>
      <c r="AD249" s="40"/>
      <c r="AE249" s="40"/>
      <c r="AF249" s="40"/>
      <c r="AG249" s="40"/>
      <c r="AH249" s="40"/>
      <c r="AI249" s="40"/>
      <c r="AJ249" s="40"/>
      <c r="AK249" s="40"/>
      <c r="AL249" s="40"/>
      <c r="AM249" s="40"/>
      <c r="AN249" s="40"/>
      <c r="AO249" s="40"/>
      <c r="AP249" s="40"/>
      <c r="AQ249" s="81"/>
      <c r="AR249" s="40"/>
      <c r="AS249" s="40"/>
      <c r="AT249" s="120" t="s">
        <v>2162</v>
      </c>
      <c r="AU249" s="40" t="s">
        <v>2162</v>
      </c>
      <c r="AV249" s="40" t="s">
        <v>2162</v>
      </c>
      <c r="AW249" s="40" t="s">
        <v>2162</v>
      </c>
      <c r="AX249" s="140" t="s">
        <v>2162</v>
      </c>
      <c r="AY249" s="40" t="s">
        <v>2162</v>
      </c>
      <c r="AZ249" s="40" t="s">
        <v>2162</v>
      </c>
      <c r="BA249" s="40" t="s">
        <v>2162</v>
      </c>
      <c r="BB249" s="40" t="s">
        <v>2162</v>
      </c>
      <c r="BC249" s="40" t="s">
        <v>2162</v>
      </c>
      <c r="BD249" s="106" t="s">
        <v>2162</v>
      </c>
      <c r="BE249" s="140" t="s">
        <v>2162</v>
      </c>
      <c r="BF249" s="140" t="s">
        <v>2162</v>
      </c>
      <c r="BG249" s="40"/>
      <c r="BH249" s="40"/>
      <c r="BI249" s="40"/>
      <c r="BJ249" s="40"/>
      <c r="BK249" s="40"/>
      <c r="BL249" s="100"/>
      <c r="BM249" s="101"/>
      <c r="BN249" s="101"/>
      <c r="BO249" s="99"/>
      <c r="BP249" s="9"/>
      <c r="BQ249" s="1"/>
      <c r="BR249" s="25"/>
      <c r="BS249" s="67"/>
      <c r="BT249" s="67"/>
      <c r="BU249" s="84" t="e">
        <f t="shared" si="10"/>
        <v>#VALUE!</v>
      </c>
      <c r="BV249" s="99">
        <f t="shared" si="12"/>
        <v>0</v>
      </c>
      <c r="BW249" s="86">
        <f>Design!B255</f>
        <v>14.34000000000003</v>
      </c>
      <c r="BX249" s="10">
        <f>Design!F255</f>
        <v>8.2098549259523257E-2</v>
      </c>
      <c r="BY249" s="57" t="s">
        <v>594</v>
      </c>
      <c r="BZ249" s="14" t="s">
        <v>427</v>
      </c>
      <c r="CA249" s="245">
        <v>41726.715289351851</v>
      </c>
      <c r="CB249" t="s">
        <v>2491</v>
      </c>
      <c r="CC249" s="13"/>
      <c r="CD249" s="67"/>
      <c r="CE249" s="77">
        <v>243</v>
      </c>
      <c r="CF249" s="71">
        <v>79</v>
      </c>
      <c r="CG249" s="71">
        <v>82</v>
      </c>
      <c r="CH249" s="71">
        <v>77</v>
      </c>
      <c r="CI249" s="71">
        <v>79</v>
      </c>
      <c r="CJ249" s="71">
        <v>1</v>
      </c>
      <c r="CK249" s="71">
        <v>1</v>
      </c>
      <c r="CL249" s="71">
        <v>1</v>
      </c>
      <c r="CM249" s="71"/>
      <c r="CN249"/>
      <c r="CO249"/>
      <c r="CP249"/>
      <c r="CQ249"/>
      <c r="CR249"/>
      <c r="CS249">
        <v>243</v>
      </c>
      <c r="CT249">
        <v>44</v>
      </c>
      <c r="CU249" s="86">
        <v>212.54191589355469</v>
      </c>
      <c r="CV249" s="86">
        <v>-7.4580864906311035</v>
      </c>
      <c r="CW249" s="86"/>
      <c r="CX249" s="86"/>
      <c r="CY249" s="86"/>
      <c r="CZ249"/>
      <c r="DA249"/>
      <c r="DB249"/>
      <c r="DC249" s="86"/>
      <c r="DD249"/>
      <c r="DE249"/>
      <c r="DF249"/>
      <c r="DG249" s="86">
        <v>167</v>
      </c>
      <c r="DH249">
        <v>363.07369995117187</v>
      </c>
      <c r="DI249">
        <v>-6.0588512420654297</v>
      </c>
      <c r="DJ249">
        <v>56.625</v>
      </c>
      <c r="DK249" s="86">
        <v>92</v>
      </c>
      <c r="DL249">
        <v>119.5</v>
      </c>
      <c r="DM249"/>
      <c r="DN249"/>
      <c r="DO249" s="86"/>
      <c r="DP249"/>
      <c r="DQ249"/>
      <c r="DR249"/>
      <c r="DS249" s="86"/>
      <c r="DT249"/>
      <c r="DU249" s="86"/>
      <c r="DV249" s="86"/>
      <c r="DW249" s="86"/>
      <c r="DX249"/>
      <c r="DY249" s="86"/>
      <c r="DZ249" s="86"/>
      <c r="EA249" s="86"/>
      <c r="EB249"/>
      <c r="EC249" s="86"/>
      <c r="ED249" s="86"/>
      <c r="EE249" s="86"/>
      <c r="EF249"/>
      <c r="EG249" s="86"/>
      <c r="EH249" s="86"/>
      <c r="EI249" s="86"/>
      <c r="EJ249" s="159"/>
      <c r="EK249" s="159"/>
      <c r="EL249" s="160"/>
      <c r="FA249" s="78"/>
    </row>
    <row r="250" spans="1:157">
      <c r="A250" s="26"/>
      <c r="B250" s="26"/>
      <c r="C250" s="314" t="s">
        <v>2205</v>
      </c>
      <c r="D250" s="37" t="s">
        <v>1944</v>
      </c>
      <c r="E250" s="37" t="s">
        <v>33</v>
      </c>
      <c r="F250" s="38"/>
      <c r="G250" s="39"/>
      <c r="H250" s="40"/>
      <c r="I250" s="40"/>
      <c r="J250" s="40"/>
      <c r="K250" s="40"/>
      <c r="L250" s="40"/>
      <c r="M250" s="40"/>
      <c r="N250" s="40"/>
      <c r="O250" s="40"/>
      <c r="P250" s="40"/>
      <c r="Q250" s="40"/>
      <c r="R250" s="40"/>
      <c r="S250" s="40"/>
      <c r="T250" s="40"/>
      <c r="U250" s="40"/>
      <c r="V250" s="40"/>
      <c r="W250" s="40"/>
      <c r="X250" s="40"/>
      <c r="Y250" s="40"/>
      <c r="Z250" s="40"/>
      <c r="AA250" s="40"/>
      <c r="AB250" s="40"/>
      <c r="AC250" s="40"/>
      <c r="AD250" s="40"/>
      <c r="AE250" s="40"/>
      <c r="AF250" s="40"/>
      <c r="AG250" s="40"/>
      <c r="AH250" s="40"/>
      <c r="AI250" s="40"/>
      <c r="AJ250" s="40"/>
      <c r="AK250" s="40"/>
      <c r="AL250" s="40"/>
      <c r="AM250" s="40"/>
      <c r="AN250" s="40"/>
      <c r="AO250" s="40"/>
      <c r="AP250" s="40"/>
      <c r="AQ250" s="81"/>
      <c r="AR250" s="40"/>
      <c r="AS250" s="40"/>
      <c r="AT250" s="120" t="s">
        <v>922</v>
      </c>
      <c r="AU250" s="40" t="s">
        <v>922</v>
      </c>
      <c r="AV250" s="40" t="s">
        <v>922</v>
      </c>
      <c r="AW250" s="40" t="s">
        <v>922</v>
      </c>
      <c r="AX250" s="40" t="s">
        <v>922</v>
      </c>
      <c r="AY250" s="40" t="s">
        <v>922</v>
      </c>
      <c r="AZ250" s="40" t="s">
        <v>922</v>
      </c>
      <c r="BA250" s="40" t="s">
        <v>922</v>
      </c>
      <c r="BB250" s="40" t="s">
        <v>922</v>
      </c>
      <c r="BC250" s="40" t="s">
        <v>922</v>
      </c>
      <c r="BD250" s="106" t="s">
        <v>922</v>
      </c>
      <c r="BE250" s="140" t="s">
        <v>922</v>
      </c>
      <c r="BF250" s="140" t="s">
        <v>922</v>
      </c>
      <c r="BG250" s="40"/>
      <c r="BH250" s="40"/>
      <c r="BI250" s="40"/>
      <c r="BJ250" s="40"/>
      <c r="BK250" s="40"/>
      <c r="BL250" s="100"/>
      <c r="BM250" s="101"/>
      <c r="BN250" s="101"/>
      <c r="BO250" s="99"/>
      <c r="BP250" s="9"/>
      <c r="BQ250" s="1"/>
      <c r="BR250" s="25"/>
      <c r="BS250" s="67"/>
      <c r="BT250" s="67"/>
      <c r="BU250" s="84" t="e">
        <f t="shared" si="10"/>
        <v>#VALUE!</v>
      </c>
      <c r="BV250" s="99">
        <f t="shared" si="12"/>
        <v>0</v>
      </c>
      <c r="BW250" s="86">
        <f>Design!B256</f>
        <v>14.400000000000031</v>
      </c>
      <c r="BX250" s="10">
        <f>Design!F256</f>
        <v>8.1346314035818046E-2</v>
      </c>
      <c r="BY250" s="57" t="s">
        <v>595</v>
      </c>
      <c r="BZ250" s="14" t="s">
        <v>2456</v>
      </c>
      <c r="CA250" s="245">
        <v>41726.715300925927</v>
      </c>
      <c r="CB250" t="s">
        <v>2492</v>
      </c>
      <c r="CC250" s="13"/>
      <c r="CD250" s="67"/>
      <c r="CE250" s="77">
        <v>244</v>
      </c>
      <c r="CF250" s="71">
        <v>79</v>
      </c>
      <c r="CG250" s="71">
        <v>84</v>
      </c>
      <c r="CH250" s="71">
        <v>78</v>
      </c>
      <c r="CI250" s="71">
        <v>79</v>
      </c>
      <c r="CJ250" s="71">
        <v>1</v>
      </c>
      <c r="CK250" s="71">
        <v>0</v>
      </c>
      <c r="CL250" s="71">
        <v>1</v>
      </c>
      <c r="CM250" s="71"/>
      <c r="CN250"/>
      <c r="CO250"/>
      <c r="CP250"/>
      <c r="CQ250"/>
      <c r="CR250"/>
      <c r="CS250">
        <v>244</v>
      </c>
      <c r="CT250">
        <v>44</v>
      </c>
      <c r="CU250" s="86">
        <v>212.54191589355469</v>
      </c>
      <c r="CV250" s="86">
        <v>-7.4580864906311035</v>
      </c>
      <c r="CW250" s="86"/>
      <c r="CX250" s="86"/>
      <c r="CY250" s="86"/>
      <c r="CZ250"/>
      <c r="DA250"/>
      <c r="DB250"/>
      <c r="DC250" s="86"/>
      <c r="DD250"/>
      <c r="DE250"/>
      <c r="DF250"/>
      <c r="DG250" s="86">
        <v>168</v>
      </c>
      <c r="DH250">
        <v>362.33486938476562</v>
      </c>
      <c r="DI250">
        <v>-6.131629467010498</v>
      </c>
      <c r="DJ250">
        <v>57.5625</v>
      </c>
      <c r="DK250" s="86">
        <v>87</v>
      </c>
      <c r="DL250">
        <v>119.5</v>
      </c>
      <c r="DM250"/>
      <c r="DN250"/>
      <c r="DO250" s="86"/>
      <c r="DP250"/>
      <c r="DQ250"/>
      <c r="DR250"/>
      <c r="DS250" s="86"/>
      <c r="DT250"/>
      <c r="DU250" s="86"/>
      <c r="DV250" s="86"/>
      <c r="DW250" s="86"/>
      <c r="DX250"/>
      <c r="DY250" s="86"/>
      <c r="DZ250" s="86"/>
      <c r="EA250" s="86"/>
      <c r="EB250"/>
      <c r="EC250" s="86"/>
      <c r="ED250" s="86"/>
      <c r="EE250" s="86"/>
      <c r="EF250"/>
      <c r="EG250" s="86"/>
      <c r="EH250" s="86"/>
      <c r="EI250" s="86"/>
      <c r="EJ250" s="159"/>
      <c r="EK250" s="159"/>
      <c r="EL250" s="160"/>
      <c r="FA250" s="78"/>
    </row>
    <row r="251" spans="1:157">
      <c r="A251" s="26"/>
      <c r="B251" s="26"/>
      <c r="C251" s="315"/>
      <c r="D251" s="37" t="s">
        <v>34</v>
      </c>
      <c r="E251" s="37" t="s">
        <v>35</v>
      </c>
      <c r="F251" s="38"/>
      <c r="G251" s="39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40"/>
      <c r="S251" s="40"/>
      <c r="T251" s="40"/>
      <c r="U251" s="40"/>
      <c r="V251" s="40"/>
      <c r="W251" s="40"/>
      <c r="X251" s="40"/>
      <c r="Y251" s="40"/>
      <c r="Z251" s="40"/>
      <c r="AA251" s="40"/>
      <c r="AB251" s="40"/>
      <c r="AC251" s="40"/>
      <c r="AD251" s="40"/>
      <c r="AE251" s="40"/>
      <c r="AF251" s="40"/>
      <c r="AG251" s="40"/>
      <c r="AH251" s="40"/>
      <c r="AI251" s="40"/>
      <c r="AJ251" s="40"/>
      <c r="AK251" s="40"/>
      <c r="AL251" s="40"/>
      <c r="AM251" s="40"/>
      <c r="AN251" s="40"/>
      <c r="AO251" s="40"/>
      <c r="AP251" s="40"/>
      <c r="AQ251" s="81"/>
      <c r="AR251" s="40"/>
      <c r="AS251" s="40"/>
      <c r="AT251" s="120" t="s">
        <v>922</v>
      </c>
      <c r="AU251" s="40" t="s">
        <v>922</v>
      </c>
      <c r="AV251" s="40" t="s">
        <v>1781</v>
      </c>
      <c r="AW251" s="40" t="s">
        <v>832</v>
      </c>
      <c r="AX251" s="40" t="s">
        <v>922</v>
      </c>
      <c r="AY251" s="40" t="s">
        <v>812</v>
      </c>
      <c r="AZ251" s="40" t="s">
        <v>1622</v>
      </c>
      <c r="BA251" s="40" t="s">
        <v>1622</v>
      </c>
      <c r="BB251" s="40" t="s">
        <v>922</v>
      </c>
      <c r="BC251" s="40" t="s">
        <v>812</v>
      </c>
      <c r="BD251" s="106" t="s">
        <v>922</v>
      </c>
      <c r="BE251" s="140" t="s">
        <v>922</v>
      </c>
      <c r="BF251" s="140" t="s">
        <v>922</v>
      </c>
      <c r="BG251" s="40"/>
      <c r="BH251" s="40"/>
      <c r="BI251" s="40"/>
      <c r="BJ251" s="40"/>
      <c r="BK251" s="40"/>
      <c r="BL251" s="100"/>
      <c r="BM251" s="101"/>
      <c r="BN251" s="101"/>
      <c r="BO251" s="99"/>
      <c r="BP251" s="9"/>
      <c r="BQ251" s="1"/>
      <c r="BR251" s="25"/>
      <c r="BS251" s="67"/>
      <c r="BT251" s="67"/>
      <c r="BU251" s="84" t="e">
        <f t="shared" si="10"/>
        <v>#VALUE!</v>
      </c>
      <c r="BV251" s="99">
        <f t="shared" si="12"/>
        <v>0</v>
      </c>
      <c r="BW251" s="86">
        <f>Design!B257</f>
        <v>14.460000000000031</v>
      </c>
      <c r="BX251" s="10">
        <f>Design!F257</f>
        <v>8.0604370278679241E-2</v>
      </c>
      <c r="BY251" s="57" t="s">
        <v>1681</v>
      </c>
      <c r="BZ251" s="14" t="s">
        <v>2458</v>
      </c>
      <c r="CA251" s="245">
        <v>41726.715300925927</v>
      </c>
      <c r="CB251" t="s">
        <v>2493</v>
      </c>
      <c r="CC251" s="13"/>
      <c r="CD251" s="67"/>
      <c r="CE251" s="77">
        <v>245</v>
      </c>
      <c r="CF251" s="71">
        <v>79</v>
      </c>
      <c r="CG251" s="71">
        <v>78</v>
      </c>
      <c r="CH251" s="71">
        <v>79</v>
      </c>
      <c r="CI251" s="71">
        <v>77</v>
      </c>
      <c r="CJ251" s="71">
        <v>0</v>
      </c>
      <c r="CK251" s="71">
        <v>1</v>
      </c>
      <c r="CL251" s="71">
        <v>1</v>
      </c>
      <c r="CM251" s="71"/>
      <c r="CN251"/>
      <c r="CO251"/>
      <c r="CP251"/>
      <c r="CQ251"/>
      <c r="CR251"/>
      <c r="CS251">
        <v>245</v>
      </c>
      <c r="CT251">
        <v>44</v>
      </c>
      <c r="CU251" s="86">
        <v>212.54191589355469</v>
      </c>
      <c r="CV251" s="86">
        <v>-7.4580864906311035</v>
      </c>
      <c r="CW251" s="86"/>
      <c r="CX251" s="86"/>
      <c r="CY251" s="86"/>
      <c r="CZ251"/>
      <c r="DA251"/>
      <c r="DB251"/>
      <c r="DC251" s="86"/>
      <c r="DD251"/>
      <c r="DE251"/>
      <c r="DF251"/>
      <c r="DG251" s="86">
        <v>168</v>
      </c>
      <c r="DH251">
        <v>362.33486938476562</v>
      </c>
      <c r="DI251">
        <v>-6.131629467010498</v>
      </c>
      <c r="DJ251">
        <v>54.125</v>
      </c>
      <c r="DK251" s="86">
        <v>90</v>
      </c>
      <c r="DL251">
        <v>119.5</v>
      </c>
      <c r="DM251"/>
      <c r="DN251"/>
      <c r="DO251" s="86"/>
      <c r="DP251"/>
      <c r="DQ251"/>
      <c r="DR251"/>
      <c r="DS251" s="86"/>
      <c r="DT251"/>
      <c r="DU251" s="86"/>
      <c r="DV251" s="86"/>
      <c r="DW251" s="86"/>
      <c r="DX251"/>
      <c r="DY251" s="86"/>
      <c r="DZ251" s="86"/>
      <c r="EA251" s="86"/>
      <c r="EB251"/>
      <c r="EC251" s="86"/>
      <c r="ED251" s="86"/>
      <c r="EE251" s="86"/>
      <c r="EF251"/>
      <c r="EG251" s="86"/>
      <c r="EH251" s="86"/>
      <c r="EI251" s="86"/>
      <c r="EJ251" s="159"/>
      <c r="EK251" s="159"/>
      <c r="EL251" s="160"/>
      <c r="FA251" s="78"/>
    </row>
    <row r="252" spans="1:157">
      <c r="A252" s="26"/>
      <c r="B252" s="26"/>
      <c r="C252" s="315"/>
      <c r="D252" s="37" t="s">
        <v>1608</v>
      </c>
      <c r="E252" s="37" t="s">
        <v>445</v>
      </c>
      <c r="F252" s="38"/>
      <c r="G252" s="39"/>
      <c r="H252" s="40"/>
      <c r="I252" s="40"/>
      <c r="J252" s="40"/>
      <c r="K252" s="40"/>
      <c r="L252" s="40"/>
      <c r="M252" s="40"/>
      <c r="N252" s="40"/>
      <c r="O252" s="40"/>
      <c r="P252" s="40"/>
      <c r="Q252" s="40"/>
      <c r="R252" s="40"/>
      <c r="S252" s="40"/>
      <c r="T252" s="40"/>
      <c r="U252" s="40"/>
      <c r="V252" s="40"/>
      <c r="W252" s="40"/>
      <c r="X252" s="40"/>
      <c r="Y252" s="40"/>
      <c r="Z252" s="40"/>
      <c r="AA252" s="40"/>
      <c r="AB252" s="40"/>
      <c r="AC252" s="40"/>
      <c r="AD252" s="40"/>
      <c r="AE252" s="40"/>
      <c r="AF252" s="40"/>
      <c r="AG252" s="40"/>
      <c r="AH252" s="40"/>
      <c r="AI252" s="40"/>
      <c r="AJ252" s="40"/>
      <c r="AK252" s="40"/>
      <c r="AL252" s="40"/>
      <c r="AM252" s="40"/>
      <c r="AN252" s="40"/>
      <c r="AO252" s="40"/>
      <c r="AP252" s="40"/>
      <c r="AQ252" s="81"/>
      <c r="AR252" s="40"/>
      <c r="AS252" s="40"/>
      <c r="AT252" s="120" t="s">
        <v>1611</v>
      </c>
      <c r="AU252" s="40" t="s">
        <v>1611</v>
      </c>
      <c r="AV252" s="40" t="s">
        <v>1611</v>
      </c>
      <c r="AW252" s="40" t="s">
        <v>1611</v>
      </c>
      <c r="AX252" s="40" t="s">
        <v>1611</v>
      </c>
      <c r="AY252" s="40" t="s">
        <v>1611</v>
      </c>
      <c r="AZ252" s="40" t="s">
        <v>1611</v>
      </c>
      <c r="BA252" s="40" t="s">
        <v>1611</v>
      </c>
      <c r="BB252" s="40" t="s">
        <v>1611</v>
      </c>
      <c r="BC252" s="40" t="s">
        <v>1611</v>
      </c>
      <c r="BD252" s="106" t="s">
        <v>437</v>
      </c>
      <c r="BE252" s="140" t="s">
        <v>437</v>
      </c>
      <c r="BF252" s="140" t="s">
        <v>437</v>
      </c>
      <c r="BG252" s="40"/>
      <c r="BH252" s="40"/>
      <c r="BI252" s="40"/>
      <c r="BJ252" s="40"/>
      <c r="BK252" s="40"/>
      <c r="BL252" s="100"/>
      <c r="BM252" s="101"/>
      <c r="BN252" s="101"/>
      <c r="BO252" s="99"/>
      <c r="BP252" s="9"/>
      <c r="BQ252" s="1"/>
      <c r="BR252" s="25"/>
      <c r="BS252" s="67"/>
      <c r="BT252" s="67"/>
      <c r="BU252" s="84" t="e">
        <f t="shared" si="10"/>
        <v>#VALUE!</v>
      </c>
      <c r="BV252" s="99">
        <f t="shared" si="12"/>
        <v>0</v>
      </c>
      <c r="BW252" s="86">
        <f>Design!B258</f>
        <v>14.520000000000032</v>
      </c>
      <c r="BX252" s="10">
        <f>Design!F258</f>
        <v>7.987253110811407E-2</v>
      </c>
      <c r="BY252" s="57" t="s">
        <v>1682</v>
      </c>
      <c r="BZ252" s="14" t="s">
        <v>2460</v>
      </c>
      <c r="CA252" s="245">
        <v>41726.715300925927</v>
      </c>
      <c r="CB252" t="s">
        <v>2494</v>
      </c>
      <c r="CC252" s="13"/>
      <c r="CD252" s="67"/>
      <c r="CE252" s="77">
        <v>246</v>
      </c>
      <c r="CF252" s="71">
        <v>81</v>
      </c>
      <c r="CG252" s="71">
        <v>78</v>
      </c>
      <c r="CH252" s="71">
        <v>78</v>
      </c>
      <c r="CI252" s="71">
        <v>77</v>
      </c>
      <c r="CJ252" s="71">
        <v>1</v>
      </c>
      <c r="CK252" s="71">
        <v>1</v>
      </c>
      <c r="CL252" s="71">
        <v>1</v>
      </c>
      <c r="CM252" s="71"/>
      <c r="CN252"/>
      <c r="CO252"/>
      <c r="CP252"/>
      <c r="CQ252"/>
      <c r="CR252"/>
      <c r="CS252">
        <v>246</v>
      </c>
      <c r="CT252">
        <v>45</v>
      </c>
      <c r="CU252" s="86">
        <v>212.19905090332031</v>
      </c>
      <c r="CV252" s="86">
        <v>-7.8009428977966309</v>
      </c>
      <c r="CW252" s="86"/>
      <c r="CX252" s="86"/>
      <c r="CY252" s="86"/>
      <c r="CZ252"/>
      <c r="DA252"/>
      <c r="DB252"/>
      <c r="DC252" s="86"/>
      <c r="DD252"/>
      <c r="DE252"/>
      <c r="DF252"/>
      <c r="DG252" s="86">
        <v>169</v>
      </c>
      <c r="DH252">
        <v>362.33486938476562</v>
      </c>
      <c r="DI252">
        <v>-6.2048425674438477</v>
      </c>
      <c r="DJ252">
        <v>53.1875</v>
      </c>
      <c r="DK252" s="86">
        <v>90</v>
      </c>
      <c r="DL252">
        <v>119.5</v>
      </c>
      <c r="DM252"/>
      <c r="DN252"/>
      <c r="DO252" s="86"/>
      <c r="DP252"/>
      <c r="DQ252"/>
      <c r="DR252"/>
      <c r="DS252" s="86"/>
      <c r="DT252"/>
      <c r="DU252" s="86"/>
      <c r="DV252" s="86"/>
      <c r="DW252" s="86"/>
      <c r="DX252"/>
      <c r="DY252" s="86"/>
      <c r="DZ252" s="86"/>
      <c r="EA252" s="86"/>
      <c r="EB252"/>
      <c r="EC252" s="86"/>
      <c r="ED252" s="86"/>
      <c r="EE252" s="86"/>
      <c r="EF252"/>
      <c r="EG252" s="86"/>
      <c r="EH252" s="86"/>
      <c r="EI252" s="86"/>
      <c r="EJ252" s="159"/>
      <c r="EK252" s="159"/>
      <c r="EL252" s="160"/>
      <c r="FA252" s="78"/>
    </row>
    <row r="253" spans="1:157">
      <c r="A253" s="26"/>
      <c r="B253" s="26"/>
      <c r="C253" s="315"/>
      <c r="D253" s="37" t="s">
        <v>1609</v>
      </c>
      <c r="E253" s="37" t="s">
        <v>446</v>
      </c>
      <c r="F253" s="38"/>
      <c r="G253" s="39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40"/>
      <c r="S253" s="40"/>
      <c r="T253" s="40"/>
      <c r="U253" s="40"/>
      <c r="V253" s="40"/>
      <c r="W253" s="40"/>
      <c r="X253" s="40"/>
      <c r="Y253" s="40"/>
      <c r="Z253" s="40"/>
      <c r="AA253" s="40"/>
      <c r="AB253" s="40"/>
      <c r="AC253" s="40"/>
      <c r="AD253" s="40"/>
      <c r="AE253" s="40"/>
      <c r="AF253" s="40"/>
      <c r="AG253" s="40"/>
      <c r="AH253" s="40"/>
      <c r="AI253" s="40"/>
      <c r="AJ253" s="40"/>
      <c r="AK253" s="40"/>
      <c r="AL253" s="40"/>
      <c r="AM253" s="40"/>
      <c r="AN253" s="40"/>
      <c r="AO253" s="40"/>
      <c r="AP253" s="40"/>
      <c r="AQ253" s="81"/>
      <c r="AR253" s="40"/>
      <c r="AS253" s="40"/>
      <c r="AT253" s="120" t="s">
        <v>1611</v>
      </c>
      <c r="AU253" s="40" t="s">
        <v>1611</v>
      </c>
      <c r="AV253" s="40" t="s">
        <v>1611</v>
      </c>
      <c r="AW253" s="40" t="s">
        <v>1611</v>
      </c>
      <c r="AX253" s="40" t="s">
        <v>1611</v>
      </c>
      <c r="AY253" s="40" t="s">
        <v>1611</v>
      </c>
      <c r="AZ253" s="40" t="s">
        <v>1611</v>
      </c>
      <c r="BA253" s="40" t="s">
        <v>1611</v>
      </c>
      <c r="BB253" s="40" t="s">
        <v>1611</v>
      </c>
      <c r="BC253" s="40" t="s">
        <v>1611</v>
      </c>
      <c r="BD253" s="106" t="s">
        <v>437</v>
      </c>
      <c r="BE253" s="140" t="s">
        <v>437</v>
      </c>
      <c r="BF253" s="140" t="s">
        <v>437</v>
      </c>
      <c r="BG253" s="40"/>
      <c r="BH253" s="40"/>
      <c r="BI253" s="40"/>
      <c r="BJ253" s="40"/>
      <c r="BK253" s="40"/>
      <c r="BL253" s="100"/>
      <c r="BM253" s="101"/>
      <c r="BN253" s="101"/>
      <c r="BO253" s="99"/>
      <c r="BP253" s="9"/>
      <c r="BQ253" s="1"/>
      <c r="BR253" s="25"/>
      <c r="BS253" s="67"/>
      <c r="BT253" s="67"/>
      <c r="BU253" s="84" t="e">
        <f t="shared" si="10"/>
        <v>#VALUE!</v>
      </c>
      <c r="BV253" s="99">
        <f t="shared" si="12"/>
        <v>0</v>
      </c>
      <c r="BW253" s="86">
        <f>Design!B259</f>
        <v>14.580000000000032</v>
      </c>
      <c r="BX253" s="10">
        <f>Design!F259</f>
        <v>7.9150613866832573E-2</v>
      </c>
      <c r="BY253" s="57" t="s">
        <v>1683</v>
      </c>
      <c r="BZ253" s="14" t="s">
        <v>2462</v>
      </c>
      <c r="CA253" s="245">
        <v>41726.715300925927</v>
      </c>
      <c r="CB253" t="s">
        <v>2495</v>
      </c>
      <c r="CC253" s="13"/>
      <c r="CD253" s="67"/>
      <c r="CE253" s="77">
        <v>247</v>
      </c>
      <c r="CF253" s="71">
        <v>83</v>
      </c>
      <c r="CG253" s="71">
        <v>82</v>
      </c>
      <c r="CH253" s="71">
        <v>78</v>
      </c>
      <c r="CI253" s="71">
        <v>76</v>
      </c>
      <c r="CJ253" s="71">
        <v>0</v>
      </c>
      <c r="CK253" s="71">
        <v>1</v>
      </c>
      <c r="CL253" s="71">
        <v>1</v>
      </c>
      <c r="CM253" s="71"/>
      <c r="CN253"/>
      <c r="CO253"/>
      <c r="CP253"/>
      <c r="CQ253"/>
      <c r="CR253"/>
      <c r="CS253">
        <v>247</v>
      </c>
      <c r="CT253">
        <v>45</v>
      </c>
      <c r="CU253" s="86">
        <v>212.19905090332031</v>
      </c>
      <c r="CV253" s="86">
        <v>-7.8009428977966309</v>
      </c>
      <c r="CW253" s="86"/>
      <c r="CX253" s="86"/>
      <c r="CY253" s="86"/>
      <c r="CZ253"/>
      <c r="DA253"/>
      <c r="DB253"/>
      <c r="DC253" s="86"/>
      <c r="DD253"/>
      <c r="DE253"/>
      <c r="DF253"/>
      <c r="DG253" s="86">
        <v>170</v>
      </c>
      <c r="DH253">
        <v>362.33486938476562</v>
      </c>
      <c r="DI253">
        <v>-6.2784895896911621</v>
      </c>
      <c r="DJ253">
        <v>53.375</v>
      </c>
      <c r="DK253" s="86">
        <v>89</v>
      </c>
      <c r="DL253">
        <v>119.5</v>
      </c>
      <c r="DM253"/>
      <c r="DN253"/>
      <c r="DO253" s="86"/>
      <c r="DP253"/>
      <c r="DQ253"/>
      <c r="DR253"/>
      <c r="DS253" s="86"/>
      <c r="DT253"/>
      <c r="DU253" s="86"/>
      <c r="DV253" s="86"/>
      <c r="DW253" s="86"/>
      <c r="DX253"/>
      <c r="DY253" s="86"/>
      <c r="DZ253" s="86"/>
      <c r="EA253" s="86"/>
      <c r="EB253"/>
      <c r="EC253" s="86"/>
      <c r="ED253" s="86"/>
      <c r="EE253" s="86"/>
      <c r="EF253"/>
      <c r="EG253" s="86"/>
      <c r="EH253" s="86"/>
      <c r="EI253" s="86"/>
      <c r="EJ253" s="159"/>
      <c r="EK253" s="159"/>
      <c r="EL253" s="160"/>
      <c r="FA253" s="78"/>
    </row>
    <row r="254" spans="1:157">
      <c r="A254" s="26"/>
      <c r="B254" s="26"/>
      <c r="C254" s="315"/>
      <c r="D254" s="37" t="s">
        <v>36</v>
      </c>
      <c r="E254" s="37" t="s">
        <v>304</v>
      </c>
      <c r="F254" s="38"/>
      <c r="G254" s="39"/>
      <c r="H254" s="40"/>
      <c r="I254" s="40"/>
      <c r="J254" s="40"/>
      <c r="K254" s="40"/>
      <c r="L254" s="40"/>
      <c r="M254" s="40"/>
      <c r="N254" s="40"/>
      <c r="O254" s="40"/>
      <c r="P254" s="40"/>
      <c r="Q254" s="40"/>
      <c r="R254" s="40"/>
      <c r="S254" s="40"/>
      <c r="T254" s="40"/>
      <c r="U254" s="40"/>
      <c r="V254" s="40"/>
      <c r="W254" s="40"/>
      <c r="X254" s="40"/>
      <c r="Y254" s="40"/>
      <c r="Z254" s="40"/>
      <c r="AA254" s="40"/>
      <c r="AB254" s="40"/>
      <c r="AC254" s="40"/>
      <c r="AD254" s="40"/>
      <c r="AE254" s="40"/>
      <c r="AF254" s="40"/>
      <c r="AG254" s="40"/>
      <c r="AH254" s="40"/>
      <c r="AI254" s="40"/>
      <c r="AJ254" s="40"/>
      <c r="AK254" s="40"/>
      <c r="AL254" s="40"/>
      <c r="AM254" s="40"/>
      <c r="AN254" s="40"/>
      <c r="AO254" s="40"/>
      <c r="AP254" s="40"/>
      <c r="AQ254" s="81"/>
      <c r="AR254" s="40"/>
      <c r="AS254" s="40"/>
      <c r="AT254" s="120" t="s">
        <v>878</v>
      </c>
      <c r="AU254" s="40" t="s">
        <v>877</v>
      </c>
      <c r="AV254" s="40" t="s">
        <v>878</v>
      </c>
      <c r="AW254" s="40" t="s">
        <v>2116</v>
      </c>
      <c r="AX254" s="40" t="s">
        <v>877</v>
      </c>
      <c r="AY254" s="40" t="s">
        <v>879</v>
      </c>
      <c r="AZ254" s="40" t="s">
        <v>2116</v>
      </c>
      <c r="BA254" s="40" t="s">
        <v>877</v>
      </c>
      <c r="BB254" s="40" t="s">
        <v>877</v>
      </c>
      <c r="BC254" s="40" t="s">
        <v>2116</v>
      </c>
      <c r="BD254" s="106" t="s">
        <v>879</v>
      </c>
      <c r="BE254" s="140" t="s">
        <v>877</v>
      </c>
      <c r="BF254" s="140" t="s">
        <v>877</v>
      </c>
      <c r="BG254" s="40"/>
      <c r="BH254" s="40"/>
      <c r="BI254" s="40"/>
      <c r="BJ254" s="40"/>
      <c r="BK254" s="40"/>
      <c r="BL254" s="100"/>
      <c r="BM254" s="101"/>
      <c r="BN254" s="101"/>
      <c r="BO254" s="99"/>
      <c r="BP254" s="9"/>
      <c r="BQ254" s="1"/>
      <c r="BR254" s="25"/>
      <c r="BS254" s="67"/>
      <c r="BT254" s="67"/>
      <c r="BU254" s="84" t="e">
        <f t="shared" si="10"/>
        <v>#VALUE!</v>
      </c>
      <c r="BV254" s="99">
        <f t="shared" si="12"/>
        <v>0</v>
      </c>
      <c r="BW254" s="86">
        <f>Design!B260</f>
        <v>14.640000000000033</v>
      </c>
      <c r="BX254" s="10">
        <f>Design!F260</f>
        <v>7.8438440006264654E-2</v>
      </c>
      <c r="BY254" s="57" t="s">
        <v>1684</v>
      </c>
      <c r="BZ254" s="14" t="s">
        <v>2454</v>
      </c>
      <c r="CA254" s="245">
        <v>41726.715300925927</v>
      </c>
      <c r="CB254" t="s">
        <v>2220</v>
      </c>
      <c r="CC254" s="13"/>
      <c r="CD254" s="67"/>
      <c r="CE254" s="77">
        <v>248</v>
      </c>
      <c r="CF254" s="71">
        <v>82</v>
      </c>
      <c r="CG254" s="71">
        <v>78</v>
      </c>
      <c r="CH254" s="71">
        <v>77</v>
      </c>
      <c r="CI254" s="71">
        <v>75</v>
      </c>
      <c r="CJ254" s="71">
        <v>1</v>
      </c>
      <c r="CK254" s="71">
        <v>0</v>
      </c>
      <c r="CL254" s="71">
        <v>1</v>
      </c>
      <c r="CM254" s="71"/>
      <c r="CN254"/>
      <c r="CO254"/>
      <c r="CP254"/>
      <c r="CQ254"/>
      <c r="CR254"/>
      <c r="CS254">
        <v>248</v>
      </c>
      <c r="CT254">
        <v>45</v>
      </c>
      <c r="CU254" s="86">
        <v>212.19905090332031</v>
      </c>
      <c r="CV254" s="86">
        <v>-7.8009428977966309</v>
      </c>
      <c r="CW254" s="86"/>
      <c r="CX254" s="86"/>
      <c r="CY254" s="86"/>
      <c r="CZ254"/>
      <c r="DA254"/>
      <c r="DB254"/>
      <c r="DC254" s="86"/>
      <c r="DD254"/>
      <c r="DE254"/>
      <c r="DF254"/>
      <c r="DG254" s="86">
        <v>170</v>
      </c>
      <c r="DH254">
        <v>362.33486938476562</v>
      </c>
      <c r="DI254">
        <v>-6.2784895896911621</v>
      </c>
      <c r="DJ254">
        <v>53.75</v>
      </c>
      <c r="DK254" s="86">
        <v>89</v>
      </c>
      <c r="DL254">
        <v>119.5</v>
      </c>
      <c r="DM254"/>
      <c r="DN254"/>
      <c r="DO254" s="86"/>
      <c r="DP254"/>
      <c r="DQ254"/>
      <c r="DR254"/>
      <c r="DS254" s="86"/>
      <c r="DT254"/>
      <c r="DU254" s="86"/>
      <c r="DV254" s="86"/>
      <c r="DW254" s="86"/>
      <c r="DX254"/>
      <c r="DY254" s="86"/>
      <c r="DZ254" s="86"/>
      <c r="EA254" s="86"/>
      <c r="EB254"/>
      <c r="EC254" s="86"/>
      <c r="ED254" s="86"/>
      <c r="EE254" s="86"/>
      <c r="EF254"/>
      <c r="EG254" s="86"/>
      <c r="EH254" s="86"/>
      <c r="EI254" s="86"/>
      <c r="EJ254" s="159"/>
      <c r="EK254" s="159"/>
      <c r="EL254" s="160"/>
      <c r="FA254" s="78"/>
    </row>
    <row r="255" spans="1:157">
      <c r="A255" s="26"/>
      <c r="B255" s="26"/>
      <c r="C255" s="315"/>
      <c r="D255" s="37" t="s">
        <v>305</v>
      </c>
      <c r="E255" s="37" t="s">
        <v>306</v>
      </c>
      <c r="F255" s="38"/>
      <c r="G255" s="39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40"/>
      <c r="S255" s="40"/>
      <c r="T255" s="40"/>
      <c r="U255" s="40"/>
      <c r="V255" s="40"/>
      <c r="W255" s="40"/>
      <c r="X255" s="40"/>
      <c r="Y255" s="40"/>
      <c r="Z255" s="40"/>
      <c r="AA255" s="40"/>
      <c r="AB255" s="40"/>
      <c r="AC255" s="40"/>
      <c r="AD255" s="40"/>
      <c r="AE255" s="40"/>
      <c r="AF255" s="40"/>
      <c r="AG255" s="40"/>
      <c r="AH255" s="40"/>
      <c r="AI255" s="40"/>
      <c r="AJ255" s="40"/>
      <c r="AK255" s="40"/>
      <c r="AL255" s="40"/>
      <c r="AM255" s="40"/>
      <c r="AN255" s="40"/>
      <c r="AO255" s="40"/>
      <c r="AP255" s="40"/>
      <c r="AQ255" s="81"/>
      <c r="AR255" s="40"/>
      <c r="AS255" s="40"/>
      <c r="AT255" s="120" t="s">
        <v>1362</v>
      </c>
      <c r="AU255" s="40" t="s">
        <v>882</v>
      </c>
      <c r="AV255" s="40" t="s">
        <v>1362</v>
      </c>
      <c r="AW255" s="40" t="s">
        <v>824</v>
      </c>
      <c r="AX255" s="40" t="s">
        <v>882</v>
      </c>
      <c r="AY255" s="40" t="s">
        <v>218</v>
      </c>
      <c r="AZ255" s="40" t="s">
        <v>143</v>
      </c>
      <c r="BA255" s="40" t="s">
        <v>1216</v>
      </c>
      <c r="BB255" s="40" t="s">
        <v>882</v>
      </c>
      <c r="BC255" s="40" t="s">
        <v>807</v>
      </c>
      <c r="BD255" s="106" t="s">
        <v>882</v>
      </c>
      <c r="BE255" s="140" t="s">
        <v>882</v>
      </c>
      <c r="BF255" s="140" t="s">
        <v>882</v>
      </c>
      <c r="BG255" s="40"/>
      <c r="BH255" s="40"/>
      <c r="BI255" s="40"/>
      <c r="BJ255" s="40"/>
      <c r="BK255" s="40"/>
      <c r="BL255" s="100"/>
      <c r="BM255" s="101"/>
      <c r="BN255" s="101"/>
      <c r="BO255" s="99"/>
      <c r="BP255" s="9"/>
      <c r="BQ255" s="1"/>
      <c r="BR255" s="25"/>
      <c r="BS255" s="67"/>
      <c r="BT255" s="67"/>
      <c r="BU255" s="84" t="e">
        <f t="shared" si="10"/>
        <v>#VALUE!</v>
      </c>
      <c r="BV255" s="99">
        <f t="shared" si="12"/>
        <v>0</v>
      </c>
      <c r="BW255" s="86">
        <f>Design!B261</f>
        <v>14.700000000000033</v>
      </c>
      <c r="BX255" s="10">
        <f>Design!F261</f>
        <v>7.7735834976150248E-2</v>
      </c>
      <c r="BY255" s="57" t="s">
        <v>1685</v>
      </c>
      <c r="BZ255" s="14" t="s">
        <v>427</v>
      </c>
      <c r="CA255" s="245">
        <v>41726.715300925927</v>
      </c>
      <c r="CB255" t="s">
        <v>2496</v>
      </c>
      <c r="CC255" s="13"/>
      <c r="CD255" s="67"/>
      <c r="CE255" s="77">
        <v>249</v>
      </c>
      <c r="CF255" s="71">
        <v>80</v>
      </c>
      <c r="CG255" s="71">
        <v>79</v>
      </c>
      <c r="CH255" s="71">
        <v>78</v>
      </c>
      <c r="CI255" s="71">
        <v>78</v>
      </c>
      <c r="CJ255" s="71">
        <v>1</v>
      </c>
      <c r="CK255" s="71">
        <v>1</v>
      </c>
      <c r="CL255" s="71">
        <v>0</v>
      </c>
      <c r="CM255" s="71"/>
      <c r="CN255"/>
      <c r="CO255"/>
      <c r="CP255"/>
      <c r="CQ255"/>
      <c r="CR255"/>
      <c r="CS255">
        <v>249</v>
      </c>
      <c r="CT255">
        <v>45</v>
      </c>
      <c r="CU255" s="86">
        <v>212.19905090332031</v>
      </c>
      <c r="CV255" s="86">
        <v>-7.8009428977966309</v>
      </c>
      <c r="CW255" s="86"/>
      <c r="CX255" s="86"/>
      <c r="CY255" s="86"/>
      <c r="CZ255"/>
      <c r="DA255"/>
      <c r="DB255"/>
      <c r="DC255" s="86"/>
      <c r="DD255"/>
      <c r="DE255"/>
      <c r="DF255"/>
      <c r="DG255" s="86">
        <v>171</v>
      </c>
      <c r="DH255">
        <v>362.33486938476562</v>
      </c>
      <c r="DI255">
        <v>-6.3525714874267578</v>
      </c>
      <c r="DJ255">
        <v>52</v>
      </c>
      <c r="DK255" s="86">
        <v>87</v>
      </c>
      <c r="DL255">
        <v>119.5</v>
      </c>
      <c r="DM255"/>
      <c r="DN255"/>
      <c r="DO255" s="86"/>
      <c r="DP255"/>
      <c r="DQ255"/>
      <c r="DR255"/>
      <c r="DS255" s="86"/>
      <c r="DT255"/>
      <c r="DU255" s="86"/>
      <c r="DV255" s="86"/>
      <c r="DW255" s="86"/>
      <c r="DX255"/>
      <c r="DY255" s="86"/>
      <c r="DZ255" s="86"/>
      <c r="EA255" s="86"/>
      <c r="EB255"/>
      <c r="EC255" s="86"/>
      <c r="ED255" s="86"/>
      <c r="EE255" s="86"/>
      <c r="EF255"/>
      <c r="EG255" s="86"/>
      <c r="EH255" s="86"/>
      <c r="EI255" s="86"/>
      <c r="EJ255" s="159"/>
      <c r="EK255" s="159"/>
      <c r="EL255" s="160"/>
      <c r="FA255" s="78"/>
    </row>
    <row r="256" spans="1:157">
      <c r="A256" s="26"/>
      <c r="B256" s="26"/>
      <c r="C256" s="315"/>
      <c r="D256" s="37" t="s">
        <v>307</v>
      </c>
      <c r="E256" s="37" t="s">
        <v>308</v>
      </c>
      <c r="F256" s="38"/>
      <c r="G256" s="39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40"/>
      <c r="S256" s="40"/>
      <c r="T256" s="40"/>
      <c r="U256" s="40"/>
      <c r="V256" s="40"/>
      <c r="W256" s="40"/>
      <c r="X256" s="40"/>
      <c r="Y256" s="40"/>
      <c r="Z256" s="40"/>
      <c r="AA256" s="40"/>
      <c r="AB256" s="40"/>
      <c r="AC256" s="40"/>
      <c r="AD256" s="40"/>
      <c r="AE256" s="40"/>
      <c r="AF256" s="40"/>
      <c r="AG256" s="40"/>
      <c r="AH256" s="40"/>
      <c r="AI256" s="40"/>
      <c r="AJ256" s="40"/>
      <c r="AK256" s="40"/>
      <c r="AL256" s="40"/>
      <c r="AM256" s="40"/>
      <c r="AN256" s="40"/>
      <c r="AO256" s="40"/>
      <c r="AP256" s="40"/>
      <c r="AQ256" s="81"/>
      <c r="AR256" s="40"/>
      <c r="AS256" s="40"/>
      <c r="AT256" s="120" t="s">
        <v>927</v>
      </c>
      <c r="AU256" s="40" t="s">
        <v>927</v>
      </c>
      <c r="AV256" s="40" t="s">
        <v>927</v>
      </c>
      <c r="AW256" s="40" t="s">
        <v>670</v>
      </c>
      <c r="AX256" s="40" t="s">
        <v>927</v>
      </c>
      <c r="AY256" s="40" t="s">
        <v>670</v>
      </c>
      <c r="AZ256" s="40" t="s">
        <v>670</v>
      </c>
      <c r="BA256" s="40" t="s">
        <v>670</v>
      </c>
      <c r="BB256" s="40" t="s">
        <v>927</v>
      </c>
      <c r="BC256" s="40" t="s">
        <v>670</v>
      </c>
      <c r="BD256" s="106" t="s">
        <v>927</v>
      </c>
      <c r="BE256" s="140" t="s">
        <v>927</v>
      </c>
      <c r="BF256" s="140" t="s">
        <v>927</v>
      </c>
      <c r="BG256" s="40"/>
      <c r="BH256" s="40"/>
      <c r="BI256" s="40"/>
      <c r="BJ256" s="40"/>
      <c r="BK256" s="40"/>
      <c r="BL256" s="100"/>
      <c r="BM256" s="101"/>
      <c r="BN256" s="101"/>
      <c r="BO256" s="99"/>
      <c r="BP256" s="9"/>
      <c r="BQ256" s="1"/>
      <c r="BR256" s="25"/>
      <c r="BS256" s="67"/>
      <c r="BT256" s="67"/>
      <c r="BU256" s="84" t="e">
        <f t="shared" si="10"/>
        <v>#VALUE!</v>
      </c>
      <c r="BV256" s="99">
        <f t="shared" si="12"/>
        <v>0</v>
      </c>
      <c r="BW256" s="86">
        <f>Design!B262</f>
        <v>14.760000000000034</v>
      </c>
      <c r="BX256" s="10">
        <f>Design!F262</f>
        <v>7.7042628117575812E-2</v>
      </c>
      <c r="BY256" s="57" t="s">
        <v>1297</v>
      </c>
      <c r="BZ256" s="14" t="s">
        <v>2456</v>
      </c>
      <c r="CA256" s="245">
        <v>41726.715312499997</v>
      </c>
      <c r="CB256" t="s">
        <v>2497</v>
      </c>
      <c r="CC256" s="13"/>
      <c r="CD256" s="67"/>
      <c r="CE256" s="77">
        <v>250</v>
      </c>
      <c r="CF256" s="71">
        <v>79</v>
      </c>
      <c r="CG256" s="71">
        <v>80</v>
      </c>
      <c r="CH256" s="71">
        <v>79</v>
      </c>
      <c r="CI256" s="71">
        <v>77</v>
      </c>
      <c r="CJ256" s="71">
        <v>0</v>
      </c>
      <c r="CK256" s="71">
        <v>1</v>
      </c>
      <c r="CL256" s="71">
        <v>1</v>
      </c>
      <c r="CM256" s="71"/>
      <c r="CN256"/>
      <c r="CO256"/>
      <c r="CP256"/>
      <c r="CQ256"/>
      <c r="CR256"/>
      <c r="CS256">
        <v>250</v>
      </c>
      <c r="CT256">
        <v>45</v>
      </c>
      <c r="CU256" s="86">
        <v>212.19905090332031</v>
      </c>
      <c r="CV256" s="86">
        <v>-7.8009428977966309</v>
      </c>
      <c r="CW256" s="86"/>
      <c r="CX256" s="86"/>
      <c r="CY256" s="86"/>
      <c r="CZ256"/>
      <c r="DA256"/>
      <c r="DB256"/>
      <c r="DC256" s="86"/>
      <c r="DD256"/>
      <c r="DE256"/>
      <c r="DF256"/>
      <c r="DG256" s="86">
        <v>171</v>
      </c>
      <c r="DH256">
        <v>362.95184326171875</v>
      </c>
      <c r="DI256">
        <v>-6.3525714874267578</v>
      </c>
      <c r="DJ256">
        <v>50.5625</v>
      </c>
      <c r="DK256" s="86">
        <v>86</v>
      </c>
      <c r="DL256">
        <v>119.5</v>
      </c>
      <c r="DM256"/>
      <c r="DN256"/>
      <c r="DO256" s="86"/>
      <c r="DP256"/>
      <c r="DQ256"/>
      <c r="DR256"/>
      <c r="DS256" s="86"/>
      <c r="DT256"/>
      <c r="DU256" s="86"/>
      <c r="DV256" s="86"/>
      <c r="DW256" s="86"/>
      <c r="DX256"/>
      <c r="DY256" s="86"/>
      <c r="DZ256" s="86"/>
      <c r="EA256" s="86"/>
      <c r="EB256"/>
      <c r="EC256" s="86"/>
      <c r="ED256" s="86"/>
      <c r="EE256" s="86"/>
      <c r="EF256"/>
      <c r="EG256" s="86"/>
      <c r="EH256" s="86"/>
      <c r="EI256" s="86"/>
      <c r="EJ256" s="159"/>
      <c r="EK256" s="159"/>
      <c r="EL256" s="160"/>
      <c r="FA256" s="78"/>
    </row>
    <row r="257" spans="1:157">
      <c r="A257" s="26"/>
      <c r="B257" s="26"/>
      <c r="C257" s="315"/>
      <c r="D257" s="37" t="s">
        <v>309</v>
      </c>
      <c r="E257" s="37" t="s">
        <v>310</v>
      </c>
      <c r="F257" s="38"/>
      <c r="G257" s="39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40"/>
      <c r="S257" s="40"/>
      <c r="T257" s="40"/>
      <c r="U257" s="40"/>
      <c r="V257" s="40"/>
      <c r="W257" s="40"/>
      <c r="X257" s="40"/>
      <c r="Y257" s="40"/>
      <c r="Z257" s="40"/>
      <c r="AA257" s="40"/>
      <c r="AB257" s="40"/>
      <c r="AC257" s="40"/>
      <c r="AD257" s="40"/>
      <c r="AE257" s="40"/>
      <c r="AF257" s="40"/>
      <c r="AG257" s="40"/>
      <c r="AH257" s="40"/>
      <c r="AI257" s="40"/>
      <c r="AJ257" s="40"/>
      <c r="AK257" s="40"/>
      <c r="AL257" s="40"/>
      <c r="AM257" s="40"/>
      <c r="AN257" s="40"/>
      <c r="AO257" s="40"/>
      <c r="AP257" s="40"/>
      <c r="AQ257" s="81"/>
      <c r="AR257" s="40"/>
      <c r="AS257" s="40"/>
      <c r="AT257" s="120" t="s">
        <v>1207</v>
      </c>
      <c r="AU257" s="40" t="s">
        <v>1207</v>
      </c>
      <c r="AV257" s="40" t="s">
        <v>1207</v>
      </c>
      <c r="AW257" s="40" t="s">
        <v>1206</v>
      </c>
      <c r="AX257" s="40" t="s">
        <v>1206</v>
      </c>
      <c r="AY257" s="40" t="s">
        <v>1206</v>
      </c>
      <c r="AZ257" s="40" t="s">
        <v>1206</v>
      </c>
      <c r="BA257" s="40" t="s">
        <v>1206</v>
      </c>
      <c r="BB257" s="40" t="s">
        <v>1206</v>
      </c>
      <c r="BC257" s="40" t="s">
        <v>1206</v>
      </c>
      <c r="BD257" s="106" t="s">
        <v>1206</v>
      </c>
      <c r="BE257" s="140" t="s">
        <v>1206</v>
      </c>
      <c r="BF257" s="140" t="s">
        <v>1206</v>
      </c>
      <c r="BG257" s="40"/>
      <c r="BH257" s="40"/>
      <c r="BI257" s="40"/>
      <c r="BJ257" s="40"/>
      <c r="BK257" s="40"/>
      <c r="BL257" s="100"/>
      <c r="BM257" s="101"/>
      <c r="BN257" s="101"/>
      <c r="BO257" s="99"/>
      <c r="BP257" s="9"/>
      <c r="BQ257" s="1"/>
      <c r="BR257" s="25"/>
      <c r="BS257" s="67"/>
      <c r="BT257" s="67"/>
      <c r="BU257" s="84" t="e">
        <f t="shared" si="10"/>
        <v>#VALUE!</v>
      </c>
      <c r="BV257" s="99">
        <f t="shared" si="12"/>
        <v>0</v>
      </c>
      <c r="BW257" s="86">
        <f>Design!B263</f>
        <v>14.820000000000034</v>
      </c>
      <c r="BX257" s="10">
        <f>Design!F263</f>
        <v>7.6358652559333953E-2</v>
      </c>
      <c r="BY257" s="57" t="s">
        <v>1686</v>
      </c>
      <c r="BZ257" s="14" t="s">
        <v>2458</v>
      </c>
      <c r="CA257" s="245">
        <v>41726.715312499997</v>
      </c>
      <c r="CB257" t="s">
        <v>2498</v>
      </c>
      <c r="CC257" s="13"/>
      <c r="CD257" s="67"/>
      <c r="CE257" s="77">
        <v>251</v>
      </c>
      <c r="CF257" s="71">
        <v>81</v>
      </c>
      <c r="CG257" s="71">
        <v>79</v>
      </c>
      <c r="CH257" s="71">
        <v>76</v>
      </c>
      <c r="CI257" s="71">
        <v>75</v>
      </c>
      <c r="CJ257" s="71">
        <v>1</v>
      </c>
      <c r="CK257" s="71">
        <v>1</v>
      </c>
      <c r="CL257" s="71">
        <v>0</v>
      </c>
      <c r="CM257" s="71"/>
      <c r="CN257"/>
      <c r="CO257"/>
      <c r="CP257"/>
      <c r="CQ257"/>
      <c r="CR257"/>
      <c r="CS257">
        <v>251</v>
      </c>
      <c r="CT257">
        <v>46</v>
      </c>
      <c r="CU257" s="86">
        <v>211.84849548339844</v>
      </c>
      <c r="CV257" s="86">
        <v>-8.1515035629272461</v>
      </c>
      <c r="CW257" s="86"/>
      <c r="CX257" s="86"/>
      <c r="CY257" s="86"/>
      <c r="CZ257"/>
      <c r="DA257"/>
      <c r="DB257"/>
      <c r="DC257" s="86"/>
      <c r="DD257"/>
      <c r="DE257"/>
      <c r="DF257"/>
      <c r="DG257" s="86">
        <v>172</v>
      </c>
      <c r="DH257">
        <v>363.74142456054687</v>
      </c>
      <c r="DI257">
        <v>-6.4270877838134766</v>
      </c>
      <c r="DJ257">
        <v>49.625</v>
      </c>
      <c r="DK257" s="86">
        <v>91</v>
      </c>
      <c r="DL257">
        <v>119.5</v>
      </c>
      <c r="DM257"/>
      <c r="DN257"/>
      <c r="DO257" s="86"/>
      <c r="DP257"/>
      <c r="DQ257"/>
      <c r="DR257"/>
      <c r="DS257" s="86"/>
      <c r="DT257"/>
      <c r="DU257" s="86"/>
      <c r="DV257" s="86"/>
      <c r="DW257" s="86"/>
      <c r="DX257"/>
      <c r="DY257" s="86"/>
      <c r="DZ257" s="86"/>
      <c r="EA257" s="86"/>
      <c r="EB257"/>
      <c r="EC257" s="86"/>
      <c r="ED257" s="86"/>
      <c r="EE257" s="86"/>
      <c r="EF257"/>
      <c r="EG257" s="86"/>
      <c r="EH257" s="86"/>
      <c r="EI257" s="86"/>
      <c r="EJ257" s="159"/>
      <c r="EK257" s="159"/>
      <c r="EL257" s="160"/>
      <c r="FA257" s="78"/>
    </row>
    <row r="258" spans="1:157">
      <c r="A258" s="26"/>
      <c r="B258" s="26"/>
      <c r="C258" s="315"/>
      <c r="D258" s="37" t="s">
        <v>311</v>
      </c>
      <c r="E258" s="37" t="s">
        <v>312</v>
      </c>
      <c r="F258" s="38"/>
      <c r="G258" s="39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40"/>
      <c r="S258" s="40"/>
      <c r="T258" s="40"/>
      <c r="U258" s="40"/>
      <c r="V258" s="40"/>
      <c r="W258" s="40"/>
      <c r="X258" s="40"/>
      <c r="Y258" s="40"/>
      <c r="Z258" s="40"/>
      <c r="AA258" s="40"/>
      <c r="AB258" s="40"/>
      <c r="AC258" s="40"/>
      <c r="AD258" s="40"/>
      <c r="AE258" s="40"/>
      <c r="AF258" s="40"/>
      <c r="AG258" s="40"/>
      <c r="AH258" s="40"/>
      <c r="AI258" s="40"/>
      <c r="AJ258" s="40"/>
      <c r="AK258" s="40"/>
      <c r="AL258" s="40"/>
      <c r="AM258" s="40"/>
      <c r="AN258" s="40"/>
      <c r="AO258" s="40"/>
      <c r="AP258" s="40"/>
      <c r="AQ258" s="81"/>
      <c r="AR258" s="40"/>
      <c r="AS258" s="40"/>
      <c r="AT258" s="120" t="s">
        <v>922</v>
      </c>
      <c r="AU258" s="40" t="s">
        <v>922</v>
      </c>
      <c r="AV258" s="40" t="s">
        <v>922</v>
      </c>
      <c r="AW258" s="40" t="s">
        <v>922</v>
      </c>
      <c r="AX258" s="40" t="s">
        <v>922</v>
      </c>
      <c r="AY258" s="40">
        <v>0</v>
      </c>
      <c r="AZ258" s="40">
        <v>0</v>
      </c>
      <c r="BA258" s="40">
        <v>0</v>
      </c>
      <c r="BB258" s="40" t="s">
        <v>922</v>
      </c>
      <c r="BC258" s="40">
        <v>0</v>
      </c>
      <c r="BD258" s="106" t="s">
        <v>922</v>
      </c>
      <c r="BE258" s="140" t="s">
        <v>922</v>
      </c>
      <c r="BF258" s="140" t="s">
        <v>922</v>
      </c>
      <c r="BG258" s="40"/>
      <c r="BH258" s="40"/>
      <c r="BI258" s="40"/>
      <c r="BJ258" s="40"/>
      <c r="BK258" s="40"/>
      <c r="BL258" s="100"/>
      <c r="BM258" s="101"/>
      <c r="BN258" s="101"/>
      <c r="BO258" s="99"/>
      <c r="BP258" s="9"/>
      <c r="BQ258" s="1"/>
      <c r="BR258" s="25"/>
      <c r="BS258" s="67"/>
      <c r="BT258" s="67"/>
      <c r="BU258" s="84" t="e">
        <f t="shared" si="10"/>
        <v>#VALUE!</v>
      </c>
      <c r="BV258" s="99">
        <f t="shared" si="12"/>
        <v>0</v>
      </c>
      <c r="BW258" s="86">
        <f>Design!B264</f>
        <v>14.880000000000035</v>
      </c>
      <c r="BX258" s="10">
        <f>Design!F264</f>
        <v>7.5683745117489862E-2</v>
      </c>
      <c r="BY258" s="57" t="s">
        <v>1687</v>
      </c>
      <c r="BZ258" s="14" t="s">
        <v>2460</v>
      </c>
      <c r="CA258" s="245">
        <v>41726.715312499997</v>
      </c>
      <c r="CB258" t="s">
        <v>2499</v>
      </c>
      <c r="CC258" s="13"/>
      <c r="CD258" s="67"/>
      <c r="CE258" s="77">
        <v>252</v>
      </c>
      <c r="CF258" s="71">
        <v>81</v>
      </c>
      <c r="CG258" s="71">
        <v>79</v>
      </c>
      <c r="CH258" s="71">
        <v>79</v>
      </c>
      <c r="CI258" s="71">
        <v>80</v>
      </c>
      <c r="CJ258" s="71">
        <v>1</v>
      </c>
      <c r="CK258" s="71">
        <v>0</v>
      </c>
      <c r="CL258" s="71">
        <v>1</v>
      </c>
      <c r="CM258" s="71"/>
      <c r="CN258"/>
      <c r="CO258"/>
      <c r="CP258"/>
      <c r="CQ258"/>
      <c r="CR258"/>
      <c r="CS258">
        <v>252</v>
      </c>
      <c r="CT258">
        <v>46</v>
      </c>
      <c r="CU258" s="86">
        <v>211.84849548339844</v>
      </c>
      <c r="CV258" s="86">
        <v>-8.1515035629272461</v>
      </c>
      <c r="CW258" s="86"/>
      <c r="CX258" s="86"/>
      <c r="CY258" s="86"/>
      <c r="CZ258"/>
      <c r="DA258"/>
      <c r="DB258"/>
      <c r="DC258" s="86"/>
      <c r="DD258"/>
      <c r="DE258"/>
      <c r="DF258"/>
      <c r="DG258" s="86">
        <v>173</v>
      </c>
      <c r="DH258">
        <v>363.07852172851562</v>
      </c>
      <c r="DI258">
        <v>-6.5020389556884766</v>
      </c>
      <c r="DJ258">
        <v>56.8125</v>
      </c>
      <c r="DK258" s="86">
        <v>87</v>
      </c>
      <c r="DL258">
        <v>119.5</v>
      </c>
      <c r="DM258"/>
      <c r="DN258"/>
      <c r="DO258" s="86"/>
      <c r="DP258"/>
      <c r="DQ258"/>
      <c r="DR258"/>
      <c r="DS258" s="86"/>
      <c r="DT258"/>
      <c r="DU258" s="86"/>
      <c r="DV258" s="86"/>
      <c r="DW258" s="86"/>
      <c r="DX258"/>
      <c r="DY258" s="86"/>
      <c r="DZ258" s="86"/>
      <c r="EA258" s="86"/>
      <c r="EB258"/>
      <c r="EC258" s="86"/>
      <c r="ED258" s="86"/>
      <c r="EE258" s="86"/>
      <c r="EF258"/>
      <c r="EG258" s="86"/>
      <c r="EH258" s="86"/>
      <c r="EI258" s="86"/>
      <c r="EJ258" s="159"/>
      <c r="EK258" s="159"/>
      <c r="EL258" s="160"/>
      <c r="FA258" s="78"/>
    </row>
    <row r="259" spans="1:157">
      <c r="A259" s="26"/>
      <c r="B259" s="26"/>
      <c r="C259" s="315"/>
      <c r="D259" s="37" t="s">
        <v>313</v>
      </c>
      <c r="E259" s="37" t="s">
        <v>314</v>
      </c>
      <c r="F259" s="38"/>
      <c r="G259" s="39"/>
      <c r="H259" s="40"/>
      <c r="I259" s="40"/>
      <c r="J259" s="40"/>
      <c r="K259" s="40"/>
      <c r="L259" s="40"/>
      <c r="M259" s="40"/>
      <c r="N259" s="40"/>
      <c r="O259" s="40"/>
      <c r="P259" s="40"/>
      <c r="Q259" s="40"/>
      <c r="R259" s="40"/>
      <c r="S259" s="40"/>
      <c r="T259" s="40"/>
      <c r="U259" s="40"/>
      <c r="V259" s="40"/>
      <c r="W259" s="40"/>
      <c r="X259" s="40"/>
      <c r="Y259" s="40"/>
      <c r="Z259" s="40"/>
      <c r="AA259" s="40"/>
      <c r="AB259" s="40"/>
      <c r="AC259" s="40"/>
      <c r="AD259" s="40"/>
      <c r="AE259" s="40"/>
      <c r="AF259" s="40"/>
      <c r="AG259" s="40"/>
      <c r="AH259" s="40"/>
      <c r="AI259" s="40"/>
      <c r="AJ259" s="40"/>
      <c r="AK259" s="40"/>
      <c r="AL259" s="40"/>
      <c r="AM259" s="40"/>
      <c r="AN259" s="40"/>
      <c r="AO259" s="40"/>
      <c r="AP259" s="40"/>
      <c r="AQ259" s="81"/>
      <c r="AR259" s="40"/>
      <c r="AS259" s="40"/>
      <c r="AT259" s="120" t="s">
        <v>922</v>
      </c>
      <c r="AU259" s="40" t="s">
        <v>922</v>
      </c>
      <c r="AV259" s="40" t="s">
        <v>922</v>
      </c>
      <c r="AW259" s="40" t="s">
        <v>832</v>
      </c>
      <c r="AX259" s="40" t="s">
        <v>922</v>
      </c>
      <c r="AY259" s="40" t="s">
        <v>812</v>
      </c>
      <c r="AZ259" s="40" t="s">
        <v>1622</v>
      </c>
      <c r="BA259" s="40" t="s">
        <v>1622</v>
      </c>
      <c r="BB259" s="40" t="s">
        <v>922</v>
      </c>
      <c r="BC259" s="40" t="s">
        <v>812</v>
      </c>
      <c r="BD259" s="106" t="s">
        <v>922</v>
      </c>
      <c r="BE259" s="140" t="s">
        <v>922</v>
      </c>
      <c r="BF259" s="140" t="s">
        <v>922</v>
      </c>
      <c r="BG259" s="40"/>
      <c r="BH259" s="40"/>
      <c r="BI259" s="40"/>
      <c r="BJ259" s="40"/>
      <c r="BK259" s="40"/>
      <c r="BL259" s="100"/>
      <c r="BM259" s="101"/>
      <c r="BN259" s="101"/>
      <c r="BO259" s="99"/>
      <c r="BP259" s="9"/>
      <c r="BQ259" s="1"/>
      <c r="BR259" s="25"/>
      <c r="BS259" s="67"/>
      <c r="BT259" s="67"/>
      <c r="BU259" s="84" t="e">
        <f t="shared" si="10"/>
        <v>#VALUE!</v>
      </c>
      <c r="BV259" s="99">
        <f t="shared" si="12"/>
        <v>0</v>
      </c>
      <c r="BW259" s="86">
        <f>Design!B265</f>
        <v>14.940000000000035</v>
      </c>
      <c r="BX259" s="10">
        <f>Design!F265</f>
        <v>7.5017746198040205E-2</v>
      </c>
      <c r="BY259" s="57" t="s">
        <v>1688</v>
      </c>
      <c r="BZ259" s="14" t="s">
        <v>2462</v>
      </c>
      <c r="CA259" s="245">
        <v>41726.715312499997</v>
      </c>
      <c r="CB259" t="s">
        <v>2500</v>
      </c>
      <c r="CC259" s="13"/>
      <c r="CD259" s="67"/>
      <c r="CE259" s="77">
        <v>253</v>
      </c>
      <c r="CF259" s="71">
        <v>79</v>
      </c>
      <c r="CG259" s="71">
        <v>78</v>
      </c>
      <c r="CH259" s="71">
        <v>76</v>
      </c>
      <c r="CI259" s="71">
        <v>78</v>
      </c>
      <c r="CJ259" s="71">
        <v>1</v>
      </c>
      <c r="CK259" s="71">
        <v>1</v>
      </c>
      <c r="CL259" s="71">
        <v>0</v>
      </c>
      <c r="CM259" s="71"/>
      <c r="CN259"/>
      <c r="CO259"/>
      <c r="CP259"/>
      <c r="CQ259"/>
      <c r="CR259"/>
      <c r="CS259">
        <v>253</v>
      </c>
      <c r="CT259">
        <v>46</v>
      </c>
      <c r="CU259" s="86">
        <v>211.84849548339844</v>
      </c>
      <c r="CV259" s="86">
        <v>-8.1515035629272461</v>
      </c>
      <c r="CW259" s="86"/>
      <c r="CX259" s="86"/>
      <c r="CY259" s="86"/>
      <c r="CZ259"/>
      <c r="DA259"/>
      <c r="DB259"/>
      <c r="DC259" s="86"/>
      <c r="DD259"/>
      <c r="DE259"/>
      <c r="DF259"/>
      <c r="DG259" s="86">
        <v>174</v>
      </c>
      <c r="DH259">
        <v>362.27554321289063</v>
      </c>
      <c r="DI259">
        <v>-6.5774240493774414</v>
      </c>
      <c r="DJ259">
        <v>57.4375</v>
      </c>
      <c r="DK259" s="86">
        <v>87</v>
      </c>
      <c r="DL259">
        <v>119.5</v>
      </c>
      <c r="DM259"/>
      <c r="DN259"/>
      <c r="DO259" s="86"/>
      <c r="DP259"/>
      <c r="DQ259"/>
      <c r="DR259"/>
      <c r="DS259" s="86"/>
      <c r="DT259"/>
      <c r="DU259" s="86"/>
      <c r="DV259" s="86"/>
      <c r="DW259" s="86"/>
      <c r="DX259"/>
      <c r="DY259" s="86"/>
      <c r="DZ259" s="86"/>
      <c r="EA259" s="86"/>
      <c r="EB259"/>
      <c r="EC259" s="86"/>
      <c r="ED259" s="86"/>
      <c r="EE259" s="86"/>
      <c r="EF259"/>
      <c r="EG259" s="86"/>
      <c r="EH259" s="86"/>
      <c r="EI259" s="86"/>
      <c r="EJ259" s="159"/>
      <c r="EK259" s="159"/>
      <c r="EL259" s="160"/>
      <c r="FA259" s="78"/>
    </row>
    <row r="260" spans="1:157">
      <c r="A260" s="26"/>
      <c r="B260" s="26"/>
      <c r="C260" s="315"/>
      <c r="D260" s="37" t="s">
        <v>315</v>
      </c>
      <c r="E260" s="37" t="s">
        <v>316</v>
      </c>
      <c r="F260" s="38"/>
      <c r="G260" s="39"/>
      <c r="H260" s="40"/>
      <c r="I260" s="40"/>
      <c r="J260" s="40"/>
      <c r="K260" s="40"/>
      <c r="L260" s="40"/>
      <c r="M260" s="40"/>
      <c r="N260" s="40"/>
      <c r="O260" s="40"/>
      <c r="P260" s="40"/>
      <c r="Q260" s="40"/>
      <c r="R260" s="40"/>
      <c r="S260" s="40"/>
      <c r="T260" s="40"/>
      <c r="U260" s="40"/>
      <c r="V260" s="40"/>
      <c r="W260" s="40"/>
      <c r="X260" s="40"/>
      <c r="Y260" s="40"/>
      <c r="Z260" s="40"/>
      <c r="AA260" s="40"/>
      <c r="AB260" s="40"/>
      <c r="AC260" s="40"/>
      <c r="AD260" s="40"/>
      <c r="AE260" s="40"/>
      <c r="AF260" s="40"/>
      <c r="AG260" s="40"/>
      <c r="AH260" s="40"/>
      <c r="AI260" s="40"/>
      <c r="AJ260" s="40"/>
      <c r="AK260" s="40"/>
      <c r="AL260" s="40"/>
      <c r="AM260" s="40"/>
      <c r="AN260" s="40"/>
      <c r="AO260" s="40"/>
      <c r="AP260" s="40"/>
      <c r="AQ260" s="81"/>
      <c r="AR260" s="40"/>
      <c r="AS260" s="40"/>
      <c r="AT260" s="120" t="s">
        <v>1214</v>
      </c>
      <c r="AU260" s="40" t="s">
        <v>1214</v>
      </c>
      <c r="AV260" s="40" t="s">
        <v>1214</v>
      </c>
      <c r="AW260" s="40" t="s">
        <v>2081</v>
      </c>
      <c r="AX260" s="40" t="s">
        <v>1214</v>
      </c>
      <c r="AY260" s="40" t="s">
        <v>1623</v>
      </c>
      <c r="AZ260" s="40" t="s">
        <v>1623</v>
      </c>
      <c r="BA260" s="40" t="s">
        <v>1623</v>
      </c>
      <c r="BB260" s="40" t="s">
        <v>1214</v>
      </c>
      <c r="BC260" s="40" t="s">
        <v>1623</v>
      </c>
      <c r="BD260" s="106" t="s">
        <v>1214</v>
      </c>
      <c r="BE260" s="140" t="s">
        <v>1214</v>
      </c>
      <c r="BF260" s="140" t="s">
        <v>1214</v>
      </c>
      <c r="BG260" s="40"/>
      <c r="BH260" s="40"/>
      <c r="BI260" s="40"/>
      <c r="BJ260" s="40"/>
      <c r="BK260" s="40"/>
      <c r="BL260" s="100"/>
      <c r="BM260" s="101"/>
      <c r="BN260" s="101"/>
      <c r="BO260" s="99"/>
      <c r="BP260" s="9"/>
      <c r="BQ260" s="1"/>
      <c r="BR260" s="25"/>
      <c r="BS260" s="67"/>
      <c r="BT260" s="67"/>
      <c r="BU260" s="84" t="e">
        <f t="shared" si="10"/>
        <v>#VALUE!</v>
      </c>
      <c r="BV260" s="99">
        <f t="shared" si="12"/>
        <v>0</v>
      </c>
      <c r="BW260" s="86">
        <f>Design!B266</f>
        <v>15.000000000000036</v>
      </c>
      <c r="BX260" s="10">
        <f>Design!F266</f>
        <v>7.436049970255762E-2</v>
      </c>
      <c r="BY260" s="57" t="s">
        <v>1689</v>
      </c>
      <c r="BZ260" s="14" t="s">
        <v>2454</v>
      </c>
      <c r="CA260" s="245">
        <v>41726.715312499997</v>
      </c>
      <c r="CB260" t="s">
        <v>2220</v>
      </c>
      <c r="CC260" s="13"/>
      <c r="CD260" s="67"/>
      <c r="CE260" s="77">
        <v>254</v>
      </c>
      <c r="CF260" s="71">
        <v>81</v>
      </c>
      <c r="CG260" s="71">
        <v>81</v>
      </c>
      <c r="CH260" s="71">
        <v>75</v>
      </c>
      <c r="CI260" s="71">
        <v>77</v>
      </c>
      <c r="CJ260" s="71">
        <v>1</v>
      </c>
      <c r="CK260" s="71">
        <v>0</v>
      </c>
      <c r="CL260" s="71">
        <v>1</v>
      </c>
      <c r="CM260" s="71"/>
      <c r="CN260"/>
      <c r="CO260"/>
      <c r="CP260"/>
      <c r="CQ260"/>
      <c r="CR260"/>
      <c r="CS260">
        <v>254</v>
      </c>
      <c r="CT260">
        <v>46</v>
      </c>
      <c r="CU260" s="86">
        <v>211.84849548339844</v>
      </c>
      <c r="CV260" s="86">
        <v>-8.1515035629272461</v>
      </c>
      <c r="CW260" s="86"/>
      <c r="CX260" s="86"/>
      <c r="CY260" s="86"/>
      <c r="CZ260"/>
      <c r="DA260"/>
      <c r="DB260"/>
      <c r="DC260" s="86"/>
      <c r="DD260"/>
      <c r="DE260"/>
      <c r="DF260"/>
      <c r="DG260" s="86">
        <v>174</v>
      </c>
      <c r="DH260">
        <v>362.27554321289063</v>
      </c>
      <c r="DI260">
        <v>-6.5774240493774414</v>
      </c>
      <c r="DJ260">
        <v>54.4375</v>
      </c>
      <c r="DK260" s="86">
        <v>87</v>
      </c>
      <c r="DL260">
        <v>119.5</v>
      </c>
      <c r="DM260"/>
      <c r="DN260"/>
      <c r="DO260" s="86"/>
      <c r="DP260"/>
      <c r="DQ260"/>
      <c r="DR260"/>
      <c r="DS260" s="86"/>
      <c r="DT260"/>
      <c r="DU260" s="86"/>
      <c r="DV260" s="86"/>
      <c r="DW260" s="86"/>
      <c r="DX260"/>
      <c r="DY260" s="86"/>
      <c r="DZ260" s="86"/>
      <c r="EA260" s="86"/>
      <c r="EB260"/>
      <c r="EC260" s="86"/>
      <c r="ED260" s="86"/>
      <c r="EE260" s="86"/>
      <c r="EF260"/>
      <c r="EG260" s="86"/>
      <c r="EH260" s="86"/>
      <c r="EI260" s="86"/>
      <c r="EJ260" s="159"/>
      <c r="EK260" s="159"/>
      <c r="EL260" s="160"/>
      <c r="FA260" s="78"/>
    </row>
    <row r="261" spans="1:157">
      <c r="A261" s="26"/>
      <c r="B261" s="26"/>
      <c r="C261" s="315"/>
      <c r="D261" s="37" t="s">
        <v>317</v>
      </c>
      <c r="E261" s="37" t="s">
        <v>318</v>
      </c>
      <c r="F261" s="38"/>
      <c r="G261" s="39"/>
      <c r="H261" s="40"/>
      <c r="I261" s="40"/>
      <c r="J261" s="40"/>
      <c r="K261" s="40"/>
      <c r="L261" s="40"/>
      <c r="M261" s="40"/>
      <c r="N261" s="40"/>
      <c r="O261" s="40"/>
      <c r="P261" s="40"/>
      <c r="Q261" s="40"/>
      <c r="R261" s="40"/>
      <c r="S261" s="40"/>
      <c r="T261" s="40"/>
      <c r="U261" s="40"/>
      <c r="V261" s="40"/>
      <c r="W261" s="40"/>
      <c r="X261" s="40"/>
      <c r="Y261" s="40"/>
      <c r="Z261" s="40"/>
      <c r="AA261" s="40"/>
      <c r="AB261" s="40"/>
      <c r="AC261" s="40"/>
      <c r="AD261" s="40"/>
      <c r="AE261" s="46"/>
      <c r="AF261" s="40"/>
      <c r="AG261" s="46"/>
      <c r="AH261" s="46"/>
      <c r="AI261" s="46"/>
      <c r="AJ261" s="46"/>
      <c r="AK261" s="46"/>
      <c r="AL261" s="46"/>
      <c r="AM261" s="46"/>
      <c r="AN261" s="46"/>
      <c r="AO261" s="40"/>
      <c r="AP261" s="40"/>
      <c r="AQ261" s="81"/>
      <c r="AR261" s="40"/>
      <c r="AS261" s="40"/>
      <c r="AT261" s="120" t="s">
        <v>2128</v>
      </c>
      <c r="AU261" s="40" t="s">
        <v>2128</v>
      </c>
      <c r="AV261" s="40" t="s">
        <v>2128</v>
      </c>
      <c r="AW261" s="40" t="s">
        <v>833</v>
      </c>
      <c r="AX261" s="40" t="s">
        <v>2208</v>
      </c>
      <c r="AY261" s="40" t="s">
        <v>813</v>
      </c>
      <c r="AZ261" s="40" t="s">
        <v>361</v>
      </c>
      <c r="BA261" s="40" t="s">
        <v>361</v>
      </c>
      <c r="BB261" s="40" t="s">
        <v>2208</v>
      </c>
      <c r="BC261" s="40" t="s">
        <v>813</v>
      </c>
      <c r="BD261" s="106" t="s">
        <v>2208</v>
      </c>
      <c r="BE261" s="140" t="s">
        <v>2208</v>
      </c>
      <c r="BF261" s="140" t="s">
        <v>2208</v>
      </c>
      <c r="BG261" s="40"/>
      <c r="BH261" s="40"/>
      <c r="BI261" s="40"/>
      <c r="BJ261" s="40"/>
      <c r="BK261" s="40"/>
      <c r="BL261" s="100"/>
      <c r="BM261" s="101"/>
      <c r="BN261" s="101"/>
      <c r="BO261" s="99"/>
      <c r="BP261" s="9"/>
      <c r="BQ261" s="1"/>
      <c r="BR261" s="25"/>
      <c r="BS261" s="67"/>
      <c r="BT261" s="67"/>
      <c r="BU261" s="84" t="e">
        <f t="shared" si="10"/>
        <v>#VALUE!</v>
      </c>
      <c r="BV261" s="99">
        <f t="shared" si="12"/>
        <v>0</v>
      </c>
      <c r="BW261" s="86">
        <f>Design!B267</f>
        <v>15.060000000000036</v>
      </c>
      <c r="BX261" s="10">
        <f>Design!F267</f>
        <v>7.3711852936715214E-2</v>
      </c>
      <c r="BY261" s="57" t="s">
        <v>1690</v>
      </c>
      <c r="BZ261" s="14" t="s">
        <v>427</v>
      </c>
      <c r="CA261" s="245">
        <v>41726.715312499997</v>
      </c>
      <c r="CB261" t="s">
        <v>2501</v>
      </c>
      <c r="CC261" s="13"/>
      <c r="CD261" s="67"/>
      <c r="CE261" s="77">
        <v>255</v>
      </c>
      <c r="CF261" s="71">
        <v>78</v>
      </c>
      <c r="CG261" s="71">
        <v>81</v>
      </c>
      <c r="CH261" s="71">
        <v>81</v>
      </c>
      <c r="CI261" s="71">
        <v>76</v>
      </c>
      <c r="CJ261" s="71">
        <v>1</v>
      </c>
      <c r="CK261" s="71">
        <v>1</v>
      </c>
      <c r="CL261" s="71">
        <v>0</v>
      </c>
      <c r="CM261" s="71"/>
      <c r="CN261"/>
      <c r="CO261"/>
      <c r="CP261"/>
      <c r="CQ261"/>
      <c r="CR261"/>
      <c r="CS261">
        <v>255</v>
      </c>
      <c r="CT261">
        <v>46</v>
      </c>
      <c r="CU261" s="86">
        <v>211.84849548339844</v>
      </c>
      <c r="CV261" s="86">
        <v>-8.1515035629272461</v>
      </c>
      <c r="CW261" s="86"/>
      <c r="CX261" s="86"/>
      <c r="CY261" s="86"/>
      <c r="CZ261"/>
      <c r="DA261"/>
      <c r="DB261"/>
      <c r="DC261" s="86"/>
      <c r="DD261"/>
      <c r="DE261"/>
      <c r="DF261"/>
      <c r="DG261" s="86">
        <v>175</v>
      </c>
      <c r="DH261">
        <v>362.27554321289063</v>
      </c>
      <c r="DI261">
        <v>-6.6532440185546875</v>
      </c>
      <c r="DJ261">
        <v>54.125</v>
      </c>
      <c r="DK261" s="86">
        <v>89</v>
      </c>
      <c r="DL261">
        <v>119.5</v>
      </c>
      <c r="DM261"/>
      <c r="DN261"/>
      <c r="DO261" s="86"/>
      <c r="DP261"/>
      <c r="DQ261"/>
      <c r="DR261"/>
      <c r="DS261" s="86"/>
      <c r="DT261"/>
      <c r="DU261" s="86"/>
      <c r="DV261" s="86"/>
      <c r="DW261" s="86"/>
      <c r="DX261"/>
      <c r="DY261" s="86"/>
      <c r="DZ261" s="86"/>
      <c r="EA261" s="86"/>
      <c r="EB261"/>
      <c r="EC261" s="86"/>
      <c r="ED261" s="86"/>
      <c r="EE261" s="86"/>
      <c r="EF261"/>
      <c r="EG261" s="86"/>
      <c r="EH261" s="86"/>
      <c r="EI261" s="86"/>
      <c r="EJ261" s="159"/>
      <c r="EK261" s="159"/>
      <c r="EL261" s="160"/>
      <c r="FA261" s="78"/>
    </row>
    <row r="262" spans="1:157">
      <c r="A262" s="26"/>
      <c r="B262" s="26"/>
      <c r="C262" s="315"/>
      <c r="D262" s="37" t="s">
        <v>1624</v>
      </c>
      <c r="E262" s="37" t="s">
        <v>1709</v>
      </c>
      <c r="F262" s="38"/>
      <c r="G262" s="39"/>
      <c r="H262" s="40"/>
      <c r="I262" s="40"/>
      <c r="J262" s="40"/>
      <c r="K262" s="40"/>
      <c r="L262" s="40"/>
      <c r="M262" s="40"/>
      <c r="N262" s="40"/>
      <c r="O262" s="40"/>
      <c r="P262" s="40"/>
      <c r="Q262" s="40"/>
      <c r="R262" s="40"/>
      <c r="S262" s="40"/>
      <c r="T262" s="40"/>
      <c r="U262" s="40"/>
      <c r="V262" s="40"/>
      <c r="W262" s="40"/>
      <c r="X262" s="40"/>
      <c r="Y262" s="40"/>
      <c r="Z262" s="40"/>
      <c r="AA262" s="40"/>
      <c r="AB262" s="40"/>
      <c r="AC262" s="40"/>
      <c r="AD262" s="40"/>
      <c r="AE262" s="40"/>
      <c r="AF262" s="40"/>
      <c r="AG262" s="40"/>
      <c r="AH262" s="40"/>
      <c r="AI262" s="40"/>
      <c r="AJ262" s="40"/>
      <c r="AK262" s="40"/>
      <c r="AL262" s="40"/>
      <c r="AM262" s="40"/>
      <c r="AN262" s="40"/>
      <c r="AO262" s="40"/>
      <c r="AP262" s="40"/>
      <c r="AQ262" s="81"/>
      <c r="AR262" s="40"/>
      <c r="AS262" s="40"/>
      <c r="AT262" s="120" t="s">
        <v>927</v>
      </c>
      <c r="AU262" s="40" t="s">
        <v>927</v>
      </c>
      <c r="AV262" s="40" t="s">
        <v>927</v>
      </c>
      <c r="AW262" s="40" t="s">
        <v>2209</v>
      </c>
      <c r="AX262" s="40" t="s">
        <v>927</v>
      </c>
      <c r="AY262" s="40" t="s">
        <v>2209</v>
      </c>
      <c r="AZ262" s="40" t="s">
        <v>2209</v>
      </c>
      <c r="BA262" s="40" t="s">
        <v>2209</v>
      </c>
      <c r="BB262" s="40" t="s">
        <v>927</v>
      </c>
      <c r="BC262" s="40" t="s">
        <v>2209</v>
      </c>
      <c r="BD262" s="106" t="s">
        <v>927</v>
      </c>
      <c r="BE262" s="140" t="s">
        <v>927</v>
      </c>
      <c r="BF262" s="140" t="s">
        <v>927</v>
      </c>
      <c r="BG262" s="40"/>
      <c r="BH262" s="40"/>
      <c r="BI262" s="40"/>
      <c r="BJ262" s="40"/>
      <c r="BK262" s="40"/>
      <c r="BL262" s="100"/>
      <c r="BM262" s="101"/>
      <c r="BN262" s="101"/>
      <c r="BO262" s="99"/>
      <c r="BP262" s="9"/>
      <c r="BQ262" s="1"/>
      <c r="BR262" s="25"/>
      <c r="BS262" s="67"/>
      <c r="BT262" s="67"/>
      <c r="BU262" s="84" t="e">
        <f t="shared" si="10"/>
        <v>#VALUE!</v>
      </c>
      <c r="BV262" s="99">
        <f t="shared" si="12"/>
        <v>0</v>
      </c>
      <c r="BW262" s="86">
        <f>Design!B268</f>
        <v>15.120000000000037</v>
      </c>
      <c r="BX262" s="10">
        <f>Design!F268</f>
        <v>7.3071656521592351E-2</v>
      </c>
      <c r="BY262" s="57" t="s">
        <v>1533</v>
      </c>
      <c r="BZ262" s="14" t="s">
        <v>2456</v>
      </c>
      <c r="CA262" s="245">
        <v>41726.715324074074</v>
      </c>
      <c r="CB262" t="s">
        <v>2502</v>
      </c>
      <c r="CC262" s="13"/>
      <c r="CD262" s="67"/>
      <c r="CE262" s="77">
        <v>256</v>
      </c>
      <c r="CF262" s="71">
        <v>81</v>
      </c>
      <c r="CG262" s="71">
        <v>80</v>
      </c>
      <c r="CH262" s="71">
        <v>77</v>
      </c>
      <c r="CI262" s="71">
        <v>75</v>
      </c>
      <c r="CJ262" s="71">
        <v>1</v>
      </c>
      <c r="CK262" s="71">
        <v>1</v>
      </c>
      <c r="CL262" s="71">
        <v>1</v>
      </c>
      <c r="CM262" s="71"/>
      <c r="CN262"/>
      <c r="CO262"/>
      <c r="CP262"/>
      <c r="CQ262"/>
      <c r="CR262"/>
      <c r="CS262">
        <v>256</v>
      </c>
      <c r="CT262">
        <v>46</v>
      </c>
      <c r="CU262" s="86">
        <v>211.84849548339844</v>
      </c>
      <c r="CV262" s="86">
        <v>-8.1515035629272461</v>
      </c>
      <c r="CW262" s="86"/>
      <c r="CX262" s="86"/>
      <c r="CY262" s="86"/>
      <c r="CZ262"/>
      <c r="DA262"/>
      <c r="DB262"/>
      <c r="DC262" s="86"/>
      <c r="DD262"/>
      <c r="DE262"/>
      <c r="DF262"/>
      <c r="DG262" s="86">
        <v>176</v>
      </c>
      <c r="DH262">
        <v>362.754638671875</v>
      </c>
      <c r="DI262">
        <v>-6.7294983863830566</v>
      </c>
      <c r="DJ262">
        <v>50.875</v>
      </c>
      <c r="DK262" s="86">
        <v>91</v>
      </c>
      <c r="DL262">
        <v>119.5</v>
      </c>
      <c r="DM262"/>
      <c r="DN262"/>
      <c r="DO262" s="86"/>
      <c r="DP262"/>
      <c r="DQ262"/>
      <c r="DR262"/>
      <c r="DS262" s="86"/>
      <c r="DT262"/>
      <c r="DU262" s="86"/>
      <c r="DV262" s="86"/>
      <c r="DW262" s="86"/>
      <c r="DX262"/>
      <c r="DY262" s="86"/>
      <c r="DZ262" s="86"/>
      <c r="EA262" s="86"/>
      <c r="EB262"/>
      <c r="EC262" s="86"/>
      <c r="ED262" s="86"/>
      <c r="EE262" s="86"/>
      <c r="EF262"/>
      <c r="EG262" s="86"/>
      <c r="EH262" s="86"/>
      <c r="EI262" s="86"/>
      <c r="EJ262" s="159"/>
      <c r="EK262" s="159"/>
      <c r="EL262" s="160"/>
      <c r="FA262" s="78"/>
    </row>
    <row r="263" spans="1:157">
      <c r="A263" s="26"/>
      <c r="B263" s="26"/>
      <c r="C263" s="315"/>
      <c r="D263" s="37" t="s">
        <v>1710</v>
      </c>
      <c r="E263" s="37" t="s">
        <v>1711</v>
      </c>
      <c r="F263" s="38"/>
      <c r="G263" s="39"/>
      <c r="H263" s="40"/>
      <c r="I263" s="40"/>
      <c r="J263" s="40"/>
      <c r="K263" s="40"/>
      <c r="L263" s="40"/>
      <c r="M263" s="40"/>
      <c r="N263" s="40"/>
      <c r="O263" s="40"/>
      <c r="P263" s="40"/>
      <c r="Q263" s="40"/>
      <c r="R263" s="40"/>
      <c r="S263" s="40"/>
      <c r="T263" s="40"/>
      <c r="U263" s="40"/>
      <c r="V263" s="40"/>
      <c r="W263" s="40"/>
      <c r="X263" s="40"/>
      <c r="Y263" s="40"/>
      <c r="Z263" s="40"/>
      <c r="AA263" s="40"/>
      <c r="AB263" s="40"/>
      <c r="AC263" s="40"/>
      <c r="AD263" s="40"/>
      <c r="AE263" s="40"/>
      <c r="AF263" s="40"/>
      <c r="AG263" s="40"/>
      <c r="AH263" s="40"/>
      <c r="AI263" s="40"/>
      <c r="AJ263" s="40"/>
      <c r="AK263" s="40"/>
      <c r="AL263" s="40"/>
      <c r="AM263" s="40"/>
      <c r="AN263" s="40"/>
      <c r="AO263" s="40"/>
      <c r="AP263" s="40"/>
      <c r="AQ263" s="81"/>
      <c r="AR263" s="40"/>
      <c r="AS263" s="40"/>
      <c r="AT263" s="120" t="s">
        <v>1207</v>
      </c>
      <c r="AU263" s="40" t="s">
        <v>1207</v>
      </c>
      <c r="AV263" s="40" t="s">
        <v>1207</v>
      </c>
      <c r="AW263" s="40" t="s">
        <v>1207</v>
      </c>
      <c r="AX263" s="40" t="s">
        <v>1206</v>
      </c>
      <c r="AY263" s="40" t="s">
        <v>1207</v>
      </c>
      <c r="AZ263" s="40" t="s">
        <v>1207</v>
      </c>
      <c r="BA263" s="40" t="s">
        <v>1207</v>
      </c>
      <c r="BB263" s="40" t="s">
        <v>1206</v>
      </c>
      <c r="BC263" s="40" t="s">
        <v>1207</v>
      </c>
      <c r="BD263" s="106" t="s">
        <v>1206</v>
      </c>
      <c r="BE263" s="140" t="s">
        <v>1206</v>
      </c>
      <c r="BF263" s="140" t="s">
        <v>1206</v>
      </c>
      <c r="BG263" s="40"/>
      <c r="BH263" s="40"/>
      <c r="BI263" s="40"/>
      <c r="BJ263" s="40"/>
      <c r="BK263" s="40"/>
      <c r="BL263" s="100"/>
      <c r="BM263" s="101"/>
      <c r="BN263" s="101"/>
      <c r="BO263" s="99"/>
      <c r="BP263" s="9"/>
      <c r="BQ263" s="1"/>
      <c r="BR263" s="25"/>
      <c r="BS263" s="67"/>
      <c r="BT263" s="67"/>
      <c r="BU263" s="84" t="e">
        <f t="shared" si="10"/>
        <v>#VALUE!</v>
      </c>
      <c r="BV263" s="99">
        <f t="shared" si="12"/>
        <v>0</v>
      </c>
      <c r="BW263" s="86">
        <f>Design!B269</f>
        <v>15.180000000000037</v>
      </c>
      <c r="BX263" s="10">
        <f>Design!F269</f>
        <v>7.2439764307664398E-2</v>
      </c>
      <c r="BY263" s="57" t="s">
        <v>1534</v>
      </c>
      <c r="BZ263" s="14" t="s">
        <v>2458</v>
      </c>
      <c r="CA263" s="245">
        <v>41726.715324074074</v>
      </c>
      <c r="CB263" t="s">
        <v>2503</v>
      </c>
      <c r="CC263" s="13"/>
      <c r="CD263" s="67"/>
      <c r="CE263" s="77">
        <v>257</v>
      </c>
      <c r="CF263" s="71">
        <v>79</v>
      </c>
      <c r="CG263" s="71">
        <v>79</v>
      </c>
      <c r="CH263" s="71">
        <v>76</v>
      </c>
      <c r="CI263" s="71">
        <v>77</v>
      </c>
      <c r="CJ263" s="71">
        <v>1</v>
      </c>
      <c r="CK263" s="71">
        <v>1</v>
      </c>
      <c r="CL263" s="71">
        <v>1</v>
      </c>
      <c r="CM263" s="71"/>
      <c r="CN263"/>
      <c r="CO263"/>
      <c r="CP263"/>
      <c r="CQ263"/>
      <c r="CR263"/>
      <c r="CS263">
        <v>257</v>
      </c>
      <c r="CT263">
        <v>47</v>
      </c>
      <c r="CU263" s="86">
        <v>211.490234375</v>
      </c>
      <c r="CV263" s="86">
        <v>-8.5097694396972656</v>
      </c>
      <c r="CW263" s="86"/>
      <c r="CX263" s="86"/>
      <c r="CY263" s="86"/>
      <c r="CZ263"/>
      <c r="DA263"/>
      <c r="DB263"/>
      <c r="DC263" s="86"/>
      <c r="DD263"/>
      <c r="DE263"/>
      <c r="DF263"/>
      <c r="DG263" s="86">
        <v>176</v>
      </c>
      <c r="DH263">
        <v>363.271240234375</v>
      </c>
      <c r="DI263">
        <v>-6.7294983863830566</v>
      </c>
      <c r="DJ263">
        <v>50.6875</v>
      </c>
      <c r="DK263" s="86">
        <v>87</v>
      </c>
      <c r="DL263">
        <v>119.5</v>
      </c>
      <c r="DM263"/>
      <c r="DN263"/>
      <c r="DO263" s="86"/>
      <c r="DP263"/>
      <c r="DQ263"/>
      <c r="DR263"/>
      <c r="DS263" s="86"/>
      <c r="DT263"/>
      <c r="DU263" s="86"/>
      <c r="DV263" s="86"/>
      <c r="DW263" s="86"/>
      <c r="DX263"/>
      <c r="DY263" s="86"/>
      <c r="DZ263" s="86"/>
      <c r="EA263" s="86"/>
      <c r="EB263"/>
      <c r="EC263" s="86"/>
      <c r="ED263" s="86"/>
      <c r="EE263" s="86"/>
      <c r="EF263"/>
      <c r="EG263" s="86"/>
      <c r="EH263" s="86"/>
      <c r="EI263" s="86"/>
      <c r="EJ263" s="159"/>
      <c r="EK263" s="159"/>
      <c r="EL263" s="160"/>
      <c r="FA263" s="78"/>
    </row>
    <row r="264" spans="1:157">
      <c r="A264" s="26"/>
      <c r="B264" s="26"/>
      <c r="C264" s="315"/>
      <c r="D264" s="37" t="s">
        <v>1712</v>
      </c>
      <c r="E264" s="37" t="s">
        <v>1713</v>
      </c>
      <c r="F264" s="38"/>
      <c r="G264" s="39"/>
      <c r="H264" s="40"/>
      <c r="I264" s="40"/>
      <c r="J264" s="40"/>
      <c r="K264" s="40"/>
      <c r="L264" s="40"/>
      <c r="M264" s="40"/>
      <c r="N264" s="40"/>
      <c r="O264" s="40"/>
      <c r="P264" s="40"/>
      <c r="Q264" s="40"/>
      <c r="R264" s="40"/>
      <c r="S264" s="40"/>
      <c r="T264" s="40"/>
      <c r="U264" s="40"/>
      <c r="V264" s="40"/>
      <c r="W264" s="40"/>
      <c r="X264" s="40"/>
      <c r="Y264" s="40"/>
      <c r="Z264" s="40"/>
      <c r="AA264" s="40"/>
      <c r="AB264" s="40"/>
      <c r="AC264" s="40"/>
      <c r="AD264" s="40"/>
      <c r="AE264" s="40"/>
      <c r="AF264" s="40"/>
      <c r="AG264" s="40"/>
      <c r="AH264" s="40"/>
      <c r="AI264" s="40"/>
      <c r="AJ264" s="40"/>
      <c r="AK264" s="40"/>
      <c r="AL264" s="40"/>
      <c r="AM264" s="40"/>
      <c r="AN264" s="40"/>
      <c r="AO264" s="40"/>
      <c r="AP264" s="40"/>
      <c r="AQ264" s="81"/>
      <c r="AR264" s="40"/>
      <c r="AS264" s="40"/>
      <c r="AT264" s="120" t="s">
        <v>922</v>
      </c>
      <c r="AU264" s="40" t="s">
        <v>922</v>
      </c>
      <c r="AV264" s="40" t="s">
        <v>922</v>
      </c>
      <c r="AW264" s="40" t="s">
        <v>922</v>
      </c>
      <c r="AX264" s="40" t="s">
        <v>922</v>
      </c>
      <c r="AY264" s="40">
        <v>0</v>
      </c>
      <c r="AZ264" s="40">
        <v>0</v>
      </c>
      <c r="BA264" s="40">
        <v>0</v>
      </c>
      <c r="BB264" s="40" t="s">
        <v>922</v>
      </c>
      <c r="BC264" s="40">
        <v>0</v>
      </c>
      <c r="BD264" s="106" t="s">
        <v>922</v>
      </c>
      <c r="BE264" s="140" t="s">
        <v>922</v>
      </c>
      <c r="BF264" s="140" t="s">
        <v>922</v>
      </c>
      <c r="BG264" s="40"/>
      <c r="BH264" s="40"/>
      <c r="BI264" s="40"/>
      <c r="BJ264" s="40"/>
      <c r="BK264" s="40"/>
      <c r="BL264" s="100"/>
      <c r="BM264" s="101"/>
      <c r="BN264" s="101"/>
      <c r="BO264" s="99"/>
      <c r="BP264" s="9"/>
      <c r="BQ264" s="1"/>
      <c r="BR264" s="25"/>
      <c r="BS264" s="67"/>
      <c r="BT264" s="67"/>
      <c r="BU264" s="84" t="e">
        <f t="shared" si="10"/>
        <v>#VALUE!</v>
      </c>
      <c r="BV264" s="99">
        <f t="shared" si="12"/>
        <v>0</v>
      </c>
      <c r="BW264" s="86">
        <f>Design!B270</f>
        <v>15.240000000000038</v>
      </c>
      <c r="BX264" s="10">
        <f>Design!F270</f>
        <v>7.1816033291384737E-2</v>
      </c>
      <c r="BY264" s="57" t="s">
        <v>1535</v>
      </c>
      <c r="BZ264" s="14" t="s">
        <v>2460</v>
      </c>
      <c r="CA264" s="245">
        <v>41726.715324074074</v>
      </c>
      <c r="CB264" t="s">
        <v>2504</v>
      </c>
      <c r="CC264" s="13"/>
      <c r="CD264" s="67"/>
      <c r="CE264" s="77">
        <v>258</v>
      </c>
      <c r="CF264" s="71">
        <v>78</v>
      </c>
      <c r="CG264" s="71">
        <v>83</v>
      </c>
      <c r="CH264" s="71">
        <v>78</v>
      </c>
      <c r="CI264" s="71">
        <v>77</v>
      </c>
      <c r="CJ264" s="71">
        <v>1</v>
      </c>
      <c r="CK264" s="71">
        <v>1</v>
      </c>
      <c r="CL264" s="71">
        <v>1</v>
      </c>
      <c r="CM264" s="71"/>
      <c r="CN264"/>
      <c r="CO264"/>
      <c r="CP264"/>
      <c r="CQ264"/>
      <c r="CR264"/>
      <c r="CS264">
        <v>258</v>
      </c>
      <c r="CT264">
        <v>47</v>
      </c>
      <c r="CU264" s="86">
        <v>211.490234375</v>
      </c>
      <c r="CV264" s="86">
        <v>-8.5097694396972656</v>
      </c>
      <c r="CW264" s="86"/>
      <c r="CX264" s="86"/>
      <c r="CY264" s="86"/>
      <c r="CZ264"/>
      <c r="DA264"/>
      <c r="DB264"/>
      <c r="DC264" s="86"/>
      <c r="DD264"/>
      <c r="DE264"/>
      <c r="DF264"/>
      <c r="DG264" s="86">
        <v>177</v>
      </c>
      <c r="DH264">
        <v>363.271240234375</v>
      </c>
      <c r="DI264">
        <v>-6.8061871528625488</v>
      </c>
      <c r="DJ264">
        <v>51.5</v>
      </c>
      <c r="DK264" s="86">
        <v>87</v>
      </c>
      <c r="DL264">
        <v>119.5</v>
      </c>
      <c r="DM264"/>
      <c r="DN264"/>
      <c r="DO264" s="86"/>
      <c r="DP264"/>
      <c r="DQ264"/>
      <c r="DR264"/>
      <c r="DS264" s="86"/>
      <c r="DT264"/>
      <c r="DU264" s="86"/>
      <c r="DV264" s="86"/>
      <c r="DW264" s="86"/>
      <c r="DX264"/>
      <c r="DY264" s="86"/>
      <c r="DZ264" s="86"/>
      <c r="EA264" s="86"/>
      <c r="EB264"/>
      <c r="EC264" s="86"/>
      <c r="ED264" s="86"/>
      <c r="EE264" s="86"/>
      <c r="EF264"/>
      <c r="EG264" s="86"/>
      <c r="EH264" s="86"/>
      <c r="EI264" s="86"/>
      <c r="EJ264" s="159"/>
      <c r="EK264" s="159"/>
      <c r="EL264" s="160"/>
      <c r="FA264" s="78"/>
    </row>
    <row r="265" spans="1:157">
      <c r="A265" s="26"/>
      <c r="B265" s="26"/>
      <c r="C265" s="315"/>
      <c r="D265" s="37" t="s">
        <v>1714</v>
      </c>
      <c r="E265" s="37" t="s">
        <v>1715</v>
      </c>
      <c r="F265" s="38"/>
      <c r="G265" s="39"/>
      <c r="H265" s="40"/>
      <c r="I265" s="40"/>
      <c r="J265" s="40"/>
      <c r="K265" s="40"/>
      <c r="L265" s="40"/>
      <c r="M265" s="40"/>
      <c r="N265" s="40"/>
      <c r="O265" s="40"/>
      <c r="P265" s="40"/>
      <c r="Q265" s="40"/>
      <c r="R265" s="40"/>
      <c r="S265" s="40"/>
      <c r="T265" s="40"/>
      <c r="U265" s="40"/>
      <c r="V265" s="40"/>
      <c r="W265" s="40"/>
      <c r="X265" s="40"/>
      <c r="Y265" s="40"/>
      <c r="Z265" s="40"/>
      <c r="AA265" s="40"/>
      <c r="AB265" s="40"/>
      <c r="AC265" s="40"/>
      <c r="AD265" s="40"/>
      <c r="AE265" s="40"/>
      <c r="AF265" s="40"/>
      <c r="AG265" s="40"/>
      <c r="AH265" s="40"/>
      <c r="AI265" s="40"/>
      <c r="AJ265" s="40"/>
      <c r="AK265" s="40"/>
      <c r="AL265" s="40"/>
      <c r="AM265" s="40"/>
      <c r="AN265" s="40"/>
      <c r="AO265" s="40"/>
      <c r="AP265" s="40"/>
      <c r="AQ265" s="81"/>
      <c r="AR265" s="40"/>
      <c r="AS265" s="40"/>
      <c r="AT265" s="120" t="s">
        <v>922</v>
      </c>
      <c r="AU265" s="40" t="s">
        <v>922</v>
      </c>
      <c r="AV265" s="40" t="s">
        <v>922</v>
      </c>
      <c r="AW265" s="40" t="s">
        <v>832</v>
      </c>
      <c r="AX265" s="40" t="s">
        <v>922</v>
      </c>
      <c r="AY265" s="40" t="s">
        <v>812</v>
      </c>
      <c r="AZ265" s="40" t="s">
        <v>1622</v>
      </c>
      <c r="BA265" s="40" t="s">
        <v>1622</v>
      </c>
      <c r="BB265" s="40" t="s">
        <v>922</v>
      </c>
      <c r="BC265" s="40" t="s">
        <v>812</v>
      </c>
      <c r="BD265" s="106" t="s">
        <v>922</v>
      </c>
      <c r="BE265" s="140" t="s">
        <v>922</v>
      </c>
      <c r="BF265" s="140" t="s">
        <v>922</v>
      </c>
      <c r="BG265" s="40"/>
      <c r="BH265" s="40"/>
      <c r="BI265" s="40"/>
      <c r="BJ265" s="40"/>
      <c r="BK265" s="40"/>
      <c r="BL265" s="100"/>
      <c r="BM265" s="101"/>
      <c r="BN265" s="101"/>
      <c r="BO265" s="99"/>
      <c r="BP265" s="9"/>
      <c r="BQ265" s="1"/>
      <c r="BR265" s="25"/>
      <c r="BS265" s="67"/>
      <c r="BT265" s="67"/>
      <c r="BU265" s="84" t="e">
        <f t="shared" si="10"/>
        <v>#VALUE!</v>
      </c>
      <c r="BV265" s="99">
        <f t="shared" si="12"/>
        <v>0</v>
      </c>
      <c r="BW265" s="86">
        <f>Design!B271</f>
        <v>15.300000000000038</v>
      </c>
      <c r="BX265" s="10">
        <f>Design!F271</f>
        <v>7.1200323534269763E-2</v>
      </c>
      <c r="BY265" s="57" t="s">
        <v>1548</v>
      </c>
      <c r="BZ265" s="14" t="s">
        <v>2462</v>
      </c>
      <c r="CA265" s="245">
        <v>41726.715324074074</v>
      </c>
      <c r="CB265" t="s">
        <v>2505</v>
      </c>
      <c r="CC265" s="13"/>
      <c r="CD265" s="67"/>
      <c r="CE265" s="77">
        <v>259</v>
      </c>
      <c r="CF265" s="71">
        <v>77</v>
      </c>
      <c r="CG265" s="71">
        <v>79</v>
      </c>
      <c r="CH265" s="71">
        <v>74</v>
      </c>
      <c r="CI265" s="71">
        <v>76</v>
      </c>
      <c r="CJ265" s="71">
        <v>1</v>
      </c>
      <c r="CK265" s="71">
        <v>1</v>
      </c>
      <c r="CL265" s="71">
        <v>1</v>
      </c>
      <c r="CM265" s="71"/>
      <c r="CN265"/>
      <c r="CO265"/>
      <c r="CP265"/>
      <c r="CQ265"/>
      <c r="CR265"/>
      <c r="CS265">
        <v>259</v>
      </c>
      <c r="CT265">
        <v>47</v>
      </c>
      <c r="CU265" s="86">
        <v>211.490234375</v>
      </c>
      <c r="CV265" s="86">
        <v>-8.5097694396972656</v>
      </c>
      <c r="CW265" s="86"/>
      <c r="CX265" s="86"/>
      <c r="CY265" s="86"/>
      <c r="CZ265"/>
      <c r="DA265"/>
      <c r="DB265"/>
      <c r="DC265" s="86"/>
      <c r="DD265"/>
      <c r="DE265"/>
      <c r="DF265"/>
      <c r="DG265" s="86">
        <v>177</v>
      </c>
      <c r="DH265">
        <v>363.78500366210937</v>
      </c>
      <c r="DI265">
        <v>-6.8061871528625488</v>
      </c>
      <c r="DJ265">
        <v>50.625</v>
      </c>
      <c r="DK265" s="86">
        <v>89</v>
      </c>
      <c r="DL265">
        <v>119.5</v>
      </c>
      <c r="DM265"/>
      <c r="DN265"/>
      <c r="DO265" s="86"/>
      <c r="DP265"/>
      <c r="DQ265"/>
      <c r="DR265"/>
      <c r="DS265" s="86"/>
      <c r="DT265"/>
      <c r="DU265" s="86"/>
      <c r="DV265" s="86"/>
      <c r="DW265" s="86"/>
      <c r="DX265"/>
      <c r="DY265" s="86"/>
      <c r="DZ265" s="86"/>
      <c r="EA265" s="86"/>
      <c r="EB265"/>
      <c r="EC265" s="86"/>
      <c r="ED265" s="86"/>
      <c r="EE265" s="86"/>
      <c r="EF265"/>
      <c r="EG265" s="86"/>
      <c r="EH265" s="86"/>
      <c r="EI265" s="86"/>
      <c r="EJ265" s="159"/>
      <c r="EK265" s="159"/>
      <c r="EL265" s="160"/>
      <c r="FA265" s="78"/>
    </row>
    <row r="266" spans="1:157">
      <c r="A266" s="26"/>
      <c r="B266" s="26"/>
      <c r="C266" s="315"/>
      <c r="D266" s="37" t="s">
        <v>1716</v>
      </c>
      <c r="E266" s="37" t="s">
        <v>1717</v>
      </c>
      <c r="F266" s="38"/>
      <c r="G266" s="39"/>
      <c r="H266" s="40"/>
      <c r="I266" s="40"/>
      <c r="J266" s="40"/>
      <c r="K266" s="40"/>
      <c r="L266" s="40"/>
      <c r="M266" s="40"/>
      <c r="N266" s="40"/>
      <c r="O266" s="40"/>
      <c r="P266" s="40"/>
      <c r="Q266" s="40"/>
      <c r="R266" s="40"/>
      <c r="S266" s="40"/>
      <c r="T266" s="40"/>
      <c r="U266" s="40"/>
      <c r="V266" s="40"/>
      <c r="W266" s="40"/>
      <c r="X266" s="40"/>
      <c r="Y266" s="40"/>
      <c r="Z266" s="40"/>
      <c r="AA266" s="40"/>
      <c r="AB266" s="40"/>
      <c r="AC266" s="40"/>
      <c r="AD266" s="40"/>
      <c r="AE266" s="40"/>
      <c r="AF266" s="40"/>
      <c r="AG266" s="40"/>
      <c r="AH266" s="40"/>
      <c r="AI266" s="40"/>
      <c r="AJ266" s="40"/>
      <c r="AK266" s="40"/>
      <c r="AL266" s="40"/>
      <c r="AM266" s="40"/>
      <c r="AN266" s="40"/>
      <c r="AO266" s="40"/>
      <c r="AP266" s="40"/>
      <c r="AQ266" s="81"/>
      <c r="AR266" s="40"/>
      <c r="AS266" s="40"/>
      <c r="AT266" s="120" t="s">
        <v>1214</v>
      </c>
      <c r="AU266" s="40" t="s">
        <v>1214</v>
      </c>
      <c r="AV266" s="40" t="s">
        <v>1214</v>
      </c>
      <c r="AW266" s="40" t="s">
        <v>1183</v>
      </c>
      <c r="AX266" s="40" t="s">
        <v>1214</v>
      </c>
      <c r="AY266" s="40" t="s">
        <v>2079</v>
      </c>
      <c r="AZ266" s="40" t="s">
        <v>2079</v>
      </c>
      <c r="BA266" s="40" t="s">
        <v>2079</v>
      </c>
      <c r="BB266" s="40" t="s">
        <v>1214</v>
      </c>
      <c r="BC266" s="40" t="s">
        <v>2079</v>
      </c>
      <c r="BD266" s="106" t="s">
        <v>1214</v>
      </c>
      <c r="BE266" s="140" t="s">
        <v>1214</v>
      </c>
      <c r="BF266" s="140" t="s">
        <v>1214</v>
      </c>
      <c r="BG266" s="40"/>
      <c r="BH266" s="40"/>
      <c r="BI266" s="40"/>
      <c r="BJ266" s="40"/>
      <c r="BK266" s="40"/>
      <c r="BL266" s="100"/>
      <c r="BM266" s="101"/>
      <c r="BN266" s="101"/>
      <c r="BO266" s="99"/>
      <c r="BP266" s="9"/>
      <c r="BQ266" s="1"/>
      <c r="BR266" s="25"/>
      <c r="BS266" s="67"/>
      <c r="BT266" s="67"/>
      <c r="BU266" s="84" t="e">
        <f t="shared" si="10"/>
        <v>#VALUE!</v>
      </c>
      <c r="BV266" s="99">
        <f t="shared" si="12"/>
        <v>0</v>
      </c>
      <c r="BW266" s="86">
        <f>Design!B272</f>
        <v>15.360000000000039</v>
      </c>
      <c r="BX266" s="10">
        <f>Design!F272</f>
        <v>7.0592498084401586E-2</v>
      </c>
      <c r="BY266" s="57" t="s">
        <v>1549</v>
      </c>
      <c r="BZ266" s="14" t="s">
        <v>2454</v>
      </c>
      <c r="CA266" s="245">
        <v>41726.715324074074</v>
      </c>
      <c r="CB266" t="s">
        <v>2220</v>
      </c>
      <c r="CC266" s="13"/>
      <c r="CD266" s="67"/>
      <c r="CE266" s="77">
        <v>260</v>
      </c>
      <c r="CF266" s="71">
        <v>81</v>
      </c>
      <c r="CG266" s="71">
        <v>76</v>
      </c>
      <c r="CH266" s="71">
        <v>74</v>
      </c>
      <c r="CI266" s="71">
        <v>77</v>
      </c>
      <c r="CJ266" s="71">
        <v>1</v>
      </c>
      <c r="CK266" s="71">
        <v>1</v>
      </c>
      <c r="CL266" s="71">
        <v>0</v>
      </c>
      <c r="CM266" s="71"/>
      <c r="CN266"/>
      <c r="CO266"/>
      <c r="CP266"/>
      <c r="CQ266"/>
      <c r="CR266"/>
      <c r="CS266">
        <v>260</v>
      </c>
      <c r="CT266">
        <v>47</v>
      </c>
      <c r="CU266" s="86">
        <v>211.490234375</v>
      </c>
      <c r="CV266" s="86">
        <v>-8.5097694396972656</v>
      </c>
      <c r="CW266" s="86"/>
      <c r="CX266" s="86"/>
      <c r="CY266" s="86"/>
      <c r="CZ266"/>
      <c r="DA266"/>
      <c r="DB266"/>
      <c r="DC266" s="86"/>
      <c r="DD266"/>
      <c r="DE266"/>
      <c r="DF266"/>
      <c r="DG266" s="86">
        <v>178</v>
      </c>
      <c r="DH266">
        <v>363.28335571289062</v>
      </c>
      <c r="DI266">
        <v>-6.8833103179931641</v>
      </c>
      <c r="DJ266">
        <v>55.625</v>
      </c>
      <c r="DK266" s="86">
        <v>87</v>
      </c>
      <c r="DL266">
        <v>119.5</v>
      </c>
      <c r="DM266"/>
      <c r="DN266"/>
      <c r="DO266" s="86"/>
      <c r="DP266"/>
      <c r="DQ266"/>
      <c r="DR266"/>
      <c r="DS266" s="86"/>
      <c r="DT266"/>
      <c r="DU266" s="86"/>
      <c r="DV266" s="86"/>
      <c r="DW266" s="86"/>
      <c r="DX266"/>
      <c r="DY266" s="86"/>
      <c r="DZ266" s="86"/>
      <c r="EA266" s="86"/>
      <c r="EB266"/>
      <c r="EC266" s="86"/>
      <c r="ED266" s="86"/>
      <c r="EE266" s="86"/>
      <c r="EF266"/>
      <c r="EG266" s="86"/>
      <c r="EH266" s="86"/>
      <c r="EI266" s="86"/>
      <c r="EJ266" s="159"/>
      <c r="EK266" s="159"/>
      <c r="EL266" s="160"/>
      <c r="FA266" s="78"/>
    </row>
    <row r="267" spans="1:157">
      <c r="A267" s="26"/>
      <c r="B267" s="26"/>
      <c r="C267" s="315"/>
      <c r="D267" s="37" t="s">
        <v>1718</v>
      </c>
      <c r="E267" s="37" t="s">
        <v>1719</v>
      </c>
      <c r="F267" s="38"/>
      <c r="G267" s="39"/>
      <c r="H267" s="40"/>
      <c r="I267" s="40"/>
      <c r="J267" s="40"/>
      <c r="K267" s="40"/>
      <c r="L267" s="40"/>
      <c r="M267" s="40"/>
      <c r="N267" s="40"/>
      <c r="O267" s="40"/>
      <c r="P267" s="40"/>
      <c r="Q267" s="40"/>
      <c r="R267" s="40"/>
      <c r="S267" s="40"/>
      <c r="T267" s="40"/>
      <c r="U267" s="40"/>
      <c r="V267" s="40"/>
      <c r="W267" s="40"/>
      <c r="X267" s="40"/>
      <c r="Y267" s="40"/>
      <c r="Z267" s="40"/>
      <c r="AA267" s="40"/>
      <c r="AB267" s="40"/>
      <c r="AC267" s="40"/>
      <c r="AD267" s="40"/>
      <c r="AE267" s="40"/>
      <c r="AF267" s="40"/>
      <c r="AG267" s="40"/>
      <c r="AH267" s="40"/>
      <c r="AI267" s="40"/>
      <c r="AJ267" s="40"/>
      <c r="AK267" s="40"/>
      <c r="AL267" s="40"/>
      <c r="AM267" s="40"/>
      <c r="AN267" s="40"/>
      <c r="AO267" s="40"/>
      <c r="AP267" s="40"/>
      <c r="AQ267" s="81"/>
      <c r="AR267" s="40"/>
      <c r="AS267" s="40"/>
      <c r="AT267" s="120" t="s">
        <v>2128</v>
      </c>
      <c r="AU267" s="40" t="s">
        <v>2128</v>
      </c>
      <c r="AV267" s="40" t="s">
        <v>2128</v>
      </c>
      <c r="AW267" s="40" t="s">
        <v>2208</v>
      </c>
      <c r="AX267" s="40" t="s">
        <v>2208</v>
      </c>
      <c r="AY267" s="40" t="s">
        <v>1861</v>
      </c>
      <c r="AZ267" s="40" t="s">
        <v>1861</v>
      </c>
      <c r="BA267" s="40" t="s">
        <v>1861</v>
      </c>
      <c r="BB267" s="40" t="s">
        <v>2208</v>
      </c>
      <c r="BC267" s="40" t="s">
        <v>1861</v>
      </c>
      <c r="BD267" s="106" t="s">
        <v>2208</v>
      </c>
      <c r="BE267" s="140" t="s">
        <v>2208</v>
      </c>
      <c r="BF267" s="140" t="s">
        <v>2208</v>
      </c>
      <c r="BG267" s="40"/>
      <c r="BH267" s="40"/>
      <c r="BI267" s="40"/>
      <c r="BJ267" s="40"/>
      <c r="BK267" s="40"/>
      <c r="BL267" s="100"/>
      <c r="BM267" s="101"/>
      <c r="BN267" s="101"/>
      <c r="BO267" s="99"/>
      <c r="BP267" s="9"/>
      <c r="BQ267" s="1"/>
      <c r="BR267" s="25"/>
      <c r="BS267" s="67"/>
      <c r="BT267" s="67"/>
      <c r="BU267" s="84" t="e">
        <f t="shared" ref="BU267:BU330" si="13">(BU$8-(MID(BT267,SEARCH("=",BT267)+1,SEARCH("=",BT267,4)-7))-(RIGHT(BT267,LEN(BT267)-SEARCH("SWP",BT267,4)-3)))/1000</f>
        <v>#VALUE!</v>
      </c>
      <c r="BV267" s="99">
        <f t="shared" si="12"/>
        <v>0</v>
      </c>
      <c r="BW267" s="86">
        <f>Design!B273</f>
        <v>15.420000000000039</v>
      </c>
      <c r="BX267" s="10">
        <f>Design!F273</f>
        <v>6.9992422900266124E-2</v>
      </c>
      <c r="BY267" s="57" t="s">
        <v>1550</v>
      </c>
      <c r="BZ267" s="14" t="s">
        <v>427</v>
      </c>
      <c r="CA267" s="245">
        <v>41726.715324074074</v>
      </c>
      <c r="CB267" t="s">
        <v>2506</v>
      </c>
      <c r="CC267" s="13"/>
      <c r="CD267" s="67"/>
      <c r="CE267" s="77">
        <v>261</v>
      </c>
      <c r="CF267" s="71">
        <v>80</v>
      </c>
      <c r="CG267" s="71">
        <v>81</v>
      </c>
      <c r="CH267" s="71">
        <v>79</v>
      </c>
      <c r="CI267" s="71">
        <v>74</v>
      </c>
      <c r="CJ267" s="71">
        <v>0</v>
      </c>
      <c r="CK267" s="71">
        <v>1</v>
      </c>
      <c r="CL267" s="71">
        <v>1</v>
      </c>
      <c r="CM267" s="71"/>
      <c r="CN267"/>
      <c r="CO267"/>
      <c r="CP267"/>
      <c r="CQ267"/>
      <c r="CR267"/>
      <c r="CS267">
        <v>261</v>
      </c>
      <c r="CT267">
        <v>47</v>
      </c>
      <c r="CU267" s="86">
        <v>211.490234375</v>
      </c>
      <c r="CV267" s="86">
        <v>-8.5097694396972656</v>
      </c>
      <c r="CW267" s="86"/>
      <c r="CX267" s="86"/>
      <c r="CY267" s="86"/>
      <c r="CZ267"/>
      <c r="DA267"/>
      <c r="DB267"/>
      <c r="DC267" s="86"/>
      <c r="DD267"/>
      <c r="DE267"/>
      <c r="DF267"/>
      <c r="DG267" s="86">
        <v>179</v>
      </c>
      <c r="DH267">
        <v>363.28335571289062</v>
      </c>
      <c r="DI267">
        <v>-6.9608683586120605</v>
      </c>
      <c r="DJ267">
        <v>54.9375</v>
      </c>
      <c r="DK267" s="86">
        <v>88</v>
      </c>
      <c r="DL267">
        <v>119.5</v>
      </c>
      <c r="DM267"/>
      <c r="DN267"/>
      <c r="DO267" s="86"/>
      <c r="DP267"/>
      <c r="DQ267"/>
      <c r="DR267"/>
      <c r="DS267" s="86"/>
      <c r="DT267"/>
      <c r="DU267" s="86"/>
      <c r="DV267" s="86"/>
      <c r="DW267" s="86"/>
      <c r="DX267"/>
      <c r="DY267" s="86"/>
      <c r="DZ267" s="86"/>
      <c r="EA267" s="86"/>
      <c r="EB267"/>
      <c r="EC267" s="86"/>
      <c r="ED267" s="86"/>
      <c r="EE267" s="86"/>
      <c r="EF267"/>
      <c r="EG267" s="86"/>
      <c r="EH267" s="86"/>
      <c r="EI267" s="86"/>
      <c r="EJ267" s="159"/>
      <c r="EK267" s="159"/>
      <c r="EL267" s="160"/>
      <c r="FA267" s="78"/>
    </row>
    <row r="268" spans="1:157">
      <c r="A268" s="26"/>
      <c r="B268" s="26"/>
      <c r="C268" s="315"/>
      <c r="D268" s="37" t="s">
        <v>1720</v>
      </c>
      <c r="E268" s="37" t="s">
        <v>1721</v>
      </c>
      <c r="F268" s="38"/>
      <c r="G268" s="39"/>
      <c r="H268" s="40"/>
      <c r="I268" s="40"/>
      <c r="J268" s="40"/>
      <c r="K268" s="40"/>
      <c r="L268" s="40"/>
      <c r="M268" s="40"/>
      <c r="N268" s="40"/>
      <c r="O268" s="40"/>
      <c r="P268" s="40"/>
      <c r="Q268" s="40"/>
      <c r="R268" s="40"/>
      <c r="S268" s="40"/>
      <c r="T268" s="40"/>
      <c r="U268" s="40"/>
      <c r="V268" s="40"/>
      <c r="W268" s="40"/>
      <c r="X268" s="40"/>
      <c r="Y268" s="40"/>
      <c r="Z268" s="40"/>
      <c r="AA268" s="40"/>
      <c r="AB268" s="40"/>
      <c r="AC268" s="40"/>
      <c r="AD268" s="40"/>
      <c r="AE268" s="40"/>
      <c r="AF268" s="40"/>
      <c r="AG268" s="40"/>
      <c r="AH268" s="40"/>
      <c r="AI268" s="40"/>
      <c r="AJ268" s="40"/>
      <c r="AK268" s="40"/>
      <c r="AL268" s="40"/>
      <c r="AM268" s="40"/>
      <c r="AN268" s="40"/>
      <c r="AO268" s="40"/>
      <c r="AP268" s="40"/>
      <c r="AQ268" s="81"/>
      <c r="AR268" s="40"/>
      <c r="AS268" s="40"/>
      <c r="AT268" s="120" t="s">
        <v>927</v>
      </c>
      <c r="AU268" s="40" t="s">
        <v>927</v>
      </c>
      <c r="AV268" s="40" t="s">
        <v>927</v>
      </c>
      <c r="AW268" s="40" t="s">
        <v>927</v>
      </c>
      <c r="AX268" s="40" t="s">
        <v>927</v>
      </c>
      <c r="AY268" s="40" t="s">
        <v>927</v>
      </c>
      <c r="AZ268" s="40" t="s">
        <v>927</v>
      </c>
      <c r="BA268" s="40" t="s">
        <v>927</v>
      </c>
      <c r="BB268" s="40" t="s">
        <v>927</v>
      </c>
      <c r="BC268" s="40" t="s">
        <v>927</v>
      </c>
      <c r="BD268" s="106" t="s">
        <v>927</v>
      </c>
      <c r="BE268" s="140" t="s">
        <v>927</v>
      </c>
      <c r="BF268" s="140" t="s">
        <v>927</v>
      </c>
      <c r="BG268" s="40"/>
      <c r="BH268" s="40"/>
      <c r="BI268" s="40"/>
      <c r="BJ268" s="40"/>
      <c r="BK268" s="40"/>
      <c r="BL268" s="100"/>
      <c r="BM268" s="101"/>
      <c r="BN268" s="101"/>
      <c r="BO268" s="99"/>
      <c r="BP268" s="9"/>
      <c r="BQ268" s="1"/>
      <c r="BR268" s="25"/>
      <c r="BS268" s="67"/>
      <c r="BT268" s="67"/>
      <c r="BU268" s="84" t="e">
        <f t="shared" si="13"/>
        <v>#VALUE!</v>
      </c>
      <c r="BV268" s="99">
        <f t="shared" si="12"/>
        <v>0</v>
      </c>
      <c r="BW268" s="86">
        <f>Design!B274</f>
        <v>15.48000000000004</v>
      </c>
      <c r="BX268" s="10">
        <f>Design!F274</f>
        <v>6.9399966776847524E-2</v>
      </c>
      <c r="BY268" s="57" t="s">
        <v>1551</v>
      </c>
      <c r="BZ268" s="14" t="s">
        <v>2456</v>
      </c>
      <c r="CA268" s="245">
        <v>41726.715324074074</v>
      </c>
      <c r="CB268" t="s">
        <v>2507</v>
      </c>
      <c r="CC268" s="13"/>
      <c r="CD268" s="67"/>
      <c r="CE268" s="77">
        <v>262</v>
      </c>
      <c r="CF268" s="71">
        <v>79</v>
      </c>
      <c r="CG268" s="71">
        <v>80</v>
      </c>
      <c r="CH268" s="71">
        <v>79</v>
      </c>
      <c r="CI268" s="71">
        <v>78</v>
      </c>
      <c r="CJ268" s="71">
        <v>1</v>
      </c>
      <c r="CK268" s="71">
        <v>1</v>
      </c>
      <c r="CL268" s="71">
        <v>1</v>
      </c>
      <c r="CM268" s="71"/>
      <c r="CN268"/>
      <c r="CO268"/>
      <c r="CP268"/>
      <c r="CQ268"/>
      <c r="CR268"/>
      <c r="CS268">
        <v>262</v>
      </c>
      <c r="CT268">
        <v>48</v>
      </c>
      <c r="CU268" s="86">
        <v>211.124267578125</v>
      </c>
      <c r="CV268" s="86">
        <v>-8.8757390975952148</v>
      </c>
      <c r="CW268" s="86"/>
      <c r="CX268" s="86"/>
      <c r="CY268" s="86"/>
      <c r="CZ268"/>
      <c r="DA268"/>
      <c r="DB268"/>
      <c r="DC268" s="86"/>
      <c r="DD268"/>
      <c r="DE268"/>
      <c r="DF268"/>
      <c r="DG268" s="86">
        <v>179</v>
      </c>
      <c r="DH268">
        <v>363.28335571289062</v>
      </c>
      <c r="DI268">
        <v>-6.9608683586120605</v>
      </c>
      <c r="DJ268">
        <v>53.9375</v>
      </c>
      <c r="DK268" s="86">
        <v>85</v>
      </c>
      <c r="DL268">
        <v>119.5</v>
      </c>
      <c r="DM268"/>
      <c r="DN268"/>
      <c r="DO268" s="86"/>
      <c r="DP268"/>
      <c r="DQ268"/>
      <c r="DR268"/>
      <c r="DS268" s="86"/>
      <c r="DT268"/>
      <c r="DU268" s="86"/>
      <c r="DV268" s="86"/>
      <c r="DW268" s="86"/>
      <c r="DX268"/>
      <c r="DY268" s="86"/>
      <c r="DZ268" s="86"/>
      <c r="EA268" s="86"/>
      <c r="EB268"/>
      <c r="EC268" s="86"/>
      <c r="ED268" s="86"/>
      <c r="EE268" s="86"/>
      <c r="EF268"/>
      <c r="EG268" s="86"/>
      <c r="EH268" s="86"/>
      <c r="EI268" s="86"/>
      <c r="EJ268" s="159"/>
      <c r="EK268" s="159"/>
      <c r="EL268" s="160"/>
      <c r="FA268" s="78"/>
    </row>
    <row r="269" spans="1:157">
      <c r="A269" s="26"/>
      <c r="B269" s="26"/>
      <c r="C269" s="315"/>
      <c r="D269" s="37" t="s">
        <v>1722</v>
      </c>
      <c r="E269" s="37" t="s">
        <v>1723</v>
      </c>
      <c r="F269" s="38"/>
      <c r="G269" s="39"/>
      <c r="H269" s="40"/>
      <c r="I269" s="40"/>
      <c r="J269" s="40"/>
      <c r="K269" s="40"/>
      <c r="L269" s="40"/>
      <c r="M269" s="40"/>
      <c r="N269" s="40"/>
      <c r="O269" s="40"/>
      <c r="P269" s="40"/>
      <c r="Q269" s="40"/>
      <c r="R269" s="40"/>
      <c r="S269" s="40"/>
      <c r="T269" s="40"/>
      <c r="U269" s="40"/>
      <c r="V269" s="40"/>
      <c r="W269" s="40"/>
      <c r="X269" s="40"/>
      <c r="Y269" s="40"/>
      <c r="Z269" s="40"/>
      <c r="AA269" s="40"/>
      <c r="AB269" s="40"/>
      <c r="AC269" s="40"/>
      <c r="AD269" s="40"/>
      <c r="AE269" s="40"/>
      <c r="AF269" s="40"/>
      <c r="AG269" s="40"/>
      <c r="AH269" s="40"/>
      <c r="AI269" s="40"/>
      <c r="AJ269" s="40"/>
      <c r="AK269" s="40"/>
      <c r="AL269" s="40"/>
      <c r="AM269" s="40"/>
      <c r="AN269" s="40"/>
      <c r="AO269" s="40"/>
      <c r="AP269" s="40"/>
      <c r="AQ269" s="81"/>
      <c r="AR269" s="40"/>
      <c r="AS269" s="40"/>
      <c r="AT269" s="120" t="s">
        <v>1207</v>
      </c>
      <c r="AU269" s="40" t="s">
        <v>1207</v>
      </c>
      <c r="AV269" s="40" t="s">
        <v>1207</v>
      </c>
      <c r="AW269" s="40" t="s">
        <v>1206</v>
      </c>
      <c r="AX269" s="40" t="s">
        <v>1206</v>
      </c>
      <c r="AY269" s="40" t="s">
        <v>1206</v>
      </c>
      <c r="AZ269" s="40" t="s">
        <v>1206</v>
      </c>
      <c r="BA269" s="40" t="s">
        <v>1206</v>
      </c>
      <c r="BB269" s="40" t="s">
        <v>1206</v>
      </c>
      <c r="BC269" s="40" t="s">
        <v>1206</v>
      </c>
      <c r="BD269" s="106" t="s">
        <v>1206</v>
      </c>
      <c r="BE269" s="140" t="s">
        <v>1206</v>
      </c>
      <c r="BF269" s="140" t="s">
        <v>1206</v>
      </c>
      <c r="BG269" s="40"/>
      <c r="BH269" s="40"/>
      <c r="BI269" s="40"/>
      <c r="BJ269" s="40"/>
      <c r="BK269" s="40"/>
      <c r="BL269" s="100"/>
      <c r="BM269" s="101"/>
      <c r="BN269" s="101"/>
      <c r="BO269" s="99"/>
      <c r="BP269" s="9"/>
      <c r="BQ269" s="1"/>
      <c r="BR269" s="25"/>
      <c r="BS269" s="67"/>
      <c r="BT269" s="67"/>
      <c r="BU269" s="84" t="e">
        <f t="shared" si="13"/>
        <v>#VALUE!</v>
      </c>
      <c r="BV269" s="99">
        <f t="shared" si="12"/>
        <v>0</v>
      </c>
      <c r="BW269" s="86">
        <f>Design!B275</f>
        <v>15.54000000000004</v>
      </c>
      <c r="BX269" s="10">
        <f>Design!F275</f>
        <v>6.8815001273902929E-2</v>
      </c>
      <c r="BY269" s="57" t="s">
        <v>1552</v>
      </c>
      <c r="BZ269" s="14" t="s">
        <v>2458</v>
      </c>
      <c r="CA269" s="245">
        <v>41726.71533564815</v>
      </c>
      <c r="CB269" t="s">
        <v>2508</v>
      </c>
      <c r="CC269" s="13"/>
      <c r="CD269" s="67"/>
      <c r="CE269" s="77">
        <v>263</v>
      </c>
      <c r="CF269" s="71">
        <v>83</v>
      </c>
      <c r="CG269" s="71">
        <v>82</v>
      </c>
      <c r="CH269" s="71">
        <v>79</v>
      </c>
      <c r="CI269" s="71">
        <v>76</v>
      </c>
      <c r="CJ269" s="71">
        <v>0</v>
      </c>
      <c r="CK269" s="71">
        <v>0</v>
      </c>
      <c r="CL269" s="71">
        <v>0</v>
      </c>
      <c r="CM269" s="71"/>
      <c r="CN269"/>
      <c r="CO269"/>
      <c r="CP269"/>
      <c r="CQ269"/>
      <c r="CR269"/>
      <c r="CS269">
        <v>263</v>
      </c>
      <c r="CT269">
        <v>48</v>
      </c>
      <c r="CU269" s="86">
        <v>211.124267578125</v>
      </c>
      <c r="CV269" s="86">
        <v>-8.8757390975952148</v>
      </c>
      <c r="CW269" s="86"/>
      <c r="CX269" s="86"/>
      <c r="CY269" s="86"/>
      <c r="CZ269"/>
      <c r="DA269"/>
      <c r="DB269"/>
      <c r="DC269" s="86"/>
      <c r="DD269"/>
      <c r="DE269"/>
      <c r="DF269"/>
      <c r="DG269" s="86">
        <v>180</v>
      </c>
      <c r="DH269">
        <v>362.61309814453125</v>
      </c>
      <c r="DI269">
        <v>-7.0388603210449219</v>
      </c>
      <c r="DJ269">
        <v>56.3125</v>
      </c>
      <c r="DK269" s="86">
        <v>88</v>
      </c>
      <c r="DL269">
        <v>119.5</v>
      </c>
      <c r="DM269"/>
      <c r="DN269"/>
      <c r="DO269" s="86"/>
      <c r="DP269"/>
      <c r="DQ269"/>
      <c r="DR269"/>
      <c r="DS269" s="86"/>
      <c r="DT269"/>
      <c r="DU269" s="86"/>
      <c r="DV269" s="86"/>
      <c r="DW269" s="86"/>
      <c r="DX269"/>
      <c r="DY269" s="86"/>
      <c r="DZ269" s="86"/>
      <c r="EA269" s="86"/>
      <c r="EB269"/>
      <c r="EC269" s="86"/>
      <c r="ED269" s="86"/>
      <c r="EE269" s="86"/>
      <c r="EF269"/>
      <c r="EG269" s="86"/>
      <c r="EH269" s="86"/>
      <c r="EI269" s="86"/>
      <c r="EJ269" s="159"/>
      <c r="EK269" s="159"/>
      <c r="EL269" s="160"/>
      <c r="FA269" s="78"/>
    </row>
    <row r="270" spans="1:157">
      <c r="A270" s="26"/>
      <c r="B270" s="26"/>
      <c r="C270" s="315"/>
      <c r="D270" s="37" t="s">
        <v>1724</v>
      </c>
      <c r="E270" s="37" t="s">
        <v>1725</v>
      </c>
      <c r="F270" s="38"/>
      <c r="G270" s="39"/>
      <c r="H270" s="40"/>
      <c r="I270" s="40"/>
      <c r="J270" s="40"/>
      <c r="K270" s="40"/>
      <c r="L270" s="40"/>
      <c r="M270" s="40"/>
      <c r="N270" s="40"/>
      <c r="O270" s="40"/>
      <c r="P270" s="40"/>
      <c r="Q270" s="40"/>
      <c r="R270" s="40"/>
      <c r="S270" s="40"/>
      <c r="T270" s="40"/>
      <c r="U270" s="40"/>
      <c r="V270" s="40"/>
      <c r="W270" s="40"/>
      <c r="X270" s="40"/>
      <c r="Y270" s="40"/>
      <c r="Z270" s="40"/>
      <c r="AA270" s="40"/>
      <c r="AB270" s="40"/>
      <c r="AC270" s="40"/>
      <c r="AD270" s="40"/>
      <c r="AE270" s="40"/>
      <c r="AF270" s="40"/>
      <c r="AG270" s="40"/>
      <c r="AH270" s="40"/>
      <c r="AI270" s="40"/>
      <c r="AJ270" s="40"/>
      <c r="AK270" s="40"/>
      <c r="AL270" s="40"/>
      <c r="AM270" s="40"/>
      <c r="AN270" s="40"/>
      <c r="AO270" s="40"/>
      <c r="AP270" s="40"/>
      <c r="AQ270" s="81"/>
      <c r="AR270" s="40"/>
      <c r="AS270" s="40"/>
      <c r="AT270" s="120" t="s">
        <v>922</v>
      </c>
      <c r="AU270" s="40" t="s">
        <v>922</v>
      </c>
      <c r="AV270" s="40" t="s">
        <v>922</v>
      </c>
      <c r="AW270" s="40" t="s">
        <v>922</v>
      </c>
      <c r="AX270" s="40" t="s">
        <v>922</v>
      </c>
      <c r="AY270" s="40" t="s">
        <v>922</v>
      </c>
      <c r="AZ270" s="40" t="s">
        <v>922</v>
      </c>
      <c r="BA270" s="40" t="s">
        <v>922</v>
      </c>
      <c r="BB270" s="40" t="s">
        <v>922</v>
      </c>
      <c r="BC270" s="40" t="s">
        <v>922</v>
      </c>
      <c r="BD270" s="106" t="s">
        <v>922</v>
      </c>
      <c r="BE270" s="140" t="s">
        <v>922</v>
      </c>
      <c r="BF270" s="140" t="s">
        <v>922</v>
      </c>
      <c r="BG270" s="40"/>
      <c r="BH270" s="40"/>
      <c r="BI270" s="40"/>
      <c r="BJ270" s="40"/>
      <c r="BK270" s="40"/>
      <c r="BL270" s="100"/>
      <c r="BM270" s="101"/>
      <c r="BN270" s="101"/>
      <c r="BO270" s="99"/>
      <c r="BP270" s="9"/>
      <c r="BQ270" s="1"/>
      <c r="BR270" s="25"/>
      <c r="BS270" s="67"/>
      <c r="BT270" s="67"/>
      <c r="BU270" s="84" t="e">
        <f t="shared" si="13"/>
        <v>#VALUE!</v>
      </c>
      <c r="BV270" s="99">
        <f t="shared" si="12"/>
        <v>0</v>
      </c>
      <c r="BW270" s="86">
        <f>Design!B276</f>
        <v>15.600000000000041</v>
      </c>
      <c r="BX270" s="10">
        <f>Design!F276</f>
        <v>6.8237400646344273E-2</v>
      </c>
      <c r="BY270" s="57" t="s">
        <v>1553</v>
      </c>
      <c r="BZ270" s="14" t="s">
        <v>2460</v>
      </c>
      <c r="CA270" s="245">
        <v>41726.71533564815</v>
      </c>
      <c r="CB270" t="s">
        <v>2509</v>
      </c>
      <c r="CC270" s="13"/>
      <c r="CD270" s="67"/>
      <c r="CE270" s="77">
        <v>264</v>
      </c>
      <c r="CF270" s="71">
        <v>82</v>
      </c>
      <c r="CG270" s="71">
        <v>79</v>
      </c>
      <c r="CH270" s="71">
        <v>79</v>
      </c>
      <c r="CI270" s="71">
        <v>75</v>
      </c>
      <c r="CJ270" s="71">
        <v>1</v>
      </c>
      <c r="CK270" s="71">
        <v>0</v>
      </c>
      <c r="CL270" s="71">
        <v>0</v>
      </c>
      <c r="CM270" s="71"/>
      <c r="CN270"/>
      <c r="CO270"/>
      <c r="CP270"/>
      <c r="CQ270"/>
      <c r="CR270"/>
      <c r="CS270">
        <v>264</v>
      </c>
      <c r="CT270">
        <v>48</v>
      </c>
      <c r="CU270" s="86">
        <v>211.124267578125</v>
      </c>
      <c r="CV270" s="86">
        <v>-8.8757390975952148</v>
      </c>
      <c r="CW270" s="86"/>
      <c r="CX270" s="86"/>
      <c r="CY270" s="86"/>
      <c r="CZ270"/>
      <c r="DA270"/>
      <c r="DB270"/>
      <c r="DC270" s="86"/>
      <c r="DD270"/>
      <c r="DE270"/>
      <c r="DF270"/>
      <c r="DG270" s="86">
        <v>181</v>
      </c>
      <c r="DH270">
        <v>362.61309814453125</v>
      </c>
      <c r="DI270">
        <v>-7.1172871589660645</v>
      </c>
      <c r="DJ270">
        <v>51.125</v>
      </c>
      <c r="DK270" s="86">
        <v>93</v>
      </c>
      <c r="DL270">
        <v>119.5</v>
      </c>
      <c r="DM270"/>
      <c r="DN270"/>
      <c r="DO270" s="86"/>
      <c r="DP270"/>
      <c r="DQ270"/>
      <c r="DR270"/>
      <c r="DS270" s="86"/>
      <c r="DT270"/>
      <c r="DU270" s="86"/>
      <c r="DV270" s="86"/>
      <c r="DW270" s="86"/>
      <c r="DX270"/>
      <c r="DY270" s="86"/>
      <c r="DZ270" s="86"/>
      <c r="EA270" s="86"/>
      <c r="EB270"/>
      <c r="EC270" s="86"/>
      <c r="ED270" s="86"/>
      <c r="EE270" s="86"/>
      <c r="EF270"/>
      <c r="EG270" s="86"/>
      <c r="EH270" s="86"/>
      <c r="EI270" s="86"/>
      <c r="EJ270" s="159"/>
      <c r="EK270" s="159"/>
      <c r="EL270" s="160"/>
      <c r="FA270" s="78"/>
    </row>
    <row r="271" spans="1:157">
      <c r="A271" s="26"/>
      <c r="B271" s="26"/>
      <c r="C271" s="315"/>
      <c r="D271" s="37" t="s">
        <v>1726</v>
      </c>
      <c r="E271" s="37" t="s">
        <v>1727</v>
      </c>
      <c r="F271" s="38"/>
      <c r="G271" s="39"/>
      <c r="H271" s="40"/>
      <c r="I271" s="40"/>
      <c r="J271" s="40"/>
      <c r="K271" s="40"/>
      <c r="L271" s="40"/>
      <c r="M271" s="40"/>
      <c r="N271" s="40"/>
      <c r="O271" s="40"/>
      <c r="P271" s="40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0"/>
      <c r="AN271" s="40"/>
      <c r="AO271" s="40"/>
      <c r="AP271" s="40"/>
      <c r="AQ271" s="81"/>
      <c r="AR271" s="40"/>
      <c r="AS271" s="40"/>
      <c r="AT271" s="120" t="s">
        <v>922</v>
      </c>
      <c r="AU271" s="40" t="s">
        <v>922</v>
      </c>
      <c r="AV271" s="40" t="s">
        <v>922</v>
      </c>
      <c r="AW271" s="40" t="s">
        <v>922</v>
      </c>
      <c r="AX271" s="40" t="s">
        <v>922</v>
      </c>
      <c r="AY271" s="40" t="s">
        <v>922</v>
      </c>
      <c r="AZ271" s="40" t="s">
        <v>922</v>
      </c>
      <c r="BA271" s="40" t="s">
        <v>922</v>
      </c>
      <c r="BB271" s="40" t="s">
        <v>922</v>
      </c>
      <c r="BC271" s="40" t="s">
        <v>922</v>
      </c>
      <c r="BD271" s="106" t="s">
        <v>922</v>
      </c>
      <c r="BE271" s="140" t="s">
        <v>922</v>
      </c>
      <c r="BF271" s="140" t="s">
        <v>922</v>
      </c>
      <c r="BG271" s="40"/>
      <c r="BH271" s="40"/>
      <c r="BI271" s="40"/>
      <c r="BJ271" s="40"/>
      <c r="BK271" s="40"/>
      <c r="BL271" s="100"/>
      <c r="BM271" s="101"/>
      <c r="BN271" s="101"/>
      <c r="BO271" s="99"/>
      <c r="BP271" s="9"/>
      <c r="BQ271" s="1"/>
      <c r="BR271" s="25"/>
      <c r="BS271" s="67"/>
      <c r="BT271" s="67"/>
      <c r="BU271" s="84" t="e">
        <f t="shared" si="13"/>
        <v>#VALUE!</v>
      </c>
      <c r="BV271" s="99">
        <f t="shared" si="12"/>
        <v>0</v>
      </c>
      <c r="BW271" s="86">
        <f>Design!B277</f>
        <v>15.660000000000041</v>
      </c>
      <c r="BX271" s="10">
        <f>Design!F277</f>
        <v>6.7667041776656806E-2</v>
      </c>
      <c r="BY271" s="57" t="s">
        <v>1554</v>
      </c>
      <c r="BZ271" s="14" t="s">
        <v>2462</v>
      </c>
      <c r="CA271" s="245">
        <v>41726.71533564815</v>
      </c>
      <c r="CB271" t="s">
        <v>2510</v>
      </c>
      <c r="CC271" s="13"/>
      <c r="CD271" s="67"/>
      <c r="CE271" s="77">
        <v>265</v>
      </c>
      <c r="CF271" s="71">
        <v>81</v>
      </c>
      <c r="CG271" s="71">
        <v>79</v>
      </c>
      <c r="CH271" s="71">
        <v>77</v>
      </c>
      <c r="CI271" s="71">
        <v>78</v>
      </c>
      <c r="CJ271" s="71">
        <v>1</v>
      </c>
      <c r="CK271" s="71">
        <v>0</v>
      </c>
      <c r="CL271" s="71">
        <v>0</v>
      </c>
      <c r="CM271" s="71"/>
      <c r="CN271"/>
      <c r="CO271"/>
      <c r="CP271"/>
      <c r="CQ271"/>
      <c r="CR271"/>
      <c r="CS271">
        <v>265</v>
      </c>
      <c r="CT271">
        <v>48</v>
      </c>
      <c r="CU271" s="86">
        <v>211.124267578125</v>
      </c>
      <c r="CV271" s="86">
        <v>-8.8757390975952148</v>
      </c>
      <c r="CW271" s="86"/>
      <c r="CX271" s="86"/>
      <c r="CY271" s="86"/>
      <c r="CZ271"/>
      <c r="DA271"/>
      <c r="DB271"/>
      <c r="DC271" s="86"/>
      <c r="DD271"/>
      <c r="DE271"/>
      <c r="DF271"/>
      <c r="DG271" s="86">
        <v>182</v>
      </c>
      <c r="DH271">
        <v>363.42385864257812</v>
      </c>
      <c r="DI271">
        <v>-7.1961483955383301</v>
      </c>
      <c r="DJ271">
        <v>48.75</v>
      </c>
      <c r="DK271" s="86">
        <v>91</v>
      </c>
      <c r="DL271">
        <v>119.5</v>
      </c>
      <c r="DM271"/>
      <c r="DN271"/>
      <c r="DO271" s="86"/>
      <c r="DP271"/>
      <c r="DQ271"/>
      <c r="DR271"/>
      <c r="DS271" s="86"/>
      <c r="DT271"/>
      <c r="DU271" s="86"/>
      <c r="DV271" s="86"/>
      <c r="DW271" s="86"/>
      <c r="DX271"/>
      <c r="DY271" s="86"/>
      <c r="DZ271" s="86"/>
      <c r="EA271" s="86"/>
      <c r="EB271"/>
      <c r="EC271" s="86"/>
      <c r="ED271" s="86"/>
      <c r="EE271" s="86"/>
      <c r="EF271"/>
      <c r="EG271" s="86"/>
      <c r="EH271" s="86"/>
      <c r="EI271" s="86"/>
      <c r="EJ271" s="159"/>
      <c r="EK271" s="159"/>
      <c r="EL271" s="160"/>
      <c r="FA271" s="78"/>
    </row>
    <row r="272" spans="1:157">
      <c r="A272" s="26"/>
      <c r="B272" s="26"/>
      <c r="C272" s="315"/>
      <c r="D272" s="37" t="s">
        <v>1728</v>
      </c>
      <c r="E272" s="37" t="s">
        <v>1729</v>
      </c>
      <c r="F272" s="38"/>
      <c r="G272" s="39"/>
      <c r="H272" s="40"/>
      <c r="I272" s="40"/>
      <c r="J272" s="40"/>
      <c r="K272" s="40"/>
      <c r="L272" s="40"/>
      <c r="M272" s="40"/>
      <c r="N272" s="40"/>
      <c r="O272" s="40"/>
      <c r="P272" s="40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0"/>
      <c r="AN272" s="40"/>
      <c r="AO272" s="40"/>
      <c r="AP272" s="40"/>
      <c r="AQ272" s="81"/>
      <c r="AR272" s="40"/>
      <c r="AS272" s="40"/>
      <c r="AT272" s="120" t="s">
        <v>1214</v>
      </c>
      <c r="AU272" s="40" t="s">
        <v>1214</v>
      </c>
      <c r="AV272" s="40" t="s">
        <v>1214</v>
      </c>
      <c r="AW272" s="40" t="s">
        <v>1214</v>
      </c>
      <c r="AX272" s="40" t="s">
        <v>1214</v>
      </c>
      <c r="AY272" s="40" t="s">
        <v>1214</v>
      </c>
      <c r="AZ272" s="40" t="s">
        <v>1214</v>
      </c>
      <c r="BA272" s="40" t="s">
        <v>1214</v>
      </c>
      <c r="BB272" s="40" t="s">
        <v>1214</v>
      </c>
      <c r="BC272" s="40" t="s">
        <v>1214</v>
      </c>
      <c r="BD272" s="106" t="s">
        <v>1214</v>
      </c>
      <c r="BE272" s="140" t="s">
        <v>1214</v>
      </c>
      <c r="BF272" s="140" t="s">
        <v>1214</v>
      </c>
      <c r="BG272" s="40"/>
      <c r="BH272" s="40"/>
      <c r="BI272" s="40"/>
      <c r="BJ272" s="40"/>
      <c r="BK272" s="40"/>
      <c r="BL272" s="100"/>
      <c r="BM272" s="101"/>
      <c r="BN272" s="101"/>
      <c r="BO272" s="99"/>
      <c r="BP272" s="9"/>
      <c r="BQ272" s="1"/>
      <c r="BR272" s="25"/>
      <c r="BS272" s="67"/>
      <c r="BT272" s="67"/>
      <c r="BU272" s="84" t="e">
        <f t="shared" si="13"/>
        <v>#VALUE!</v>
      </c>
      <c r="BV272" s="99">
        <f t="shared" si="12"/>
        <v>0</v>
      </c>
      <c r="BW272" s="86">
        <f>Design!B278</f>
        <v>15.720000000000041</v>
      </c>
      <c r="BX272" s="10">
        <f>Design!F278</f>
        <v>6.7103804109286277E-2</v>
      </c>
      <c r="BY272" s="57" t="s">
        <v>1555</v>
      </c>
      <c r="BZ272" s="14" t="s">
        <v>2454</v>
      </c>
      <c r="CA272" s="245">
        <v>41726.71533564815</v>
      </c>
      <c r="CB272" t="s">
        <v>2220</v>
      </c>
      <c r="CC272" s="13"/>
      <c r="CD272" s="67"/>
      <c r="CE272" s="77">
        <v>266</v>
      </c>
      <c r="CF272" s="71">
        <v>79</v>
      </c>
      <c r="CG272" s="71">
        <v>80</v>
      </c>
      <c r="CH272" s="71">
        <v>78</v>
      </c>
      <c r="CI272" s="71">
        <v>80</v>
      </c>
      <c r="CJ272" s="71">
        <v>0</v>
      </c>
      <c r="CK272" s="71">
        <v>1</v>
      </c>
      <c r="CL272" s="71">
        <v>1</v>
      </c>
      <c r="CM272" s="71"/>
      <c r="CN272"/>
      <c r="CO272"/>
      <c r="CP272"/>
      <c r="CQ272"/>
      <c r="CR272"/>
      <c r="CS272">
        <v>266</v>
      </c>
      <c r="CT272">
        <v>48</v>
      </c>
      <c r="CU272" s="86">
        <v>211.124267578125</v>
      </c>
      <c r="CV272" s="86">
        <v>-8.8757390975952148</v>
      </c>
      <c r="CW272" s="86"/>
      <c r="CX272" s="86"/>
      <c r="CY272" s="86"/>
      <c r="CZ272"/>
      <c r="DA272"/>
      <c r="DB272"/>
      <c r="DC272" s="86"/>
      <c r="DD272"/>
      <c r="DE272"/>
      <c r="DF272"/>
      <c r="DG272" s="86">
        <v>182</v>
      </c>
      <c r="DH272">
        <v>364.14932250976562</v>
      </c>
      <c r="DI272">
        <v>-7.1961483955383301</v>
      </c>
      <c r="DJ272">
        <v>49.176471710205078</v>
      </c>
      <c r="DK272" s="86">
        <v>91</v>
      </c>
      <c r="DL272">
        <v>120</v>
      </c>
      <c r="DM272"/>
      <c r="DN272"/>
      <c r="DO272" s="86"/>
      <c r="DP272"/>
      <c r="DQ272"/>
      <c r="DR272"/>
      <c r="DS272" s="86"/>
      <c r="DT272"/>
      <c r="DU272" s="86"/>
      <c r="DV272" s="86"/>
      <c r="DW272" s="86"/>
      <c r="DX272"/>
      <c r="DY272" s="86"/>
      <c r="DZ272" s="86"/>
      <c r="EA272" s="86"/>
      <c r="EB272"/>
      <c r="EC272" s="86"/>
      <c r="ED272" s="86"/>
      <c r="EE272" s="86"/>
      <c r="EF272"/>
      <c r="EG272" s="86"/>
      <c r="EH272" s="86"/>
      <c r="EI272" s="86"/>
      <c r="EJ272" s="159"/>
      <c r="EK272" s="159"/>
      <c r="EL272" s="160"/>
      <c r="FA272" s="78"/>
    </row>
    <row r="273" spans="1:157">
      <c r="A273" s="26"/>
      <c r="B273" s="26"/>
      <c r="C273" s="315"/>
      <c r="D273" s="37" t="s">
        <v>1730</v>
      </c>
      <c r="E273" s="37" t="s">
        <v>1731</v>
      </c>
      <c r="F273" s="38"/>
      <c r="G273" s="39"/>
      <c r="H273" s="40"/>
      <c r="I273" s="40"/>
      <c r="J273" s="40"/>
      <c r="K273" s="40"/>
      <c r="L273" s="40"/>
      <c r="M273" s="40"/>
      <c r="N273" s="40"/>
      <c r="O273" s="40"/>
      <c r="P273" s="40"/>
      <c r="Q273" s="40"/>
      <c r="R273" s="40"/>
      <c r="S273" s="40"/>
      <c r="T273" s="40"/>
      <c r="U273" s="40"/>
      <c r="V273" s="40"/>
      <c r="W273" s="40"/>
      <c r="X273" s="40"/>
      <c r="Y273" s="40"/>
      <c r="Z273" s="40"/>
      <c r="AA273" s="40"/>
      <c r="AB273" s="40"/>
      <c r="AC273" s="40"/>
      <c r="AD273" s="40"/>
      <c r="AE273" s="40"/>
      <c r="AF273" s="40"/>
      <c r="AG273" s="46"/>
      <c r="AH273" s="40"/>
      <c r="AI273" s="46"/>
      <c r="AJ273" s="40"/>
      <c r="AK273" s="40"/>
      <c r="AL273" s="40"/>
      <c r="AM273" s="40"/>
      <c r="AN273" s="40"/>
      <c r="AO273" s="40"/>
      <c r="AP273" s="40"/>
      <c r="AQ273" s="81"/>
      <c r="AR273" s="40"/>
      <c r="AS273" s="40"/>
      <c r="AT273" s="120" t="s">
        <v>2128</v>
      </c>
      <c r="AU273" s="40" t="s">
        <v>2128</v>
      </c>
      <c r="AV273" s="40" t="s">
        <v>2128</v>
      </c>
      <c r="AW273" s="40" t="s">
        <v>2208</v>
      </c>
      <c r="AX273" s="40" t="s">
        <v>2208</v>
      </c>
      <c r="AY273" s="40" t="s">
        <v>2208</v>
      </c>
      <c r="AZ273" s="40" t="s">
        <v>2208</v>
      </c>
      <c r="BA273" s="40" t="s">
        <v>2208</v>
      </c>
      <c r="BB273" s="40" t="s">
        <v>2208</v>
      </c>
      <c r="BC273" s="40" t="s">
        <v>2208</v>
      </c>
      <c r="BD273" s="106" t="s">
        <v>2208</v>
      </c>
      <c r="BE273" s="140" t="s">
        <v>2208</v>
      </c>
      <c r="BF273" s="140" t="s">
        <v>2208</v>
      </c>
      <c r="BG273" s="40"/>
      <c r="BH273" s="40"/>
      <c r="BI273" s="40"/>
      <c r="BJ273" s="40"/>
      <c r="BK273" s="40"/>
      <c r="BL273" s="100"/>
      <c r="BM273" s="101"/>
      <c r="BN273" s="101"/>
      <c r="BO273" s="99"/>
      <c r="BP273" s="9"/>
      <c r="BQ273" s="1"/>
      <c r="BR273" s="25"/>
      <c r="BS273" s="67"/>
      <c r="BT273" s="67"/>
      <c r="BU273" s="84" t="e">
        <f t="shared" si="13"/>
        <v>#VALUE!</v>
      </c>
      <c r="BV273" s="99">
        <f t="shared" si="12"/>
        <v>0</v>
      </c>
      <c r="BW273" s="86">
        <f>Design!B279</f>
        <v>15.780000000000042</v>
      </c>
      <c r="BX273" s="10">
        <f>Design!F279</f>
        <v>6.6547569586929797E-2</v>
      </c>
      <c r="BY273" s="57" t="s">
        <v>1556</v>
      </c>
      <c r="BZ273" s="14" t="s">
        <v>427</v>
      </c>
      <c r="CA273" s="245">
        <v>41726.71533564815</v>
      </c>
      <c r="CB273" t="s">
        <v>2511</v>
      </c>
      <c r="CC273" s="13"/>
      <c r="CD273" s="67"/>
      <c r="CE273" s="77">
        <v>267</v>
      </c>
      <c r="CF273" s="71">
        <v>84</v>
      </c>
      <c r="CG273" s="71">
        <v>80</v>
      </c>
      <c r="CH273" s="71">
        <v>77</v>
      </c>
      <c r="CI273" s="71">
        <v>75</v>
      </c>
      <c r="CJ273" s="71">
        <v>0</v>
      </c>
      <c r="CK273" s="71">
        <v>1</v>
      </c>
      <c r="CL273" s="71">
        <v>1</v>
      </c>
      <c r="CM273" s="71"/>
      <c r="CN273"/>
      <c r="CO273"/>
      <c r="CP273"/>
      <c r="CQ273"/>
      <c r="CR273"/>
      <c r="CS273">
        <v>267</v>
      </c>
      <c r="CT273">
        <v>48</v>
      </c>
      <c r="CU273" s="86">
        <v>211.124267578125</v>
      </c>
      <c r="CV273" s="86">
        <v>-8.8757390975952148</v>
      </c>
      <c r="CW273" s="86"/>
      <c r="CX273" s="86"/>
      <c r="CY273" s="86"/>
      <c r="CZ273"/>
      <c r="DA273"/>
      <c r="DB273"/>
      <c r="DC273" s="86"/>
      <c r="DD273"/>
      <c r="DE273"/>
      <c r="DF273"/>
      <c r="DG273" s="86">
        <v>183</v>
      </c>
      <c r="DH273">
        <v>365.035400390625</v>
      </c>
      <c r="DI273">
        <v>-7.275444507598877</v>
      </c>
      <c r="DJ273">
        <v>48.294116973876953</v>
      </c>
      <c r="DK273" s="86">
        <v>89</v>
      </c>
      <c r="DL273">
        <v>120</v>
      </c>
      <c r="DM273"/>
      <c r="DN273"/>
      <c r="DO273" s="86"/>
      <c r="DP273"/>
      <c r="DQ273"/>
      <c r="DR273"/>
      <c r="DS273" s="86"/>
      <c r="DT273"/>
      <c r="DU273" s="86"/>
      <c r="DV273" s="86"/>
      <c r="DW273" s="86"/>
      <c r="DX273"/>
      <c r="DY273" s="86"/>
      <c r="DZ273" s="86"/>
      <c r="EA273" s="86"/>
      <c r="EB273"/>
      <c r="EC273" s="86"/>
      <c r="ED273" s="86"/>
      <c r="EE273" s="86"/>
      <c r="EF273"/>
      <c r="EG273" s="86"/>
      <c r="EH273" s="86"/>
      <c r="EI273" s="86"/>
      <c r="EJ273" s="159"/>
      <c r="EK273" s="159"/>
      <c r="EL273" s="160"/>
      <c r="FA273" s="78"/>
    </row>
    <row r="274" spans="1:157">
      <c r="A274" s="26"/>
      <c r="B274" s="26"/>
      <c r="C274" s="315"/>
      <c r="D274" s="37" t="s">
        <v>1732</v>
      </c>
      <c r="E274" s="37" t="s">
        <v>1733</v>
      </c>
      <c r="F274" s="38"/>
      <c r="G274" s="39"/>
      <c r="H274" s="40"/>
      <c r="I274" s="40"/>
      <c r="J274" s="40"/>
      <c r="K274" s="40"/>
      <c r="L274" s="40"/>
      <c r="M274" s="40"/>
      <c r="N274" s="40"/>
      <c r="O274" s="40"/>
      <c r="P274" s="40"/>
      <c r="Q274" s="40"/>
      <c r="R274" s="40"/>
      <c r="S274" s="40"/>
      <c r="T274" s="40"/>
      <c r="U274" s="40"/>
      <c r="V274" s="40"/>
      <c r="W274" s="40"/>
      <c r="X274" s="40"/>
      <c r="Y274" s="40"/>
      <c r="Z274" s="40"/>
      <c r="AA274" s="40"/>
      <c r="AB274" s="40"/>
      <c r="AC274" s="40"/>
      <c r="AD274" s="40"/>
      <c r="AE274" s="40"/>
      <c r="AF274" s="40"/>
      <c r="AG274" s="40"/>
      <c r="AH274" s="40"/>
      <c r="AI274" s="40"/>
      <c r="AJ274" s="40"/>
      <c r="AK274" s="40"/>
      <c r="AL274" s="40"/>
      <c r="AM274" s="40"/>
      <c r="AN274" s="40"/>
      <c r="AO274" s="40"/>
      <c r="AP274" s="40"/>
      <c r="AQ274" s="81"/>
      <c r="AR274" s="40"/>
      <c r="AS274" s="40"/>
      <c r="AT274" s="120" t="s">
        <v>927</v>
      </c>
      <c r="AU274" s="40" t="s">
        <v>927</v>
      </c>
      <c r="AV274" s="40" t="s">
        <v>927</v>
      </c>
      <c r="AW274" s="40" t="s">
        <v>927</v>
      </c>
      <c r="AX274" s="40" t="s">
        <v>927</v>
      </c>
      <c r="AY274" s="40" t="s">
        <v>927</v>
      </c>
      <c r="AZ274" s="40" t="s">
        <v>927</v>
      </c>
      <c r="BA274" s="40" t="s">
        <v>927</v>
      </c>
      <c r="BB274" s="40" t="s">
        <v>927</v>
      </c>
      <c r="BC274" s="40" t="s">
        <v>927</v>
      </c>
      <c r="BD274" s="106" t="s">
        <v>927</v>
      </c>
      <c r="BE274" s="140" t="s">
        <v>927</v>
      </c>
      <c r="BF274" s="140" t="s">
        <v>927</v>
      </c>
      <c r="BG274" s="40"/>
      <c r="BH274" s="40"/>
      <c r="BI274" s="40"/>
      <c r="BJ274" s="40"/>
      <c r="BK274" s="40"/>
      <c r="BL274" s="100"/>
      <c r="BM274" s="101"/>
      <c r="BN274" s="101"/>
      <c r="BO274" s="99"/>
      <c r="BP274" s="9"/>
      <c r="BQ274" s="1"/>
      <c r="BR274" s="25"/>
      <c r="BS274" s="67"/>
      <c r="BT274" s="67"/>
      <c r="BU274" s="84" t="e">
        <f t="shared" si="13"/>
        <v>#VALUE!</v>
      </c>
      <c r="BV274" s="99">
        <f t="shared" si="12"/>
        <v>0</v>
      </c>
      <c r="BW274" s="86">
        <f>Design!B280</f>
        <v>15.840000000000042</v>
      </c>
      <c r="BX274" s="10">
        <f>Design!F280</f>
        <v>6.5998222588667443E-2</v>
      </c>
      <c r="BY274" s="57" t="s">
        <v>1557</v>
      </c>
      <c r="BZ274" s="14" t="s">
        <v>2456</v>
      </c>
      <c r="CA274" s="245">
        <v>41726.71533564815</v>
      </c>
      <c r="CB274" t="s">
        <v>2512</v>
      </c>
      <c r="CC274" s="13"/>
      <c r="CD274" s="67"/>
      <c r="CE274" s="77">
        <v>268</v>
      </c>
      <c r="CF274" s="71">
        <v>83</v>
      </c>
      <c r="CG274" s="71">
        <v>83</v>
      </c>
      <c r="CH274" s="71">
        <v>79</v>
      </c>
      <c r="CI274" s="71">
        <v>78</v>
      </c>
      <c r="CJ274" s="71">
        <v>1</v>
      </c>
      <c r="CK274" s="71">
        <v>1</v>
      </c>
      <c r="CL274" s="71">
        <v>0</v>
      </c>
      <c r="CM274" s="71"/>
      <c r="CN274"/>
      <c r="CO274"/>
      <c r="CP274"/>
      <c r="CQ274"/>
      <c r="CR274"/>
      <c r="CS274">
        <v>268</v>
      </c>
      <c r="CT274">
        <v>49</v>
      </c>
      <c r="CU274" s="86">
        <v>210.75057983398438</v>
      </c>
      <c r="CV274" s="86">
        <v>-9.2494144439697266</v>
      </c>
      <c r="CW274" s="86"/>
      <c r="CX274" s="86"/>
      <c r="CY274" s="86"/>
      <c r="CZ274"/>
      <c r="DA274"/>
      <c r="DB274"/>
      <c r="DC274" s="86"/>
      <c r="DD274"/>
      <c r="DE274"/>
      <c r="DF274"/>
      <c r="DG274" s="86">
        <v>184</v>
      </c>
      <c r="DH274">
        <v>365.035400390625</v>
      </c>
      <c r="DI274">
        <v>-7.3551745414733887</v>
      </c>
      <c r="DJ274">
        <v>52.4375</v>
      </c>
      <c r="DK274" s="86">
        <v>88</v>
      </c>
      <c r="DL274">
        <v>120.5</v>
      </c>
      <c r="DM274"/>
      <c r="DN274"/>
      <c r="DO274" s="86"/>
      <c r="DP274"/>
      <c r="DQ274"/>
      <c r="DR274"/>
      <c r="DS274" s="86"/>
      <c r="DT274"/>
      <c r="DU274" s="86"/>
      <c r="DV274" s="86"/>
      <c r="DW274" s="86"/>
      <c r="DX274"/>
      <c r="DY274" s="86"/>
      <c r="DZ274" s="86"/>
      <c r="EA274" s="86"/>
      <c r="EB274"/>
      <c r="EC274" s="86"/>
      <c r="ED274" s="86"/>
      <c r="EE274" s="86"/>
      <c r="EF274"/>
      <c r="EG274" s="86"/>
      <c r="EH274" s="86"/>
      <c r="EI274" s="86"/>
      <c r="EJ274" s="159"/>
      <c r="EK274" s="159"/>
      <c r="EL274" s="160"/>
      <c r="FA274" s="78"/>
    </row>
    <row r="275" spans="1:157">
      <c r="A275" s="26"/>
      <c r="B275" s="26"/>
      <c r="C275" s="315"/>
      <c r="D275" s="37" t="s">
        <v>1734</v>
      </c>
      <c r="E275" s="37" t="s">
        <v>70</v>
      </c>
      <c r="F275" s="38"/>
      <c r="G275" s="39"/>
      <c r="H275" s="40"/>
      <c r="I275" s="40"/>
      <c r="J275" s="40"/>
      <c r="K275" s="40"/>
      <c r="L275" s="40"/>
      <c r="M275" s="40"/>
      <c r="N275" s="40"/>
      <c r="O275" s="40"/>
      <c r="P275" s="40"/>
      <c r="Q275" s="40"/>
      <c r="R275" s="40"/>
      <c r="S275" s="40"/>
      <c r="T275" s="40"/>
      <c r="U275" s="40"/>
      <c r="V275" s="40"/>
      <c r="W275" s="40"/>
      <c r="X275" s="40"/>
      <c r="Y275" s="40"/>
      <c r="Z275" s="40"/>
      <c r="AA275" s="40"/>
      <c r="AB275" s="40"/>
      <c r="AC275" s="40"/>
      <c r="AD275" s="40"/>
      <c r="AE275" s="40"/>
      <c r="AF275" s="40"/>
      <c r="AG275" s="40"/>
      <c r="AH275" s="40"/>
      <c r="AI275" s="40"/>
      <c r="AJ275" s="40"/>
      <c r="AK275" s="40"/>
      <c r="AL275" s="40"/>
      <c r="AM275" s="40"/>
      <c r="AN275" s="40"/>
      <c r="AO275" s="40"/>
      <c r="AP275" s="40"/>
      <c r="AQ275" s="81"/>
      <c r="AR275" s="40"/>
      <c r="AS275" s="40"/>
      <c r="AT275" s="120" t="s">
        <v>1207</v>
      </c>
      <c r="AU275" s="40" t="s">
        <v>1207</v>
      </c>
      <c r="AV275" s="40" t="s">
        <v>1207</v>
      </c>
      <c r="AW275" s="40" t="s">
        <v>1206</v>
      </c>
      <c r="AX275" s="40" t="s">
        <v>1206</v>
      </c>
      <c r="AY275" s="40" t="s">
        <v>1206</v>
      </c>
      <c r="AZ275" s="40" t="s">
        <v>1206</v>
      </c>
      <c r="BA275" s="40" t="s">
        <v>1206</v>
      </c>
      <c r="BB275" s="40" t="s">
        <v>1206</v>
      </c>
      <c r="BC275" s="40" t="s">
        <v>1206</v>
      </c>
      <c r="BD275" s="106" t="s">
        <v>1206</v>
      </c>
      <c r="BE275" s="140" t="s">
        <v>1206</v>
      </c>
      <c r="BF275" s="140" t="s">
        <v>1206</v>
      </c>
      <c r="BG275" s="40"/>
      <c r="BH275" s="40"/>
      <c r="BI275" s="40"/>
      <c r="BJ275" s="40"/>
      <c r="BK275" s="40"/>
      <c r="BL275" s="100"/>
      <c r="BM275" s="101"/>
      <c r="BN275" s="101"/>
      <c r="BO275" s="99"/>
      <c r="BP275" s="9"/>
      <c r="BQ275" s="1"/>
      <c r="BR275" s="25"/>
      <c r="BS275" s="67"/>
      <c r="BT275" s="67"/>
      <c r="BU275" s="84" t="e">
        <f t="shared" si="13"/>
        <v>#VALUE!</v>
      </c>
      <c r="BV275" s="99">
        <f t="shared" si="12"/>
        <v>0</v>
      </c>
      <c r="BW275" s="86">
        <f>Design!B281</f>
        <v>15.900000000000043</v>
      </c>
      <c r="BX275" s="10">
        <f>Design!F281</f>
        <v>6.5455649869873803E-2</v>
      </c>
      <c r="BY275" s="57" t="s">
        <v>1558</v>
      </c>
      <c r="BZ275" s="14" t="s">
        <v>2458</v>
      </c>
      <c r="CA275" s="245">
        <v>41726.71534722222</v>
      </c>
      <c r="CB275" t="s">
        <v>2513</v>
      </c>
      <c r="CC275" s="13"/>
      <c r="CD275" s="67"/>
      <c r="CE275" s="77">
        <v>269</v>
      </c>
      <c r="CF275" s="71">
        <v>78</v>
      </c>
      <c r="CG275" s="71">
        <v>78</v>
      </c>
      <c r="CH275" s="71">
        <v>78</v>
      </c>
      <c r="CI275" s="71">
        <v>78</v>
      </c>
      <c r="CJ275" s="71">
        <v>1</v>
      </c>
      <c r="CK275" s="71">
        <v>1</v>
      </c>
      <c r="CL275" s="71">
        <v>1</v>
      </c>
      <c r="CM275" s="71"/>
      <c r="CN275"/>
      <c r="CO275"/>
      <c r="CP275"/>
      <c r="CQ275"/>
      <c r="CR275"/>
      <c r="CS275">
        <v>269</v>
      </c>
      <c r="CT275">
        <v>49</v>
      </c>
      <c r="CU275" s="86">
        <v>210.75057983398438</v>
      </c>
      <c r="CV275" s="86">
        <v>-9.2494144439697266</v>
      </c>
      <c r="CW275" s="86"/>
      <c r="CX275" s="86"/>
      <c r="CY275" s="86"/>
      <c r="CZ275"/>
      <c r="DA275"/>
      <c r="DB275"/>
      <c r="DC275" s="86"/>
      <c r="DD275"/>
      <c r="DE275"/>
      <c r="DF275"/>
      <c r="DG275" s="86">
        <v>184</v>
      </c>
      <c r="DH275">
        <v>365.035400390625</v>
      </c>
      <c r="DI275">
        <v>-7.3551745414733887</v>
      </c>
      <c r="DJ275">
        <v>53.5</v>
      </c>
      <c r="DK275" s="86">
        <v>89</v>
      </c>
      <c r="DL275">
        <v>119.5</v>
      </c>
      <c r="DM275"/>
      <c r="DN275"/>
      <c r="DO275" s="86"/>
      <c r="DP275"/>
      <c r="DQ275"/>
      <c r="DR275"/>
      <c r="DS275" s="86"/>
      <c r="DT275"/>
      <c r="DU275" s="86"/>
      <c r="DV275" s="86"/>
      <c r="DW275" s="86"/>
      <c r="DX275"/>
      <c r="DY275" s="86"/>
      <c r="DZ275" s="86"/>
      <c r="EA275" s="86"/>
      <c r="EB275"/>
      <c r="EC275" s="86"/>
      <c r="ED275" s="86"/>
      <c r="EE275" s="86"/>
      <c r="EF275"/>
      <c r="EG275" s="86"/>
      <c r="EH275" s="86"/>
      <c r="EI275" s="86"/>
      <c r="EJ275" s="159"/>
      <c r="EK275" s="159"/>
      <c r="EL275" s="160"/>
      <c r="FA275" s="78"/>
    </row>
    <row r="276" spans="1:157">
      <c r="A276" s="26"/>
      <c r="B276" s="26"/>
      <c r="C276" s="315"/>
      <c r="D276" s="37" t="s">
        <v>71</v>
      </c>
      <c r="E276" s="37" t="s">
        <v>72</v>
      </c>
      <c r="F276" s="38"/>
      <c r="G276" s="39"/>
      <c r="H276" s="40"/>
      <c r="I276" s="40"/>
      <c r="J276" s="40"/>
      <c r="K276" s="40"/>
      <c r="L276" s="40"/>
      <c r="M276" s="40"/>
      <c r="N276" s="40"/>
      <c r="O276" s="40"/>
      <c r="P276" s="40"/>
      <c r="Q276" s="40"/>
      <c r="R276" s="40"/>
      <c r="S276" s="40"/>
      <c r="T276" s="40"/>
      <c r="U276" s="40"/>
      <c r="V276" s="40"/>
      <c r="W276" s="40"/>
      <c r="X276" s="40"/>
      <c r="Y276" s="40"/>
      <c r="Z276" s="40"/>
      <c r="AA276" s="40"/>
      <c r="AB276" s="40"/>
      <c r="AC276" s="40"/>
      <c r="AD276" s="40"/>
      <c r="AE276" s="40"/>
      <c r="AF276" s="40"/>
      <c r="AG276" s="40"/>
      <c r="AH276" s="40"/>
      <c r="AI276" s="40"/>
      <c r="AJ276" s="40"/>
      <c r="AK276" s="40"/>
      <c r="AL276" s="40"/>
      <c r="AM276" s="40"/>
      <c r="AN276" s="40"/>
      <c r="AO276" s="40"/>
      <c r="AP276" s="40"/>
      <c r="AQ276" s="81"/>
      <c r="AR276" s="40"/>
      <c r="AS276" s="40"/>
      <c r="AT276" s="120" t="s">
        <v>922</v>
      </c>
      <c r="AU276" s="40" t="s">
        <v>922</v>
      </c>
      <c r="AV276" s="40" t="s">
        <v>922</v>
      </c>
      <c r="AW276" s="40" t="s">
        <v>922</v>
      </c>
      <c r="AX276" s="40" t="s">
        <v>922</v>
      </c>
      <c r="AY276" s="40" t="s">
        <v>922</v>
      </c>
      <c r="AZ276" s="40" t="s">
        <v>922</v>
      </c>
      <c r="BA276" s="40" t="s">
        <v>922</v>
      </c>
      <c r="BB276" s="40" t="s">
        <v>922</v>
      </c>
      <c r="BC276" s="40" t="s">
        <v>922</v>
      </c>
      <c r="BD276" s="106" t="s">
        <v>922</v>
      </c>
      <c r="BE276" s="140" t="s">
        <v>922</v>
      </c>
      <c r="BF276" s="140" t="s">
        <v>922</v>
      </c>
      <c r="BG276" s="40"/>
      <c r="BH276" s="40"/>
      <c r="BI276" s="40"/>
      <c r="BJ276" s="40"/>
      <c r="BK276" s="40"/>
      <c r="BL276" s="100"/>
      <c r="BM276" s="101"/>
      <c r="BN276" s="101"/>
      <c r="BO276" s="99"/>
      <c r="BP276" s="9"/>
      <c r="BQ276" s="1"/>
      <c r="BR276" s="25"/>
      <c r="BS276" s="67"/>
      <c r="BT276" s="67"/>
      <c r="BU276" s="84" t="e">
        <f t="shared" si="13"/>
        <v>#VALUE!</v>
      </c>
      <c r="BV276" s="99">
        <f t="shared" si="12"/>
        <v>0</v>
      </c>
      <c r="BW276" s="86">
        <f>Design!B282</f>
        <v>15.960000000000043</v>
      </c>
      <c r="BX276" s="10">
        <f>Design!F282</f>
        <v>6.4919740503851589E-2</v>
      </c>
      <c r="BY276" s="57" t="s">
        <v>1559</v>
      </c>
      <c r="BZ276" s="14" t="s">
        <v>2460</v>
      </c>
      <c r="CA276" s="245">
        <v>41726.71534722222</v>
      </c>
      <c r="CB276" t="s">
        <v>2514</v>
      </c>
      <c r="CC276" s="13"/>
      <c r="CD276" s="67"/>
      <c r="CE276" s="77">
        <v>270</v>
      </c>
      <c r="CF276" s="71">
        <v>81</v>
      </c>
      <c r="CG276" s="71">
        <v>80</v>
      </c>
      <c r="CH276" s="71">
        <v>76</v>
      </c>
      <c r="CI276" s="71">
        <v>77</v>
      </c>
      <c r="CJ276" s="71">
        <v>0</v>
      </c>
      <c r="CK276" s="71">
        <v>1</v>
      </c>
      <c r="CL276" s="71">
        <v>1</v>
      </c>
      <c r="CM276" s="71"/>
      <c r="CN276"/>
      <c r="CO276"/>
      <c r="CP276"/>
      <c r="CQ276"/>
      <c r="CR276"/>
      <c r="CS276">
        <v>270</v>
      </c>
      <c r="CT276">
        <v>49</v>
      </c>
      <c r="CU276" s="86">
        <v>210.75057983398438</v>
      </c>
      <c r="CV276" s="86">
        <v>-9.2494144439697266</v>
      </c>
      <c r="CW276" s="86"/>
      <c r="CX276" s="86"/>
      <c r="CY276" s="86"/>
      <c r="CZ276"/>
      <c r="DA276"/>
      <c r="DB276"/>
      <c r="DC276" s="86"/>
      <c r="DD276"/>
      <c r="DE276"/>
      <c r="DF276"/>
      <c r="DG276" s="86">
        <v>185</v>
      </c>
      <c r="DH276">
        <v>365.035400390625</v>
      </c>
      <c r="DI276">
        <v>-7.4353394508361816</v>
      </c>
      <c r="DJ276">
        <v>54.25</v>
      </c>
      <c r="DK276" s="86">
        <v>88</v>
      </c>
      <c r="DL276">
        <v>119.5</v>
      </c>
      <c r="DM276"/>
      <c r="DN276"/>
      <c r="DO276" s="86"/>
      <c r="DP276"/>
      <c r="DQ276"/>
      <c r="DR276"/>
      <c r="DS276" s="86"/>
      <c r="DT276"/>
      <c r="DU276" s="86"/>
      <c r="DV276" s="86"/>
      <c r="DW276" s="86"/>
      <c r="DX276"/>
      <c r="DY276" s="86"/>
      <c r="DZ276" s="86"/>
      <c r="EA276" s="86"/>
      <c r="EB276"/>
      <c r="EC276" s="86"/>
      <c r="ED276" s="86"/>
      <c r="EE276" s="86"/>
      <c r="EF276"/>
      <c r="EG276" s="86"/>
      <c r="EH276" s="86"/>
      <c r="EI276" s="86"/>
      <c r="EJ276" s="159"/>
      <c r="EK276" s="159"/>
      <c r="EL276" s="160"/>
      <c r="FA276" s="78"/>
    </row>
    <row r="277" spans="1:157">
      <c r="A277" s="26"/>
      <c r="B277" s="26"/>
      <c r="C277" s="315"/>
      <c r="D277" s="37" t="s">
        <v>73</v>
      </c>
      <c r="E277" s="37" t="s">
        <v>74</v>
      </c>
      <c r="F277" s="38"/>
      <c r="G277" s="39"/>
      <c r="H277" s="40"/>
      <c r="I277" s="40"/>
      <c r="J277" s="40"/>
      <c r="K277" s="40"/>
      <c r="L277" s="40"/>
      <c r="M277" s="40"/>
      <c r="N277" s="40"/>
      <c r="O277" s="40"/>
      <c r="P277" s="40"/>
      <c r="Q277" s="40"/>
      <c r="R277" s="40"/>
      <c r="S277" s="40"/>
      <c r="T277" s="40"/>
      <c r="U277" s="40"/>
      <c r="V277" s="40"/>
      <c r="W277" s="40"/>
      <c r="X277" s="40"/>
      <c r="Y277" s="40"/>
      <c r="Z277" s="40"/>
      <c r="AA277" s="40"/>
      <c r="AB277" s="40"/>
      <c r="AC277" s="40"/>
      <c r="AD277" s="40"/>
      <c r="AE277" s="40"/>
      <c r="AF277" s="40"/>
      <c r="AG277" s="40"/>
      <c r="AH277" s="40"/>
      <c r="AI277" s="40"/>
      <c r="AJ277" s="40"/>
      <c r="AK277" s="40"/>
      <c r="AL277" s="40"/>
      <c r="AM277" s="40"/>
      <c r="AN277" s="40"/>
      <c r="AO277" s="40"/>
      <c r="AP277" s="40"/>
      <c r="AQ277" s="81"/>
      <c r="AR277" s="40"/>
      <c r="AS277" s="40"/>
      <c r="AT277" s="120" t="s">
        <v>922</v>
      </c>
      <c r="AU277" s="40" t="s">
        <v>922</v>
      </c>
      <c r="AV277" s="40" t="s">
        <v>922</v>
      </c>
      <c r="AW277" s="40" t="s">
        <v>922</v>
      </c>
      <c r="AX277" s="40" t="s">
        <v>922</v>
      </c>
      <c r="AY277" s="40" t="s">
        <v>922</v>
      </c>
      <c r="AZ277" s="40" t="s">
        <v>922</v>
      </c>
      <c r="BA277" s="40" t="s">
        <v>922</v>
      </c>
      <c r="BB277" s="40" t="s">
        <v>922</v>
      </c>
      <c r="BC277" s="40" t="s">
        <v>922</v>
      </c>
      <c r="BD277" s="106" t="s">
        <v>922</v>
      </c>
      <c r="BE277" s="140" t="s">
        <v>922</v>
      </c>
      <c r="BF277" s="140" t="s">
        <v>922</v>
      </c>
      <c r="BG277" s="40"/>
      <c r="BH277" s="40"/>
      <c r="BI277" s="40"/>
      <c r="BJ277" s="40"/>
      <c r="BK277" s="40"/>
      <c r="BL277" s="100"/>
      <c r="BM277" s="101"/>
      <c r="BN277" s="101"/>
      <c r="BO277" s="99"/>
      <c r="BP277" s="9"/>
      <c r="BQ277" s="1"/>
      <c r="BR277" s="25"/>
      <c r="BS277" s="67"/>
      <c r="BT277" s="67"/>
      <c r="BU277" s="84" t="e">
        <f t="shared" si="13"/>
        <v>#VALUE!</v>
      </c>
      <c r="BV277" s="99">
        <f t="shared" si="12"/>
        <v>0</v>
      </c>
      <c r="BW277" s="86">
        <f>Design!B283</f>
        <v>16.020000000000042</v>
      </c>
      <c r="BX277" s="10">
        <f>Design!F283</f>
        <v>6.4390385825131E-2</v>
      </c>
      <c r="BY277" s="57" t="s">
        <v>1560</v>
      </c>
      <c r="BZ277" s="14" t="s">
        <v>2462</v>
      </c>
      <c r="CA277" s="245">
        <v>41726.71534722222</v>
      </c>
      <c r="CB277" t="s">
        <v>2515</v>
      </c>
      <c r="CC277" s="13"/>
      <c r="CD277" s="67"/>
      <c r="CE277" s="77">
        <v>271</v>
      </c>
      <c r="CF277" s="71">
        <v>82</v>
      </c>
      <c r="CG277" s="71">
        <v>81</v>
      </c>
      <c r="CH277" s="71">
        <v>81</v>
      </c>
      <c r="CI277" s="71">
        <v>79</v>
      </c>
      <c r="CJ277" s="71">
        <v>1</v>
      </c>
      <c r="CK277" s="71">
        <v>1</v>
      </c>
      <c r="CL277" s="71">
        <v>1</v>
      </c>
      <c r="CM277" s="71"/>
      <c r="CN277"/>
      <c r="CO277"/>
      <c r="CP277"/>
      <c r="CQ277"/>
      <c r="CR277"/>
      <c r="CS277">
        <v>271</v>
      </c>
      <c r="CT277">
        <v>49</v>
      </c>
      <c r="CU277" s="86">
        <v>210.75057983398438</v>
      </c>
      <c r="CV277" s="86">
        <v>-9.2494144439697266</v>
      </c>
      <c r="CW277" s="86"/>
      <c r="CX277" s="86"/>
      <c r="CY277" s="86"/>
      <c r="CZ277"/>
      <c r="DA277"/>
      <c r="DB277"/>
      <c r="DC277" s="86"/>
      <c r="DD277"/>
      <c r="DE277"/>
      <c r="DF277"/>
      <c r="DG277" s="86">
        <v>185</v>
      </c>
      <c r="DH277">
        <v>365.035400390625</v>
      </c>
      <c r="DI277">
        <v>-7.4353394508361816</v>
      </c>
      <c r="DJ277">
        <v>51.125</v>
      </c>
      <c r="DK277" s="86">
        <v>88</v>
      </c>
      <c r="DL277">
        <v>119.5</v>
      </c>
      <c r="DM277"/>
      <c r="DN277"/>
      <c r="DO277" s="86"/>
      <c r="DP277"/>
      <c r="DQ277"/>
      <c r="DR277"/>
      <c r="DS277" s="86"/>
      <c r="DT277"/>
      <c r="DU277" s="86"/>
      <c r="DV277" s="86"/>
      <c r="DW277" s="86"/>
      <c r="DX277"/>
      <c r="DY277" s="86"/>
      <c r="DZ277" s="86"/>
      <c r="EA277" s="86"/>
      <c r="EB277"/>
      <c r="EC277" s="86"/>
      <c r="ED277" s="86"/>
      <c r="EE277" s="86"/>
      <c r="EF277"/>
      <c r="EG277" s="86"/>
      <c r="EH277" s="86"/>
      <c r="EI277" s="86"/>
      <c r="EJ277" s="159"/>
      <c r="EK277" s="159"/>
      <c r="EL277" s="160"/>
      <c r="FA277" s="78"/>
    </row>
    <row r="278" spans="1:157">
      <c r="A278" s="26"/>
      <c r="B278" s="26"/>
      <c r="C278" s="315"/>
      <c r="D278" s="37" t="s">
        <v>75</v>
      </c>
      <c r="E278" s="37" t="s">
        <v>76</v>
      </c>
      <c r="F278" s="38"/>
      <c r="G278" s="39"/>
      <c r="H278" s="40"/>
      <c r="I278" s="40"/>
      <c r="J278" s="40"/>
      <c r="K278" s="40"/>
      <c r="L278" s="40"/>
      <c r="M278" s="40"/>
      <c r="N278" s="40"/>
      <c r="O278" s="40"/>
      <c r="P278" s="40"/>
      <c r="Q278" s="40"/>
      <c r="R278" s="40"/>
      <c r="S278" s="40"/>
      <c r="T278" s="40"/>
      <c r="U278" s="40"/>
      <c r="V278" s="40"/>
      <c r="W278" s="40"/>
      <c r="X278" s="40"/>
      <c r="Y278" s="40"/>
      <c r="Z278" s="40"/>
      <c r="AA278" s="40"/>
      <c r="AB278" s="40"/>
      <c r="AC278" s="40"/>
      <c r="AD278" s="40"/>
      <c r="AE278" s="40"/>
      <c r="AF278" s="40"/>
      <c r="AG278" s="40"/>
      <c r="AH278" s="40"/>
      <c r="AI278" s="40"/>
      <c r="AJ278" s="40"/>
      <c r="AK278" s="40"/>
      <c r="AL278" s="40"/>
      <c r="AM278" s="40"/>
      <c r="AN278" s="40"/>
      <c r="AO278" s="40"/>
      <c r="AP278" s="40"/>
      <c r="AQ278" s="81"/>
      <c r="AR278" s="40"/>
      <c r="AS278" s="40"/>
      <c r="AT278" s="120" t="s">
        <v>1214</v>
      </c>
      <c r="AU278" s="40" t="s">
        <v>1214</v>
      </c>
      <c r="AV278" s="40" t="s">
        <v>1214</v>
      </c>
      <c r="AW278" s="40" t="s">
        <v>1214</v>
      </c>
      <c r="AX278" s="40" t="s">
        <v>1214</v>
      </c>
      <c r="AY278" s="40" t="s">
        <v>1214</v>
      </c>
      <c r="AZ278" s="40" t="s">
        <v>1214</v>
      </c>
      <c r="BA278" s="40" t="s">
        <v>1214</v>
      </c>
      <c r="BB278" s="40" t="s">
        <v>1214</v>
      </c>
      <c r="BC278" s="40" t="s">
        <v>1214</v>
      </c>
      <c r="BD278" s="106" t="s">
        <v>1214</v>
      </c>
      <c r="BE278" s="140" t="s">
        <v>1214</v>
      </c>
      <c r="BF278" s="140" t="s">
        <v>1214</v>
      </c>
      <c r="BG278" s="40"/>
      <c r="BH278" s="40"/>
      <c r="BI278" s="40"/>
      <c r="BJ278" s="40"/>
      <c r="BK278" s="40"/>
      <c r="BL278" s="100"/>
      <c r="BM278" s="101"/>
      <c r="BN278" s="101"/>
      <c r="BO278" s="99"/>
      <c r="BP278" s="9"/>
      <c r="BQ278" s="1"/>
      <c r="BR278" s="25"/>
      <c r="BS278" s="67"/>
      <c r="BT278" s="67"/>
      <c r="BU278" s="84" t="e">
        <f t="shared" si="13"/>
        <v>#VALUE!</v>
      </c>
      <c r="BV278" s="99">
        <f t="shared" si="12"/>
        <v>0</v>
      </c>
      <c r="BW278" s="86">
        <f>Design!B284</f>
        <v>16.080000000000041</v>
      </c>
      <c r="BX278" s="10">
        <f>Design!F284</f>
        <v>6.3867479374380379E-2</v>
      </c>
      <c r="BY278" s="57" t="s">
        <v>1561</v>
      </c>
      <c r="BZ278" s="14" t="s">
        <v>2454</v>
      </c>
      <c r="CA278" s="245">
        <v>41726.71534722222</v>
      </c>
      <c r="CB278" t="s">
        <v>2220</v>
      </c>
      <c r="CC278" s="13"/>
      <c r="CD278" s="67"/>
      <c r="CE278" s="77">
        <v>272</v>
      </c>
      <c r="CF278" s="71">
        <v>78</v>
      </c>
      <c r="CG278" s="71">
        <v>80</v>
      </c>
      <c r="CH278" s="71">
        <v>77</v>
      </c>
      <c r="CI278" s="71">
        <v>78</v>
      </c>
      <c r="CJ278" s="71">
        <v>0</v>
      </c>
      <c r="CK278" s="71">
        <v>1</v>
      </c>
      <c r="CL278" s="71">
        <v>0</v>
      </c>
      <c r="CM278" s="71"/>
      <c r="CN278"/>
      <c r="CO278"/>
      <c r="CP278"/>
      <c r="CQ278"/>
      <c r="CR278"/>
      <c r="CS278">
        <v>272</v>
      </c>
      <c r="CT278">
        <v>49</v>
      </c>
      <c r="CU278" s="86">
        <v>210.75057983398438</v>
      </c>
      <c r="CV278" s="86">
        <v>-9.2494144439697266</v>
      </c>
      <c r="CW278" s="86"/>
      <c r="CX278" s="86"/>
      <c r="CY278" s="86"/>
      <c r="CZ278"/>
      <c r="DA278"/>
      <c r="DB278"/>
      <c r="DC278" s="86"/>
      <c r="DD278"/>
      <c r="DE278"/>
      <c r="DF278"/>
      <c r="DG278" s="86">
        <v>186</v>
      </c>
      <c r="DH278">
        <v>365.035400390625</v>
      </c>
      <c r="DI278">
        <v>-7.5159387588500977</v>
      </c>
      <c r="DJ278">
        <v>52.625</v>
      </c>
      <c r="DK278" s="86">
        <v>92</v>
      </c>
      <c r="DL278">
        <v>119.5</v>
      </c>
      <c r="DM278"/>
      <c r="DN278"/>
      <c r="DO278" s="86"/>
      <c r="DP278"/>
      <c r="DQ278"/>
      <c r="DR278"/>
      <c r="DS278" s="86"/>
      <c r="DT278"/>
      <c r="DU278" s="86"/>
      <c r="DV278" s="86"/>
      <c r="DW278" s="86"/>
      <c r="DX278"/>
      <c r="DY278" s="86"/>
      <c r="DZ278" s="86"/>
      <c r="EA278" s="86"/>
      <c r="EB278"/>
      <c r="EC278" s="86"/>
      <c r="ED278" s="86"/>
      <c r="EE278" s="86"/>
      <c r="EF278"/>
      <c r="EG278" s="86"/>
      <c r="EH278" s="86"/>
      <c r="EI278" s="86"/>
      <c r="EJ278" s="159"/>
      <c r="EK278" s="159"/>
      <c r="EL278" s="160"/>
      <c r="FA278" s="78"/>
    </row>
    <row r="279" spans="1:157">
      <c r="A279" s="26"/>
      <c r="B279" s="26"/>
      <c r="C279" s="315"/>
      <c r="D279" s="37" t="s">
        <v>752</v>
      </c>
      <c r="E279" s="37" t="s">
        <v>753</v>
      </c>
      <c r="F279" s="38"/>
      <c r="G279" s="39"/>
      <c r="H279" s="40"/>
      <c r="I279" s="40"/>
      <c r="J279" s="40"/>
      <c r="K279" s="40"/>
      <c r="L279" s="40"/>
      <c r="M279" s="40"/>
      <c r="N279" s="40"/>
      <c r="O279" s="40"/>
      <c r="P279" s="40"/>
      <c r="Q279" s="40"/>
      <c r="R279" s="40"/>
      <c r="S279" s="40"/>
      <c r="T279" s="40"/>
      <c r="U279" s="40"/>
      <c r="V279" s="40"/>
      <c r="W279" s="40"/>
      <c r="X279" s="40"/>
      <c r="Y279" s="40"/>
      <c r="Z279" s="40"/>
      <c r="AA279" s="40"/>
      <c r="AB279" s="40"/>
      <c r="AC279" s="40"/>
      <c r="AD279" s="40"/>
      <c r="AE279" s="40"/>
      <c r="AF279" s="40"/>
      <c r="AG279" s="46"/>
      <c r="AH279" s="40"/>
      <c r="AI279" s="46"/>
      <c r="AJ279" s="40"/>
      <c r="AK279" s="40"/>
      <c r="AL279" s="40"/>
      <c r="AM279" s="40"/>
      <c r="AN279" s="40"/>
      <c r="AO279" s="40"/>
      <c r="AP279" s="40"/>
      <c r="AQ279" s="81"/>
      <c r="AR279" s="40"/>
      <c r="AS279" s="40"/>
      <c r="AT279" s="120" t="s">
        <v>2128</v>
      </c>
      <c r="AU279" s="40" t="s">
        <v>2128</v>
      </c>
      <c r="AV279" s="40" t="s">
        <v>2128</v>
      </c>
      <c r="AW279" s="40" t="s">
        <v>2208</v>
      </c>
      <c r="AX279" s="40" t="s">
        <v>2208</v>
      </c>
      <c r="AY279" s="40" t="s">
        <v>2208</v>
      </c>
      <c r="AZ279" s="40" t="s">
        <v>2208</v>
      </c>
      <c r="BA279" s="40" t="s">
        <v>2208</v>
      </c>
      <c r="BB279" s="40" t="s">
        <v>2208</v>
      </c>
      <c r="BC279" s="40" t="s">
        <v>2208</v>
      </c>
      <c r="BD279" s="106" t="s">
        <v>2208</v>
      </c>
      <c r="BE279" s="140" t="s">
        <v>2208</v>
      </c>
      <c r="BF279" s="140" t="s">
        <v>2208</v>
      </c>
      <c r="BG279" s="40"/>
      <c r="BH279" s="40"/>
      <c r="BI279" s="40"/>
      <c r="BJ279" s="40"/>
      <c r="BK279" s="40"/>
      <c r="BL279" s="100"/>
      <c r="BM279" s="101"/>
      <c r="BN279" s="101"/>
      <c r="BO279" s="99"/>
      <c r="BP279" s="9"/>
      <c r="BQ279" s="1"/>
      <c r="BR279" s="25"/>
      <c r="BS279" s="67"/>
      <c r="BT279" s="67"/>
      <c r="BU279" s="84" t="e">
        <f t="shared" si="13"/>
        <v>#VALUE!</v>
      </c>
      <c r="BV279" s="99">
        <f t="shared" si="12"/>
        <v>0</v>
      </c>
      <c r="BW279" s="86">
        <f>Design!B285</f>
        <v>16.14000000000004</v>
      </c>
      <c r="BX279" s="10">
        <f>Design!F285</f>
        <v>6.3350916844876676E-2</v>
      </c>
      <c r="BY279" s="57" t="s">
        <v>1562</v>
      </c>
      <c r="BZ279" s="14" t="s">
        <v>427</v>
      </c>
      <c r="CA279" s="245">
        <v>41726.71534722222</v>
      </c>
      <c r="CB279" t="s">
        <v>2516</v>
      </c>
      <c r="CC279" s="13"/>
      <c r="CD279" s="67"/>
      <c r="CE279" s="77">
        <v>273</v>
      </c>
      <c r="CF279" s="71">
        <v>81</v>
      </c>
      <c r="CG279" s="71">
        <v>81</v>
      </c>
      <c r="CH279" s="71">
        <v>75</v>
      </c>
      <c r="CI279" s="71">
        <v>81</v>
      </c>
      <c r="CJ279" s="71">
        <v>1</v>
      </c>
      <c r="CK279" s="71">
        <v>1</v>
      </c>
      <c r="CL279" s="71">
        <v>0</v>
      </c>
      <c r="CM279" s="71"/>
      <c r="CN279"/>
      <c r="CO279"/>
      <c r="CP279"/>
      <c r="CQ279"/>
      <c r="CR279"/>
      <c r="CS279">
        <v>273</v>
      </c>
      <c r="CT279">
        <v>50</v>
      </c>
      <c r="CU279" s="86">
        <v>210.36920166015625</v>
      </c>
      <c r="CV279" s="86">
        <v>-9.630793571472168</v>
      </c>
      <c r="CW279" s="86"/>
      <c r="CX279" s="86"/>
      <c r="CY279" s="86"/>
      <c r="CZ279"/>
      <c r="DA279"/>
      <c r="DB279"/>
      <c r="DC279" s="86"/>
      <c r="DD279"/>
      <c r="DE279"/>
      <c r="DF279"/>
      <c r="DG279" s="86">
        <v>187</v>
      </c>
      <c r="DH279">
        <v>365.035400390625</v>
      </c>
      <c r="DI279">
        <v>-7.5969724655151367</v>
      </c>
      <c r="DJ279">
        <v>52.625</v>
      </c>
      <c r="DK279" s="86">
        <v>91</v>
      </c>
      <c r="DL279">
        <v>119.5</v>
      </c>
      <c r="DM279"/>
      <c r="DN279"/>
      <c r="DO279" s="86"/>
      <c r="DP279"/>
      <c r="DQ279"/>
      <c r="DR279"/>
      <c r="DS279" s="86"/>
      <c r="DT279"/>
      <c r="DU279" s="86"/>
      <c r="DV279" s="86"/>
      <c r="DW279" s="86"/>
      <c r="DX279"/>
      <c r="DY279" s="86"/>
      <c r="DZ279" s="86"/>
      <c r="EA279" s="86"/>
      <c r="EB279"/>
      <c r="EC279" s="86"/>
      <c r="ED279" s="86"/>
      <c r="EE279" s="86"/>
      <c r="EF279"/>
      <c r="EG279" s="86"/>
      <c r="EH279" s="86"/>
      <c r="EI279" s="86"/>
      <c r="EJ279" s="159"/>
      <c r="EK279" s="159"/>
      <c r="EL279" s="160"/>
      <c r="FA279" s="78"/>
    </row>
    <row r="280" spans="1:157">
      <c r="A280" s="26"/>
      <c r="B280" s="26"/>
      <c r="C280" s="315"/>
      <c r="D280" s="37" t="s">
        <v>754</v>
      </c>
      <c r="E280" s="37" t="s">
        <v>755</v>
      </c>
      <c r="F280" s="38"/>
      <c r="G280" s="39"/>
      <c r="H280" s="40"/>
      <c r="I280" s="40"/>
      <c r="J280" s="40"/>
      <c r="K280" s="40"/>
      <c r="L280" s="40"/>
      <c r="M280" s="40"/>
      <c r="N280" s="40"/>
      <c r="O280" s="40"/>
      <c r="P280" s="40"/>
      <c r="Q280" s="40"/>
      <c r="R280" s="40"/>
      <c r="S280" s="40"/>
      <c r="T280" s="40"/>
      <c r="U280" s="40"/>
      <c r="V280" s="40"/>
      <c r="W280" s="40"/>
      <c r="X280" s="40"/>
      <c r="Y280" s="40"/>
      <c r="Z280" s="40"/>
      <c r="AA280" s="40"/>
      <c r="AB280" s="40"/>
      <c r="AC280" s="40"/>
      <c r="AD280" s="40"/>
      <c r="AE280" s="40"/>
      <c r="AF280" s="40"/>
      <c r="AG280" s="40"/>
      <c r="AH280" s="40"/>
      <c r="AI280" s="40"/>
      <c r="AJ280" s="40"/>
      <c r="AK280" s="40"/>
      <c r="AL280" s="40"/>
      <c r="AM280" s="40"/>
      <c r="AN280" s="40"/>
      <c r="AO280" s="40"/>
      <c r="AP280" s="40"/>
      <c r="AQ280" s="81"/>
      <c r="AR280" s="40"/>
      <c r="AS280" s="40"/>
      <c r="AT280" s="120" t="s">
        <v>927</v>
      </c>
      <c r="AU280" s="40" t="s">
        <v>927</v>
      </c>
      <c r="AV280" s="40" t="s">
        <v>927</v>
      </c>
      <c r="AW280" s="40" t="s">
        <v>927</v>
      </c>
      <c r="AX280" s="40" t="s">
        <v>927</v>
      </c>
      <c r="AY280" s="40" t="s">
        <v>927</v>
      </c>
      <c r="AZ280" s="40" t="s">
        <v>927</v>
      </c>
      <c r="BA280" s="40" t="s">
        <v>927</v>
      </c>
      <c r="BB280" s="40" t="s">
        <v>927</v>
      </c>
      <c r="BC280" s="40" t="s">
        <v>927</v>
      </c>
      <c r="BD280" s="106" t="s">
        <v>927</v>
      </c>
      <c r="BE280" s="140" t="s">
        <v>927</v>
      </c>
      <c r="BF280" s="140" t="s">
        <v>927</v>
      </c>
      <c r="BG280" s="40"/>
      <c r="BH280" s="40"/>
      <c r="BI280" s="40"/>
      <c r="BJ280" s="40"/>
      <c r="BK280" s="40"/>
      <c r="BL280" s="100"/>
      <c r="BM280" s="101"/>
      <c r="BN280" s="101"/>
      <c r="BO280" s="99"/>
      <c r="BP280" s="9"/>
      <c r="BQ280" s="1"/>
      <c r="BR280" s="25"/>
      <c r="BS280" s="67"/>
      <c r="BT280" s="67"/>
      <c r="BU280" s="84" t="e">
        <f t="shared" si="13"/>
        <v>#VALUE!</v>
      </c>
      <c r="BV280" s="99">
        <f t="shared" si="12"/>
        <v>0</v>
      </c>
      <c r="BW280" s="86">
        <f>Design!B286</f>
        <v>16.200000000000038</v>
      </c>
      <c r="BX280" s="10">
        <f>Design!F286</f>
        <v>6.2840596030484905E-2</v>
      </c>
      <c r="BY280" s="57" t="s">
        <v>1563</v>
      </c>
      <c r="BZ280" s="14" t="s">
        <v>2456</v>
      </c>
      <c r="CA280" s="245">
        <v>41726.71534722222</v>
      </c>
      <c r="CB280" t="s">
        <v>2517</v>
      </c>
      <c r="CC280" s="13"/>
      <c r="CD280" s="67"/>
      <c r="CE280" s="77">
        <v>274</v>
      </c>
      <c r="CF280" s="71">
        <v>80</v>
      </c>
      <c r="CG280" s="71">
        <v>81</v>
      </c>
      <c r="CH280" s="71">
        <v>79</v>
      </c>
      <c r="CI280" s="71">
        <v>79</v>
      </c>
      <c r="CJ280" s="71">
        <v>0</v>
      </c>
      <c r="CK280" s="71">
        <v>1</v>
      </c>
      <c r="CL280" s="71">
        <v>1</v>
      </c>
      <c r="CM280" s="71"/>
      <c r="CN280"/>
      <c r="CO280"/>
      <c r="CP280"/>
      <c r="CQ280"/>
      <c r="CR280"/>
      <c r="CS280">
        <v>274</v>
      </c>
      <c r="CT280">
        <v>50</v>
      </c>
      <c r="CU280" s="86">
        <v>210.36920166015625</v>
      </c>
      <c r="CV280" s="86">
        <v>-9.630793571472168</v>
      </c>
      <c r="CW280" s="86"/>
      <c r="CX280" s="86"/>
      <c r="CY280" s="86"/>
      <c r="CZ280"/>
      <c r="DA280"/>
      <c r="DB280"/>
      <c r="DC280" s="86"/>
      <c r="DD280"/>
      <c r="DE280"/>
      <c r="DF280"/>
      <c r="DG280" s="86">
        <v>187</v>
      </c>
      <c r="DH280">
        <v>364.353515625</v>
      </c>
      <c r="DI280">
        <v>-7.5969724655151367</v>
      </c>
      <c r="DJ280">
        <v>55.8125</v>
      </c>
      <c r="DK280" s="86">
        <v>88</v>
      </c>
      <c r="DL280">
        <v>119.5</v>
      </c>
      <c r="DM280"/>
      <c r="DN280"/>
      <c r="DO280" s="86"/>
      <c r="DP280"/>
      <c r="DQ280"/>
      <c r="DR280"/>
      <c r="DS280" s="86"/>
      <c r="DT280"/>
      <c r="DU280" s="86"/>
      <c r="DV280" s="86"/>
      <c r="DW280" s="86"/>
      <c r="DX280"/>
      <c r="DY280" s="86"/>
      <c r="DZ280" s="86"/>
      <c r="EA280" s="86"/>
      <c r="EB280"/>
      <c r="EC280" s="86"/>
      <c r="ED280" s="86"/>
      <c r="EE280" s="86"/>
      <c r="EF280"/>
      <c r="EG280" s="86"/>
      <c r="EH280" s="86"/>
      <c r="EI280" s="86"/>
      <c r="EJ280" s="159"/>
      <c r="EK280" s="159"/>
      <c r="EL280" s="160"/>
      <c r="FA280" s="78"/>
    </row>
    <row r="281" spans="1:157">
      <c r="A281" s="26"/>
      <c r="B281" s="26"/>
      <c r="C281" s="315"/>
      <c r="D281" s="37" t="s">
        <v>756</v>
      </c>
      <c r="E281" s="37" t="s">
        <v>1302</v>
      </c>
      <c r="F281" s="38"/>
      <c r="G281" s="39"/>
      <c r="H281" s="40"/>
      <c r="I281" s="40"/>
      <c r="J281" s="40"/>
      <c r="K281" s="40"/>
      <c r="L281" s="40"/>
      <c r="M281" s="40"/>
      <c r="N281" s="40"/>
      <c r="O281" s="40"/>
      <c r="P281" s="40"/>
      <c r="Q281" s="40"/>
      <c r="R281" s="40"/>
      <c r="S281" s="40"/>
      <c r="T281" s="40"/>
      <c r="U281" s="40"/>
      <c r="V281" s="40"/>
      <c r="W281" s="40"/>
      <c r="X281" s="40"/>
      <c r="Y281" s="40"/>
      <c r="Z281" s="40"/>
      <c r="AA281" s="40"/>
      <c r="AB281" s="40"/>
      <c r="AC281" s="40"/>
      <c r="AD281" s="40"/>
      <c r="AE281" s="40"/>
      <c r="AF281" s="40"/>
      <c r="AG281" s="40"/>
      <c r="AH281" s="40"/>
      <c r="AI281" s="40"/>
      <c r="AJ281" s="40"/>
      <c r="AK281" s="40"/>
      <c r="AL281" s="40"/>
      <c r="AM281" s="40"/>
      <c r="AN281" s="40"/>
      <c r="AO281" s="40"/>
      <c r="AP281" s="40"/>
      <c r="AQ281" s="81"/>
      <c r="AR281" s="40"/>
      <c r="AS281" s="40"/>
      <c r="AT281" s="120" t="s">
        <v>1929</v>
      </c>
      <c r="AU281" s="40" t="s">
        <v>1929</v>
      </c>
      <c r="AV281" s="40" t="s">
        <v>1929</v>
      </c>
      <c r="AW281" s="40" t="s">
        <v>1929</v>
      </c>
      <c r="AX281" s="40" t="s">
        <v>1929</v>
      </c>
      <c r="AY281" s="40" t="s">
        <v>1929</v>
      </c>
      <c r="AZ281" s="40" t="s">
        <v>1929</v>
      </c>
      <c r="BA281" s="40" t="s">
        <v>1929</v>
      </c>
      <c r="BB281" s="40" t="s">
        <v>1929</v>
      </c>
      <c r="BC281" s="40" t="s">
        <v>1929</v>
      </c>
      <c r="BD281" s="106" t="s">
        <v>1929</v>
      </c>
      <c r="BE281" s="140" t="s">
        <v>1929</v>
      </c>
      <c r="BF281" s="140" t="s">
        <v>1929</v>
      </c>
      <c r="BG281" s="40"/>
      <c r="BH281" s="40"/>
      <c r="BI281" s="40"/>
      <c r="BJ281" s="40"/>
      <c r="BK281" s="40"/>
      <c r="BL281" s="100"/>
      <c r="BM281" s="101"/>
      <c r="BN281" s="101"/>
      <c r="BO281" s="99"/>
      <c r="BP281" s="9"/>
      <c r="BQ281" s="1"/>
      <c r="BR281" s="25"/>
      <c r="BS281" s="67"/>
      <c r="BT281" s="67"/>
      <c r="BU281" s="84" t="e">
        <f t="shared" si="13"/>
        <v>#VALUE!</v>
      </c>
      <c r="BV281" s="99">
        <f t="shared" si="12"/>
        <v>0</v>
      </c>
      <c r="BW281" s="86">
        <f>Design!B287</f>
        <v>16.260000000000037</v>
      </c>
      <c r="BX281" s="10">
        <f>Design!F287</f>
        <v>6.233641677509847E-2</v>
      </c>
      <c r="BY281" s="57" t="s">
        <v>1564</v>
      </c>
      <c r="BZ281" s="14" t="s">
        <v>2458</v>
      </c>
      <c r="CA281" s="245">
        <v>41726.715358796297</v>
      </c>
      <c r="CB281" t="s">
        <v>2518</v>
      </c>
      <c r="CC281" s="13"/>
      <c r="CD281" s="67"/>
      <c r="CE281" s="77">
        <v>275</v>
      </c>
      <c r="CF281" s="71">
        <v>78</v>
      </c>
      <c r="CG281" s="71">
        <v>78</v>
      </c>
      <c r="CH281" s="71">
        <v>78</v>
      </c>
      <c r="CI281" s="71">
        <v>73</v>
      </c>
      <c r="CJ281" s="71">
        <v>0</v>
      </c>
      <c r="CK281" s="71">
        <v>1</v>
      </c>
      <c r="CL281" s="71">
        <v>0</v>
      </c>
      <c r="CM281" s="71"/>
      <c r="CN281"/>
      <c r="CO281"/>
      <c r="CP281"/>
      <c r="CQ281"/>
      <c r="CR281"/>
      <c r="CS281">
        <v>275</v>
      </c>
      <c r="CT281">
        <v>50</v>
      </c>
      <c r="CU281" s="86">
        <v>210.36920166015625</v>
      </c>
      <c r="CV281" s="86">
        <v>-9.630793571472168</v>
      </c>
      <c r="CW281" s="86"/>
      <c r="CX281" s="86"/>
      <c r="CY281" s="86"/>
      <c r="CZ281"/>
      <c r="DA281"/>
      <c r="DB281"/>
      <c r="DC281" s="86"/>
      <c r="DD281"/>
      <c r="DE281"/>
      <c r="DF281"/>
      <c r="DG281" s="86">
        <v>188</v>
      </c>
      <c r="DH281">
        <v>363.63034057617187</v>
      </c>
      <c r="DI281">
        <v>-7.678441047668457</v>
      </c>
      <c r="DJ281">
        <v>55.9375</v>
      </c>
      <c r="DK281" s="86">
        <v>87</v>
      </c>
      <c r="DL281">
        <v>119.5</v>
      </c>
      <c r="DM281"/>
      <c r="DN281"/>
      <c r="DO281" s="86"/>
      <c r="DP281"/>
      <c r="DQ281"/>
      <c r="DR281"/>
      <c r="DS281" s="86"/>
      <c r="DT281"/>
      <c r="DU281" s="86"/>
      <c r="DV281" s="86"/>
      <c r="DW281" s="86"/>
      <c r="DX281"/>
      <c r="DY281" s="86"/>
      <c r="DZ281" s="86"/>
      <c r="EA281" s="86"/>
      <c r="EB281"/>
      <c r="EC281" s="86"/>
      <c r="ED281" s="86"/>
      <c r="EE281" s="86"/>
      <c r="EF281"/>
      <c r="EG281" s="86"/>
      <c r="EH281" s="86"/>
      <c r="EI281" s="86"/>
      <c r="EJ281" s="159"/>
      <c r="EK281" s="159"/>
      <c r="EL281" s="160"/>
      <c r="FA281" s="78"/>
    </row>
    <row r="282" spans="1:157">
      <c r="A282" s="26"/>
      <c r="B282" s="26"/>
      <c r="C282" s="315"/>
      <c r="D282" s="37" t="s">
        <v>1303</v>
      </c>
      <c r="E282" s="37" t="s">
        <v>1304</v>
      </c>
      <c r="F282" s="41"/>
      <c r="G282" s="39"/>
      <c r="H282" s="40"/>
      <c r="I282" s="40"/>
      <c r="J282" s="40"/>
      <c r="K282" s="40"/>
      <c r="L282" s="40"/>
      <c r="M282" s="40"/>
      <c r="N282" s="40"/>
      <c r="O282" s="40"/>
      <c r="P282" s="40"/>
      <c r="Q282" s="40"/>
      <c r="R282" s="40"/>
      <c r="S282" s="40"/>
      <c r="T282" s="40"/>
      <c r="U282" s="40"/>
      <c r="V282" s="40"/>
      <c r="W282" s="40"/>
      <c r="X282" s="40"/>
      <c r="Y282" s="40"/>
      <c r="Z282" s="40"/>
      <c r="AA282" s="40"/>
      <c r="AB282" s="40"/>
      <c r="AC282" s="40"/>
      <c r="AD282" s="40"/>
      <c r="AE282" s="40"/>
      <c r="AF282" s="40"/>
      <c r="AG282" s="40"/>
      <c r="AH282" s="40"/>
      <c r="AI282" s="40"/>
      <c r="AJ282" s="40"/>
      <c r="AK282" s="40"/>
      <c r="AL282" s="40"/>
      <c r="AM282" s="40"/>
      <c r="AN282" s="40"/>
      <c r="AO282" s="40"/>
      <c r="AP282" s="40"/>
      <c r="AQ282" s="81"/>
      <c r="AR282" s="40"/>
      <c r="AS282" s="40"/>
      <c r="AT282" s="120" t="s">
        <v>1015</v>
      </c>
      <c r="AU282" s="40" t="s">
        <v>1015</v>
      </c>
      <c r="AV282" s="40" t="s">
        <v>1015</v>
      </c>
      <c r="AW282" s="40" t="s">
        <v>1015</v>
      </c>
      <c r="AX282" s="40" t="s">
        <v>1015</v>
      </c>
      <c r="AY282" s="40" t="s">
        <v>1015</v>
      </c>
      <c r="AZ282" s="40" t="s">
        <v>1015</v>
      </c>
      <c r="BA282" s="40" t="s">
        <v>1015</v>
      </c>
      <c r="BB282" s="40" t="s">
        <v>1015</v>
      </c>
      <c r="BC282" s="40" t="s">
        <v>1015</v>
      </c>
      <c r="BD282" s="106" t="s">
        <v>1015</v>
      </c>
      <c r="BE282" s="140" t="s">
        <v>1015</v>
      </c>
      <c r="BF282" s="140" t="s">
        <v>1015</v>
      </c>
      <c r="BG282" s="40"/>
      <c r="BH282" s="40"/>
      <c r="BI282" s="40"/>
      <c r="BJ282" s="40"/>
      <c r="BK282" s="40"/>
      <c r="BL282" s="100"/>
      <c r="BM282" s="101"/>
      <c r="BN282" s="101"/>
      <c r="BO282" s="99"/>
      <c r="BP282" s="9"/>
      <c r="BQ282" s="1"/>
      <c r="BR282" s="25"/>
      <c r="BS282" s="67"/>
      <c r="BT282" s="67"/>
      <c r="BU282" s="84" t="e">
        <f t="shared" si="13"/>
        <v>#VALUE!</v>
      </c>
      <c r="BV282" s="99">
        <f t="shared" si="12"/>
        <v>0</v>
      </c>
      <c r="BW282" s="86">
        <f>Design!B288</f>
        <v>16.320000000000036</v>
      </c>
      <c r="BX282" s="10">
        <f>Design!F288</f>
        <v>6.1838280923493583E-2</v>
      </c>
      <c r="BY282" s="57" t="s">
        <v>1565</v>
      </c>
      <c r="BZ282" s="14" t="s">
        <v>2460</v>
      </c>
      <c r="CA282" s="245">
        <v>41726.715358796297</v>
      </c>
      <c r="CB282" t="s">
        <v>2519</v>
      </c>
      <c r="CC282" s="13"/>
      <c r="CD282" s="67"/>
      <c r="CE282" s="77">
        <v>276</v>
      </c>
      <c r="CF282" s="71">
        <v>81</v>
      </c>
      <c r="CG282" s="71">
        <v>80</v>
      </c>
      <c r="CH282" s="71">
        <v>76</v>
      </c>
      <c r="CI282" s="71">
        <v>80</v>
      </c>
      <c r="CJ282" s="71">
        <v>0</v>
      </c>
      <c r="CK282" s="71">
        <v>1</v>
      </c>
      <c r="CL282" s="71">
        <v>1</v>
      </c>
      <c r="CM282" s="71"/>
      <c r="CN282"/>
      <c r="CO282"/>
      <c r="CP282"/>
      <c r="CQ282"/>
      <c r="CR282"/>
      <c r="CS282">
        <v>276</v>
      </c>
      <c r="CT282">
        <v>50</v>
      </c>
      <c r="CU282" s="86">
        <v>210.36920166015625</v>
      </c>
      <c r="CV282" s="86">
        <v>-9.630793571472168</v>
      </c>
      <c r="CW282" s="86"/>
      <c r="CX282" s="86"/>
      <c r="CY282" s="86"/>
      <c r="CZ282"/>
      <c r="DA282"/>
      <c r="DB282"/>
      <c r="DC282" s="86"/>
      <c r="DD282"/>
      <c r="DE282"/>
      <c r="DF282"/>
      <c r="DG282" s="86">
        <v>188</v>
      </c>
      <c r="DH282">
        <v>362.41964721679687</v>
      </c>
      <c r="DI282">
        <v>-7.678441047668457</v>
      </c>
      <c r="DJ282">
        <v>58.375</v>
      </c>
      <c r="DK282" s="86">
        <v>89</v>
      </c>
      <c r="DL282">
        <v>119.5</v>
      </c>
      <c r="DM282"/>
      <c r="DN282"/>
      <c r="DO282" s="86"/>
      <c r="DP282"/>
      <c r="DQ282"/>
      <c r="DR282"/>
      <c r="DS282" s="86"/>
      <c r="DT282"/>
      <c r="DU282" s="86"/>
      <c r="DV282" s="86"/>
      <c r="DW282" s="86"/>
      <c r="DX282"/>
      <c r="DY282" s="86"/>
      <c r="DZ282" s="86"/>
      <c r="EA282" s="86"/>
      <c r="EB282"/>
      <c r="EC282" s="86"/>
      <c r="ED282" s="86"/>
      <c r="EE282" s="86"/>
      <c r="EF282"/>
      <c r="EG282" s="86"/>
      <c r="EH282" s="86"/>
      <c r="EI282" s="86"/>
      <c r="EJ282" s="159"/>
      <c r="EK282" s="159"/>
      <c r="EL282" s="160"/>
      <c r="FA282" s="78"/>
    </row>
    <row r="283" spans="1:157">
      <c r="A283" s="26"/>
      <c r="B283" s="26"/>
      <c r="C283" s="315"/>
      <c r="D283" s="37" t="s">
        <v>1305</v>
      </c>
      <c r="E283" s="37" t="s">
        <v>1306</v>
      </c>
      <c r="F283" s="38"/>
      <c r="G283" s="39"/>
      <c r="H283" s="40"/>
      <c r="I283" s="40"/>
      <c r="J283" s="40"/>
      <c r="K283" s="40"/>
      <c r="L283" s="40"/>
      <c r="M283" s="40"/>
      <c r="N283" s="40"/>
      <c r="O283" s="40"/>
      <c r="P283" s="40"/>
      <c r="Q283" s="40"/>
      <c r="R283" s="40"/>
      <c r="S283" s="40"/>
      <c r="T283" s="40"/>
      <c r="U283" s="40"/>
      <c r="V283" s="40"/>
      <c r="W283" s="40"/>
      <c r="X283" s="40"/>
      <c r="Y283" s="40"/>
      <c r="Z283" s="40"/>
      <c r="AA283" s="40"/>
      <c r="AB283" s="40"/>
      <c r="AC283" s="40"/>
      <c r="AD283" s="40"/>
      <c r="AE283" s="40"/>
      <c r="AF283" s="40"/>
      <c r="AG283" s="40"/>
      <c r="AH283" s="40"/>
      <c r="AI283" s="40"/>
      <c r="AJ283" s="40"/>
      <c r="AK283" s="40"/>
      <c r="AL283" s="40"/>
      <c r="AM283" s="40"/>
      <c r="AN283" s="40"/>
      <c r="AO283" s="40"/>
      <c r="AP283" s="40"/>
      <c r="AQ283" s="81"/>
      <c r="AR283" s="40"/>
      <c r="AS283" s="40"/>
      <c r="AT283" s="120" t="s">
        <v>1929</v>
      </c>
      <c r="AU283" s="40" t="s">
        <v>1929</v>
      </c>
      <c r="AV283" s="40" t="s">
        <v>1929</v>
      </c>
      <c r="AW283" s="40" t="s">
        <v>1929</v>
      </c>
      <c r="AX283" s="40" t="s">
        <v>1929</v>
      </c>
      <c r="AY283" s="40" t="s">
        <v>1929</v>
      </c>
      <c r="AZ283" s="40" t="s">
        <v>1929</v>
      </c>
      <c r="BA283" s="40" t="s">
        <v>1929</v>
      </c>
      <c r="BB283" s="40" t="s">
        <v>1929</v>
      </c>
      <c r="BC283" s="40" t="s">
        <v>1929</v>
      </c>
      <c r="BD283" s="106" t="s">
        <v>1929</v>
      </c>
      <c r="BE283" s="140" t="s">
        <v>1929</v>
      </c>
      <c r="BF283" s="140" t="s">
        <v>1929</v>
      </c>
      <c r="BG283" s="40"/>
      <c r="BH283" s="40"/>
      <c r="BI283" s="40"/>
      <c r="BJ283" s="40"/>
      <c r="BK283" s="40"/>
      <c r="BL283" s="100"/>
      <c r="BM283" s="101"/>
      <c r="BN283" s="101"/>
      <c r="BO283" s="99"/>
      <c r="BP283" s="9"/>
      <c r="BQ283" s="1"/>
      <c r="BR283" s="25"/>
      <c r="BS283" s="67"/>
      <c r="BT283" s="67"/>
      <c r="BU283" s="84" t="e">
        <f t="shared" si="13"/>
        <v>#VALUE!</v>
      </c>
      <c r="BV283" s="99">
        <f t="shared" si="12"/>
        <v>0</v>
      </c>
      <c r="BW283" s="86">
        <f>Design!B289</f>
        <v>16.380000000000035</v>
      </c>
      <c r="BX283" s="10">
        <f>Design!F289</f>
        <v>6.1346092273552644E-2</v>
      </c>
      <c r="BY283" s="57" t="s">
        <v>1566</v>
      </c>
      <c r="BZ283" s="14" t="s">
        <v>2462</v>
      </c>
      <c r="CA283" s="245">
        <v>41726.715358796297</v>
      </c>
      <c r="CB283" t="s">
        <v>2520</v>
      </c>
      <c r="CC283" s="13"/>
      <c r="CD283" s="67"/>
      <c r="CE283" s="77">
        <v>277</v>
      </c>
      <c r="CF283" s="71">
        <v>79</v>
      </c>
      <c r="CG283" s="71">
        <v>78</v>
      </c>
      <c r="CH283" s="71">
        <v>78</v>
      </c>
      <c r="CI283" s="71">
        <v>79</v>
      </c>
      <c r="CJ283" s="71">
        <v>0</v>
      </c>
      <c r="CK283" s="71">
        <v>1</v>
      </c>
      <c r="CL283" s="71">
        <v>0</v>
      </c>
      <c r="CM283" s="71"/>
      <c r="CN283"/>
      <c r="CO283"/>
      <c r="CP283"/>
      <c r="CQ283"/>
      <c r="CR283"/>
      <c r="CS283">
        <v>277</v>
      </c>
      <c r="CT283">
        <v>50</v>
      </c>
      <c r="CU283" s="86">
        <v>210.36920166015625</v>
      </c>
      <c r="CV283" s="86">
        <v>-9.630793571472168</v>
      </c>
      <c r="CW283" s="86"/>
      <c r="CX283" s="86"/>
      <c r="CY283" s="86"/>
      <c r="CZ283"/>
      <c r="DA283"/>
      <c r="DB283"/>
      <c r="DC283" s="86"/>
      <c r="DD283"/>
      <c r="DE283"/>
      <c r="DF283"/>
      <c r="DG283" s="86">
        <v>189</v>
      </c>
      <c r="DH283">
        <v>362.41964721679687</v>
      </c>
      <c r="DI283">
        <v>-7.7603435516357422</v>
      </c>
      <c r="DJ283">
        <v>52.125</v>
      </c>
      <c r="DK283" s="86">
        <v>90</v>
      </c>
      <c r="DL283">
        <v>119.5</v>
      </c>
      <c r="DM283"/>
      <c r="DN283"/>
      <c r="DO283" s="86"/>
      <c r="DP283"/>
      <c r="DQ283"/>
      <c r="DR283"/>
      <c r="DS283" s="86"/>
      <c r="DT283"/>
      <c r="DU283" s="86"/>
      <c r="DV283" s="86"/>
      <c r="DW283" s="86"/>
      <c r="DX283"/>
      <c r="DY283" s="86"/>
      <c r="DZ283" s="86"/>
      <c r="EA283" s="86"/>
      <c r="EB283"/>
      <c r="EC283" s="86"/>
      <c r="ED283" s="86"/>
      <c r="EE283" s="86"/>
      <c r="EF283"/>
      <c r="EG283" s="86"/>
      <c r="EH283" s="86"/>
      <c r="EI283" s="86"/>
      <c r="EJ283" s="159"/>
      <c r="EK283" s="159"/>
      <c r="EL283" s="160"/>
      <c r="FA283" s="78"/>
    </row>
    <row r="284" spans="1:157">
      <c r="A284" s="26"/>
      <c r="B284" s="26"/>
      <c r="C284" s="315"/>
      <c r="D284" s="37" t="s">
        <v>1307</v>
      </c>
      <c r="E284" s="37" t="s">
        <v>1308</v>
      </c>
      <c r="F284" s="41"/>
      <c r="G284" s="39"/>
      <c r="H284" s="40"/>
      <c r="I284" s="40"/>
      <c r="J284" s="40"/>
      <c r="K284" s="40"/>
      <c r="L284" s="40"/>
      <c r="M284" s="40"/>
      <c r="N284" s="40"/>
      <c r="O284" s="40"/>
      <c r="P284" s="40"/>
      <c r="Q284" s="40"/>
      <c r="R284" s="40"/>
      <c r="S284" s="40"/>
      <c r="T284" s="40"/>
      <c r="U284" s="40"/>
      <c r="V284" s="40"/>
      <c r="W284" s="40"/>
      <c r="X284" s="40"/>
      <c r="Y284" s="40"/>
      <c r="Z284" s="40"/>
      <c r="AA284" s="40"/>
      <c r="AB284" s="40"/>
      <c r="AC284" s="40"/>
      <c r="AD284" s="40"/>
      <c r="AE284" s="40"/>
      <c r="AF284" s="40"/>
      <c r="AG284" s="40"/>
      <c r="AH284" s="40"/>
      <c r="AI284" s="40"/>
      <c r="AJ284" s="40"/>
      <c r="AK284" s="40"/>
      <c r="AL284" s="40"/>
      <c r="AM284" s="40"/>
      <c r="AN284" s="40"/>
      <c r="AO284" s="40"/>
      <c r="AP284" s="40"/>
      <c r="AQ284" s="81"/>
      <c r="AR284" s="40"/>
      <c r="AS284" s="40"/>
      <c r="AT284" s="120" t="s">
        <v>919</v>
      </c>
      <c r="AU284" s="40" t="s">
        <v>919</v>
      </c>
      <c r="AV284" s="40" t="s">
        <v>919</v>
      </c>
      <c r="AW284" s="40" t="s">
        <v>919</v>
      </c>
      <c r="AX284" s="40" t="s">
        <v>919</v>
      </c>
      <c r="AY284" s="40" t="s">
        <v>919</v>
      </c>
      <c r="AZ284" s="40" t="s">
        <v>919</v>
      </c>
      <c r="BA284" s="40" t="s">
        <v>919</v>
      </c>
      <c r="BB284" s="40" t="s">
        <v>919</v>
      </c>
      <c r="BC284" s="40" t="s">
        <v>919</v>
      </c>
      <c r="BD284" s="106" t="s">
        <v>919</v>
      </c>
      <c r="BE284" s="140" t="s">
        <v>919</v>
      </c>
      <c r="BF284" s="140" t="s">
        <v>919</v>
      </c>
      <c r="BG284" s="40"/>
      <c r="BH284" s="40"/>
      <c r="BI284" s="40"/>
      <c r="BJ284" s="40"/>
      <c r="BK284" s="40"/>
      <c r="BL284" s="100"/>
      <c r="BM284" s="101"/>
      <c r="BN284" s="101"/>
      <c r="BO284" s="99"/>
      <c r="BP284" s="9"/>
      <c r="BQ284" s="1"/>
      <c r="BR284" s="25"/>
      <c r="BS284" s="67"/>
      <c r="BT284" s="67"/>
      <c r="BU284" s="84" t="e">
        <f t="shared" si="13"/>
        <v>#VALUE!</v>
      </c>
      <c r="BV284" s="99">
        <f t="shared" si="12"/>
        <v>0</v>
      </c>
      <c r="BW284" s="86">
        <f>Design!B290</f>
        <v>16.440000000000033</v>
      </c>
      <c r="BX284" s="10">
        <f>Design!F290</f>
        <v>6.0859756529813416E-2</v>
      </c>
      <c r="BY284" s="57" t="s">
        <v>1567</v>
      </c>
      <c r="BZ284" s="14" t="s">
        <v>2454</v>
      </c>
      <c r="CA284" s="245">
        <v>41726.715358796297</v>
      </c>
      <c r="CB284" t="s">
        <v>2220</v>
      </c>
      <c r="CC284" s="13"/>
      <c r="CD284" s="67"/>
      <c r="CE284" s="77">
        <v>278</v>
      </c>
      <c r="CF284" s="71">
        <v>80</v>
      </c>
      <c r="CG284" s="71">
        <v>80</v>
      </c>
      <c r="CH284" s="71">
        <v>77</v>
      </c>
      <c r="CI284" s="71">
        <v>75</v>
      </c>
      <c r="CJ284" s="71">
        <v>0</v>
      </c>
      <c r="CK284" s="71">
        <v>0</v>
      </c>
      <c r="CL284" s="71">
        <v>0</v>
      </c>
      <c r="CM284" s="71"/>
      <c r="CN284"/>
      <c r="CO284"/>
      <c r="CP284"/>
      <c r="CQ284"/>
      <c r="CR284"/>
      <c r="CS284">
        <v>278</v>
      </c>
      <c r="CT284">
        <v>50</v>
      </c>
      <c r="CU284" s="86">
        <v>210.36920166015625</v>
      </c>
      <c r="CV284" s="86">
        <v>-9.630793571472168</v>
      </c>
      <c r="CW284" s="86"/>
      <c r="CX284" s="86"/>
      <c r="CY284" s="86"/>
      <c r="CZ284"/>
      <c r="DA284"/>
      <c r="DB284"/>
      <c r="DC284" s="86"/>
      <c r="DD284"/>
      <c r="DE284"/>
      <c r="DF284"/>
      <c r="DG284" s="86">
        <v>190</v>
      </c>
      <c r="DH284">
        <v>362.41964721679687</v>
      </c>
      <c r="DI284">
        <v>-7.8426809310913086</v>
      </c>
      <c r="DJ284">
        <v>51</v>
      </c>
      <c r="DK284" s="86">
        <v>89</v>
      </c>
      <c r="DL284">
        <v>119.5</v>
      </c>
      <c r="DM284"/>
      <c r="DN284"/>
      <c r="DO284" s="86"/>
      <c r="DP284"/>
      <c r="DQ284"/>
      <c r="DR284"/>
      <c r="DS284" s="86"/>
      <c r="DT284"/>
      <c r="DU284" s="86"/>
      <c r="DV284" s="86"/>
      <c r="DW284" s="86"/>
      <c r="DX284"/>
      <c r="DY284" s="86"/>
      <c r="DZ284" s="86"/>
      <c r="EA284" s="86"/>
      <c r="EB284"/>
      <c r="EC284" s="86"/>
      <c r="ED284" s="86"/>
      <c r="EE284" s="86"/>
      <c r="EF284"/>
      <c r="EG284" s="86"/>
      <c r="EH284" s="86"/>
      <c r="EI284" s="86"/>
      <c r="EJ284" s="159"/>
      <c r="EK284" s="159"/>
      <c r="EL284" s="160"/>
      <c r="FA284" s="78"/>
    </row>
    <row r="285" spans="1:157">
      <c r="A285" s="26"/>
      <c r="B285" s="26"/>
      <c r="C285" s="315"/>
      <c r="D285" s="37" t="s">
        <v>1309</v>
      </c>
      <c r="E285" s="37" t="s">
        <v>1310</v>
      </c>
      <c r="F285" s="38"/>
      <c r="G285" s="39"/>
      <c r="H285" s="40"/>
      <c r="I285" s="40"/>
      <c r="J285" s="40"/>
      <c r="K285" s="40"/>
      <c r="L285" s="40"/>
      <c r="M285" s="40"/>
      <c r="N285" s="40"/>
      <c r="O285" s="40"/>
      <c r="P285" s="40"/>
      <c r="Q285" s="40"/>
      <c r="R285" s="40"/>
      <c r="S285" s="40"/>
      <c r="T285" s="40"/>
      <c r="U285" s="40"/>
      <c r="V285" s="40"/>
      <c r="W285" s="40"/>
      <c r="X285" s="40"/>
      <c r="Y285" s="40"/>
      <c r="Z285" s="40"/>
      <c r="AA285" s="40"/>
      <c r="AB285" s="40"/>
      <c r="AC285" s="40"/>
      <c r="AD285" s="40"/>
      <c r="AE285" s="40"/>
      <c r="AF285" s="40"/>
      <c r="AG285" s="40"/>
      <c r="AH285" s="40"/>
      <c r="AI285" s="40"/>
      <c r="AJ285" s="40"/>
      <c r="AK285" s="40"/>
      <c r="AL285" s="40"/>
      <c r="AM285" s="40"/>
      <c r="AN285" s="40"/>
      <c r="AO285" s="40"/>
      <c r="AP285" s="40"/>
      <c r="AQ285" s="81"/>
      <c r="AR285" s="40"/>
      <c r="AS285" s="40"/>
      <c r="AT285" s="120" t="s">
        <v>1022</v>
      </c>
      <c r="AU285" s="40" t="s">
        <v>1022</v>
      </c>
      <c r="AV285" s="40" t="s">
        <v>1022</v>
      </c>
      <c r="AW285" s="40" t="s">
        <v>1022</v>
      </c>
      <c r="AX285" s="40" t="s">
        <v>1022</v>
      </c>
      <c r="AY285" s="40" t="s">
        <v>1022</v>
      </c>
      <c r="AZ285" s="40" t="s">
        <v>1022</v>
      </c>
      <c r="BA285" s="40" t="s">
        <v>1022</v>
      </c>
      <c r="BB285" s="40" t="s">
        <v>1022</v>
      </c>
      <c r="BC285" s="40" t="s">
        <v>1022</v>
      </c>
      <c r="BD285" s="106" t="s">
        <v>1022</v>
      </c>
      <c r="BE285" s="140" t="s">
        <v>1022</v>
      </c>
      <c r="BF285" s="140" t="s">
        <v>1022</v>
      </c>
      <c r="BG285" s="40"/>
      <c r="BH285" s="40"/>
      <c r="BI285" s="40"/>
      <c r="BJ285" s="40"/>
      <c r="BK285" s="40"/>
      <c r="BL285" s="100"/>
      <c r="BM285" s="101"/>
      <c r="BN285" s="101"/>
      <c r="BO285" s="99"/>
      <c r="BP285" s="9"/>
      <c r="BQ285" s="1"/>
      <c r="BR285" s="25"/>
      <c r="BS285" s="67"/>
      <c r="BT285" s="67"/>
      <c r="BU285" s="84" t="e">
        <f t="shared" si="13"/>
        <v>#VALUE!</v>
      </c>
      <c r="BV285" s="99">
        <f t="shared" si="12"/>
        <v>0</v>
      </c>
      <c r="BW285" s="86">
        <f>Design!B291</f>
        <v>16.500000000000032</v>
      </c>
      <c r="BX285" s="10">
        <f>Design!F291</f>
        <v>6.0379181258301884E-2</v>
      </c>
      <c r="BY285" s="57" t="s">
        <v>1568</v>
      </c>
      <c r="BZ285" s="14" t="s">
        <v>427</v>
      </c>
      <c r="CA285" s="245">
        <v>41726.715358796297</v>
      </c>
      <c r="CB285" t="s">
        <v>2521</v>
      </c>
      <c r="CC285" s="13"/>
      <c r="CD285" s="67"/>
      <c r="CE285" s="77">
        <v>279</v>
      </c>
      <c r="CF285" s="71">
        <v>80</v>
      </c>
      <c r="CG285" s="71">
        <v>80</v>
      </c>
      <c r="CH285" s="71">
        <v>79</v>
      </c>
      <c r="CI285" s="71">
        <v>78</v>
      </c>
      <c r="CJ285" s="71">
        <v>0</v>
      </c>
      <c r="CK285" s="71">
        <v>1</v>
      </c>
      <c r="CL285" s="71">
        <v>1</v>
      </c>
      <c r="CM285" s="71"/>
      <c r="CN285"/>
      <c r="CO285"/>
      <c r="CP285"/>
      <c r="CQ285"/>
      <c r="CR285"/>
      <c r="CS285">
        <v>279</v>
      </c>
      <c r="CT285">
        <v>51</v>
      </c>
      <c r="CU285" s="86">
        <v>209.98011779785156</v>
      </c>
      <c r="CV285" s="86">
        <v>-10.019877433776855</v>
      </c>
      <c r="CW285" s="86"/>
      <c r="CX285" s="86"/>
      <c r="CY285" s="86"/>
      <c r="CZ285"/>
      <c r="DA285"/>
      <c r="DB285"/>
      <c r="DC285" s="86"/>
      <c r="DD285"/>
      <c r="DE285"/>
      <c r="DF285"/>
      <c r="DG285" s="86">
        <v>191</v>
      </c>
      <c r="DH285">
        <v>363.44705200195313</v>
      </c>
      <c r="DI285">
        <v>-7.925452709197998</v>
      </c>
      <c r="DJ285">
        <v>46.9375</v>
      </c>
      <c r="DK285" s="86">
        <v>90</v>
      </c>
      <c r="DL285">
        <v>119.5</v>
      </c>
      <c r="DM285"/>
      <c r="DN285"/>
      <c r="DO285" s="86"/>
      <c r="DP285"/>
      <c r="DQ285"/>
      <c r="DR285"/>
      <c r="DS285" s="86"/>
      <c r="DT285"/>
      <c r="DU285" s="86"/>
      <c r="DV285" s="86"/>
      <c r="DW285" s="86"/>
      <c r="DX285"/>
      <c r="DY285" s="86"/>
      <c r="DZ285" s="86"/>
      <c r="EA285" s="86"/>
      <c r="EB285"/>
      <c r="EC285" s="86"/>
      <c r="ED285" s="86"/>
      <c r="EE285" s="86"/>
      <c r="EF285"/>
      <c r="EG285" s="86"/>
      <c r="EH285" s="86"/>
      <c r="EI285" s="86"/>
      <c r="EJ285" s="159"/>
      <c r="EK285" s="159"/>
      <c r="EL285" s="160"/>
      <c r="FA285" s="78"/>
    </row>
    <row r="286" spans="1:157">
      <c r="A286" s="26"/>
      <c r="B286" s="26"/>
      <c r="C286" s="315"/>
      <c r="D286" s="37" t="s">
        <v>1311</v>
      </c>
      <c r="E286" s="37" t="s">
        <v>1312</v>
      </c>
      <c r="F286" s="38"/>
      <c r="G286" s="39"/>
      <c r="H286" s="40"/>
      <c r="I286" s="40"/>
      <c r="J286" s="40"/>
      <c r="K286" s="40"/>
      <c r="L286" s="40"/>
      <c r="M286" s="40"/>
      <c r="N286" s="40"/>
      <c r="O286" s="40"/>
      <c r="P286" s="40"/>
      <c r="Q286" s="40"/>
      <c r="R286" s="40"/>
      <c r="S286" s="40"/>
      <c r="T286" s="40"/>
      <c r="U286" s="40"/>
      <c r="V286" s="40"/>
      <c r="W286" s="40"/>
      <c r="X286" s="40"/>
      <c r="Y286" s="40"/>
      <c r="Z286" s="40"/>
      <c r="AA286" s="40"/>
      <c r="AB286" s="40"/>
      <c r="AC286" s="40"/>
      <c r="AD286" s="40"/>
      <c r="AE286" s="40"/>
      <c r="AF286" s="40"/>
      <c r="AG286" s="40"/>
      <c r="AH286" s="40"/>
      <c r="AI286" s="40"/>
      <c r="AJ286" s="40"/>
      <c r="AK286" s="40"/>
      <c r="AL286" s="40"/>
      <c r="AM286" s="40"/>
      <c r="AN286" s="40"/>
      <c r="AO286" s="40"/>
      <c r="AP286" s="40"/>
      <c r="AQ286" s="81"/>
      <c r="AR286" s="40"/>
      <c r="AS286" s="40"/>
      <c r="AT286" s="120" t="s">
        <v>919</v>
      </c>
      <c r="AU286" s="40" t="s">
        <v>919</v>
      </c>
      <c r="AV286" s="40" t="s">
        <v>919</v>
      </c>
      <c r="AW286" s="40" t="s">
        <v>919</v>
      </c>
      <c r="AX286" s="40" t="s">
        <v>919</v>
      </c>
      <c r="AY286" s="40" t="s">
        <v>919</v>
      </c>
      <c r="AZ286" s="40" t="s">
        <v>919</v>
      </c>
      <c r="BA286" s="40" t="s">
        <v>919</v>
      </c>
      <c r="BB286" s="40" t="s">
        <v>919</v>
      </c>
      <c r="BC286" s="40" t="s">
        <v>919</v>
      </c>
      <c r="BD286" s="106" t="s">
        <v>919</v>
      </c>
      <c r="BE286" s="140" t="s">
        <v>919</v>
      </c>
      <c r="BF286" s="140" t="s">
        <v>919</v>
      </c>
      <c r="BG286" s="40"/>
      <c r="BH286" s="40"/>
      <c r="BI286" s="40"/>
      <c r="BJ286" s="40"/>
      <c r="BK286" s="40"/>
      <c r="BL286" s="100"/>
      <c r="BM286" s="101"/>
      <c r="BN286" s="101"/>
      <c r="BO286" s="99"/>
      <c r="BP286" s="9"/>
      <c r="BQ286" s="1"/>
      <c r="BR286" s="25"/>
      <c r="BS286" s="67"/>
      <c r="BT286" s="67"/>
      <c r="BU286" s="84" t="e">
        <f t="shared" si="13"/>
        <v>#VALUE!</v>
      </c>
      <c r="BV286" s="99">
        <f t="shared" si="12"/>
        <v>0</v>
      </c>
      <c r="BW286" s="86">
        <f>Design!B292</f>
        <v>16.560000000000031</v>
      </c>
      <c r="BX286" s="10">
        <f>Design!F292</f>
        <v>5.9904275842608518E-2</v>
      </c>
      <c r="BY286" s="57" t="s">
        <v>1569</v>
      </c>
      <c r="BZ286" s="14" t="s">
        <v>2456</v>
      </c>
      <c r="CA286" s="245">
        <v>41726.715358796297</v>
      </c>
      <c r="CB286" t="s">
        <v>2522</v>
      </c>
      <c r="CC286" s="13"/>
      <c r="CD286" s="67"/>
      <c r="CE286" s="77">
        <v>280</v>
      </c>
      <c r="CF286" s="71">
        <v>77</v>
      </c>
      <c r="CG286" s="71">
        <v>80</v>
      </c>
      <c r="CH286" s="71">
        <v>74</v>
      </c>
      <c r="CI286" s="71">
        <v>77</v>
      </c>
      <c r="CJ286" s="71">
        <v>0</v>
      </c>
      <c r="CK286" s="71">
        <v>1</v>
      </c>
      <c r="CL286" s="71">
        <v>0</v>
      </c>
      <c r="CM286" s="71"/>
      <c r="CN286"/>
      <c r="CO286"/>
      <c r="CP286"/>
      <c r="CQ286"/>
      <c r="CR286"/>
      <c r="CS286">
        <v>280</v>
      </c>
      <c r="CT286">
        <v>51</v>
      </c>
      <c r="CU286" s="86">
        <v>209.98011779785156</v>
      </c>
      <c r="CV286" s="86">
        <v>-10.019877433776855</v>
      </c>
      <c r="CW286" s="86"/>
      <c r="CX286" s="86"/>
      <c r="CY286" s="86"/>
      <c r="CZ286"/>
      <c r="DA286"/>
      <c r="DB286"/>
      <c r="DC286" s="86"/>
      <c r="DD286"/>
      <c r="DE286"/>
      <c r="DF286"/>
      <c r="DG286" s="86">
        <v>191</v>
      </c>
      <c r="DH286">
        <v>363.96197509765625</v>
      </c>
      <c r="DI286">
        <v>-7.925452709197998</v>
      </c>
      <c r="DJ286">
        <v>49.5</v>
      </c>
      <c r="DK286" s="86">
        <v>88</v>
      </c>
      <c r="DL286">
        <v>119.5</v>
      </c>
      <c r="DM286"/>
      <c r="DN286"/>
      <c r="DO286" s="86"/>
      <c r="DP286"/>
      <c r="DQ286"/>
      <c r="DR286"/>
      <c r="DS286" s="86"/>
      <c r="DT286"/>
      <c r="DU286" s="86"/>
      <c r="DV286" s="86"/>
      <c r="DW286" s="86"/>
      <c r="DX286"/>
      <c r="DY286" s="86"/>
      <c r="DZ286" s="86"/>
      <c r="EA286" s="86"/>
      <c r="EB286"/>
      <c r="EC286" s="86"/>
      <c r="ED286" s="86"/>
      <c r="EE286" s="86"/>
      <c r="EF286"/>
      <c r="EG286" s="86"/>
      <c r="EH286" s="86"/>
      <c r="EI286" s="86"/>
      <c r="EJ286" s="159"/>
      <c r="EK286" s="159"/>
      <c r="EL286" s="160"/>
      <c r="FA286" s="78"/>
    </row>
    <row r="287" spans="1:157">
      <c r="A287" s="26"/>
      <c r="B287" s="26"/>
      <c r="C287" s="315"/>
      <c r="D287" s="37" t="s">
        <v>1313</v>
      </c>
      <c r="E287" s="37" t="s">
        <v>1447</v>
      </c>
      <c r="F287" s="41"/>
      <c r="G287" s="39"/>
      <c r="H287" s="40"/>
      <c r="I287" s="40"/>
      <c r="J287" s="40"/>
      <c r="K287" s="40"/>
      <c r="L287" s="40"/>
      <c r="M287" s="40"/>
      <c r="N287" s="40"/>
      <c r="O287" s="40"/>
      <c r="P287" s="40"/>
      <c r="Q287" s="40"/>
      <c r="R287" s="40"/>
      <c r="S287" s="40"/>
      <c r="T287" s="40"/>
      <c r="U287" s="40"/>
      <c r="V287" s="40"/>
      <c r="W287" s="40"/>
      <c r="X287" s="40"/>
      <c r="Y287" s="40"/>
      <c r="Z287" s="40"/>
      <c r="AA287" s="40"/>
      <c r="AB287" s="40"/>
      <c r="AC287" s="40"/>
      <c r="AD287" s="40"/>
      <c r="AE287" s="40"/>
      <c r="AF287" s="40"/>
      <c r="AG287" s="40"/>
      <c r="AH287" s="40"/>
      <c r="AI287" s="40"/>
      <c r="AJ287" s="40"/>
      <c r="AK287" s="40"/>
      <c r="AL287" s="40"/>
      <c r="AM287" s="40"/>
      <c r="AN287" s="40"/>
      <c r="AO287" s="40"/>
      <c r="AP287" s="40"/>
      <c r="AQ287" s="81"/>
      <c r="AR287" s="40"/>
      <c r="AS287" s="40"/>
      <c r="AT287" s="120" t="s">
        <v>1022</v>
      </c>
      <c r="AU287" s="40" t="s">
        <v>1022</v>
      </c>
      <c r="AV287" s="40" t="s">
        <v>1022</v>
      </c>
      <c r="AW287" s="40" t="s">
        <v>1022</v>
      </c>
      <c r="AX287" s="40" t="s">
        <v>1022</v>
      </c>
      <c r="AY287" s="40" t="s">
        <v>1022</v>
      </c>
      <c r="AZ287" s="40" t="s">
        <v>1022</v>
      </c>
      <c r="BA287" s="40" t="s">
        <v>1022</v>
      </c>
      <c r="BB287" s="40" t="s">
        <v>1022</v>
      </c>
      <c r="BC287" s="40" t="s">
        <v>1022</v>
      </c>
      <c r="BD287" s="106" t="s">
        <v>1022</v>
      </c>
      <c r="BE287" s="140" t="s">
        <v>1022</v>
      </c>
      <c r="BF287" s="140" t="s">
        <v>1022</v>
      </c>
      <c r="BG287" s="40"/>
      <c r="BH287" s="40"/>
      <c r="BI287" s="40"/>
      <c r="BJ287" s="40"/>
      <c r="BK287" s="40"/>
      <c r="BL287" s="100"/>
      <c r="BM287" s="101"/>
      <c r="BN287" s="101"/>
      <c r="BO287" s="99"/>
      <c r="BP287" s="9"/>
      <c r="BQ287" s="1"/>
      <c r="BR287" s="25"/>
      <c r="BS287" s="67"/>
      <c r="BT287" s="67"/>
      <c r="BU287" s="84" t="e">
        <f t="shared" si="13"/>
        <v>#VALUE!</v>
      </c>
      <c r="BV287" s="99">
        <f t="shared" si="12"/>
        <v>0</v>
      </c>
      <c r="BW287" s="86">
        <f>Design!B293</f>
        <v>16.620000000000029</v>
      </c>
      <c r="BX287" s="10">
        <f>Design!F293</f>
        <v>5.9434951441168948E-2</v>
      </c>
      <c r="BY287" s="57" t="s">
        <v>1570</v>
      </c>
      <c r="BZ287" s="14" t="s">
        <v>2458</v>
      </c>
      <c r="CA287" s="245">
        <v>41726.715370370373</v>
      </c>
      <c r="CB287" t="s">
        <v>2523</v>
      </c>
      <c r="CC287" s="13"/>
      <c r="CD287" s="67"/>
      <c r="CE287" s="77">
        <v>281</v>
      </c>
      <c r="CF287" s="71">
        <v>80</v>
      </c>
      <c r="CG287" s="71">
        <v>83</v>
      </c>
      <c r="CH287" s="71">
        <v>80</v>
      </c>
      <c r="CI287" s="71">
        <v>77</v>
      </c>
      <c r="CJ287" s="71">
        <v>0</v>
      </c>
      <c r="CK287" s="71">
        <v>0</v>
      </c>
      <c r="CL287" s="71">
        <v>1</v>
      </c>
      <c r="CM287" s="71"/>
      <c r="CN287"/>
      <c r="CO287"/>
      <c r="CP287"/>
      <c r="CQ287"/>
      <c r="CR287"/>
      <c r="CS287">
        <v>281</v>
      </c>
      <c r="CT287">
        <v>51</v>
      </c>
      <c r="CU287" s="86">
        <v>209.98011779785156</v>
      </c>
      <c r="CV287" s="86">
        <v>-10.019877433776855</v>
      </c>
      <c r="CW287" s="86"/>
      <c r="CX287" s="86"/>
      <c r="CY287" s="86"/>
      <c r="CZ287"/>
      <c r="DA287"/>
      <c r="DB287"/>
      <c r="DC287" s="86"/>
      <c r="DD287"/>
      <c r="DE287"/>
      <c r="DF287"/>
      <c r="DG287" s="86">
        <v>192</v>
      </c>
      <c r="DH287">
        <v>363.96197509765625</v>
      </c>
      <c r="DI287">
        <v>-8.0086593627929687</v>
      </c>
      <c r="DJ287">
        <v>50.875</v>
      </c>
      <c r="DK287" s="86">
        <v>91</v>
      </c>
      <c r="DL287">
        <v>119.5</v>
      </c>
      <c r="DM287"/>
      <c r="DN287"/>
      <c r="DO287" s="86"/>
      <c r="DP287"/>
      <c r="DQ287"/>
      <c r="DR287"/>
      <c r="DS287" s="86"/>
      <c r="DT287"/>
      <c r="DU287" s="86"/>
      <c r="DV287" s="86"/>
      <c r="DW287" s="86"/>
      <c r="DX287"/>
      <c r="DY287" s="86"/>
      <c r="DZ287" s="86"/>
      <c r="EA287" s="86"/>
      <c r="EB287"/>
      <c r="EC287" s="86"/>
      <c r="ED287" s="86"/>
      <c r="EE287" s="86"/>
      <c r="EF287"/>
      <c r="EG287" s="86"/>
      <c r="EH287" s="86"/>
      <c r="EI287" s="86"/>
      <c r="EJ287" s="159"/>
      <c r="EK287" s="159"/>
      <c r="EL287" s="160"/>
      <c r="FA287" s="78"/>
    </row>
    <row r="288" spans="1:157">
      <c r="A288" s="26"/>
      <c r="B288" s="26"/>
      <c r="C288" s="315"/>
      <c r="D288" s="37" t="s">
        <v>1448</v>
      </c>
      <c r="E288" s="37" t="s">
        <v>1449</v>
      </c>
      <c r="F288" s="38"/>
      <c r="G288" s="39"/>
      <c r="H288" s="40"/>
      <c r="I288" s="40"/>
      <c r="J288" s="40"/>
      <c r="K288" s="40"/>
      <c r="L288" s="40"/>
      <c r="M288" s="40"/>
      <c r="N288" s="40"/>
      <c r="O288" s="40"/>
      <c r="P288" s="40"/>
      <c r="Q288" s="40"/>
      <c r="R288" s="40"/>
      <c r="S288" s="40"/>
      <c r="T288" s="40"/>
      <c r="U288" s="40"/>
      <c r="V288" s="40"/>
      <c r="W288" s="40"/>
      <c r="X288" s="40"/>
      <c r="Y288" s="40"/>
      <c r="Z288" s="40"/>
      <c r="AA288" s="40"/>
      <c r="AB288" s="40"/>
      <c r="AC288" s="40"/>
      <c r="AD288" s="40"/>
      <c r="AE288" s="40"/>
      <c r="AF288" s="40"/>
      <c r="AG288" s="40"/>
      <c r="AH288" s="40"/>
      <c r="AI288" s="40"/>
      <c r="AJ288" s="40"/>
      <c r="AK288" s="40"/>
      <c r="AL288" s="40"/>
      <c r="AM288" s="40"/>
      <c r="AN288" s="40"/>
      <c r="AO288" s="40"/>
      <c r="AP288" s="40"/>
      <c r="AQ288" s="81"/>
      <c r="AR288" s="40"/>
      <c r="AS288" s="40"/>
      <c r="AT288" s="120" t="s">
        <v>1861</v>
      </c>
      <c r="AU288" s="40" t="s">
        <v>1861</v>
      </c>
      <c r="AV288" s="40" t="s">
        <v>1861</v>
      </c>
      <c r="AW288" s="40" t="s">
        <v>1861</v>
      </c>
      <c r="AX288" s="40" t="s">
        <v>1861</v>
      </c>
      <c r="AY288" s="40" t="s">
        <v>1861</v>
      </c>
      <c r="AZ288" s="40" t="s">
        <v>1861</v>
      </c>
      <c r="BA288" s="40" t="s">
        <v>1861</v>
      </c>
      <c r="BB288" s="40" t="s">
        <v>1861</v>
      </c>
      <c r="BC288" s="40" t="s">
        <v>1861</v>
      </c>
      <c r="BD288" s="106" t="s">
        <v>1861</v>
      </c>
      <c r="BE288" s="140" t="s">
        <v>1861</v>
      </c>
      <c r="BF288" s="140" t="s">
        <v>1861</v>
      </c>
      <c r="BG288" s="40"/>
      <c r="BH288" s="40"/>
      <c r="BI288" s="40"/>
      <c r="BJ288" s="40"/>
      <c r="BK288" s="40"/>
      <c r="BL288" s="100"/>
      <c r="BM288" s="101"/>
      <c r="BN288" s="101"/>
      <c r="BO288" s="99"/>
      <c r="BP288" s="9"/>
      <c r="BQ288" s="1"/>
      <c r="BR288" s="25"/>
      <c r="BS288" s="67"/>
      <c r="BT288" s="67"/>
      <c r="BU288" s="84" t="e">
        <f t="shared" si="13"/>
        <v>#VALUE!</v>
      </c>
      <c r="BV288" s="99">
        <f t="shared" si="12"/>
        <v>0</v>
      </c>
      <c r="BW288" s="86">
        <f>Design!B294</f>
        <v>16.680000000000028</v>
      </c>
      <c r="BX288" s="10">
        <f>Design!F294</f>
        <v>5.8971120945711636E-2</v>
      </c>
      <c r="BY288" s="57" t="s">
        <v>1571</v>
      </c>
      <c r="BZ288" s="14" t="s">
        <v>2460</v>
      </c>
      <c r="CA288" s="245">
        <v>41726.715370370373</v>
      </c>
      <c r="CB288" t="s">
        <v>2524</v>
      </c>
      <c r="CC288" s="13"/>
      <c r="CD288" s="67"/>
      <c r="CE288" s="77">
        <v>282</v>
      </c>
      <c r="CF288" s="71">
        <v>79</v>
      </c>
      <c r="CG288" s="71">
        <v>78</v>
      </c>
      <c r="CH288" s="71">
        <v>76</v>
      </c>
      <c r="CI288" s="71">
        <v>81</v>
      </c>
      <c r="CJ288" s="71">
        <v>0</v>
      </c>
      <c r="CK288" s="71">
        <v>1</v>
      </c>
      <c r="CL288" s="71">
        <v>1</v>
      </c>
      <c r="CM288" s="71"/>
      <c r="CN288"/>
      <c r="CO288"/>
      <c r="CP288"/>
      <c r="CQ288"/>
      <c r="CR288"/>
      <c r="CS288">
        <v>282</v>
      </c>
      <c r="CT288">
        <v>51</v>
      </c>
      <c r="CU288" s="86">
        <v>209.98011779785156</v>
      </c>
      <c r="CV288" s="86">
        <v>-10.019877433776855</v>
      </c>
      <c r="CW288" s="86"/>
      <c r="CX288" s="86"/>
      <c r="CY288" s="86"/>
      <c r="CZ288"/>
      <c r="DA288"/>
      <c r="DB288"/>
      <c r="DC288" s="86"/>
      <c r="DD288"/>
      <c r="DE288"/>
      <c r="DF288"/>
      <c r="DG288" s="86">
        <v>193</v>
      </c>
      <c r="DH288">
        <v>363.96197509765625</v>
      </c>
      <c r="DI288">
        <v>-8.0922994613647461</v>
      </c>
      <c r="DJ288">
        <v>50.0625</v>
      </c>
      <c r="DK288" s="86">
        <v>93</v>
      </c>
      <c r="DL288">
        <v>119.5</v>
      </c>
      <c r="DM288"/>
      <c r="DN288"/>
      <c r="DO288" s="86"/>
      <c r="DP288"/>
      <c r="DQ288"/>
      <c r="DR288"/>
      <c r="DS288" s="86"/>
      <c r="DT288"/>
      <c r="DU288" s="86"/>
      <c r="DV288" s="86"/>
      <c r="DW288" s="86"/>
      <c r="DX288"/>
      <c r="DY288" s="86"/>
      <c r="DZ288" s="86"/>
      <c r="EA288" s="86"/>
      <c r="EB288"/>
      <c r="EC288" s="86"/>
      <c r="ED288" s="86"/>
      <c r="EE288" s="86"/>
      <c r="EF288"/>
      <c r="EG288" s="86"/>
      <c r="EH288" s="86"/>
      <c r="EI288" s="86"/>
      <c r="EJ288" s="159"/>
      <c r="EK288" s="159"/>
      <c r="EL288" s="160"/>
      <c r="FA288" s="78"/>
    </row>
    <row r="289" spans="1:157">
      <c r="A289" s="26"/>
      <c r="B289" s="26"/>
      <c r="C289" s="315"/>
      <c r="D289" s="37" t="s">
        <v>1450</v>
      </c>
      <c r="E289" s="37" t="s">
        <v>1672</v>
      </c>
      <c r="F289" s="38"/>
      <c r="G289" s="39"/>
      <c r="H289" s="40"/>
      <c r="I289" s="40"/>
      <c r="J289" s="40"/>
      <c r="K289" s="40"/>
      <c r="L289" s="40"/>
      <c r="M289" s="40"/>
      <c r="N289" s="40"/>
      <c r="O289" s="40"/>
      <c r="P289" s="40"/>
      <c r="Q289" s="40"/>
      <c r="R289" s="40"/>
      <c r="S289" s="40"/>
      <c r="T289" s="40"/>
      <c r="U289" s="40"/>
      <c r="V289" s="40"/>
      <c r="W289" s="40"/>
      <c r="X289" s="40"/>
      <c r="Y289" s="40"/>
      <c r="Z289" s="40"/>
      <c r="AA289" s="40"/>
      <c r="AB289" s="40"/>
      <c r="AC289" s="40"/>
      <c r="AD289" s="40"/>
      <c r="AE289" s="40"/>
      <c r="AF289" s="40"/>
      <c r="AG289" s="40"/>
      <c r="AH289" s="40"/>
      <c r="AI289" s="40"/>
      <c r="AJ289" s="40"/>
      <c r="AK289" s="40"/>
      <c r="AL289" s="40"/>
      <c r="AM289" s="40"/>
      <c r="AN289" s="40"/>
      <c r="AO289" s="40"/>
      <c r="AP289" s="40"/>
      <c r="AQ289" s="81"/>
      <c r="AR289" s="40"/>
      <c r="AS289" s="40"/>
      <c r="AT289" s="120" t="s">
        <v>1861</v>
      </c>
      <c r="AU289" s="40" t="s">
        <v>1861</v>
      </c>
      <c r="AV289" s="40" t="s">
        <v>1861</v>
      </c>
      <c r="AW289" s="40" t="s">
        <v>1861</v>
      </c>
      <c r="AX289" s="40" t="s">
        <v>1861</v>
      </c>
      <c r="AY289" s="40" t="s">
        <v>1861</v>
      </c>
      <c r="AZ289" s="40" t="s">
        <v>1861</v>
      </c>
      <c r="BA289" s="40" t="s">
        <v>1861</v>
      </c>
      <c r="BB289" s="40" t="s">
        <v>1861</v>
      </c>
      <c r="BC289" s="40" t="s">
        <v>1861</v>
      </c>
      <c r="BD289" s="106" t="s">
        <v>1861</v>
      </c>
      <c r="BE289" s="140" t="s">
        <v>1861</v>
      </c>
      <c r="BF289" s="140" t="s">
        <v>1861</v>
      </c>
      <c r="BG289" s="40"/>
      <c r="BH289" s="40"/>
      <c r="BI289" s="40"/>
      <c r="BJ289" s="40"/>
      <c r="BK289" s="40"/>
      <c r="BL289" s="100"/>
      <c r="BM289" s="101"/>
      <c r="BN289" s="101"/>
      <c r="BO289" s="99"/>
      <c r="BP289" s="9"/>
      <c r="BQ289" s="1"/>
      <c r="BR289" s="25"/>
      <c r="BS289" s="67"/>
      <c r="BT289" s="67"/>
      <c r="BU289" s="84" t="e">
        <f t="shared" si="13"/>
        <v>#VALUE!</v>
      </c>
      <c r="BV289" s="99">
        <f t="shared" si="12"/>
        <v>0</v>
      </c>
      <c r="BW289" s="86">
        <f>Design!B295</f>
        <v>16.740000000000027</v>
      </c>
      <c r="BX289" s="10">
        <f>Design!F295</f>
        <v>5.8512698940835675E-2</v>
      </c>
      <c r="BY289" s="57" t="s">
        <v>1572</v>
      </c>
      <c r="BZ289" s="14" t="s">
        <v>2462</v>
      </c>
      <c r="CA289" s="245">
        <v>41726.715370370373</v>
      </c>
      <c r="CB289" t="s">
        <v>2525</v>
      </c>
      <c r="CC289" s="13"/>
      <c r="CD289" s="67"/>
      <c r="CE289" s="77">
        <v>283</v>
      </c>
      <c r="CF289" s="71">
        <v>81</v>
      </c>
      <c r="CG289" s="71">
        <v>81</v>
      </c>
      <c r="CH289" s="71">
        <v>76</v>
      </c>
      <c r="CI289" s="71">
        <v>77</v>
      </c>
      <c r="CJ289" s="71">
        <v>1</v>
      </c>
      <c r="CK289" s="71">
        <v>1</v>
      </c>
      <c r="CL289" s="71">
        <v>1</v>
      </c>
      <c r="CM289" s="71"/>
      <c r="CN289"/>
      <c r="CO289"/>
      <c r="CP289"/>
      <c r="CQ289"/>
      <c r="CR289"/>
      <c r="CS289">
        <v>283</v>
      </c>
      <c r="CT289">
        <v>51</v>
      </c>
      <c r="CU289" s="86">
        <v>209.98011779785156</v>
      </c>
      <c r="CV289" s="86">
        <v>-10.019877433776855</v>
      </c>
      <c r="CW289" s="86"/>
      <c r="CX289" s="86"/>
      <c r="CY289" s="86"/>
      <c r="CZ289"/>
      <c r="DA289"/>
      <c r="DB289"/>
      <c r="DC289" s="86"/>
      <c r="DD289"/>
      <c r="DE289"/>
      <c r="DF289"/>
      <c r="DG289" s="86">
        <v>193</v>
      </c>
      <c r="DH289">
        <v>363.96197509765625</v>
      </c>
      <c r="DI289">
        <v>-8.0922994613647461</v>
      </c>
      <c r="DJ289">
        <v>51</v>
      </c>
      <c r="DK289" s="86">
        <v>88</v>
      </c>
      <c r="DL289">
        <v>120</v>
      </c>
      <c r="DM289"/>
      <c r="DN289"/>
      <c r="DO289" s="86"/>
      <c r="DP289"/>
      <c r="DQ289"/>
      <c r="DR289"/>
      <c r="DS289" s="86"/>
      <c r="DT289"/>
      <c r="DU289" s="86"/>
      <c r="DV289" s="86"/>
      <c r="DW289" s="86"/>
      <c r="DX289"/>
      <c r="DY289" s="86"/>
      <c r="DZ289" s="86"/>
      <c r="EA289" s="86"/>
      <c r="EB289"/>
      <c r="EC289" s="86"/>
      <c r="ED289" s="86"/>
      <c r="EE289" s="86"/>
      <c r="EF289"/>
      <c r="EG289" s="86"/>
      <c r="EH289" s="86"/>
      <c r="EI289" s="86"/>
      <c r="EJ289" s="159"/>
      <c r="EK289" s="159"/>
      <c r="EL289" s="160"/>
      <c r="FA289" s="78"/>
    </row>
    <row r="290" spans="1:157">
      <c r="A290" s="26"/>
      <c r="B290" s="26"/>
      <c r="C290" s="315"/>
      <c r="D290" s="37" t="s">
        <v>1673</v>
      </c>
      <c r="E290" s="37" t="s">
        <v>1674</v>
      </c>
      <c r="F290" s="38"/>
      <c r="G290" s="39"/>
      <c r="H290" s="40"/>
      <c r="I290" s="40"/>
      <c r="J290" s="40"/>
      <c r="K290" s="40"/>
      <c r="L290" s="40"/>
      <c r="M290" s="40"/>
      <c r="N290" s="40"/>
      <c r="O290" s="40"/>
      <c r="P290" s="40"/>
      <c r="Q290" s="40"/>
      <c r="R290" s="40"/>
      <c r="S290" s="40"/>
      <c r="T290" s="40"/>
      <c r="U290" s="40"/>
      <c r="V290" s="40"/>
      <c r="W290" s="40"/>
      <c r="X290" s="40"/>
      <c r="Y290" s="40"/>
      <c r="Z290" s="40"/>
      <c r="AA290" s="40"/>
      <c r="AB290" s="40"/>
      <c r="AC290" s="40"/>
      <c r="AD290" s="40"/>
      <c r="AE290" s="40"/>
      <c r="AF290" s="40"/>
      <c r="AG290" s="40"/>
      <c r="AH290" s="40"/>
      <c r="AI290" s="40"/>
      <c r="AJ290" s="40"/>
      <c r="AK290" s="40"/>
      <c r="AL290" s="40"/>
      <c r="AM290" s="40"/>
      <c r="AN290" s="40"/>
      <c r="AO290" s="40"/>
      <c r="AP290" s="40"/>
      <c r="AQ290" s="81"/>
      <c r="AR290" s="40"/>
      <c r="AS290" s="40"/>
      <c r="AT290" s="120" t="s">
        <v>918</v>
      </c>
      <c r="AU290" s="40" t="s">
        <v>918</v>
      </c>
      <c r="AV290" s="40" t="s">
        <v>918</v>
      </c>
      <c r="AW290" s="40" t="s">
        <v>918</v>
      </c>
      <c r="AX290" s="40" t="s">
        <v>918</v>
      </c>
      <c r="AY290" s="40" t="s">
        <v>918</v>
      </c>
      <c r="AZ290" s="40" t="s">
        <v>918</v>
      </c>
      <c r="BA290" s="40" t="s">
        <v>918</v>
      </c>
      <c r="BB290" s="40" t="s">
        <v>918</v>
      </c>
      <c r="BC290" s="40" t="s">
        <v>918</v>
      </c>
      <c r="BD290" s="106" t="s">
        <v>918</v>
      </c>
      <c r="BE290" s="140" t="s">
        <v>918</v>
      </c>
      <c r="BF290" s="140" t="s">
        <v>918</v>
      </c>
      <c r="BG290" s="40"/>
      <c r="BH290" s="40"/>
      <c r="BI290" s="40"/>
      <c r="BJ290" s="40"/>
      <c r="BK290" s="40"/>
      <c r="BL290" s="100"/>
      <c r="BM290" s="101"/>
      <c r="BN290" s="101"/>
      <c r="BO290" s="99"/>
      <c r="BP290" s="9"/>
      <c r="BQ290" s="1"/>
      <c r="BR290" s="25"/>
      <c r="BS290" s="67"/>
      <c r="BT290" s="67"/>
      <c r="BU290" s="84" t="e">
        <f t="shared" si="13"/>
        <v>#VALUE!</v>
      </c>
      <c r="BV290" s="99">
        <f t="shared" si="12"/>
        <v>0</v>
      </c>
      <c r="BW290" s="86">
        <f>Design!B296</f>
        <v>16.800000000000026</v>
      </c>
      <c r="BX290" s="10">
        <f>Design!F296</f>
        <v>5.8059601664684726E-2</v>
      </c>
      <c r="BY290" s="57" t="s">
        <v>1573</v>
      </c>
      <c r="BZ290" s="14" t="s">
        <v>2454</v>
      </c>
      <c r="CA290" s="245">
        <v>41726.715370370373</v>
      </c>
      <c r="CB290" t="s">
        <v>2220</v>
      </c>
      <c r="CC290" s="13"/>
      <c r="CD290" s="67"/>
      <c r="CE290" s="77">
        <v>284</v>
      </c>
      <c r="CF290" s="71">
        <v>81</v>
      </c>
      <c r="CG290" s="71">
        <v>78</v>
      </c>
      <c r="CH290" s="71">
        <v>77</v>
      </c>
      <c r="CI290" s="71">
        <v>78</v>
      </c>
      <c r="CJ290" s="71">
        <v>1</v>
      </c>
      <c r="CK290" s="71">
        <v>1</v>
      </c>
      <c r="CL290" s="71">
        <v>1</v>
      </c>
      <c r="CM290" s="71"/>
      <c r="CN290"/>
      <c r="CO290"/>
      <c r="CP290"/>
      <c r="CQ290"/>
      <c r="CR290"/>
      <c r="CS290">
        <v>284</v>
      </c>
      <c r="CT290">
        <v>52</v>
      </c>
      <c r="CU290" s="86">
        <v>209.58332824707031</v>
      </c>
      <c r="CV290" s="86">
        <v>-10.416666030883789</v>
      </c>
      <c r="CW290" s="86"/>
      <c r="CX290" s="86"/>
      <c r="CY290" s="86"/>
      <c r="CZ290"/>
      <c r="DA290"/>
      <c r="DB290"/>
      <c r="DC290" s="86"/>
      <c r="DD290"/>
      <c r="DE290"/>
      <c r="DF290"/>
      <c r="DG290" s="86">
        <v>194</v>
      </c>
      <c r="DH290">
        <v>364.939208984375</v>
      </c>
      <c r="DI290">
        <v>-8.1763753890991211</v>
      </c>
      <c r="DJ290">
        <v>46.9375</v>
      </c>
      <c r="DK290" s="86">
        <v>87</v>
      </c>
      <c r="DL290">
        <v>119.5</v>
      </c>
      <c r="DM290"/>
      <c r="DN290"/>
      <c r="DO290" s="86"/>
      <c r="DP290"/>
      <c r="DQ290"/>
      <c r="DR290"/>
      <c r="DS290" s="86"/>
      <c r="DT290"/>
      <c r="DU290" s="86"/>
      <c r="DV290" s="86"/>
      <c r="DW290" s="86"/>
      <c r="DX290"/>
      <c r="DY290" s="86"/>
      <c r="DZ290" s="86"/>
      <c r="EA290" s="86"/>
      <c r="EB290"/>
      <c r="EC290" s="86"/>
      <c r="ED290" s="86"/>
      <c r="EE290" s="86"/>
      <c r="EF290"/>
      <c r="EG290" s="86"/>
      <c r="EH290" s="86"/>
      <c r="EI290" s="86"/>
      <c r="EJ290" s="159"/>
      <c r="EK290" s="159"/>
      <c r="EL290" s="160"/>
      <c r="FA290" s="78"/>
    </row>
    <row r="291" spans="1:157">
      <c r="A291" s="26"/>
      <c r="B291" s="26"/>
      <c r="C291" s="315"/>
      <c r="D291" s="37" t="s">
        <v>1675</v>
      </c>
      <c r="E291" s="37" t="s">
        <v>1676</v>
      </c>
      <c r="F291" s="38"/>
      <c r="G291" s="39"/>
      <c r="H291" s="40"/>
      <c r="I291" s="40"/>
      <c r="J291" s="40"/>
      <c r="K291" s="40"/>
      <c r="L291" s="40"/>
      <c r="M291" s="40"/>
      <c r="N291" s="40"/>
      <c r="O291" s="40"/>
      <c r="P291" s="40"/>
      <c r="Q291" s="40"/>
      <c r="R291" s="40"/>
      <c r="S291" s="40"/>
      <c r="T291" s="40"/>
      <c r="U291" s="40"/>
      <c r="V291" s="40"/>
      <c r="W291" s="40"/>
      <c r="X291" s="40"/>
      <c r="Y291" s="40"/>
      <c r="Z291" s="40"/>
      <c r="AA291" s="40"/>
      <c r="AB291" s="40"/>
      <c r="AC291" s="40"/>
      <c r="AD291" s="40"/>
      <c r="AE291" s="40"/>
      <c r="AF291" s="40"/>
      <c r="AG291" s="40"/>
      <c r="AH291" s="40"/>
      <c r="AI291" s="40"/>
      <c r="AJ291" s="40"/>
      <c r="AK291" s="40"/>
      <c r="AL291" s="40"/>
      <c r="AM291" s="40"/>
      <c r="AN291" s="40"/>
      <c r="AO291" s="40"/>
      <c r="AP291" s="40"/>
      <c r="AQ291" s="81"/>
      <c r="AR291" s="40"/>
      <c r="AS291" s="40"/>
      <c r="AT291" s="120" t="s">
        <v>781</v>
      </c>
      <c r="AU291" s="40" t="s">
        <v>781</v>
      </c>
      <c r="AV291" s="40" t="s">
        <v>781</v>
      </c>
      <c r="AW291" s="40" t="s">
        <v>781</v>
      </c>
      <c r="AX291" s="40" t="s">
        <v>781</v>
      </c>
      <c r="AY291" s="40" t="s">
        <v>781</v>
      </c>
      <c r="AZ291" s="40" t="s">
        <v>781</v>
      </c>
      <c r="BA291" s="40" t="s">
        <v>781</v>
      </c>
      <c r="BB291" s="40" t="s">
        <v>781</v>
      </c>
      <c r="BC291" s="40" t="s">
        <v>781</v>
      </c>
      <c r="BD291" s="106" t="s">
        <v>781</v>
      </c>
      <c r="BE291" s="140" t="s">
        <v>781</v>
      </c>
      <c r="BF291" s="140" t="s">
        <v>781</v>
      </c>
      <c r="BG291" s="40"/>
      <c r="BH291" s="40"/>
      <c r="BI291" s="40"/>
      <c r="BJ291" s="40"/>
      <c r="BK291" s="40"/>
      <c r="BL291" s="100"/>
      <c r="BM291" s="101"/>
      <c r="BN291" s="101"/>
      <c r="BO291" s="99"/>
      <c r="BP291" s="9"/>
      <c r="BQ291" s="1"/>
      <c r="BR291" s="25"/>
      <c r="BS291" s="67"/>
      <c r="BT291" s="67"/>
      <c r="BU291" s="84" t="e">
        <f t="shared" si="13"/>
        <v>#VALUE!</v>
      </c>
      <c r="BV291" s="99">
        <f t="shared" si="12"/>
        <v>0</v>
      </c>
      <c r="BW291" s="86">
        <f>Design!B297</f>
        <v>16.860000000000024</v>
      </c>
      <c r="BX291" s="10">
        <f>Design!F297</f>
        <v>5.7611746970681998E-2</v>
      </c>
      <c r="BY291" s="57" t="s">
        <v>1574</v>
      </c>
      <c r="BZ291" s="14" t="s">
        <v>427</v>
      </c>
      <c r="CA291" s="245">
        <v>41726.715370370373</v>
      </c>
      <c r="CB291" t="s">
        <v>2526</v>
      </c>
      <c r="CC291" s="13"/>
      <c r="CD291" s="67"/>
      <c r="CE291" s="77">
        <v>285</v>
      </c>
      <c r="CF291" s="71">
        <v>80</v>
      </c>
      <c r="CG291" s="71">
        <v>79</v>
      </c>
      <c r="CH291" s="71">
        <v>78</v>
      </c>
      <c r="CI291" s="71">
        <v>78</v>
      </c>
      <c r="CJ291" s="71">
        <v>1</v>
      </c>
      <c r="CK291" s="71">
        <v>1</v>
      </c>
      <c r="CL291" s="71">
        <v>0</v>
      </c>
      <c r="CM291" s="71"/>
      <c r="CN291"/>
      <c r="CO291"/>
      <c r="CP291"/>
      <c r="CQ291"/>
      <c r="CR291"/>
      <c r="CS291">
        <v>285</v>
      </c>
      <c r="CT291">
        <v>52</v>
      </c>
      <c r="CU291" s="86">
        <v>209.58332824707031</v>
      </c>
      <c r="CV291" s="86">
        <v>-10.416666030883789</v>
      </c>
      <c r="CW291" s="86"/>
      <c r="CX291" s="86"/>
      <c r="CY291" s="86"/>
      <c r="CZ291"/>
      <c r="DA291"/>
      <c r="DB291"/>
      <c r="DC291" s="86"/>
      <c r="DD291"/>
      <c r="DE291"/>
      <c r="DF291"/>
      <c r="DG291" s="86">
        <v>195</v>
      </c>
      <c r="DH291">
        <v>364.939208984375</v>
      </c>
      <c r="DI291">
        <v>-8.2608852386474609</v>
      </c>
      <c r="DJ291">
        <v>50.6875</v>
      </c>
      <c r="DK291" s="86">
        <v>91</v>
      </c>
      <c r="DL291">
        <v>119.5</v>
      </c>
      <c r="DM291"/>
      <c r="DN291"/>
      <c r="DO291" s="86"/>
      <c r="DP291"/>
      <c r="DQ291"/>
      <c r="DR291"/>
      <c r="DS291" s="86"/>
      <c r="DT291"/>
      <c r="DU291" s="86"/>
      <c r="DV291" s="86"/>
      <c r="DW291" s="86"/>
      <c r="DX291"/>
      <c r="DY291" s="86"/>
      <c r="DZ291" s="86"/>
      <c r="EA291" s="86"/>
      <c r="EB291"/>
      <c r="EC291" s="86"/>
      <c r="ED291" s="86"/>
      <c r="EE291" s="86"/>
      <c r="EF291"/>
      <c r="EG291" s="86"/>
      <c r="EH291" s="86"/>
      <c r="EI291" s="86"/>
      <c r="EJ291" s="159"/>
      <c r="EK291" s="159"/>
      <c r="EL291" s="160"/>
      <c r="FA291" s="78"/>
    </row>
    <row r="292" spans="1:157">
      <c r="A292" s="26"/>
      <c r="B292" s="26"/>
      <c r="C292" s="315"/>
      <c r="D292" s="37" t="s">
        <v>1677</v>
      </c>
      <c r="E292" s="37" t="s">
        <v>1678</v>
      </c>
      <c r="F292" s="38"/>
      <c r="G292" s="39"/>
      <c r="H292" s="40"/>
      <c r="I292" s="40"/>
      <c r="J292" s="40"/>
      <c r="K292" s="40"/>
      <c r="L292" s="40"/>
      <c r="M292" s="40"/>
      <c r="N292" s="40"/>
      <c r="O292" s="40"/>
      <c r="P292" s="40"/>
      <c r="Q292" s="40"/>
      <c r="R292" s="40"/>
      <c r="S292" s="40"/>
      <c r="T292" s="40"/>
      <c r="U292" s="40"/>
      <c r="V292" s="40"/>
      <c r="W292" s="40"/>
      <c r="X292" s="40"/>
      <c r="Y292" s="40"/>
      <c r="Z292" s="40"/>
      <c r="AA292" s="40"/>
      <c r="AB292" s="40"/>
      <c r="AC292" s="40"/>
      <c r="AD292" s="40"/>
      <c r="AE292" s="40"/>
      <c r="AF292" s="40"/>
      <c r="AG292" s="40"/>
      <c r="AH292" s="40"/>
      <c r="AI292" s="40"/>
      <c r="AJ292" s="40"/>
      <c r="AK292" s="40"/>
      <c r="AL292" s="40"/>
      <c r="AM292" s="40"/>
      <c r="AN292" s="40"/>
      <c r="AO292" s="40"/>
      <c r="AP292" s="40"/>
      <c r="AQ292" s="81"/>
      <c r="AR292" s="40"/>
      <c r="AS292" s="40"/>
      <c r="AT292" s="120" t="s">
        <v>1924</v>
      </c>
      <c r="AU292" s="40" t="s">
        <v>1924</v>
      </c>
      <c r="AV292" s="40" t="s">
        <v>1924</v>
      </c>
      <c r="AW292" s="40" t="s">
        <v>1924</v>
      </c>
      <c r="AX292" s="40" t="s">
        <v>1924</v>
      </c>
      <c r="AY292" s="40" t="s">
        <v>1924</v>
      </c>
      <c r="AZ292" s="40" t="s">
        <v>1924</v>
      </c>
      <c r="BA292" s="40" t="s">
        <v>1924</v>
      </c>
      <c r="BB292" s="40" t="s">
        <v>1924</v>
      </c>
      <c r="BC292" s="40" t="s">
        <v>1924</v>
      </c>
      <c r="BD292" s="106" t="s">
        <v>1924</v>
      </c>
      <c r="BE292" s="140" t="s">
        <v>1924</v>
      </c>
      <c r="BF292" s="140" t="s">
        <v>1924</v>
      </c>
      <c r="BG292" s="40"/>
      <c r="BH292" s="40"/>
      <c r="BI292" s="40"/>
      <c r="BJ292" s="40"/>
      <c r="BK292" s="40"/>
      <c r="BL292" s="100"/>
      <c r="BM292" s="101"/>
      <c r="BN292" s="101"/>
      <c r="BO292" s="99"/>
      <c r="BP292" s="9"/>
      <c r="BQ292" s="1"/>
      <c r="BR292" s="25"/>
      <c r="BS292" s="67"/>
      <c r="BT292" s="67"/>
      <c r="BU292" s="84" t="e">
        <f t="shared" si="13"/>
        <v>#VALUE!</v>
      </c>
      <c r="BV292" s="99">
        <f t="shared" si="12"/>
        <v>0</v>
      </c>
      <c r="BW292" s="86">
        <f>Design!B298</f>
        <v>16.920000000000023</v>
      </c>
      <c r="BX292" s="10">
        <f>Design!F298</f>
        <v>5.7169054290294979E-2</v>
      </c>
      <c r="BY292" s="57" t="s">
        <v>1575</v>
      </c>
      <c r="BZ292" s="14" t="s">
        <v>2456</v>
      </c>
      <c r="CA292" s="245">
        <v>41726.715370370373</v>
      </c>
      <c r="CB292" t="s">
        <v>2527</v>
      </c>
      <c r="CC292" s="13"/>
      <c r="CD292" s="67"/>
      <c r="CE292" s="77">
        <v>286</v>
      </c>
      <c r="CF292" s="71">
        <v>81</v>
      </c>
      <c r="CG292" s="71">
        <v>84</v>
      </c>
      <c r="CH292" s="71">
        <v>75</v>
      </c>
      <c r="CI292" s="71">
        <v>77</v>
      </c>
      <c r="CJ292" s="71">
        <v>0</v>
      </c>
      <c r="CK292" s="71">
        <v>1</v>
      </c>
      <c r="CL292" s="71">
        <v>0</v>
      </c>
      <c r="CM292" s="71"/>
      <c r="CN292"/>
      <c r="CO292"/>
      <c r="CP292"/>
      <c r="CQ292"/>
      <c r="CR292"/>
      <c r="CS292">
        <v>286</v>
      </c>
      <c r="CT292">
        <v>52</v>
      </c>
      <c r="CU292" s="86">
        <v>209.58332824707031</v>
      </c>
      <c r="CV292" s="86">
        <v>-10.416666030883789</v>
      </c>
      <c r="CW292" s="86"/>
      <c r="CX292" s="86"/>
      <c r="CY292" s="86"/>
      <c r="CZ292"/>
      <c r="DA292"/>
      <c r="DB292"/>
      <c r="DC292" s="86"/>
      <c r="DD292"/>
      <c r="DE292"/>
      <c r="DF292"/>
      <c r="DG292" s="86">
        <v>195</v>
      </c>
      <c r="DH292">
        <v>365.43704223632812</v>
      </c>
      <c r="DI292">
        <v>-8.2608852386474609</v>
      </c>
      <c r="DJ292">
        <v>49.25</v>
      </c>
      <c r="DK292" s="86">
        <v>88</v>
      </c>
      <c r="DL292">
        <v>119.5</v>
      </c>
      <c r="DM292"/>
      <c r="DN292"/>
      <c r="DO292" s="86"/>
      <c r="DP292"/>
      <c r="DQ292"/>
      <c r="DR292"/>
      <c r="DS292" s="86"/>
      <c r="DT292"/>
      <c r="DU292" s="86"/>
      <c r="DV292" s="86"/>
      <c r="DW292" s="86"/>
      <c r="DX292"/>
      <c r="DY292" s="86"/>
      <c r="DZ292" s="86"/>
      <c r="EA292" s="86"/>
      <c r="EB292"/>
      <c r="EC292" s="86"/>
      <c r="ED292" s="86"/>
      <c r="EE292" s="86"/>
      <c r="EF292"/>
      <c r="EG292" s="86"/>
      <c r="EH292" s="86"/>
      <c r="EI292" s="86"/>
      <c r="EJ292" s="159"/>
      <c r="EK292" s="159"/>
      <c r="EL292" s="160"/>
      <c r="FA292" s="78"/>
    </row>
    <row r="293" spans="1:157">
      <c r="A293" s="26"/>
      <c r="B293" s="26"/>
      <c r="C293" s="315"/>
      <c r="D293" s="37" t="s">
        <v>1679</v>
      </c>
      <c r="E293" s="37" t="s">
        <v>1481</v>
      </c>
      <c r="F293" s="38"/>
      <c r="G293" s="39"/>
      <c r="H293" s="40"/>
      <c r="I293" s="40"/>
      <c r="J293" s="40"/>
      <c r="K293" s="40"/>
      <c r="L293" s="40"/>
      <c r="M293" s="40"/>
      <c r="N293" s="40"/>
      <c r="O293" s="40"/>
      <c r="P293" s="40"/>
      <c r="Q293" s="40"/>
      <c r="R293" s="40"/>
      <c r="S293" s="40"/>
      <c r="T293" s="40"/>
      <c r="U293" s="40"/>
      <c r="V293" s="40"/>
      <c r="W293" s="40"/>
      <c r="X293" s="40"/>
      <c r="Y293" s="40"/>
      <c r="Z293" s="40"/>
      <c r="AA293" s="40"/>
      <c r="AB293" s="40"/>
      <c r="AC293" s="40"/>
      <c r="AD293" s="40"/>
      <c r="AE293" s="40"/>
      <c r="AF293" s="40"/>
      <c r="AG293" s="40"/>
      <c r="AH293" s="40"/>
      <c r="AI293" s="40"/>
      <c r="AJ293" s="40"/>
      <c r="AK293" s="40"/>
      <c r="AL293" s="40"/>
      <c r="AM293" s="40"/>
      <c r="AN293" s="40"/>
      <c r="AO293" s="40"/>
      <c r="AP293" s="40"/>
      <c r="AQ293" s="81"/>
      <c r="AR293" s="40"/>
      <c r="AS293" s="40"/>
      <c r="AT293" s="120" t="s">
        <v>1671</v>
      </c>
      <c r="AU293" s="40" t="s">
        <v>1671</v>
      </c>
      <c r="AV293" s="40" t="s">
        <v>1671</v>
      </c>
      <c r="AW293" s="40" t="s">
        <v>1671</v>
      </c>
      <c r="AX293" s="40" t="s">
        <v>1671</v>
      </c>
      <c r="AY293" s="40" t="s">
        <v>1671</v>
      </c>
      <c r="AZ293" s="40" t="s">
        <v>1671</v>
      </c>
      <c r="BA293" s="40" t="s">
        <v>1671</v>
      </c>
      <c r="BB293" s="40" t="s">
        <v>1671</v>
      </c>
      <c r="BC293" s="40" t="s">
        <v>1671</v>
      </c>
      <c r="BD293" s="106" t="s">
        <v>1671</v>
      </c>
      <c r="BE293" s="140" t="s">
        <v>1671</v>
      </c>
      <c r="BF293" s="140" t="s">
        <v>1671</v>
      </c>
      <c r="BG293" s="40"/>
      <c r="BH293" s="40"/>
      <c r="BI293" s="40"/>
      <c r="BJ293" s="40"/>
      <c r="BK293" s="40"/>
      <c r="BL293" s="100"/>
      <c r="BM293" s="101"/>
      <c r="BN293" s="101"/>
      <c r="BO293" s="99"/>
      <c r="BP293" s="9"/>
      <c r="BQ293" s="1"/>
      <c r="BR293" s="25"/>
      <c r="BS293" s="67"/>
      <c r="BT293" s="67"/>
      <c r="BU293" s="84" t="e">
        <f t="shared" si="13"/>
        <v>#VALUE!</v>
      </c>
      <c r="BV293" s="99">
        <f t="shared" si="12"/>
        <v>0</v>
      </c>
      <c r="BW293" s="86">
        <f>Design!B299</f>
        <v>16.980000000000022</v>
      </c>
      <c r="BX293" s="10">
        <f>Design!F299</f>
        <v>5.6731444596797215E-2</v>
      </c>
      <c r="BY293" s="57" t="s">
        <v>1576</v>
      </c>
      <c r="BZ293" s="14" t="s">
        <v>2458</v>
      </c>
      <c r="CA293" s="245">
        <v>41726.715370370373</v>
      </c>
      <c r="CB293" t="s">
        <v>2528</v>
      </c>
      <c r="CC293" s="13"/>
      <c r="CD293" s="67"/>
      <c r="CE293" s="77">
        <v>287</v>
      </c>
      <c r="CF293" s="71">
        <v>78</v>
      </c>
      <c r="CG293" s="71">
        <v>81</v>
      </c>
      <c r="CH293" s="71">
        <v>75</v>
      </c>
      <c r="CI293" s="71">
        <v>77</v>
      </c>
      <c r="CJ293" s="71">
        <v>1</v>
      </c>
      <c r="CK293" s="71">
        <v>0</v>
      </c>
      <c r="CL293" s="71">
        <v>1</v>
      </c>
      <c r="CM293" s="71"/>
      <c r="CN293"/>
      <c r="CO293"/>
      <c r="CP293"/>
      <c r="CQ293"/>
      <c r="CR293"/>
      <c r="CS293">
        <v>287</v>
      </c>
      <c r="CT293">
        <v>52</v>
      </c>
      <c r="CU293" s="86">
        <v>209.58332824707031</v>
      </c>
      <c r="CV293" s="86">
        <v>-10.416666030883789</v>
      </c>
      <c r="CW293" s="86"/>
      <c r="CX293" s="86"/>
      <c r="CY293" s="86"/>
      <c r="CZ293"/>
      <c r="DA293"/>
      <c r="DB293"/>
      <c r="DC293" s="86"/>
      <c r="DD293"/>
      <c r="DE293"/>
      <c r="DF293"/>
      <c r="DG293" s="86">
        <v>196</v>
      </c>
      <c r="DH293">
        <v>365.43704223632812</v>
      </c>
      <c r="DI293">
        <v>-8.3458290100097656</v>
      </c>
      <c r="DJ293">
        <v>50.4375</v>
      </c>
      <c r="DK293" s="86">
        <v>91</v>
      </c>
      <c r="DL293">
        <v>119.5</v>
      </c>
      <c r="DM293"/>
      <c r="DN293"/>
      <c r="DO293" s="86"/>
      <c r="DP293"/>
      <c r="DQ293"/>
      <c r="DR293"/>
      <c r="DS293" s="86"/>
      <c r="DT293"/>
      <c r="DU293" s="86"/>
      <c r="DV293" s="86"/>
      <c r="DW293" s="86"/>
      <c r="DX293"/>
      <c r="DY293" s="86"/>
      <c r="DZ293" s="86"/>
      <c r="EA293" s="86"/>
      <c r="EB293"/>
      <c r="EC293" s="86"/>
      <c r="ED293" s="86"/>
      <c r="EE293" s="86"/>
      <c r="EF293"/>
      <c r="EG293" s="86"/>
      <c r="EH293" s="86"/>
      <c r="EI293" s="86"/>
      <c r="EJ293" s="159"/>
      <c r="EK293" s="159"/>
      <c r="EL293" s="160"/>
      <c r="FA293" s="78"/>
    </row>
    <row r="294" spans="1:157">
      <c r="A294" s="26"/>
      <c r="B294" s="26"/>
      <c r="C294" s="315"/>
      <c r="D294" s="37" t="s">
        <v>1482</v>
      </c>
      <c r="E294" s="37" t="s">
        <v>1483</v>
      </c>
      <c r="F294" s="38"/>
      <c r="G294" s="39"/>
      <c r="H294" s="40"/>
      <c r="I294" s="40"/>
      <c r="J294" s="40"/>
      <c r="K294" s="40"/>
      <c r="L294" s="40"/>
      <c r="M294" s="40"/>
      <c r="N294" s="40"/>
      <c r="O294" s="40"/>
      <c r="P294" s="40"/>
      <c r="Q294" s="40"/>
      <c r="R294" s="40"/>
      <c r="S294" s="40"/>
      <c r="T294" s="40"/>
      <c r="U294" s="40"/>
      <c r="V294" s="40"/>
      <c r="W294" s="40"/>
      <c r="X294" s="40"/>
      <c r="Y294" s="40"/>
      <c r="Z294" s="40"/>
      <c r="AA294" s="40"/>
      <c r="AB294" s="40"/>
      <c r="AC294" s="40"/>
      <c r="AD294" s="40"/>
      <c r="AE294" s="40"/>
      <c r="AF294" s="40"/>
      <c r="AG294" s="40"/>
      <c r="AH294" s="40"/>
      <c r="AI294" s="40"/>
      <c r="AJ294" s="40"/>
      <c r="AK294" s="40"/>
      <c r="AL294" s="40"/>
      <c r="AM294" s="40"/>
      <c r="AN294" s="40"/>
      <c r="AO294" s="40"/>
      <c r="AP294" s="40"/>
      <c r="AQ294" s="81"/>
      <c r="AR294" s="40"/>
      <c r="AS294" s="40"/>
      <c r="AT294" s="120" t="s">
        <v>2162</v>
      </c>
      <c r="AU294" s="40" t="s">
        <v>2162</v>
      </c>
      <c r="AV294" s="40" t="s">
        <v>2162</v>
      </c>
      <c r="AW294" s="40" t="s">
        <v>2162</v>
      </c>
      <c r="AX294" s="40" t="s">
        <v>2162</v>
      </c>
      <c r="AY294" s="40" t="s">
        <v>2162</v>
      </c>
      <c r="AZ294" s="40" t="s">
        <v>2162</v>
      </c>
      <c r="BA294" s="40" t="s">
        <v>2162</v>
      </c>
      <c r="BB294" s="40" t="s">
        <v>2162</v>
      </c>
      <c r="BC294" s="40" t="s">
        <v>2162</v>
      </c>
      <c r="BD294" s="106" t="s">
        <v>2162</v>
      </c>
      <c r="BE294" s="140" t="s">
        <v>2162</v>
      </c>
      <c r="BF294" s="140" t="s">
        <v>2162</v>
      </c>
      <c r="BG294" s="40"/>
      <c r="BH294" s="40"/>
      <c r="BI294" s="40"/>
      <c r="BJ294" s="40"/>
      <c r="BK294" s="40"/>
      <c r="BL294" s="100"/>
      <c r="BM294" s="101"/>
      <c r="BN294" s="101"/>
      <c r="BO294" s="99"/>
      <c r="BP294" s="9"/>
      <c r="BQ294" s="1"/>
      <c r="BR294" s="25"/>
      <c r="BS294" s="67"/>
      <c r="BT294" s="67"/>
      <c r="BU294" s="84" t="e">
        <f t="shared" si="13"/>
        <v>#VALUE!</v>
      </c>
      <c r="BV294" s="99">
        <f t="shared" si="12"/>
        <v>0</v>
      </c>
      <c r="BW294" s="86">
        <f>Design!B300</f>
        <v>17.04000000000002</v>
      </c>
      <c r="BX294" s="10">
        <f>Design!F300</f>
        <v>5.6298840369997633E-2</v>
      </c>
      <c r="BY294" s="57" t="s">
        <v>1577</v>
      </c>
      <c r="BZ294" s="14" t="s">
        <v>2460</v>
      </c>
      <c r="CA294" s="245">
        <v>41726.715381944443</v>
      </c>
      <c r="CB294" t="s">
        <v>2529</v>
      </c>
      <c r="CC294" s="13"/>
      <c r="CD294" s="67"/>
      <c r="CE294" s="77">
        <v>288</v>
      </c>
      <c r="CF294" s="71">
        <v>77</v>
      </c>
      <c r="CG294" s="71">
        <v>77</v>
      </c>
      <c r="CH294" s="71">
        <v>77</v>
      </c>
      <c r="CI294" s="71">
        <v>76</v>
      </c>
      <c r="CJ294" s="71">
        <v>1</v>
      </c>
      <c r="CK294" s="71">
        <v>1</v>
      </c>
      <c r="CL294" s="71">
        <v>1</v>
      </c>
      <c r="CM294" s="71"/>
      <c r="CN294"/>
      <c r="CO294"/>
      <c r="CP294"/>
      <c r="CQ294"/>
      <c r="CR294"/>
      <c r="CS294">
        <v>288</v>
      </c>
      <c r="CT294">
        <v>52</v>
      </c>
      <c r="CU294" s="86">
        <v>209.58332824707031</v>
      </c>
      <c r="CV294" s="86">
        <v>-10.416666030883789</v>
      </c>
      <c r="CW294" s="86"/>
      <c r="CX294" s="86"/>
      <c r="CY294" s="86"/>
      <c r="CZ294"/>
      <c r="DA294"/>
      <c r="DB294"/>
      <c r="DC294" s="86"/>
      <c r="DD294"/>
      <c r="DE294"/>
      <c r="DF294"/>
      <c r="DG294" s="86">
        <v>197</v>
      </c>
      <c r="DH294">
        <v>365.86331176757812</v>
      </c>
      <c r="DI294">
        <v>-8.4312076568603516</v>
      </c>
      <c r="DJ294">
        <v>49.4375</v>
      </c>
      <c r="DK294" s="86">
        <v>88</v>
      </c>
      <c r="DL294">
        <v>119.5</v>
      </c>
      <c r="DM294"/>
      <c r="DN294"/>
      <c r="DO294" s="86"/>
      <c r="DP294"/>
      <c r="DQ294"/>
      <c r="DR294"/>
      <c r="DS294" s="86"/>
      <c r="DT294"/>
      <c r="DU294" s="86"/>
      <c r="DV294" s="86"/>
      <c r="DW294" s="86"/>
      <c r="DX294"/>
      <c r="DY294" s="86"/>
      <c r="DZ294" s="86"/>
      <c r="EA294" s="86"/>
      <c r="EB294"/>
      <c r="EC294" s="86"/>
      <c r="ED294" s="86"/>
      <c r="EE294" s="86"/>
      <c r="EF294"/>
      <c r="EG294" s="86"/>
      <c r="EH294" s="86"/>
      <c r="EI294" s="86"/>
      <c r="EJ294" s="159"/>
      <c r="EK294" s="159"/>
      <c r="EL294" s="160"/>
      <c r="FA294" s="78"/>
    </row>
    <row r="295" spans="1:157">
      <c r="A295" s="26"/>
      <c r="B295" s="26"/>
      <c r="C295" s="315"/>
      <c r="D295" s="37" t="s">
        <v>1484</v>
      </c>
      <c r="E295" s="37" t="s">
        <v>1485</v>
      </c>
      <c r="F295" s="38"/>
      <c r="G295" s="39"/>
      <c r="H295" s="40"/>
      <c r="I295" s="40"/>
      <c r="J295" s="40"/>
      <c r="K295" s="40"/>
      <c r="L295" s="40"/>
      <c r="M295" s="40"/>
      <c r="N295" s="40"/>
      <c r="O295" s="40"/>
      <c r="P295" s="40"/>
      <c r="Q295" s="40"/>
      <c r="R295" s="40"/>
      <c r="S295" s="40"/>
      <c r="T295" s="40"/>
      <c r="U295" s="40"/>
      <c r="V295" s="40"/>
      <c r="W295" s="40"/>
      <c r="X295" s="40"/>
      <c r="Y295" s="40"/>
      <c r="Z295" s="40"/>
      <c r="AA295" s="40"/>
      <c r="AB295" s="40"/>
      <c r="AC295" s="40"/>
      <c r="AD295" s="40"/>
      <c r="AE295" s="40"/>
      <c r="AF295" s="40"/>
      <c r="AG295" s="40"/>
      <c r="AH295" s="40"/>
      <c r="AI295" s="40"/>
      <c r="AJ295" s="40"/>
      <c r="AK295" s="40"/>
      <c r="AL295" s="40"/>
      <c r="AM295" s="40"/>
      <c r="AN295" s="40"/>
      <c r="AO295" s="40"/>
      <c r="AP295" s="40"/>
      <c r="AQ295" s="81"/>
      <c r="AR295" s="40"/>
      <c r="AS295" s="40"/>
      <c r="AT295" s="120" t="s">
        <v>2162</v>
      </c>
      <c r="AU295" s="40" t="s">
        <v>2162</v>
      </c>
      <c r="AV295" s="40" t="s">
        <v>2162</v>
      </c>
      <c r="AW295" s="40" t="s">
        <v>2162</v>
      </c>
      <c r="AX295" s="40" t="s">
        <v>2162</v>
      </c>
      <c r="AY295" s="40" t="s">
        <v>2162</v>
      </c>
      <c r="AZ295" s="40" t="s">
        <v>2162</v>
      </c>
      <c r="BA295" s="40" t="s">
        <v>2162</v>
      </c>
      <c r="BB295" s="40" t="s">
        <v>2162</v>
      </c>
      <c r="BC295" s="40" t="s">
        <v>2162</v>
      </c>
      <c r="BD295" s="106" t="s">
        <v>2162</v>
      </c>
      <c r="BE295" s="140" t="s">
        <v>2162</v>
      </c>
      <c r="BF295" s="140" t="s">
        <v>2162</v>
      </c>
      <c r="BG295" s="40"/>
      <c r="BH295" s="40"/>
      <c r="BI295" s="40"/>
      <c r="BJ295" s="40"/>
      <c r="BK295" s="40"/>
      <c r="BL295" s="100"/>
      <c r="BM295" s="101"/>
      <c r="BN295" s="101"/>
      <c r="BO295" s="99"/>
      <c r="BP295" s="9"/>
      <c r="BQ295" s="1"/>
      <c r="BR295" s="25"/>
      <c r="BS295" s="67"/>
      <c r="BT295" s="67"/>
      <c r="BU295" s="84" t="e">
        <f t="shared" si="13"/>
        <v>#VALUE!</v>
      </c>
      <c r="BV295" s="99">
        <f t="shared" si="12"/>
        <v>0</v>
      </c>
      <c r="BW295" s="86">
        <f>Design!B301</f>
        <v>17.100000000000019</v>
      </c>
      <c r="BX295" s="10">
        <f>Design!F301</f>
        <v>5.5871165561907347E-2</v>
      </c>
      <c r="BY295" s="57" t="s">
        <v>1578</v>
      </c>
      <c r="BZ295" s="14" t="s">
        <v>2462</v>
      </c>
      <c r="CA295" s="245">
        <v>41726.715381944443</v>
      </c>
      <c r="CB295" t="s">
        <v>2530</v>
      </c>
      <c r="CC295" s="13"/>
      <c r="CD295" s="67"/>
      <c r="CE295" s="77">
        <v>289</v>
      </c>
      <c r="CF295" s="71">
        <v>80</v>
      </c>
      <c r="CG295" s="71">
        <v>81</v>
      </c>
      <c r="CH295" s="71">
        <v>77</v>
      </c>
      <c r="CI295" s="71">
        <v>79</v>
      </c>
      <c r="CJ295" s="71">
        <v>1</v>
      </c>
      <c r="CK295" s="71">
        <v>1</v>
      </c>
      <c r="CL295" s="71">
        <v>0</v>
      </c>
      <c r="CM295" s="71"/>
      <c r="CN295"/>
      <c r="CO295"/>
      <c r="CP295"/>
      <c r="CQ295"/>
      <c r="CR295"/>
      <c r="CS295">
        <v>289</v>
      </c>
      <c r="CT295">
        <v>52</v>
      </c>
      <c r="CU295" s="86">
        <v>209.58332824707031</v>
      </c>
      <c r="CV295" s="86">
        <v>-10.416666030883789</v>
      </c>
      <c r="CW295" s="86"/>
      <c r="CX295" s="86"/>
      <c r="CY295" s="86"/>
      <c r="CZ295"/>
      <c r="DA295"/>
      <c r="DB295"/>
      <c r="DC295" s="86"/>
      <c r="DD295"/>
      <c r="DE295"/>
      <c r="DF295"/>
      <c r="DG295" s="86">
        <v>197</v>
      </c>
      <c r="DH295">
        <v>365.86331176757812</v>
      </c>
      <c r="DI295">
        <v>-8.4312076568603516</v>
      </c>
      <c r="DJ295">
        <v>50.1875</v>
      </c>
      <c r="DK295" s="86">
        <v>92</v>
      </c>
      <c r="DL295">
        <v>119.5</v>
      </c>
      <c r="DM295"/>
      <c r="DN295"/>
      <c r="DO295" s="86"/>
      <c r="DP295"/>
      <c r="DQ295"/>
      <c r="DR295"/>
      <c r="DS295" s="86"/>
      <c r="DT295"/>
      <c r="DU295" s="86"/>
      <c r="DV295" s="86"/>
      <c r="DW295" s="86"/>
      <c r="DX295"/>
      <c r="DY295" s="86"/>
      <c r="DZ295" s="86"/>
      <c r="EA295" s="86"/>
      <c r="EB295"/>
      <c r="EC295" s="86"/>
      <c r="ED295" s="86"/>
      <c r="EE295" s="86"/>
      <c r="EF295"/>
      <c r="EG295" s="86"/>
      <c r="EH295" s="86"/>
      <c r="EI295" s="86"/>
      <c r="EJ295" s="159"/>
      <c r="EK295" s="159"/>
      <c r="EL295" s="160"/>
      <c r="FA295" s="78"/>
    </row>
    <row r="296" spans="1:157">
      <c r="A296" s="26"/>
      <c r="B296" s="26"/>
      <c r="C296" s="316"/>
      <c r="D296" s="37" t="s">
        <v>1486</v>
      </c>
      <c r="E296" s="37" t="s">
        <v>1487</v>
      </c>
      <c r="F296" s="38"/>
      <c r="G296" s="39"/>
      <c r="H296" s="40"/>
      <c r="I296" s="40"/>
      <c r="J296" s="40"/>
      <c r="K296" s="40"/>
      <c r="L296" s="40"/>
      <c r="M296" s="40"/>
      <c r="N296" s="40"/>
      <c r="O296" s="40"/>
      <c r="P296" s="40"/>
      <c r="Q296" s="40"/>
      <c r="R296" s="40"/>
      <c r="S296" s="40"/>
      <c r="T296" s="40"/>
      <c r="U296" s="40"/>
      <c r="V296" s="40"/>
      <c r="W296" s="40"/>
      <c r="X296" s="40"/>
      <c r="Y296" s="40"/>
      <c r="Z296" s="40"/>
      <c r="AA296" s="40"/>
      <c r="AB296" s="40"/>
      <c r="AC296" s="40"/>
      <c r="AD296" s="40"/>
      <c r="AE296" s="40"/>
      <c r="AF296" s="40"/>
      <c r="AG296" s="40"/>
      <c r="AH296" s="40"/>
      <c r="AI296" s="40"/>
      <c r="AJ296" s="40"/>
      <c r="AK296" s="40"/>
      <c r="AL296" s="40"/>
      <c r="AM296" s="40"/>
      <c r="AN296" s="40"/>
      <c r="AO296" s="40"/>
      <c r="AP296" s="40"/>
      <c r="AQ296" s="81"/>
      <c r="AR296" s="40"/>
      <c r="AS296" s="40"/>
      <c r="AT296" s="120" t="s">
        <v>2162</v>
      </c>
      <c r="AU296" s="40" t="s">
        <v>2162</v>
      </c>
      <c r="AV296" s="40" t="s">
        <v>2162</v>
      </c>
      <c r="AW296" s="40" t="s">
        <v>2162</v>
      </c>
      <c r="AX296" s="40" t="s">
        <v>2162</v>
      </c>
      <c r="AY296" s="40" t="s">
        <v>2162</v>
      </c>
      <c r="AZ296" s="40" t="s">
        <v>2162</v>
      </c>
      <c r="BA296" s="40" t="s">
        <v>2162</v>
      </c>
      <c r="BB296" s="40" t="s">
        <v>2162</v>
      </c>
      <c r="BC296" s="40" t="s">
        <v>2162</v>
      </c>
      <c r="BD296" s="106" t="s">
        <v>2162</v>
      </c>
      <c r="BE296" s="140" t="s">
        <v>2162</v>
      </c>
      <c r="BF296" s="140" t="s">
        <v>2162</v>
      </c>
      <c r="BG296" s="40"/>
      <c r="BH296" s="40"/>
      <c r="BI296" s="40"/>
      <c r="BJ296" s="40"/>
      <c r="BK296" s="40"/>
      <c r="BL296" s="100"/>
      <c r="BM296" s="101"/>
      <c r="BN296" s="101"/>
      <c r="BO296" s="99"/>
      <c r="BP296" s="9"/>
      <c r="BQ296" s="1"/>
      <c r="BR296" s="25"/>
      <c r="BS296" s="67"/>
      <c r="BT296" s="67"/>
      <c r="BU296" s="84" t="e">
        <f t="shared" si="13"/>
        <v>#VALUE!</v>
      </c>
      <c r="BV296" s="99">
        <f t="shared" si="12"/>
        <v>0</v>
      </c>
      <c r="BW296" s="86">
        <f>Design!B302</f>
        <v>17.160000000000018</v>
      </c>
      <c r="BX296" s="10">
        <f>Design!F302</f>
        <v>5.5448345563316029E-2</v>
      </c>
      <c r="BY296" s="57" t="s">
        <v>1579</v>
      </c>
      <c r="BZ296" s="14" t="s">
        <v>2454</v>
      </c>
      <c r="CA296" s="245">
        <v>41726.715381944443</v>
      </c>
      <c r="CB296" t="s">
        <v>2220</v>
      </c>
      <c r="CC296" s="13"/>
      <c r="CD296" s="67"/>
      <c r="CE296" s="77">
        <v>290</v>
      </c>
      <c r="CF296" s="71">
        <v>80</v>
      </c>
      <c r="CG296" s="71">
        <v>76</v>
      </c>
      <c r="CH296" s="71">
        <v>79</v>
      </c>
      <c r="CI296" s="71">
        <v>79</v>
      </c>
      <c r="CJ296" s="71">
        <v>0</v>
      </c>
      <c r="CK296" s="71">
        <v>0</v>
      </c>
      <c r="CL296" s="71">
        <v>0</v>
      </c>
      <c r="CM296" s="71"/>
      <c r="CN296"/>
      <c r="CO296"/>
      <c r="CP296"/>
      <c r="CQ296"/>
      <c r="CR296"/>
      <c r="CS296">
        <v>290</v>
      </c>
      <c r="CT296">
        <v>53</v>
      </c>
      <c r="CU296" s="86">
        <v>209.1788330078125</v>
      </c>
      <c r="CV296" s="86">
        <v>-10.821159362792969</v>
      </c>
      <c r="CW296" s="86"/>
      <c r="CX296" s="86"/>
      <c r="CY296" s="86"/>
      <c r="CZ296"/>
      <c r="DA296"/>
      <c r="DB296"/>
      <c r="DC296" s="86"/>
      <c r="DD296"/>
      <c r="DE296"/>
      <c r="DF296"/>
      <c r="DG296" s="86">
        <v>198</v>
      </c>
      <c r="DH296">
        <v>366.33489990234375</v>
      </c>
      <c r="DI296">
        <v>-8.5170211791992187</v>
      </c>
      <c r="DJ296">
        <v>49.125</v>
      </c>
      <c r="DK296" s="86">
        <v>89</v>
      </c>
      <c r="DL296">
        <v>119.5</v>
      </c>
      <c r="DM296"/>
      <c r="DN296"/>
      <c r="DO296" s="86"/>
      <c r="DP296"/>
      <c r="DQ296"/>
      <c r="DR296"/>
      <c r="DS296" s="86"/>
      <c r="DT296"/>
      <c r="DU296" s="86"/>
      <c r="DV296" s="86"/>
      <c r="DW296" s="86"/>
      <c r="DX296"/>
      <c r="DY296" s="86"/>
      <c r="DZ296" s="86"/>
      <c r="EA296" s="86"/>
      <c r="EB296"/>
      <c r="EC296" s="86"/>
      <c r="ED296" s="86"/>
      <c r="EE296" s="86"/>
      <c r="EF296"/>
      <c r="EG296" s="86"/>
      <c r="EH296" s="86"/>
      <c r="EI296" s="86"/>
      <c r="EJ296" s="159"/>
      <c r="EK296" s="159"/>
      <c r="EL296" s="160"/>
      <c r="FA296" s="78"/>
    </row>
    <row r="297" spans="1:157">
      <c r="A297" s="26"/>
      <c r="B297" s="26"/>
      <c r="C297" s="314" t="s">
        <v>1488</v>
      </c>
      <c r="D297" s="37" t="s">
        <v>1489</v>
      </c>
      <c r="E297" s="37" t="s">
        <v>1490</v>
      </c>
      <c r="F297" s="38"/>
      <c r="G297" s="39"/>
      <c r="H297" s="40"/>
      <c r="I297" s="40"/>
      <c r="J297" s="40"/>
      <c r="K297" s="40"/>
      <c r="L297" s="40"/>
      <c r="M297" s="40"/>
      <c r="N297" s="40"/>
      <c r="O297" s="40"/>
      <c r="P297" s="40"/>
      <c r="Q297" s="40"/>
      <c r="R297" s="40"/>
      <c r="S297" s="40"/>
      <c r="T297" s="40"/>
      <c r="U297" s="40"/>
      <c r="V297" s="40"/>
      <c r="W297" s="40"/>
      <c r="X297" s="40"/>
      <c r="Y297" s="40"/>
      <c r="Z297" s="40"/>
      <c r="AA297" s="40"/>
      <c r="AB297" s="40"/>
      <c r="AC297" s="40"/>
      <c r="AD297" s="40"/>
      <c r="AE297" s="40"/>
      <c r="AF297" s="40"/>
      <c r="AG297" s="40"/>
      <c r="AH297" s="40"/>
      <c r="AI297" s="40"/>
      <c r="AJ297" s="40"/>
      <c r="AK297" s="40"/>
      <c r="AL297" s="40"/>
      <c r="AM297" s="40"/>
      <c r="AN297" s="40"/>
      <c r="AO297" s="40"/>
      <c r="AP297" s="40"/>
      <c r="AQ297" s="81"/>
      <c r="AR297" s="40"/>
      <c r="AS297" s="40"/>
      <c r="AT297" s="120" t="s">
        <v>922</v>
      </c>
      <c r="AU297" s="40" t="s">
        <v>922</v>
      </c>
      <c r="AV297" s="40" t="s">
        <v>922</v>
      </c>
      <c r="AW297" s="40" t="s">
        <v>922</v>
      </c>
      <c r="AX297" s="40" t="s">
        <v>922</v>
      </c>
      <c r="AY297" s="40" t="s">
        <v>922</v>
      </c>
      <c r="AZ297" s="40" t="s">
        <v>922</v>
      </c>
      <c r="BA297" s="40" t="s">
        <v>922</v>
      </c>
      <c r="BB297" s="40" t="s">
        <v>922</v>
      </c>
      <c r="BC297" s="40" t="s">
        <v>922</v>
      </c>
      <c r="BD297" s="106" t="s">
        <v>922</v>
      </c>
      <c r="BE297" s="140" t="s">
        <v>922</v>
      </c>
      <c r="BF297" s="140" t="s">
        <v>922</v>
      </c>
      <c r="BG297" s="40"/>
      <c r="BH297" s="40"/>
      <c r="BI297" s="40"/>
      <c r="BJ297" s="40"/>
      <c r="BK297" s="40"/>
      <c r="BL297" s="100"/>
      <c r="BM297" s="101"/>
      <c r="BN297" s="101"/>
      <c r="BO297" s="99"/>
      <c r="BP297" s="9"/>
      <c r="BQ297" s="1"/>
      <c r="BR297" s="25"/>
      <c r="BS297" s="67"/>
      <c r="BT297" s="67"/>
      <c r="BU297" s="84" t="e">
        <f t="shared" si="13"/>
        <v>#VALUE!</v>
      </c>
      <c r="BV297" s="99">
        <f t="shared" si="12"/>
        <v>0</v>
      </c>
      <c r="BW297" s="86">
        <f>Design!B303</f>
        <v>17.220000000000017</v>
      </c>
      <c r="BX297" s="10">
        <f>Design!F303</f>
        <v>5.503030717125014E-2</v>
      </c>
      <c r="BY297" s="57" t="s">
        <v>1819</v>
      </c>
      <c r="BZ297" s="14" t="s">
        <v>427</v>
      </c>
      <c r="CA297" s="245">
        <v>41726.715381944443</v>
      </c>
      <c r="CB297" t="s">
        <v>2531</v>
      </c>
      <c r="CC297" s="13"/>
      <c r="CD297" s="67"/>
      <c r="CE297" s="77">
        <v>291</v>
      </c>
      <c r="CF297" s="71">
        <v>76</v>
      </c>
      <c r="CG297" s="71">
        <v>80</v>
      </c>
      <c r="CH297" s="71">
        <v>77</v>
      </c>
      <c r="CI297" s="71">
        <v>75</v>
      </c>
      <c r="CJ297" s="71">
        <v>1</v>
      </c>
      <c r="CK297" s="71">
        <v>1</v>
      </c>
      <c r="CL297" s="71">
        <v>1</v>
      </c>
      <c r="CM297" s="71"/>
      <c r="CN297"/>
      <c r="CO297"/>
      <c r="CP297"/>
      <c r="CQ297"/>
      <c r="CR297"/>
      <c r="CS297">
        <v>291</v>
      </c>
      <c r="CT297">
        <v>53</v>
      </c>
      <c r="CU297" s="86">
        <v>209.1788330078125</v>
      </c>
      <c r="CV297" s="86">
        <v>-10.821159362792969</v>
      </c>
      <c r="CW297" s="86"/>
      <c r="CX297" s="86"/>
      <c r="CY297" s="86"/>
      <c r="CZ297"/>
      <c r="DA297"/>
      <c r="DB297"/>
      <c r="DC297" s="86"/>
      <c r="DD297"/>
      <c r="DE297"/>
      <c r="DF297"/>
      <c r="DG297" s="86">
        <v>199</v>
      </c>
      <c r="DH297">
        <v>366.33489990234375</v>
      </c>
      <c r="DI297">
        <v>-8.6032686233520508</v>
      </c>
      <c r="DJ297">
        <v>53.125</v>
      </c>
      <c r="DK297" s="86">
        <v>89</v>
      </c>
      <c r="DL297">
        <v>119.5</v>
      </c>
      <c r="DM297"/>
      <c r="DN297"/>
      <c r="DO297" s="86"/>
      <c r="DP297"/>
      <c r="DQ297"/>
      <c r="DR297"/>
      <c r="DS297" s="86"/>
      <c r="DT297"/>
      <c r="DU297" s="86"/>
      <c r="DV297" s="86"/>
      <c r="DW297" s="86"/>
      <c r="DX297"/>
      <c r="DY297" s="86"/>
      <c r="DZ297" s="86"/>
      <c r="EA297" s="86"/>
      <c r="EB297"/>
      <c r="EC297" s="86"/>
      <c r="ED297" s="86"/>
      <c r="EE297" s="86"/>
      <c r="EF297"/>
      <c r="EG297" s="86"/>
      <c r="EH297" s="86"/>
      <c r="EI297" s="86"/>
      <c r="EJ297" s="159"/>
      <c r="EK297" s="159"/>
      <c r="EL297" s="160"/>
      <c r="FA297" s="78"/>
    </row>
    <row r="298" spans="1:157">
      <c r="A298" s="26"/>
      <c r="B298" s="26"/>
      <c r="C298" s="315"/>
      <c r="D298" s="37" t="s">
        <v>1491</v>
      </c>
      <c r="E298" s="37" t="s">
        <v>1492</v>
      </c>
      <c r="F298" s="38"/>
      <c r="G298" s="39"/>
      <c r="H298" s="40"/>
      <c r="I298" s="40"/>
      <c r="J298" s="40"/>
      <c r="K298" s="40"/>
      <c r="L298" s="40"/>
      <c r="M298" s="40"/>
      <c r="N298" s="40"/>
      <c r="O298" s="40"/>
      <c r="P298" s="40"/>
      <c r="Q298" s="40"/>
      <c r="R298" s="40"/>
      <c r="S298" s="40"/>
      <c r="T298" s="40"/>
      <c r="U298" s="40"/>
      <c r="V298" s="40"/>
      <c r="W298" s="40"/>
      <c r="X298" s="40"/>
      <c r="Y298" s="40"/>
      <c r="Z298" s="40"/>
      <c r="AA298" s="40"/>
      <c r="AB298" s="40"/>
      <c r="AC298" s="40"/>
      <c r="AD298" s="40"/>
      <c r="AE298" s="40"/>
      <c r="AF298" s="40"/>
      <c r="AG298" s="40"/>
      <c r="AH298" s="40"/>
      <c r="AI298" s="40"/>
      <c r="AJ298" s="40"/>
      <c r="AK298" s="40"/>
      <c r="AL298" s="40"/>
      <c r="AM298" s="40"/>
      <c r="AN298" s="40"/>
      <c r="AO298" s="40"/>
      <c r="AP298" s="40"/>
      <c r="AQ298" s="81"/>
      <c r="AR298" s="40"/>
      <c r="AS298" s="40"/>
      <c r="AT298" s="120" t="s">
        <v>922</v>
      </c>
      <c r="AU298" s="40" t="s">
        <v>922</v>
      </c>
      <c r="AV298" s="40" t="s">
        <v>1008</v>
      </c>
      <c r="AW298" s="40" t="s">
        <v>834</v>
      </c>
      <c r="AX298" s="40" t="s">
        <v>922</v>
      </c>
      <c r="AY298" s="40" t="s">
        <v>246</v>
      </c>
      <c r="AZ298" s="40" t="s">
        <v>246</v>
      </c>
      <c r="BA298" s="40" t="s">
        <v>246</v>
      </c>
      <c r="BB298" s="40" t="s">
        <v>922</v>
      </c>
      <c r="BC298" s="40" t="s">
        <v>246</v>
      </c>
      <c r="BD298" s="106" t="s">
        <v>922</v>
      </c>
      <c r="BE298" s="140" t="s">
        <v>922</v>
      </c>
      <c r="BF298" s="140" t="s">
        <v>922</v>
      </c>
      <c r="BG298" s="40"/>
      <c r="BH298" s="40"/>
      <c r="BI298" s="40"/>
      <c r="BJ298" s="40"/>
      <c r="BK298" s="40"/>
      <c r="BL298" s="100"/>
      <c r="BM298" s="101"/>
      <c r="BN298" s="101"/>
      <c r="BO298" s="99"/>
      <c r="BP298" s="9"/>
      <c r="BQ298" s="1"/>
      <c r="BR298" s="25"/>
      <c r="BS298" s="67"/>
      <c r="BT298" s="67"/>
      <c r="BU298" s="84" t="e">
        <f t="shared" si="13"/>
        <v>#VALUE!</v>
      </c>
      <c r="BV298" s="99">
        <f t="shared" si="12"/>
        <v>0</v>
      </c>
      <c r="BW298" s="86">
        <f>Design!B304</f>
        <v>17.280000000000015</v>
      </c>
      <c r="BX298" s="10">
        <f>Design!F304</f>
        <v>5.4616978557286727E-2</v>
      </c>
      <c r="BY298" s="57" t="s">
        <v>1820</v>
      </c>
      <c r="BZ298" s="14" t="s">
        <v>2456</v>
      </c>
      <c r="CA298" s="245">
        <v>41726.715381944443</v>
      </c>
      <c r="CB298" t="s">
        <v>2532</v>
      </c>
      <c r="CC298" s="13"/>
      <c r="CD298" s="67"/>
      <c r="CE298" s="77">
        <v>292</v>
      </c>
      <c r="CF298" s="71">
        <v>83</v>
      </c>
      <c r="CG298" s="71">
        <v>79</v>
      </c>
      <c r="CH298" s="71">
        <v>73</v>
      </c>
      <c r="CI298" s="71">
        <v>79</v>
      </c>
      <c r="CJ298" s="71">
        <v>1</v>
      </c>
      <c r="CK298" s="71">
        <v>1</v>
      </c>
      <c r="CL298" s="71">
        <v>1</v>
      </c>
      <c r="CM298" s="71"/>
      <c r="CN298"/>
      <c r="CO298"/>
      <c r="CP298"/>
      <c r="CQ298"/>
      <c r="CR298"/>
      <c r="CS298">
        <v>292</v>
      </c>
      <c r="CT298">
        <v>53</v>
      </c>
      <c r="CU298" s="86">
        <v>209.1788330078125</v>
      </c>
      <c r="CV298" s="86">
        <v>-10.821159362792969</v>
      </c>
      <c r="CW298" s="86"/>
      <c r="CX298" s="86"/>
      <c r="CY298" s="86"/>
      <c r="CZ298"/>
      <c r="DA298"/>
      <c r="DB298"/>
      <c r="DC298" s="86"/>
      <c r="DD298"/>
      <c r="DE298"/>
      <c r="DF298"/>
      <c r="DG298" s="86">
        <v>199</v>
      </c>
      <c r="DH298">
        <v>367.00173950195312</v>
      </c>
      <c r="DI298">
        <v>-8.6032686233520508</v>
      </c>
      <c r="DJ298">
        <v>48.0625</v>
      </c>
      <c r="DK298" s="86">
        <v>92</v>
      </c>
      <c r="DL298">
        <v>119.5</v>
      </c>
      <c r="DM298"/>
      <c r="DN298"/>
      <c r="DO298" s="86"/>
      <c r="DP298"/>
      <c r="DQ298"/>
      <c r="DR298"/>
      <c r="DS298" s="86"/>
      <c r="DT298"/>
      <c r="DU298" s="86"/>
      <c r="DV298" s="86"/>
      <c r="DW298" s="86"/>
      <c r="DX298"/>
      <c r="DY298" s="86"/>
      <c r="DZ298" s="86"/>
      <c r="EA298" s="86"/>
      <c r="EB298"/>
      <c r="EC298" s="86"/>
      <c r="ED298" s="86"/>
      <c r="EE298" s="86"/>
      <c r="EF298"/>
      <c r="EG298" s="86"/>
      <c r="EH298" s="86"/>
      <c r="EI298" s="86"/>
      <c r="EJ298" s="159"/>
      <c r="EK298" s="159"/>
      <c r="EL298" s="160"/>
      <c r="FA298" s="78"/>
    </row>
    <row r="299" spans="1:157">
      <c r="A299" s="26"/>
      <c r="B299" s="26"/>
      <c r="C299" s="315"/>
      <c r="D299" s="37" t="s">
        <v>1608</v>
      </c>
      <c r="E299" s="37" t="s">
        <v>447</v>
      </c>
      <c r="F299" s="38"/>
      <c r="G299" s="39"/>
      <c r="H299" s="40"/>
      <c r="I299" s="40"/>
      <c r="J299" s="40"/>
      <c r="K299" s="40"/>
      <c r="L299" s="40"/>
      <c r="M299" s="40"/>
      <c r="N299" s="40"/>
      <c r="O299" s="40"/>
      <c r="P299" s="40"/>
      <c r="Q299" s="40"/>
      <c r="R299" s="40"/>
      <c r="S299" s="40"/>
      <c r="T299" s="40"/>
      <c r="U299" s="40"/>
      <c r="V299" s="40"/>
      <c r="W299" s="40"/>
      <c r="X299" s="40"/>
      <c r="Y299" s="40"/>
      <c r="Z299" s="40"/>
      <c r="AA299" s="40"/>
      <c r="AB299" s="40"/>
      <c r="AC299" s="40"/>
      <c r="AD299" s="40"/>
      <c r="AE299" s="40"/>
      <c r="AF299" s="40"/>
      <c r="AG299" s="40"/>
      <c r="AH299" s="40"/>
      <c r="AI299" s="40"/>
      <c r="AJ299" s="40"/>
      <c r="AK299" s="40"/>
      <c r="AL299" s="40"/>
      <c r="AM299" s="40"/>
      <c r="AN299" s="40"/>
      <c r="AO299" s="40"/>
      <c r="AP299" s="40"/>
      <c r="AQ299" s="81"/>
      <c r="AR299" s="40"/>
      <c r="AS299" s="40"/>
      <c r="AT299" s="120" t="s">
        <v>1611</v>
      </c>
      <c r="AU299" s="40" t="s">
        <v>1611</v>
      </c>
      <c r="AV299" s="40" t="s">
        <v>1611</v>
      </c>
      <c r="AW299" s="40" t="s">
        <v>1611</v>
      </c>
      <c r="AX299" s="40" t="s">
        <v>1611</v>
      </c>
      <c r="AY299" s="40" t="s">
        <v>1611</v>
      </c>
      <c r="AZ299" s="40" t="s">
        <v>1611</v>
      </c>
      <c r="BA299" s="40" t="s">
        <v>1611</v>
      </c>
      <c r="BB299" s="40" t="s">
        <v>1611</v>
      </c>
      <c r="BC299" s="40" t="s">
        <v>1611</v>
      </c>
      <c r="BD299" s="106" t="s">
        <v>437</v>
      </c>
      <c r="BE299" s="140" t="s">
        <v>437</v>
      </c>
      <c r="BF299" s="140" t="s">
        <v>437</v>
      </c>
      <c r="BG299" s="40"/>
      <c r="BH299" s="40"/>
      <c r="BI299" s="40"/>
      <c r="BJ299" s="40"/>
      <c r="BK299" s="40"/>
      <c r="BL299" s="100"/>
      <c r="BM299" s="101"/>
      <c r="BN299" s="101"/>
      <c r="BO299" s="99"/>
      <c r="BP299" s="9"/>
      <c r="BQ299" s="1"/>
      <c r="BR299" s="25"/>
      <c r="BS299" s="67"/>
      <c r="BT299" s="67"/>
      <c r="BU299" s="84" t="e">
        <f t="shared" si="13"/>
        <v>#VALUE!</v>
      </c>
      <c r="BV299" s="99">
        <f t="shared" si="12"/>
        <v>0</v>
      </c>
      <c r="BW299" s="86">
        <f>Design!B305</f>
        <v>17.340000000000014</v>
      </c>
      <c r="BX299" s="10">
        <f>Design!F305</f>
        <v>5.4208289236696898E-2</v>
      </c>
      <c r="BY299" s="57" t="s">
        <v>1821</v>
      </c>
      <c r="BZ299" s="14" t="s">
        <v>2458</v>
      </c>
      <c r="CA299" s="245">
        <v>41726.715381944443</v>
      </c>
      <c r="CB299" t="s">
        <v>2533</v>
      </c>
      <c r="CC299" s="13"/>
      <c r="CD299" s="67"/>
      <c r="CE299" s="77">
        <v>293</v>
      </c>
      <c r="CF299" s="71">
        <v>79</v>
      </c>
      <c r="CG299" s="71">
        <v>78</v>
      </c>
      <c r="CH299" s="71">
        <v>75</v>
      </c>
      <c r="CI299" s="71">
        <v>77</v>
      </c>
      <c r="CJ299" s="71">
        <v>1</v>
      </c>
      <c r="CK299" s="71">
        <v>1</v>
      </c>
      <c r="CL299" s="71">
        <v>1</v>
      </c>
      <c r="CM299" s="71"/>
      <c r="CN299"/>
      <c r="CO299"/>
      <c r="CP299"/>
      <c r="CQ299"/>
      <c r="CR299"/>
      <c r="CS299">
        <v>293</v>
      </c>
      <c r="CT299">
        <v>53</v>
      </c>
      <c r="CU299" s="86">
        <v>209.1788330078125</v>
      </c>
      <c r="CV299" s="86">
        <v>-10.821159362792969</v>
      </c>
      <c r="CW299" s="86"/>
      <c r="CX299" s="86"/>
      <c r="CY299" s="86"/>
      <c r="CZ299"/>
      <c r="DA299"/>
      <c r="DB299"/>
      <c r="DC299" s="86"/>
      <c r="DD299"/>
      <c r="DE299"/>
      <c r="DF299"/>
      <c r="DG299" s="86">
        <v>200</v>
      </c>
      <c r="DH299">
        <v>367.00173950195312</v>
      </c>
      <c r="DI299">
        <v>-8.6899509429931641</v>
      </c>
      <c r="DJ299">
        <v>50.125</v>
      </c>
      <c r="DK299" s="86">
        <v>89</v>
      </c>
      <c r="DL299">
        <v>119.5</v>
      </c>
      <c r="DM299"/>
      <c r="DN299"/>
      <c r="DO299" s="86"/>
      <c r="DP299"/>
      <c r="DQ299"/>
      <c r="DR299"/>
      <c r="DS299" s="86"/>
      <c r="DT299"/>
      <c r="DU299" s="86"/>
      <c r="DV299" s="86"/>
      <c r="DW299" s="86"/>
      <c r="DX299"/>
      <c r="DY299" s="86"/>
      <c r="DZ299" s="86"/>
      <c r="EA299" s="86"/>
      <c r="EB299"/>
      <c r="EC299" s="86"/>
      <c r="ED299" s="86"/>
      <c r="EE299" s="86"/>
      <c r="EF299"/>
      <c r="EG299" s="86"/>
      <c r="EH299" s="86"/>
      <c r="EI299" s="86"/>
      <c r="EJ299" s="159"/>
      <c r="EK299" s="159"/>
      <c r="EL299" s="160"/>
      <c r="FA299" s="78"/>
    </row>
    <row r="300" spans="1:157">
      <c r="A300" s="26"/>
      <c r="B300" s="26"/>
      <c r="C300" s="315"/>
      <c r="D300" s="37" t="s">
        <v>1609</v>
      </c>
      <c r="E300" s="37" t="s">
        <v>448</v>
      </c>
      <c r="F300" s="38"/>
      <c r="G300" s="39"/>
      <c r="H300" s="40"/>
      <c r="I300" s="40"/>
      <c r="J300" s="40"/>
      <c r="K300" s="40"/>
      <c r="L300" s="40"/>
      <c r="M300" s="40"/>
      <c r="N300" s="40"/>
      <c r="O300" s="40"/>
      <c r="P300" s="40"/>
      <c r="Q300" s="40"/>
      <c r="R300" s="40"/>
      <c r="S300" s="40"/>
      <c r="T300" s="40"/>
      <c r="U300" s="40"/>
      <c r="V300" s="40"/>
      <c r="W300" s="40"/>
      <c r="X300" s="40"/>
      <c r="Y300" s="40"/>
      <c r="Z300" s="40"/>
      <c r="AA300" s="40"/>
      <c r="AB300" s="40"/>
      <c r="AC300" s="40"/>
      <c r="AD300" s="40"/>
      <c r="AE300" s="40"/>
      <c r="AF300" s="40"/>
      <c r="AG300" s="40"/>
      <c r="AH300" s="40"/>
      <c r="AI300" s="40"/>
      <c r="AJ300" s="40"/>
      <c r="AK300" s="40"/>
      <c r="AL300" s="40"/>
      <c r="AM300" s="40"/>
      <c r="AN300" s="40"/>
      <c r="AO300" s="40"/>
      <c r="AP300" s="40"/>
      <c r="AQ300" s="81"/>
      <c r="AR300" s="40"/>
      <c r="AS300" s="40"/>
      <c r="AT300" s="120" t="s">
        <v>1611</v>
      </c>
      <c r="AU300" s="40" t="s">
        <v>1611</v>
      </c>
      <c r="AV300" s="40" t="s">
        <v>1611</v>
      </c>
      <c r="AW300" s="40" t="s">
        <v>1611</v>
      </c>
      <c r="AX300" s="40" t="s">
        <v>1611</v>
      </c>
      <c r="AY300" s="40" t="s">
        <v>1611</v>
      </c>
      <c r="AZ300" s="40" t="s">
        <v>1611</v>
      </c>
      <c r="BA300" s="40" t="s">
        <v>1611</v>
      </c>
      <c r="BB300" s="40" t="s">
        <v>1611</v>
      </c>
      <c r="BC300" s="40" t="s">
        <v>1611</v>
      </c>
      <c r="BD300" s="106" t="s">
        <v>437</v>
      </c>
      <c r="BE300" s="140" t="s">
        <v>437</v>
      </c>
      <c r="BF300" s="140" t="s">
        <v>437</v>
      </c>
      <c r="BG300" s="40"/>
      <c r="BH300" s="40"/>
      <c r="BI300" s="40"/>
      <c r="BJ300" s="40"/>
      <c r="BK300" s="40"/>
      <c r="BL300" s="100"/>
      <c r="BM300" s="101"/>
      <c r="BN300" s="101"/>
      <c r="BO300" s="99"/>
      <c r="BP300" s="9"/>
      <c r="BQ300" s="1"/>
      <c r="BR300" s="25"/>
      <c r="BS300" s="67"/>
      <c r="BT300" s="67"/>
      <c r="BU300" s="84" t="e">
        <f t="shared" si="13"/>
        <v>#VALUE!</v>
      </c>
      <c r="BV300" s="99">
        <f t="shared" si="12"/>
        <v>0</v>
      </c>
      <c r="BW300" s="86">
        <f>Design!B306</f>
        <v>17.400000000000013</v>
      </c>
      <c r="BX300" s="10">
        <f>Design!F306</f>
        <v>5.3804170038394578E-2</v>
      </c>
      <c r="BY300" s="57" t="s">
        <v>1822</v>
      </c>
      <c r="BZ300" s="14" t="s">
        <v>2460</v>
      </c>
      <c r="CA300" s="245">
        <v>41726.71539351852</v>
      </c>
      <c r="CB300" t="s">
        <v>2534</v>
      </c>
      <c r="CC300" s="13"/>
      <c r="CD300" s="67"/>
      <c r="CE300" s="77">
        <v>294</v>
      </c>
      <c r="CF300" s="71">
        <v>80</v>
      </c>
      <c r="CG300" s="71">
        <v>79</v>
      </c>
      <c r="CH300" s="71">
        <v>78</v>
      </c>
      <c r="CI300" s="71">
        <v>76</v>
      </c>
      <c r="CJ300" s="71">
        <v>1</v>
      </c>
      <c r="CK300" s="71">
        <v>1</v>
      </c>
      <c r="CL300" s="71">
        <v>0</v>
      </c>
      <c r="CM300" s="71"/>
      <c r="CN300"/>
      <c r="CO300"/>
      <c r="CP300"/>
      <c r="CQ300"/>
      <c r="CR300"/>
      <c r="CS300">
        <v>294</v>
      </c>
      <c r="CT300">
        <v>53</v>
      </c>
      <c r="CU300" s="86">
        <v>209.1788330078125</v>
      </c>
      <c r="CV300" s="86">
        <v>-10.821159362792969</v>
      </c>
      <c r="CW300" s="86"/>
      <c r="CX300" s="86"/>
      <c r="CY300" s="86"/>
      <c r="CZ300"/>
      <c r="DA300"/>
      <c r="DB300"/>
      <c r="DC300" s="86"/>
      <c r="DD300"/>
      <c r="DE300"/>
      <c r="DF300"/>
      <c r="DG300" s="86">
        <v>201</v>
      </c>
      <c r="DH300">
        <v>367.5963134765625</v>
      </c>
      <c r="DI300">
        <v>-8.7770681381225586</v>
      </c>
      <c r="DJ300">
        <v>48.25</v>
      </c>
      <c r="DK300" s="86">
        <v>87</v>
      </c>
      <c r="DL300">
        <v>119.5</v>
      </c>
      <c r="DM300"/>
      <c r="DN300"/>
      <c r="DO300" s="86"/>
      <c r="DP300"/>
      <c r="DQ300"/>
      <c r="DR300"/>
      <c r="DS300" s="86"/>
      <c r="DT300"/>
      <c r="DU300" s="86"/>
      <c r="DV300" s="86"/>
      <c r="DW300" s="86"/>
      <c r="DX300"/>
      <c r="DY300" s="86"/>
      <c r="DZ300" s="86"/>
      <c r="EA300" s="86"/>
      <c r="EB300"/>
      <c r="EC300" s="86"/>
      <c r="ED300" s="86"/>
      <c r="EE300" s="86"/>
      <c r="EF300"/>
      <c r="EG300" s="86"/>
      <c r="EH300" s="86"/>
      <c r="EI300" s="86"/>
      <c r="EJ300" s="159"/>
      <c r="EK300" s="159"/>
      <c r="EL300" s="160"/>
      <c r="FA300" s="78"/>
    </row>
    <row r="301" spans="1:157">
      <c r="A301" s="26"/>
      <c r="B301" s="26"/>
      <c r="C301" s="315"/>
      <c r="D301" s="37" t="s">
        <v>1493</v>
      </c>
      <c r="E301" s="37" t="s">
        <v>842</v>
      </c>
      <c r="F301" s="38"/>
      <c r="G301" s="39"/>
      <c r="H301" s="40"/>
      <c r="I301" s="40"/>
      <c r="J301" s="40"/>
      <c r="K301" s="40"/>
      <c r="L301" s="40"/>
      <c r="M301" s="40"/>
      <c r="N301" s="40"/>
      <c r="O301" s="40"/>
      <c r="P301" s="40"/>
      <c r="Q301" s="40"/>
      <c r="R301" s="40"/>
      <c r="S301" s="40"/>
      <c r="T301" s="40"/>
      <c r="U301" s="40"/>
      <c r="V301" s="40"/>
      <c r="W301" s="40"/>
      <c r="X301" s="40"/>
      <c r="Y301" s="40"/>
      <c r="Z301" s="40"/>
      <c r="AA301" s="40"/>
      <c r="AB301" s="40"/>
      <c r="AC301" s="40"/>
      <c r="AD301" s="40"/>
      <c r="AE301" s="40"/>
      <c r="AF301" s="40"/>
      <c r="AG301" s="40"/>
      <c r="AH301" s="40"/>
      <c r="AI301" s="40"/>
      <c r="AJ301" s="40"/>
      <c r="AK301" s="40"/>
      <c r="AL301" s="40"/>
      <c r="AM301" s="40"/>
      <c r="AN301" s="40"/>
      <c r="AO301" s="40"/>
      <c r="AP301" s="40"/>
      <c r="AQ301" s="81"/>
      <c r="AR301" s="40"/>
      <c r="AS301" s="40"/>
      <c r="AT301" s="120" t="s">
        <v>878</v>
      </c>
      <c r="AU301" s="40" t="s">
        <v>877</v>
      </c>
      <c r="AV301" s="40" t="s">
        <v>878</v>
      </c>
      <c r="AW301" s="40" t="s">
        <v>2116</v>
      </c>
      <c r="AX301" s="40" t="s">
        <v>877</v>
      </c>
      <c r="AY301" s="40" t="s">
        <v>879</v>
      </c>
      <c r="AZ301" s="40" t="s">
        <v>2116</v>
      </c>
      <c r="BA301" s="40" t="s">
        <v>877</v>
      </c>
      <c r="BB301" s="40" t="s">
        <v>877</v>
      </c>
      <c r="BC301" s="40" t="s">
        <v>2116</v>
      </c>
      <c r="BD301" s="106" t="s">
        <v>879</v>
      </c>
      <c r="BE301" s="140" t="s">
        <v>877</v>
      </c>
      <c r="BF301" s="140" t="s">
        <v>877</v>
      </c>
      <c r="BG301" s="40"/>
      <c r="BH301" s="40"/>
      <c r="BI301" s="40"/>
      <c r="BJ301" s="40"/>
      <c r="BK301" s="40"/>
      <c r="BL301" s="100"/>
      <c r="BM301" s="101"/>
      <c r="BN301" s="101"/>
      <c r="BO301" s="99"/>
      <c r="BP301" s="9"/>
      <c r="BQ301" s="1"/>
      <c r="BR301" s="25"/>
      <c r="BS301" s="67"/>
      <c r="BT301" s="67"/>
      <c r="BU301" s="84" t="e">
        <f t="shared" si="13"/>
        <v>#VALUE!</v>
      </c>
      <c r="BV301" s="99">
        <f t="shared" si="12"/>
        <v>0</v>
      </c>
      <c r="BW301" s="86">
        <f>Design!B307</f>
        <v>17.460000000000012</v>
      </c>
      <c r="BX301" s="10">
        <f>Design!F307</f>
        <v>5.3404553075666397E-2</v>
      </c>
      <c r="BY301" s="57" t="s">
        <v>1823</v>
      </c>
      <c r="BZ301" s="14" t="s">
        <v>2462</v>
      </c>
      <c r="CA301" s="245">
        <v>41726.71539351852</v>
      </c>
      <c r="CB301" t="s">
        <v>2535</v>
      </c>
      <c r="CC301" s="13"/>
      <c r="CD301" s="67"/>
      <c r="CE301" s="77">
        <v>295</v>
      </c>
      <c r="CF301" s="71">
        <v>81</v>
      </c>
      <c r="CG301" s="71">
        <v>80</v>
      </c>
      <c r="CH301" s="71">
        <v>78</v>
      </c>
      <c r="CI301" s="71">
        <v>77</v>
      </c>
      <c r="CJ301" s="71">
        <v>1</v>
      </c>
      <c r="CK301" s="71">
        <v>1</v>
      </c>
      <c r="CL301" s="71">
        <v>1</v>
      </c>
      <c r="CM301" s="71"/>
      <c r="CN301"/>
      <c r="CO301"/>
      <c r="CP301"/>
      <c r="CQ301"/>
      <c r="CR301"/>
      <c r="CS301">
        <v>295</v>
      </c>
      <c r="CT301">
        <v>54</v>
      </c>
      <c r="CU301" s="86">
        <v>208.76664733886719</v>
      </c>
      <c r="CV301" s="86">
        <v>-11.233357429504395</v>
      </c>
      <c r="CW301" s="86"/>
      <c r="CX301" s="86"/>
      <c r="CY301" s="86"/>
      <c r="CZ301"/>
      <c r="DA301"/>
      <c r="DB301"/>
      <c r="DC301" s="86"/>
      <c r="DD301"/>
      <c r="DE301"/>
      <c r="DF301"/>
      <c r="DG301" s="86">
        <v>201</v>
      </c>
      <c r="DH301">
        <v>367.5963134765625</v>
      </c>
      <c r="DI301">
        <v>-8.7770681381225586</v>
      </c>
      <c r="DJ301">
        <v>52.5625</v>
      </c>
      <c r="DK301" s="86">
        <v>92</v>
      </c>
      <c r="DL301">
        <v>119.5</v>
      </c>
      <c r="DM301"/>
      <c r="DN301"/>
      <c r="DO301" s="86"/>
      <c r="DP301"/>
      <c r="DQ301"/>
      <c r="DR301"/>
      <c r="DS301" s="86"/>
      <c r="DT301"/>
      <c r="DU301" s="86"/>
      <c r="DV301" s="86"/>
      <c r="DW301" s="86"/>
      <c r="DX301"/>
      <c r="DY301" s="86"/>
      <c r="DZ301" s="86"/>
      <c r="EA301" s="86"/>
      <c r="EB301"/>
      <c r="EC301" s="86"/>
      <c r="ED301" s="86"/>
      <c r="EE301" s="86"/>
      <c r="EF301"/>
      <c r="EG301" s="86"/>
      <c r="EH301" s="86"/>
      <c r="EI301" s="86"/>
      <c r="EJ301" s="159"/>
      <c r="EK301" s="159"/>
      <c r="EL301" s="160"/>
      <c r="FA301" s="78"/>
    </row>
    <row r="302" spans="1:157">
      <c r="A302" s="26"/>
      <c r="B302" s="26"/>
      <c r="C302" s="315"/>
      <c r="D302" s="37" t="s">
        <v>843</v>
      </c>
      <c r="E302" s="37" t="s">
        <v>1499</v>
      </c>
      <c r="F302" s="38"/>
      <c r="G302" s="39"/>
      <c r="H302" s="40"/>
      <c r="I302" s="40"/>
      <c r="J302" s="40"/>
      <c r="K302" s="40"/>
      <c r="L302" s="40"/>
      <c r="M302" s="40"/>
      <c r="N302" s="40"/>
      <c r="O302" s="40"/>
      <c r="P302" s="40"/>
      <c r="Q302" s="40"/>
      <c r="R302" s="40"/>
      <c r="S302" s="40"/>
      <c r="T302" s="40"/>
      <c r="U302" s="40"/>
      <c r="V302" s="40"/>
      <c r="W302" s="40"/>
      <c r="X302" s="40"/>
      <c r="Y302" s="40"/>
      <c r="Z302" s="40"/>
      <c r="AA302" s="40"/>
      <c r="AB302" s="40"/>
      <c r="AC302" s="40"/>
      <c r="AD302" s="40"/>
      <c r="AE302" s="40"/>
      <c r="AF302" s="40"/>
      <c r="AG302" s="40"/>
      <c r="AH302" s="40"/>
      <c r="AI302" s="40"/>
      <c r="AJ302" s="40"/>
      <c r="AK302" s="40"/>
      <c r="AL302" s="40"/>
      <c r="AM302" s="40"/>
      <c r="AN302" s="40"/>
      <c r="AO302" s="40"/>
      <c r="AP302" s="40"/>
      <c r="AQ302" s="81"/>
      <c r="AR302" s="40"/>
      <c r="AS302" s="40"/>
      <c r="AT302" s="120" t="s">
        <v>878</v>
      </c>
      <c r="AU302" s="40" t="s">
        <v>882</v>
      </c>
      <c r="AV302" s="40" t="s">
        <v>878</v>
      </c>
      <c r="AW302" s="40" t="s">
        <v>824</v>
      </c>
      <c r="AX302" s="40" t="s">
        <v>882</v>
      </c>
      <c r="AY302" s="40" t="s">
        <v>218</v>
      </c>
      <c r="AZ302" s="40" t="s">
        <v>143</v>
      </c>
      <c r="BA302" s="40" t="s">
        <v>1216</v>
      </c>
      <c r="BB302" s="40" t="s">
        <v>882</v>
      </c>
      <c r="BC302" s="40" t="s">
        <v>807</v>
      </c>
      <c r="BD302" s="106" t="s">
        <v>882</v>
      </c>
      <c r="BE302" s="140" t="s">
        <v>882</v>
      </c>
      <c r="BF302" s="140" t="s">
        <v>882</v>
      </c>
      <c r="BG302" s="40"/>
      <c r="BH302" s="40"/>
      <c r="BI302" s="40"/>
      <c r="BJ302" s="40"/>
      <c r="BK302" s="40"/>
      <c r="BL302" s="100"/>
      <c r="BM302" s="101"/>
      <c r="BN302" s="101"/>
      <c r="BO302" s="99"/>
      <c r="BP302" s="9"/>
      <c r="BQ302" s="1"/>
      <c r="BR302" s="25"/>
      <c r="BS302" s="67"/>
      <c r="BT302" s="67"/>
      <c r="BU302" s="84" t="e">
        <f t="shared" si="13"/>
        <v>#VALUE!</v>
      </c>
      <c r="BV302" s="99">
        <f t="shared" ref="BV302:BV347" si="14">1*(IF(LEN(BS302)&lt;16,0,RIGHT(BS302,5)))</f>
        <v>0</v>
      </c>
      <c r="BW302" s="86">
        <f>Design!B308</f>
        <v>17.52000000000001</v>
      </c>
      <c r="BX302" s="10">
        <f>Design!F308</f>
        <v>5.3009371717659626E-2</v>
      </c>
      <c r="BY302" s="57" t="s">
        <v>678</v>
      </c>
      <c r="BZ302" s="14" t="s">
        <v>2454</v>
      </c>
      <c r="CA302" s="245">
        <v>41726.71539351852</v>
      </c>
      <c r="CB302" t="s">
        <v>2220</v>
      </c>
      <c r="CC302" s="13"/>
      <c r="CD302" s="67"/>
      <c r="CE302" s="77">
        <v>296</v>
      </c>
      <c r="CF302" s="71">
        <v>77</v>
      </c>
      <c r="CG302" s="71">
        <v>77</v>
      </c>
      <c r="CH302" s="71">
        <v>79</v>
      </c>
      <c r="CI302" s="71">
        <v>76</v>
      </c>
      <c r="CJ302" s="71">
        <v>1</v>
      </c>
      <c r="CK302" s="71">
        <v>1</v>
      </c>
      <c r="CL302" s="71">
        <v>1</v>
      </c>
      <c r="CM302" s="71"/>
      <c r="CN302"/>
      <c r="CO302"/>
      <c r="CP302"/>
      <c r="CQ302"/>
      <c r="CR302"/>
      <c r="CS302">
        <v>296</v>
      </c>
      <c r="CT302">
        <v>54</v>
      </c>
      <c r="CU302" s="86">
        <v>208.76664733886719</v>
      </c>
      <c r="CV302" s="86">
        <v>-11.233357429504395</v>
      </c>
      <c r="CW302" s="86"/>
      <c r="CX302" s="86"/>
      <c r="CY302" s="86"/>
      <c r="CZ302"/>
      <c r="DA302"/>
      <c r="DB302"/>
      <c r="DC302" s="86"/>
      <c r="DD302"/>
      <c r="DE302"/>
      <c r="DF302"/>
      <c r="DG302" s="86">
        <v>202</v>
      </c>
      <c r="DH302">
        <v>366.92340087890625</v>
      </c>
      <c r="DI302">
        <v>-8.864619255065918</v>
      </c>
      <c r="DJ302">
        <v>54.5</v>
      </c>
      <c r="DK302" s="86">
        <v>90</v>
      </c>
      <c r="DL302">
        <v>119.5</v>
      </c>
      <c r="DM302"/>
      <c r="DN302"/>
      <c r="DO302" s="86"/>
      <c r="DP302"/>
      <c r="DQ302"/>
      <c r="DR302"/>
      <c r="DS302" s="86"/>
      <c r="DT302"/>
      <c r="DU302" s="86"/>
      <c r="DV302" s="86"/>
      <c r="DW302" s="86"/>
      <c r="DX302"/>
      <c r="DY302" s="86"/>
      <c r="DZ302" s="86"/>
      <c r="EA302" s="86"/>
      <c r="EB302"/>
      <c r="EC302" s="86"/>
      <c r="ED302" s="86"/>
      <c r="EE302" s="86"/>
      <c r="EF302"/>
      <c r="EG302" s="86"/>
      <c r="EH302" s="86"/>
      <c r="EI302" s="86"/>
      <c r="EJ302" s="159"/>
      <c r="EK302" s="159"/>
      <c r="EL302" s="160"/>
      <c r="FA302" s="78"/>
    </row>
    <row r="303" spans="1:157">
      <c r="A303" s="26"/>
      <c r="B303" s="26"/>
      <c r="C303" s="315"/>
      <c r="D303" s="37" t="s">
        <v>1500</v>
      </c>
      <c r="E303" s="37" t="s">
        <v>1501</v>
      </c>
      <c r="F303" s="38"/>
      <c r="G303" s="39"/>
      <c r="H303" s="40"/>
      <c r="I303" s="40"/>
      <c r="J303" s="40"/>
      <c r="K303" s="40"/>
      <c r="L303" s="40"/>
      <c r="M303" s="40"/>
      <c r="N303" s="40"/>
      <c r="O303" s="40"/>
      <c r="P303" s="40"/>
      <c r="Q303" s="40"/>
      <c r="R303" s="40"/>
      <c r="S303" s="40"/>
      <c r="T303" s="40"/>
      <c r="U303" s="40"/>
      <c r="V303" s="40"/>
      <c r="W303" s="40"/>
      <c r="X303" s="40"/>
      <c r="Y303" s="40"/>
      <c r="Z303" s="40"/>
      <c r="AA303" s="40"/>
      <c r="AB303" s="40"/>
      <c r="AC303" s="40"/>
      <c r="AD303" s="40"/>
      <c r="AE303" s="40"/>
      <c r="AF303" s="40"/>
      <c r="AG303" s="40"/>
      <c r="AH303" s="40"/>
      <c r="AI303" s="40"/>
      <c r="AJ303" s="40"/>
      <c r="AK303" s="40"/>
      <c r="AL303" s="40"/>
      <c r="AM303" s="40"/>
      <c r="AN303" s="40"/>
      <c r="AO303" s="40"/>
      <c r="AP303" s="40"/>
      <c r="AQ303" s="81"/>
      <c r="AR303" s="40"/>
      <c r="AS303" s="40"/>
      <c r="AT303" s="120" t="s">
        <v>927</v>
      </c>
      <c r="AU303" s="40" t="s">
        <v>927</v>
      </c>
      <c r="AV303" s="40" t="s">
        <v>1203</v>
      </c>
      <c r="AW303" s="40" t="s">
        <v>670</v>
      </c>
      <c r="AX303" s="40" t="s">
        <v>927</v>
      </c>
      <c r="AY303" s="40" t="s">
        <v>670</v>
      </c>
      <c r="AZ303" s="40" t="s">
        <v>670</v>
      </c>
      <c r="BA303" s="40" t="s">
        <v>670</v>
      </c>
      <c r="BB303" s="40" t="s">
        <v>927</v>
      </c>
      <c r="BC303" s="40" t="s">
        <v>670</v>
      </c>
      <c r="BD303" s="106" t="s">
        <v>927</v>
      </c>
      <c r="BE303" s="140" t="s">
        <v>927</v>
      </c>
      <c r="BF303" s="140" t="s">
        <v>927</v>
      </c>
      <c r="BG303" s="40"/>
      <c r="BH303" s="40"/>
      <c r="BI303" s="40"/>
      <c r="BJ303" s="40"/>
      <c r="BK303" s="40"/>
      <c r="BL303" s="100"/>
      <c r="BM303" s="101"/>
      <c r="BN303" s="101"/>
      <c r="BO303" s="99"/>
      <c r="BP303" s="9"/>
      <c r="BQ303" s="1"/>
      <c r="BR303" s="25"/>
      <c r="BS303" s="67"/>
      <c r="BT303" s="67"/>
      <c r="BU303" s="84" t="e">
        <f t="shared" si="13"/>
        <v>#VALUE!</v>
      </c>
      <c r="BV303" s="99">
        <f t="shared" si="14"/>
        <v>0</v>
      </c>
      <c r="BW303" s="86">
        <f>Design!B309</f>
        <v>17.580000000000009</v>
      </c>
      <c r="BX303" s="10">
        <f>Design!F309</f>
        <v>5.2618560561605847E-2</v>
      </c>
      <c r="BY303" s="57" t="s">
        <v>679</v>
      </c>
      <c r="BZ303" s="14" t="s">
        <v>427</v>
      </c>
      <c r="CA303" s="245">
        <v>41726.71539351852</v>
      </c>
      <c r="CB303" t="s">
        <v>2536</v>
      </c>
      <c r="CC303" s="13"/>
      <c r="CD303" s="67"/>
      <c r="CE303" s="77">
        <v>297</v>
      </c>
      <c r="CF303" s="71">
        <v>83</v>
      </c>
      <c r="CG303" s="71">
        <v>81</v>
      </c>
      <c r="CH303" s="71">
        <v>75</v>
      </c>
      <c r="CI303" s="71">
        <v>78</v>
      </c>
      <c r="CJ303" s="71">
        <v>1</v>
      </c>
      <c r="CK303" s="71">
        <v>1</v>
      </c>
      <c r="CL303" s="71">
        <v>1</v>
      </c>
      <c r="CM303" s="71"/>
      <c r="CN303"/>
      <c r="CO303"/>
      <c r="CP303"/>
      <c r="CQ303"/>
      <c r="CR303"/>
      <c r="CS303">
        <v>297</v>
      </c>
      <c r="CT303">
        <v>54</v>
      </c>
      <c r="CU303" s="86">
        <v>208.76664733886719</v>
      </c>
      <c r="CV303" s="86">
        <v>-11.233357429504395</v>
      </c>
      <c r="CW303" s="86"/>
      <c r="CX303" s="86"/>
      <c r="CY303" s="86"/>
      <c r="CZ303"/>
      <c r="DA303"/>
      <c r="DB303"/>
      <c r="DC303" s="86"/>
      <c r="DD303"/>
      <c r="DE303"/>
      <c r="DF303"/>
      <c r="DG303" s="86">
        <v>203</v>
      </c>
      <c r="DH303">
        <v>366.49539184570312</v>
      </c>
      <c r="DI303">
        <v>-8.9526052474975586</v>
      </c>
      <c r="DJ303">
        <v>53.1875</v>
      </c>
      <c r="DK303" s="86">
        <v>86</v>
      </c>
      <c r="DL303">
        <v>119.5</v>
      </c>
      <c r="DM303"/>
      <c r="DN303"/>
      <c r="DO303" s="86"/>
      <c r="DP303"/>
      <c r="DQ303"/>
      <c r="DR303"/>
      <c r="DS303" s="86"/>
      <c r="DT303"/>
      <c r="DU303" s="86"/>
      <c r="DV303" s="86"/>
      <c r="DW303" s="86"/>
      <c r="DX303"/>
      <c r="DY303" s="86"/>
      <c r="DZ303" s="86"/>
      <c r="EA303" s="86"/>
      <c r="EB303"/>
      <c r="EC303" s="86"/>
      <c r="ED303" s="86"/>
      <c r="EE303" s="86"/>
      <c r="EF303"/>
      <c r="EG303" s="86"/>
      <c r="EH303" s="86"/>
      <c r="EI303" s="86"/>
      <c r="EJ303" s="159"/>
      <c r="EK303" s="159"/>
      <c r="EL303" s="160"/>
      <c r="FA303" s="78"/>
    </row>
    <row r="304" spans="1:157">
      <c r="A304" s="26"/>
      <c r="B304" s="26"/>
      <c r="C304" s="315"/>
      <c r="D304" s="37" t="s">
        <v>1502</v>
      </c>
      <c r="E304" s="37" t="s">
        <v>1503</v>
      </c>
      <c r="F304" s="38"/>
      <c r="G304" s="39"/>
      <c r="H304" s="40"/>
      <c r="I304" s="40"/>
      <c r="J304" s="40"/>
      <c r="K304" s="40"/>
      <c r="L304" s="40"/>
      <c r="M304" s="40"/>
      <c r="N304" s="40"/>
      <c r="O304" s="40"/>
      <c r="P304" s="40"/>
      <c r="Q304" s="40"/>
      <c r="R304" s="40"/>
      <c r="S304" s="40"/>
      <c r="T304" s="40"/>
      <c r="U304" s="40"/>
      <c r="V304" s="40"/>
      <c r="W304" s="40"/>
      <c r="X304" s="40"/>
      <c r="Y304" s="40"/>
      <c r="Z304" s="40"/>
      <c r="AA304" s="40"/>
      <c r="AB304" s="40"/>
      <c r="AC304" s="40"/>
      <c r="AD304" s="40"/>
      <c r="AE304" s="40"/>
      <c r="AF304" s="40"/>
      <c r="AG304" s="40"/>
      <c r="AH304" s="40"/>
      <c r="AI304" s="40"/>
      <c r="AJ304" s="40"/>
      <c r="AK304" s="40"/>
      <c r="AL304" s="40"/>
      <c r="AM304" s="40"/>
      <c r="AN304" s="40"/>
      <c r="AO304" s="40"/>
      <c r="AP304" s="40"/>
      <c r="AQ304" s="81"/>
      <c r="AR304" s="40"/>
      <c r="AS304" s="40"/>
      <c r="AT304" s="120" t="s">
        <v>1206</v>
      </c>
      <c r="AU304" s="40" t="s">
        <v>1207</v>
      </c>
      <c r="AV304" s="40" t="s">
        <v>1206</v>
      </c>
      <c r="AW304" s="40" t="s">
        <v>1206</v>
      </c>
      <c r="AX304" s="40" t="s">
        <v>1206</v>
      </c>
      <c r="AY304" s="40" t="s">
        <v>1206</v>
      </c>
      <c r="AZ304" s="40" t="s">
        <v>1206</v>
      </c>
      <c r="BA304" s="40" t="s">
        <v>1206</v>
      </c>
      <c r="BB304" s="40" t="s">
        <v>1206</v>
      </c>
      <c r="BC304" s="40" t="s">
        <v>1206</v>
      </c>
      <c r="BD304" s="106" t="s">
        <v>1206</v>
      </c>
      <c r="BE304" s="140" t="s">
        <v>1206</v>
      </c>
      <c r="BF304" s="140" t="s">
        <v>1206</v>
      </c>
      <c r="BG304" s="40"/>
      <c r="BH304" s="40"/>
      <c r="BI304" s="40"/>
      <c r="BJ304" s="40"/>
      <c r="BK304" s="40"/>
      <c r="BL304" s="100"/>
      <c r="BM304" s="101"/>
      <c r="BN304" s="101"/>
      <c r="BO304" s="99"/>
      <c r="BP304" s="9"/>
      <c r="BQ304" s="1"/>
      <c r="BR304" s="25"/>
      <c r="BS304" s="67"/>
      <c r="BT304" s="67"/>
      <c r="BU304" s="84" t="e">
        <f t="shared" si="13"/>
        <v>#VALUE!</v>
      </c>
      <c r="BV304" s="99">
        <f t="shared" si="14"/>
        <v>0</v>
      </c>
      <c r="BW304" s="86">
        <f>Design!B310</f>
        <v>17.640000000000008</v>
      </c>
      <c r="BX304" s="10">
        <f>Design!F310</f>
        <v>5.2232055405758621E-2</v>
      </c>
      <c r="BY304" s="57" t="s">
        <v>680</v>
      </c>
      <c r="BZ304" s="14" t="s">
        <v>2456</v>
      </c>
      <c r="CA304" s="245">
        <v>41726.71539351852</v>
      </c>
      <c r="CB304" t="s">
        <v>2537</v>
      </c>
      <c r="CC304" s="13"/>
      <c r="CD304" s="67"/>
      <c r="CE304" s="77">
        <v>298</v>
      </c>
      <c r="CF304" s="71">
        <v>76</v>
      </c>
      <c r="CG304" s="71">
        <v>80</v>
      </c>
      <c r="CH304" s="71">
        <v>77</v>
      </c>
      <c r="CI304" s="71">
        <v>77</v>
      </c>
      <c r="CJ304" s="71">
        <v>0</v>
      </c>
      <c r="CK304" s="71">
        <v>1</v>
      </c>
      <c r="CL304" s="71">
        <v>0</v>
      </c>
      <c r="CM304" s="71"/>
      <c r="CN304"/>
      <c r="CO304"/>
      <c r="CP304"/>
      <c r="CQ304"/>
      <c r="CR304"/>
      <c r="CS304">
        <v>298</v>
      </c>
      <c r="CT304">
        <v>54</v>
      </c>
      <c r="CU304" s="86">
        <v>208.76664733886719</v>
      </c>
      <c r="CV304" s="86">
        <v>-11.233357429504395</v>
      </c>
      <c r="CW304" s="86"/>
      <c r="CX304" s="86"/>
      <c r="CY304" s="86"/>
      <c r="CZ304"/>
      <c r="DA304"/>
      <c r="DB304"/>
      <c r="DC304" s="86"/>
      <c r="DD304"/>
      <c r="DE304"/>
      <c r="DF304"/>
      <c r="DG304" s="86">
        <v>203</v>
      </c>
      <c r="DH304">
        <v>366.49539184570312</v>
      </c>
      <c r="DI304">
        <v>-8.9526052474975586</v>
      </c>
      <c r="DJ304">
        <v>49.9375</v>
      </c>
      <c r="DK304" s="86">
        <v>92</v>
      </c>
      <c r="DL304">
        <v>119.5</v>
      </c>
      <c r="DM304"/>
      <c r="DN304"/>
      <c r="DO304" s="86"/>
      <c r="DP304"/>
      <c r="DQ304"/>
      <c r="DR304"/>
      <c r="DS304" s="86"/>
      <c r="DT304"/>
      <c r="DU304" s="86"/>
      <c r="DV304" s="86"/>
      <c r="DW304" s="86"/>
      <c r="DX304"/>
      <c r="DY304" s="86"/>
      <c r="DZ304" s="86"/>
      <c r="EA304" s="86"/>
      <c r="EB304"/>
      <c r="EC304" s="86"/>
      <c r="ED304" s="86"/>
      <c r="EE304" s="86"/>
      <c r="EF304"/>
      <c r="EG304" s="86"/>
      <c r="EH304" s="86"/>
      <c r="EI304" s="86"/>
      <c r="EJ304" s="159"/>
      <c r="EK304" s="159"/>
      <c r="EL304" s="160"/>
      <c r="FA304" s="78"/>
    </row>
    <row r="305" spans="1:157">
      <c r="A305" s="26"/>
      <c r="B305" s="26"/>
      <c r="C305" s="315"/>
      <c r="D305" s="37" t="s">
        <v>1504</v>
      </c>
      <c r="E305" s="37" t="s">
        <v>1505</v>
      </c>
      <c r="F305" s="38"/>
      <c r="G305" s="39"/>
      <c r="H305" s="40"/>
      <c r="I305" s="40"/>
      <c r="J305" s="40"/>
      <c r="K305" s="40"/>
      <c r="L305" s="40"/>
      <c r="M305" s="40"/>
      <c r="N305" s="40"/>
      <c r="O305" s="40"/>
      <c r="P305" s="40"/>
      <c r="Q305" s="40"/>
      <c r="R305" s="40"/>
      <c r="S305" s="40"/>
      <c r="T305" s="40"/>
      <c r="U305" s="40"/>
      <c r="V305" s="40"/>
      <c r="W305" s="40"/>
      <c r="X305" s="40"/>
      <c r="Y305" s="40"/>
      <c r="Z305" s="40"/>
      <c r="AA305" s="40"/>
      <c r="AB305" s="40"/>
      <c r="AC305" s="40"/>
      <c r="AD305" s="40"/>
      <c r="AE305" s="40"/>
      <c r="AF305" s="40"/>
      <c r="AG305" s="40"/>
      <c r="AH305" s="40"/>
      <c r="AI305" s="40"/>
      <c r="AJ305" s="40"/>
      <c r="AK305" s="40"/>
      <c r="AL305" s="40"/>
      <c r="AM305" s="40"/>
      <c r="AN305" s="40"/>
      <c r="AO305" s="40"/>
      <c r="AP305" s="40"/>
      <c r="AQ305" s="81"/>
      <c r="AR305" s="40"/>
      <c r="AS305" s="40"/>
      <c r="AT305" s="120" t="s">
        <v>922</v>
      </c>
      <c r="AU305" s="40" t="s">
        <v>922</v>
      </c>
      <c r="AV305" s="40" t="s">
        <v>922</v>
      </c>
      <c r="AW305" s="40" t="s">
        <v>922</v>
      </c>
      <c r="AX305" s="40" t="s">
        <v>922</v>
      </c>
      <c r="AY305" s="40">
        <v>0</v>
      </c>
      <c r="AZ305" s="40">
        <v>0</v>
      </c>
      <c r="BA305" s="40">
        <v>0</v>
      </c>
      <c r="BB305" s="40" t="s">
        <v>922</v>
      </c>
      <c r="BC305" s="40">
        <v>0</v>
      </c>
      <c r="BD305" s="106" t="s">
        <v>922</v>
      </c>
      <c r="BE305" s="140" t="s">
        <v>922</v>
      </c>
      <c r="BF305" s="140" t="s">
        <v>922</v>
      </c>
      <c r="BG305" s="40"/>
      <c r="BH305" s="40"/>
      <c r="BI305" s="40"/>
      <c r="BJ305" s="40"/>
      <c r="BK305" s="40"/>
      <c r="BL305" s="100"/>
      <c r="BM305" s="101"/>
      <c r="BN305" s="101"/>
      <c r="BO305" s="99"/>
      <c r="BP305" s="9"/>
      <c r="BQ305" s="1"/>
      <c r="BR305" s="25"/>
      <c r="BS305" s="67"/>
      <c r="BT305" s="67"/>
      <c r="BU305" s="84" t="e">
        <f t="shared" si="13"/>
        <v>#VALUE!</v>
      </c>
      <c r="BV305" s="99">
        <f t="shared" si="14"/>
        <v>0</v>
      </c>
      <c r="BW305" s="86">
        <f>Design!B311</f>
        <v>17.700000000000006</v>
      </c>
      <c r="BX305" s="10">
        <f>Design!F311</f>
        <v>5.1849793223024576E-2</v>
      </c>
      <c r="BY305" s="57" t="s">
        <v>681</v>
      </c>
      <c r="BZ305" s="14" t="s">
        <v>2458</v>
      </c>
      <c r="CA305" s="245">
        <v>41726.71539351852</v>
      </c>
      <c r="CB305" t="s">
        <v>2538</v>
      </c>
      <c r="CC305" s="13"/>
      <c r="CD305" s="67"/>
      <c r="CE305" s="77">
        <v>299</v>
      </c>
      <c r="CF305" s="71">
        <v>81</v>
      </c>
      <c r="CG305" s="71">
        <v>82</v>
      </c>
      <c r="CH305" s="71">
        <v>80</v>
      </c>
      <c r="CI305" s="71">
        <v>79</v>
      </c>
      <c r="CJ305" s="71">
        <v>0</v>
      </c>
      <c r="CK305" s="71">
        <v>0</v>
      </c>
      <c r="CL305" s="71">
        <v>0</v>
      </c>
      <c r="CM305" s="71"/>
      <c r="CN305"/>
      <c r="CO305"/>
      <c r="CP305"/>
      <c r="CQ305"/>
      <c r="CR305"/>
      <c r="CS305">
        <v>299</v>
      </c>
      <c r="CT305">
        <v>54</v>
      </c>
      <c r="CU305" s="86">
        <v>208.76664733886719</v>
      </c>
      <c r="CV305" s="86">
        <v>-11.233357429504395</v>
      </c>
      <c r="CW305" s="86"/>
      <c r="CX305" s="86"/>
      <c r="CY305" s="86"/>
      <c r="CZ305"/>
      <c r="DA305"/>
      <c r="DB305"/>
      <c r="DC305" s="86"/>
      <c r="DD305"/>
      <c r="DE305"/>
      <c r="DF305"/>
      <c r="DG305" s="86">
        <v>204</v>
      </c>
      <c r="DH305">
        <v>366.49539184570312</v>
      </c>
      <c r="DI305">
        <v>-9.0410251617431641</v>
      </c>
      <c r="DJ305">
        <v>49</v>
      </c>
      <c r="DK305" s="86">
        <v>92</v>
      </c>
      <c r="DL305">
        <v>119.5</v>
      </c>
      <c r="DM305"/>
      <c r="DN305"/>
      <c r="DO305" s="86"/>
      <c r="DP305"/>
      <c r="DQ305"/>
      <c r="DR305"/>
      <c r="DS305" s="86"/>
      <c r="DT305"/>
      <c r="DU305" s="86"/>
      <c r="DV305" s="86"/>
      <c r="DW305" s="86"/>
      <c r="DX305"/>
      <c r="DY305" s="86"/>
      <c r="DZ305" s="86"/>
      <c r="EA305" s="86"/>
      <c r="EB305"/>
      <c r="EC305" s="86"/>
      <c r="ED305" s="86"/>
      <c r="EE305" s="86"/>
      <c r="EF305"/>
      <c r="EG305" s="86"/>
      <c r="EH305" s="86"/>
      <c r="EI305" s="86"/>
      <c r="EJ305" s="159"/>
      <c r="EK305" s="159"/>
      <c r="EL305" s="160"/>
      <c r="FA305" s="78"/>
    </row>
    <row r="306" spans="1:157">
      <c r="A306" s="26"/>
      <c r="B306" s="26"/>
      <c r="C306" s="315"/>
      <c r="D306" s="37" t="s">
        <v>1506</v>
      </c>
      <c r="E306" s="37" t="s">
        <v>1507</v>
      </c>
      <c r="F306" s="38"/>
      <c r="G306" s="39"/>
      <c r="H306" s="40"/>
      <c r="I306" s="40"/>
      <c r="J306" s="40"/>
      <c r="K306" s="40"/>
      <c r="L306" s="40"/>
      <c r="M306" s="40"/>
      <c r="N306" s="40"/>
      <c r="O306" s="40"/>
      <c r="P306" s="40"/>
      <c r="Q306" s="40"/>
      <c r="R306" s="40"/>
      <c r="S306" s="40"/>
      <c r="T306" s="40"/>
      <c r="U306" s="40"/>
      <c r="V306" s="40"/>
      <c r="W306" s="40"/>
      <c r="X306" s="40"/>
      <c r="Y306" s="40"/>
      <c r="Z306" s="40"/>
      <c r="AA306" s="40"/>
      <c r="AB306" s="40"/>
      <c r="AC306" s="40"/>
      <c r="AD306" s="40"/>
      <c r="AE306" s="40"/>
      <c r="AF306" s="40"/>
      <c r="AG306" s="40"/>
      <c r="AH306" s="40"/>
      <c r="AI306" s="40"/>
      <c r="AJ306" s="40"/>
      <c r="AK306" s="40"/>
      <c r="AL306" s="40"/>
      <c r="AM306" s="40"/>
      <c r="AN306" s="40"/>
      <c r="AO306" s="40"/>
      <c r="AP306" s="40"/>
      <c r="AQ306" s="81"/>
      <c r="AR306" s="40"/>
      <c r="AS306" s="40"/>
      <c r="AT306" s="120" t="s">
        <v>1009</v>
      </c>
      <c r="AU306" s="40" t="s">
        <v>922</v>
      </c>
      <c r="AV306" s="40" t="s">
        <v>1009</v>
      </c>
      <c r="AW306" s="40" t="s">
        <v>834</v>
      </c>
      <c r="AX306" s="40" t="s">
        <v>922</v>
      </c>
      <c r="AY306" s="40" t="s">
        <v>246</v>
      </c>
      <c r="AZ306" s="40" t="s">
        <v>246</v>
      </c>
      <c r="BA306" s="40" t="s">
        <v>246</v>
      </c>
      <c r="BB306" s="40" t="s">
        <v>922</v>
      </c>
      <c r="BC306" s="40" t="s">
        <v>246</v>
      </c>
      <c r="BD306" s="106" t="s">
        <v>922</v>
      </c>
      <c r="BE306" s="140" t="s">
        <v>922</v>
      </c>
      <c r="BF306" s="140" t="s">
        <v>922</v>
      </c>
      <c r="BG306" s="40"/>
      <c r="BH306" s="40"/>
      <c r="BI306" s="40"/>
      <c r="BJ306" s="40"/>
      <c r="BK306" s="40"/>
      <c r="BL306" s="100"/>
      <c r="BM306" s="101"/>
      <c r="BN306" s="101"/>
      <c r="BO306" s="99"/>
      <c r="BP306" s="9"/>
      <c r="BQ306" s="1"/>
      <c r="BR306" s="25"/>
      <c r="BS306" s="67"/>
      <c r="BT306" s="67"/>
      <c r="BU306" s="84" t="e">
        <f t="shared" si="13"/>
        <v>#VALUE!</v>
      </c>
      <c r="BV306" s="99">
        <f t="shared" si="14"/>
        <v>0</v>
      </c>
      <c r="BW306" s="86">
        <f>Design!B312</f>
        <v>17.760000000000005</v>
      </c>
      <c r="BX306" s="10">
        <f>Design!F312</f>
        <v>5.14717121352673E-2</v>
      </c>
      <c r="BY306" s="57" t="s">
        <v>887</v>
      </c>
      <c r="BZ306" s="14" t="s">
        <v>2460</v>
      </c>
      <c r="CA306" s="245">
        <v>41726.715405092589</v>
      </c>
      <c r="CB306" t="s">
        <v>2539</v>
      </c>
      <c r="CC306" s="13"/>
      <c r="CD306" s="67"/>
      <c r="CE306" s="77">
        <v>300</v>
      </c>
      <c r="CF306" s="71">
        <v>80</v>
      </c>
      <c r="CG306" s="71">
        <v>83</v>
      </c>
      <c r="CH306" s="71">
        <v>79</v>
      </c>
      <c r="CI306" s="71">
        <v>78</v>
      </c>
      <c r="CJ306" s="71">
        <v>1</v>
      </c>
      <c r="CK306" s="71">
        <v>1</v>
      </c>
      <c r="CL306" s="71">
        <v>0</v>
      </c>
      <c r="CM306" s="71"/>
      <c r="CN306"/>
      <c r="CO306"/>
      <c r="CP306"/>
      <c r="CQ306"/>
      <c r="CR306"/>
      <c r="CS306">
        <v>300</v>
      </c>
      <c r="CT306">
        <v>54</v>
      </c>
      <c r="CU306" s="86">
        <v>208.76664733886719</v>
      </c>
      <c r="CV306" s="86">
        <v>-11.233357429504395</v>
      </c>
      <c r="CW306" s="86"/>
      <c r="CX306" s="86"/>
      <c r="CY306" s="86"/>
      <c r="CZ306"/>
      <c r="DA306"/>
      <c r="DB306"/>
      <c r="DC306" s="86"/>
      <c r="DD306"/>
      <c r="DE306"/>
      <c r="DF306"/>
      <c r="DG306" s="86">
        <v>205</v>
      </c>
      <c r="DH306">
        <v>365.74942016601562</v>
      </c>
      <c r="DI306">
        <v>-9.1298799514770508</v>
      </c>
      <c r="DJ306">
        <v>54.599998474121094</v>
      </c>
      <c r="DK306" s="86">
        <v>88</v>
      </c>
      <c r="DL306">
        <v>120</v>
      </c>
      <c r="DM306"/>
      <c r="DN306"/>
      <c r="DO306" s="86"/>
      <c r="DP306"/>
      <c r="DQ306"/>
      <c r="DR306"/>
      <c r="DS306" s="86"/>
      <c r="DT306"/>
      <c r="DU306" s="86"/>
      <c r="DV306" s="86"/>
      <c r="DW306" s="86"/>
      <c r="DX306"/>
      <c r="DY306" s="86"/>
      <c r="DZ306" s="86"/>
      <c r="EA306" s="86"/>
      <c r="EB306"/>
      <c r="EC306" s="86"/>
      <c r="ED306" s="86"/>
      <c r="EE306" s="86"/>
      <c r="EF306"/>
      <c r="EG306" s="86"/>
      <c r="EH306" s="86"/>
      <c r="EI306" s="86"/>
      <c r="EJ306" s="159"/>
      <c r="EK306" s="159"/>
      <c r="EL306" s="160"/>
      <c r="FA306" s="78"/>
    </row>
    <row r="307" spans="1:157">
      <c r="A307" s="26"/>
      <c r="B307" s="26"/>
      <c r="C307" s="315"/>
      <c r="D307" s="37" t="s">
        <v>1508</v>
      </c>
      <c r="E307" s="37" t="s">
        <v>1509</v>
      </c>
      <c r="F307" s="38"/>
      <c r="G307" s="39"/>
      <c r="H307" s="40"/>
      <c r="I307" s="40"/>
      <c r="J307" s="40"/>
      <c r="K307" s="40"/>
      <c r="L307" s="40"/>
      <c r="M307" s="40"/>
      <c r="N307" s="40"/>
      <c r="O307" s="40"/>
      <c r="P307" s="40"/>
      <c r="Q307" s="40"/>
      <c r="R307" s="40"/>
      <c r="S307" s="40"/>
      <c r="T307" s="40"/>
      <c r="U307" s="40"/>
      <c r="V307" s="40"/>
      <c r="W307" s="40"/>
      <c r="X307" s="40"/>
      <c r="Y307" s="40"/>
      <c r="Z307" s="40"/>
      <c r="AA307" s="40"/>
      <c r="AB307" s="40"/>
      <c r="AC307" s="40"/>
      <c r="AD307" s="40"/>
      <c r="AE307" s="40"/>
      <c r="AF307" s="40"/>
      <c r="AG307" s="40"/>
      <c r="AH307" s="40"/>
      <c r="AI307" s="40"/>
      <c r="AJ307" s="40"/>
      <c r="AK307" s="40"/>
      <c r="AL307" s="40"/>
      <c r="AM307" s="40"/>
      <c r="AN307" s="40"/>
      <c r="AO307" s="40"/>
      <c r="AP307" s="40"/>
      <c r="AQ307" s="81"/>
      <c r="AR307" s="40"/>
      <c r="AS307" s="40"/>
      <c r="AT307" s="120" t="s">
        <v>1214</v>
      </c>
      <c r="AU307" s="40" t="s">
        <v>1214</v>
      </c>
      <c r="AV307" s="40" t="s">
        <v>1214</v>
      </c>
      <c r="AW307" s="40" t="s">
        <v>835</v>
      </c>
      <c r="AX307" s="40" t="s">
        <v>1214</v>
      </c>
      <c r="AY307" s="40" t="s">
        <v>2080</v>
      </c>
      <c r="AZ307" s="40" t="s">
        <v>2080</v>
      </c>
      <c r="BA307" s="40" t="s">
        <v>2080</v>
      </c>
      <c r="BB307" s="40" t="s">
        <v>1214</v>
      </c>
      <c r="BC307" s="40" t="s">
        <v>2080</v>
      </c>
      <c r="BD307" s="106" t="s">
        <v>1214</v>
      </c>
      <c r="BE307" s="140" t="s">
        <v>1214</v>
      </c>
      <c r="BF307" s="140" t="s">
        <v>1214</v>
      </c>
      <c r="BG307" s="40"/>
      <c r="BH307" s="40"/>
      <c r="BI307" s="40"/>
      <c r="BJ307" s="40"/>
      <c r="BK307" s="40"/>
      <c r="BL307" s="100"/>
      <c r="BM307" s="101"/>
      <c r="BN307" s="101"/>
      <c r="BO307" s="99"/>
      <c r="BP307" s="9"/>
      <c r="BQ307" s="1"/>
      <c r="BR307" s="25"/>
      <c r="BS307" s="67"/>
      <c r="BT307" s="67"/>
      <c r="BU307" s="84" t="e">
        <f t="shared" si="13"/>
        <v>#VALUE!</v>
      </c>
      <c r="BV307" s="99">
        <f t="shared" si="14"/>
        <v>0</v>
      </c>
      <c r="BW307" s="86">
        <f>Design!B313</f>
        <v>17.820000000000004</v>
      </c>
      <c r="BX307" s="10">
        <f>Design!F313</f>
        <v>5.1097751388264584E-2</v>
      </c>
      <c r="BY307" s="57" t="s">
        <v>682</v>
      </c>
      <c r="BZ307" s="14" t="s">
        <v>2462</v>
      </c>
      <c r="CA307" s="245">
        <v>41726.715405092589</v>
      </c>
      <c r="CB307" t="s">
        <v>2540</v>
      </c>
      <c r="CC307" s="13"/>
      <c r="CD307" s="67"/>
      <c r="CE307" s="77">
        <v>301</v>
      </c>
      <c r="CF307" s="71">
        <v>79</v>
      </c>
      <c r="CG307" s="71">
        <v>83</v>
      </c>
      <c r="CH307" s="71">
        <v>76</v>
      </c>
      <c r="CI307" s="71">
        <v>76</v>
      </c>
      <c r="CJ307" s="71">
        <v>1</v>
      </c>
      <c r="CK307" s="71">
        <v>1</v>
      </c>
      <c r="CL307" s="71">
        <v>0</v>
      </c>
      <c r="CM307" s="71"/>
      <c r="CN307"/>
      <c r="CO307"/>
      <c r="CP307"/>
      <c r="CQ307"/>
      <c r="CR307"/>
      <c r="CS307">
        <v>301</v>
      </c>
      <c r="CT307">
        <v>55</v>
      </c>
      <c r="CU307" s="86">
        <v>208.34674072265625</v>
      </c>
      <c r="CV307" s="86">
        <v>-11.653260231018066</v>
      </c>
      <c r="CW307" s="86"/>
      <c r="CX307" s="86"/>
      <c r="CY307" s="86"/>
      <c r="CZ307"/>
      <c r="DA307"/>
      <c r="DB307"/>
      <c r="DC307" s="86"/>
      <c r="DD307"/>
      <c r="DE307"/>
      <c r="DF307"/>
      <c r="DG307" s="86">
        <v>205</v>
      </c>
      <c r="DH307">
        <v>365.74942016601562</v>
      </c>
      <c r="DI307">
        <v>-9.1298799514770508</v>
      </c>
      <c r="DJ307">
        <v>49.5625</v>
      </c>
      <c r="DK307" s="86">
        <v>86</v>
      </c>
      <c r="DL307">
        <v>119.5</v>
      </c>
      <c r="DM307"/>
      <c r="DN307"/>
      <c r="DO307" s="86"/>
      <c r="DP307"/>
      <c r="DQ307"/>
      <c r="DR307"/>
      <c r="DS307" s="86"/>
      <c r="DT307"/>
      <c r="DU307" s="86"/>
      <c r="DV307" s="86"/>
      <c r="DW307" s="86"/>
      <c r="DX307"/>
      <c r="DY307" s="86"/>
      <c r="DZ307" s="86"/>
      <c r="EA307" s="86"/>
      <c r="EB307"/>
      <c r="EC307" s="86"/>
      <c r="ED307" s="86"/>
      <c r="EE307" s="86"/>
      <c r="EF307"/>
      <c r="EG307" s="86"/>
      <c r="EH307" s="86"/>
      <c r="EI307" s="86"/>
      <c r="EJ307" s="159"/>
      <c r="EK307" s="159"/>
      <c r="EL307" s="160"/>
      <c r="FA307" s="78"/>
    </row>
    <row r="308" spans="1:157">
      <c r="A308" s="26"/>
      <c r="B308" s="26"/>
      <c r="C308" s="315"/>
      <c r="D308" s="37" t="s">
        <v>1510</v>
      </c>
      <c r="E308" s="37" t="s">
        <v>1511</v>
      </c>
      <c r="F308" s="38"/>
      <c r="G308" s="39"/>
      <c r="H308" s="40"/>
      <c r="I308" s="40"/>
      <c r="J308" s="40"/>
      <c r="K308" s="40"/>
      <c r="L308" s="40"/>
      <c r="M308" s="40"/>
      <c r="N308" s="40"/>
      <c r="O308" s="40"/>
      <c r="P308" s="40"/>
      <c r="Q308" s="40"/>
      <c r="R308" s="40"/>
      <c r="S308" s="40"/>
      <c r="T308" s="40"/>
      <c r="U308" s="40"/>
      <c r="V308" s="40"/>
      <c r="W308" s="40"/>
      <c r="X308" s="40"/>
      <c r="Y308" s="40"/>
      <c r="Z308" s="40"/>
      <c r="AA308" s="40"/>
      <c r="AB308" s="40"/>
      <c r="AC308" s="40"/>
      <c r="AD308" s="40"/>
      <c r="AE308" s="46"/>
      <c r="AF308" s="40"/>
      <c r="AG308" s="46"/>
      <c r="AH308" s="46"/>
      <c r="AI308" s="46"/>
      <c r="AJ308" s="46"/>
      <c r="AK308" s="46"/>
      <c r="AL308" s="46"/>
      <c r="AM308" s="46"/>
      <c r="AN308" s="46"/>
      <c r="AO308" s="40"/>
      <c r="AP308" s="40"/>
      <c r="AQ308" s="81"/>
      <c r="AR308" s="40"/>
      <c r="AS308" s="40"/>
      <c r="AT308" s="120" t="s">
        <v>2128</v>
      </c>
      <c r="AU308" s="40" t="s">
        <v>2128</v>
      </c>
      <c r="AV308" s="40" t="s">
        <v>2128</v>
      </c>
      <c r="AW308" s="40" t="s">
        <v>2208</v>
      </c>
      <c r="AX308" s="40" t="s">
        <v>2208</v>
      </c>
      <c r="AY308" s="40" t="s">
        <v>2208</v>
      </c>
      <c r="AZ308" s="40" t="s">
        <v>2208</v>
      </c>
      <c r="BA308" s="40" t="s">
        <v>2208</v>
      </c>
      <c r="BB308" s="40" t="s">
        <v>2208</v>
      </c>
      <c r="BC308" s="40" t="s">
        <v>2208</v>
      </c>
      <c r="BD308" s="106" t="s">
        <v>2208</v>
      </c>
      <c r="BE308" s="140" t="s">
        <v>2208</v>
      </c>
      <c r="BF308" s="140" t="s">
        <v>2208</v>
      </c>
      <c r="BG308" s="40"/>
      <c r="BH308" s="40"/>
      <c r="BI308" s="40"/>
      <c r="BJ308" s="40"/>
      <c r="BK308" s="40"/>
      <c r="BL308" s="100"/>
      <c r="BM308" s="101"/>
      <c r="BN308" s="101"/>
      <c r="BO308" s="99"/>
      <c r="BP308" s="9"/>
      <c r="BQ308" s="1"/>
      <c r="BR308" s="25"/>
      <c r="BS308" s="67"/>
      <c r="BT308" s="67"/>
      <c r="BU308" s="84" t="e">
        <f t="shared" si="13"/>
        <v>#VALUE!</v>
      </c>
      <c r="BV308" s="99">
        <f t="shared" si="14"/>
        <v>0</v>
      </c>
      <c r="BW308" s="86">
        <f>Design!B314</f>
        <v>17.880000000000003</v>
      </c>
      <c r="BX308" s="10">
        <f>Design!F314</f>
        <v>5.0727851327300302E-2</v>
      </c>
      <c r="BY308" s="57" t="s">
        <v>2192</v>
      </c>
      <c r="BZ308" s="14" t="s">
        <v>2454</v>
      </c>
      <c r="CA308" s="245">
        <v>41726.715405092589</v>
      </c>
      <c r="CB308" t="s">
        <v>2220</v>
      </c>
      <c r="CC308" s="13"/>
      <c r="CD308" s="67"/>
      <c r="CE308" s="77">
        <v>302</v>
      </c>
      <c r="CF308" s="71">
        <v>80</v>
      </c>
      <c r="CG308" s="71">
        <v>78</v>
      </c>
      <c r="CH308" s="71">
        <v>77</v>
      </c>
      <c r="CI308" s="71">
        <v>76</v>
      </c>
      <c r="CJ308" s="71">
        <v>0</v>
      </c>
      <c r="CK308" s="71">
        <v>1</v>
      </c>
      <c r="CL308" s="71">
        <v>1</v>
      </c>
      <c r="CM308" s="71"/>
      <c r="CN308"/>
      <c r="CO308"/>
      <c r="CP308"/>
      <c r="CQ308"/>
      <c r="CR308"/>
      <c r="CS308">
        <v>302</v>
      </c>
      <c r="CT308">
        <v>55</v>
      </c>
      <c r="CU308" s="86">
        <v>208.34674072265625</v>
      </c>
      <c r="CV308" s="86">
        <v>-11.653260231018066</v>
      </c>
      <c r="CW308" s="86"/>
      <c r="CX308" s="86"/>
      <c r="CY308" s="86"/>
      <c r="CZ308"/>
      <c r="DA308"/>
      <c r="DB308"/>
      <c r="DC308" s="86"/>
      <c r="DD308"/>
      <c r="DE308"/>
      <c r="DF308"/>
      <c r="DG308" s="86">
        <v>206</v>
      </c>
      <c r="DH308">
        <v>365.74942016601562</v>
      </c>
      <c r="DI308">
        <v>-9.2191696166992187</v>
      </c>
      <c r="DJ308">
        <v>50.875</v>
      </c>
      <c r="DK308" s="86">
        <v>89</v>
      </c>
      <c r="DL308">
        <v>119.5</v>
      </c>
      <c r="DM308"/>
      <c r="DN308"/>
      <c r="DO308" s="86"/>
      <c r="DP308"/>
      <c r="DQ308"/>
      <c r="DR308"/>
      <c r="DS308" s="86"/>
      <c r="DT308"/>
      <c r="DU308" s="86"/>
      <c r="DV308" s="86"/>
      <c r="DW308" s="86"/>
      <c r="DX308"/>
      <c r="DY308" s="86"/>
      <c r="DZ308" s="86"/>
      <c r="EA308" s="86"/>
      <c r="EB308"/>
      <c r="EC308" s="86"/>
      <c r="ED308" s="86"/>
      <c r="EE308" s="86"/>
      <c r="EF308"/>
      <c r="EG308" s="86"/>
      <c r="EH308" s="86"/>
      <c r="EI308" s="86"/>
      <c r="EJ308" s="159"/>
      <c r="EK308" s="159"/>
      <c r="EL308" s="160"/>
      <c r="FA308" s="78"/>
    </row>
    <row r="309" spans="1:157">
      <c r="A309" s="26"/>
      <c r="B309" s="26"/>
      <c r="C309" s="315"/>
      <c r="D309" s="37" t="s">
        <v>1512</v>
      </c>
      <c r="E309" s="37" t="s">
        <v>1536</v>
      </c>
      <c r="F309" s="38"/>
      <c r="G309" s="39"/>
      <c r="H309" s="40"/>
      <c r="I309" s="40"/>
      <c r="J309" s="40"/>
      <c r="K309" s="40"/>
      <c r="L309" s="40"/>
      <c r="M309" s="40"/>
      <c r="N309" s="40"/>
      <c r="O309" s="40"/>
      <c r="P309" s="40"/>
      <c r="Q309" s="40"/>
      <c r="R309" s="40"/>
      <c r="S309" s="40"/>
      <c r="T309" s="40"/>
      <c r="U309" s="40"/>
      <c r="V309" s="40"/>
      <c r="W309" s="40"/>
      <c r="X309" s="40"/>
      <c r="Y309" s="40"/>
      <c r="Z309" s="40"/>
      <c r="AA309" s="40"/>
      <c r="AB309" s="40"/>
      <c r="AC309" s="40"/>
      <c r="AD309" s="40"/>
      <c r="AE309" s="40"/>
      <c r="AF309" s="40"/>
      <c r="AG309" s="40"/>
      <c r="AH309" s="40"/>
      <c r="AI309" s="40"/>
      <c r="AJ309" s="40"/>
      <c r="AK309" s="40"/>
      <c r="AL309" s="40"/>
      <c r="AM309" s="40"/>
      <c r="AN309" s="40"/>
      <c r="AO309" s="40"/>
      <c r="AP309" s="40"/>
      <c r="AQ309" s="81"/>
      <c r="AR309" s="40"/>
      <c r="AS309" s="40"/>
      <c r="AT309" s="120" t="s">
        <v>927</v>
      </c>
      <c r="AU309" s="40" t="s">
        <v>927</v>
      </c>
      <c r="AV309" s="40" t="s">
        <v>1182</v>
      </c>
      <c r="AW309" s="40" t="s">
        <v>2209</v>
      </c>
      <c r="AX309" s="40" t="s">
        <v>927</v>
      </c>
      <c r="AY309" s="40" t="s">
        <v>2209</v>
      </c>
      <c r="AZ309" s="40" t="s">
        <v>2209</v>
      </c>
      <c r="BA309" s="40" t="s">
        <v>2209</v>
      </c>
      <c r="BB309" s="40" t="s">
        <v>927</v>
      </c>
      <c r="BC309" s="40" t="s">
        <v>2209</v>
      </c>
      <c r="BD309" s="106" t="s">
        <v>927</v>
      </c>
      <c r="BE309" s="140" t="s">
        <v>927</v>
      </c>
      <c r="BF309" s="140" t="s">
        <v>927</v>
      </c>
      <c r="BG309" s="40"/>
      <c r="BH309" s="40"/>
      <c r="BI309" s="40"/>
      <c r="BJ309" s="40"/>
      <c r="BK309" s="40"/>
      <c r="BL309" s="100"/>
      <c r="BM309" s="101"/>
      <c r="BN309" s="101"/>
      <c r="BO309" s="99"/>
      <c r="BP309" s="9"/>
      <c r="BQ309" s="1"/>
      <c r="BR309" s="25"/>
      <c r="BS309" s="67"/>
      <c r="BT309" s="67"/>
      <c r="BU309" s="84" t="e">
        <f t="shared" si="13"/>
        <v>#VALUE!</v>
      </c>
      <c r="BV309" s="99">
        <f t="shared" si="14"/>
        <v>0</v>
      </c>
      <c r="BW309" s="86">
        <f>Design!B315</f>
        <v>17.940000000000001</v>
      </c>
      <c r="BX309" s="10">
        <f>Design!F315</f>
        <v>5.0361953373372549E-2</v>
      </c>
      <c r="BY309" s="57" t="s">
        <v>2193</v>
      </c>
      <c r="BZ309" s="14" t="s">
        <v>427</v>
      </c>
      <c r="CA309" s="245">
        <v>41726.715405092589</v>
      </c>
      <c r="CB309" t="s">
        <v>2541</v>
      </c>
      <c r="CC309" s="13"/>
      <c r="CD309" s="67"/>
      <c r="CE309" s="77">
        <v>303</v>
      </c>
      <c r="CF309" s="71">
        <v>79</v>
      </c>
      <c r="CG309" s="71">
        <v>78</v>
      </c>
      <c r="CH309" s="71">
        <v>74</v>
      </c>
      <c r="CI309" s="71">
        <v>75</v>
      </c>
      <c r="CJ309" s="71">
        <v>0</v>
      </c>
      <c r="CK309" s="71">
        <v>1</v>
      </c>
      <c r="CL309" s="71">
        <v>0</v>
      </c>
      <c r="CM309" s="71"/>
      <c r="CN309"/>
      <c r="CO309"/>
      <c r="CP309"/>
      <c r="CQ309"/>
      <c r="CR309"/>
      <c r="CS309">
        <v>303</v>
      </c>
      <c r="CT309">
        <v>55</v>
      </c>
      <c r="CU309" s="86">
        <v>208.34674072265625</v>
      </c>
      <c r="CV309" s="86">
        <v>-11.653260231018066</v>
      </c>
      <c r="CW309" s="86"/>
      <c r="CX309" s="86"/>
      <c r="CY309" s="86"/>
      <c r="CZ309"/>
      <c r="DA309"/>
      <c r="DB309"/>
      <c r="DC309" s="86"/>
      <c r="DD309"/>
      <c r="DE309"/>
      <c r="DF309"/>
      <c r="DG309" s="86">
        <v>206</v>
      </c>
      <c r="DH309">
        <v>366.34088134765625</v>
      </c>
      <c r="DI309">
        <v>-9.2191696166992187</v>
      </c>
      <c r="DJ309">
        <v>47.823528289794922</v>
      </c>
      <c r="DK309" s="86">
        <v>91</v>
      </c>
      <c r="DL309">
        <v>120</v>
      </c>
      <c r="DM309"/>
      <c r="DN309"/>
      <c r="DO309" s="86"/>
      <c r="DP309"/>
      <c r="DQ309"/>
      <c r="DR309"/>
      <c r="DS309" s="86"/>
      <c r="DT309"/>
      <c r="DU309" s="86"/>
      <c r="DV309" s="86"/>
      <c r="DW309" s="86"/>
      <c r="DX309"/>
      <c r="DY309" s="86"/>
      <c r="DZ309" s="86"/>
      <c r="EA309" s="86"/>
      <c r="EB309"/>
      <c r="EC309" s="86"/>
      <c r="ED309" s="86"/>
      <c r="EE309" s="86"/>
      <c r="EF309"/>
      <c r="EG309" s="86"/>
      <c r="EH309" s="86"/>
      <c r="EI309" s="86"/>
      <c r="EJ309" s="159"/>
      <c r="EK309" s="159"/>
      <c r="EL309" s="160"/>
      <c r="FA309" s="78"/>
    </row>
    <row r="310" spans="1:157">
      <c r="A310" s="26"/>
      <c r="B310" s="26"/>
      <c r="C310" s="315"/>
      <c r="D310" s="37" t="s">
        <v>1537</v>
      </c>
      <c r="E310" s="37" t="s">
        <v>1538</v>
      </c>
      <c r="F310" s="38"/>
      <c r="G310" s="39"/>
      <c r="H310" s="40"/>
      <c r="I310" s="40"/>
      <c r="J310" s="40"/>
      <c r="K310" s="40"/>
      <c r="L310" s="40"/>
      <c r="M310" s="40"/>
      <c r="N310" s="40"/>
      <c r="O310" s="40"/>
      <c r="P310" s="40"/>
      <c r="Q310" s="40"/>
      <c r="R310" s="40"/>
      <c r="S310" s="40"/>
      <c r="T310" s="40"/>
      <c r="U310" s="40"/>
      <c r="V310" s="40"/>
      <c r="W310" s="40"/>
      <c r="X310" s="40"/>
      <c r="Y310" s="40"/>
      <c r="Z310" s="40"/>
      <c r="AA310" s="40"/>
      <c r="AB310" s="40"/>
      <c r="AC310" s="40"/>
      <c r="AD310" s="40"/>
      <c r="AE310" s="40"/>
      <c r="AF310" s="40"/>
      <c r="AG310" s="40"/>
      <c r="AH310" s="40"/>
      <c r="AI310" s="40"/>
      <c r="AJ310" s="40"/>
      <c r="AK310" s="40"/>
      <c r="AL310" s="40"/>
      <c r="AM310" s="40"/>
      <c r="AN310" s="40"/>
      <c r="AO310" s="40"/>
      <c r="AP310" s="40"/>
      <c r="AQ310" s="81"/>
      <c r="AR310" s="40"/>
      <c r="AS310" s="40"/>
      <c r="AT310" s="120" t="s">
        <v>1207</v>
      </c>
      <c r="AU310" s="40" t="s">
        <v>1207</v>
      </c>
      <c r="AV310" s="40" t="s">
        <v>1207</v>
      </c>
      <c r="AW310" s="40" t="s">
        <v>1207</v>
      </c>
      <c r="AX310" s="40" t="s">
        <v>1206</v>
      </c>
      <c r="AY310" s="40" t="s">
        <v>1207</v>
      </c>
      <c r="AZ310" s="40" t="s">
        <v>1207</v>
      </c>
      <c r="BA310" s="40" t="s">
        <v>1207</v>
      </c>
      <c r="BB310" s="40" t="s">
        <v>1206</v>
      </c>
      <c r="BC310" s="40" t="s">
        <v>1207</v>
      </c>
      <c r="BD310" s="106" t="s">
        <v>1206</v>
      </c>
      <c r="BE310" s="140" t="s">
        <v>1206</v>
      </c>
      <c r="BF310" s="140" t="s">
        <v>1206</v>
      </c>
      <c r="BG310" s="40"/>
      <c r="BH310" s="40"/>
      <c r="BI310" s="40"/>
      <c r="BJ310" s="40"/>
      <c r="BK310" s="40"/>
      <c r="BL310" s="100"/>
      <c r="BM310" s="101"/>
      <c r="BN310" s="101"/>
      <c r="BO310" s="99"/>
      <c r="BP310" s="9"/>
      <c r="BQ310" s="1"/>
      <c r="BR310" s="25"/>
      <c r="BS310" s="67"/>
      <c r="BT310" s="67"/>
      <c r="BU310" s="84" t="e">
        <f t="shared" si="13"/>
        <v>#VALUE!</v>
      </c>
      <c r="BV310" s="99">
        <f t="shared" si="14"/>
        <v>0</v>
      </c>
      <c r="BW310" s="86">
        <f>Design!B316</f>
        <v>18</v>
      </c>
      <c r="BX310" s="10">
        <f>Design!F316</f>
        <v>0.05</v>
      </c>
      <c r="BY310" s="57" t="s">
        <v>2194</v>
      </c>
      <c r="BZ310" s="14" t="s">
        <v>2456</v>
      </c>
      <c r="CA310" s="245">
        <v>41726.715405092589</v>
      </c>
      <c r="CB310" t="s">
        <v>2542</v>
      </c>
      <c r="CC310" s="13"/>
      <c r="CD310" s="67"/>
      <c r="CE310" s="77">
        <v>304</v>
      </c>
      <c r="CF310" s="71">
        <v>80</v>
      </c>
      <c r="CG310" s="71">
        <v>77</v>
      </c>
      <c r="CH310" s="71">
        <v>77</v>
      </c>
      <c r="CI310" s="71">
        <v>77</v>
      </c>
      <c r="CJ310" s="71">
        <v>1</v>
      </c>
      <c r="CK310" s="71">
        <v>1</v>
      </c>
      <c r="CL310" s="71">
        <v>1</v>
      </c>
      <c r="CM310" s="71"/>
      <c r="CN310"/>
      <c r="CO310"/>
      <c r="CP310"/>
      <c r="CQ310"/>
      <c r="CR310"/>
      <c r="CS310">
        <v>304</v>
      </c>
      <c r="CT310">
        <v>55</v>
      </c>
      <c r="CU310" s="86">
        <v>208.34674072265625</v>
      </c>
      <c r="CV310" s="86">
        <v>-11.653260231018066</v>
      </c>
      <c r="CW310" s="86"/>
      <c r="CX310" s="86"/>
      <c r="CY310" s="86"/>
      <c r="CZ310"/>
      <c r="DA310"/>
      <c r="DB310"/>
      <c r="DC310" s="86"/>
      <c r="DD310"/>
      <c r="DE310"/>
      <c r="DF310"/>
      <c r="DG310" s="86">
        <v>207</v>
      </c>
      <c r="DH310">
        <v>366.34088134765625</v>
      </c>
      <c r="DI310">
        <v>-9.3088932037353516</v>
      </c>
      <c r="DJ310">
        <v>51.9375</v>
      </c>
      <c r="DK310" s="86">
        <v>89</v>
      </c>
      <c r="DL310">
        <v>119.5</v>
      </c>
      <c r="DM310"/>
      <c r="DN310"/>
      <c r="DO310" s="86"/>
      <c r="DP310"/>
      <c r="DQ310"/>
      <c r="DR310"/>
      <c r="DS310" s="86"/>
      <c r="DT310"/>
      <c r="DU310" s="86"/>
      <c r="DV310" s="86"/>
      <c r="DW310" s="86"/>
      <c r="DX310"/>
      <c r="DY310" s="86"/>
      <c r="DZ310" s="86"/>
      <c r="EA310" s="86"/>
      <c r="EB310"/>
      <c r="EC310" s="86"/>
      <c r="ED310" s="86"/>
      <c r="EE310" s="86"/>
      <c r="EF310"/>
      <c r="EG310" s="86"/>
      <c r="EH310" s="86"/>
      <c r="EI310" s="86"/>
      <c r="EJ310" s="159"/>
      <c r="EK310" s="159"/>
      <c r="EL310" s="160"/>
      <c r="FA310" s="78"/>
    </row>
    <row r="311" spans="1:157">
      <c r="A311" s="26"/>
      <c r="B311" s="26"/>
      <c r="C311" s="315"/>
      <c r="D311" s="37" t="s">
        <v>1539</v>
      </c>
      <c r="E311" s="37" t="s">
        <v>1540</v>
      </c>
      <c r="F311" s="38"/>
      <c r="G311" s="39"/>
      <c r="H311" s="40"/>
      <c r="I311" s="40"/>
      <c r="J311" s="40"/>
      <c r="K311" s="40"/>
      <c r="L311" s="40"/>
      <c r="M311" s="40"/>
      <c r="N311" s="40"/>
      <c r="O311" s="40"/>
      <c r="P311" s="40"/>
      <c r="Q311" s="40"/>
      <c r="R311" s="40"/>
      <c r="S311" s="40"/>
      <c r="T311" s="40"/>
      <c r="U311" s="40"/>
      <c r="V311" s="40"/>
      <c r="W311" s="40"/>
      <c r="X311" s="40"/>
      <c r="Y311" s="40"/>
      <c r="Z311" s="40"/>
      <c r="AA311" s="40"/>
      <c r="AB311" s="40"/>
      <c r="AC311" s="40"/>
      <c r="AD311" s="40"/>
      <c r="AE311" s="40"/>
      <c r="AF311" s="40"/>
      <c r="AG311" s="40"/>
      <c r="AH311" s="40"/>
      <c r="AI311" s="40"/>
      <c r="AJ311" s="40"/>
      <c r="AK311" s="40"/>
      <c r="AL311" s="40"/>
      <c r="AM311" s="40"/>
      <c r="AN311" s="40"/>
      <c r="AO311" s="40"/>
      <c r="AP311" s="40"/>
      <c r="AQ311" s="81"/>
      <c r="AR311" s="40"/>
      <c r="AS311" s="40"/>
      <c r="AT311" s="120" t="s">
        <v>922</v>
      </c>
      <c r="AU311" s="40" t="s">
        <v>922</v>
      </c>
      <c r="AV311" s="40" t="s">
        <v>922</v>
      </c>
      <c r="AW311" s="40" t="s">
        <v>922</v>
      </c>
      <c r="AX311" s="40" t="s">
        <v>922</v>
      </c>
      <c r="AY311" s="40">
        <v>0</v>
      </c>
      <c r="AZ311" s="40">
        <v>0</v>
      </c>
      <c r="BA311" s="40">
        <v>0</v>
      </c>
      <c r="BB311" s="40" t="s">
        <v>922</v>
      </c>
      <c r="BC311" s="40">
        <v>0</v>
      </c>
      <c r="BD311" s="106" t="s">
        <v>922</v>
      </c>
      <c r="BE311" s="140" t="s">
        <v>922</v>
      </c>
      <c r="BF311" s="140" t="s">
        <v>922</v>
      </c>
      <c r="BG311" s="40"/>
      <c r="BH311" s="40"/>
      <c r="BI311" s="40"/>
      <c r="BJ311" s="40"/>
      <c r="BK311" s="40"/>
      <c r="BL311" s="100"/>
      <c r="BM311" s="101"/>
      <c r="BN311" s="101"/>
      <c r="BO311" s="99"/>
      <c r="BP311" s="9"/>
      <c r="BQ311" s="1"/>
      <c r="BR311" s="25"/>
      <c r="BS311" s="67"/>
      <c r="BT311" s="67"/>
      <c r="BU311" s="84" t="e">
        <f t="shared" si="13"/>
        <v>#VALUE!</v>
      </c>
      <c r="BV311" s="99">
        <f t="shared" si="14"/>
        <v>0</v>
      </c>
      <c r="BW311" s="84"/>
      <c r="BX311" s="84"/>
      <c r="BY311" s="57" t="s">
        <v>2195</v>
      </c>
      <c r="BZ311" s="14" t="s">
        <v>2458</v>
      </c>
      <c r="CA311" s="245">
        <v>41726.715405092589</v>
      </c>
      <c r="CB311" t="s">
        <v>2543</v>
      </c>
      <c r="CC311" s="13"/>
      <c r="CD311" s="67"/>
      <c r="CE311" s="77">
        <v>305</v>
      </c>
      <c r="CF311" s="71">
        <v>79</v>
      </c>
      <c r="CG311" s="71">
        <v>79</v>
      </c>
      <c r="CH311" s="71">
        <v>77</v>
      </c>
      <c r="CI311" s="71">
        <v>76</v>
      </c>
      <c r="CJ311" s="71">
        <v>0</v>
      </c>
      <c r="CK311" s="71">
        <v>1</v>
      </c>
      <c r="CL311" s="71">
        <v>1</v>
      </c>
      <c r="CM311" s="71"/>
      <c r="CN311"/>
      <c r="CO311"/>
      <c r="CP311"/>
      <c r="CQ311"/>
      <c r="CR311"/>
      <c r="CS311">
        <v>305</v>
      </c>
      <c r="CT311">
        <v>55</v>
      </c>
      <c r="CU311" s="86">
        <v>208.34674072265625</v>
      </c>
      <c r="CV311" s="86">
        <v>-11.653260231018066</v>
      </c>
      <c r="CW311" s="86"/>
      <c r="CX311" s="86"/>
      <c r="CY311" s="86"/>
      <c r="CZ311"/>
      <c r="DA311"/>
      <c r="DB311"/>
      <c r="DC311" s="86"/>
      <c r="DD311"/>
      <c r="DE311"/>
      <c r="DF311"/>
      <c r="DG311" s="86">
        <v>208</v>
      </c>
      <c r="DH311">
        <v>364.514404296875</v>
      </c>
      <c r="DI311">
        <v>-9.3990516662597656</v>
      </c>
      <c r="DJ311">
        <v>59.733333587646484</v>
      </c>
      <c r="DK311" s="86">
        <v>89</v>
      </c>
      <c r="DL311">
        <v>120</v>
      </c>
      <c r="DM311"/>
      <c r="DN311"/>
      <c r="DO311" s="86"/>
      <c r="DP311"/>
      <c r="DQ311"/>
      <c r="DR311"/>
      <c r="DS311" s="86"/>
      <c r="DT311"/>
      <c r="DU311" s="86"/>
      <c r="DV311" s="86"/>
      <c r="DW311" s="86"/>
      <c r="DX311"/>
      <c r="DY311" s="86"/>
      <c r="DZ311" s="86"/>
      <c r="EA311" s="86"/>
      <c r="EB311"/>
      <c r="EC311" s="86"/>
      <c r="ED311" s="86"/>
      <c r="EE311" s="86"/>
      <c r="EF311"/>
      <c r="EG311" s="86"/>
      <c r="EH311" s="86"/>
      <c r="EI311" s="86"/>
      <c r="EJ311" s="159"/>
      <c r="EK311" s="159"/>
      <c r="EL311" s="160"/>
      <c r="FA311" s="78"/>
    </row>
    <row r="312" spans="1:157">
      <c r="A312" s="26"/>
      <c r="B312" s="26"/>
      <c r="C312" s="315"/>
      <c r="D312" s="37" t="s">
        <v>1062</v>
      </c>
      <c r="E312" s="37" t="s">
        <v>1063</v>
      </c>
      <c r="F312" s="38"/>
      <c r="G312" s="39"/>
      <c r="H312" s="40"/>
      <c r="I312" s="40"/>
      <c r="J312" s="40"/>
      <c r="K312" s="40"/>
      <c r="L312" s="40"/>
      <c r="M312" s="40"/>
      <c r="N312" s="40"/>
      <c r="O312" s="40"/>
      <c r="P312" s="40"/>
      <c r="Q312" s="40"/>
      <c r="R312" s="40"/>
      <c r="S312" s="40"/>
      <c r="T312" s="40"/>
      <c r="U312" s="40"/>
      <c r="V312" s="40"/>
      <c r="W312" s="40"/>
      <c r="X312" s="40"/>
      <c r="Y312" s="40"/>
      <c r="Z312" s="40"/>
      <c r="AA312" s="40"/>
      <c r="AB312" s="40"/>
      <c r="AC312" s="40"/>
      <c r="AD312" s="40"/>
      <c r="AE312" s="40"/>
      <c r="AF312" s="40"/>
      <c r="AG312" s="40"/>
      <c r="AH312" s="40"/>
      <c r="AI312" s="40"/>
      <c r="AJ312" s="40"/>
      <c r="AK312" s="40"/>
      <c r="AL312" s="40"/>
      <c r="AM312" s="40"/>
      <c r="AN312" s="40"/>
      <c r="AO312" s="40"/>
      <c r="AP312" s="40"/>
      <c r="AQ312" s="81"/>
      <c r="AR312" s="40"/>
      <c r="AS312" s="40"/>
      <c r="AT312" s="120" t="s">
        <v>1008</v>
      </c>
      <c r="AU312" s="40" t="s">
        <v>922</v>
      </c>
      <c r="AV312" s="40" t="s">
        <v>1008</v>
      </c>
      <c r="AW312" s="40" t="s">
        <v>834</v>
      </c>
      <c r="AX312" s="40" t="s">
        <v>922</v>
      </c>
      <c r="AY312" s="40" t="s">
        <v>246</v>
      </c>
      <c r="AZ312" s="40" t="s">
        <v>246</v>
      </c>
      <c r="BA312" s="40" t="s">
        <v>246</v>
      </c>
      <c r="BB312" s="40" t="s">
        <v>922</v>
      </c>
      <c r="BC312" s="40" t="s">
        <v>246</v>
      </c>
      <c r="BD312" s="106" t="s">
        <v>922</v>
      </c>
      <c r="BE312" s="140" t="s">
        <v>922</v>
      </c>
      <c r="BF312" s="140" t="s">
        <v>922</v>
      </c>
      <c r="BG312" s="40"/>
      <c r="BH312" s="40"/>
      <c r="BI312" s="40"/>
      <c r="BJ312" s="40"/>
      <c r="BK312" s="40"/>
      <c r="BL312" s="100"/>
      <c r="BM312" s="101"/>
      <c r="BN312" s="101"/>
      <c r="BO312" s="99"/>
      <c r="BP312" s="9"/>
      <c r="BQ312" s="1"/>
      <c r="BR312" s="25"/>
      <c r="BS312" s="67"/>
      <c r="BT312" s="67"/>
      <c r="BU312" s="84" t="e">
        <f t="shared" si="13"/>
        <v>#VALUE!</v>
      </c>
      <c r="BV312" s="99">
        <f t="shared" si="14"/>
        <v>0</v>
      </c>
      <c r="BW312" s="84"/>
      <c r="BX312" s="84"/>
      <c r="BY312" s="57" t="s">
        <v>2196</v>
      </c>
      <c r="BZ312" s="14" t="s">
        <v>2460</v>
      </c>
      <c r="CA312" s="245">
        <v>41726.715405092589</v>
      </c>
      <c r="CB312" t="s">
        <v>2544</v>
      </c>
      <c r="CC312" s="13"/>
      <c r="CD312" s="67"/>
      <c r="CE312" s="77">
        <v>306</v>
      </c>
      <c r="CF312" s="71">
        <v>78</v>
      </c>
      <c r="CG312" s="71">
        <v>81</v>
      </c>
      <c r="CH312" s="71">
        <v>77</v>
      </c>
      <c r="CI312" s="71">
        <v>78</v>
      </c>
      <c r="CJ312" s="71">
        <v>0</v>
      </c>
      <c r="CK312" s="71">
        <v>1</v>
      </c>
      <c r="CL312" s="71">
        <v>1</v>
      </c>
      <c r="CM312" s="71"/>
      <c r="CN312"/>
      <c r="CO312"/>
      <c r="CP312"/>
      <c r="CQ312"/>
      <c r="CR312"/>
      <c r="CS312">
        <v>306</v>
      </c>
      <c r="CT312">
        <v>56</v>
      </c>
      <c r="CU312" s="86">
        <v>207.91912841796875</v>
      </c>
      <c r="CV312" s="86">
        <v>-12.080866813659668</v>
      </c>
      <c r="CW312" s="86"/>
      <c r="CX312" s="86"/>
      <c r="CY312" s="86"/>
      <c r="CZ312"/>
      <c r="DA312"/>
      <c r="DB312"/>
      <c r="DC312" s="86"/>
      <c r="DD312"/>
      <c r="DE312"/>
      <c r="DF312"/>
      <c r="DG312" s="86">
        <v>208</v>
      </c>
      <c r="DH312">
        <v>363.8345947265625</v>
      </c>
      <c r="DI312">
        <v>-9.3990516662597656</v>
      </c>
      <c r="DJ312">
        <v>54</v>
      </c>
      <c r="DK312" s="86">
        <v>88</v>
      </c>
      <c r="DL312">
        <v>120</v>
      </c>
      <c r="DM312"/>
      <c r="DN312"/>
      <c r="DO312" s="86"/>
      <c r="DP312"/>
      <c r="DQ312"/>
      <c r="DR312"/>
      <c r="DS312" s="86"/>
      <c r="DT312"/>
      <c r="DU312" s="86"/>
      <c r="DV312" s="86"/>
      <c r="DW312" s="86"/>
      <c r="DX312"/>
      <c r="DY312" s="86"/>
      <c r="DZ312" s="86"/>
      <c r="EA312" s="86"/>
      <c r="EB312"/>
      <c r="EC312" s="86"/>
      <c r="ED312" s="86"/>
      <c r="EE312" s="86"/>
      <c r="EF312"/>
      <c r="EG312" s="86"/>
      <c r="EH312" s="86"/>
      <c r="EI312" s="86"/>
      <c r="EJ312" s="159"/>
      <c r="EK312" s="159"/>
      <c r="EL312" s="160"/>
      <c r="FA312" s="78"/>
    </row>
    <row r="313" spans="1:157">
      <c r="A313" s="26"/>
      <c r="B313" s="26"/>
      <c r="C313" s="315"/>
      <c r="D313" s="37" t="s">
        <v>1064</v>
      </c>
      <c r="E313" s="37" t="s">
        <v>1065</v>
      </c>
      <c r="F313" s="38"/>
      <c r="G313" s="39"/>
      <c r="H313" s="40"/>
      <c r="I313" s="40"/>
      <c r="J313" s="40"/>
      <c r="K313" s="40"/>
      <c r="L313" s="40"/>
      <c r="M313" s="40"/>
      <c r="N313" s="40"/>
      <c r="O313" s="40"/>
      <c r="P313" s="40"/>
      <c r="Q313" s="40"/>
      <c r="R313" s="40"/>
      <c r="S313" s="40"/>
      <c r="T313" s="40"/>
      <c r="U313" s="40"/>
      <c r="V313" s="40"/>
      <c r="W313" s="40"/>
      <c r="X313" s="40"/>
      <c r="Y313" s="40"/>
      <c r="Z313" s="40"/>
      <c r="AA313" s="40"/>
      <c r="AB313" s="40"/>
      <c r="AC313" s="40"/>
      <c r="AD313" s="40"/>
      <c r="AE313" s="40"/>
      <c r="AF313" s="40"/>
      <c r="AG313" s="40"/>
      <c r="AH313" s="40"/>
      <c r="AI313" s="40"/>
      <c r="AJ313" s="40"/>
      <c r="AK313" s="40"/>
      <c r="AL313" s="40"/>
      <c r="AM313" s="40"/>
      <c r="AN313" s="40"/>
      <c r="AO313" s="40"/>
      <c r="AP313" s="40"/>
      <c r="AQ313" s="81"/>
      <c r="AR313" s="40"/>
      <c r="AS313" s="40"/>
      <c r="AT313" s="120" t="s">
        <v>1183</v>
      </c>
      <c r="AU313" s="40" t="s">
        <v>1214</v>
      </c>
      <c r="AV313" s="40" t="s">
        <v>1183</v>
      </c>
      <c r="AW313" s="40" t="s">
        <v>1183</v>
      </c>
      <c r="AX313" s="40" t="s">
        <v>1214</v>
      </c>
      <c r="AY313" s="40" t="s">
        <v>2079</v>
      </c>
      <c r="AZ313" s="40" t="s">
        <v>2079</v>
      </c>
      <c r="BA313" s="40" t="s">
        <v>2079</v>
      </c>
      <c r="BB313" s="40" t="s">
        <v>1214</v>
      </c>
      <c r="BC313" s="40" t="s">
        <v>2079</v>
      </c>
      <c r="BD313" s="106" t="s">
        <v>1214</v>
      </c>
      <c r="BE313" s="140" t="s">
        <v>1214</v>
      </c>
      <c r="BF313" s="140" t="s">
        <v>1214</v>
      </c>
      <c r="BG313" s="40"/>
      <c r="BH313" s="40"/>
      <c r="BI313" s="40"/>
      <c r="BJ313" s="40"/>
      <c r="BK313" s="40"/>
      <c r="BL313" s="100"/>
      <c r="BM313" s="101"/>
      <c r="BN313" s="101"/>
      <c r="BO313" s="99"/>
      <c r="BP313" s="9"/>
      <c r="BQ313" s="1"/>
      <c r="BR313" s="25"/>
      <c r="BS313" s="67"/>
      <c r="BT313" s="67"/>
      <c r="BU313" s="84" t="e">
        <f t="shared" si="13"/>
        <v>#VALUE!</v>
      </c>
      <c r="BV313" s="99">
        <f t="shared" si="14"/>
        <v>0</v>
      </c>
      <c r="BW313" s="84"/>
      <c r="BX313" s="84"/>
      <c r="BY313" s="57" t="s">
        <v>2197</v>
      </c>
      <c r="BZ313" s="14" t="s">
        <v>2462</v>
      </c>
      <c r="CA313" s="245">
        <v>41726.715416666666</v>
      </c>
      <c r="CB313" t="s">
        <v>2545</v>
      </c>
      <c r="CC313" s="13"/>
      <c r="CD313" s="67"/>
      <c r="CE313" s="77">
        <v>307</v>
      </c>
      <c r="CF313" s="71">
        <v>81</v>
      </c>
      <c r="CG313" s="71">
        <v>80</v>
      </c>
      <c r="CH313" s="71">
        <v>74</v>
      </c>
      <c r="CI313" s="71">
        <v>75</v>
      </c>
      <c r="CJ313" s="71">
        <v>1</v>
      </c>
      <c r="CK313" s="71">
        <v>1</v>
      </c>
      <c r="CL313" s="71">
        <v>1</v>
      </c>
      <c r="CM313" s="71"/>
      <c r="CN313"/>
      <c r="CO313"/>
      <c r="CP313"/>
      <c r="CQ313"/>
      <c r="CR313"/>
      <c r="CS313">
        <v>307</v>
      </c>
      <c r="CT313">
        <v>56</v>
      </c>
      <c r="CU313" s="86">
        <v>207.91912841796875</v>
      </c>
      <c r="CV313" s="86">
        <v>-12.080866813659668</v>
      </c>
      <c r="CW313" s="86"/>
      <c r="CX313" s="86"/>
      <c r="CY313" s="86"/>
      <c r="CZ313"/>
      <c r="DA313"/>
      <c r="DB313"/>
      <c r="DC313" s="86"/>
      <c r="DD313"/>
      <c r="DE313"/>
      <c r="DF313"/>
      <c r="DG313" s="86">
        <v>209</v>
      </c>
      <c r="DH313">
        <v>363.8345947265625</v>
      </c>
      <c r="DI313">
        <v>-9.4896440505981445</v>
      </c>
      <c r="DJ313">
        <v>49.9375</v>
      </c>
      <c r="DK313" s="86">
        <v>91</v>
      </c>
      <c r="DL313">
        <v>119.5</v>
      </c>
      <c r="DM313"/>
      <c r="DN313"/>
      <c r="DO313" s="86"/>
      <c r="DP313"/>
      <c r="DQ313"/>
      <c r="DR313"/>
      <c r="DS313" s="86"/>
      <c r="DT313"/>
      <c r="DU313" s="86"/>
      <c r="DV313" s="86"/>
      <c r="DW313" s="86"/>
      <c r="DX313"/>
      <c r="DY313" s="86"/>
      <c r="DZ313" s="86"/>
      <c r="EA313" s="86"/>
      <c r="EB313"/>
      <c r="EC313" s="86"/>
      <c r="ED313" s="86"/>
      <c r="EE313" s="86"/>
      <c r="EF313"/>
      <c r="EG313" s="86"/>
      <c r="EH313" s="86"/>
      <c r="EI313" s="86"/>
      <c r="EJ313" s="159"/>
      <c r="EK313" s="159"/>
      <c r="EL313" s="160"/>
      <c r="FA313" s="78"/>
    </row>
    <row r="314" spans="1:157">
      <c r="A314" s="26"/>
      <c r="B314" s="26"/>
      <c r="C314" s="315"/>
      <c r="D314" s="37" t="s">
        <v>1066</v>
      </c>
      <c r="E314" s="37" t="s">
        <v>1067</v>
      </c>
      <c r="F314" s="38"/>
      <c r="G314" s="39"/>
      <c r="H314" s="40"/>
      <c r="I314" s="40"/>
      <c r="J314" s="40"/>
      <c r="K314" s="40"/>
      <c r="L314" s="40"/>
      <c r="M314" s="40"/>
      <c r="N314" s="40"/>
      <c r="O314" s="40"/>
      <c r="P314" s="40"/>
      <c r="Q314" s="40"/>
      <c r="R314" s="40"/>
      <c r="S314" s="40"/>
      <c r="T314" s="40"/>
      <c r="U314" s="40"/>
      <c r="V314" s="40"/>
      <c r="W314" s="40"/>
      <c r="X314" s="40"/>
      <c r="Y314" s="40"/>
      <c r="Z314" s="40"/>
      <c r="AA314" s="40"/>
      <c r="AB314" s="40"/>
      <c r="AC314" s="40"/>
      <c r="AD314" s="40"/>
      <c r="AE314" s="40"/>
      <c r="AF314" s="40"/>
      <c r="AG314" s="40"/>
      <c r="AH314" s="40"/>
      <c r="AI314" s="40"/>
      <c r="AJ314" s="40"/>
      <c r="AK314" s="40"/>
      <c r="AL314" s="40"/>
      <c r="AM314" s="40"/>
      <c r="AN314" s="40"/>
      <c r="AO314" s="40"/>
      <c r="AP314" s="40"/>
      <c r="AQ314" s="81"/>
      <c r="AR314" s="40"/>
      <c r="AS314" s="40"/>
      <c r="AT314" s="120" t="s">
        <v>2128</v>
      </c>
      <c r="AU314" s="40" t="s">
        <v>2128</v>
      </c>
      <c r="AV314" s="40" t="s">
        <v>2128</v>
      </c>
      <c r="AW314" s="40" t="s">
        <v>2208</v>
      </c>
      <c r="AX314" s="40" t="s">
        <v>2208</v>
      </c>
      <c r="AY314" s="40" t="s">
        <v>1861</v>
      </c>
      <c r="AZ314" s="40" t="s">
        <v>1861</v>
      </c>
      <c r="BA314" s="40" t="s">
        <v>1861</v>
      </c>
      <c r="BB314" s="40" t="s">
        <v>2208</v>
      </c>
      <c r="BC314" s="40" t="s">
        <v>1861</v>
      </c>
      <c r="BD314" s="106" t="s">
        <v>2208</v>
      </c>
      <c r="BE314" s="140" t="s">
        <v>2208</v>
      </c>
      <c r="BF314" s="140" t="s">
        <v>2208</v>
      </c>
      <c r="BG314" s="40"/>
      <c r="BH314" s="40"/>
      <c r="BI314" s="40"/>
      <c r="BJ314" s="40"/>
      <c r="BK314" s="40"/>
      <c r="BL314" s="100"/>
      <c r="BM314" s="101"/>
      <c r="BN314" s="101"/>
      <c r="BO314" s="99"/>
      <c r="BP314" s="9"/>
      <c r="BQ314" s="1"/>
      <c r="BR314" s="25"/>
      <c r="BS314" s="67"/>
      <c r="BT314" s="67"/>
      <c r="BU314" s="84" t="e">
        <f t="shared" si="13"/>
        <v>#VALUE!</v>
      </c>
      <c r="BV314" s="99">
        <f t="shared" si="14"/>
        <v>0</v>
      </c>
      <c r="BW314" s="84"/>
      <c r="BX314" s="84"/>
      <c r="BY314" s="57" t="s">
        <v>2198</v>
      </c>
      <c r="BZ314" s="14" t="s">
        <v>2454</v>
      </c>
      <c r="CA314" s="245">
        <v>41726.715416666666</v>
      </c>
      <c r="CB314" t="s">
        <v>2220</v>
      </c>
      <c r="CC314" s="13"/>
      <c r="CD314" s="67"/>
      <c r="CE314" s="77">
        <v>308</v>
      </c>
      <c r="CF314" s="71">
        <v>78</v>
      </c>
      <c r="CG314" s="71">
        <v>82</v>
      </c>
      <c r="CH314" s="71">
        <v>74</v>
      </c>
      <c r="CI314" s="71">
        <v>77</v>
      </c>
      <c r="CJ314" s="71">
        <v>1</v>
      </c>
      <c r="CK314" s="71">
        <v>1</v>
      </c>
      <c r="CL314" s="71">
        <v>1</v>
      </c>
      <c r="CM314" s="71"/>
      <c r="CN314"/>
      <c r="CO314"/>
      <c r="CP314"/>
      <c r="CQ314"/>
      <c r="CR314"/>
      <c r="CS314">
        <v>308</v>
      </c>
      <c r="CT314">
        <v>56</v>
      </c>
      <c r="CU314" s="86">
        <v>207.91912841796875</v>
      </c>
      <c r="CV314" s="86">
        <v>-12.080866813659668</v>
      </c>
      <c r="CW314" s="86"/>
      <c r="CX314" s="86"/>
      <c r="CY314" s="86"/>
      <c r="CZ314"/>
      <c r="DA314"/>
      <c r="DB314"/>
      <c r="DC314" s="86"/>
      <c r="DD314"/>
      <c r="DE314"/>
      <c r="DF314"/>
      <c r="DG314" s="86">
        <v>210</v>
      </c>
      <c r="DH314">
        <v>363.34347534179687</v>
      </c>
      <c r="DI314">
        <v>-9.5806713104248047</v>
      </c>
      <c r="DJ314">
        <v>52.875</v>
      </c>
      <c r="DK314" s="86">
        <v>91</v>
      </c>
      <c r="DL314">
        <v>119.5</v>
      </c>
      <c r="DM314"/>
      <c r="DN314"/>
      <c r="DO314" s="86"/>
      <c r="DP314"/>
      <c r="DQ314"/>
      <c r="DR314"/>
      <c r="DS314" s="86"/>
      <c r="DT314"/>
      <c r="DU314" s="86"/>
      <c r="DV314" s="86"/>
      <c r="DW314" s="86"/>
      <c r="DX314"/>
      <c r="DY314" s="86"/>
      <c r="DZ314" s="86"/>
      <c r="EA314" s="86"/>
      <c r="EB314"/>
      <c r="EC314" s="86"/>
      <c r="ED314" s="86"/>
      <c r="EE314" s="86"/>
      <c r="EF314"/>
      <c r="EG314" s="86"/>
      <c r="EH314" s="86"/>
      <c r="EI314" s="86"/>
      <c r="EJ314" s="159"/>
      <c r="EK314" s="159"/>
      <c r="EL314" s="160"/>
      <c r="FA314" s="78"/>
    </row>
    <row r="315" spans="1:157">
      <c r="A315" s="26"/>
      <c r="B315" s="26"/>
      <c r="C315" s="315"/>
      <c r="D315" s="37" t="s">
        <v>1068</v>
      </c>
      <c r="E315" s="37" t="s">
        <v>1069</v>
      </c>
      <c r="F315" s="38"/>
      <c r="G315" s="39"/>
      <c r="H315" s="40"/>
      <c r="I315" s="40"/>
      <c r="J315" s="40"/>
      <c r="K315" s="40"/>
      <c r="L315" s="40"/>
      <c r="M315" s="40"/>
      <c r="N315" s="40"/>
      <c r="O315" s="40"/>
      <c r="P315" s="40"/>
      <c r="Q315" s="40"/>
      <c r="R315" s="40"/>
      <c r="S315" s="40"/>
      <c r="T315" s="40"/>
      <c r="U315" s="40"/>
      <c r="V315" s="40"/>
      <c r="W315" s="40"/>
      <c r="X315" s="40"/>
      <c r="Y315" s="40"/>
      <c r="Z315" s="40"/>
      <c r="AA315" s="40"/>
      <c r="AB315" s="40"/>
      <c r="AC315" s="40"/>
      <c r="AD315" s="40"/>
      <c r="AE315" s="40"/>
      <c r="AF315" s="40"/>
      <c r="AG315" s="40"/>
      <c r="AH315" s="40"/>
      <c r="AI315" s="40"/>
      <c r="AJ315" s="40"/>
      <c r="AK315" s="40"/>
      <c r="AL315" s="40"/>
      <c r="AM315" s="40"/>
      <c r="AN315" s="40"/>
      <c r="AO315" s="40"/>
      <c r="AP315" s="40"/>
      <c r="AQ315" s="81"/>
      <c r="AR315" s="40"/>
      <c r="AS315" s="40"/>
      <c r="AT315" s="120" t="s">
        <v>927</v>
      </c>
      <c r="AU315" s="40" t="s">
        <v>927</v>
      </c>
      <c r="AV315" s="40" t="s">
        <v>927</v>
      </c>
      <c r="AW315" s="40" t="s">
        <v>927</v>
      </c>
      <c r="AX315" s="40" t="s">
        <v>927</v>
      </c>
      <c r="AY315" s="40" t="s">
        <v>927</v>
      </c>
      <c r="AZ315" s="40" t="s">
        <v>927</v>
      </c>
      <c r="BA315" s="40" t="s">
        <v>927</v>
      </c>
      <c r="BB315" s="40" t="s">
        <v>927</v>
      </c>
      <c r="BC315" s="40" t="s">
        <v>927</v>
      </c>
      <c r="BD315" s="106" t="s">
        <v>927</v>
      </c>
      <c r="BE315" s="140" t="s">
        <v>927</v>
      </c>
      <c r="BF315" s="140" t="s">
        <v>927</v>
      </c>
      <c r="BG315" s="40"/>
      <c r="BH315" s="40"/>
      <c r="BI315" s="40"/>
      <c r="BJ315" s="40"/>
      <c r="BK315" s="40"/>
      <c r="BL315" s="100"/>
      <c r="BM315" s="101"/>
      <c r="BN315" s="101"/>
      <c r="BO315" s="99"/>
      <c r="BP315" s="9"/>
      <c r="BQ315" s="1"/>
      <c r="BR315" s="25"/>
      <c r="BS315" s="67"/>
      <c r="BT315" s="67"/>
      <c r="BU315" s="84" t="e">
        <f t="shared" si="13"/>
        <v>#VALUE!</v>
      </c>
      <c r="BV315" s="99">
        <f t="shared" si="14"/>
        <v>0</v>
      </c>
      <c r="BW315" s="84"/>
      <c r="BX315" s="84"/>
      <c r="BY315" s="57" t="s">
        <v>2199</v>
      </c>
      <c r="BZ315" s="14" t="s">
        <v>427</v>
      </c>
      <c r="CA315" s="245">
        <v>41726.715416666666</v>
      </c>
      <c r="CB315" t="s">
        <v>2546</v>
      </c>
      <c r="CC315" s="13"/>
      <c r="CD315" s="67"/>
      <c r="CE315" s="77">
        <v>309</v>
      </c>
      <c r="CF315" s="71">
        <v>80</v>
      </c>
      <c r="CG315" s="71">
        <v>81</v>
      </c>
      <c r="CH315" s="71">
        <v>78</v>
      </c>
      <c r="CI315" s="71">
        <v>76</v>
      </c>
      <c r="CJ315" s="71">
        <v>0</v>
      </c>
      <c r="CK315" s="71">
        <v>1</v>
      </c>
      <c r="CL315" s="71">
        <v>1</v>
      </c>
      <c r="CM315" s="71"/>
      <c r="CN315"/>
      <c r="CO315"/>
      <c r="CP315"/>
      <c r="CQ315"/>
      <c r="CR315"/>
      <c r="CS315">
        <v>309</v>
      </c>
      <c r="CT315">
        <v>56</v>
      </c>
      <c r="CU315" s="86">
        <v>207.91912841796875</v>
      </c>
      <c r="CV315" s="86">
        <v>-12.080866813659668</v>
      </c>
      <c r="CW315" s="86"/>
      <c r="CX315" s="86"/>
      <c r="CY315" s="86"/>
      <c r="CZ315"/>
      <c r="DA315"/>
      <c r="DB315"/>
      <c r="DC315" s="86"/>
      <c r="DD315"/>
      <c r="DE315"/>
      <c r="DF315"/>
      <c r="DG315" s="86">
        <v>210</v>
      </c>
      <c r="DH315">
        <v>363.34347534179687</v>
      </c>
      <c r="DI315">
        <v>-9.5806713104248047</v>
      </c>
      <c r="DJ315">
        <v>50.133335113525391</v>
      </c>
      <c r="DK315" s="86">
        <v>89</v>
      </c>
      <c r="DL315">
        <v>120</v>
      </c>
      <c r="DM315"/>
      <c r="DN315"/>
      <c r="DO315" s="86"/>
      <c r="DP315"/>
      <c r="DQ315"/>
      <c r="DR315"/>
      <c r="DS315" s="86"/>
      <c r="DT315"/>
      <c r="DU315" s="86"/>
      <c r="DV315" s="86"/>
      <c r="DW315" s="86"/>
      <c r="DX315"/>
      <c r="DY315" s="86"/>
      <c r="DZ315" s="86"/>
      <c r="EA315" s="86"/>
      <c r="EB315"/>
      <c r="EC315" s="86"/>
      <c r="ED315" s="86"/>
      <c r="EE315" s="86"/>
      <c r="EF315"/>
      <c r="EG315" s="86"/>
      <c r="EH315" s="86"/>
      <c r="EI315" s="86"/>
      <c r="EJ315" s="159"/>
      <c r="EK315" s="159"/>
      <c r="EL315" s="160"/>
      <c r="FA315" s="78"/>
    </row>
    <row r="316" spans="1:157">
      <c r="A316" s="26"/>
      <c r="B316" s="26"/>
      <c r="C316" s="315"/>
      <c r="D316" s="37" t="s">
        <v>1070</v>
      </c>
      <c r="E316" s="37" t="s">
        <v>1071</v>
      </c>
      <c r="F316" s="38"/>
      <c r="G316" s="39"/>
      <c r="H316" s="40"/>
      <c r="I316" s="40"/>
      <c r="J316" s="40"/>
      <c r="K316" s="40"/>
      <c r="L316" s="40"/>
      <c r="M316" s="40"/>
      <c r="N316" s="40"/>
      <c r="O316" s="40"/>
      <c r="P316" s="40"/>
      <c r="Q316" s="40"/>
      <c r="R316" s="40"/>
      <c r="S316" s="40"/>
      <c r="T316" s="40"/>
      <c r="U316" s="40"/>
      <c r="V316" s="40"/>
      <c r="W316" s="40"/>
      <c r="X316" s="40"/>
      <c r="Y316" s="40"/>
      <c r="Z316" s="40"/>
      <c r="AA316" s="40"/>
      <c r="AB316" s="40"/>
      <c r="AC316" s="40"/>
      <c r="AD316" s="40"/>
      <c r="AE316" s="40"/>
      <c r="AF316" s="40"/>
      <c r="AG316" s="40"/>
      <c r="AH316" s="40"/>
      <c r="AI316" s="40"/>
      <c r="AJ316" s="40"/>
      <c r="AK316" s="40"/>
      <c r="AL316" s="40"/>
      <c r="AM316" s="40"/>
      <c r="AN316" s="40"/>
      <c r="AO316" s="40"/>
      <c r="AP316" s="40"/>
      <c r="AQ316" s="81"/>
      <c r="AR316" s="40"/>
      <c r="AS316" s="40"/>
      <c r="AT316" s="120" t="s">
        <v>1207</v>
      </c>
      <c r="AU316" s="40" t="s">
        <v>1207</v>
      </c>
      <c r="AV316" s="40" t="s">
        <v>1207</v>
      </c>
      <c r="AW316" s="40" t="s">
        <v>1206</v>
      </c>
      <c r="AX316" s="40" t="s">
        <v>1206</v>
      </c>
      <c r="AY316" s="40" t="s">
        <v>1206</v>
      </c>
      <c r="AZ316" s="40" t="s">
        <v>1206</v>
      </c>
      <c r="BA316" s="40" t="s">
        <v>1206</v>
      </c>
      <c r="BB316" s="40" t="s">
        <v>1206</v>
      </c>
      <c r="BC316" s="40" t="s">
        <v>1206</v>
      </c>
      <c r="BD316" s="106" t="s">
        <v>1206</v>
      </c>
      <c r="BE316" s="140" t="s">
        <v>1206</v>
      </c>
      <c r="BF316" s="140" t="s">
        <v>1206</v>
      </c>
      <c r="BG316" s="40"/>
      <c r="BH316" s="40"/>
      <c r="BI316" s="40"/>
      <c r="BJ316" s="40"/>
      <c r="BK316" s="40"/>
      <c r="BL316" s="100"/>
      <c r="BM316" s="101"/>
      <c r="BN316" s="101"/>
      <c r="BO316" s="99"/>
      <c r="BP316" s="9"/>
      <c r="BQ316" s="1"/>
      <c r="BR316" s="25"/>
      <c r="BS316" s="67"/>
      <c r="BT316" s="67"/>
      <c r="BU316" s="84" t="e">
        <f t="shared" si="13"/>
        <v>#VALUE!</v>
      </c>
      <c r="BV316" s="99">
        <f t="shared" si="14"/>
        <v>0</v>
      </c>
      <c r="BW316" s="84"/>
      <c r="BX316" s="84"/>
      <c r="BY316" s="57" t="s">
        <v>2200</v>
      </c>
      <c r="BZ316" s="14" t="s">
        <v>2456</v>
      </c>
      <c r="CA316" s="245">
        <v>41726.715416666666</v>
      </c>
      <c r="CB316" t="s">
        <v>2547</v>
      </c>
      <c r="CC316" s="13"/>
      <c r="CD316" s="67"/>
      <c r="CE316" s="77">
        <v>310</v>
      </c>
      <c r="CF316" s="71">
        <v>81</v>
      </c>
      <c r="CG316" s="71">
        <v>80</v>
      </c>
      <c r="CH316" s="71">
        <v>80</v>
      </c>
      <c r="CI316" s="71">
        <v>78</v>
      </c>
      <c r="CJ316" s="71">
        <v>0</v>
      </c>
      <c r="CK316" s="71">
        <v>1</v>
      </c>
      <c r="CL316" s="71">
        <v>0</v>
      </c>
      <c r="CM316" s="71"/>
      <c r="CN316"/>
      <c r="CO316"/>
      <c r="CP316"/>
      <c r="CQ316"/>
      <c r="CR316"/>
      <c r="CS316">
        <v>310</v>
      </c>
      <c r="CT316">
        <v>56</v>
      </c>
      <c r="CU316" s="86">
        <v>207.91912841796875</v>
      </c>
      <c r="CV316" s="86">
        <v>-12.080866813659668</v>
      </c>
      <c r="CW316" s="86"/>
      <c r="CX316" s="86"/>
      <c r="CY316" s="86"/>
      <c r="CZ316"/>
      <c r="DA316"/>
      <c r="DB316"/>
      <c r="DC316" s="86"/>
      <c r="DD316"/>
      <c r="DE316"/>
      <c r="DF316"/>
      <c r="DG316" s="86">
        <v>211</v>
      </c>
      <c r="DH316">
        <v>363.34347534179687</v>
      </c>
      <c r="DI316">
        <v>-9.6721324920654297</v>
      </c>
      <c r="DJ316">
        <v>49.933334350585938</v>
      </c>
      <c r="DK316" s="86">
        <v>90</v>
      </c>
      <c r="DL316">
        <v>120</v>
      </c>
      <c r="DM316"/>
      <c r="DN316"/>
      <c r="DO316" s="86"/>
      <c r="DP316"/>
      <c r="DQ316"/>
      <c r="DR316"/>
      <c r="DS316" s="86"/>
      <c r="DT316"/>
      <c r="DU316" s="86"/>
      <c r="DV316" s="86"/>
      <c r="DW316" s="86"/>
      <c r="DX316"/>
      <c r="DY316" s="86"/>
      <c r="DZ316" s="86"/>
      <c r="EA316" s="86"/>
      <c r="EB316"/>
      <c r="EC316" s="86"/>
      <c r="ED316" s="86"/>
      <c r="EE316" s="86"/>
      <c r="EF316"/>
      <c r="EG316" s="86"/>
      <c r="EH316" s="86"/>
      <c r="EI316" s="86"/>
      <c r="EJ316" s="159"/>
      <c r="EK316" s="159"/>
      <c r="EL316" s="160"/>
      <c r="FA316" s="78"/>
    </row>
    <row r="317" spans="1:157">
      <c r="A317" s="26"/>
      <c r="B317" s="26"/>
      <c r="C317" s="315"/>
      <c r="D317" s="37" t="s">
        <v>1072</v>
      </c>
      <c r="E317" s="37" t="s">
        <v>1073</v>
      </c>
      <c r="F317" s="38"/>
      <c r="G317" s="39"/>
      <c r="H317" s="40"/>
      <c r="I317" s="40"/>
      <c r="J317" s="40"/>
      <c r="K317" s="40"/>
      <c r="L317" s="40"/>
      <c r="M317" s="40"/>
      <c r="N317" s="40"/>
      <c r="O317" s="40"/>
      <c r="P317" s="40"/>
      <c r="Q317" s="40"/>
      <c r="R317" s="40"/>
      <c r="S317" s="40"/>
      <c r="T317" s="40"/>
      <c r="U317" s="40"/>
      <c r="V317" s="40"/>
      <c r="W317" s="40"/>
      <c r="X317" s="40"/>
      <c r="Y317" s="40"/>
      <c r="Z317" s="40"/>
      <c r="AA317" s="40"/>
      <c r="AB317" s="40"/>
      <c r="AC317" s="40"/>
      <c r="AD317" s="40"/>
      <c r="AE317" s="40"/>
      <c r="AF317" s="40"/>
      <c r="AG317" s="40"/>
      <c r="AH317" s="40"/>
      <c r="AI317" s="40"/>
      <c r="AJ317" s="40"/>
      <c r="AK317" s="40"/>
      <c r="AL317" s="40"/>
      <c r="AM317" s="40"/>
      <c r="AN317" s="40"/>
      <c r="AO317" s="40"/>
      <c r="AP317" s="40"/>
      <c r="AQ317" s="81"/>
      <c r="AR317" s="40"/>
      <c r="AS317" s="40"/>
      <c r="AT317" s="120" t="s">
        <v>922</v>
      </c>
      <c r="AU317" s="40" t="s">
        <v>922</v>
      </c>
      <c r="AV317" s="40" t="s">
        <v>922</v>
      </c>
      <c r="AW317" s="40" t="s">
        <v>922</v>
      </c>
      <c r="AX317" s="40" t="s">
        <v>922</v>
      </c>
      <c r="AY317" s="40" t="s">
        <v>922</v>
      </c>
      <c r="AZ317" s="40" t="s">
        <v>922</v>
      </c>
      <c r="BA317" s="40" t="s">
        <v>922</v>
      </c>
      <c r="BB317" s="40" t="s">
        <v>922</v>
      </c>
      <c r="BC317" s="40" t="s">
        <v>922</v>
      </c>
      <c r="BD317" s="106" t="s">
        <v>922</v>
      </c>
      <c r="BE317" s="140" t="s">
        <v>922</v>
      </c>
      <c r="BF317" s="140" t="s">
        <v>922</v>
      </c>
      <c r="BG317" s="40"/>
      <c r="BH317" s="40"/>
      <c r="BI317" s="40"/>
      <c r="BJ317" s="40"/>
      <c r="BK317" s="40"/>
      <c r="BL317" s="100"/>
      <c r="BM317" s="101"/>
      <c r="BN317" s="101"/>
      <c r="BO317" s="99"/>
      <c r="BP317" s="9"/>
      <c r="BQ317" s="1"/>
      <c r="BR317" s="25"/>
      <c r="BS317" s="67"/>
      <c r="BT317" s="67"/>
      <c r="BU317" s="84" t="e">
        <f t="shared" si="13"/>
        <v>#VALUE!</v>
      </c>
      <c r="BV317" s="99">
        <f t="shared" si="14"/>
        <v>0</v>
      </c>
      <c r="BW317" s="84"/>
      <c r="BX317" s="84"/>
      <c r="BY317" s="57" t="s">
        <v>17</v>
      </c>
      <c r="BZ317" s="14" t="s">
        <v>2458</v>
      </c>
      <c r="CA317" s="245">
        <v>41726.715416666666</v>
      </c>
      <c r="CB317" t="s">
        <v>2548</v>
      </c>
      <c r="CC317" s="13"/>
      <c r="CD317" s="67"/>
      <c r="CE317" s="77">
        <v>311</v>
      </c>
      <c r="CF317" s="71">
        <v>83</v>
      </c>
      <c r="CG317" s="71">
        <v>79</v>
      </c>
      <c r="CH317" s="71">
        <v>78</v>
      </c>
      <c r="CI317" s="71">
        <v>76</v>
      </c>
      <c r="CJ317" s="71">
        <v>0</v>
      </c>
      <c r="CK317" s="71">
        <v>1</v>
      </c>
      <c r="CL317" s="71">
        <v>1</v>
      </c>
      <c r="CM317" s="71"/>
      <c r="CN317"/>
      <c r="CO317"/>
      <c r="CP317"/>
      <c r="CQ317"/>
      <c r="CR317"/>
      <c r="CS317">
        <v>311</v>
      </c>
      <c r="CT317">
        <v>56</v>
      </c>
      <c r="CU317" s="86">
        <v>207.91912841796875</v>
      </c>
      <c r="CV317" s="86">
        <v>-12.080866813659668</v>
      </c>
      <c r="CW317" s="86"/>
      <c r="CX317" s="86"/>
      <c r="CY317" s="86"/>
      <c r="CZ317"/>
      <c r="DA317"/>
      <c r="DB317"/>
      <c r="DC317" s="86"/>
      <c r="DD317"/>
      <c r="DE317"/>
      <c r="DF317"/>
      <c r="DG317" s="86">
        <v>212</v>
      </c>
      <c r="DH317">
        <v>364.09735107421875</v>
      </c>
      <c r="DI317">
        <v>-9.7640295028686523</v>
      </c>
      <c r="DJ317">
        <v>46.466667175292969</v>
      </c>
      <c r="DK317" s="86">
        <v>94</v>
      </c>
      <c r="DL317">
        <v>120</v>
      </c>
      <c r="DM317"/>
      <c r="DN317"/>
      <c r="DO317" s="86"/>
      <c r="DP317"/>
      <c r="DQ317"/>
      <c r="DR317"/>
      <c r="DS317" s="86"/>
      <c r="DT317"/>
      <c r="DU317" s="86"/>
      <c r="DV317" s="86"/>
      <c r="DW317" s="86"/>
      <c r="DX317"/>
      <c r="DY317" s="86"/>
      <c r="DZ317" s="86"/>
      <c r="EA317" s="86"/>
      <c r="EB317"/>
      <c r="EC317" s="86"/>
      <c r="ED317" s="86"/>
      <c r="EE317" s="86"/>
      <c r="EF317"/>
      <c r="EG317" s="86"/>
      <c r="EH317" s="86"/>
      <c r="EI317" s="86"/>
      <c r="EJ317" s="159"/>
      <c r="EK317" s="159"/>
      <c r="EL317" s="160"/>
      <c r="FA317" s="78"/>
    </row>
    <row r="318" spans="1:157">
      <c r="A318" s="26"/>
      <c r="B318" s="26"/>
      <c r="C318" s="315"/>
      <c r="D318" s="37" t="s">
        <v>1074</v>
      </c>
      <c r="E318" s="37" t="s">
        <v>1075</v>
      </c>
      <c r="F318" s="38"/>
      <c r="G318" s="39"/>
      <c r="H318" s="40"/>
      <c r="I318" s="40"/>
      <c r="J318" s="40"/>
      <c r="K318" s="40"/>
      <c r="L318" s="40"/>
      <c r="M318" s="40"/>
      <c r="N318" s="40"/>
      <c r="O318" s="40"/>
      <c r="P318" s="40"/>
      <c r="Q318" s="40"/>
      <c r="R318" s="40"/>
      <c r="S318" s="40"/>
      <c r="T318" s="40"/>
      <c r="U318" s="40"/>
      <c r="V318" s="40"/>
      <c r="W318" s="40"/>
      <c r="X318" s="40"/>
      <c r="Y318" s="40"/>
      <c r="Z318" s="40"/>
      <c r="AA318" s="40"/>
      <c r="AB318" s="40"/>
      <c r="AC318" s="40"/>
      <c r="AD318" s="40"/>
      <c r="AE318" s="40"/>
      <c r="AF318" s="40"/>
      <c r="AG318" s="40"/>
      <c r="AH318" s="40"/>
      <c r="AI318" s="40"/>
      <c r="AJ318" s="40"/>
      <c r="AK318" s="40"/>
      <c r="AL318" s="40"/>
      <c r="AM318" s="40"/>
      <c r="AN318" s="40"/>
      <c r="AO318" s="40"/>
      <c r="AP318" s="40"/>
      <c r="AQ318" s="81"/>
      <c r="AR318" s="40"/>
      <c r="AS318" s="40"/>
      <c r="AT318" s="120" t="s">
        <v>922</v>
      </c>
      <c r="AU318" s="40" t="s">
        <v>922</v>
      </c>
      <c r="AV318" s="40" t="s">
        <v>922</v>
      </c>
      <c r="AW318" s="40" t="s">
        <v>922</v>
      </c>
      <c r="AX318" s="40" t="s">
        <v>922</v>
      </c>
      <c r="AY318" s="40" t="s">
        <v>922</v>
      </c>
      <c r="AZ318" s="40" t="s">
        <v>922</v>
      </c>
      <c r="BA318" s="40" t="s">
        <v>922</v>
      </c>
      <c r="BB318" s="40" t="s">
        <v>922</v>
      </c>
      <c r="BC318" s="40" t="s">
        <v>922</v>
      </c>
      <c r="BD318" s="106" t="s">
        <v>922</v>
      </c>
      <c r="BE318" s="140" t="s">
        <v>922</v>
      </c>
      <c r="BF318" s="140" t="s">
        <v>922</v>
      </c>
      <c r="BG318" s="40"/>
      <c r="BH318" s="40"/>
      <c r="BI318" s="40"/>
      <c r="BJ318" s="40"/>
      <c r="BK318" s="40"/>
      <c r="BL318" s="100"/>
      <c r="BM318" s="101"/>
      <c r="BN318" s="101"/>
      <c r="BO318" s="99"/>
      <c r="BP318" s="9"/>
      <c r="BQ318" s="1"/>
      <c r="BR318" s="25"/>
      <c r="BS318" s="67"/>
      <c r="BT318" s="67"/>
      <c r="BU318" s="84" t="e">
        <f t="shared" si="13"/>
        <v>#VALUE!</v>
      </c>
      <c r="BV318" s="99">
        <f t="shared" si="14"/>
        <v>0</v>
      </c>
      <c r="BW318" s="84"/>
      <c r="BX318" s="84"/>
      <c r="BY318" s="57" t="s">
        <v>18</v>
      </c>
      <c r="BZ318" s="14" t="s">
        <v>2460</v>
      </c>
      <c r="CA318" s="245">
        <v>41726.715416666666</v>
      </c>
      <c r="CB318" t="s">
        <v>2549</v>
      </c>
      <c r="CC318" s="13"/>
      <c r="CD318" s="67"/>
      <c r="CE318" s="77">
        <v>312</v>
      </c>
      <c r="CF318" s="71">
        <v>81</v>
      </c>
      <c r="CG318" s="71">
        <v>82</v>
      </c>
      <c r="CH318" s="71">
        <v>75</v>
      </c>
      <c r="CI318" s="71">
        <v>77</v>
      </c>
      <c r="CJ318" s="71">
        <v>1</v>
      </c>
      <c r="CK318" s="71">
        <v>1</v>
      </c>
      <c r="CL318" s="71">
        <v>1</v>
      </c>
      <c r="CM318" s="71"/>
      <c r="CN318"/>
      <c r="CO318"/>
      <c r="CP318"/>
      <c r="CQ318"/>
      <c r="CR318"/>
      <c r="CS318">
        <v>312</v>
      </c>
      <c r="CT318">
        <v>57</v>
      </c>
      <c r="CU318" s="86">
        <v>207.48382568359375</v>
      </c>
      <c r="CV318" s="86">
        <v>-12.516179084777832</v>
      </c>
      <c r="CW318" s="86"/>
      <c r="CX318" s="86"/>
      <c r="CY318" s="86"/>
      <c r="CZ318"/>
      <c r="DA318"/>
      <c r="DB318"/>
      <c r="DC318" s="86"/>
      <c r="DD318"/>
      <c r="DE318"/>
      <c r="DF318"/>
      <c r="DG318" s="86">
        <v>212</v>
      </c>
      <c r="DH318">
        <v>364.09735107421875</v>
      </c>
      <c r="DI318">
        <v>-9.7640295028686523</v>
      </c>
      <c r="DJ318">
        <v>49</v>
      </c>
      <c r="DK318" s="86">
        <v>91</v>
      </c>
      <c r="DL318">
        <v>120</v>
      </c>
      <c r="DM318"/>
      <c r="DN318"/>
      <c r="DO318" s="86"/>
      <c r="DP318"/>
      <c r="DQ318"/>
      <c r="DR318"/>
      <c r="DS318" s="86"/>
      <c r="DT318"/>
      <c r="DU318" s="86"/>
      <c r="DV318" s="86"/>
      <c r="DW318" s="86"/>
      <c r="DX318"/>
      <c r="DY318" s="86"/>
      <c r="DZ318" s="86"/>
      <c r="EA318" s="86"/>
      <c r="EB318"/>
      <c r="EC318" s="86"/>
      <c r="ED318" s="86"/>
      <c r="EE318" s="86"/>
      <c r="EF318"/>
      <c r="EG318" s="86"/>
      <c r="EH318" s="86"/>
      <c r="EI318" s="86"/>
      <c r="EJ318" s="159"/>
      <c r="EK318" s="159"/>
      <c r="EL318" s="160"/>
      <c r="FA318" s="78"/>
    </row>
    <row r="319" spans="1:157">
      <c r="A319" s="26"/>
      <c r="B319" s="26"/>
      <c r="C319" s="315"/>
      <c r="D319" s="37" t="s">
        <v>1076</v>
      </c>
      <c r="E319" s="37" t="s">
        <v>1077</v>
      </c>
      <c r="F319" s="38"/>
      <c r="G319" s="39"/>
      <c r="H319" s="40"/>
      <c r="I319" s="40"/>
      <c r="J319" s="40"/>
      <c r="K319" s="40"/>
      <c r="L319" s="40"/>
      <c r="M319" s="40"/>
      <c r="N319" s="40"/>
      <c r="O319" s="40"/>
      <c r="P319" s="40"/>
      <c r="Q319" s="40"/>
      <c r="R319" s="40"/>
      <c r="S319" s="40"/>
      <c r="T319" s="40"/>
      <c r="U319" s="40"/>
      <c r="V319" s="40"/>
      <c r="W319" s="40"/>
      <c r="X319" s="40"/>
      <c r="Y319" s="40"/>
      <c r="Z319" s="40"/>
      <c r="AA319" s="40"/>
      <c r="AB319" s="40"/>
      <c r="AC319" s="40"/>
      <c r="AD319" s="40"/>
      <c r="AE319" s="40"/>
      <c r="AF319" s="40"/>
      <c r="AG319" s="40"/>
      <c r="AH319" s="40"/>
      <c r="AI319" s="40"/>
      <c r="AJ319" s="40"/>
      <c r="AK319" s="40"/>
      <c r="AL319" s="40"/>
      <c r="AM319" s="40"/>
      <c r="AN319" s="40"/>
      <c r="AO319" s="40"/>
      <c r="AP319" s="40"/>
      <c r="AQ319" s="81"/>
      <c r="AR319" s="40"/>
      <c r="AS319" s="40"/>
      <c r="AT319" s="120" t="s">
        <v>1214</v>
      </c>
      <c r="AU319" s="40" t="s">
        <v>1214</v>
      </c>
      <c r="AV319" s="40" t="s">
        <v>1214</v>
      </c>
      <c r="AW319" s="40" t="s">
        <v>1214</v>
      </c>
      <c r="AX319" s="40" t="s">
        <v>1214</v>
      </c>
      <c r="AY319" s="40" t="s">
        <v>1214</v>
      </c>
      <c r="AZ319" s="40" t="s">
        <v>1214</v>
      </c>
      <c r="BA319" s="40" t="s">
        <v>1214</v>
      </c>
      <c r="BB319" s="40" t="s">
        <v>1214</v>
      </c>
      <c r="BC319" s="40" t="s">
        <v>1214</v>
      </c>
      <c r="BD319" s="106" t="s">
        <v>1214</v>
      </c>
      <c r="BE319" s="140" t="s">
        <v>1214</v>
      </c>
      <c r="BF319" s="140" t="s">
        <v>1214</v>
      </c>
      <c r="BG319" s="40"/>
      <c r="BH319" s="40"/>
      <c r="BI319" s="40"/>
      <c r="BJ319" s="40"/>
      <c r="BK319" s="40"/>
      <c r="BL319" s="100"/>
      <c r="BM319" s="101"/>
      <c r="BN319" s="101"/>
      <c r="BO319" s="99"/>
      <c r="BP319" s="9"/>
      <c r="BQ319" s="1"/>
      <c r="BR319" s="25"/>
      <c r="BS319" s="67"/>
      <c r="BT319" s="67"/>
      <c r="BU319" s="84" t="e">
        <f t="shared" si="13"/>
        <v>#VALUE!</v>
      </c>
      <c r="BV319" s="99">
        <f t="shared" si="14"/>
        <v>0</v>
      </c>
      <c r="BW319" s="84"/>
      <c r="BX319" s="84"/>
      <c r="BY319" s="57" t="s">
        <v>19</v>
      </c>
      <c r="BZ319" s="14" t="s">
        <v>2462</v>
      </c>
      <c r="CA319" s="245">
        <v>41726.715428240743</v>
      </c>
      <c r="CB319" t="s">
        <v>2550</v>
      </c>
      <c r="CC319" s="13"/>
      <c r="CD319" s="67"/>
      <c r="CE319" s="77">
        <v>313</v>
      </c>
      <c r="CF319" s="71">
        <v>80</v>
      </c>
      <c r="CG319" s="71">
        <v>77</v>
      </c>
      <c r="CH319" s="71">
        <v>76</v>
      </c>
      <c r="CI319" s="71">
        <v>77</v>
      </c>
      <c r="CJ319" s="71">
        <v>0</v>
      </c>
      <c r="CK319" s="71">
        <v>1</v>
      </c>
      <c r="CL319" s="71">
        <v>0</v>
      </c>
      <c r="CM319" s="71"/>
      <c r="CN319"/>
      <c r="CO319"/>
      <c r="CP319"/>
      <c r="CQ319"/>
      <c r="CR319"/>
      <c r="CS319">
        <v>313</v>
      </c>
      <c r="CT319">
        <v>57</v>
      </c>
      <c r="CU319" s="86">
        <v>207.48382568359375</v>
      </c>
      <c r="CV319" s="86">
        <v>-12.516179084777832</v>
      </c>
      <c r="CW319" s="86"/>
      <c r="CX319" s="86"/>
      <c r="CY319" s="86"/>
      <c r="CZ319"/>
      <c r="DA319"/>
      <c r="DB319"/>
      <c r="DC319" s="86"/>
      <c r="DD319"/>
      <c r="DE319"/>
      <c r="DF319"/>
      <c r="DG319" s="86">
        <v>213</v>
      </c>
      <c r="DH319">
        <v>364.09735107421875</v>
      </c>
      <c r="DI319">
        <v>-9.8563594818115234</v>
      </c>
      <c r="DJ319">
        <v>48.333332061767578</v>
      </c>
      <c r="DK319" s="86">
        <v>91</v>
      </c>
      <c r="DL319">
        <v>120</v>
      </c>
      <c r="DM319"/>
      <c r="DN319"/>
      <c r="DO319" s="86"/>
      <c r="DP319"/>
      <c r="DQ319"/>
      <c r="DR319"/>
      <c r="DS319" s="86"/>
      <c r="DT319"/>
      <c r="DU319" s="86"/>
      <c r="DV319" s="86"/>
      <c r="DW319" s="86"/>
      <c r="DX319"/>
      <c r="DY319" s="86"/>
      <c r="DZ319" s="86"/>
      <c r="EA319" s="86"/>
      <c r="EB319"/>
      <c r="EC319" s="86"/>
      <c r="ED319" s="86"/>
      <c r="EE319" s="86"/>
      <c r="EF319"/>
      <c r="EG319" s="86"/>
      <c r="EH319" s="86"/>
      <c r="EI319" s="86"/>
      <c r="EJ319" s="159"/>
      <c r="EK319" s="159"/>
      <c r="EL319" s="160"/>
      <c r="FA319" s="78"/>
    </row>
    <row r="320" spans="1:157">
      <c r="A320" s="26"/>
      <c r="B320" s="26"/>
      <c r="C320" s="315"/>
      <c r="D320" s="37" t="s">
        <v>1078</v>
      </c>
      <c r="E320" s="37" t="s">
        <v>1079</v>
      </c>
      <c r="F320" s="38"/>
      <c r="G320" s="39"/>
      <c r="H320" s="40"/>
      <c r="I320" s="40"/>
      <c r="J320" s="40"/>
      <c r="K320" s="40"/>
      <c r="L320" s="40"/>
      <c r="M320" s="40"/>
      <c r="N320" s="40"/>
      <c r="O320" s="40"/>
      <c r="P320" s="40"/>
      <c r="Q320" s="40"/>
      <c r="R320" s="40"/>
      <c r="S320" s="40"/>
      <c r="T320" s="40"/>
      <c r="U320" s="40"/>
      <c r="V320" s="40"/>
      <c r="W320" s="40"/>
      <c r="X320" s="40"/>
      <c r="Y320" s="40"/>
      <c r="Z320" s="40"/>
      <c r="AA320" s="40"/>
      <c r="AB320" s="40"/>
      <c r="AC320" s="40"/>
      <c r="AD320" s="40"/>
      <c r="AE320" s="40"/>
      <c r="AF320" s="40"/>
      <c r="AG320" s="46"/>
      <c r="AH320" s="40"/>
      <c r="AI320" s="46"/>
      <c r="AJ320" s="40"/>
      <c r="AK320" s="40"/>
      <c r="AL320" s="40"/>
      <c r="AM320" s="40"/>
      <c r="AN320" s="40"/>
      <c r="AO320" s="40"/>
      <c r="AP320" s="40"/>
      <c r="AQ320" s="81"/>
      <c r="AR320" s="40"/>
      <c r="AS320" s="40"/>
      <c r="AT320" s="120" t="s">
        <v>2128</v>
      </c>
      <c r="AU320" s="40" t="s">
        <v>2128</v>
      </c>
      <c r="AV320" s="40" t="s">
        <v>2128</v>
      </c>
      <c r="AW320" s="40" t="s">
        <v>2208</v>
      </c>
      <c r="AX320" s="40" t="s">
        <v>2208</v>
      </c>
      <c r="AY320" s="40" t="s">
        <v>2208</v>
      </c>
      <c r="AZ320" s="40" t="s">
        <v>2208</v>
      </c>
      <c r="BA320" s="40" t="s">
        <v>2208</v>
      </c>
      <c r="BB320" s="40" t="s">
        <v>2208</v>
      </c>
      <c r="BC320" s="40" t="s">
        <v>2208</v>
      </c>
      <c r="BD320" s="106" t="s">
        <v>2208</v>
      </c>
      <c r="BE320" s="140" t="s">
        <v>2208</v>
      </c>
      <c r="BF320" s="140" t="s">
        <v>2208</v>
      </c>
      <c r="BG320" s="40"/>
      <c r="BH320" s="40"/>
      <c r="BI320" s="40"/>
      <c r="BJ320" s="40"/>
      <c r="BK320" s="40"/>
      <c r="BL320" s="100"/>
      <c r="BM320" s="101"/>
      <c r="BN320" s="101"/>
      <c r="BO320" s="99"/>
      <c r="BP320" s="9"/>
      <c r="BQ320" s="1"/>
      <c r="BR320" s="25"/>
      <c r="BS320" s="67"/>
      <c r="BT320" s="67"/>
      <c r="BU320" s="84" t="e">
        <f t="shared" si="13"/>
        <v>#VALUE!</v>
      </c>
      <c r="BV320" s="99">
        <f t="shared" si="14"/>
        <v>0</v>
      </c>
      <c r="BW320" s="84"/>
      <c r="BX320" s="84"/>
      <c r="BY320" s="57" t="s">
        <v>20</v>
      </c>
      <c r="BZ320" s="14" t="s">
        <v>2454</v>
      </c>
      <c r="CA320" s="245">
        <v>41726.715428240743</v>
      </c>
      <c r="CB320" t="s">
        <v>2220</v>
      </c>
      <c r="CC320" s="13"/>
      <c r="CD320" s="67"/>
      <c r="CE320" s="77">
        <v>314</v>
      </c>
      <c r="CF320" s="71">
        <v>79</v>
      </c>
      <c r="CG320" s="71">
        <v>80</v>
      </c>
      <c r="CH320" s="71">
        <v>78</v>
      </c>
      <c r="CI320" s="71">
        <v>75</v>
      </c>
      <c r="CJ320" s="71">
        <v>1</v>
      </c>
      <c r="CK320" s="71">
        <v>1</v>
      </c>
      <c r="CL320" s="71">
        <v>1</v>
      </c>
      <c r="CM320" s="71"/>
      <c r="CN320"/>
      <c r="CO320"/>
      <c r="CP320"/>
      <c r="CQ320"/>
      <c r="CR320"/>
      <c r="CS320">
        <v>314</v>
      </c>
      <c r="CT320">
        <v>57</v>
      </c>
      <c r="CU320" s="86">
        <v>207.48382568359375</v>
      </c>
      <c r="CV320" s="86">
        <v>-12.516179084777832</v>
      </c>
      <c r="CW320" s="86"/>
      <c r="CX320" s="86"/>
      <c r="CY320" s="86"/>
      <c r="CZ320"/>
      <c r="DA320"/>
      <c r="DB320"/>
      <c r="DC320" s="86"/>
      <c r="DD320"/>
      <c r="DE320"/>
      <c r="DF320"/>
      <c r="DG320" s="86">
        <v>214</v>
      </c>
      <c r="DH320">
        <v>364.09735107421875</v>
      </c>
      <c r="DI320">
        <v>-9.9491252899169922</v>
      </c>
      <c r="DJ320">
        <v>48.200000762939453</v>
      </c>
      <c r="DK320" s="86">
        <v>91</v>
      </c>
      <c r="DL320">
        <v>120</v>
      </c>
      <c r="DM320"/>
      <c r="DN320"/>
      <c r="DO320" s="86"/>
      <c r="DP320"/>
      <c r="DQ320"/>
      <c r="DR320"/>
      <c r="DS320" s="86"/>
      <c r="DT320"/>
      <c r="DU320" s="86"/>
      <c r="DV320" s="86"/>
      <c r="DW320" s="86"/>
      <c r="DX320"/>
      <c r="DY320" s="86"/>
      <c r="DZ320" s="86"/>
      <c r="EA320" s="86"/>
      <c r="EB320"/>
      <c r="EC320" s="86"/>
      <c r="ED320" s="86"/>
      <c r="EE320" s="86"/>
      <c r="EF320"/>
      <c r="EG320" s="86"/>
      <c r="EH320" s="86"/>
      <c r="EI320" s="86"/>
      <c r="EJ320" s="159"/>
      <c r="EK320" s="159"/>
      <c r="EL320" s="160"/>
      <c r="FA320" s="78"/>
    </row>
    <row r="321" spans="1:157">
      <c r="A321" s="26"/>
      <c r="B321" s="26"/>
      <c r="C321" s="315"/>
      <c r="D321" s="37" t="s">
        <v>1080</v>
      </c>
      <c r="E321" s="37" t="s">
        <v>1081</v>
      </c>
      <c r="F321" s="38"/>
      <c r="G321" s="39"/>
      <c r="H321" s="40"/>
      <c r="I321" s="40"/>
      <c r="J321" s="40"/>
      <c r="K321" s="40"/>
      <c r="L321" s="40"/>
      <c r="M321" s="40"/>
      <c r="N321" s="40"/>
      <c r="O321" s="40"/>
      <c r="P321" s="40"/>
      <c r="Q321" s="40"/>
      <c r="R321" s="40"/>
      <c r="S321" s="40"/>
      <c r="T321" s="40"/>
      <c r="U321" s="40"/>
      <c r="V321" s="40"/>
      <c r="W321" s="40"/>
      <c r="X321" s="40"/>
      <c r="Y321" s="40"/>
      <c r="Z321" s="40"/>
      <c r="AA321" s="40"/>
      <c r="AB321" s="40"/>
      <c r="AC321" s="40"/>
      <c r="AD321" s="40"/>
      <c r="AE321" s="40"/>
      <c r="AF321" s="40"/>
      <c r="AG321" s="40"/>
      <c r="AH321" s="40"/>
      <c r="AI321" s="40"/>
      <c r="AJ321" s="40"/>
      <c r="AK321" s="40"/>
      <c r="AL321" s="40"/>
      <c r="AM321" s="40"/>
      <c r="AN321" s="40"/>
      <c r="AO321" s="40"/>
      <c r="AP321" s="40"/>
      <c r="AQ321" s="81"/>
      <c r="AR321" s="40"/>
      <c r="AS321" s="40"/>
      <c r="AT321" s="120" t="s">
        <v>927</v>
      </c>
      <c r="AU321" s="40" t="s">
        <v>927</v>
      </c>
      <c r="AV321" s="40" t="s">
        <v>927</v>
      </c>
      <c r="AW321" s="40" t="s">
        <v>927</v>
      </c>
      <c r="AX321" s="40" t="s">
        <v>927</v>
      </c>
      <c r="AY321" s="40" t="s">
        <v>927</v>
      </c>
      <c r="AZ321" s="40" t="s">
        <v>927</v>
      </c>
      <c r="BA321" s="40" t="s">
        <v>927</v>
      </c>
      <c r="BB321" s="40" t="s">
        <v>927</v>
      </c>
      <c r="BC321" s="40" t="s">
        <v>927</v>
      </c>
      <c r="BD321" s="106" t="s">
        <v>927</v>
      </c>
      <c r="BE321" s="140" t="s">
        <v>927</v>
      </c>
      <c r="BF321" s="140" t="s">
        <v>927</v>
      </c>
      <c r="BG321" s="40"/>
      <c r="BH321" s="40"/>
      <c r="BI321" s="40"/>
      <c r="BJ321" s="40"/>
      <c r="BK321" s="40"/>
      <c r="BL321" s="100"/>
      <c r="BM321" s="101"/>
      <c r="BN321" s="101"/>
      <c r="BO321" s="99"/>
      <c r="BP321" s="9"/>
      <c r="BQ321" s="1"/>
      <c r="BR321" s="25"/>
      <c r="BS321" s="67"/>
      <c r="BT321" s="67"/>
      <c r="BU321" s="84" t="e">
        <f t="shared" si="13"/>
        <v>#VALUE!</v>
      </c>
      <c r="BV321" s="99">
        <f t="shared" si="14"/>
        <v>0</v>
      </c>
      <c r="BW321" s="84"/>
      <c r="BX321" s="84"/>
      <c r="BY321" s="57" t="s">
        <v>21</v>
      </c>
      <c r="BZ321" s="14" t="s">
        <v>427</v>
      </c>
      <c r="CA321" s="245">
        <v>41726.715428240743</v>
      </c>
      <c r="CB321" t="s">
        <v>2551</v>
      </c>
      <c r="CC321" s="13"/>
      <c r="CD321" s="67"/>
      <c r="CE321" s="77">
        <v>315</v>
      </c>
      <c r="CF321" s="71">
        <v>81</v>
      </c>
      <c r="CG321" s="71">
        <v>79</v>
      </c>
      <c r="CH321" s="71">
        <v>77</v>
      </c>
      <c r="CI321" s="71">
        <v>78</v>
      </c>
      <c r="CJ321" s="71">
        <v>1</v>
      </c>
      <c r="CK321" s="71">
        <v>1</v>
      </c>
      <c r="CL321" s="71">
        <v>1</v>
      </c>
      <c r="CM321" s="71"/>
      <c r="CN321"/>
      <c r="CO321"/>
      <c r="CP321"/>
      <c r="CQ321"/>
      <c r="CR321"/>
      <c r="CS321">
        <v>315</v>
      </c>
      <c r="CT321">
        <v>57</v>
      </c>
      <c r="CU321" s="86">
        <v>207.48382568359375</v>
      </c>
      <c r="CV321" s="86">
        <v>-12.516179084777832</v>
      </c>
      <c r="CW321" s="86"/>
      <c r="CX321" s="86"/>
      <c r="CY321" s="86"/>
      <c r="CZ321"/>
      <c r="DA321"/>
      <c r="DB321"/>
      <c r="DC321" s="86"/>
      <c r="DD321"/>
      <c r="DE321"/>
      <c r="DF321"/>
      <c r="DG321" s="86">
        <v>214</v>
      </c>
      <c r="DH321">
        <v>364.60086059570312</v>
      </c>
      <c r="DI321">
        <v>-9.9491252899169922</v>
      </c>
      <c r="DJ321">
        <v>47.533332824707031</v>
      </c>
      <c r="DK321" s="86">
        <v>91</v>
      </c>
      <c r="DL321">
        <v>120</v>
      </c>
      <c r="DM321"/>
      <c r="DN321"/>
      <c r="DO321" s="86"/>
      <c r="DP321"/>
      <c r="DQ321"/>
      <c r="DR321"/>
      <c r="DS321" s="86"/>
      <c r="DT321"/>
      <c r="DU321" s="86"/>
      <c r="DV321" s="86"/>
      <c r="DW321" s="86"/>
      <c r="DX321"/>
      <c r="DY321" s="86"/>
      <c r="DZ321" s="86"/>
      <c r="EA321" s="86"/>
      <c r="EB321"/>
      <c r="EC321" s="86"/>
      <c r="ED321" s="86"/>
      <c r="EE321" s="86"/>
      <c r="EF321"/>
      <c r="EG321" s="86"/>
      <c r="EH321" s="86"/>
      <c r="EI321" s="86"/>
      <c r="EJ321" s="159"/>
      <c r="EK321" s="159"/>
      <c r="EL321" s="160"/>
      <c r="FA321" s="78"/>
    </row>
    <row r="322" spans="1:157">
      <c r="A322" s="26"/>
      <c r="B322" s="26"/>
      <c r="C322" s="315"/>
      <c r="D322" s="37" t="s">
        <v>1082</v>
      </c>
      <c r="E322" s="37" t="s">
        <v>1083</v>
      </c>
      <c r="F322" s="38"/>
      <c r="G322" s="39"/>
      <c r="H322" s="40"/>
      <c r="I322" s="40"/>
      <c r="J322" s="40"/>
      <c r="K322" s="40"/>
      <c r="L322" s="40"/>
      <c r="M322" s="40"/>
      <c r="N322" s="40"/>
      <c r="O322" s="40"/>
      <c r="P322" s="40"/>
      <c r="Q322" s="40"/>
      <c r="R322" s="40"/>
      <c r="S322" s="40"/>
      <c r="T322" s="40"/>
      <c r="U322" s="40"/>
      <c r="V322" s="40"/>
      <c r="W322" s="40"/>
      <c r="X322" s="40"/>
      <c r="Y322" s="40"/>
      <c r="Z322" s="40"/>
      <c r="AA322" s="40"/>
      <c r="AB322" s="40"/>
      <c r="AC322" s="40"/>
      <c r="AD322" s="40"/>
      <c r="AE322" s="40"/>
      <c r="AF322" s="40"/>
      <c r="AG322" s="40"/>
      <c r="AH322" s="40"/>
      <c r="AI322" s="40"/>
      <c r="AJ322" s="40"/>
      <c r="AK322" s="40"/>
      <c r="AL322" s="40"/>
      <c r="AM322" s="40"/>
      <c r="AN322" s="40"/>
      <c r="AO322" s="40"/>
      <c r="AP322" s="40"/>
      <c r="AQ322" s="81"/>
      <c r="AR322" s="40"/>
      <c r="AS322" s="40"/>
      <c r="AT322" s="120" t="s">
        <v>1207</v>
      </c>
      <c r="AU322" s="40" t="s">
        <v>1207</v>
      </c>
      <c r="AV322" s="40" t="s">
        <v>1207</v>
      </c>
      <c r="AW322" s="40" t="s">
        <v>1206</v>
      </c>
      <c r="AX322" s="40" t="s">
        <v>1206</v>
      </c>
      <c r="AY322" s="40" t="s">
        <v>1206</v>
      </c>
      <c r="AZ322" s="40" t="s">
        <v>1206</v>
      </c>
      <c r="BA322" s="40" t="s">
        <v>1206</v>
      </c>
      <c r="BB322" s="40" t="s">
        <v>1206</v>
      </c>
      <c r="BC322" s="40" t="s">
        <v>1206</v>
      </c>
      <c r="BD322" s="106" t="s">
        <v>1206</v>
      </c>
      <c r="BE322" s="140" t="s">
        <v>1206</v>
      </c>
      <c r="BF322" s="140" t="s">
        <v>1206</v>
      </c>
      <c r="BG322" s="40"/>
      <c r="BH322" s="40"/>
      <c r="BI322" s="40"/>
      <c r="BJ322" s="40"/>
      <c r="BK322" s="40"/>
      <c r="BL322" s="100"/>
      <c r="BM322" s="101"/>
      <c r="BN322" s="101"/>
      <c r="BO322" s="99"/>
      <c r="BP322" s="9"/>
      <c r="BQ322" s="1"/>
      <c r="BR322" s="25"/>
      <c r="BS322" s="67"/>
      <c r="BT322" s="67"/>
      <c r="BU322" s="84" t="e">
        <f t="shared" si="13"/>
        <v>#VALUE!</v>
      </c>
      <c r="BV322" s="99">
        <f t="shared" si="14"/>
        <v>0</v>
      </c>
      <c r="BW322" s="84"/>
      <c r="BX322" s="84"/>
      <c r="BY322" s="57" t="s">
        <v>22</v>
      </c>
      <c r="BZ322" s="14" t="s">
        <v>2456</v>
      </c>
      <c r="CA322" s="245">
        <v>41726.715428240743</v>
      </c>
      <c r="CB322" t="s">
        <v>2552</v>
      </c>
      <c r="CC322" s="13"/>
      <c r="CD322" s="67"/>
      <c r="CE322" s="77">
        <v>316</v>
      </c>
      <c r="CF322" s="71">
        <v>82</v>
      </c>
      <c r="CG322" s="71">
        <v>81</v>
      </c>
      <c r="CH322" s="71">
        <v>78</v>
      </c>
      <c r="CI322" s="71">
        <v>77</v>
      </c>
      <c r="CJ322" s="71">
        <v>1</v>
      </c>
      <c r="CK322" s="71">
        <v>1</v>
      </c>
      <c r="CL322" s="71">
        <v>1</v>
      </c>
      <c r="CM322" s="71"/>
      <c r="CN322"/>
      <c r="CO322"/>
      <c r="CP322"/>
      <c r="CQ322"/>
      <c r="CR322"/>
      <c r="CS322">
        <v>316</v>
      </c>
      <c r="CT322">
        <v>57</v>
      </c>
      <c r="CU322" s="86">
        <v>207.48382568359375</v>
      </c>
      <c r="CV322" s="86">
        <v>-12.516179084777832</v>
      </c>
      <c r="CW322" s="86"/>
      <c r="CX322" s="86"/>
      <c r="CY322" s="86"/>
      <c r="CZ322"/>
      <c r="DA322"/>
      <c r="DB322"/>
      <c r="DC322" s="86"/>
      <c r="DD322"/>
      <c r="DE322"/>
      <c r="DF322"/>
      <c r="DG322" s="86">
        <v>215</v>
      </c>
      <c r="DH322">
        <v>364.03240966796875</v>
      </c>
      <c r="DI322">
        <v>-10.042325019836426</v>
      </c>
      <c r="DJ322">
        <v>52.799999237060547</v>
      </c>
      <c r="DK322" s="86">
        <v>89</v>
      </c>
      <c r="DL322">
        <v>120</v>
      </c>
      <c r="DM322"/>
      <c r="DN322"/>
      <c r="DO322" s="86"/>
      <c r="DP322"/>
      <c r="DQ322"/>
      <c r="DR322"/>
      <c r="DS322" s="86"/>
      <c r="DT322"/>
      <c r="DU322" s="86"/>
      <c r="DV322" s="86"/>
      <c r="DW322" s="86"/>
      <c r="DX322"/>
      <c r="DY322" s="86"/>
      <c r="DZ322" s="86"/>
      <c r="EA322" s="86"/>
      <c r="EB322"/>
      <c r="EC322" s="86"/>
      <c r="ED322" s="86"/>
      <c r="EE322" s="86"/>
      <c r="EF322"/>
      <c r="EG322" s="86"/>
      <c r="EH322" s="86"/>
      <c r="EI322" s="86"/>
      <c r="EJ322" s="159"/>
      <c r="EK322" s="159"/>
      <c r="EL322" s="160"/>
      <c r="FA322" s="78"/>
    </row>
    <row r="323" spans="1:157">
      <c r="A323" s="26"/>
      <c r="B323" s="26"/>
      <c r="C323" s="315"/>
      <c r="D323" s="37" t="s">
        <v>1084</v>
      </c>
      <c r="E323" s="37" t="s">
        <v>1085</v>
      </c>
      <c r="F323" s="38"/>
      <c r="G323" s="39"/>
      <c r="H323" s="40"/>
      <c r="I323" s="40"/>
      <c r="J323" s="40"/>
      <c r="K323" s="40"/>
      <c r="L323" s="40"/>
      <c r="M323" s="40"/>
      <c r="N323" s="40"/>
      <c r="O323" s="40"/>
      <c r="P323" s="40"/>
      <c r="Q323" s="40"/>
      <c r="R323" s="40"/>
      <c r="S323" s="40"/>
      <c r="T323" s="40"/>
      <c r="U323" s="40"/>
      <c r="V323" s="40"/>
      <c r="W323" s="40"/>
      <c r="X323" s="40"/>
      <c r="Y323" s="40"/>
      <c r="Z323" s="40"/>
      <c r="AA323" s="40"/>
      <c r="AB323" s="40"/>
      <c r="AC323" s="40"/>
      <c r="AD323" s="40"/>
      <c r="AE323" s="40"/>
      <c r="AF323" s="40"/>
      <c r="AG323" s="40"/>
      <c r="AH323" s="40"/>
      <c r="AI323" s="40"/>
      <c r="AJ323" s="40"/>
      <c r="AK323" s="40"/>
      <c r="AL323" s="40"/>
      <c r="AM323" s="40"/>
      <c r="AN323" s="40"/>
      <c r="AO323" s="40"/>
      <c r="AP323" s="40"/>
      <c r="AQ323" s="81"/>
      <c r="AR323" s="40"/>
      <c r="AS323" s="40"/>
      <c r="AT323" s="120" t="s">
        <v>922</v>
      </c>
      <c r="AU323" s="40" t="s">
        <v>922</v>
      </c>
      <c r="AV323" s="40" t="s">
        <v>922</v>
      </c>
      <c r="AW323" s="40" t="s">
        <v>922</v>
      </c>
      <c r="AX323" s="40" t="s">
        <v>922</v>
      </c>
      <c r="AY323" s="40" t="s">
        <v>922</v>
      </c>
      <c r="AZ323" s="40" t="s">
        <v>922</v>
      </c>
      <c r="BA323" s="40" t="s">
        <v>922</v>
      </c>
      <c r="BB323" s="40" t="s">
        <v>922</v>
      </c>
      <c r="BC323" s="40" t="s">
        <v>922</v>
      </c>
      <c r="BD323" s="106" t="s">
        <v>922</v>
      </c>
      <c r="BE323" s="140" t="s">
        <v>922</v>
      </c>
      <c r="BF323" s="140" t="s">
        <v>922</v>
      </c>
      <c r="BG323" s="40"/>
      <c r="BH323" s="40"/>
      <c r="BI323" s="40"/>
      <c r="BJ323" s="40"/>
      <c r="BK323" s="40"/>
      <c r="BL323" s="100"/>
      <c r="BM323" s="101"/>
      <c r="BN323" s="101"/>
      <c r="BO323" s="99"/>
      <c r="BP323" s="9"/>
      <c r="BQ323" s="1"/>
      <c r="BR323" s="25"/>
      <c r="BS323" s="67"/>
      <c r="BT323" s="67"/>
      <c r="BU323" s="84" t="e">
        <f t="shared" si="13"/>
        <v>#VALUE!</v>
      </c>
      <c r="BV323" s="99">
        <f t="shared" si="14"/>
        <v>0</v>
      </c>
      <c r="BW323" s="84"/>
      <c r="BX323" s="84"/>
      <c r="BY323" s="57" t="s">
        <v>23</v>
      </c>
      <c r="BZ323" s="14" t="s">
        <v>2458</v>
      </c>
      <c r="CA323" s="245">
        <v>41726.715428240743</v>
      </c>
      <c r="CB323" t="s">
        <v>2553</v>
      </c>
      <c r="CC323" s="13"/>
      <c r="CD323" s="67"/>
      <c r="CE323" s="77">
        <v>317</v>
      </c>
      <c r="CF323" s="71">
        <v>81</v>
      </c>
      <c r="CG323" s="71">
        <v>80</v>
      </c>
      <c r="CH323" s="71">
        <v>74</v>
      </c>
      <c r="CI323" s="71">
        <v>79</v>
      </c>
      <c r="CJ323" s="71">
        <v>1</v>
      </c>
      <c r="CK323" s="71">
        <v>1</v>
      </c>
      <c r="CL323" s="71">
        <v>1</v>
      </c>
      <c r="CM323" s="71"/>
      <c r="CN323"/>
      <c r="CO323"/>
      <c r="CP323"/>
      <c r="CQ323"/>
      <c r="CR323"/>
      <c r="CS323">
        <v>317</v>
      </c>
      <c r="CT323">
        <v>58</v>
      </c>
      <c r="CU323" s="86">
        <v>207.04080200195312</v>
      </c>
      <c r="CV323" s="86">
        <v>-12.959196090698242</v>
      </c>
      <c r="CW323" s="86"/>
      <c r="CX323" s="86"/>
      <c r="CY323" s="86"/>
      <c r="CZ323"/>
      <c r="DA323"/>
      <c r="DB323"/>
      <c r="DC323" s="86"/>
      <c r="DD323"/>
      <c r="DE323"/>
      <c r="DF323"/>
      <c r="DG323" s="86">
        <v>216</v>
      </c>
      <c r="DH323">
        <v>364.03240966796875</v>
      </c>
      <c r="DI323">
        <v>-10.135958671569824</v>
      </c>
      <c r="DJ323">
        <v>50.266666412353516</v>
      </c>
      <c r="DK323" s="86">
        <v>89</v>
      </c>
      <c r="DL323">
        <v>120</v>
      </c>
      <c r="DM323"/>
      <c r="DN323"/>
      <c r="DO323" s="86"/>
      <c r="DP323"/>
      <c r="DQ323"/>
      <c r="DR323"/>
      <c r="DS323" s="86"/>
      <c r="DT323"/>
      <c r="DU323" s="86"/>
      <c r="DV323" s="86"/>
      <c r="DW323" s="86"/>
      <c r="DX323"/>
      <c r="DY323" s="86"/>
      <c r="DZ323" s="86"/>
      <c r="EA323" s="86"/>
      <c r="EB323"/>
      <c r="EC323" s="86"/>
      <c r="ED323" s="86"/>
      <c r="EE323" s="86"/>
      <c r="EF323"/>
      <c r="EG323" s="86"/>
      <c r="EH323" s="86"/>
      <c r="EI323" s="86"/>
      <c r="EJ323" s="159"/>
      <c r="EK323" s="159"/>
      <c r="EL323" s="160"/>
      <c r="FA323" s="78"/>
    </row>
    <row r="324" spans="1:157">
      <c r="A324" s="26"/>
      <c r="B324" s="26"/>
      <c r="C324" s="315"/>
      <c r="D324" s="37" t="s">
        <v>1086</v>
      </c>
      <c r="E324" s="37" t="s">
        <v>1087</v>
      </c>
      <c r="F324" s="38"/>
      <c r="G324" s="39"/>
      <c r="H324" s="40"/>
      <c r="I324" s="40"/>
      <c r="J324" s="40"/>
      <c r="K324" s="40"/>
      <c r="L324" s="40"/>
      <c r="M324" s="40"/>
      <c r="N324" s="40"/>
      <c r="O324" s="40"/>
      <c r="P324" s="40"/>
      <c r="Q324" s="40"/>
      <c r="R324" s="40"/>
      <c r="S324" s="40"/>
      <c r="T324" s="40"/>
      <c r="U324" s="40"/>
      <c r="V324" s="40"/>
      <c r="W324" s="40"/>
      <c r="X324" s="40"/>
      <c r="Y324" s="40"/>
      <c r="Z324" s="40"/>
      <c r="AA324" s="40"/>
      <c r="AB324" s="40"/>
      <c r="AC324" s="40"/>
      <c r="AD324" s="40"/>
      <c r="AE324" s="40"/>
      <c r="AF324" s="40"/>
      <c r="AG324" s="40"/>
      <c r="AH324" s="40"/>
      <c r="AI324" s="40"/>
      <c r="AJ324" s="40"/>
      <c r="AK324" s="40"/>
      <c r="AL324" s="40"/>
      <c r="AM324" s="40"/>
      <c r="AN324" s="40"/>
      <c r="AO324" s="40"/>
      <c r="AP324" s="40"/>
      <c r="AQ324" s="81"/>
      <c r="AR324" s="40"/>
      <c r="AS324" s="40"/>
      <c r="AT324" s="120" t="s">
        <v>922</v>
      </c>
      <c r="AU324" s="40" t="s">
        <v>922</v>
      </c>
      <c r="AV324" s="40" t="s">
        <v>922</v>
      </c>
      <c r="AW324" s="40" t="s">
        <v>922</v>
      </c>
      <c r="AX324" s="40" t="s">
        <v>922</v>
      </c>
      <c r="AY324" s="40" t="s">
        <v>922</v>
      </c>
      <c r="AZ324" s="40" t="s">
        <v>922</v>
      </c>
      <c r="BA324" s="40" t="s">
        <v>922</v>
      </c>
      <c r="BB324" s="40" t="s">
        <v>922</v>
      </c>
      <c r="BC324" s="40" t="s">
        <v>922</v>
      </c>
      <c r="BD324" s="106" t="s">
        <v>922</v>
      </c>
      <c r="BE324" s="140" t="s">
        <v>922</v>
      </c>
      <c r="BF324" s="140" t="s">
        <v>922</v>
      </c>
      <c r="BG324" s="40"/>
      <c r="BH324" s="40"/>
      <c r="BI324" s="40"/>
      <c r="BJ324" s="40"/>
      <c r="BK324" s="40"/>
      <c r="BL324" s="100"/>
      <c r="BM324" s="101"/>
      <c r="BN324" s="101"/>
      <c r="BO324" s="99"/>
      <c r="BP324" s="9"/>
      <c r="BQ324" s="1"/>
      <c r="BR324" s="25"/>
      <c r="BS324" s="67"/>
      <c r="BT324" s="67"/>
      <c r="BU324" s="84" t="e">
        <f t="shared" si="13"/>
        <v>#VALUE!</v>
      </c>
      <c r="BV324" s="99">
        <f t="shared" si="14"/>
        <v>0</v>
      </c>
      <c r="BW324" s="84"/>
      <c r="BX324" s="84"/>
      <c r="BY324" s="57" t="s">
        <v>40</v>
      </c>
      <c r="BZ324" s="14" t="s">
        <v>2460</v>
      </c>
      <c r="CA324" s="245">
        <v>41726.715428240743</v>
      </c>
      <c r="CB324" t="s">
        <v>2554</v>
      </c>
      <c r="CC324" s="13"/>
      <c r="CD324" s="67"/>
      <c r="CE324" s="77">
        <v>318</v>
      </c>
      <c r="CF324" s="71">
        <v>79</v>
      </c>
      <c r="CG324" s="71">
        <v>81</v>
      </c>
      <c r="CH324" s="71">
        <v>75</v>
      </c>
      <c r="CI324" s="71">
        <v>77</v>
      </c>
      <c r="CJ324" s="71">
        <v>1</v>
      </c>
      <c r="CK324" s="71">
        <v>0</v>
      </c>
      <c r="CL324" s="71">
        <v>0</v>
      </c>
      <c r="CM324" s="71"/>
      <c r="CN324"/>
      <c r="CO324"/>
      <c r="CP324"/>
      <c r="CQ324"/>
      <c r="CR324"/>
      <c r="CS324">
        <v>318</v>
      </c>
      <c r="CT324">
        <v>58</v>
      </c>
      <c r="CU324" s="86">
        <v>207.04080200195312</v>
      </c>
      <c r="CV324" s="86">
        <v>-12.959196090698242</v>
      </c>
      <c r="CW324" s="86"/>
      <c r="CX324" s="86"/>
      <c r="CY324" s="86"/>
      <c r="CZ324"/>
      <c r="DA324"/>
      <c r="DB324"/>
      <c r="DC324" s="86"/>
      <c r="DD324"/>
      <c r="DE324"/>
      <c r="DF324"/>
      <c r="DG324" s="86">
        <v>216</v>
      </c>
      <c r="DH324">
        <v>364.03240966796875</v>
      </c>
      <c r="DI324">
        <v>-10.135958671569824</v>
      </c>
      <c r="DJ324">
        <v>48.400001525878906</v>
      </c>
      <c r="DK324" s="86">
        <v>86</v>
      </c>
      <c r="DL324">
        <v>120</v>
      </c>
      <c r="DM324"/>
      <c r="DN324"/>
      <c r="DO324" s="86"/>
      <c r="DP324"/>
      <c r="DQ324"/>
      <c r="DR324"/>
      <c r="DS324" s="86"/>
      <c r="DT324"/>
      <c r="DU324" s="86"/>
      <c r="DV324" s="86"/>
      <c r="DW324" s="86"/>
      <c r="DX324"/>
      <c r="DY324" s="86"/>
      <c r="DZ324" s="86"/>
      <c r="EA324" s="86"/>
      <c r="EB324"/>
      <c r="EC324" s="86"/>
      <c r="ED324" s="86"/>
      <c r="EE324" s="86"/>
      <c r="EF324"/>
      <c r="EG324" s="86"/>
      <c r="EH324" s="86"/>
      <c r="EI324" s="86"/>
      <c r="EJ324" s="159"/>
      <c r="EK324" s="159"/>
      <c r="EL324" s="160"/>
      <c r="FA324" s="78"/>
    </row>
    <row r="325" spans="1:157">
      <c r="A325" s="26"/>
      <c r="B325" s="26"/>
      <c r="C325" s="315"/>
      <c r="D325" s="37" t="s">
        <v>1088</v>
      </c>
      <c r="E325" s="37" t="s">
        <v>1089</v>
      </c>
      <c r="F325" s="38"/>
      <c r="G325" s="39"/>
      <c r="H325" s="40"/>
      <c r="I325" s="40"/>
      <c r="J325" s="40"/>
      <c r="K325" s="40"/>
      <c r="L325" s="40"/>
      <c r="M325" s="40"/>
      <c r="N325" s="40"/>
      <c r="O325" s="40"/>
      <c r="P325" s="40"/>
      <c r="Q325" s="40"/>
      <c r="R325" s="40"/>
      <c r="S325" s="40"/>
      <c r="T325" s="40"/>
      <c r="U325" s="40"/>
      <c r="V325" s="40"/>
      <c r="W325" s="40"/>
      <c r="X325" s="40"/>
      <c r="Y325" s="40"/>
      <c r="Z325" s="40"/>
      <c r="AA325" s="40"/>
      <c r="AB325" s="40"/>
      <c r="AC325" s="40"/>
      <c r="AD325" s="40"/>
      <c r="AE325" s="40"/>
      <c r="AF325" s="40"/>
      <c r="AG325" s="40"/>
      <c r="AH325" s="40"/>
      <c r="AI325" s="40"/>
      <c r="AJ325" s="40"/>
      <c r="AK325" s="40"/>
      <c r="AL325" s="40"/>
      <c r="AM325" s="40"/>
      <c r="AN325" s="40"/>
      <c r="AO325" s="40"/>
      <c r="AP325" s="40"/>
      <c r="AQ325" s="81"/>
      <c r="AR325" s="40"/>
      <c r="AS325" s="40"/>
      <c r="AT325" s="120" t="s">
        <v>1214</v>
      </c>
      <c r="AU325" s="40" t="s">
        <v>1214</v>
      </c>
      <c r="AV325" s="40" t="s">
        <v>1214</v>
      </c>
      <c r="AW325" s="40" t="s">
        <v>1214</v>
      </c>
      <c r="AX325" s="40" t="s">
        <v>1214</v>
      </c>
      <c r="AY325" s="40" t="s">
        <v>1214</v>
      </c>
      <c r="AZ325" s="40" t="s">
        <v>1214</v>
      </c>
      <c r="BA325" s="40" t="s">
        <v>1214</v>
      </c>
      <c r="BB325" s="40" t="s">
        <v>1214</v>
      </c>
      <c r="BC325" s="40" t="s">
        <v>1214</v>
      </c>
      <c r="BD325" s="106" t="s">
        <v>1214</v>
      </c>
      <c r="BE325" s="140" t="s">
        <v>1214</v>
      </c>
      <c r="BF325" s="140" t="s">
        <v>1214</v>
      </c>
      <c r="BG325" s="40"/>
      <c r="BH325" s="40"/>
      <c r="BI325" s="40"/>
      <c r="BJ325" s="40"/>
      <c r="BK325" s="40"/>
      <c r="BL325" s="100"/>
      <c r="BM325" s="101"/>
      <c r="BN325" s="101"/>
      <c r="BO325" s="99"/>
      <c r="BP325" s="9"/>
      <c r="BQ325" s="1"/>
      <c r="BR325" s="25"/>
      <c r="BS325" s="67"/>
      <c r="BT325" s="67"/>
      <c r="BU325" s="84" t="e">
        <f t="shared" si="13"/>
        <v>#VALUE!</v>
      </c>
      <c r="BV325" s="99">
        <f t="shared" si="14"/>
        <v>0</v>
      </c>
      <c r="BW325" s="84"/>
      <c r="BX325" s="84"/>
      <c r="BY325" s="57" t="s">
        <v>41</v>
      </c>
      <c r="BZ325" s="14" t="s">
        <v>2462</v>
      </c>
      <c r="CA325" s="245">
        <v>41726.715439814812</v>
      </c>
      <c r="CB325" t="s">
        <v>2555</v>
      </c>
      <c r="CC325" s="13"/>
      <c r="CD325" s="67"/>
      <c r="CE325" s="77">
        <v>319</v>
      </c>
      <c r="CF325" s="71">
        <v>80</v>
      </c>
      <c r="CG325" s="71">
        <v>78</v>
      </c>
      <c r="CH325" s="71">
        <v>79</v>
      </c>
      <c r="CI325" s="71">
        <v>77</v>
      </c>
      <c r="CJ325" s="71">
        <v>0</v>
      </c>
      <c r="CK325" s="71">
        <v>1</v>
      </c>
      <c r="CL325" s="71">
        <v>0</v>
      </c>
      <c r="CM325" s="71"/>
      <c r="CN325"/>
      <c r="CO325"/>
      <c r="CP325"/>
      <c r="CQ325"/>
      <c r="CR325"/>
      <c r="CS325">
        <v>319</v>
      </c>
      <c r="CT325">
        <v>58</v>
      </c>
      <c r="CU325" s="86">
        <v>207.04080200195312</v>
      </c>
      <c r="CV325" s="86">
        <v>-12.959196090698242</v>
      </c>
      <c r="CW325" s="86"/>
      <c r="CX325" s="86"/>
      <c r="CY325" s="86"/>
      <c r="CZ325"/>
      <c r="DA325"/>
      <c r="DB325"/>
      <c r="DC325" s="86"/>
      <c r="DD325"/>
      <c r="DE325"/>
      <c r="DF325"/>
      <c r="DG325" s="86">
        <v>217</v>
      </c>
      <c r="DH325">
        <v>364.03240966796875</v>
      </c>
      <c r="DI325">
        <v>-10.23002815246582</v>
      </c>
      <c r="DJ325">
        <v>48.066665649414062</v>
      </c>
      <c r="DK325" s="86">
        <v>90</v>
      </c>
      <c r="DL325">
        <v>120</v>
      </c>
      <c r="DM325"/>
      <c r="DN325"/>
      <c r="DO325" s="86"/>
      <c r="DP325"/>
      <c r="DQ325"/>
      <c r="DR325"/>
      <c r="DS325" s="86"/>
      <c r="DT325"/>
      <c r="DU325" s="86"/>
      <c r="DV325" s="86"/>
      <c r="DW325" s="86"/>
      <c r="DX325"/>
      <c r="DY325" s="86"/>
      <c r="DZ325" s="86"/>
      <c r="EA325" s="86"/>
      <c r="EB325"/>
      <c r="EC325" s="86"/>
      <c r="ED325" s="86"/>
      <c r="EE325" s="86"/>
      <c r="EF325"/>
      <c r="EG325" s="86"/>
      <c r="EH325" s="86"/>
      <c r="EI325" s="86"/>
      <c r="EJ325" s="159"/>
      <c r="EK325" s="159"/>
      <c r="EL325" s="160"/>
      <c r="FA325" s="78"/>
    </row>
    <row r="326" spans="1:157">
      <c r="A326" s="26"/>
      <c r="B326" s="26"/>
      <c r="C326" s="315"/>
      <c r="D326" s="37" t="s">
        <v>1090</v>
      </c>
      <c r="E326" s="37" t="s">
        <v>657</v>
      </c>
      <c r="F326" s="38"/>
      <c r="G326" s="39"/>
      <c r="H326" s="40"/>
      <c r="I326" s="40"/>
      <c r="J326" s="40"/>
      <c r="K326" s="40"/>
      <c r="L326" s="40"/>
      <c r="M326" s="40"/>
      <c r="N326" s="40"/>
      <c r="O326" s="40"/>
      <c r="P326" s="40"/>
      <c r="Q326" s="40"/>
      <c r="R326" s="40"/>
      <c r="S326" s="40"/>
      <c r="T326" s="40"/>
      <c r="U326" s="40"/>
      <c r="V326" s="40"/>
      <c r="W326" s="40"/>
      <c r="X326" s="40"/>
      <c r="Y326" s="40"/>
      <c r="Z326" s="40"/>
      <c r="AA326" s="40"/>
      <c r="AB326" s="40"/>
      <c r="AC326" s="40"/>
      <c r="AD326" s="40"/>
      <c r="AE326" s="40"/>
      <c r="AF326" s="40"/>
      <c r="AG326" s="46"/>
      <c r="AH326" s="40"/>
      <c r="AI326" s="46"/>
      <c r="AJ326" s="40"/>
      <c r="AK326" s="40"/>
      <c r="AL326" s="40"/>
      <c r="AM326" s="40"/>
      <c r="AN326" s="40"/>
      <c r="AO326" s="40"/>
      <c r="AP326" s="40"/>
      <c r="AQ326" s="81"/>
      <c r="AR326" s="40"/>
      <c r="AS326" s="40"/>
      <c r="AT326" s="120" t="s">
        <v>2128</v>
      </c>
      <c r="AU326" s="40" t="s">
        <v>2128</v>
      </c>
      <c r="AV326" s="40" t="s">
        <v>2128</v>
      </c>
      <c r="AW326" s="40" t="s">
        <v>2208</v>
      </c>
      <c r="AX326" s="40" t="s">
        <v>2208</v>
      </c>
      <c r="AY326" s="40" t="s">
        <v>2208</v>
      </c>
      <c r="AZ326" s="40" t="s">
        <v>2208</v>
      </c>
      <c r="BA326" s="40" t="s">
        <v>2208</v>
      </c>
      <c r="BB326" s="40" t="s">
        <v>2208</v>
      </c>
      <c r="BC326" s="40" t="s">
        <v>2208</v>
      </c>
      <c r="BD326" s="106" t="s">
        <v>2208</v>
      </c>
      <c r="BE326" s="140" t="s">
        <v>2208</v>
      </c>
      <c r="BF326" s="140" t="s">
        <v>2208</v>
      </c>
      <c r="BG326" s="40"/>
      <c r="BH326" s="40"/>
      <c r="BI326" s="40"/>
      <c r="BJ326" s="40"/>
      <c r="BK326" s="40"/>
      <c r="BL326" s="100"/>
      <c r="BM326" s="101"/>
      <c r="BN326" s="101"/>
      <c r="BO326" s="99"/>
      <c r="BP326" s="9"/>
      <c r="BQ326" s="1"/>
      <c r="BR326" s="25"/>
      <c r="BS326" s="67"/>
      <c r="BT326" s="67"/>
      <c r="BU326" s="84" t="e">
        <f t="shared" si="13"/>
        <v>#VALUE!</v>
      </c>
      <c r="BV326" s="99">
        <f t="shared" si="14"/>
        <v>0</v>
      </c>
      <c r="BW326" s="84"/>
      <c r="BX326" s="84"/>
      <c r="BY326" s="57" t="s">
        <v>596</v>
      </c>
      <c r="BZ326" s="14" t="s">
        <v>2454</v>
      </c>
      <c r="CA326" s="245">
        <v>41726.715439814812</v>
      </c>
      <c r="CB326" t="s">
        <v>2220</v>
      </c>
      <c r="CC326" s="13"/>
      <c r="CD326" s="67"/>
      <c r="CE326" s="77">
        <v>320</v>
      </c>
      <c r="CF326" s="71"/>
      <c r="CG326" s="71"/>
      <c r="CH326" s="71"/>
      <c r="CI326" s="71"/>
      <c r="CJ326" s="71"/>
      <c r="CK326" s="71"/>
      <c r="CL326" s="71"/>
      <c r="CM326" s="71"/>
      <c r="CN326"/>
      <c r="CO326"/>
      <c r="CP326"/>
      <c r="CQ326"/>
      <c r="CR326"/>
      <c r="CS326">
        <v>320</v>
      </c>
      <c r="CT326">
        <v>58</v>
      </c>
      <c r="CU326" s="86">
        <v>207.04080200195312</v>
      </c>
      <c r="CV326" s="86">
        <v>-12.959196090698242</v>
      </c>
      <c r="CW326" s="86"/>
      <c r="CX326" s="86"/>
      <c r="CY326" s="86"/>
      <c r="CZ326"/>
      <c r="DA326"/>
      <c r="DB326"/>
      <c r="DC326" s="86"/>
      <c r="DD326"/>
      <c r="DE326"/>
      <c r="DF326"/>
      <c r="DG326" s="86">
        <v>218</v>
      </c>
      <c r="DH326">
        <v>364.03240966796875</v>
      </c>
      <c r="DI326">
        <v>-10.324530601501465</v>
      </c>
      <c r="DJ326">
        <v>49.266666412353516</v>
      </c>
      <c r="DK326" s="86">
        <v>91</v>
      </c>
      <c r="DL326">
        <v>120</v>
      </c>
      <c r="DM326"/>
      <c r="DN326"/>
      <c r="DO326" s="86"/>
      <c r="DP326"/>
      <c r="DQ326"/>
      <c r="DR326"/>
      <c r="DS326" s="86"/>
      <c r="DT326"/>
      <c r="DU326" s="86"/>
      <c r="DV326" s="86"/>
      <c r="DW326" s="86"/>
      <c r="DX326"/>
      <c r="DY326" s="86"/>
      <c r="DZ326" s="86"/>
      <c r="EA326" s="86"/>
      <c r="EB326"/>
      <c r="EC326" s="86"/>
      <c r="ED326" s="86"/>
      <c r="EE326" s="86"/>
      <c r="EF326"/>
      <c r="EG326" s="86"/>
      <c r="EH326" s="86"/>
      <c r="EI326" s="86"/>
      <c r="EJ326" s="159"/>
      <c r="EK326" s="159"/>
      <c r="EL326" s="160"/>
      <c r="FA326" s="78"/>
    </row>
    <row r="327" spans="1:157">
      <c r="A327" s="26"/>
      <c r="B327" s="26"/>
      <c r="C327" s="315"/>
      <c r="D327" s="37" t="s">
        <v>658</v>
      </c>
      <c r="E327" s="37" t="s">
        <v>659</v>
      </c>
      <c r="F327" s="38"/>
      <c r="G327" s="39"/>
      <c r="H327" s="40"/>
      <c r="I327" s="40"/>
      <c r="J327" s="40"/>
      <c r="K327" s="40"/>
      <c r="L327" s="40"/>
      <c r="M327" s="40"/>
      <c r="N327" s="40"/>
      <c r="O327" s="40"/>
      <c r="P327" s="40"/>
      <c r="Q327" s="40"/>
      <c r="R327" s="40"/>
      <c r="S327" s="40"/>
      <c r="T327" s="40"/>
      <c r="U327" s="40"/>
      <c r="V327" s="40"/>
      <c r="W327" s="40"/>
      <c r="X327" s="40"/>
      <c r="Y327" s="40"/>
      <c r="Z327" s="40"/>
      <c r="AA327" s="40"/>
      <c r="AB327" s="40"/>
      <c r="AC327" s="40"/>
      <c r="AD327" s="40"/>
      <c r="AE327" s="40"/>
      <c r="AF327" s="40"/>
      <c r="AG327" s="40"/>
      <c r="AH327" s="40"/>
      <c r="AI327" s="40"/>
      <c r="AJ327" s="40"/>
      <c r="AK327" s="40"/>
      <c r="AL327" s="40"/>
      <c r="AM327" s="40"/>
      <c r="AN327" s="40"/>
      <c r="AO327" s="40"/>
      <c r="AP327" s="40"/>
      <c r="AQ327" s="81"/>
      <c r="AR327" s="40"/>
      <c r="AS327" s="40"/>
      <c r="AT327" s="120" t="s">
        <v>927</v>
      </c>
      <c r="AU327" s="40" t="s">
        <v>927</v>
      </c>
      <c r="AV327" s="40" t="s">
        <v>927</v>
      </c>
      <c r="AW327" s="40" t="s">
        <v>927</v>
      </c>
      <c r="AX327" s="40" t="s">
        <v>927</v>
      </c>
      <c r="AY327" s="40" t="s">
        <v>927</v>
      </c>
      <c r="AZ327" s="40" t="s">
        <v>927</v>
      </c>
      <c r="BA327" s="40" t="s">
        <v>927</v>
      </c>
      <c r="BB327" s="40" t="s">
        <v>927</v>
      </c>
      <c r="BC327" s="40" t="s">
        <v>927</v>
      </c>
      <c r="BD327" s="106" t="s">
        <v>927</v>
      </c>
      <c r="BE327" s="140" t="s">
        <v>927</v>
      </c>
      <c r="BF327" s="140" t="s">
        <v>927</v>
      </c>
      <c r="BG327" s="40"/>
      <c r="BH327" s="40"/>
      <c r="BI327" s="40"/>
      <c r="BJ327" s="40"/>
      <c r="BK327" s="40"/>
      <c r="BL327" s="100"/>
      <c r="BM327" s="101"/>
      <c r="BN327" s="101"/>
      <c r="BO327" s="99"/>
      <c r="BP327" s="9"/>
      <c r="BQ327" s="1"/>
      <c r="BR327" s="25"/>
      <c r="BS327" s="67"/>
      <c r="BT327" s="67"/>
      <c r="BU327" s="84" t="e">
        <f t="shared" si="13"/>
        <v>#VALUE!</v>
      </c>
      <c r="BV327" s="99">
        <f t="shared" si="14"/>
        <v>0</v>
      </c>
      <c r="BW327" s="84"/>
      <c r="BX327" s="84"/>
      <c r="BY327" s="57" t="s">
        <v>597</v>
      </c>
      <c r="BZ327" s="14" t="s">
        <v>427</v>
      </c>
      <c r="CA327" s="245">
        <v>41726.715439814812</v>
      </c>
      <c r="CB327" t="s">
        <v>2556</v>
      </c>
      <c r="CC327" s="13"/>
      <c r="CD327" s="67"/>
      <c r="CE327" s="71"/>
      <c r="CF327" s="71"/>
      <c r="CG327" s="71"/>
      <c r="CH327" s="71"/>
      <c r="CI327" s="71"/>
      <c r="CJ327" s="71"/>
      <c r="CK327" s="71"/>
      <c r="CL327" s="71"/>
      <c r="CM327" s="71"/>
      <c r="CN327"/>
      <c r="CO327"/>
      <c r="CP327"/>
      <c r="CQ327"/>
      <c r="CR327"/>
      <c r="CS327">
        <v>321</v>
      </c>
      <c r="CT327">
        <v>58</v>
      </c>
      <c r="CU327" s="86">
        <v>207.04080200195312</v>
      </c>
      <c r="CV327" s="86">
        <v>-12.959196090698242</v>
      </c>
      <c r="CW327" s="86"/>
      <c r="CX327" s="86"/>
      <c r="CY327" s="86"/>
      <c r="CZ327"/>
      <c r="DA327"/>
      <c r="DB327"/>
      <c r="DC327" s="86"/>
      <c r="DD327"/>
      <c r="DE327"/>
      <c r="DF327"/>
      <c r="DG327" s="86">
        <v>218</v>
      </c>
      <c r="DH327">
        <v>364.447509765625</v>
      </c>
      <c r="DI327">
        <v>-10.324530601501465</v>
      </c>
      <c r="DJ327">
        <v>47.599998474121094</v>
      </c>
      <c r="DK327" s="86">
        <v>89</v>
      </c>
      <c r="DL327">
        <v>120</v>
      </c>
      <c r="DM327"/>
      <c r="DN327"/>
      <c r="DO327" s="86"/>
      <c r="DP327"/>
      <c r="DQ327"/>
      <c r="DR327"/>
      <c r="DS327" s="86"/>
      <c r="DT327"/>
      <c r="DU327" s="86"/>
      <c r="DV327" s="86"/>
      <c r="DW327" s="86"/>
      <c r="DX327"/>
      <c r="DY327" s="86"/>
      <c r="DZ327" s="86"/>
      <c r="EA327" s="86"/>
      <c r="EB327"/>
      <c r="EC327" s="86"/>
      <c r="ED327" s="86"/>
      <c r="EE327" s="86"/>
      <c r="EF327"/>
      <c r="EG327" s="86"/>
      <c r="EH327" s="86"/>
      <c r="EI327" s="86"/>
      <c r="EJ327" s="159"/>
      <c r="EK327" s="159"/>
      <c r="EL327" s="160"/>
      <c r="FA327" s="78"/>
    </row>
    <row r="328" spans="1:157">
      <c r="A328" s="26"/>
      <c r="B328" s="26"/>
      <c r="C328" s="315"/>
      <c r="D328" s="37" t="s">
        <v>660</v>
      </c>
      <c r="E328" s="37" t="s">
        <v>687</v>
      </c>
      <c r="F328" s="38"/>
      <c r="G328" s="39"/>
      <c r="H328" s="40"/>
      <c r="I328" s="40"/>
      <c r="J328" s="40"/>
      <c r="K328" s="40"/>
      <c r="L328" s="40"/>
      <c r="M328" s="40"/>
      <c r="N328" s="40"/>
      <c r="O328" s="40"/>
      <c r="P328" s="40"/>
      <c r="Q328" s="40"/>
      <c r="R328" s="40"/>
      <c r="S328" s="40"/>
      <c r="T328" s="40"/>
      <c r="U328" s="40"/>
      <c r="V328" s="40"/>
      <c r="W328" s="40"/>
      <c r="X328" s="40"/>
      <c r="Y328" s="40"/>
      <c r="Z328" s="40"/>
      <c r="AA328" s="40"/>
      <c r="AB328" s="40"/>
      <c r="AC328" s="40"/>
      <c r="AD328" s="40"/>
      <c r="AE328" s="40"/>
      <c r="AF328" s="40"/>
      <c r="AG328" s="40"/>
      <c r="AH328" s="40"/>
      <c r="AI328" s="40"/>
      <c r="AJ328" s="40"/>
      <c r="AK328" s="40"/>
      <c r="AL328" s="40"/>
      <c r="AM328" s="40"/>
      <c r="AN328" s="40"/>
      <c r="AO328" s="40"/>
      <c r="AP328" s="40"/>
      <c r="AQ328" s="81"/>
      <c r="AR328" s="40"/>
      <c r="AS328" s="40"/>
      <c r="AT328" s="120" t="s">
        <v>1929</v>
      </c>
      <c r="AU328" s="40" t="s">
        <v>1929</v>
      </c>
      <c r="AV328" s="40" t="s">
        <v>1929</v>
      </c>
      <c r="AW328" s="40" t="s">
        <v>1929</v>
      </c>
      <c r="AX328" s="40" t="s">
        <v>1929</v>
      </c>
      <c r="AY328" s="40" t="s">
        <v>1929</v>
      </c>
      <c r="AZ328" s="40" t="s">
        <v>1929</v>
      </c>
      <c r="BA328" s="40" t="s">
        <v>1929</v>
      </c>
      <c r="BB328" s="40" t="s">
        <v>1929</v>
      </c>
      <c r="BC328" s="40" t="s">
        <v>1929</v>
      </c>
      <c r="BD328" s="106" t="s">
        <v>1929</v>
      </c>
      <c r="BE328" s="140" t="s">
        <v>1929</v>
      </c>
      <c r="BF328" s="140" t="s">
        <v>1929</v>
      </c>
      <c r="BG328" s="40"/>
      <c r="BH328" s="40"/>
      <c r="BI328" s="40"/>
      <c r="BJ328" s="40"/>
      <c r="BK328" s="40"/>
      <c r="BL328" s="100"/>
      <c r="BM328" s="101"/>
      <c r="BN328" s="101"/>
      <c r="BO328" s="99"/>
      <c r="BP328" s="9"/>
      <c r="BQ328" s="1"/>
      <c r="BR328" s="25"/>
      <c r="BS328" s="67"/>
      <c r="BT328" s="67"/>
      <c r="BU328" s="84" t="e">
        <f t="shared" si="13"/>
        <v>#VALUE!</v>
      </c>
      <c r="BV328" s="99">
        <f t="shared" si="14"/>
        <v>0</v>
      </c>
      <c r="BW328" s="84"/>
      <c r="BX328" s="84"/>
      <c r="BY328" s="57" t="s">
        <v>598</v>
      </c>
      <c r="BZ328" s="14" t="s">
        <v>2456</v>
      </c>
      <c r="CA328" s="245">
        <v>41726.715439814812</v>
      </c>
      <c r="CB328" t="s">
        <v>2557</v>
      </c>
      <c r="CC328" s="13"/>
      <c r="CD328" s="67"/>
      <c r="CE328" s="71"/>
      <c r="CF328" s="71"/>
      <c r="CG328" s="71"/>
      <c r="CH328" s="71"/>
      <c r="CI328" s="71"/>
      <c r="CJ328" s="71"/>
      <c r="CK328" s="71"/>
      <c r="CL328" s="71"/>
      <c r="CM328" s="71"/>
      <c r="CN328"/>
      <c r="CO328"/>
      <c r="CP328"/>
      <c r="CQ328"/>
      <c r="CR328"/>
      <c r="CS328">
        <v>322</v>
      </c>
      <c r="CT328">
        <v>59</v>
      </c>
      <c r="CU328" s="86">
        <v>206.590087890625</v>
      </c>
      <c r="CV328" s="86">
        <v>-13.409916877746582</v>
      </c>
      <c r="CW328" s="86"/>
      <c r="CX328" s="86"/>
      <c r="CY328" s="86"/>
      <c r="CZ328"/>
      <c r="DA328"/>
      <c r="DB328"/>
      <c r="DC328" s="86"/>
      <c r="DD328"/>
      <c r="DE328"/>
      <c r="DF328"/>
      <c r="DG328" s="86">
        <v>219</v>
      </c>
      <c r="DH328">
        <v>365.12612915039062</v>
      </c>
      <c r="DI328">
        <v>-10.419468879699707</v>
      </c>
      <c r="DJ328">
        <v>46.1875</v>
      </c>
      <c r="DK328" s="86">
        <v>88</v>
      </c>
      <c r="DL328">
        <v>119.5</v>
      </c>
      <c r="DM328"/>
      <c r="DN328"/>
      <c r="DO328" s="86"/>
      <c r="DP328"/>
      <c r="DQ328"/>
      <c r="DR328"/>
      <c r="DS328" s="86"/>
      <c r="DT328"/>
      <c r="DU328" s="86"/>
      <c r="DV328" s="86"/>
      <c r="DW328" s="86"/>
      <c r="DX328"/>
      <c r="DY328" s="86"/>
      <c r="DZ328" s="86"/>
      <c r="EA328" s="86"/>
      <c r="EB328"/>
      <c r="EC328" s="86"/>
      <c r="ED328" s="86"/>
      <c r="EE328" s="86"/>
      <c r="EF328"/>
      <c r="EG328" s="86"/>
      <c r="EH328" s="86"/>
      <c r="EI328" s="86"/>
      <c r="EJ328" s="159"/>
      <c r="EK328" s="159"/>
      <c r="EL328" s="160"/>
      <c r="FA328" s="78"/>
    </row>
    <row r="329" spans="1:157">
      <c r="A329" s="26"/>
      <c r="B329" s="26"/>
      <c r="C329" s="315"/>
      <c r="D329" s="37" t="s">
        <v>1044</v>
      </c>
      <c r="E329" s="37" t="s">
        <v>1045</v>
      </c>
      <c r="F329" s="41"/>
      <c r="G329" s="39"/>
      <c r="H329" s="40"/>
      <c r="I329" s="40"/>
      <c r="J329" s="40"/>
      <c r="K329" s="40"/>
      <c r="L329" s="40"/>
      <c r="M329" s="40"/>
      <c r="N329" s="40"/>
      <c r="O329" s="40"/>
      <c r="P329" s="40"/>
      <c r="Q329" s="40"/>
      <c r="R329" s="40"/>
      <c r="S329" s="40"/>
      <c r="T329" s="40"/>
      <c r="U329" s="40"/>
      <c r="V329" s="40"/>
      <c r="W329" s="40"/>
      <c r="X329" s="40"/>
      <c r="Y329" s="40"/>
      <c r="Z329" s="40"/>
      <c r="AA329" s="40"/>
      <c r="AB329" s="40"/>
      <c r="AC329" s="40"/>
      <c r="AD329" s="40"/>
      <c r="AE329" s="40"/>
      <c r="AF329" s="40"/>
      <c r="AG329" s="40"/>
      <c r="AH329" s="40"/>
      <c r="AI329" s="40"/>
      <c r="AJ329" s="40"/>
      <c r="AK329" s="40"/>
      <c r="AL329" s="40"/>
      <c r="AM329" s="40"/>
      <c r="AN329" s="40"/>
      <c r="AO329" s="40"/>
      <c r="AP329" s="40"/>
      <c r="AQ329" s="81"/>
      <c r="AR329" s="40"/>
      <c r="AS329" s="40"/>
      <c r="AT329" s="120" t="s">
        <v>1015</v>
      </c>
      <c r="AU329" s="40" t="s">
        <v>1015</v>
      </c>
      <c r="AV329" s="40" t="s">
        <v>1015</v>
      </c>
      <c r="AW329" s="40" t="s">
        <v>1015</v>
      </c>
      <c r="AX329" s="40" t="s">
        <v>1015</v>
      </c>
      <c r="AY329" s="40" t="s">
        <v>1015</v>
      </c>
      <c r="AZ329" s="40" t="s">
        <v>1015</v>
      </c>
      <c r="BA329" s="40" t="s">
        <v>1015</v>
      </c>
      <c r="BB329" s="40" t="s">
        <v>1015</v>
      </c>
      <c r="BC329" s="40" t="s">
        <v>1015</v>
      </c>
      <c r="BD329" s="106" t="s">
        <v>1015</v>
      </c>
      <c r="BE329" s="140" t="s">
        <v>1015</v>
      </c>
      <c r="BF329" s="140" t="s">
        <v>1015</v>
      </c>
      <c r="BG329" s="40"/>
      <c r="BH329" s="40"/>
      <c r="BI329" s="40"/>
      <c r="BJ329" s="40"/>
      <c r="BK329" s="40"/>
      <c r="BL329" s="100"/>
      <c r="BM329" s="101"/>
      <c r="BN329" s="101"/>
      <c r="BO329" s="99"/>
      <c r="BP329" s="9"/>
      <c r="BQ329" s="1"/>
      <c r="BR329" s="25"/>
      <c r="BS329" s="67"/>
      <c r="BT329" s="67"/>
      <c r="BU329" s="84" t="e">
        <f t="shared" si="13"/>
        <v>#VALUE!</v>
      </c>
      <c r="BV329" s="99">
        <f t="shared" si="14"/>
        <v>0</v>
      </c>
      <c r="BW329" s="84"/>
      <c r="BX329" s="84"/>
      <c r="BY329" s="57" t="s">
        <v>599</v>
      </c>
      <c r="BZ329" s="14" t="s">
        <v>2458</v>
      </c>
      <c r="CA329" s="245">
        <v>41726.715439814812</v>
      </c>
      <c r="CB329" t="s">
        <v>2558</v>
      </c>
      <c r="CC329" s="13"/>
      <c r="CD329" s="67"/>
      <c r="CE329" s="71"/>
      <c r="CF329" s="71"/>
      <c r="CG329" s="71"/>
      <c r="CH329" s="71"/>
      <c r="CI329" s="71"/>
      <c r="CJ329" s="71"/>
      <c r="CK329" s="71"/>
      <c r="CL329" s="71"/>
      <c r="CM329" s="71"/>
      <c r="CN329"/>
      <c r="CO329"/>
      <c r="CP329"/>
      <c r="CQ329"/>
      <c r="CR329"/>
      <c r="CS329">
        <v>323</v>
      </c>
      <c r="CT329">
        <v>59</v>
      </c>
      <c r="CU329" s="86">
        <v>206.590087890625</v>
      </c>
      <c r="CV329" s="86">
        <v>-13.409916877746582</v>
      </c>
      <c r="CW329" s="86"/>
      <c r="CX329" s="86"/>
      <c r="CY329" s="86"/>
      <c r="CZ329"/>
      <c r="DA329"/>
      <c r="DB329"/>
      <c r="DC329" s="86"/>
      <c r="DD329"/>
      <c r="DE329"/>
      <c r="DF329"/>
      <c r="DG329" s="86">
        <v>219</v>
      </c>
      <c r="DH329">
        <v>365.93557739257812</v>
      </c>
      <c r="DI329">
        <v>-10.419468879699707</v>
      </c>
      <c r="DJ329">
        <v>45.533332824707031</v>
      </c>
      <c r="DK329" s="86">
        <v>89</v>
      </c>
      <c r="DL329">
        <v>120</v>
      </c>
      <c r="DM329"/>
      <c r="DN329"/>
      <c r="DO329" s="86"/>
      <c r="DP329"/>
      <c r="DQ329"/>
      <c r="DR329"/>
      <c r="DS329" s="86"/>
      <c r="DT329"/>
      <c r="DU329" s="86"/>
      <c r="DV329" s="86"/>
      <c r="DW329" s="86"/>
      <c r="DX329"/>
      <c r="DY329" s="86"/>
      <c r="DZ329" s="86"/>
      <c r="EA329" s="86"/>
      <c r="EB329"/>
      <c r="EC329" s="86"/>
      <c r="ED329" s="86"/>
      <c r="EE329" s="86"/>
      <c r="EF329"/>
      <c r="EG329" s="86"/>
      <c r="EH329" s="86"/>
      <c r="EI329" s="86"/>
      <c r="EJ329" s="159"/>
      <c r="EK329" s="159"/>
      <c r="EL329" s="160"/>
      <c r="FA329" s="78"/>
    </row>
    <row r="330" spans="1:157">
      <c r="A330" s="26"/>
      <c r="B330" s="26"/>
      <c r="C330" s="315"/>
      <c r="D330" s="37" t="s">
        <v>1046</v>
      </c>
      <c r="E330" s="37" t="s">
        <v>1265</v>
      </c>
      <c r="F330" s="38"/>
      <c r="G330" s="39"/>
      <c r="H330" s="40"/>
      <c r="I330" s="40"/>
      <c r="J330" s="40"/>
      <c r="K330" s="40"/>
      <c r="L330" s="40"/>
      <c r="M330" s="40"/>
      <c r="N330" s="40"/>
      <c r="O330" s="40"/>
      <c r="P330" s="40"/>
      <c r="Q330" s="40"/>
      <c r="R330" s="40"/>
      <c r="S330" s="40"/>
      <c r="T330" s="40"/>
      <c r="U330" s="40"/>
      <c r="V330" s="40"/>
      <c r="W330" s="40"/>
      <c r="X330" s="40"/>
      <c r="Y330" s="40"/>
      <c r="Z330" s="40"/>
      <c r="AA330" s="40"/>
      <c r="AB330" s="40"/>
      <c r="AC330" s="40"/>
      <c r="AD330" s="40"/>
      <c r="AE330" s="40"/>
      <c r="AF330" s="40"/>
      <c r="AG330" s="40"/>
      <c r="AH330" s="40"/>
      <c r="AI330" s="40"/>
      <c r="AJ330" s="40"/>
      <c r="AK330" s="40"/>
      <c r="AL330" s="40"/>
      <c r="AM330" s="40"/>
      <c r="AN330" s="40"/>
      <c r="AO330" s="40"/>
      <c r="AP330" s="40"/>
      <c r="AQ330" s="81"/>
      <c r="AR330" s="40"/>
      <c r="AS330" s="40"/>
      <c r="AT330" s="120" t="s">
        <v>1929</v>
      </c>
      <c r="AU330" s="40" t="s">
        <v>1929</v>
      </c>
      <c r="AV330" s="40" t="s">
        <v>1929</v>
      </c>
      <c r="AW330" s="40" t="s">
        <v>1929</v>
      </c>
      <c r="AX330" s="40" t="s">
        <v>1929</v>
      </c>
      <c r="AY330" s="40" t="s">
        <v>1929</v>
      </c>
      <c r="AZ330" s="40" t="s">
        <v>1929</v>
      </c>
      <c r="BA330" s="40" t="s">
        <v>1929</v>
      </c>
      <c r="BB330" s="40" t="s">
        <v>1929</v>
      </c>
      <c r="BC330" s="40" t="s">
        <v>1929</v>
      </c>
      <c r="BD330" s="106" t="s">
        <v>1929</v>
      </c>
      <c r="BE330" s="140" t="s">
        <v>1929</v>
      </c>
      <c r="BF330" s="140" t="s">
        <v>1929</v>
      </c>
      <c r="BG330" s="40"/>
      <c r="BH330" s="40"/>
      <c r="BI330" s="40"/>
      <c r="BJ330" s="40"/>
      <c r="BK330" s="40"/>
      <c r="BL330" s="100"/>
      <c r="BM330" s="101"/>
      <c r="BN330" s="101"/>
      <c r="BO330" s="99"/>
      <c r="BP330" s="9"/>
      <c r="BQ330" s="1"/>
      <c r="BR330" s="25"/>
      <c r="BS330" s="67"/>
      <c r="BT330" s="67"/>
      <c r="BU330" s="84" t="e">
        <f t="shared" si="13"/>
        <v>#VALUE!</v>
      </c>
      <c r="BV330" s="99">
        <f t="shared" si="14"/>
        <v>0</v>
      </c>
      <c r="BW330" s="84"/>
      <c r="BX330" s="84"/>
      <c r="BY330" s="57" t="s">
        <v>600</v>
      </c>
      <c r="BZ330" s="14" t="s">
        <v>2460</v>
      </c>
      <c r="CA330" s="245">
        <v>41726.715439814812</v>
      </c>
      <c r="CB330" t="s">
        <v>2559</v>
      </c>
      <c r="CC330" s="13"/>
      <c r="CD330" s="67"/>
      <c r="CE330" s="71"/>
      <c r="CF330" s="71"/>
      <c r="CG330" s="71"/>
      <c r="CH330" s="71"/>
      <c r="CI330" s="71"/>
      <c r="CJ330" s="71"/>
      <c r="CK330" s="71"/>
      <c r="CL330" s="71"/>
      <c r="CM330" s="71"/>
      <c r="CN330"/>
      <c r="CO330"/>
      <c r="CP330"/>
      <c r="CQ330"/>
      <c r="CR330"/>
      <c r="CS330">
        <v>324</v>
      </c>
      <c r="CT330">
        <v>59</v>
      </c>
      <c r="CU330" s="86">
        <v>206.590087890625</v>
      </c>
      <c r="CV330" s="86">
        <v>-13.409916877746582</v>
      </c>
      <c r="CW330" s="86"/>
      <c r="CX330" s="86"/>
      <c r="CY330" s="86"/>
      <c r="CZ330"/>
      <c r="DA330"/>
      <c r="DB330"/>
      <c r="DC330" s="86"/>
      <c r="DD330"/>
      <c r="DE330"/>
      <c r="DF330"/>
      <c r="DG330" s="86">
        <v>220</v>
      </c>
      <c r="DH330">
        <v>366.89511108398437</v>
      </c>
      <c r="DI330">
        <v>-10.514841079711914</v>
      </c>
      <c r="DJ330">
        <v>44.6875</v>
      </c>
      <c r="DK330" s="86">
        <v>89</v>
      </c>
      <c r="DL330">
        <v>119.5</v>
      </c>
      <c r="DM330"/>
      <c r="DN330"/>
      <c r="DO330" s="86"/>
      <c r="DP330"/>
      <c r="DQ330"/>
      <c r="DR330"/>
      <c r="DS330" s="86"/>
      <c r="DT330"/>
      <c r="DU330" s="86"/>
      <c r="DV330" s="86"/>
      <c r="DW330" s="86"/>
      <c r="DX330"/>
      <c r="DY330" s="86"/>
      <c r="DZ330" s="86"/>
      <c r="EA330" s="86"/>
      <c r="EB330"/>
      <c r="EC330" s="86"/>
      <c r="ED330" s="86"/>
      <c r="EE330" s="86"/>
      <c r="EF330"/>
      <c r="EG330" s="86"/>
      <c r="EH330" s="86"/>
      <c r="EI330" s="86"/>
      <c r="EJ330" s="159"/>
      <c r="EK330" s="159"/>
      <c r="EL330" s="160"/>
      <c r="FA330" s="78"/>
    </row>
    <row r="331" spans="1:157">
      <c r="A331" s="26"/>
      <c r="B331" s="26"/>
      <c r="C331" s="315"/>
      <c r="D331" s="37" t="s">
        <v>1266</v>
      </c>
      <c r="E331" s="37" t="s">
        <v>1267</v>
      </c>
      <c r="F331" s="41"/>
      <c r="G331" s="39"/>
      <c r="H331" s="40"/>
      <c r="I331" s="40"/>
      <c r="J331" s="40"/>
      <c r="K331" s="40"/>
      <c r="L331" s="40"/>
      <c r="M331" s="40"/>
      <c r="N331" s="40"/>
      <c r="O331" s="40"/>
      <c r="P331" s="40"/>
      <c r="Q331" s="40"/>
      <c r="R331" s="40"/>
      <c r="S331" s="40"/>
      <c r="T331" s="40"/>
      <c r="U331" s="40"/>
      <c r="V331" s="40"/>
      <c r="W331" s="40"/>
      <c r="X331" s="40"/>
      <c r="Y331" s="40"/>
      <c r="Z331" s="40"/>
      <c r="AA331" s="40"/>
      <c r="AB331" s="40"/>
      <c r="AC331" s="40"/>
      <c r="AD331" s="40"/>
      <c r="AE331" s="40"/>
      <c r="AF331" s="40"/>
      <c r="AG331" s="40"/>
      <c r="AH331" s="40"/>
      <c r="AI331" s="40"/>
      <c r="AJ331" s="40"/>
      <c r="AK331" s="40"/>
      <c r="AL331" s="40"/>
      <c r="AM331" s="40"/>
      <c r="AN331" s="40"/>
      <c r="AO331" s="40"/>
      <c r="AP331" s="40"/>
      <c r="AQ331" s="81"/>
      <c r="AR331" s="40"/>
      <c r="AS331" s="40"/>
      <c r="AT331" s="120" t="s">
        <v>919</v>
      </c>
      <c r="AU331" s="40" t="s">
        <v>919</v>
      </c>
      <c r="AV331" s="40" t="s">
        <v>919</v>
      </c>
      <c r="AW331" s="40" t="s">
        <v>919</v>
      </c>
      <c r="AX331" s="40" t="s">
        <v>919</v>
      </c>
      <c r="AY331" s="40" t="s">
        <v>919</v>
      </c>
      <c r="AZ331" s="40" t="s">
        <v>919</v>
      </c>
      <c r="BA331" s="40" t="s">
        <v>919</v>
      </c>
      <c r="BB331" s="40" t="s">
        <v>919</v>
      </c>
      <c r="BC331" s="40" t="s">
        <v>919</v>
      </c>
      <c r="BD331" s="106" t="s">
        <v>919</v>
      </c>
      <c r="BE331" s="140" t="s">
        <v>919</v>
      </c>
      <c r="BF331" s="140" t="s">
        <v>919</v>
      </c>
      <c r="BG331" s="40"/>
      <c r="BH331" s="40"/>
      <c r="BI331" s="40"/>
      <c r="BJ331" s="40"/>
      <c r="BK331" s="40"/>
      <c r="BL331" s="100"/>
      <c r="BM331" s="101"/>
      <c r="BN331" s="101"/>
      <c r="BO331" s="99"/>
      <c r="BP331" s="9"/>
      <c r="BQ331" s="1"/>
      <c r="BR331" s="25"/>
      <c r="BS331" s="67"/>
      <c r="BT331" s="67"/>
      <c r="BU331" s="84" t="e">
        <f t="shared" ref="BU331:BU347" si="15">(BU$8-(MID(BT331,SEARCH("=",BT331)+1,SEARCH("=",BT331,4)-7))-(RIGHT(BT331,LEN(BT331)-SEARCH("SWP",BT331,4)-3)))/1000</f>
        <v>#VALUE!</v>
      </c>
      <c r="BV331" s="99">
        <f t="shared" si="14"/>
        <v>0</v>
      </c>
      <c r="BW331" s="84"/>
      <c r="BX331" s="84"/>
      <c r="BY331" s="57" t="s">
        <v>601</v>
      </c>
      <c r="BZ331" s="14" t="s">
        <v>2462</v>
      </c>
      <c r="CA331" s="245">
        <v>41726.715451388889</v>
      </c>
      <c r="CB331" t="s">
        <v>2560</v>
      </c>
      <c r="CC331" s="13"/>
      <c r="CD331" s="67"/>
      <c r="CE331" s="71"/>
      <c r="CF331" s="71"/>
      <c r="CG331" s="71"/>
      <c r="CH331" s="71"/>
      <c r="CI331" s="71"/>
      <c r="CJ331" s="71"/>
      <c r="CK331" s="71"/>
      <c r="CL331" s="71"/>
      <c r="CM331" s="71"/>
      <c r="CN331"/>
      <c r="CO331"/>
      <c r="CP331"/>
      <c r="CQ331"/>
      <c r="CR331"/>
      <c r="CS331">
        <v>325</v>
      </c>
      <c r="CT331">
        <v>59</v>
      </c>
      <c r="CU331" s="86">
        <v>206.590087890625</v>
      </c>
      <c r="CV331" s="86">
        <v>-13.409916877746582</v>
      </c>
      <c r="CW331" s="86"/>
      <c r="CX331" s="86"/>
      <c r="CY331" s="86"/>
      <c r="CZ331"/>
      <c r="DA331"/>
      <c r="DB331"/>
      <c r="DC331" s="86"/>
      <c r="DD331"/>
      <c r="DE331"/>
      <c r="DF331"/>
      <c r="DG331" s="86">
        <v>221</v>
      </c>
      <c r="DH331">
        <v>367.54632568359375</v>
      </c>
      <c r="DI331">
        <v>-10.610647201538086</v>
      </c>
      <c r="DJ331">
        <v>46.133335113525391</v>
      </c>
      <c r="DK331" s="86">
        <v>89</v>
      </c>
      <c r="DL331">
        <v>120</v>
      </c>
      <c r="DM331"/>
      <c r="DN331"/>
      <c r="DO331" s="86"/>
      <c r="DP331"/>
      <c r="DQ331"/>
      <c r="DR331"/>
      <c r="DS331" s="86"/>
      <c r="DT331"/>
      <c r="DU331" s="86"/>
      <c r="DV331" s="86"/>
      <c r="DW331" s="86"/>
      <c r="DX331"/>
      <c r="DY331" s="86"/>
      <c r="DZ331" s="86"/>
      <c r="EA331" s="86"/>
      <c r="EB331"/>
      <c r="EC331" s="86"/>
      <c r="ED331" s="86"/>
      <c r="EE331" s="86"/>
      <c r="EF331"/>
      <c r="EG331" s="86"/>
      <c r="EH331" s="86"/>
      <c r="EI331" s="86"/>
      <c r="EJ331" s="159"/>
      <c r="EK331" s="159"/>
      <c r="EL331" s="160"/>
      <c r="FA331" s="78"/>
    </row>
    <row r="332" spans="1:157">
      <c r="A332" s="26"/>
      <c r="B332" s="26"/>
      <c r="C332" s="315"/>
      <c r="D332" s="37" t="s">
        <v>1268</v>
      </c>
      <c r="E332" s="37" t="s">
        <v>1269</v>
      </c>
      <c r="F332" s="38"/>
      <c r="G332" s="39"/>
      <c r="H332" s="40"/>
      <c r="I332" s="40"/>
      <c r="J332" s="40"/>
      <c r="K332" s="40"/>
      <c r="L332" s="40"/>
      <c r="M332" s="40"/>
      <c r="N332" s="40"/>
      <c r="O332" s="40"/>
      <c r="P332" s="40"/>
      <c r="Q332" s="40"/>
      <c r="R332" s="40"/>
      <c r="S332" s="40"/>
      <c r="T332" s="40"/>
      <c r="U332" s="40"/>
      <c r="V332" s="40"/>
      <c r="W332" s="40"/>
      <c r="X332" s="40"/>
      <c r="Y332" s="40"/>
      <c r="Z332" s="40"/>
      <c r="AA332" s="40"/>
      <c r="AB332" s="40"/>
      <c r="AC332" s="40"/>
      <c r="AD332" s="40"/>
      <c r="AE332" s="40"/>
      <c r="AF332" s="40"/>
      <c r="AG332" s="40"/>
      <c r="AH332" s="40"/>
      <c r="AI332" s="40"/>
      <c r="AJ332" s="40"/>
      <c r="AK332" s="40"/>
      <c r="AL332" s="40"/>
      <c r="AM332" s="40"/>
      <c r="AN332" s="40"/>
      <c r="AO332" s="40"/>
      <c r="AP332" s="40"/>
      <c r="AQ332" s="81"/>
      <c r="AR332" s="40"/>
      <c r="AS332" s="40"/>
      <c r="AT332" s="120" t="s">
        <v>1022</v>
      </c>
      <c r="AU332" s="40" t="s">
        <v>1022</v>
      </c>
      <c r="AV332" s="40" t="s">
        <v>1022</v>
      </c>
      <c r="AW332" s="40" t="s">
        <v>1022</v>
      </c>
      <c r="AX332" s="40" t="s">
        <v>1022</v>
      </c>
      <c r="AY332" s="40" t="s">
        <v>1022</v>
      </c>
      <c r="AZ332" s="40" t="s">
        <v>1022</v>
      </c>
      <c r="BA332" s="40" t="s">
        <v>1022</v>
      </c>
      <c r="BB332" s="40" t="s">
        <v>1022</v>
      </c>
      <c r="BC332" s="40" t="s">
        <v>1022</v>
      </c>
      <c r="BD332" s="106" t="s">
        <v>1022</v>
      </c>
      <c r="BE332" s="140" t="s">
        <v>1022</v>
      </c>
      <c r="BF332" s="140" t="s">
        <v>1022</v>
      </c>
      <c r="BG332" s="40"/>
      <c r="BH332" s="40"/>
      <c r="BI332" s="40"/>
      <c r="BJ332" s="40"/>
      <c r="BK332" s="40"/>
      <c r="BL332" s="100"/>
      <c r="BM332" s="101"/>
      <c r="BN332" s="101"/>
      <c r="BO332" s="99"/>
      <c r="BP332" s="9"/>
      <c r="BQ332" s="1"/>
      <c r="BR332" s="25"/>
      <c r="BS332" s="67"/>
      <c r="BT332" s="67"/>
      <c r="BU332" s="84" t="e">
        <f t="shared" si="15"/>
        <v>#VALUE!</v>
      </c>
      <c r="BV332" s="99">
        <f t="shared" si="14"/>
        <v>0</v>
      </c>
      <c r="BW332" s="84"/>
      <c r="BX332" s="84"/>
      <c r="BY332" s="57" t="s">
        <v>602</v>
      </c>
      <c r="BZ332" s="14" t="s">
        <v>2454</v>
      </c>
      <c r="CA332" s="245">
        <v>41726.715451388889</v>
      </c>
      <c r="CB332" t="s">
        <v>2220</v>
      </c>
      <c r="CC332" s="13"/>
      <c r="CD332" s="67"/>
      <c r="CE332" s="71"/>
      <c r="CF332" s="71"/>
      <c r="CG332" s="71"/>
      <c r="CH332" s="71"/>
      <c r="CI332" s="71"/>
      <c r="CJ332" s="71"/>
      <c r="CK332" s="71"/>
      <c r="CL332" s="71"/>
      <c r="CM332" s="71"/>
      <c r="CN332"/>
      <c r="CO332"/>
      <c r="CP332"/>
      <c r="CQ332"/>
      <c r="CR332"/>
      <c r="CS332">
        <v>326</v>
      </c>
      <c r="CT332">
        <v>59</v>
      </c>
      <c r="CU332" s="86">
        <v>206.590087890625</v>
      </c>
      <c r="CV332" s="86">
        <v>-13.409916877746582</v>
      </c>
      <c r="CW332" s="86"/>
      <c r="CX332" s="86"/>
      <c r="CY332" s="86"/>
      <c r="CZ332"/>
      <c r="DA332"/>
      <c r="DB332"/>
      <c r="DC332" s="86"/>
      <c r="DD332"/>
      <c r="DE332"/>
      <c r="DF332"/>
      <c r="DG332" s="86">
        <v>222</v>
      </c>
      <c r="DH332">
        <v>367.54632568359375</v>
      </c>
      <c r="DI332">
        <v>-10.706889152526855</v>
      </c>
      <c r="DJ332">
        <v>47.666667938232422</v>
      </c>
      <c r="DK332" s="86">
        <v>88</v>
      </c>
      <c r="DL332">
        <v>120</v>
      </c>
      <c r="DM332"/>
      <c r="DN332"/>
      <c r="DO332" s="86"/>
      <c r="DP332"/>
      <c r="DQ332"/>
      <c r="DR332"/>
      <c r="DS332" s="86"/>
      <c r="DT332"/>
      <c r="DU332" s="86"/>
      <c r="DV332" s="86"/>
      <c r="DW332" s="86"/>
      <c r="DX332"/>
      <c r="DY332" s="86"/>
      <c r="DZ332" s="86"/>
      <c r="EA332" s="86"/>
      <c r="EB332"/>
      <c r="EC332" s="86"/>
      <c r="ED332" s="86"/>
      <c r="EE332" s="86"/>
      <c r="EF332"/>
      <c r="EG332" s="86"/>
      <c r="EH332" s="86"/>
      <c r="EI332" s="86"/>
      <c r="EJ332" s="159"/>
      <c r="EK332" s="159"/>
      <c r="EL332" s="160"/>
      <c r="FA332" s="78"/>
    </row>
    <row r="333" spans="1:157">
      <c r="A333" s="26"/>
      <c r="B333" s="26"/>
      <c r="C333" s="315"/>
      <c r="D333" s="37" t="s">
        <v>1270</v>
      </c>
      <c r="E333" s="37" t="s">
        <v>1271</v>
      </c>
      <c r="F333" s="38"/>
      <c r="G333" s="39"/>
      <c r="H333" s="40"/>
      <c r="I333" s="40"/>
      <c r="J333" s="40"/>
      <c r="K333" s="40"/>
      <c r="L333" s="40"/>
      <c r="M333" s="40"/>
      <c r="N333" s="40"/>
      <c r="O333" s="40"/>
      <c r="P333" s="40"/>
      <c r="Q333" s="40"/>
      <c r="R333" s="40"/>
      <c r="S333" s="40"/>
      <c r="T333" s="40"/>
      <c r="U333" s="40"/>
      <c r="V333" s="40"/>
      <c r="W333" s="40"/>
      <c r="X333" s="40"/>
      <c r="Y333" s="40"/>
      <c r="Z333" s="40"/>
      <c r="AA333" s="40"/>
      <c r="AB333" s="40"/>
      <c r="AC333" s="40"/>
      <c r="AD333" s="40"/>
      <c r="AE333" s="40"/>
      <c r="AF333" s="40"/>
      <c r="AG333" s="40"/>
      <c r="AH333" s="40"/>
      <c r="AI333" s="40"/>
      <c r="AJ333" s="40"/>
      <c r="AK333" s="40"/>
      <c r="AL333" s="40"/>
      <c r="AM333" s="40"/>
      <c r="AN333" s="40"/>
      <c r="AO333" s="40"/>
      <c r="AP333" s="40"/>
      <c r="AQ333" s="81"/>
      <c r="AR333" s="40"/>
      <c r="AS333" s="40"/>
      <c r="AT333" s="120" t="s">
        <v>919</v>
      </c>
      <c r="AU333" s="40" t="s">
        <v>919</v>
      </c>
      <c r="AV333" s="40" t="s">
        <v>919</v>
      </c>
      <c r="AW333" s="40" t="s">
        <v>919</v>
      </c>
      <c r="AX333" s="40" t="s">
        <v>919</v>
      </c>
      <c r="AY333" s="40" t="s">
        <v>919</v>
      </c>
      <c r="AZ333" s="40" t="s">
        <v>919</v>
      </c>
      <c r="BA333" s="40" t="s">
        <v>919</v>
      </c>
      <c r="BB333" s="40" t="s">
        <v>919</v>
      </c>
      <c r="BC333" s="40" t="s">
        <v>919</v>
      </c>
      <c r="BD333" s="106" t="s">
        <v>919</v>
      </c>
      <c r="BE333" s="140" t="s">
        <v>919</v>
      </c>
      <c r="BF333" s="140" t="s">
        <v>919</v>
      </c>
      <c r="BG333" s="40"/>
      <c r="BH333" s="40"/>
      <c r="BI333" s="40"/>
      <c r="BJ333" s="40"/>
      <c r="BK333" s="40"/>
      <c r="BL333" s="100"/>
      <c r="BM333" s="101"/>
      <c r="BN333" s="101"/>
      <c r="BO333" s="99"/>
      <c r="BP333" s="9"/>
      <c r="BQ333" s="1"/>
      <c r="BR333" s="25"/>
      <c r="BS333" s="67"/>
      <c r="BT333" s="67"/>
      <c r="BU333" s="84" t="e">
        <f t="shared" si="15"/>
        <v>#VALUE!</v>
      </c>
      <c r="BV333" s="99">
        <f t="shared" si="14"/>
        <v>0</v>
      </c>
      <c r="BW333" s="84"/>
      <c r="BX333" s="84"/>
      <c r="BY333" s="57" t="s">
        <v>603</v>
      </c>
      <c r="BZ333" s="14" t="s">
        <v>427</v>
      </c>
      <c r="CA333" s="245">
        <v>41726.715451388889</v>
      </c>
      <c r="CB333" t="s">
        <v>2561</v>
      </c>
      <c r="CC333" s="13"/>
      <c r="CD333" s="67"/>
      <c r="CE333" s="71"/>
      <c r="CF333" s="71"/>
      <c r="CG333" s="71"/>
      <c r="CH333" s="71"/>
      <c r="CI333" s="71"/>
      <c r="CJ333" s="71"/>
      <c r="CK333" s="71"/>
      <c r="CL333" s="71"/>
      <c r="CM333" s="71"/>
      <c r="CN333"/>
      <c r="CO333"/>
      <c r="CP333"/>
      <c r="CQ333"/>
      <c r="CR333"/>
      <c r="CS333">
        <v>327</v>
      </c>
      <c r="CT333">
        <v>59</v>
      </c>
      <c r="CU333" s="86">
        <v>206.590087890625</v>
      </c>
      <c r="CV333" s="86">
        <v>-13.409916877746582</v>
      </c>
      <c r="CW333" s="86"/>
      <c r="CX333" s="86"/>
      <c r="CY333" s="86"/>
      <c r="CZ333"/>
      <c r="DA333"/>
      <c r="DB333"/>
      <c r="DC333" s="86"/>
      <c r="DD333"/>
      <c r="DE333"/>
      <c r="DF333"/>
      <c r="DG333" s="86">
        <v>222</v>
      </c>
      <c r="DH333">
        <v>367.54632568359375</v>
      </c>
      <c r="DI333">
        <v>-10.706889152526855</v>
      </c>
      <c r="DJ333">
        <v>50.466667175292969</v>
      </c>
      <c r="DK333" s="86">
        <v>90</v>
      </c>
      <c r="DL333">
        <v>120</v>
      </c>
      <c r="DM333"/>
      <c r="DN333"/>
      <c r="DO333" s="86"/>
      <c r="DP333"/>
      <c r="DQ333"/>
      <c r="DR333"/>
      <c r="DS333" s="86"/>
      <c r="DT333"/>
      <c r="DU333" s="86"/>
      <c r="DV333" s="86"/>
      <c r="DW333" s="86"/>
      <c r="DX333"/>
      <c r="DY333" s="86"/>
      <c r="DZ333" s="86"/>
      <c r="EA333" s="86"/>
      <c r="EB333"/>
      <c r="EC333" s="86"/>
      <c r="ED333" s="86"/>
      <c r="EE333" s="86"/>
      <c r="EF333"/>
      <c r="EG333" s="86"/>
      <c r="EH333" s="86"/>
      <c r="EI333" s="86"/>
      <c r="EJ333" s="159"/>
      <c r="EK333" s="159"/>
      <c r="EL333" s="160"/>
      <c r="FA333" s="78"/>
    </row>
    <row r="334" spans="1:157">
      <c r="A334" s="26"/>
      <c r="B334" s="26"/>
      <c r="C334" s="315"/>
      <c r="D334" s="37" t="s">
        <v>1272</v>
      </c>
      <c r="E334" s="37" t="s">
        <v>1273</v>
      </c>
      <c r="F334" s="41"/>
      <c r="G334" s="39"/>
      <c r="H334" s="40"/>
      <c r="I334" s="40"/>
      <c r="J334" s="40"/>
      <c r="K334" s="40"/>
      <c r="L334" s="40"/>
      <c r="M334" s="40"/>
      <c r="N334" s="40"/>
      <c r="O334" s="40"/>
      <c r="P334" s="40"/>
      <c r="Q334" s="40"/>
      <c r="R334" s="40"/>
      <c r="S334" s="40"/>
      <c r="T334" s="40"/>
      <c r="U334" s="40"/>
      <c r="V334" s="40"/>
      <c r="W334" s="40"/>
      <c r="X334" s="40"/>
      <c r="Y334" s="40"/>
      <c r="Z334" s="40"/>
      <c r="AA334" s="40"/>
      <c r="AB334" s="40"/>
      <c r="AC334" s="40"/>
      <c r="AD334" s="40"/>
      <c r="AE334" s="40"/>
      <c r="AF334" s="40"/>
      <c r="AG334" s="40"/>
      <c r="AH334" s="40"/>
      <c r="AI334" s="40"/>
      <c r="AJ334" s="40"/>
      <c r="AK334" s="40"/>
      <c r="AL334" s="40"/>
      <c r="AM334" s="40"/>
      <c r="AN334" s="40"/>
      <c r="AO334" s="40"/>
      <c r="AP334" s="40"/>
      <c r="AQ334" s="81"/>
      <c r="AR334" s="40"/>
      <c r="AS334" s="40"/>
      <c r="AT334" s="120" t="s">
        <v>1022</v>
      </c>
      <c r="AU334" s="40" t="s">
        <v>1022</v>
      </c>
      <c r="AV334" s="40" t="s">
        <v>1022</v>
      </c>
      <c r="AW334" s="40" t="s">
        <v>1022</v>
      </c>
      <c r="AX334" s="40" t="s">
        <v>1022</v>
      </c>
      <c r="AY334" s="40" t="s">
        <v>1022</v>
      </c>
      <c r="AZ334" s="40" t="s">
        <v>1022</v>
      </c>
      <c r="BA334" s="40" t="s">
        <v>1022</v>
      </c>
      <c r="BB334" s="40" t="s">
        <v>1022</v>
      </c>
      <c r="BC334" s="40" t="s">
        <v>1022</v>
      </c>
      <c r="BD334" s="106" t="s">
        <v>1022</v>
      </c>
      <c r="BE334" s="140" t="s">
        <v>1022</v>
      </c>
      <c r="BF334" s="140" t="s">
        <v>1022</v>
      </c>
      <c r="BG334" s="40"/>
      <c r="BH334" s="40"/>
      <c r="BI334" s="40"/>
      <c r="BJ334" s="40"/>
      <c r="BK334" s="40"/>
      <c r="BL334" s="100"/>
      <c r="BM334" s="101"/>
      <c r="BN334" s="101"/>
      <c r="BO334" s="99"/>
      <c r="BP334" s="9"/>
      <c r="BQ334" s="1"/>
      <c r="BR334" s="25"/>
      <c r="BS334" s="67"/>
      <c r="BT334" s="67"/>
      <c r="BU334" s="84" t="e">
        <f t="shared" si="15"/>
        <v>#VALUE!</v>
      </c>
      <c r="BV334" s="99">
        <f t="shared" si="14"/>
        <v>0</v>
      </c>
      <c r="BW334" s="84"/>
      <c r="BX334" s="84"/>
      <c r="BY334" s="57" t="s">
        <v>604</v>
      </c>
      <c r="BZ334" s="14" t="s">
        <v>2456</v>
      </c>
      <c r="CA334" s="245">
        <v>41726.715451388889</v>
      </c>
      <c r="CB334" t="s">
        <v>2562</v>
      </c>
      <c r="CC334" s="13"/>
      <c r="CD334" s="67"/>
      <c r="CE334" s="71"/>
      <c r="CF334" s="71"/>
      <c r="CG334" s="71"/>
      <c r="CH334" s="71"/>
      <c r="CI334" s="71"/>
      <c r="CJ334" s="71"/>
      <c r="CK334" s="71"/>
      <c r="CL334" s="71"/>
      <c r="CM334" s="71"/>
      <c r="CN334"/>
      <c r="CO334"/>
      <c r="CP334"/>
      <c r="CQ334"/>
      <c r="CR334"/>
      <c r="CS334">
        <v>328</v>
      </c>
      <c r="CT334">
        <v>60</v>
      </c>
      <c r="CU334" s="86">
        <v>206.13165283203125</v>
      </c>
      <c r="CV334" s="86">
        <v>-13.868342399597168</v>
      </c>
      <c r="CW334" s="86"/>
      <c r="CX334" s="86"/>
      <c r="CY334" s="86"/>
      <c r="CZ334"/>
      <c r="DA334"/>
      <c r="DB334"/>
      <c r="DC334" s="86"/>
      <c r="DD334"/>
      <c r="DE334"/>
      <c r="DF334"/>
      <c r="DG334" s="86">
        <v>223</v>
      </c>
      <c r="DH334">
        <v>366.89227294921875</v>
      </c>
      <c r="DI334">
        <v>-10.80356502532959</v>
      </c>
      <c r="DJ334">
        <v>52.466667175292969</v>
      </c>
      <c r="DK334" s="86">
        <v>91</v>
      </c>
      <c r="DL334">
        <v>120</v>
      </c>
      <c r="DM334"/>
      <c r="DN334"/>
      <c r="DO334" s="86"/>
      <c r="DP334"/>
      <c r="DQ334"/>
      <c r="DR334"/>
      <c r="DS334" s="86"/>
      <c r="DT334"/>
      <c r="DU334" s="86"/>
      <c r="DV334" s="86"/>
      <c r="DW334" s="86"/>
      <c r="DX334"/>
      <c r="DY334" s="86"/>
      <c r="DZ334" s="86"/>
      <c r="EA334" s="86"/>
      <c r="EB334"/>
      <c r="EC334" s="86"/>
      <c r="ED334" s="86"/>
      <c r="EE334" s="86"/>
      <c r="EF334"/>
      <c r="EG334" s="86"/>
      <c r="EH334" s="86"/>
      <c r="EI334" s="86"/>
      <c r="EJ334" s="159"/>
      <c r="EK334" s="159"/>
      <c r="EL334" s="160"/>
      <c r="FA334" s="78"/>
    </row>
    <row r="335" spans="1:157">
      <c r="A335" s="26"/>
      <c r="B335" s="26"/>
      <c r="C335" s="315"/>
      <c r="D335" s="37" t="s">
        <v>1274</v>
      </c>
      <c r="E335" s="37" t="s">
        <v>1275</v>
      </c>
      <c r="F335" s="38"/>
      <c r="G335" s="39"/>
      <c r="H335" s="40"/>
      <c r="I335" s="40"/>
      <c r="J335" s="40"/>
      <c r="K335" s="40"/>
      <c r="L335" s="40"/>
      <c r="M335" s="40"/>
      <c r="N335" s="40"/>
      <c r="O335" s="40"/>
      <c r="P335" s="40"/>
      <c r="Q335" s="40"/>
      <c r="R335" s="40"/>
      <c r="S335" s="40"/>
      <c r="T335" s="40"/>
      <c r="U335" s="40"/>
      <c r="V335" s="40"/>
      <c r="W335" s="40"/>
      <c r="X335" s="40"/>
      <c r="Y335" s="40"/>
      <c r="Z335" s="40"/>
      <c r="AA335" s="40"/>
      <c r="AB335" s="40"/>
      <c r="AC335" s="40"/>
      <c r="AD335" s="40"/>
      <c r="AE335" s="40"/>
      <c r="AF335" s="40"/>
      <c r="AG335" s="40"/>
      <c r="AH335" s="40"/>
      <c r="AI335" s="40"/>
      <c r="AJ335" s="40"/>
      <c r="AK335" s="40"/>
      <c r="AL335" s="40"/>
      <c r="AM335" s="40"/>
      <c r="AN335" s="40"/>
      <c r="AO335" s="40"/>
      <c r="AP335" s="40"/>
      <c r="AQ335" s="81"/>
      <c r="AR335" s="40"/>
      <c r="AS335" s="40"/>
      <c r="AT335" s="120" t="s">
        <v>1861</v>
      </c>
      <c r="AU335" s="40" t="s">
        <v>1861</v>
      </c>
      <c r="AV335" s="40" t="s">
        <v>1861</v>
      </c>
      <c r="AW335" s="40" t="s">
        <v>1861</v>
      </c>
      <c r="AX335" s="40" t="s">
        <v>1861</v>
      </c>
      <c r="AY335" s="40" t="s">
        <v>1861</v>
      </c>
      <c r="AZ335" s="40" t="s">
        <v>1861</v>
      </c>
      <c r="BA335" s="40" t="s">
        <v>1861</v>
      </c>
      <c r="BB335" s="40" t="s">
        <v>1861</v>
      </c>
      <c r="BC335" s="40" t="s">
        <v>1861</v>
      </c>
      <c r="BD335" s="106" t="s">
        <v>1861</v>
      </c>
      <c r="BE335" s="140" t="s">
        <v>1861</v>
      </c>
      <c r="BF335" s="140" t="s">
        <v>1861</v>
      </c>
      <c r="BG335" s="40"/>
      <c r="BH335" s="40"/>
      <c r="BI335" s="40"/>
      <c r="BJ335" s="40"/>
      <c r="BK335" s="40"/>
      <c r="BL335" s="100"/>
      <c r="BM335" s="101"/>
      <c r="BN335" s="101"/>
      <c r="BO335" s="99"/>
      <c r="BP335" s="9"/>
      <c r="BQ335" s="1"/>
      <c r="BR335" s="25"/>
      <c r="BS335" s="67"/>
      <c r="BT335" s="67"/>
      <c r="BU335" s="84" t="e">
        <f t="shared" si="15"/>
        <v>#VALUE!</v>
      </c>
      <c r="BV335" s="99">
        <f t="shared" si="14"/>
        <v>0</v>
      </c>
      <c r="BW335" s="84"/>
      <c r="BX335" s="84"/>
      <c r="BY335" s="57" t="s">
        <v>605</v>
      </c>
      <c r="BZ335" s="14" t="s">
        <v>2458</v>
      </c>
      <c r="CA335" s="245">
        <v>41726.715451388889</v>
      </c>
      <c r="CB335" t="s">
        <v>2563</v>
      </c>
      <c r="CC335" s="13"/>
      <c r="CD335" s="67"/>
      <c r="CE335" s="71"/>
      <c r="CF335" s="71"/>
      <c r="CG335" s="71"/>
      <c r="CH335" s="71"/>
      <c r="CI335" s="71"/>
      <c r="CJ335" s="71"/>
      <c r="CK335" s="71"/>
      <c r="CL335" s="71"/>
      <c r="CM335" s="71"/>
      <c r="CN335"/>
      <c r="CO335"/>
      <c r="CP335"/>
      <c r="CQ335"/>
      <c r="CR335"/>
      <c r="CS335">
        <v>329</v>
      </c>
      <c r="CT335">
        <v>60</v>
      </c>
      <c r="CU335" s="86">
        <v>206.13165283203125</v>
      </c>
      <c r="CV335" s="86">
        <v>-13.868342399597168</v>
      </c>
      <c r="CW335" s="86"/>
      <c r="CX335" s="86"/>
      <c r="CY335" s="86"/>
      <c r="CZ335"/>
      <c r="DA335"/>
      <c r="DB335"/>
      <c r="DC335" s="86"/>
      <c r="DD335"/>
      <c r="DE335"/>
      <c r="DF335"/>
      <c r="DG335" s="86">
        <v>224</v>
      </c>
      <c r="DH335">
        <v>366.32546997070312</v>
      </c>
      <c r="DI335">
        <v>-10.900674819946289</v>
      </c>
      <c r="DJ335">
        <v>51.933334350585938</v>
      </c>
      <c r="DK335" s="86">
        <v>91</v>
      </c>
      <c r="DL335">
        <v>120</v>
      </c>
      <c r="DM335"/>
      <c r="DN335"/>
      <c r="DO335" s="86"/>
      <c r="DP335"/>
      <c r="DQ335"/>
      <c r="DR335"/>
      <c r="DS335" s="86"/>
      <c r="DT335"/>
      <c r="DU335" s="86"/>
      <c r="DV335" s="86"/>
      <c r="DW335" s="86"/>
      <c r="DX335"/>
      <c r="DY335" s="86"/>
      <c r="DZ335" s="86"/>
      <c r="EA335" s="86"/>
      <c r="EB335"/>
      <c r="EC335" s="86"/>
      <c r="ED335" s="86"/>
      <c r="EE335" s="86"/>
      <c r="EF335"/>
      <c r="EG335" s="86"/>
      <c r="EH335" s="86"/>
      <c r="EI335" s="86"/>
      <c r="EJ335" s="159"/>
      <c r="EK335" s="159"/>
      <c r="EL335" s="160"/>
      <c r="FA335" s="78"/>
    </row>
    <row r="336" spans="1:157">
      <c r="A336" s="26"/>
      <c r="B336" s="26"/>
      <c r="C336" s="315"/>
      <c r="D336" s="37" t="s">
        <v>1276</v>
      </c>
      <c r="E336" s="37" t="s">
        <v>1584</v>
      </c>
      <c r="F336" s="38"/>
      <c r="G336" s="39"/>
      <c r="H336" s="40"/>
      <c r="I336" s="40"/>
      <c r="J336" s="40"/>
      <c r="K336" s="40"/>
      <c r="L336" s="40"/>
      <c r="M336" s="40"/>
      <c r="N336" s="40"/>
      <c r="O336" s="40"/>
      <c r="P336" s="40"/>
      <c r="Q336" s="40"/>
      <c r="R336" s="40"/>
      <c r="S336" s="40"/>
      <c r="T336" s="40"/>
      <c r="U336" s="40"/>
      <c r="V336" s="40"/>
      <c r="W336" s="40"/>
      <c r="X336" s="40"/>
      <c r="Y336" s="40"/>
      <c r="Z336" s="40"/>
      <c r="AA336" s="40"/>
      <c r="AB336" s="40"/>
      <c r="AC336" s="40"/>
      <c r="AD336" s="40"/>
      <c r="AE336" s="40"/>
      <c r="AF336" s="40"/>
      <c r="AG336" s="40"/>
      <c r="AH336" s="40"/>
      <c r="AI336" s="40"/>
      <c r="AJ336" s="40"/>
      <c r="AK336" s="40"/>
      <c r="AL336" s="40"/>
      <c r="AM336" s="40"/>
      <c r="AN336" s="40"/>
      <c r="AO336" s="40"/>
      <c r="AP336" s="40"/>
      <c r="AQ336" s="81"/>
      <c r="AR336" s="40"/>
      <c r="AS336" s="40"/>
      <c r="AT336" s="120" t="s">
        <v>1861</v>
      </c>
      <c r="AU336" s="40" t="s">
        <v>1861</v>
      </c>
      <c r="AV336" s="40" t="s">
        <v>1861</v>
      </c>
      <c r="AW336" s="40" t="s">
        <v>1861</v>
      </c>
      <c r="AX336" s="40" t="s">
        <v>1861</v>
      </c>
      <c r="AY336" s="40" t="s">
        <v>1861</v>
      </c>
      <c r="AZ336" s="40" t="s">
        <v>1861</v>
      </c>
      <c r="BA336" s="40" t="s">
        <v>1861</v>
      </c>
      <c r="BB336" s="40" t="s">
        <v>1861</v>
      </c>
      <c r="BC336" s="40" t="s">
        <v>1861</v>
      </c>
      <c r="BD336" s="106" t="s">
        <v>1861</v>
      </c>
      <c r="BE336" s="140" t="s">
        <v>1861</v>
      </c>
      <c r="BF336" s="140" t="s">
        <v>1861</v>
      </c>
      <c r="BG336" s="40"/>
      <c r="BH336" s="40"/>
      <c r="BI336" s="40"/>
      <c r="BJ336" s="40"/>
      <c r="BK336" s="40"/>
      <c r="BL336" s="100"/>
      <c r="BM336" s="101"/>
      <c r="BN336" s="101"/>
      <c r="BO336" s="99"/>
      <c r="BP336" s="9"/>
      <c r="BQ336" s="1"/>
      <c r="BR336" s="25"/>
      <c r="BS336" s="67"/>
      <c r="BT336" s="67"/>
      <c r="BU336" s="84" t="e">
        <f t="shared" si="15"/>
        <v>#VALUE!</v>
      </c>
      <c r="BV336" s="99">
        <f t="shared" si="14"/>
        <v>0</v>
      </c>
      <c r="BW336" s="84"/>
      <c r="BX336" s="84"/>
      <c r="BY336" s="57" t="s">
        <v>606</v>
      </c>
      <c r="BZ336" s="14" t="s">
        <v>2460</v>
      </c>
      <c r="CA336" s="245">
        <v>41726.715451388889</v>
      </c>
      <c r="CB336" t="s">
        <v>2564</v>
      </c>
      <c r="CC336" s="13"/>
      <c r="CD336" s="67"/>
      <c r="CE336" s="71"/>
      <c r="CF336" s="71"/>
      <c r="CG336" s="71"/>
      <c r="CH336" s="71"/>
      <c r="CI336" s="71"/>
      <c r="CJ336" s="71"/>
      <c r="CK336" s="71"/>
      <c r="CL336" s="71"/>
      <c r="CM336" s="71"/>
      <c r="CN336"/>
      <c r="CO336"/>
      <c r="CP336"/>
      <c r="CQ336"/>
      <c r="CR336"/>
      <c r="CS336">
        <v>330</v>
      </c>
      <c r="CT336">
        <v>60</v>
      </c>
      <c r="CU336" s="86">
        <v>206.13165283203125</v>
      </c>
      <c r="CV336" s="86">
        <v>-13.868342399597168</v>
      </c>
      <c r="CW336" s="86"/>
      <c r="CX336" s="86"/>
      <c r="CY336" s="86"/>
      <c r="CZ336"/>
      <c r="DA336"/>
      <c r="DB336"/>
      <c r="DC336" s="86"/>
      <c r="DD336"/>
      <c r="DE336"/>
      <c r="DF336"/>
      <c r="DG336" s="86">
        <v>224</v>
      </c>
      <c r="DH336">
        <v>368.48651123046875</v>
      </c>
      <c r="DI336">
        <v>-10.900674819946289</v>
      </c>
      <c r="DJ336">
        <v>38.294116973876953</v>
      </c>
      <c r="DK336" s="86">
        <v>88</v>
      </c>
      <c r="DL336">
        <v>120</v>
      </c>
      <c r="DM336"/>
      <c r="DN336"/>
      <c r="DO336" s="86"/>
      <c r="DP336"/>
      <c r="DQ336"/>
      <c r="DR336"/>
      <c r="DS336" s="86"/>
      <c r="DT336"/>
      <c r="DU336" s="86"/>
      <c r="DV336" s="86"/>
      <c r="DW336" s="86"/>
      <c r="DX336"/>
      <c r="DY336" s="86"/>
      <c r="DZ336" s="86"/>
      <c r="EA336" s="86"/>
      <c r="EB336"/>
      <c r="EC336" s="86"/>
      <c r="ED336" s="86"/>
      <c r="EE336" s="86"/>
      <c r="EF336"/>
      <c r="EG336" s="86"/>
      <c r="EH336" s="86"/>
      <c r="EI336" s="86"/>
      <c r="EJ336" s="159"/>
      <c r="EK336" s="159"/>
      <c r="EL336" s="160"/>
      <c r="FA336" s="78"/>
    </row>
    <row r="337" spans="1:157">
      <c r="A337" s="26"/>
      <c r="B337" s="26"/>
      <c r="C337" s="315"/>
      <c r="D337" s="37" t="s">
        <v>1291</v>
      </c>
      <c r="E337" s="37" t="s">
        <v>477</v>
      </c>
      <c r="F337" s="38"/>
      <c r="G337" s="39"/>
      <c r="H337" s="40"/>
      <c r="I337" s="40"/>
      <c r="J337" s="40"/>
      <c r="K337" s="40"/>
      <c r="L337" s="40"/>
      <c r="M337" s="40"/>
      <c r="N337" s="40"/>
      <c r="O337" s="40"/>
      <c r="P337" s="40"/>
      <c r="Q337" s="40"/>
      <c r="R337" s="40"/>
      <c r="S337" s="40"/>
      <c r="T337" s="40"/>
      <c r="U337" s="40"/>
      <c r="V337" s="40"/>
      <c r="W337" s="40"/>
      <c r="X337" s="40"/>
      <c r="Y337" s="40"/>
      <c r="Z337" s="40"/>
      <c r="AA337" s="40"/>
      <c r="AB337" s="40"/>
      <c r="AC337" s="40"/>
      <c r="AD337" s="40"/>
      <c r="AE337" s="40"/>
      <c r="AF337" s="40"/>
      <c r="AG337" s="40"/>
      <c r="AH337" s="40"/>
      <c r="AI337" s="40"/>
      <c r="AJ337" s="40"/>
      <c r="AK337" s="40"/>
      <c r="AL337" s="40"/>
      <c r="AM337" s="40"/>
      <c r="AN337" s="40"/>
      <c r="AO337" s="40"/>
      <c r="AP337" s="40"/>
      <c r="AQ337" s="81"/>
      <c r="AR337" s="40"/>
      <c r="AS337" s="40"/>
      <c r="AT337" s="120" t="s">
        <v>918</v>
      </c>
      <c r="AU337" s="40" t="s">
        <v>918</v>
      </c>
      <c r="AV337" s="40" t="s">
        <v>918</v>
      </c>
      <c r="AW337" s="40" t="s">
        <v>918</v>
      </c>
      <c r="AX337" s="40" t="s">
        <v>918</v>
      </c>
      <c r="AY337" s="40" t="s">
        <v>918</v>
      </c>
      <c r="AZ337" s="40" t="s">
        <v>918</v>
      </c>
      <c r="BA337" s="40" t="s">
        <v>918</v>
      </c>
      <c r="BB337" s="40" t="s">
        <v>918</v>
      </c>
      <c r="BC337" s="40" t="s">
        <v>918</v>
      </c>
      <c r="BD337" s="106" t="s">
        <v>918</v>
      </c>
      <c r="BE337" s="140" t="s">
        <v>918</v>
      </c>
      <c r="BF337" s="140" t="s">
        <v>918</v>
      </c>
      <c r="BG337" s="40"/>
      <c r="BH337" s="40"/>
      <c r="BI337" s="40"/>
      <c r="BJ337" s="40"/>
      <c r="BK337" s="40"/>
      <c r="BL337" s="100"/>
      <c r="BM337" s="101"/>
      <c r="BN337" s="101"/>
      <c r="BO337" s="99"/>
      <c r="BP337" s="9"/>
      <c r="BQ337" s="1"/>
      <c r="BR337" s="25"/>
      <c r="BS337" s="67"/>
      <c r="BT337" s="67"/>
      <c r="BU337" s="84" t="e">
        <f t="shared" si="15"/>
        <v>#VALUE!</v>
      </c>
      <c r="BV337" s="99">
        <f t="shared" si="14"/>
        <v>0</v>
      </c>
      <c r="BW337" s="84"/>
      <c r="BX337" s="84"/>
      <c r="BY337" s="57" t="s">
        <v>607</v>
      </c>
      <c r="BZ337" s="14" t="s">
        <v>2462</v>
      </c>
      <c r="CA337" s="245">
        <v>41726.715462962966</v>
      </c>
      <c r="CB337" t="s">
        <v>2565</v>
      </c>
      <c r="CC337" s="13"/>
      <c r="CD337" s="67"/>
      <c r="CE337" s="71"/>
      <c r="CF337" s="71"/>
      <c r="CG337" s="71"/>
      <c r="CH337" s="71"/>
      <c r="CI337" s="71"/>
      <c r="CJ337" s="71"/>
      <c r="CK337" s="71"/>
      <c r="CL337" s="71"/>
      <c r="CM337" s="71"/>
      <c r="CN337"/>
      <c r="CO337"/>
      <c r="CP337"/>
      <c r="CQ337"/>
      <c r="CR337"/>
      <c r="CS337">
        <v>331</v>
      </c>
      <c r="CT337">
        <v>60</v>
      </c>
      <c r="CU337" s="86">
        <v>206.13165283203125</v>
      </c>
      <c r="CV337" s="86">
        <v>-13.868342399597168</v>
      </c>
      <c r="CW337" s="86"/>
      <c r="CX337" s="86"/>
      <c r="CY337" s="86"/>
      <c r="CZ337"/>
      <c r="DA337"/>
      <c r="DB337"/>
      <c r="DC337" s="86"/>
      <c r="DD337"/>
      <c r="DE337"/>
      <c r="DF337"/>
      <c r="DG337" s="86">
        <v>225</v>
      </c>
      <c r="DH337">
        <v>369.31353759765625</v>
      </c>
      <c r="DI337">
        <v>-10.99821949005127</v>
      </c>
      <c r="DJ337">
        <v>44.866664886474609</v>
      </c>
      <c r="DK337" s="86">
        <v>88</v>
      </c>
      <c r="DL337">
        <v>120</v>
      </c>
      <c r="DM337"/>
      <c r="DN337"/>
      <c r="DO337" s="86"/>
      <c r="DP337"/>
      <c r="DQ337"/>
      <c r="DR337"/>
      <c r="DS337" s="86"/>
      <c r="DT337"/>
      <c r="DU337" s="86"/>
      <c r="DV337" s="86"/>
      <c r="DW337" s="86"/>
      <c r="DX337"/>
      <c r="DY337" s="86"/>
      <c r="DZ337" s="86"/>
      <c r="EA337" s="86"/>
      <c r="EB337"/>
      <c r="EC337" s="86"/>
      <c r="ED337" s="86"/>
      <c r="EE337" s="86"/>
      <c r="EF337"/>
      <c r="EG337" s="86"/>
      <c r="EH337" s="86"/>
      <c r="EI337" s="86"/>
      <c r="EJ337" s="159"/>
      <c r="EK337" s="159"/>
      <c r="EL337" s="160"/>
      <c r="FA337" s="78"/>
    </row>
    <row r="338" spans="1:157">
      <c r="A338" s="26"/>
      <c r="B338" s="26"/>
      <c r="C338" s="315"/>
      <c r="D338" s="37" t="s">
        <v>478</v>
      </c>
      <c r="E338" s="37" t="s">
        <v>479</v>
      </c>
      <c r="F338" s="38"/>
      <c r="G338" s="39"/>
      <c r="H338" s="40"/>
      <c r="I338" s="40"/>
      <c r="J338" s="40"/>
      <c r="K338" s="40"/>
      <c r="L338" s="40"/>
      <c r="M338" s="40"/>
      <c r="N338" s="40"/>
      <c r="O338" s="40"/>
      <c r="P338" s="40"/>
      <c r="Q338" s="40"/>
      <c r="R338" s="40"/>
      <c r="S338" s="40"/>
      <c r="T338" s="40"/>
      <c r="U338" s="40"/>
      <c r="V338" s="40"/>
      <c r="W338" s="40"/>
      <c r="X338" s="40"/>
      <c r="Y338" s="40"/>
      <c r="Z338" s="40"/>
      <c r="AA338" s="40"/>
      <c r="AB338" s="40"/>
      <c r="AC338" s="40"/>
      <c r="AD338" s="40"/>
      <c r="AE338" s="40"/>
      <c r="AF338" s="40"/>
      <c r="AG338" s="40"/>
      <c r="AH338" s="40"/>
      <c r="AI338" s="40"/>
      <c r="AJ338" s="40"/>
      <c r="AK338" s="40"/>
      <c r="AL338" s="40"/>
      <c r="AM338" s="40"/>
      <c r="AN338" s="40"/>
      <c r="AO338" s="40"/>
      <c r="AP338" s="40"/>
      <c r="AQ338" s="81"/>
      <c r="AR338" s="40"/>
      <c r="AS338" s="40"/>
      <c r="AT338" s="120" t="s">
        <v>781</v>
      </c>
      <c r="AU338" s="40" t="s">
        <v>781</v>
      </c>
      <c r="AV338" s="40" t="s">
        <v>781</v>
      </c>
      <c r="AW338" s="40" t="s">
        <v>781</v>
      </c>
      <c r="AX338" s="40" t="s">
        <v>781</v>
      </c>
      <c r="AY338" s="40" t="s">
        <v>781</v>
      </c>
      <c r="AZ338" s="40" t="s">
        <v>781</v>
      </c>
      <c r="BA338" s="40" t="s">
        <v>781</v>
      </c>
      <c r="BB338" s="40" t="s">
        <v>781</v>
      </c>
      <c r="BC338" s="40" t="s">
        <v>781</v>
      </c>
      <c r="BD338" s="106" t="s">
        <v>781</v>
      </c>
      <c r="BE338" s="140" t="s">
        <v>781</v>
      </c>
      <c r="BF338" s="140" t="s">
        <v>781</v>
      </c>
      <c r="BG338" s="40"/>
      <c r="BH338" s="40"/>
      <c r="BI338" s="40"/>
      <c r="BJ338" s="40"/>
      <c r="BK338" s="40"/>
      <c r="BL338" s="100"/>
      <c r="BM338" s="101"/>
      <c r="BN338" s="101"/>
      <c r="BO338" s="99"/>
      <c r="BP338" s="9"/>
      <c r="BQ338" s="1"/>
      <c r="BR338" s="25"/>
      <c r="BS338" s="67"/>
      <c r="BT338" s="67"/>
      <c r="BU338" s="84" t="e">
        <f t="shared" si="15"/>
        <v>#VALUE!</v>
      </c>
      <c r="BV338" s="99">
        <f t="shared" si="14"/>
        <v>0</v>
      </c>
      <c r="BW338" s="84"/>
      <c r="BX338" s="84"/>
      <c r="BY338" s="57" t="s">
        <v>608</v>
      </c>
      <c r="BZ338" s="14" t="s">
        <v>2454</v>
      </c>
      <c r="CA338" s="245">
        <v>41726.715462962966</v>
      </c>
      <c r="CB338" t="s">
        <v>2220</v>
      </c>
      <c r="CC338" s="13"/>
      <c r="CD338" s="67"/>
      <c r="CE338" s="71"/>
      <c r="CF338" s="71"/>
      <c r="CG338" s="71"/>
      <c r="CH338" s="71"/>
      <c r="CI338" s="71"/>
      <c r="CJ338" s="71"/>
      <c r="CK338" s="71"/>
      <c r="CL338" s="71"/>
      <c r="CM338" s="71"/>
      <c r="CN338"/>
      <c r="CO338"/>
      <c r="CP338"/>
      <c r="CQ338"/>
      <c r="CR338"/>
      <c r="CS338">
        <v>332</v>
      </c>
      <c r="CT338">
        <v>60</v>
      </c>
      <c r="CU338" s="86">
        <v>206.13165283203125</v>
      </c>
      <c r="CV338" s="86">
        <v>-13.868342399597168</v>
      </c>
      <c r="CW338" s="86"/>
      <c r="CX338" s="86"/>
      <c r="CY338" s="86"/>
      <c r="CZ338"/>
      <c r="DA338"/>
      <c r="DB338"/>
      <c r="DC338" s="86"/>
      <c r="DD338"/>
      <c r="DE338"/>
      <c r="DF338"/>
      <c r="DG338" s="86">
        <v>226</v>
      </c>
      <c r="DH338">
        <v>370.09429931640625</v>
      </c>
      <c r="DI338">
        <v>-11.096199035644531</v>
      </c>
      <c r="DJ338">
        <v>45</v>
      </c>
      <c r="DK338" s="86">
        <v>92</v>
      </c>
      <c r="DL338">
        <v>119.5</v>
      </c>
      <c r="DM338"/>
      <c r="DN338"/>
      <c r="DO338" s="86"/>
      <c r="DP338"/>
      <c r="DQ338"/>
      <c r="DR338"/>
      <c r="DS338" s="86"/>
      <c r="DT338"/>
      <c r="DU338" s="86"/>
      <c r="DV338" s="86"/>
      <c r="DW338" s="86"/>
      <c r="DX338"/>
      <c r="DY338" s="86"/>
      <c r="DZ338" s="86"/>
      <c r="EA338" s="86"/>
      <c r="EB338"/>
      <c r="EC338" s="86"/>
      <c r="ED338" s="86"/>
      <c r="EE338" s="86"/>
      <c r="EF338"/>
      <c r="EG338" s="86"/>
      <c r="EH338" s="86"/>
      <c r="EI338" s="86"/>
      <c r="EJ338" s="159"/>
      <c r="EK338" s="159"/>
      <c r="EL338" s="160"/>
      <c r="FA338" s="78"/>
    </row>
    <row r="339" spans="1:157">
      <c r="A339" s="26"/>
      <c r="B339" s="26"/>
      <c r="C339" s="315"/>
      <c r="D339" s="37" t="s">
        <v>480</v>
      </c>
      <c r="E339" s="37" t="s">
        <v>481</v>
      </c>
      <c r="F339" s="38"/>
      <c r="G339" s="39"/>
      <c r="H339" s="40"/>
      <c r="I339" s="40"/>
      <c r="J339" s="40"/>
      <c r="K339" s="40"/>
      <c r="L339" s="40"/>
      <c r="M339" s="40"/>
      <c r="N339" s="40"/>
      <c r="O339" s="40"/>
      <c r="P339" s="40"/>
      <c r="Q339" s="40"/>
      <c r="R339" s="40"/>
      <c r="S339" s="40"/>
      <c r="T339" s="40"/>
      <c r="U339" s="40"/>
      <c r="V339" s="40"/>
      <c r="W339" s="40"/>
      <c r="X339" s="40"/>
      <c r="Y339" s="40"/>
      <c r="Z339" s="40"/>
      <c r="AA339" s="40"/>
      <c r="AB339" s="40"/>
      <c r="AC339" s="40"/>
      <c r="AD339" s="40"/>
      <c r="AE339" s="40"/>
      <c r="AF339" s="40"/>
      <c r="AG339" s="40"/>
      <c r="AH339" s="40"/>
      <c r="AI339" s="40"/>
      <c r="AJ339" s="40"/>
      <c r="AK339" s="40"/>
      <c r="AL339" s="40"/>
      <c r="AM339" s="40"/>
      <c r="AN339" s="40"/>
      <c r="AO339" s="40"/>
      <c r="AP339" s="40"/>
      <c r="AQ339" s="81"/>
      <c r="AR339" s="40"/>
      <c r="AS339" s="40"/>
      <c r="AT339" s="120" t="s">
        <v>1924</v>
      </c>
      <c r="AU339" s="40" t="s">
        <v>1924</v>
      </c>
      <c r="AV339" s="40" t="s">
        <v>1924</v>
      </c>
      <c r="AW339" s="40" t="s">
        <v>1924</v>
      </c>
      <c r="AX339" s="40" t="s">
        <v>1924</v>
      </c>
      <c r="AY339" s="40" t="s">
        <v>1924</v>
      </c>
      <c r="AZ339" s="40" t="s">
        <v>1924</v>
      </c>
      <c r="BA339" s="40" t="s">
        <v>1924</v>
      </c>
      <c r="BB339" s="40" t="s">
        <v>1924</v>
      </c>
      <c r="BC339" s="40" t="s">
        <v>1924</v>
      </c>
      <c r="BD339" s="106" t="s">
        <v>1924</v>
      </c>
      <c r="BE339" s="140" t="s">
        <v>1924</v>
      </c>
      <c r="BF339" s="140" t="s">
        <v>1924</v>
      </c>
      <c r="BG339" s="40"/>
      <c r="BH339" s="40"/>
      <c r="BI339" s="40"/>
      <c r="BJ339" s="40"/>
      <c r="BK339" s="40"/>
      <c r="BL339" s="100"/>
      <c r="BM339" s="101"/>
      <c r="BN339" s="101"/>
      <c r="BO339" s="99"/>
      <c r="BP339" s="9"/>
      <c r="BQ339" s="1"/>
      <c r="BR339" s="25"/>
      <c r="BS339" s="67"/>
      <c r="BT339" s="67"/>
      <c r="BU339" s="84" t="e">
        <f t="shared" si="15"/>
        <v>#VALUE!</v>
      </c>
      <c r="BV339" s="99">
        <f t="shared" si="14"/>
        <v>0</v>
      </c>
      <c r="BW339" s="84"/>
      <c r="BX339" s="84"/>
      <c r="BY339" s="57" t="s">
        <v>609</v>
      </c>
      <c r="BZ339" s="14" t="s">
        <v>427</v>
      </c>
      <c r="CA339" s="245">
        <v>41726.715462962966</v>
      </c>
      <c r="CB339" t="s">
        <v>2566</v>
      </c>
      <c r="CC339" s="13"/>
      <c r="CD339" s="67"/>
      <c r="CE339" s="71"/>
      <c r="CF339" s="71"/>
      <c r="CG339" s="71"/>
      <c r="CH339" s="71"/>
      <c r="CI339" s="71"/>
      <c r="CJ339" s="71"/>
      <c r="CK339" s="71"/>
      <c r="CL339" s="71"/>
      <c r="CM339" s="71"/>
      <c r="CN339"/>
      <c r="CO339"/>
      <c r="CP339"/>
      <c r="CQ339"/>
      <c r="CR339"/>
      <c r="CS339">
        <v>333</v>
      </c>
      <c r="CT339">
        <v>61</v>
      </c>
      <c r="CU339" s="86">
        <v>205.66552734375</v>
      </c>
      <c r="CV339" s="86">
        <v>-14.33447265625</v>
      </c>
      <c r="CW339" s="86"/>
      <c r="CX339" s="86"/>
      <c r="CY339" s="86"/>
      <c r="CZ339"/>
      <c r="DA339"/>
      <c r="DB339"/>
      <c r="DC339" s="86"/>
      <c r="DD339"/>
      <c r="DE339"/>
      <c r="DF339"/>
      <c r="DG339" s="86">
        <v>226</v>
      </c>
      <c r="DH339">
        <v>369.44839477539062</v>
      </c>
      <c r="DI339">
        <v>-11.096199035644531</v>
      </c>
      <c r="DJ339">
        <v>52.133335113525391</v>
      </c>
      <c r="DK339" s="86">
        <v>91</v>
      </c>
      <c r="DL339">
        <v>120</v>
      </c>
      <c r="DM339"/>
      <c r="DN339"/>
      <c r="DO339" s="86"/>
      <c r="DP339"/>
      <c r="DQ339"/>
      <c r="DR339"/>
      <c r="DS339" s="86"/>
      <c r="DT339"/>
      <c r="DU339" s="86"/>
      <c r="DV339" s="86"/>
      <c r="DW339" s="86"/>
      <c r="DX339"/>
      <c r="DY339" s="86"/>
      <c r="DZ339" s="86"/>
      <c r="EA339" s="86"/>
      <c r="EB339"/>
      <c r="EC339" s="86"/>
      <c r="ED339" s="86"/>
      <c r="EE339" s="86"/>
      <c r="EF339"/>
      <c r="EG339" s="86"/>
      <c r="EH339" s="86"/>
      <c r="EI339" s="86"/>
      <c r="EJ339" s="159"/>
      <c r="EK339" s="159"/>
      <c r="EL339" s="160"/>
      <c r="FA339" s="78"/>
    </row>
    <row r="340" spans="1:157">
      <c r="A340" s="26"/>
      <c r="B340" s="26"/>
      <c r="C340" s="315"/>
      <c r="D340" s="37" t="s">
        <v>482</v>
      </c>
      <c r="E340" s="37" t="s">
        <v>483</v>
      </c>
      <c r="F340" s="38"/>
      <c r="G340" s="39"/>
      <c r="H340" s="40"/>
      <c r="I340" s="40"/>
      <c r="J340" s="40"/>
      <c r="K340" s="40"/>
      <c r="L340" s="40"/>
      <c r="M340" s="40"/>
      <c r="N340" s="40"/>
      <c r="O340" s="40"/>
      <c r="P340" s="40"/>
      <c r="Q340" s="40"/>
      <c r="R340" s="40"/>
      <c r="S340" s="40"/>
      <c r="T340" s="40"/>
      <c r="U340" s="40"/>
      <c r="V340" s="40"/>
      <c r="W340" s="40"/>
      <c r="X340" s="40"/>
      <c r="Y340" s="40"/>
      <c r="Z340" s="40"/>
      <c r="AA340" s="40"/>
      <c r="AB340" s="40"/>
      <c r="AC340" s="40"/>
      <c r="AD340" s="40"/>
      <c r="AE340" s="40"/>
      <c r="AF340" s="40"/>
      <c r="AG340" s="40"/>
      <c r="AH340" s="40"/>
      <c r="AI340" s="40"/>
      <c r="AJ340" s="40"/>
      <c r="AK340" s="40"/>
      <c r="AL340" s="40"/>
      <c r="AM340" s="40"/>
      <c r="AN340" s="40"/>
      <c r="AO340" s="40"/>
      <c r="AP340" s="40"/>
      <c r="AQ340" s="81"/>
      <c r="AR340" s="40"/>
      <c r="AS340" s="40"/>
      <c r="AT340" s="120" t="s">
        <v>1671</v>
      </c>
      <c r="AU340" s="40" t="s">
        <v>1671</v>
      </c>
      <c r="AV340" s="40" t="s">
        <v>1671</v>
      </c>
      <c r="AW340" s="40" t="s">
        <v>1671</v>
      </c>
      <c r="AX340" s="40" t="s">
        <v>1671</v>
      </c>
      <c r="AY340" s="40" t="s">
        <v>1671</v>
      </c>
      <c r="AZ340" s="40" t="s">
        <v>1671</v>
      </c>
      <c r="BA340" s="40" t="s">
        <v>1671</v>
      </c>
      <c r="BB340" s="40" t="s">
        <v>1671</v>
      </c>
      <c r="BC340" s="40" t="s">
        <v>1671</v>
      </c>
      <c r="BD340" s="106" t="s">
        <v>1671</v>
      </c>
      <c r="BE340" s="140" t="s">
        <v>1671</v>
      </c>
      <c r="BF340" s="140" t="s">
        <v>1671</v>
      </c>
      <c r="BG340" s="40"/>
      <c r="BH340" s="40"/>
      <c r="BI340" s="40"/>
      <c r="BJ340" s="40"/>
      <c r="BK340" s="40"/>
      <c r="BL340" s="100"/>
      <c r="BM340" s="101"/>
      <c r="BN340" s="101"/>
      <c r="BO340" s="99"/>
      <c r="BP340" s="9"/>
      <c r="BQ340" s="1"/>
      <c r="BR340" s="25"/>
      <c r="BS340" s="67"/>
      <c r="BT340" s="67"/>
      <c r="BU340" s="84" t="e">
        <f t="shared" si="15"/>
        <v>#VALUE!</v>
      </c>
      <c r="BV340" s="99">
        <f t="shared" si="14"/>
        <v>0</v>
      </c>
      <c r="BW340" s="84"/>
      <c r="BX340" s="84"/>
      <c r="BY340" s="57" t="s">
        <v>610</v>
      </c>
      <c r="BZ340" s="14" t="s">
        <v>2456</v>
      </c>
      <c r="CA340" s="245">
        <v>41726.715462962966</v>
      </c>
      <c r="CB340" t="s">
        <v>2567</v>
      </c>
      <c r="CC340" s="13"/>
      <c r="CD340" s="67"/>
      <c r="CE340" s="71"/>
      <c r="CF340" s="71"/>
      <c r="CG340" s="71"/>
      <c r="CH340" s="71"/>
      <c r="CI340" s="71"/>
      <c r="CJ340" s="71"/>
      <c r="CK340" s="71"/>
      <c r="CL340" s="71"/>
      <c r="CM340" s="71"/>
      <c r="CN340"/>
      <c r="CO340"/>
      <c r="CP340"/>
      <c r="CQ340"/>
      <c r="CR340"/>
      <c r="CS340">
        <v>334</v>
      </c>
      <c r="CT340">
        <v>61</v>
      </c>
      <c r="CU340" s="86">
        <v>205.66552734375</v>
      </c>
      <c r="CV340" s="86">
        <v>-14.33447265625</v>
      </c>
      <c r="CW340" s="86"/>
      <c r="CX340" s="86"/>
      <c r="CY340" s="86"/>
      <c r="CZ340"/>
      <c r="DA340"/>
      <c r="DB340"/>
      <c r="DC340" s="86"/>
      <c r="DD340"/>
      <c r="DE340"/>
      <c r="DF340"/>
      <c r="DG340" s="86">
        <v>227</v>
      </c>
      <c r="DH340">
        <v>368.76947021484375</v>
      </c>
      <c r="DI340">
        <v>-11.194612503051758</v>
      </c>
      <c r="DJ340">
        <v>52.200000762939453</v>
      </c>
      <c r="DK340" s="86">
        <v>93</v>
      </c>
      <c r="DL340">
        <v>120</v>
      </c>
      <c r="DM340"/>
      <c r="DN340"/>
      <c r="DO340" s="86"/>
      <c r="DP340"/>
      <c r="DQ340"/>
      <c r="DR340"/>
      <c r="DS340" s="86"/>
      <c r="DT340"/>
      <c r="DU340" s="86"/>
      <c r="DV340" s="86"/>
      <c r="DW340" s="86"/>
      <c r="DX340"/>
      <c r="DY340" s="86"/>
      <c r="DZ340" s="86"/>
      <c r="EA340" s="86"/>
      <c r="EB340"/>
      <c r="EC340" s="86"/>
      <c r="ED340" s="86"/>
      <c r="EE340" s="86"/>
      <c r="EF340"/>
      <c r="EG340" s="86"/>
      <c r="EH340" s="86"/>
      <c r="EI340" s="86"/>
      <c r="EJ340" s="159"/>
      <c r="EK340" s="159"/>
      <c r="EL340" s="160"/>
      <c r="FA340" s="78"/>
    </row>
    <row r="341" spans="1:157">
      <c r="A341" s="26"/>
      <c r="B341" s="26"/>
      <c r="C341" s="315"/>
      <c r="D341" s="37" t="s">
        <v>484</v>
      </c>
      <c r="E341" s="37" t="s">
        <v>485</v>
      </c>
      <c r="F341" s="38"/>
      <c r="G341" s="39"/>
      <c r="H341" s="40"/>
      <c r="I341" s="40"/>
      <c r="J341" s="40"/>
      <c r="K341" s="40"/>
      <c r="L341" s="40"/>
      <c r="M341" s="40"/>
      <c r="N341" s="40"/>
      <c r="O341" s="40"/>
      <c r="P341" s="40"/>
      <c r="Q341" s="40"/>
      <c r="R341" s="40"/>
      <c r="S341" s="40"/>
      <c r="T341" s="40"/>
      <c r="U341" s="40"/>
      <c r="V341" s="40"/>
      <c r="W341" s="40"/>
      <c r="X341" s="40"/>
      <c r="Y341" s="40"/>
      <c r="Z341" s="40"/>
      <c r="AA341" s="40"/>
      <c r="AB341" s="40"/>
      <c r="AC341" s="40"/>
      <c r="AD341" s="40"/>
      <c r="AE341" s="40"/>
      <c r="AF341" s="40"/>
      <c r="AG341" s="40"/>
      <c r="AH341" s="40"/>
      <c r="AI341" s="40"/>
      <c r="AJ341" s="40"/>
      <c r="AK341" s="40"/>
      <c r="AL341" s="40"/>
      <c r="AM341" s="40"/>
      <c r="AN341" s="40"/>
      <c r="AO341" s="40"/>
      <c r="AP341" s="40"/>
      <c r="AQ341" s="81"/>
      <c r="AR341" s="40"/>
      <c r="AS341" s="40"/>
      <c r="AT341" s="120" t="s">
        <v>2162</v>
      </c>
      <c r="AU341" s="40" t="s">
        <v>2162</v>
      </c>
      <c r="AV341" s="40" t="s">
        <v>2162</v>
      </c>
      <c r="AW341" s="40" t="s">
        <v>2162</v>
      </c>
      <c r="AX341" s="40" t="s">
        <v>2162</v>
      </c>
      <c r="AY341" s="40" t="s">
        <v>2162</v>
      </c>
      <c r="AZ341" s="40" t="s">
        <v>2162</v>
      </c>
      <c r="BA341" s="40" t="s">
        <v>2162</v>
      </c>
      <c r="BB341" s="40" t="s">
        <v>2162</v>
      </c>
      <c r="BC341" s="40" t="s">
        <v>2162</v>
      </c>
      <c r="BD341" s="106" t="s">
        <v>2162</v>
      </c>
      <c r="BE341" s="140" t="s">
        <v>2162</v>
      </c>
      <c r="BF341" s="140" t="s">
        <v>2162</v>
      </c>
      <c r="BG341" s="40"/>
      <c r="BH341" s="40"/>
      <c r="BI341" s="40"/>
      <c r="BJ341" s="40"/>
      <c r="BK341" s="40"/>
      <c r="BL341" s="100"/>
      <c r="BM341" s="101"/>
      <c r="BN341" s="101"/>
      <c r="BO341" s="99"/>
      <c r="BP341" s="9"/>
      <c r="BQ341" s="1"/>
      <c r="BR341" s="25"/>
      <c r="BS341" s="67"/>
      <c r="BT341" s="67"/>
      <c r="BU341" s="84" t="e">
        <f t="shared" si="15"/>
        <v>#VALUE!</v>
      </c>
      <c r="BV341" s="99">
        <f t="shared" si="14"/>
        <v>0</v>
      </c>
      <c r="BW341" s="84"/>
      <c r="BX341" s="84"/>
      <c r="BY341" s="57" t="s">
        <v>611</v>
      </c>
      <c r="BZ341" s="14" t="s">
        <v>2458</v>
      </c>
      <c r="CA341" s="245">
        <v>41726.715462962966</v>
      </c>
      <c r="CB341" t="s">
        <v>2568</v>
      </c>
      <c r="CC341" s="13"/>
      <c r="CD341" s="67"/>
      <c r="CE341" s="71"/>
      <c r="CF341" s="71"/>
      <c r="CG341" s="71"/>
      <c r="CH341" s="71"/>
      <c r="CI341" s="71"/>
      <c r="CJ341" s="71"/>
      <c r="CK341" s="71"/>
      <c r="CL341" s="71"/>
      <c r="CM341" s="71"/>
      <c r="CN341"/>
      <c r="CO341"/>
      <c r="CP341"/>
      <c r="CQ341"/>
      <c r="CR341"/>
      <c r="CS341">
        <v>335</v>
      </c>
      <c r="CT341">
        <v>61</v>
      </c>
      <c r="CU341" s="86">
        <v>205.66552734375</v>
      </c>
      <c r="CV341" s="86">
        <v>-14.33447265625</v>
      </c>
      <c r="CW341" s="86"/>
      <c r="CX341" s="86"/>
      <c r="CY341" s="86"/>
      <c r="CZ341"/>
      <c r="DA341"/>
      <c r="DB341"/>
      <c r="DC341" s="86"/>
      <c r="DD341"/>
      <c r="DE341"/>
      <c r="DF341"/>
      <c r="DG341" s="86">
        <v>228</v>
      </c>
      <c r="DH341">
        <v>369.27328491210937</v>
      </c>
      <c r="DI341">
        <v>-11.293460845947266</v>
      </c>
      <c r="DJ341">
        <v>46.1875</v>
      </c>
      <c r="DK341" s="86">
        <v>88</v>
      </c>
      <c r="DL341">
        <v>119.5</v>
      </c>
      <c r="DM341"/>
      <c r="DN341"/>
      <c r="DO341" s="86"/>
      <c r="DP341"/>
      <c r="DQ341"/>
      <c r="DR341"/>
      <c r="DS341" s="86"/>
      <c r="DT341"/>
      <c r="DU341" s="86"/>
      <c r="DV341" s="86"/>
      <c r="DW341" s="86"/>
      <c r="DX341"/>
      <c r="DY341" s="86"/>
      <c r="DZ341" s="86"/>
      <c r="EA341" s="86"/>
      <c r="EB341"/>
      <c r="EC341" s="86"/>
      <c r="ED341" s="86"/>
      <c r="EE341" s="86"/>
      <c r="EF341"/>
      <c r="EG341" s="86"/>
      <c r="EH341" s="86"/>
      <c r="EI341" s="86"/>
      <c r="EJ341" s="159"/>
      <c r="EK341" s="159"/>
      <c r="EL341" s="160"/>
      <c r="FA341" s="78"/>
    </row>
    <row r="342" spans="1:157">
      <c r="A342" s="26"/>
      <c r="B342" s="26"/>
      <c r="C342" s="315"/>
      <c r="D342" s="37" t="s">
        <v>1889</v>
      </c>
      <c r="E342" s="37" t="s">
        <v>1890</v>
      </c>
      <c r="F342" s="38"/>
      <c r="G342" s="39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  <c r="AQ342" s="81"/>
      <c r="AR342" s="40"/>
      <c r="AS342" s="40"/>
      <c r="AT342" s="120" t="s">
        <v>2162</v>
      </c>
      <c r="AU342" s="40" t="s">
        <v>2162</v>
      </c>
      <c r="AV342" s="40" t="s">
        <v>2162</v>
      </c>
      <c r="AW342" s="40" t="s">
        <v>2162</v>
      </c>
      <c r="AX342" s="40" t="s">
        <v>2162</v>
      </c>
      <c r="AY342" s="40" t="s">
        <v>2162</v>
      </c>
      <c r="AZ342" s="40" t="s">
        <v>2162</v>
      </c>
      <c r="BA342" s="40" t="s">
        <v>2162</v>
      </c>
      <c r="BB342" s="40" t="s">
        <v>2162</v>
      </c>
      <c r="BC342" s="40" t="s">
        <v>2162</v>
      </c>
      <c r="BD342" s="106" t="s">
        <v>2162</v>
      </c>
      <c r="BE342" s="140" t="s">
        <v>2162</v>
      </c>
      <c r="BF342" s="140" t="s">
        <v>2162</v>
      </c>
      <c r="BG342" s="40"/>
      <c r="BH342" s="40"/>
      <c r="BI342" s="40"/>
      <c r="BJ342" s="40"/>
      <c r="BK342" s="40"/>
      <c r="BL342" s="100"/>
      <c r="BM342" s="101"/>
      <c r="BN342" s="101"/>
      <c r="BO342" s="99"/>
      <c r="BP342" s="9"/>
      <c r="BQ342" s="1"/>
      <c r="BR342" s="25"/>
      <c r="BS342" s="67"/>
      <c r="BT342" s="67"/>
      <c r="BU342" s="84" t="e">
        <f t="shared" si="15"/>
        <v>#VALUE!</v>
      </c>
      <c r="BV342" s="99">
        <f t="shared" si="14"/>
        <v>0</v>
      </c>
      <c r="BW342" s="84"/>
      <c r="BX342" s="84"/>
      <c r="BY342" s="57" t="s">
        <v>612</v>
      </c>
      <c r="BZ342" s="14" t="s">
        <v>2460</v>
      </c>
      <c r="CA342" s="245">
        <v>41726.715462962966</v>
      </c>
      <c r="CB342" t="s">
        <v>2569</v>
      </c>
      <c r="CC342" s="13"/>
      <c r="CD342" s="67"/>
      <c r="CE342" s="71"/>
      <c r="CF342" s="71"/>
      <c r="CG342" s="71"/>
      <c r="CH342" s="71"/>
      <c r="CI342" s="71"/>
      <c r="CJ342" s="71"/>
      <c r="CK342" s="71"/>
      <c r="CL342" s="71"/>
      <c r="CM342" s="71"/>
      <c r="CN342"/>
      <c r="CO342"/>
      <c r="CP342"/>
      <c r="CQ342"/>
      <c r="CR342"/>
      <c r="CS342">
        <v>336</v>
      </c>
      <c r="CT342">
        <v>61</v>
      </c>
      <c r="CU342" s="86">
        <v>205.66552734375</v>
      </c>
      <c r="CV342" s="86">
        <v>-14.33447265625</v>
      </c>
      <c r="CW342" s="86"/>
      <c r="CX342" s="86"/>
      <c r="CY342" s="86"/>
      <c r="CZ342"/>
      <c r="DA342"/>
      <c r="DB342"/>
      <c r="DC342" s="86"/>
      <c r="DD342"/>
      <c r="DE342"/>
      <c r="DF342"/>
      <c r="DG342" s="86">
        <v>229</v>
      </c>
      <c r="DH342">
        <v>369.27328491210937</v>
      </c>
      <c r="DI342">
        <v>-11.392743110656738</v>
      </c>
      <c r="DJ342">
        <v>49.266666412353516</v>
      </c>
      <c r="DK342" s="86">
        <v>93</v>
      </c>
      <c r="DL342">
        <v>120</v>
      </c>
      <c r="DM342"/>
      <c r="DN342"/>
      <c r="DO342" s="86"/>
      <c r="DP342"/>
      <c r="DQ342"/>
      <c r="DR342"/>
      <c r="DS342" s="86"/>
      <c r="DT342"/>
      <c r="DU342" s="86"/>
      <c r="DV342" s="86"/>
      <c r="DW342" s="86"/>
      <c r="DX342"/>
      <c r="DY342" s="86"/>
      <c r="DZ342" s="86"/>
      <c r="EA342" s="86"/>
      <c r="EB342"/>
      <c r="EC342" s="86"/>
      <c r="ED342" s="86"/>
      <c r="EE342" s="86"/>
      <c r="EF342"/>
      <c r="EG342" s="86"/>
      <c r="EH342" s="86"/>
      <c r="EI342" s="86"/>
      <c r="EJ342" s="159"/>
      <c r="EK342" s="159"/>
      <c r="EL342" s="160"/>
      <c r="FA342" s="78"/>
    </row>
    <row r="343" spans="1:157">
      <c r="A343" s="26"/>
      <c r="B343" s="26"/>
      <c r="C343" s="316"/>
      <c r="D343" s="37" t="s">
        <v>1891</v>
      </c>
      <c r="E343" s="37" t="s">
        <v>1892</v>
      </c>
      <c r="F343" s="38"/>
      <c r="G343" s="39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  <c r="AQ343" s="81"/>
      <c r="AR343" s="40"/>
      <c r="AS343" s="40"/>
      <c r="AT343" s="120" t="s">
        <v>2162</v>
      </c>
      <c r="AU343" s="40" t="s">
        <v>2162</v>
      </c>
      <c r="AV343" s="40" t="s">
        <v>2162</v>
      </c>
      <c r="AW343" s="40" t="s">
        <v>2162</v>
      </c>
      <c r="AX343" s="40" t="s">
        <v>2162</v>
      </c>
      <c r="AY343" s="40" t="s">
        <v>2162</v>
      </c>
      <c r="AZ343" s="40" t="s">
        <v>2162</v>
      </c>
      <c r="BA343" s="40" t="s">
        <v>2162</v>
      </c>
      <c r="BB343" s="40" t="s">
        <v>2162</v>
      </c>
      <c r="BC343" s="40" t="s">
        <v>2162</v>
      </c>
      <c r="BD343" s="106" t="s">
        <v>2162</v>
      </c>
      <c r="BE343" s="140" t="s">
        <v>2162</v>
      </c>
      <c r="BF343" s="140" t="s">
        <v>2162</v>
      </c>
      <c r="BG343" s="40"/>
      <c r="BH343" s="40"/>
      <c r="BI343" s="40"/>
      <c r="BJ343" s="40"/>
      <c r="BK343" s="40"/>
      <c r="BL343" s="100"/>
      <c r="BM343" s="101"/>
      <c r="BN343" s="101"/>
      <c r="BO343" s="99"/>
      <c r="BP343" s="9"/>
      <c r="BQ343" s="1"/>
      <c r="BR343" s="25"/>
      <c r="BS343" s="67"/>
      <c r="BT343" s="67"/>
      <c r="BU343" s="84" t="e">
        <f t="shared" si="15"/>
        <v>#VALUE!</v>
      </c>
      <c r="BV343" s="99">
        <f t="shared" si="14"/>
        <v>0</v>
      </c>
      <c r="BW343" s="84"/>
      <c r="BX343" s="84"/>
      <c r="BY343" s="57" t="s">
        <v>613</v>
      </c>
      <c r="BZ343" s="14" t="s">
        <v>2462</v>
      </c>
      <c r="CA343" s="245">
        <v>41726.715462962966</v>
      </c>
      <c r="CB343" t="s">
        <v>2570</v>
      </c>
      <c r="CC343" s="13"/>
      <c r="CD343" s="67"/>
      <c r="CE343" s="71"/>
      <c r="CF343" s="71"/>
      <c r="CG343" s="71"/>
      <c r="CH343" s="71"/>
      <c r="CI343" s="71"/>
      <c r="CJ343" s="71"/>
      <c r="CK343" s="71"/>
      <c r="CL343" s="71"/>
      <c r="CM343" s="71"/>
      <c r="CN343"/>
      <c r="CO343"/>
      <c r="CP343"/>
      <c r="CQ343"/>
      <c r="CR343"/>
      <c r="CS343">
        <v>337</v>
      </c>
      <c r="CT343">
        <v>61</v>
      </c>
      <c r="CU343" s="86">
        <v>205.66552734375</v>
      </c>
      <c r="CV343" s="86">
        <v>-14.33447265625</v>
      </c>
      <c r="CW343" s="86"/>
      <c r="CX343" s="86"/>
      <c r="CY343" s="86"/>
      <c r="CZ343"/>
      <c r="DA343"/>
      <c r="DB343"/>
      <c r="DC343" s="86"/>
      <c r="DD343"/>
      <c r="DE343"/>
      <c r="DF343"/>
      <c r="DG343" s="86">
        <v>229</v>
      </c>
      <c r="DH343">
        <v>369.27328491210937</v>
      </c>
      <c r="DI343">
        <v>-11.392743110656738</v>
      </c>
      <c r="DJ343">
        <v>49.666667938232422</v>
      </c>
      <c r="DK343" s="86">
        <v>91</v>
      </c>
      <c r="DL343">
        <v>120</v>
      </c>
      <c r="DM343"/>
      <c r="DN343"/>
      <c r="DO343" s="86"/>
      <c r="DP343"/>
      <c r="DQ343"/>
      <c r="DR343"/>
      <c r="DS343" s="86"/>
      <c r="DT343"/>
      <c r="DU343" s="86"/>
      <c r="DV343" s="86"/>
      <c r="DW343" s="86"/>
      <c r="DX343"/>
      <c r="DY343" s="86"/>
      <c r="DZ343" s="86"/>
      <c r="EA343" s="86"/>
      <c r="EB343"/>
      <c r="EC343" s="86"/>
      <c r="ED343" s="86"/>
      <c r="EE343" s="86"/>
      <c r="EF343"/>
      <c r="EG343" s="86"/>
      <c r="EH343" s="86"/>
      <c r="EI343" s="86"/>
      <c r="EJ343" s="159"/>
      <c r="EK343" s="159"/>
      <c r="EL343" s="160"/>
      <c r="FA343" s="78"/>
    </row>
    <row r="344" spans="1:157">
      <c r="A344" s="26"/>
      <c r="B344" s="26"/>
      <c r="C344" s="314" t="s">
        <v>1893</v>
      </c>
      <c r="D344" s="37" t="s">
        <v>1894</v>
      </c>
      <c r="E344" s="37" t="s">
        <v>1895</v>
      </c>
      <c r="F344" s="38"/>
      <c r="G344" s="39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  <c r="AQ344" s="81"/>
      <c r="AR344" s="40"/>
      <c r="AS344" s="40"/>
      <c r="AT344" s="120" t="s">
        <v>922</v>
      </c>
      <c r="AU344" s="40" t="s">
        <v>922</v>
      </c>
      <c r="AV344" s="40" t="s">
        <v>922</v>
      </c>
      <c r="AW344" s="40" t="s">
        <v>922</v>
      </c>
      <c r="AX344" s="40" t="s">
        <v>922</v>
      </c>
      <c r="AY344" s="40" t="s">
        <v>922</v>
      </c>
      <c r="AZ344" s="40" t="s">
        <v>922</v>
      </c>
      <c r="BA344" s="40" t="s">
        <v>922</v>
      </c>
      <c r="BB344" s="40" t="s">
        <v>922</v>
      </c>
      <c r="BC344" s="40" t="s">
        <v>922</v>
      </c>
      <c r="BD344" s="106" t="s">
        <v>922</v>
      </c>
      <c r="BE344" s="140" t="s">
        <v>922</v>
      </c>
      <c r="BF344" s="140" t="s">
        <v>922</v>
      </c>
      <c r="BG344" s="40"/>
      <c r="BH344" s="40"/>
      <c r="BI344" s="40"/>
      <c r="BJ344" s="40"/>
      <c r="BK344" s="40"/>
      <c r="BL344" s="100"/>
      <c r="BM344" s="101"/>
      <c r="BN344" s="101"/>
      <c r="BO344" s="99"/>
      <c r="BP344" s="9"/>
      <c r="BQ344" s="1"/>
      <c r="BR344" s="25"/>
      <c r="BS344" s="67"/>
      <c r="BT344" s="67"/>
      <c r="BU344" s="84" t="e">
        <f t="shared" si="15"/>
        <v>#VALUE!</v>
      </c>
      <c r="BV344" s="99">
        <f t="shared" si="14"/>
        <v>0</v>
      </c>
      <c r="BW344" s="84"/>
      <c r="BX344" s="84"/>
      <c r="BY344" s="57" t="s">
        <v>614</v>
      </c>
      <c r="BZ344" s="14" t="s">
        <v>2454</v>
      </c>
      <c r="CA344" s="245">
        <v>41726.715474537035</v>
      </c>
      <c r="CB344" t="s">
        <v>2220</v>
      </c>
      <c r="CC344" s="13"/>
      <c r="CD344" s="67"/>
      <c r="CE344" s="71"/>
      <c r="CF344" s="71"/>
      <c r="CG344" s="71"/>
      <c r="CH344" s="71"/>
      <c r="CI344" s="71"/>
      <c r="CJ344" s="71"/>
      <c r="CK344" s="71"/>
      <c r="CL344" s="71"/>
      <c r="CM344" s="71"/>
      <c r="CN344"/>
      <c r="CO344"/>
      <c r="CP344"/>
      <c r="CQ344"/>
      <c r="CR344"/>
      <c r="CS344">
        <v>338</v>
      </c>
      <c r="CT344">
        <v>62</v>
      </c>
      <c r="CU344" s="86">
        <v>205.19169616699219</v>
      </c>
      <c r="CV344" s="86">
        <v>-14.808307647705078</v>
      </c>
      <c r="CW344" s="86"/>
      <c r="CX344" s="86"/>
      <c r="CY344" s="86"/>
      <c r="CZ344"/>
      <c r="DA344"/>
      <c r="DB344"/>
      <c r="DC344" s="86"/>
      <c r="DD344"/>
      <c r="DE344"/>
      <c r="DF344"/>
      <c r="DG344" s="86">
        <v>230</v>
      </c>
      <c r="DH344">
        <v>369.27328491210937</v>
      </c>
      <c r="DI344">
        <v>-11.492460250854492</v>
      </c>
      <c r="DJ344">
        <v>47.466667175292969</v>
      </c>
      <c r="DK344" s="86">
        <v>88</v>
      </c>
      <c r="DL344">
        <v>120</v>
      </c>
      <c r="DM344"/>
      <c r="DN344"/>
      <c r="DO344" s="86"/>
      <c r="DP344"/>
      <c r="DQ344"/>
      <c r="DR344"/>
      <c r="DS344" s="86"/>
      <c r="DT344"/>
      <c r="DU344" s="86"/>
      <c r="DV344" s="86"/>
      <c r="DW344" s="86"/>
      <c r="DX344"/>
      <c r="DY344" s="86"/>
      <c r="DZ344" s="86"/>
      <c r="EA344" s="86"/>
      <c r="EB344"/>
      <c r="EC344" s="86"/>
      <c r="ED344" s="86"/>
      <c r="EE344" s="86"/>
      <c r="EF344"/>
      <c r="EG344" s="86"/>
      <c r="EH344" s="86"/>
      <c r="EI344" s="86"/>
      <c r="EJ344" s="159"/>
      <c r="EK344" s="159"/>
      <c r="EL344" s="160"/>
      <c r="FA344" s="78"/>
    </row>
    <row r="345" spans="1:157">
      <c r="A345" s="26"/>
      <c r="B345" s="26"/>
      <c r="C345" s="315"/>
      <c r="D345" s="37" t="s">
        <v>700</v>
      </c>
      <c r="E345" s="37" t="s">
        <v>701</v>
      </c>
      <c r="F345" s="38"/>
      <c r="G345" s="39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  <c r="AQ345" s="81"/>
      <c r="AR345" s="40"/>
      <c r="AS345" s="40"/>
      <c r="AT345" s="120" t="s">
        <v>922</v>
      </c>
      <c r="AU345" s="40" t="s">
        <v>922</v>
      </c>
      <c r="AV345" s="40" t="s">
        <v>922</v>
      </c>
      <c r="AW345" s="40" t="s">
        <v>836</v>
      </c>
      <c r="AX345" s="40" t="s">
        <v>922</v>
      </c>
      <c r="AY345" s="40" t="s">
        <v>814</v>
      </c>
      <c r="AZ345" s="40" t="s">
        <v>1622</v>
      </c>
      <c r="BA345" s="40" t="s">
        <v>1622</v>
      </c>
      <c r="BB345" s="40" t="s">
        <v>922</v>
      </c>
      <c r="BC345" s="40" t="s">
        <v>814</v>
      </c>
      <c r="BD345" s="106" t="s">
        <v>922</v>
      </c>
      <c r="BE345" s="140" t="s">
        <v>922</v>
      </c>
      <c r="BF345" s="140" t="s">
        <v>922</v>
      </c>
      <c r="BG345" s="40"/>
      <c r="BH345" s="40"/>
      <c r="BI345" s="40"/>
      <c r="BJ345" s="40"/>
      <c r="BK345" s="40"/>
      <c r="BL345" s="100"/>
      <c r="BM345" s="101"/>
      <c r="BN345" s="101"/>
      <c r="BO345" s="99"/>
      <c r="BP345" s="9"/>
      <c r="BQ345" s="1"/>
      <c r="BR345" s="25"/>
      <c r="BS345" s="67"/>
      <c r="BT345" s="67"/>
      <c r="BU345" s="84" t="e">
        <f t="shared" si="15"/>
        <v>#VALUE!</v>
      </c>
      <c r="BV345" s="99">
        <f t="shared" si="14"/>
        <v>0</v>
      </c>
      <c r="BW345" s="84"/>
      <c r="BX345" s="84"/>
      <c r="BY345" s="57" t="s">
        <v>615</v>
      </c>
      <c r="BZ345" s="14" t="s">
        <v>427</v>
      </c>
      <c r="CA345" s="245">
        <v>41726.715474537035</v>
      </c>
      <c r="CB345" t="s">
        <v>2571</v>
      </c>
      <c r="CC345" s="13"/>
      <c r="CD345" s="67"/>
      <c r="CE345" s="71"/>
      <c r="CF345" s="71"/>
      <c r="CG345" s="71"/>
      <c r="CH345" s="71"/>
      <c r="CI345" s="71"/>
      <c r="CJ345" s="71"/>
      <c r="CK345" s="71"/>
      <c r="CL345" s="71"/>
      <c r="CM345" s="71"/>
      <c r="CN345"/>
      <c r="CO345"/>
      <c r="CP345"/>
      <c r="CQ345"/>
      <c r="CR345"/>
      <c r="CS345">
        <v>339</v>
      </c>
      <c r="CT345">
        <v>62</v>
      </c>
      <c r="CU345" s="86">
        <v>205.19169616699219</v>
      </c>
      <c r="CV345" s="86">
        <v>-14.808307647705078</v>
      </c>
      <c r="CW345" s="86"/>
      <c r="CX345" s="86"/>
      <c r="CY345" s="86"/>
      <c r="CZ345"/>
      <c r="DA345"/>
      <c r="DB345"/>
      <c r="DC345" s="86"/>
      <c r="DD345"/>
      <c r="DE345"/>
      <c r="DF345"/>
      <c r="DG345" s="86">
        <v>230</v>
      </c>
      <c r="DH345">
        <v>370.16229248046875</v>
      </c>
      <c r="DI345">
        <v>-11.492460250854492</v>
      </c>
      <c r="DJ345">
        <v>44.0625</v>
      </c>
      <c r="DK345" s="86">
        <v>93</v>
      </c>
      <c r="DL345">
        <v>119.5</v>
      </c>
      <c r="DM345"/>
      <c r="DN345"/>
      <c r="DO345" s="86"/>
      <c r="DP345"/>
      <c r="DQ345"/>
      <c r="DR345"/>
      <c r="DS345" s="86"/>
      <c r="DT345"/>
      <c r="DU345" s="86"/>
      <c r="DV345" s="86"/>
      <c r="DW345" s="86"/>
      <c r="DX345"/>
      <c r="DY345" s="86"/>
      <c r="DZ345" s="86"/>
      <c r="EA345" s="86"/>
      <c r="EB345"/>
      <c r="EC345" s="86"/>
      <c r="ED345" s="86"/>
      <c r="EE345" s="86"/>
      <c r="EF345"/>
      <c r="EG345" s="86"/>
      <c r="EH345" s="86"/>
      <c r="EI345" s="86"/>
      <c r="EJ345" s="159"/>
      <c r="EK345" s="159"/>
      <c r="EL345" s="160"/>
      <c r="FA345" s="78"/>
    </row>
    <row r="346" spans="1:157">
      <c r="A346" s="26"/>
      <c r="B346" s="26"/>
      <c r="C346" s="315"/>
      <c r="D346" s="37" t="s">
        <v>1608</v>
      </c>
      <c r="E346" s="37" t="s">
        <v>449</v>
      </c>
      <c r="F346" s="38"/>
      <c r="G346" s="39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  <c r="AQ346" s="81"/>
      <c r="AR346" s="40"/>
      <c r="AS346" s="40"/>
      <c r="AT346" s="120" t="s">
        <v>1611</v>
      </c>
      <c r="AU346" s="40" t="s">
        <v>1611</v>
      </c>
      <c r="AV346" s="40" t="s">
        <v>1611</v>
      </c>
      <c r="AW346" s="40" t="s">
        <v>1611</v>
      </c>
      <c r="AX346" s="40" t="s">
        <v>1611</v>
      </c>
      <c r="AY346" s="40" t="s">
        <v>1611</v>
      </c>
      <c r="AZ346" s="40" t="s">
        <v>1611</v>
      </c>
      <c r="BA346" s="40" t="s">
        <v>1611</v>
      </c>
      <c r="BB346" s="40" t="s">
        <v>1611</v>
      </c>
      <c r="BC346" s="40" t="s">
        <v>1611</v>
      </c>
      <c r="BD346" s="106" t="s">
        <v>437</v>
      </c>
      <c r="BE346" s="140" t="s">
        <v>437</v>
      </c>
      <c r="BF346" s="140" t="s">
        <v>437</v>
      </c>
      <c r="BG346" s="40"/>
      <c r="BH346" s="40"/>
      <c r="BI346" s="40"/>
      <c r="BJ346" s="40"/>
      <c r="BK346" s="40"/>
      <c r="BL346" s="100"/>
      <c r="BM346" s="101"/>
      <c r="BN346" s="101"/>
      <c r="BO346" s="99"/>
      <c r="BP346" s="9"/>
      <c r="BQ346" s="1"/>
      <c r="BR346" s="25"/>
      <c r="BS346" s="67"/>
      <c r="BT346" s="67"/>
      <c r="BU346" s="84" t="e">
        <f t="shared" si="15"/>
        <v>#VALUE!</v>
      </c>
      <c r="BV346" s="99">
        <f t="shared" si="14"/>
        <v>0</v>
      </c>
      <c r="BW346" s="84"/>
      <c r="BX346" s="84"/>
      <c r="BY346" s="57" t="s">
        <v>616</v>
      </c>
      <c r="BZ346" s="14" t="s">
        <v>2456</v>
      </c>
      <c r="CA346" s="245">
        <v>41726.715474537035</v>
      </c>
      <c r="CB346" t="s">
        <v>2572</v>
      </c>
      <c r="CC346" s="13"/>
      <c r="CD346" s="67"/>
      <c r="CE346" s="71"/>
      <c r="CF346" s="71"/>
      <c r="CG346" s="71"/>
      <c r="CH346" s="71"/>
      <c r="CI346" s="71"/>
      <c r="CJ346" s="71"/>
      <c r="CK346" s="71"/>
      <c r="CL346" s="71"/>
      <c r="CM346" s="71"/>
      <c r="CN346"/>
      <c r="CO346"/>
      <c r="CP346"/>
      <c r="CQ346"/>
      <c r="CR346"/>
      <c r="CS346">
        <v>340</v>
      </c>
      <c r="CT346">
        <v>62</v>
      </c>
      <c r="CU346" s="86">
        <v>205.19169616699219</v>
      </c>
      <c r="CV346" s="86">
        <v>-14.808307647705078</v>
      </c>
      <c r="CW346" s="86"/>
      <c r="CX346" s="86"/>
      <c r="CY346" s="86"/>
      <c r="CZ346"/>
      <c r="DA346"/>
      <c r="DB346"/>
      <c r="DC346" s="86"/>
      <c r="DD346"/>
      <c r="DE346"/>
      <c r="DF346"/>
      <c r="DG346" s="86">
        <v>231</v>
      </c>
      <c r="DH346">
        <v>370.73709106445312</v>
      </c>
      <c r="DI346">
        <v>-11.592612266540527</v>
      </c>
      <c r="DJ346">
        <v>45.533332824707031</v>
      </c>
      <c r="DK346" s="86">
        <v>88</v>
      </c>
      <c r="DL346">
        <v>120</v>
      </c>
      <c r="DM346"/>
      <c r="DN346"/>
      <c r="DO346" s="86"/>
      <c r="DP346"/>
      <c r="DQ346"/>
      <c r="DR346"/>
      <c r="DS346" s="86"/>
      <c r="DT346"/>
      <c r="DU346" s="86"/>
      <c r="DV346" s="86"/>
      <c r="DW346" s="86"/>
      <c r="DX346"/>
      <c r="DY346" s="86"/>
      <c r="DZ346" s="86"/>
      <c r="EA346" s="86"/>
      <c r="EB346"/>
      <c r="EC346" s="86"/>
      <c r="ED346" s="86"/>
      <c r="EE346" s="86"/>
      <c r="EF346"/>
      <c r="EG346" s="86"/>
      <c r="EH346" s="86"/>
      <c r="EI346" s="86"/>
      <c r="EJ346" s="159"/>
      <c r="EK346" s="159"/>
      <c r="EL346" s="160"/>
      <c r="FA346" s="78"/>
    </row>
    <row r="347" spans="1:157">
      <c r="A347" s="26"/>
      <c r="B347" s="26"/>
      <c r="C347" s="315"/>
      <c r="D347" s="37" t="s">
        <v>1609</v>
      </c>
      <c r="E347" s="37" t="s">
        <v>450</v>
      </c>
      <c r="F347" s="38"/>
      <c r="G347" s="39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  <c r="AQ347" s="81"/>
      <c r="AR347" s="40"/>
      <c r="AS347" s="40"/>
      <c r="AT347" s="120" t="s">
        <v>1611</v>
      </c>
      <c r="AU347" s="40" t="s">
        <v>1611</v>
      </c>
      <c r="AV347" s="40" t="s">
        <v>1611</v>
      </c>
      <c r="AW347" s="40" t="s">
        <v>1611</v>
      </c>
      <c r="AX347" s="40" t="s">
        <v>1611</v>
      </c>
      <c r="AY347" s="40" t="s">
        <v>1611</v>
      </c>
      <c r="AZ347" s="40" t="s">
        <v>1611</v>
      </c>
      <c r="BA347" s="40" t="s">
        <v>1611</v>
      </c>
      <c r="BB347" s="40" t="s">
        <v>1611</v>
      </c>
      <c r="BC347" s="40" t="s">
        <v>1611</v>
      </c>
      <c r="BD347" s="106" t="s">
        <v>437</v>
      </c>
      <c r="BE347" s="140" t="s">
        <v>437</v>
      </c>
      <c r="BF347" s="140" t="s">
        <v>437</v>
      </c>
      <c r="BG347" s="40"/>
      <c r="BH347" s="40"/>
      <c r="BI347" s="40"/>
      <c r="BJ347" s="40"/>
      <c r="BK347" s="40"/>
      <c r="BL347" s="100"/>
      <c r="BM347" s="101"/>
      <c r="BN347" s="101"/>
      <c r="BO347" s="99"/>
      <c r="BP347" s="9"/>
      <c r="BQ347" s="1"/>
      <c r="BR347" s="25"/>
      <c r="BS347" s="67"/>
      <c r="BT347" s="67"/>
      <c r="BU347" s="84" t="e">
        <f t="shared" si="15"/>
        <v>#VALUE!</v>
      </c>
      <c r="BV347" s="99">
        <f t="shared" si="14"/>
        <v>0</v>
      </c>
      <c r="BW347" s="84"/>
      <c r="BX347" s="84"/>
      <c r="BY347" s="57" t="s">
        <v>617</v>
      </c>
      <c r="BZ347" s="14" t="s">
        <v>2458</v>
      </c>
      <c r="CA347" s="245">
        <v>41726.715474537035</v>
      </c>
      <c r="CB347" t="s">
        <v>2573</v>
      </c>
      <c r="CC347" s="13"/>
      <c r="CD347" s="67"/>
      <c r="CE347" s="71"/>
      <c r="CF347" s="71"/>
      <c r="CG347" s="71"/>
      <c r="CH347" s="71"/>
      <c r="CI347" s="71"/>
      <c r="CJ347" s="71"/>
      <c r="CK347" s="71"/>
      <c r="CL347" s="71"/>
      <c r="CM347" s="71"/>
      <c r="CN347"/>
      <c r="CO347"/>
      <c r="CP347"/>
      <c r="CQ347"/>
      <c r="CR347"/>
      <c r="CS347">
        <v>341</v>
      </c>
      <c r="CT347">
        <v>62</v>
      </c>
      <c r="CU347" s="86">
        <v>205.19169616699219</v>
      </c>
      <c r="CV347" s="86">
        <v>-14.808307647705078</v>
      </c>
      <c r="CW347" s="86"/>
      <c r="CX347" s="86"/>
      <c r="CY347" s="86"/>
      <c r="CZ347"/>
      <c r="DA347"/>
      <c r="DB347"/>
      <c r="DC347" s="86"/>
      <c r="DD347"/>
      <c r="DE347"/>
      <c r="DF347"/>
      <c r="DG347" s="86">
        <v>232</v>
      </c>
      <c r="DH347">
        <v>370.73709106445312</v>
      </c>
      <c r="DI347">
        <v>-11.693198204040527</v>
      </c>
      <c r="DJ347">
        <v>49.599998474121094</v>
      </c>
      <c r="DK347" s="86">
        <v>96</v>
      </c>
      <c r="DL347">
        <v>120</v>
      </c>
      <c r="DM347"/>
      <c r="DN347"/>
      <c r="DO347" s="86"/>
      <c r="DP347"/>
      <c r="DQ347"/>
      <c r="DR347"/>
      <c r="DS347" s="86"/>
      <c r="DT347"/>
      <c r="DU347" s="86"/>
      <c r="DV347" s="86"/>
      <c r="DW347" s="86"/>
      <c r="DX347"/>
      <c r="DY347" s="86"/>
      <c r="DZ347" s="86"/>
      <c r="EA347" s="86"/>
      <c r="EB347"/>
      <c r="EC347" s="86"/>
      <c r="ED347" s="86"/>
      <c r="EE347" s="86"/>
      <c r="EF347"/>
      <c r="EG347" s="86"/>
      <c r="EH347" s="86"/>
      <c r="EI347" s="86"/>
      <c r="EJ347" s="159"/>
      <c r="EK347" s="159"/>
      <c r="EL347" s="160"/>
      <c r="FA347" s="78"/>
    </row>
    <row r="348" spans="1:157">
      <c r="A348" s="26"/>
      <c r="B348" s="26"/>
      <c r="C348" s="315"/>
      <c r="D348" s="37" t="s">
        <v>702</v>
      </c>
      <c r="E348" s="37" t="s">
        <v>703</v>
      </c>
      <c r="F348" s="38"/>
      <c r="G348" s="39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  <c r="AQ348" s="81"/>
      <c r="AR348" s="40"/>
      <c r="AS348" s="40"/>
      <c r="AT348" s="120" t="s">
        <v>882</v>
      </c>
      <c r="AU348" s="40" t="s">
        <v>877</v>
      </c>
      <c r="AV348" s="40" t="s">
        <v>882</v>
      </c>
      <c r="AW348" s="40" t="s">
        <v>2116</v>
      </c>
      <c r="AX348" s="40" t="s">
        <v>877</v>
      </c>
      <c r="AY348" s="40" t="s">
        <v>879</v>
      </c>
      <c r="AZ348" s="40" t="s">
        <v>2116</v>
      </c>
      <c r="BA348" s="40" t="s">
        <v>877</v>
      </c>
      <c r="BB348" s="40" t="s">
        <v>877</v>
      </c>
      <c r="BC348" s="40" t="s">
        <v>2116</v>
      </c>
      <c r="BD348" s="106" t="s">
        <v>879</v>
      </c>
      <c r="BE348" s="140" t="s">
        <v>877</v>
      </c>
      <c r="BF348" s="140" t="s">
        <v>877</v>
      </c>
      <c r="BG348" s="40"/>
      <c r="BH348" s="40"/>
      <c r="BI348" s="40"/>
      <c r="BJ348" s="40"/>
      <c r="BK348" s="40"/>
      <c r="BL348" s="100"/>
      <c r="BM348" s="101"/>
      <c r="BN348" s="101"/>
      <c r="BO348" s="99"/>
      <c r="BP348" s="9"/>
      <c r="BQ348" s="1"/>
      <c r="BR348" s="25"/>
      <c r="BS348" s="67"/>
      <c r="BT348" s="67"/>
      <c r="BU348" s="84" t="s">
        <v>1477</v>
      </c>
      <c r="BV348" s="99" t="s">
        <v>137</v>
      </c>
      <c r="BW348" s="84" t="s">
        <v>759</v>
      </c>
      <c r="BX348" s="84" t="s">
        <v>734</v>
      </c>
      <c r="BY348" s="57" t="s">
        <v>618</v>
      </c>
      <c r="BZ348" s="14" t="s">
        <v>2460</v>
      </c>
      <c r="CA348" s="245">
        <v>41726.715474537035</v>
      </c>
      <c r="CB348" t="s">
        <v>2574</v>
      </c>
      <c r="CC348" s="13"/>
      <c r="CD348" s="67"/>
      <c r="CE348" s="71"/>
      <c r="CF348" s="71"/>
      <c r="CG348" s="71"/>
      <c r="CH348" s="71"/>
      <c r="CI348" s="71"/>
      <c r="CJ348" s="71"/>
      <c r="CK348" s="71"/>
      <c r="CL348" s="71"/>
      <c r="CM348" s="71"/>
      <c r="CN348"/>
      <c r="CO348"/>
      <c r="CP348"/>
      <c r="CQ348"/>
      <c r="CR348"/>
      <c r="CS348">
        <v>342</v>
      </c>
      <c r="CT348">
        <v>62</v>
      </c>
      <c r="CU348" s="86">
        <v>205.19169616699219</v>
      </c>
      <c r="CV348" s="86">
        <v>-14.808307647705078</v>
      </c>
      <c r="CW348" s="86"/>
      <c r="CX348" s="86"/>
      <c r="CY348" s="86"/>
      <c r="CZ348"/>
      <c r="DA348"/>
      <c r="DB348"/>
      <c r="DC348" s="86"/>
      <c r="DD348"/>
      <c r="DE348"/>
      <c r="DF348"/>
      <c r="DG348" s="86">
        <v>233</v>
      </c>
      <c r="DH348">
        <v>371.29074096679687</v>
      </c>
      <c r="DI348">
        <v>-11.794219017028809</v>
      </c>
      <c r="DJ348">
        <v>45.4375</v>
      </c>
      <c r="DK348" s="86">
        <v>89</v>
      </c>
      <c r="DL348">
        <v>119.5</v>
      </c>
      <c r="DM348"/>
      <c r="DN348"/>
      <c r="DO348" s="86"/>
      <c r="DP348"/>
      <c r="DQ348"/>
      <c r="DR348"/>
      <c r="DS348" s="86"/>
      <c r="DT348"/>
      <c r="DU348" s="86"/>
      <c r="DV348" s="86"/>
      <c r="DW348" s="86"/>
      <c r="DX348"/>
      <c r="DY348" s="86"/>
      <c r="DZ348" s="86"/>
      <c r="EA348" s="86"/>
      <c r="EB348"/>
      <c r="EC348" s="86"/>
      <c r="ED348" s="86"/>
      <c r="EE348" s="86"/>
      <c r="EF348"/>
      <c r="EG348" s="86"/>
      <c r="EH348" s="86"/>
      <c r="EI348" s="86"/>
      <c r="EJ348" s="159"/>
      <c r="EK348" s="159"/>
      <c r="EL348" s="160"/>
      <c r="FA348" s="78"/>
    </row>
    <row r="349" spans="1:157">
      <c r="A349" s="26"/>
      <c r="B349" s="26"/>
      <c r="C349" s="315"/>
      <c r="D349" s="37" t="s">
        <v>704</v>
      </c>
      <c r="E349" s="37" t="s">
        <v>705</v>
      </c>
      <c r="F349" s="38"/>
      <c r="G349" s="39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  <c r="AQ349" s="81"/>
      <c r="AR349" s="40"/>
      <c r="AS349" s="40"/>
      <c r="AT349" s="120" t="s">
        <v>882</v>
      </c>
      <c r="AU349" s="40" t="s">
        <v>882</v>
      </c>
      <c r="AV349" s="40" t="s">
        <v>882</v>
      </c>
      <c r="AW349" s="40" t="s">
        <v>824</v>
      </c>
      <c r="AX349" s="40" t="s">
        <v>882</v>
      </c>
      <c r="AY349" s="40" t="s">
        <v>218</v>
      </c>
      <c r="AZ349" s="40" t="s">
        <v>143</v>
      </c>
      <c r="BA349" s="40" t="s">
        <v>1216</v>
      </c>
      <c r="BB349" s="40" t="s">
        <v>882</v>
      </c>
      <c r="BC349" s="40" t="s">
        <v>807</v>
      </c>
      <c r="BD349" s="106" t="s">
        <v>882</v>
      </c>
      <c r="BE349" s="140" t="s">
        <v>882</v>
      </c>
      <c r="BF349" s="140" t="s">
        <v>882</v>
      </c>
      <c r="BG349" s="40"/>
      <c r="BH349" s="40"/>
      <c r="BI349" s="40"/>
      <c r="BJ349" s="40"/>
      <c r="BK349" s="40"/>
      <c r="BL349" s="100"/>
      <c r="BM349" s="101"/>
      <c r="BN349" s="101"/>
      <c r="BO349" s="99"/>
      <c r="BP349" s="9"/>
      <c r="BQ349" s="1"/>
      <c r="BR349" s="25"/>
      <c r="BS349" s="67"/>
      <c r="BT349" s="67"/>
      <c r="BU349" s="84">
        <v>8.5699999999999929E-2</v>
      </c>
      <c r="BV349" s="99">
        <v>4.1000000000000002E-2</v>
      </c>
      <c r="BW349" s="84">
        <v>0</v>
      </c>
      <c r="BX349" s="84">
        <v>0.04</v>
      </c>
      <c r="BY349" s="57" t="s">
        <v>619</v>
      </c>
      <c r="BZ349" s="14" t="s">
        <v>2462</v>
      </c>
      <c r="CA349" s="245">
        <v>41726.715474537035</v>
      </c>
      <c r="CB349" t="s">
        <v>2575</v>
      </c>
      <c r="CC349" s="13"/>
      <c r="CD349" s="67"/>
      <c r="CE349" s="71"/>
      <c r="CF349" s="71"/>
      <c r="CG349" s="71"/>
      <c r="CH349" s="71"/>
      <c r="CI349" s="55"/>
      <c r="CJ349" s="55"/>
      <c r="CK349" s="55"/>
      <c r="CL349" s="55"/>
      <c r="CM349" s="55"/>
      <c r="CN349"/>
      <c r="CO349"/>
      <c r="CP349"/>
      <c r="CQ349"/>
      <c r="CR349"/>
      <c r="CS349">
        <v>343</v>
      </c>
      <c r="CT349">
        <v>63</v>
      </c>
      <c r="CU349" s="86">
        <v>205</v>
      </c>
      <c r="CV349" s="86">
        <v>-15</v>
      </c>
      <c r="CW349" s="86"/>
      <c r="CX349" s="86"/>
      <c r="CY349" s="86"/>
      <c r="CZ349"/>
      <c r="DA349"/>
      <c r="DB349"/>
      <c r="DC349" s="86"/>
      <c r="DD349"/>
      <c r="DE349"/>
      <c r="DF349"/>
      <c r="DG349" s="86">
        <v>233</v>
      </c>
      <c r="DH349">
        <v>371.29074096679687</v>
      </c>
      <c r="DI349">
        <v>-11.794219017028809</v>
      </c>
      <c r="DJ349">
        <v>49.375</v>
      </c>
      <c r="DK349" s="86">
        <v>91</v>
      </c>
      <c r="DL349">
        <v>119.5</v>
      </c>
      <c r="DM349"/>
      <c r="DN349"/>
      <c r="DO349" s="86"/>
      <c r="DP349"/>
      <c r="DQ349"/>
      <c r="DR349"/>
      <c r="DS349" s="86"/>
      <c r="DT349"/>
      <c r="DU349" s="86"/>
      <c r="DV349" s="86"/>
      <c r="DW349" s="86"/>
      <c r="DX349"/>
      <c r="DY349" s="86"/>
      <c r="DZ349" s="86"/>
      <c r="EA349" s="86"/>
      <c r="EB349"/>
      <c r="EC349" s="86"/>
      <c r="ED349" s="86"/>
      <c r="EE349" s="86"/>
      <c r="EF349"/>
      <c r="EG349" s="86"/>
      <c r="EH349" s="86"/>
      <c r="EI349" s="86"/>
      <c r="EJ349" s="159"/>
      <c r="EK349" s="159"/>
      <c r="EL349" s="160"/>
      <c r="FA349" s="78"/>
    </row>
    <row r="350" spans="1:157">
      <c r="A350" s="26"/>
      <c r="B350" s="26"/>
      <c r="C350" s="315"/>
      <c r="D350" s="37" t="s">
        <v>706</v>
      </c>
      <c r="E350" s="37" t="s">
        <v>707</v>
      </c>
      <c r="F350" s="38"/>
      <c r="G350" s="39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  <c r="AQ350" s="81"/>
      <c r="AR350" s="40"/>
      <c r="AS350" s="40"/>
      <c r="AT350" s="120" t="s">
        <v>927</v>
      </c>
      <c r="AU350" s="40" t="s">
        <v>927</v>
      </c>
      <c r="AV350" s="40" t="s">
        <v>1203</v>
      </c>
      <c r="AW350" s="40" t="s">
        <v>670</v>
      </c>
      <c r="AX350" s="40" t="s">
        <v>927</v>
      </c>
      <c r="AY350" s="40" t="s">
        <v>670</v>
      </c>
      <c r="AZ350" s="40" t="s">
        <v>670</v>
      </c>
      <c r="BA350" s="40" t="s">
        <v>670</v>
      </c>
      <c r="BB350" s="40" t="s">
        <v>927</v>
      </c>
      <c r="BC350" s="40" t="s">
        <v>670</v>
      </c>
      <c r="BD350" s="106" t="s">
        <v>927</v>
      </c>
      <c r="BE350" s="140" t="s">
        <v>927</v>
      </c>
      <c r="BF350" s="140" t="s">
        <v>927</v>
      </c>
      <c r="BG350" s="40"/>
      <c r="BH350" s="40"/>
      <c r="BI350" s="40"/>
      <c r="BJ350" s="40"/>
      <c r="BK350" s="40"/>
      <c r="BL350" s="100"/>
      <c r="BM350" s="101"/>
      <c r="BN350" s="101"/>
      <c r="BO350" s="99"/>
      <c r="BP350" s="9"/>
      <c r="BQ350" s="1"/>
      <c r="BR350" s="25"/>
      <c r="BS350" s="67"/>
      <c r="BT350" s="67"/>
      <c r="BU350" s="84">
        <v>0.1820999999999999</v>
      </c>
      <c r="BV350" s="99">
        <v>4.1000000000000002E-2</v>
      </c>
      <c r="BW350" s="84">
        <v>5.333333333333333E-2</v>
      </c>
      <c r="BX350" s="84">
        <v>4.0368237414007406E-2</v>
      </c>
      <c r="BY350" s="57" t="s">
        <v>620</v>
      </c>
      <c r="BZ350" s="14" t="s">
        <v>2454</v>
      </c>
      <c r="CA350" s="245">
        <v>41726.715486111112</v>
      </c>
      <c r="CB350" t="s">
        <v>2220</v>
      </c>
      <c r="CC350" s="13"/>
      <c r="CD350" s="67"/>
      <c r="CE350" s="71"/>
      <c r="CF350" s="71"/>
      <c r="CG350" s="71"/>
      <c r="CH350" s="71"/>
      <c r="CI350" s="55"/>
      <c r="CJ350" s="55"/>
      <c r="CK350" s="55"/>
      <c r="CL350" s="55"/>
      <c r="CM350" s="55"/>
      <c r="CN350"/>
      <c r="CO350"/>
      <c r="CP350"/>
      <c r="CQ350"/>
      <c r="CR350"/>
      <c r="CS350">
        <v>344</v>
      </c>
      <c r="CT350">
        <v>63</v>
      </c>
      <c r="CU350" s="86">
        <v>205</v>
      </c>
      <c r="CV350" s="86">
        <v>-15</v>
      </c>
      <c r="CW350" s="86"/>
      <c r="CX350" s="86"/>
      <c r="CY350" s="86"/>
      <c r="CZ350"/>
      <c r="DA350"/>
      <c r="DB350"/>
      <c r="DC350" s="86"/>
      <c r="DD350"/>
      <c r="DE350"/>
      <c r="DF350"/>
      <c r="DG350" s="86">
        <v>234</v>
      </c>
      <c r="DH350">
        <v>371.29074096679687</v>
      </c>
      <c r="DI350">
        <v>-11.895673751831055</v>
      </c>
      <c r="DJ350">
        <v>49.799999237060547</v>
      </c>
      <c r="DK350" s="86">
        <v>96</v>
      </c>
      <c r="DL350">
        <v>120</v>
      </c>
      <c r="DM350"/>
      <c r="DN350"/>
      <c r="DO350" s="86"/>
      <c r="DP350"/>
      <c r="DQ350"/>
      <c r="DR350"/>
      <c r="DS350" s="86"/>
      <c r="DT350"/>
      <c r="DU350" s="86"/>
      <c r="DV350" s="86"/>
      <c r="DW350" s="86"/>
      <c r="DX350"/>
      <c r="DY350" s="86"/>
      <c r="DZ350" s="86"/>
      <c r="EA350" s="86"/>
      <c r="EB350"/>
      <c r="EC350" s="86"/>
      <c r="ED350" s="86"/>
      <c r="EE350" s="86"/>
      <c r="EF350"/>
      <c r="EG350" s="86"/>
      <c r="EH350" s="86"/>
      <c r="EI350" s="86"/>
      <c r="EJ350" s="159"/>
      <c r="EK350" s="159"/>
      <c r="EL350" s="160"/>
      <c r="FA350" s="78"/>
    </row>
    <row r="351" spans="1:157">
      <c r="A351" s="26"/>
      <c r="B351" s="26"/>
      <c r="C351" s="315"/>
      <c r="D351" s="37" t="s">
        <v>708</v>
      </c>
      <c r="E351" s="37" t="s">
        <v>709</v>
      </c>
      <c r="F351" s="38"/>
      <c r="G351" s="39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  <c r="AQ351" s="81"/>
      <c r="AR351" s="40"/>
      <c r="AS351" s="40"/>
      <c r="AT351" s="120" t="s">
        <v>1206</v>
      </c>
      <c r="AU351" s="40" t="s">
        <v>1207</v>
      </c>
      <c r="AV351" s="40" t="s">
        <v>1206</v>
      </c>
      <c r="AW351" s="40" t="s">
        <v>1206</v>
      </c>
      <c r="AX351" s="40" t="s">
        <v>1206</v>
      </c>
      <c r="AY351" s="40" t="s">
        <v>1206</v>
      </c>
      <c r="AZ351" s="40" t="s">
        <v>1206</v>
      </c>
      <c r="BA351" s="40" t="s">
        <v>1206</v>
      </c>
      <c r="BB351" s="40" t="s">
        <v>1206</v>
      </c>
      <c r="BC351" s="40" t="s">
        <v>1206</v>
      </c>
      <c r="BD351" s="106" t="s">
        <v>1206</v>
      </c>
      <c r="BE351" s="140" t="s">
        <v>1206</v>
      </c>
      <c r="BF351" s="140" t="s">
        <v>1206</v>
      </c>
      <c r="BG351" s="40"/>
      <c r="BH351" s="40"/>
      <c r="BI351" s="40"/>
      <c r="BJ351" s="40"/>
      <c r="BK351" s="40"/>
      <c r="BL351" s="100"/>
      <c r="BM351" s="101"/>
      <c r="BN351" s="101"/>
      <c r="BO351" s="99"/>
      <c r="BP351" s="9"/>
      <c r="BQ351" s="1"/>
      <c r="BR351" s="25"/>
      <c r="BS351" s="67"/>
      <c r="BT351" s="67"/>
      <c r="BU351" s="84">
        <v>0.27839999999999998</v>
      </c>
      <c r="BV351" s="99">
        <v>4.2000000000000003E-2</v>
      </c>
      <c r="BW351" s="84">
        <v>0.10666666666666666</v>
      </c>
      <c r="BX351" s="84">
        <v>4.0741583287769279E-2</v>
      </c>
      <c r="BY351" s="57" t="s">
        <v>621</v>
      </c>
      <c r="BZ351" s="14" t="s">
        <v>427</v>
      </c>
      <c r="CA351" s="245">
        <v>41726.715486111112</v>
      </c>
      <c r="CB351" t="s">
        <v>2576</v>
      </c>
      <c r="CC351" s="13"/>
      <c r="CD351" s="67"/>
      <c r="CE351" s="71"/>
      <c r="CF351" s="71"/>
      <c r="CG351" s="71"/>
      <c r="CH351" s="71"/>
      <c r="CI351" s="55"/>
      <c r="CJ351" s="55"/>
      <c r="CK351" s="55"/>
      <c r="CL351" s="55"/>
      <c r="CM351" s="55"/>
      <c r="CN351"/>
      <c r="CO351"/>
      <c r="CP351"/>
      <c r="CQ351"/>
      <c r="CR351"/>
      <c r="CS351">
        <v>345</v>
      </c>
      <c r="CT351">
        <v>63</v>
      </c>
      <c r="CU351" s="86">
        <v>205</v>
      </c>
      <c r="CV351" s="86">
        <v>-15</v>
      </c>
      <c r="CW351" s="86"/>
      <c r="CX351" s="86"/>
      <c r="CY351" s="86"/>
      <c r="CZ351"/>
      <c r="DA351"/>
      <c r="DB351"/>
      <c r="DC351" s="86"/>
      <c r="DD351"/>
      <c r="DE351"/>
      <c r="DF351"/>
      <c r="DG351" s="86">
        <v>235</v>
      </c>
      <c r="DH351">
        <v>370.78457641601562</v>
      </c>
      <c r="DI351">
        <v>-11.997564315795898</v>
      </c>
      <c r="DJ351">
        <v>50.533332824707031</v>
      </c>
      <c r="DK351" s="86">
        <v>92</v>
      </c>
      <c r="DL351">
        <v>120</v>
      </c>
      <c r="DM351"/>
      <c r="DN351"/>
      <c r="DO351" s="86"/>
      <c r="DP351"/>
      <c r="DQ351"/>
      <c r="DR351"/>
      <c r="DS351" s="86"/>
      <c r="DT351"/>
      <c r="DU351" s="86"/>
      <c r="DV351" s="86"/>
      <c r="DW351" s="86"/>
      <c r="DX351"/>
      <c r="DY351" s="86"/>
      <c r="DZ351" s="86"/>
      <c r="EA351" s="86"/>
      <c r="EB351"/>
      <c r="EC351" s="86"/>
      <c r="ED351" s="86"/>
      <c r="EE351" s="86"/>
      <c r="EF351"/>
      <c r="EG351" s="86"/>
      <c r="EH351" s="86"/>
      <c r="EI351" s="86"/>
      <c r="EJ351" s="159"/>
      <c r="EK351" s="159"/>
      <c r="EL351" s="160"/>
      <c r="FA351" s="78"/>
    </row>
    <row r="352" spans="1:157">
      <c r="A352" s="26"/>
      <c r="B352" s="26"/>
      <c r="C352" s="315"/>
      <c r="D352" s="37" t="s">
        <v>710</v>
      </c>
      <c r="E352" s="37" t="s">
        <v>711</v>
      </c>
      <c r="F352" s="38"/>
      <c r="G352" s="39"/>
      <c r="H352" s="40"/>
      <c r="I352" s="40"/>
      <c r="J352" s="40"/>
      <c r="K352" s="40"/>
      <c r="L352" s="40"/>
      <c r="M352" s="40"/>
      <c r="N352" s="40"/>
      <c r="O352" s="40"/>
      <c r="P352" s="40"/>
      <c r="Q352" s="40"/>
      <c r="R352" s="40"/>
      <c r="S352" s="40"/>
      <c r="T352" s="40"/>
      <c r="U352" s="40"/>
      <c r="V352" s="40"/>
      <c r="W352" s="40"/>
      <c r="X352" s="40"/>
      <c r="Y352" s="40"/>
      <c r="Z352" s="40"/>
      <c r="AA352" s="40"/>
      <c r="AB352" s="40"/>
      <c r="AC352" s="40"/>
      <c r="AD352" s="40"/>
      <c r="AE352" s="40"/>
      <c r="AF352" s="40"/>
      <c r="AG352" s="40"/>
      <c r="AH352" s="40"/>
      <c r="AI352" s="40"/>
      <c r="AJ352" s="40"/>
      <c r="AK352" s="40"/>
      <c r="AL352" s="40"/>
      <c r="AM352" s="40"/>
      <c r="AN352" s="40"/>
      <c r="AO352" s="40"/>
      <c r="AP352" s="40"/>
      <c r="AQ352" s="81"/>
      <c r="AR352" s="40"/>
      <c r="AS352" s="40"/>
      <c r="AT352" s="120" t="s">
        <v>922</v>
      </c>
      <c r="AU352" s="40" t="s">
        <v>922</v>
      </c>
      <c r="AV352" s="40" t="s">
        <v>922</v>
      </c>
      <c r="AW352" s="40" t="s">
        <v>922</v>
      </c>
      <c r="AX352" s="40" t="s">
        <v>922</v>
      </c>
      <c r="AY352" s="40">
        <v>0</v>
      </c>
      <c r="AZ352" s="40">
        <v>0</v>
      </c>
      <c r="BA352" s="40">
        <v>0</v>
      </c>
      <c r="BB352" s="40" t="s">
        <v>922</v>
      </c>
      <c r="BC352" s="40">
        <v>0</v>
      </c>
      <c r="BD352" s="106" t="s">
        <v>922</v>
      </c>
      <c r="BE352" s="140" t="s">
        <v>922</v>
      </c>
      <c r="BF352" s="140" t="s">
        <v>922</v>
      </c>
      <c r="BG352" s="40"/>
      <c r="BH352" s="40"/>
      <c r="BI352" s="40"/>
      <c r="BJ352" s="40"/>
      <c r="BK352" s="40"/>
      <c r="BL352" s="100"/>
      <c r="BM352" s="101"/>
      <c r="BN352" s="101"/>
      <c r="BO352" s="99"/>
      <c r="BP352" s="9"/>
      <c r="BQ352" s="1"/>
      <c r="BR352" s="25"/>
      <c r="BS352" s="67"/>
      <c r="BT352" s="67"/>
      <c r="BU352" s="84">
        <v>0.37889999999999996</v>
      </c>
      <c r="BV352" s="99">
        <v>4.2999999999999997E-2</v>
      </c>
      <c r="BW352" s="84">
        <v>0.16</v>
      </c>
      <c r="BX352" s="84">
        <v>4.1120132551166859E-2</v>
      </c>
      <c r="BY352" s="57" t="s">
        <v>622</v>
      </c>
      <c r="BZ352" s="14" t="s">
        <v>2456</v>
      </c>
      <c r="CA352" s="245">
        <v>41726.715486111112</v>
      </c>
      <c r="CB352" t="s">
        <v>2577</v>
      </c>
      <c r="CC352" s="13"/>
      <c r="CD352" s="67"/>
      <c r="CE352" s="71"/>
      <c r="CF352" s="71"/>
      <c r="CG352" s="71"/>
      <c r="CH352" s="71"/>
      <c r="CI352" s="55"/>
      <c r="CJ352" s="55"/>
      <c r="CK352" s="55"/>
      <c r="CL352" s="55"/>
      <c r="CM352" s="55"/>
      <c r="CN352"/>
      <c r="CO352"/>
      <c r="CP352"/>
      <c r="CQ352"/>
      <c r="CR352"/>
      <c r="CS352">
        <v>346</v>
      </c>
      <c r="CT352">
        <v>63</v>
      </c>
      <c r="CU352" s="86">
        <v>205</v>
      </c>
      <c r="CV352" s="86">
        <v>-15</v>
      </c>
      <c r="CW352" s="86"/>
      <c r="CX352" s="86"/>
      <c r="CY352" s="86"/>
      <c r="CZ352"/>
      <c r="DA352"/>
      <c r="DB352"/>
      <c r="DC352" s="86"/>
      <c r="DD352"/>
      <c r="DE352"/>
      <c r="DF352"/>
      <c r="DG352" s="86">
        <v>235</v>
      </c>
      <c r="DH352">
        <v>371.33505249023437</v>
      </c>
      <c r="DI352">
        <v>-11.997564315795898</v>
      </c>
      <c r="DJ352">
        <v>45.25</v>
      </c>
      <c r="DK352" s="86">
        <v>91</v>
      </c>
      <c r="DL352">
        <v>119.5</v>
      </c>
      <c r="DM352"/>
      <c r="DN352"/>
      <c r="DO352" s="86"/>
      <c r="DP352"/>
      <c r="DQ352"/>
      <c r="DR352"/>
      <c r="DS352" s="86"/>
      <c r="DT352"/>
      <c r="DU352" s="86"/>
      <c r="DV352" s="86"/>
      <c r="DW352" s="86"/>
      <c r="DX352"/>
      <c r="DY352" s="86"/>
      <c r="DZ352" s="86"/>
      <c r="EA352" s="86"/>
      <c r="EB352"/>
      <c r="EC352" s="86"/>
      <c r="ED352" s="86"/>
      <c r="EE352" s="86"/>
      <c r="EF352"/>
      <c r="EG352" s="86"/>
      <c r="EH352" s="86"/>
      <c r="EI352" s="86"/>
      <c r="EJ352" s="159"/>
      <c r="EK352" s="159"/>
      <c r="EL352" s="160"/>
      <c r="FA352" s="78"/>
    </row>
    <row r="353" spans="1:157">
      <c r="A353" s="26"/>
      <c r="B353" s="26"/>
      <c r="C353" s="315"/>
      <c r="D353" s="37" t="s">
        <v>712</v>
      </c>
      <c r="E353" s="37" t="s">
        <v>713</v>
      </c>
      <c r="F353" s="38"/>
      <c r="G353" s="39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  <c r="AQ353" s="81"/>
      <c r="AR353" s="40"/>
      <c r="AS353" s="40"/>
      <c r="AT353" s="120" t="s">
        <v>1784</v>
      </c>
      <c r="AU353" s="40" t="s">
        <v>922</v>
      </c>
      <c r="AV353" s="40" t="s">
        <v>1784</v>
      </c>
      <c r="AW353" s="40" t="s">
        <v>836</v>
      </c>
      <c r="AX353" s="40" t="s">
        <v>922</v>
      </c>
      <c r="AY353" s="40" t="s">
        <v>814</v>
      </c>
      <c r="AZ353" s="40" t="s">
        <v>1622</v>
      </c>
      <c r="BA353" s="40" t="s">
        <v>1622</v>
      </c>
      <c r="BB353" s="40" t="s">
        <v>922</v>
      </c>
      <c r="BC353" s="40" t="s">
        <v>814</v>
      </c>
      <c r="BD353" s="106" t="s">
        <v>922</v>
      </c>
      <c r="BE353" s="140" t="s">
        <v>922</v>
      </c>
      <c r="BF353" s="140" t="s">
        <v>922</v>
      </c>
      <c r="BG353" s="40"/>
      <c r="BH353" s="40"/>
      <c r="BI353" s="40"/>
      <c r="BJ353" s="40"/>
      <c r="BK353" s="40"/>
      <c r="BL353" s="100"/>
      <c r="BM353" s="101"/>
      <c r="BN353" s="101"/>
      <c r="BO353" s="99"/>
      <c r="BP353" s="9"/>
      <c r="BQ353" s="1"/>
      <c r="BR353" s="25"/>
      <c r="BS353" s="67"/>
      <c r="BT353" s="67"/>
      <c r="BU353" s="84">
        <v>0.47879999999999995</v>
      </c>
      <c r="BV353" s="99">
        <v>4.3999999999999997E-2</v>
      </c>
      <c r="BW353" s="84">
        <v>0.21333333333333332</v>
      </c>
      <c r="BX353" s="84">
        <v>4.1503982349457437E-2</v>
      </c>
      <c r="BY353" s="57" t="s">
        <v>623</v>
      </c>
      <c r="BZ353" s="14" t="s">
        <v>2458</v>
      </c>
      <c r="CA353" s="245">
        <v>41726.715486111112</v>
      </c>
      <c r="CB353" t="s">
        <v>2578</v>
      </c>
      <c r="CC353" s="13"/>
      <c r="CD353" s="67"/>
      <c r="CE353" s="71"/>
      <c r="CF353" s="71"/>
      <c r="CG353" s="71"/>
      <c r="CH353" s="71"/>
      <c r="CI353" s="55"/>
      <c r="CJ353" s="55"/>
      <c r="CK353" s="55"/>
      <c r="CL353" s="55"/>
      <c r="CM353" s="55"/>
      <c r="CN353"/>
      <c r="CO353"/>
      <c r="CP353"/>
      <c r="CQ353"/>
      <c r="CR353"/>
      <c r="CS353">
        <v>347</v>
      </c>
      <c r="CT353">
        <v>63</v>
      </c>
      <c r="CU353" s="86">
        <v>205</v>
      </c>
      <c r="CV353" s="86">
        <v>-15</v>
      </c>
      <c r="CW353" s="86"/>
      <c r="CX353" s="86"/>
      <c r="CY353" s="86"/>
      <c r="CZ353"/>
      <c r="DA353"/>
      <c r="DB353"/>
      <c r="DC353" s="86"/>
      <c r="DD353"/>
      <c r="DE353"/>
      <c r="DF353"/>
      <c r="DG353" s="86">
        <v>236</v>
      </c>
      <c r="DH353">
        <v>371.33505249023437</v>
      </c>
      <c r="DI353">
        <v>-12.099887847900391</v>
      </c>
      <c r="DJ353">
        <v>48.200000762939453</v>
      </c>
      <c r="DK353" s="86">
        <v>91</v>
      </c>
      <c r="DL353">
        <v>120</v>
      </c>
      <c r="DM353"/>
      <c r="DN353"/>
      <c r="DO353" s="86"/>
      <c r="DP353"/>
      <c r="DQ353"/>
      <c r="DR353"/>
      <c r="DS353" s="86"/>
      <c r="DT353"/>
      <c r="DU353" s="86"/>
      <c r="DV353" s="86"/>
      <c r="DW353" s="86"/>
      <c r="DX353"/>
      <c r="DY353" s="86"/>
      <c r="DZ353" s="86"/>
      <c r="EA353" s="86"/>
      <c r="EB353"/>
      <c r="EC353" s="86"/>
      <c r="ED353" s="86"/>
      <c r="EE353" s="86"/>
      <c r="EF353"/>
      <c r="EG353" s="86"/>
      <c r="EH353" s="86"/>
      <c r="EI353" s="86"/>
      <c r="EJ353" s="159"/>
      <c r="EK353" s="159"/>
      <c r="EL353" s="160"/>
      <c r="FA353" s="78"/>
    </row>
    <row r="354" spans="1:157">
      <c r="A354" s="26"/>
      <c r="B354" s="26"/>
      <c r="C354" s="315"/>
      <c r="D354" s="37" t="s">
        <v>1541</v>
      </c>
      <c r="E354" s="37" t="s">
        <v>1542</v>
      </c>
      <c r="F354" s="38"/>
      <c r="G354" s="39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  <c r="AQ354" s="81"/>
      <c r="AR354" s="40"/>
      <c r="AS354" s="40"/>
      <c r="AT354" s="120" t="s">
        <v>1214</v>
      </c>
      <c r="AU354" s="40" t="s">
        <v>1214</v>
      </c>
      <c r="AV354" s="40" t="s">
        <v>1214</v>
      </c>
      <c r="AW354" s="40" t="s">
        <v>835</v>
      </c>
      <c r="AX354" s="40" t="s">
        <v>1214</v>
      </c>
      <c r="AY354" s="40" t="s">
        <v>2080</v>
      </c>
      <c r="AZ354" s="40" t="s">
        <v>2080</v>
      </c>
      <c r="BA354" s="40" t="s">
        <v>2080</v>
      </c>
      <c r="BB354" s="40" t="s">
        <v>1214</v>
      </c>
      <c r="BC354" s="40" t="s">
        <v>2080</v>
      </c>
      <c r="BD354" s="106" t="s">
        <v>1214</v>
      </c>
      <c r="BE354" s="140" t="s">
        <v>1214</v>
      </c>
      <c r="BF354" s="140" t="s">
        <v>1214</v>
      </c>
      <c r="BG354" s="40"/>
      <c r="BH354" s="40"/>
      <c r="BI354" s="40"/>
      <c r="BJ354" s="40"/>
      <c r="BK354" s="40"/>
      <c r="BL354" s="100"/>
      <c r="BM354" s="101"/>
      <c r="BN354" s="101"/>
      <c r="BO354" s="99"/>
      <c r="BP354" s="9"/>
      <c r="BQ354" s="1"/>
      <c r="BR354" s="25"/>
      <c r="BS354" s="67"/>
      <c r="BT354" s="67"/>
      <c r="BU354" s="84">
        <v>0.5885999999999999</v>
      </c>
      <c r="BV354" s="99">
        <v>4.4999999999999998E-2</v>
      </c>
      <c r="BW354" s="84">
        <v>0.26666666666666666</v>
      </c>
      <c r="BX354" s="84">
        <v>4.1893232105605145E-2</v>
      </c>
      <c r="BY354" s="57" t="s">
        <v>624</v>
      </c>
      <c r="BZ354" s="14" t="s">
        <v>2460</v>
      </c>
      <c r="CA354" s="245">
        <v>41726.715486111112</v>
      </c>
      <c r="CB354" t="s">
        <v>2579</v>
      </c>
      <c r="CC354" s="13"/>
      <c r="CD354" s="67"/>
      <c r="CE354" s="71"/>
      <c r="CF354" s="71"/>
      <c r="CG354" s="71"/>
      <c r="CH354" s="71"/>
      <c r="CI354" s="55"/>
      <c r="CJ354" s="55"/>
      <c r="CK354" s="55"/>
      <c r="CL354" s="55"/>
      <c r="CM354" s="55"/>
      <c r="CN354"/>
      <c r="CO354"/>
      <c r="CP354"/>
      <c r="CQ354"/>
      <c r="CR354"/>
      <c r="CS354">
        <v>348</v>
      </c>
      <c r="CT354">
        <v>63</v>
      </c>
      <c r="CU354" s="86">
        <v>205</v>
      </c>
      <c r="CV354" s="86">
        <v>-15</v>
      </c>
      <c r="CW354" s="86"/>
      <c r="CX354" s="86"/>
      <c r="CY354" s="86"/>
      <c r="CZ354"/>
      <c r="DA354"/>
      <c r="DB354"/>
      <c r="DC354" s="86"/>
      <c r="DD354"/>
      <c r="DE354"/>
      <c r="DF354"/>
      <c r="DG354" s="86">
        <v>237</v>
      </c>
      <c r="DH354">
        <v>371.81451416015625</v>
      </c>
      <c r="DI354">
        <v>-12.20264720916748</v>
      </c>
      <c r="DJ354">
        <v>45.400001525878906</v>
      </c>
      <c r="DK354" s="86">
        <v>89</v>
      </c>
      <c r="DL354">
        <v>120</v>
      </c>
      <c r="DM354"/>
      <c r="DN354"/>
      <c r="DO354" s="86"/>
      <c r="DP354"/>
      <c r="DQ354"/>
      <c r="DR354"/>
      <c r="DS354" s="86"/>
      <c r="DT354"/>
      <c r="DU354" s="86"/>
      <c r="DV354" s="86"/>
      <c r="DW354" s="86"/>
      <c r="DX354"/>
      <c r="DY354" s="86"/>
      <c r="DZ354" s="86"/>
      <c r="EA354" s="86"/>
      <c r="EB354"/>
      <c r="EC354" s="86"/>
      <c r="ED354" s="86"/>
      <c r="EE354" s="86"/>
      <c r="EF354"/>
      <c r="EG354" s="86"/>
      <c r="EH354" s="86"/>
      <c r="EI354" s="86"/>
      <c r="EJ354" s="159"/>
      <c r="EK354" s="159"/>
      <c r="EL354" s="160"/>
      <c r="FA354" s="78"/>
    </row>
    <row r="355" spans="1:157">
      <c r="A355" s="26"/>
      <c r="B355" s="26"/>
      <c r="C355" s="315"/>
      <c r="D355" s="37" t="s">
        <v>1543</v>
      </c>
      <c r="E355" s="37" t="s">
        <v>1544</v>
      </c>
      <c r="F355" s="38"/>
      <c r="G355" s="39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6"/>
      <c r="AF355" s="40"/>
      <c r="AG355" s="46"/>
      <c r="AH355" s="46"/>
      <c r="AI355" s="46"/>
      <c r="AJ355" s="46"/>
      <c r="AK355" s="46"/>
      <c r="AL355" s="46"/>
      <c r="AM355" s="46"/>
      <c r="AN355" s="46"/>
      <c r="AO355" s="40"/>
      <c r="AP355" s="40"/>
      <c r="AQ355" s="81"/>
      <c r="AR355" s="40"/>
      <c r="AS355" s="40"/>
      <c r="AT355" s="120" t="s">
        <v>2128</v>
      </c>
      <c r="AU355" s="40" t="s">
        <v>2128</v>
      </c>
      <c r="AV355" s="40" t="s">
        <v>2128</v>
      </c>
      <c r="AW355" s="40" t="s">
        <v>837</v>
      </c>
      <c r="AX355" s="40" t="s">
        <v>2208</v>
      </c>
      <c r="AY355" s="40" t="s">
        <v>815</v>
      </c>
      <c r="AZ355" s="40" t="s">
        <v>362</v>
      </c>
      <c r="BA355" s="40" t="s">
        <v>362</v>
      </c>
      <c r="BB355" s="40" t="s">
        <v>2208</v>
      </c>
      <c r="BC355" s="40" t="s">
        <v>815</v>
      </c>
      <c r="BD355" s="106" t="s">
        <v>2208</v>
      </c>
      <c r="BE355" s="140" t="s">
        <v>2208</v>
      </c>
      <c r="BF355" s="140" t="s">
        <v>2208</v>
      </c>
      <c r="BG355" s="40"/>
      <c r="BH355" s="40"/>
      <c r="BI355" s="40"/>
      <c r="BJ355" s="40"/>
      <c r="BK355" s="40"/>
      <c r="BL355" s="100"/>
      <c r="BM355" s="101"/>
      <c r="BN355" s="101"/>
      <c r="BO355" s="99"/>
      <c r="BP355" s="9"/>
      <c r="BQ355" s="1"/>
      <c r="BR355" s="25"/>
      <c r="BS355" s="67"/>
      <c r="BT355" s="67"/>
      <c r="BU355" s="84">
        <v>0.70519999999999994</v>
      </c>
      <c r="BV355" s="99">
        <v>4.4999999999999998E-2</v>
      </c>
      <c r="BW355" s="84">
        <v>0.32</v>
      </c>
      <c r="BX355" s="84">
        <v>4.2287983584667795E-2</v>
      </c>
      <c r="BY355" s="57" t="s">
        <v>625</v>
      </c>
      <c r="BZ355" s="14" t="s">
        <v>2462</v>
      </c>
      <c r="CA355" s="245">
        <v>41726.715486111112</v>
      </c>
      <c r="CB355" t="s">
        <v>2580</v>
      </c>
      <c r="CC355" s="13"/>
      <c r="CD355" s="67"/>
      <c r="CE355" s="71"/>
      <c r="CF355" s="71"/>
      <c r="CG355" s="71"/>
      <c r="CH355" s="71"/>
      <c r="CI355" s="55"/>
      <c r="CJ355" s="55"/>
      <c r="CK355" s="55"/>
      <c r="CL355" s="55"/>
      <c r="CM355" s="55"/>
      <c r="CN355"/>
      <c r="CO355"/>
      <c r="CP355"/>
      <c r="CQ355"/>
      <c r="CR355"/>
      <c r="CS355">
        <v>349</v>
      </c>
      <c r="CT355">
        <v>64</v>
      </c>
      <c r="CU355" s="86">
        <v>205</v>
      </c>
      <c r="CV355" s="86">
        <v>-15</v>
      </c>
      <c r="CW355" s="86"/>
      <c r="CX355" s="86"/>
      <c r="CY355" s="86"/>
      <c r="CZ355"/>
      <c r="DA355"/>
      <c r="DB355"/>
      <c r="DC355" s="86"/>
      <c r="DD355"/>
      <c r="DE355"/>
      <c r="DF355"/>
      <c r="DG355" s="86">
        <v>237</v>
      </c>
      <c r="DH355">
        <v>372.24066162109375</v>
      </c>
      <c r="DI355">
        <v>-12.20264720916748</v>
      </c>
      <c r="DJ355">
        <v>45.666667938232422</v>
      </c>
      <c r="DK355" s="86">
        <v>89</v>
      </c>
      <c r="DL355">
        <v>120</v>
      </c>
      <c r="DM355"/>
      <c r="DN355"/>
      <c r="DO355" s="86"/>
      <c r="DP355"/>
      <c r="DQ355"/>
      <c r="DR355"/>
      <c r="DS355" s="86"/>
      <c r="DT355"/>
      <c r="DU355" s="86"/>
      <c r="DV355" s="86"/>
      <c r="DW355" s="86"/>
      <c r="DX355"/>
      <c r="DY355" s="86"/>
      <c r="DZ355" s="86"/>
      <c r="EA355" s="86"/>
      <c r="EB355"/>
      <c r="EC355" s="86"/>
      <c r="ED355" s="86"/>
      <c r="EE355" s="86"/>
      <c r="EF355"/>
      <c r="EG355" s="86"/>
      <c r="EH355" s="86"/>
      <c r="EI355" s="86"/>
      <c r="EJ355" s="159"/>
      <c r="EK355" s="159"/>
      <c r="EL355" s="160"/>
      <c r="FA355" s="78"/>
    </row>
    <row r="356" spans="1:157">
      <c r="A356" s="26"/>
      <c r="B356" s="26"/>
      <c r="C356" s="315"/>
      <c r="D356" s="37" t="s">
        <v>1545</v>
      </c>
      <c r="E356" s="37" t="s">
        <v>1546</v>
      </c>
      <c r="F356" s="38"/>
      <c r="G356" s="39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  <c r="AQ356" s="81"/>
      <c r="AR356" s="40"/>
      <c r="AS356" s="40"/>
      <c r="AT356" s="120" t="s">
        <v>927</v>
      </c>
      <c r="AU356" s="40" t="s">
        <v>927</v>
      </c>
      <c r="AV356" s="40" t="s">
        <v>2209</v>
      </c>
      <c r="AW356" s="40" t="s">
        <v>2209</v>
      </c>
      <c r="AX356" s="40" t="s">
        <v>927</v>
      </c>
      <c r="AY356" s="40" t="s">
        <v>2209</v>
      </c>
      <c r="AZ356" s="40" t="s">
        <v>2209</v>
      </c>
      <c r="BA356" s="40" t="s">
        <v>2209</v>
      </c>
      <c r="BB356" s="40" t="s">
        <v>927</v>
      </c>
      <c r="BC356" s="40" t="s">
        <v>2209</v>
      </c>
      <c r="BD356" s="106" t="s">
        <v>927</v>
      </c>
      <c r="BE356" s="140" t="s">
        <v>927</v>
      </c>
      <c r="BF356" s="140" t="s">
        <v>927</v>
      </c>
      <c r="BG356" s="40"/>
      <c r="BH356" s="40"/>
      <c r="BI356" s="40"/>
      <c r="BJ356" s="40"/>
      <c r="BK356" s="40"/>
      <c r="BL356" s="100"/>
      <c r="BM356" s="101"/>
      <c r="BN356" s="101"/>
      <c r="BO356" s="99"/>
      <c r="BP356" s="9"/>
      <c r="BQ356" s="1"/>
      <c r="BR356" s="25"/>
      <c r="BS356" s="67"/>
      <c r="BT356" s="67"/>
      <c r="BU356" s="84">
        <v>0.81799999999999995</v>
      </c>
      <c r="BV356" s="99">
        <v>4.7E-2</v>
      </c>
      <c r="BW356" s="84">
        <v>0.37333333333333335</v>
      </c>
      <c r="BX356" s="84">
        <v>4.2688340960316928E-2</v>
      </c>
      <c r="BY356" s="57" t="s">
        <v>1361</v>
      </c>
      <c r="BZ356" s="14" t="s">
        <v>2454</v>
      </c>
      <c r="CA356" s="245">
        <v>41726.715497685182</v>
      </c>
      <c r="CB356" t="s">
        <v>2220</v>
      </c>
      <c r="CC356" s="13"/>
      <c r="CD356" s="67"/>
      <c r="CE356" s="71"/>
      <c r="CF356" s="71"/>
      <c r="CG356" s="71"/>
      <c r="CH356" s="71"/>
      <c r="CI356" s="55"/>
      <c r="CJ356" s="55"/>
      <c r="CK356" s="55"/>
      <c r="CL356" s="55"/>
      <c r="CM356" s="55"/>
      <c r="CN356"/>
      <c r="CO356"/>
      <c r="CP356"/>
      <c r="CQ356"/>
      <c r="CR356"/>
      <c r="CS356">
        <v>350</v>
      </c>
      <c r="CT356">
        <v>64</v>
      </c>
      <c r="CU356" s="86">
        <v>205</v>
      </c>
      <c r="CV356" s="86">
        <v>-15</v>
      </c>
      <c r="CW356" s="86"/>
      <c r="CX356" s="86"/>
      <c r="CY356" s="86"/>
      <c r="CZ356"/>
      <c r="DA356"/>
      <c r="DB356"/>
      <c r="DC356" s="86"/>
      <c r="DD356"/>
      <c r="DE356"/>
      <c r="DF356"/>
      <c r="DG356" s="86">
        <v>238</v>
      </c>
      <c r="DH356">
        <v>372.81948852539062</v>
      </c>
      <c r="DI356">
        <v>-12.305839538574219</v>
      </c>
      <c r="DJ356">
        <v>44.799999237060547</v>
      </c>
      <c r="DK356" s="86">
        <v>92</v>
      </c>
      <c r="DL356">
        <v>120</v>
      </c>
      <c r="DM356"/>
      <c r="DN356"/>
      <c r="DO356" s="86"/>
      <c r="DP356"/>
      <c r="DQ356"/>
      <c r="DR356"/>
      <c r="DS356" s="86"/>
      <c r="DT356"/>
      <c r="DU356" s="86"/>
      <c r="DV356" s="86"/>
      <c r="DW356" s="86"/>
      <c r="DX356"/>
      <c r="DY356" s="86"/>
      <c r="DZ356" s="86"/>
      <c r="EA356" s="86"/>
      <c r="EB356"/>
      <c r="EC356" s="86"/>
      <c r="ED356" s="86"/>
      <c r="EE356" s="86"/>
      <c r="EF356"/>
      <c r="EG356" s="86"/>
      <c r="EH356" s="86"/>
      <c r="EI356" s="86"/>
      <c r="EJ356" s="159"/>
      <c r="EK356" s="159"/>
      <c r="EL356" s="160"/>
      <c r="FA356" s="78"/>
    </row>
    <row r="357" spans="1:157">
      <c r="A357" s="26"/>
      <c r="B357" s="26"/>
      <c r="C357" s="315"/>
      <c r="D357" s="37" t="s">
        <v>1547</v>
      </c>
      <c r="E357" s="37" t="s">
        <v>343</v>
      </c>
      <c r="F357" s="38"/>
      <c r="G357" s="39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  <c r="AQ357" s="81"/>
      <c r="AR357" s="40"/>
      <c r="AS357" s="40"/>
      <c r="AT357" s="120" t="s">
        <v>1207</v>
      </c>
      <c r="AU357" s="40" t="s">
        <v>1207</v>
      </c>
      <c r="AV357" s="40" t="s">
        <v>1207</v>
      </c>
      <c r="AW357" s="40" t="s">
        <v>1207</v>
      </c>
      <c r="AX357" s="40" t="s">
        <v>1206</v>
      </c>
      <c r="AY357" s="40" t="s">
        <v>1207</v>
      </c>
      <c r="AZ357" s="40" t="s">
        <v>1207</v>
      </c>
      <c r="BA357" s="40" t="s">
        <v>1207</v>
      </c>
      <c r="BB357" s="40" t="s">
        <v>1206</v>
      </c>
      <c r="BC357" s="40" t="s">
        <v>1207</v>
      </c>
      <c r="BD357" s="106" t="s">
        <v>1206</v>
      </c>
      <c r="BE357" s="140" t="s">
        <v>1206</v>
      </c>
      <c r="BF357" s="140" t="s">
        <v>1206</v>
      </c>
      <c r="BG357" s="40"/>
      <c r="BH357" s="40"/>
      <c r="BI357" s="40"/>
      <c r="BJ357" s="40"/>
      <c r="BK357" s="40"/>
      <c r="BL357" s="100"/>
      <c r="BM357" s="101"/>
      <c r="BN357" s="101"/>
      <c r="BO357" s="99"/>
      <c r="BP357" s="9"/>
      <c r="BQ357" s="1"/>
      <c r="BR357" s="25"/>
      <c r="BS357" s="67"/>
      <c r="BT357" s="67"/>
      <c r="BU357" s="84">
        <v>0.93149999999999999</v>
      </c>
      <c r="BV357" s="99">
        <v>4.7E-2</v>
      </c>
      <c r="BW357" s="84">
        <v>0.42666666666666669</v>
      </c>
      <c r="BX357" s="84">
        <v>4.3094410883572631E-2</v>
      </c>
      <c r="BY357" s="57" t="s">
        <v>626</v>
      </c>
      <c r="BZ357" s="14" t="s">
        <v>427</v>
      </c>
      <c r="CA357" s="245">
        <v>41726.715497685182</v>
      </c>
      <c r="CB357" t="s">
        <v>2581</v>
      </c>
      <c r="CC357" s="13"/>
      <c r="CD357" s="67"/>
      <c r="CE357" s="71"/>
      <c r="CF357" s="71"/>
      <c r="CG357" s="71"/>
      <c r="CH357" s="71"/>
      <c r="CI357" s="55"/>
      <c r="CJ357" s="55"/>
      <c r="CK357" s="55"/>
      <c r="CL357" s="55"/>
      <c r="CM357" s="55"/>
      <c r="CN357"/>
      <c r="CO357"/>
      <c r="CP357"/>
      <c r="CQ357"/>
      <c r="CR357"/>
      <c r="CS357">
        <v>351</v>
      </c>
      <c r="CT357">
        <v>64</v>
      </c>
      <c r="CU357" s="86">
        <v>205</v>
      </c>
      <c r="CV357" s="86">
        <v>-15</v>
      </c>
      <c r="CW357" s="86"/>
      <c r="CX357" s="86"/>
      <c r="CY357" s="86"/>
      <c r="CZ357"/>
      <c r="DA357"/>
      <c r="DB357"/>
      <c r="DC357" s="86"/>
      <c r="DD357"/>
      <c r="DE357"/>
      <c r="DF357"/>
      <c r="DG357" s="86">
        <v>238</v>
      </c>
      <c r="DH357">
        <v>372.81948852539062</v>
      </c>
      <c r="DI357">
        <v>-12.305839538574219</v>
      </c>
      <c r="DJ357">
        <v>48.400001525878906</v>
      </c>
      <c r="DK357" s="86">
        <v>96</v>
      </c>
      <c r="DL357">
        <v>120</v>
      </c>
      <c r="DM357"/>
      <c r="DN357"/>
      <c r="DO357" s="86"/>
      <c r="DP357"/>
      <c r="DQ357"/>
      <c r="DR357"/>
      <c r="DS357" s="86"/>
      <c r="DT357"/>
      <c r="DU357" s="86"/>
      <c r="DV357" s="86"/>
      <c r="DW357" s="86"/>
      <c r="DX357"/>
      <c r="DY357" s="86"/>
      <c r="DZ357" s="86"/>
      <c r="EA357" s="86"/>
      <c r="EB357"/>
      <c r="EC357" s="86"/>
      <c r="ED357" s="86"/>
      <c r="EE357" s="86"/>
      <c r="EF357"/>
      <c r="EG357" s="86"/>
      <c r="EH357" s="86"/>
      <c r="EI357" s="86"/>
      <c r="EJ357" s="159"/>
      <c r="EK357" s="159"/>
      <c r="EL357" s="160"/>
      <c r="FA357" s="78"/>
    </row>
    <row r="358" spans="1:157">
      <c r="A358" s="26"/>
      <c r="B358" s="26"/>
      <c r="C358" s="315"/>
      <c r="D358" s="37" t="s">
        <v>344</v>
      </c>
      <c r="E358" s="37" t="s">
        <v>1220</v>
      </c>
      <c r="F358" s="38"/>
      <c r="G358" s="39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  <c r="AQ358" s="81"/>
      <c r="AR358" s="40"/>
      <c r="AS358" s="40"/>
      <c r="AT358" s="120" t="s">
        <v>922</v>
      </c>
      <c r="AU358" s="40" t="s">
        <v>922</v>
      </c>
      <c r="AV358" s="40" t="s">
        <v>922</v>
      </c>
      <c r="AW358" s="40" t="s">
        <v>922</v>
      </c>
      <c r="AX358" s="40" t="s">
        <v>922</v>
      </c>
      <c r="AY358" s="40">
        <v>0</v>
      </c>
      <c r="AZ358" s="40">
        <v>0</v>
      </c>
      <c r="BA358" s="40">
        <v>0</v>
      </c>
      <c r="BB358" s="40" t="s">
        <v>922</v>
      </c>
      <c r="BC358" s="40">
        <v>0</v>
      </c>
      <c r="BD358" s="106" t="s">
        <v>922</v>
      </c>
      <c r="BE358" s="140" t="s">
        <v>922</v>
      </c>
      <c r="BF358" s="140" t="s">
        <v>922</v>
      </c>
      <c r="BG358" s="40"/>
      <c r="BH358" s="40"/>
      <c r="BI358" s="40"/>
      <c r="BJ358" s="40"/>
      <c r="BK358" s="40"/>
      <c r="BL358" s="100"/>
      <c r="BM358" s="101"/>
      <c r="BN358" s="101"/>
      <c r="BO358" s="99"/>
      <c r="BP358" s="9"/>
      <c r="BQ358" s="1"/>
      <c r="BR358" s="25"/>
      <c r="BS358" s="67"/>
      <c r="BT358" s="67"/>
      <c r="BU358" s="84">
        <v>1.0475000000000001</v>
      </c>
      <c r="BV358" s="99">
        <v>4.9000000000000002E-2</v>
      </c>
      <c r="BW358" s="84">
        <v>0.48</v>
      </c>
      <c r="BX358" s="84">
        <v>4.3506302553837715E-2</v>
      </c>
      <c r="BY358" s="57" t="s">
        <v>627</v>
      </c>
      <c r="BZ358" s="14" t="s">
        <v>2456</v>
      </c>
      <c r="CA358" s="245">
        <v>41726.715497685182</v>
      </c>
      <c r="CB358" t="s">
        <v>2582</v>
      </c>
      <c r="CC358" s="13"/>
      <c r="CD358" s="67"/>
      <c r="CE358" s="71"/>
      <c r="CF358" s="71"/>
      <c r="CG358" s="71"/>
      <c r="CH358" s="71"/>
      <c r="CI358" s="55"/>
      <c r="CJ358" s="55"/>
      <c r="CK358" s="55"/>
      <c r="CL358" s="55"/>
      <c r="CM358" s="55"/>
      <c r="CN358"/>
      <c r="CO358"/>
      <c r="CP358"/>
      <c r="CQ358"/>
      <c r="CR358"/>
      <c r="CS358">
        <v>352</v>
      </c>
      <c r="CT358">
        <v>64</v>
      </c>
      <c r="CU358" s="86">
        <v>205</v>
      </c>
      <c r="CV358" s="86">
        <v>-15</v>
      </c>
      <c r="CW358" s="86"/>
      <c r="CX358" s="86"/>
      <c r="CY358" s="86"/>
      <c r="CZ358"/>
      <c r="DA358"/>
      <c r="DB358"/>
      <c r="DC358" s="86"/>
      <c r="DD358"/>
      <c r="DE358"/>
      <c r="DF358"/>
      <c r="DG358" s="86">
        <v>239</v>
      </c>
      <c r="DH358">
        <v>373.32424926757812</v>
      </c>
      <c r="DI358">
        <v>-12.409467697143555</v>
      </c>
      <c r="DJ358">
        <v>45.066665649414063</v>
      </c>
      <c r="DK358" s="86">
        <v>88</v>
      </c>
      <c r="DL358">
        <v>120</v>
      </c>
      <c r="DM358"/>
      <c r="DN358"/>
      <c r="DO358" s="86"/>
      <c r="DP358"/>
      <c r="DQ358"/>
      <c r="DR358"/>
      <c r="DS358" s="86"/>
      <c r="DT358"/>
      <c r="DU358" s="86"/>
      <c r="DV358" s="86"/>
      <c r="DW358" s="86"/>
      <c r="DX358"/>
      <c r="DY358" s="86"/>
      <c r="DZ358" s="86"/>
      <c r="EA358" s="86"/>
      <c r="EB358"/>
      <c r="EC358" s="86"/>
      <c r="ED358" s="86"/>
      <c r="EE358" s="86"/>
      <c r="EF358"/>
      <c r="EG358" s="86"/>
      <c r="EH358" s="86"/>
      <c r="EI358" s="86"/>
      <c r="EJ358" s="159"/>
      <c r="EK358" s="159"/>
      <c r="EL358" s="160"/>
      <c r="FA358" s="78"/>
    </row>
    <row r="359" spans="1:157">
      <c r="A359" s="26"/>
      <c r="B359" s="26"/>
      <c r="C359" s="315"/>
      <c r="D359" s="37" t="s">
        <v>1221</v>
      </c>
      <c r="E359" s="37" t="s">
        <v>1222</v>
      </c>
      <c r="F359" s="38"/>
      <c r="G359" s="39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  <c r="AQ359" s="81"/>
      <c r="AR359" s="40"/>
      <c r="AS359" s="40"/>
      <c r="AT359" s="120" t="s">
        <v>1785</v>
      </c>
      <c r="AU359" s="40" t="s">
        <v>922</v>
      </c>
      <c r="AV359" s="40" t="s">
        <v>1785</v>
      </c>
      <c r="AW359" s="40" t="s">
        <v>836</v>
      </c>
      <c r="AX359" s="40" t="s">
        <v>922</v>
      </c>
      <c r="AY359" s="40" t="s">
        <v>814</v>
      </c>
      <c r="AZ359" s="40" t="s">
        <v>1622</v>
      </c>
      <c r="BA359" s="40" t="s">
        <v>1622</v>
      </c>
      <c r="BB359" s="40" t="s">
        <v>922</v>
      </c>
      <c r="BC359" s="40" t="s">
        <v>814</v>
      </c>
      <c r="BD359" s="106" t="s">
        <v>922</v>
      </c>
      <c r="BE359" s="140" t="s">
        <v>922</v>
      </c>
      <c r="BF359" s="140" t="s">
        <v>922</v>
      </c>
      <c r="BG359" s="40"/>
      <c r="BH359" s="40"/>
      <c r="BI359" s="40"/>
      <c r="BJ359" s="40"/>
      <c r="BK359" s="40"/>
      <c r="BL359" s="100"/>
      <c r="BM359" s="101"/>
      <c r="BN359" s="101"/>
      <c r="BO359" s="99"/>
      <c r="BP359" s="9"/>
      <c r="BQ359" s="1"/>
      <c r="BR359" s="25"/>
      <c r="BS359" s="67"/>
      <c r="BT359" s="67"/>
      <c r="BU359" s="84">
        <v>1.1650999999999998</v>
      </c>
      <c r="BV359" s="99">
        <v>0.05</v>
      </c>
      <c r="BW359" s="84">
        <v>0.53333333333333333</v>
      </c>
      <c r="BX359" s="84">
        <v>4.3924127792319551E-2</v>
      </c>
      <c r="BY359" s="57" t="s">
        <v>628</v>
      </c>
      <c r="BZ359" s="14" t="s">
        <v>2458</v>
      </c>
      <c r="CA359" s="245">
        <v>41726.715497685182</v>
      </c>
      <c r="CB359" t="s">
        <v>2583</v>
      </c>
      <c r="CC359" s="13"/>
      <c r="CD359" s="67"/>
      <c r="CE359" s="71"/>
      <c r="CF359" s="71"/>
      <c r="CG359" s="71"/>
      <c r="CH359" s="71"/>
      <c r="CI359" s="55"/>
      <c r="CJ359" s="55"/>
      <c r="CK359" s="55"/>
      <c r="CL359" s="55"/>
      <c r="CM359" s="55"/>
      <c r="CN359"/>
      <c r="CO359"/>
      <c r="CP359"/>
      <c r="CQ359"/>
      <c r="CR359"/>
      <c r="CS359">
        <v>353</v>
      </c>
      <c r="CT359">
        <v>64</v>
      </c>
      <c r="CU359" s="86">
        <v>205</v>
      </c>
      <c r="CV359" s="86">
        <v>-15</v>
      </c>
      <c r="CW359" s="86"/>
      <c r="CX359" s="86"/>
      <c r="CY359" s="86"/>
      <c r="CZ359"/>
      <c r="DA359"/>
      <c r="DB359"/>
      <c r="DC359" s="86"/>
      <c r="DD359"/>
      <c r="DE359"/>
      <c r="DF359"/>
      <c r="DG359" s="86">
        <v>240</v>
      </c>
      <c r="DH359">
        <v>374.55905151367187</v>
      </c>
      <c r="DI359">
        <v>-12.513529777526855</v>
      </c>
      <c r="DJ359">
        <v>41.3125</v>
      </c>
      <c r="DK359" s="86">
        <v>90</v>
      </c>
      <c r="DL359">
        <v>119.5</v>
      </c>
      <c r="DM359"/>
      <c r="DN359"/>
      <c r="DO359" s="86"/>
      <c r="DP359"/>
      <c r="DQ359"/>
      <c r="DR359"/>
      <c r="DS359" s="86"/>
      <c r="DT359"/>
      <c r="DU359" s="86"/>
      <c r="DV359" s="86"/>
      <c r="DW359" s="86"/>
      <c r="DX359"/>
      <c r="DY359" s="86"/>
      <c r="DZ359" s="86"/>
      <c r="EA359" s="86"/>
      <c r="EB359"/>
      <c r="EC359" s="86"/>
      <c r="ED359" s="86"/>
      <c r="EE359" s="86"/>
      <c r="EF359"/>
      <c r="EG359" s="86"/>
      <c r="EH359" s="86"/>
      <c r="EI359" s="86"/>
      <c r="EJ359" s="159"/>
      <c r="EK359" s="159"/>
      <c r="EL359" s="160"/>
      <c r="FA359" s="78"/>
    </row>
    <row r="360" spans="1:157">
      <c r="A360" s="26"/>
      <c r="B360" s="26"/>
      <c r="C360" s="315"/>
      <c r="D360" s="37" t="s">
        <v>1223</v>
      </c>
      <c r="E360" s="37" t="s">
        <v>1224</v>
      </c>
      <c r="F360" s="38"/>
      <c r="G360" s="39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  <c r="AQ360" s="81"/>
      <c r="AR360" s="40"/>
      <c r="AS360" s="40"/>
      <c r="AT360" s="120" t="s">
        <v>1214</v>
      </c>
      <c r="AU360" s="40" t="s">
        <v>1214</v>
      </c>
      <c r="AV360" s="40" t="s">
        <v>1214</v>
      </c>
      <c r="AW360" s="40" t="s">
        <v>1183</v>
      </c>
      <c r="AX360" s="40" t="s">
        <v>1214</v>
      </c>
      <c r="AY360" s="40" t="s">
        <v>2079</v>
      </c>
      <c r="AZ360" s="40" t="s">
        <v>2079</v>
      </c>
      <c r="BA360" s="40" t="s">
        <v>2079</v>
      </c>
      <c r="BB360" s="40" t="s">
        <v>1214</v>
      </c>
      <c r="BC360" s="40" t="s">
        <v>2079</v>
      </c>
      <c r="BD360" s="106" t="s">
        <v>1214</v>
      </c>
      <c r="BE360" s="140" t="s">
        <v>1214</v>
      </c>
      <c r="BF360" s="140" t="s">
        <v>1214</v>
      </c>
      <c r="BG360" s="40"/>
      <c r="BH360" s="40"/>
      <c r="BI360" s="40"/>
      <c r="BJ360" s="40"/>
      <c r="BK360" s="40"/>
      <c r="BL360" s="100"/>
      <c r="BM360" s="101"/>
      <c r="BN360" s="101"/>
      <c r="BO360" s="99"/>
      <c r="BP360" s="9"/>
      <c r="BQ360" s="1"/>
      <c r="BR360" s="25"/>
      <c r="BS360" s="67"/>
      <c r="BT360" s="67"/>
      <c r="BU360" s="84">
        <v>1.2861999999999998</v>
      </c>
      <c r="BV360" s="99">
        <v>5.0999999999999997E-2</v>
      </c>
      <c r="BW360" s="84">
        <v>0.58666666666666667</v>
      </c>
      <c r="BX360" s="84">
        <v>4.4348001117931649E-2</v>
      </c>
      <c r="BY360" s="57" t="s">
        <v>629</v>
      </c>
      <c r="BZ360" s="14" t="s">
        <v>2460</v>
      </c>
      <c r="CA360" s="245">
        <v>41726.715497685182</v>
      </c>
      <c r="CB360" t="s">
        <v>2584</v>
      </c>
      <c r="CC360" s="13"/>
      <c r="CD360" s="67"/>
      <c r="CE360" s="71"/>
      <c r="CF360" s="71"/>
      <c r="CG360" s="71"/>
      <c r="CH360" s="71"/>
      <c r="CI360" s="55"/>
      <c r="CJ360" s="55"/>
      <c r="CK360" s="55"/>
      <c r="CL360" s="55"/>
      <c r="CM360" s="55"/>
      <c r="CN360"/>
      <c r="CO360"/>
      <c r="CP360"/>
      <c r="CQ360"/>
      <c r="CR360"/>
      <c r="CS360">
        <v>354</v>
      </c>
      <c r="CT360">
        <v>64</v>
      </c>
      <c r="CU360" s="86">
        <v>205</v>
      </c>
      <c r="CV360" s="86">
        <v>-15</v>
      </c>
      <c r="CW360" s="86"/>
      <c r="CX360" s="86"/>
      <c r="CY360" s="86"/>
      <c r="CZ360"/>
      <c r="DA360"/>
      <c r="DB360"/>
      <c r="DC360" s="86"/>
      <c r="DD360"/>
      <c r="DE360"/>
      <c r="DF360"/>
      <c r="DG360" s="86">
        <v>241</v>
      </c>
      <c r="DH360">
        <v>373.70211791992187</v>
      </c>
      <c r="DI360">
        <v>-12.618026733398438</v>
      </c>
      <c r="DJ360">
        <v>51.666667938232422</v>
      </c>
      <c r="DK360" s="86">
        <v>92</v>
      </c>
      <c r="DL360">
        <v>120</v>
      </c>
      <c r="DM360"/>
      <c r="DN360"/>
      <c r="DO360" s="86"/>
      <c r="DP360"/>
      <c r="DQ360"/>
      <c r="DR360"/>
      <c r="DS360" s="86"/>
      <c r="DT360"/>
      <c r="DU360" s="86"/>
      <c r="DV360" s="86"/>
      <c r="DW360" s="86"/>
      <c r="DX360"/>
      <c r="DY360" s="86"/>
      <c r="DZ360" s="86"/>
      <c r="EA360" s="86"/>
      <c r="EB360"/>
      <c r="EC360" s="86"/>
      <c r="ED360" s="86"/>
      <c r="EE360" s="86"/>
      <c r="EF360"/>
      <c r="EG360" s="86"/>
      <c r="EH360" s="86"/>
      <c r="EI360" s="86"/>
      <c r="EJ360" s="159"/>
      <c r="EK360" s="159"/>
      <c r="EL360" s="160"/>
      <c r="FA360" s="78"/>
    </row>
    <row r="361" spans="1:157">
      <c r="A361" s="26"/>
      <c r="B361" s="26"/>
      <c r="C361" s="315"/>
      <c r="D361" s="37" t="s">
        <v>1225</v>
      </c>
      <c r="E361" s="37" t="s">
        <v>1226</v>
      </c>
      <c r="F361" s="38"/>
      <c r="G361" s="39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  <c r="AQ361" s="81"/>
      <c r="AR361" s="40"/>
      <c r="AS361" s="40"/>
      <c r="AT361" s="120" t="s">
        <v>2128</v>
      </c>
      <c r="AU361" s="40" t="s">
        <v>2128</v>
      </c>
      <c r="AV361" s="40" t="s">
        <v>2128</v>
      </c>
      <c r="AW361" s="40" t="s">
        <v>2208</v>
      </c>
      <c r="AX361" s="40" t="s">
        <v>2208</v>
      </c>
      <c r="AY361" s="40" t="s">
        <v>1861</v>
      </c>
      <c r="AZ361" s="40" t="s">
        <v>1861</v>
      </c>
      <c r="BA361" s="40" t="s">
        <v>1861</v>
      </c>
      <c r="BB361" s="40" t="s">
        <v>2208</v>
      </c>
      <c r="BC361" s="40" t="s">
        <v>1861</v>
      </c>
      <c r="BD361" s="106" t="s">
        <v>2208</v>
      </c>
      <c r="BE361" s="140" t="s">
        <v>2208</v>
      </c>
      <c r="BF361" s="140" t="s">
        <v>2208</v>
      </c>
      <c r="BG361" s="40"/>
      <c r="BH361" s="40"/>
      <c r="BI361" s="40"/>
      <c r="BJ361" s="40"/>
      <c r="BK361" s="40"/>
      <c r="BL361" s="100"/>
      <c r="BM361" s="101"/>
      <c r="BN361" s="101"/>
      <c r="BO361" s="99"/>
      <c r="BP361" s="9"/>
      <c r="BQ361" s="1"/>
      <c r="BR361" s="25"/>
      <c r="BS361" s="67"/>
      <c r="BT361" s="67"/>
      <c r="BU361" s="84">
        <v>1.4124000000000001</v>
      </c>
      <c r="BV361" s="99">
        <v>5.1999999999999998E-2</v>
      </c>
      <c r="BW361" s="84">
        <v>0.64</v>
      </c>
      <c r="BX361" s="84">
        <v>4.4778039825771387E-2</v>
      </c>
      <c r="BY361" s="57" t="s">
        <v>630</v>
      </c>
      <c r="BZ361" s="14" t="s">
        <v>2462</v>
      </c>
      <c r="CA361" s="245">
        <v>41726.715497685182</v>
      </c>
      <c r="CB361" t="s">
        <v>2585</v>
      </c>
      <c r="CC361" s="13"/>
      <c r="CD361" s="67"/>
      <c r="CE361" s="71"/>
      <c r="CF361" s="71"/>
      <c r="CG361" s="71"/>
      <c r="CH361" s="71"/>
      <c r="CI361" s="55"/>
      <c r="CJ361" s="55"/>
      <c r="CK361" s="55"/>
      <c r="CL361" s="55"/>
      <c r="CM361" s="55"/>
      <c r="CN361"/>
      <c r="CO361"/>
      <c r="CP361"/>
      <c r="CQ361"/>
      <c r="CR361"/>
      <c r="CS361">
        <v>355</v>
      </c>
      <c r="CT361">
        <v>65</v>
      </c>
      <c r="CU361" s="86">
        <v>205.57135009765625</v>
      </c>
      <c r="CV361" s="86">
        <v>-14.428647994995117</v>
      </c>
      <c r="CW361" s="86"/>
      <c r="CX361" s="86"/>
      <c r="CY361" s="86"/>
      <c r="CZ361"/>
      <c r="DA361"/>
      <c r="DB361"/>
      <c r="DC361" s="86"/>
      <c r="DD361"/>
      <c r="DE361"/>
      <c r="DF361"/>
      <c r="DG361" s="86">
        <v>241</v>
      </c>
      <c r="DH361">
        <v>373.70211791992187</v>
      </c>
      <c r="DI361">
        <v>-12.618026733398438</v>
      </c>
      <c r="DJ361">
        <v>47.4375</v>
      </c>
      <c r="DK361" s="86">
        <v>91</v>
      </c>
      <c r="DL361">
        <v>119.5</v>
      </c>
      <c r="DM361"/>
      <c r="DN361"/>
      <c r="DO361" s="86"/>
      <c r="DP361"/>
      <c r="DQ361"/>
      <c r="DR361"/>
      <c r="DS361" s="86"/>
      <c r="DT361"/>
      <c r="DU361" s="86"/>
      <c r="DV361" s="86"/>
      <c r="DW361" s="86"/>
      <c r="DX361"/>
      <c r="DY361" s="86"/>
      <c r="DZ361" s="86"/>
      <c r="EA361" s="86"/>
      <c r="EB361"/>
      <c r="EC361" s="86"/>
      <c r="ED361" s="86"/>
      <c r="EE361" s="86"/>
      <c r="EF361"/>
      <c r="EG361" s="86"/>
      <c r="EH361" s="86"/>
      <c r="EI361" s="86"/>
      <c r="EJ361" s="159"/>
      <c r="EK361" s="159"/>
      <c r="EL361" s="160"/>
      <c r="FA361" s="78"/>
    </row>
    <row r="362" spans="1:157">
      <c r="A362" s="26"/>
      <c r="B362" s="26"/>
      <c r="C362" s="315"/>
      <c r="D362" s="37" t="s">
        <v>1227</v>
      </c>
      <c r="E362" s="37" t="s">
        <v>1228</v>
      </c>
      <c r="F362" s="38"/>
      <c r="G362" s="39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  <c r="AQ362" s="81"/>
      <c r="AR362" s="40"/>
      <c r="AS362" s="40"/>
      <c r="AT362" s="120" t="s">
        <v>927</v>
      </c>
      <c r="AU362" s="40" t="s">
        <v>927</v>
      </c>
      <c r="AV362" s="40" t="s">
        <v>927</v>
      </c>
      <c r="AW362" s="40" t="s">
        <v>927</v>
      </c>
      <c r="AX362" s="40" t="s">
        <v>927</v>
      </c>
      <c r="AY362" s="40" t="s">
        <v>927</v>
      </c>
      <c r="AZ362" s="40" t="s">
        <v>927</v>
      </c>
      <c r="BA362" s="40" t="s">
        <v>927</v>
      </c>
      <c r="BB362" s="40" t="s">
        <v>927</v>
      </c>
      <c r="BC362" s="40" t="s">
        <v>927</v>
      </c>
      <c r="BD362" s="106" t="s">
        <v>927</v>
      </c>
      <c r="BE362" s="140" t="s">
        <v>927</v>
      </c>
      <c r="BF362" s="140" t="s">
        <v>927</v>
      </c>
      <c r="BG362" s="40"/>
      <c r="BH362" s="40"/>
      <c r="BI362" s="40"/>
      <c r="BJ362" s="40"/>
      <c r="BK362" s="40"/>
      <c r="BL362" s="100"/>
      <c r="BM362" s="101"/>
      <c r="BN362" s="101"/>
      <c r="BO362" s="99"/>
      <c r="BP362" s="9"/>
      <c r="BQ362" s="1"/>
      <c r="BR362" s="25"/>
      <c r="BS362" s="67"/>
      <c r="BT362" s="67"/>
      <c r="BU362" s="84">
        <v>1.5444</v>
      </c>
      <c r="BV362" s="99">
        <v>5.3999999999999999E-2</v>
      </c>
      <c r="BW362" s="84">
        <v>0.69333333333333336</v>
      </c>
      <c r="BX362" s="84">
        <v>4.521436406827406E-2</v>
      </c>
      <c r="BY362" s="57" t="s">
        <v>631</v>
      </c>
      <c r="BZ362" s="14" t="s">
        <v>2454</v>
      </c>
      <c r="CA362" s="245">
        <v>41726.715509259258</v>
      </c>
      <c r="CB362" t="s">
        <v>2220</v>
      </c>
      <c r="CC362" s="13"/>
      <c r="CD362" s="67"/>
      <c r="CE362" s="71"/>
      <c r="CF362" s="71"/>
      <c r="CG362" s="71"/>
      <c r="CH362" s="71"/>
      <c r="CI362" s="55"/>
      <c r="CJ362" s="55"/>
      <c r="CK362" s="55"/>
      <c r="CL362" s="55"/>
      <c r="CM362" s="55"/>
      <c r="CN362"/>
      <c r="CO362"/>
      <c r="CP362"/>
      <c r="CQ362"/>
      <c r="CR362"/>
      <c r="CS362">
        <v>356</v>
      </c>
      <c r="CT362">
        <v>65</v>
      </c>
      <c r="CU362" s="86">
        <v>205.57135009765625</v>
      </c>
      <c r="CV362" s="86">
        <v>-14.428647994995117</v>
      </c>
      <c r="CW362" s="86"/>
      <c r="CX362" s="86"/>
      <c r="CY362" s="86"/>
      <c r="CZ362"/>
      <c r="DA362"/>
      <c r="DB362"/>
      <c r="DC362" s="86"/>
      <c r="DD362"/>
      <c r="DE362"/>
      <c r="DF362"/>
      <c r="DG362" s="86">
        <v>242</v>
      </c>
      <c r="DH362">
        <v>374.12002563476562</v>
      </c>
      <c r="DI362">
        <v>-12.722957611083984</v>
      </c>
      <c r="DJ362">
        <v>45.1875</v>
      </c>
      <c r="DK362" s="86">
        <v>91</v>
      </c>
      <c r="DL362">
        <v>119.5</v>
      </c>
      <c r="DM362"/>
      <c r="DN362"/>
      <c r="DO362" s="86"/>
      <c r="DP362"/>
      <c r="DQ362"/>
      <c r="DR362"/>
      <c r="DS362" s="86"/>
      <c r="DT362"/>
      <c r="DU362" s="86"/>
      <c r="DV362" s="86"/>
      <c r="DW362" s="86"/>
      <c r="DX362"/>
      <c r="DY362" s="86"/>
      <c r="DZ362" s="86"/>
      <c r="EA362" s="86"/>
      <c r="EB362"/>
      <c r="EC362" s="86"/>
      <c r="ED362" s="86"/>
      <c r="EE362" s="86"/>
      <c r="EF362"/>
      <c r="EG362" s="86"/>
      <c r="EH362" s="86"/>
      <c r="EI362" s="86"/>
      <c r="EJ362" s="159"/>
      <c r="EK362" s="159"/>
      <c r="EL362" s="160"/>
      <c r="FA362" s="78"/>
    </row>
    <row r="363" spans="1:157">
      <c r="A363" s="26"/>
      <c r="B363" s="26"/>
      <c r="C363" s="315"/>
      <c r="D363" s="37" t="s">
        <v>1229</v>
      </c>
      <c r="E363" s="37" t="s">
        <v>1230</v>
      </c>
      <c r="F363" s="38"/>
      <c r="G363" s="39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  <c r="AQ363" s="81"/>
      <c r="AR363" s="40"/>
      <c r="AS363" s="40"/>
      <c r="AT363" s="120" t="s">
        <v>1207</v>
      </c>
      <c r="AU363" s="40" t="s">
        <v>1207</v>
      </c>
      <c r="AV363" s="40" t="s">
        <v>1207</v>
      </c>
      <c r="AW363" s="40" t="s">
        <v>1206</v>
      </c>
      <c r="AX363" s="40" t="s">
        <v>1206</v>
      </c>
      <c r="AY363" s="40" t="s">
        <v>1206</v>
      </c>
      <c r="AZ363" s="40" t="s">
        <v>1206</v>
      </c>
      <c r="BA363" s="40" t="s">
        <v>1206</v>
      </c>
      <c r="BB363" s="40" t="s">
        <v>1206</v>
      </c>
      <c r="BC363" s="40" t="s">
        <v>1206</v>
      </c>
      <c r="BD363" s="106" t="s">
        <v>1206</v>
      </c>
      <c r="BE363" s="140" t="s">
        <v>1206</v>
      </c>
      <c r="BF363" s="140" t="s">
        <v>1206</v>
      </c>
      <c r="BG363" s="40"/>
      <c r="BH363" s="40"/>
      <c r="BI363" s="40"/>
      <c r="BJ363" s="40"/>
      <c r="BK363" s="40"/>
      <c r="BL363" s="100"/>
      <c r="BM363" s="101"/>
      <c r="BN363" s="101"/>
      <c r="BO363" s="99"/>
      <c r="BP363" s="9"/>
      <c r="BQ363" s="1"/>
      <c r="BR363" s="25"/>
      <c r="BS363" s="67"/>
      <c r="BT363" s="67"/>
      <c r="BU363" s="84">
        <v>1.6721999999999999</v>
      </c>
      <c r="BV363" s="99">
        <v>5.5E-2</v>
      </c>
      <c r="BW363" s="84">
        <v>0.7466666666666667</v>
      </c>
      <c r="BX363" s="84">
        <v>4.5657096939148219E-2</v>
      </c>
      <c r="BY363" s="57" t="s">
        <v>1515</v>
      </c>
      <c r="BZ363" s="14" t="s">
        <v>427</v>
      </c>
      <c r="CA363" s="245">
        <v>41726.715509259258</v>
      </c>
      <c r="CB363" t="s">
        <v>2586</v>
      </c>
      <c r="CC363" s="13"/>
      <c r="CD363" s="67"/>
      <c r="CE363" s="71"/>
      <c r="CF363" s="71"/>
      <c r="CG363" s="71"/>
      <c r="CH363" s="71"/>
      <c r="CI363" s="55"/>
      <c r="CJ363" s="55"/>
      <c r="CK363" s="55"/>
      <c r="CL363" s="55"/>
      <c r="CM363" s="55"/>
      <c r="CN363"/>
      <c r="CO363"/>
      <c r="CP363"/>
      <c r="CQ363"/>
      <c r="CR363"/>
      <c r="CS363">
        <v>357</v>
      </c>
      <c r="CT363">
        <v>65</v>
      </c>
      <c r="CU363" s="86">
        <v>205.57135009765625</v>
      </c>
      <c r="CV363" s="86">
        <v>-14.428647994995117</v>
      </c>
      <c r="CW363" s="86"/>
      <c r="CX363" s="86"/>
      <c r="CY363" s="86"/>
      <c r="CZ363"/>
      <c r="DA363"/>
      <c r="DB363"/>
      <c r="DC363" s="86"/>
      <c r="DD363"/>
      <c r="DE363"/>
      <c r="DF363"/>
      <c r="DG363" s="86">
        <v>242</v>
      </c>
      <c r="DH363">
        <v>374.12002563476562</v>
      </c>
      <c r="DI363">
        <v>-12.722957611083984</v>
      </c>
      <c r="DJ363">
        <v>48.133335113525391</v>
      </c>
      <c r="DK363" s="86">
        <v>91</v>
      </c>
      <c r="DL363">
        <v>120</v>
      </c>
      <c r="DM363"/>
      <c r="DN363"/>
      <c r="DO363" s="86"/>
      <c r="DP363"/>
      <c r="DQ363"/>
      <c r="DR363"/>
      <c r="DS363" s="86"/>
      <c r="DT363"/>
      <c r="DU363" s="86"/>
      <c r="DV363" s="86"/>
      <c r="DW363" s="86"/>
      <c r="DX363"/>
      <c r="DY363" s="86"/>
      <c r="DZ363" s="86"/>
      <c r="EA363" s="86"/>
      <c r="EB363"/>
      <c r="EC363" s="86"/>
      <c r="ED363" s="86"/>
      <c r="EE363" s="86"/>
      <c r="EF363"/>
      <c r="EG363" s="86"/>
      <c r="EH363" s="86"/>
      <c r="EI363" s="86"/>
      <c r="EJ363" s="159"/>
      <c r="EK363" s="159"/>
      <c r="EL363" s="160"/>
      <c r="FA363" s="78"/>
    </row>
    <row r="364" spans="1:157">
      <c r="A364" s="26"/>
      <c r="B364" s="26"/>
      <c r="C364" s="315"/>
      <c r="D364" s="37" t="s">
        <v>1231</v>
      </c>
      <c r="E364" s="37" t="s">
        <v>1232</v>
      </c>
      <c r="F364" s="38"/>
      <c r="G364" s="39"/>
      <c r="H364" s="40"/>
      <c r="I364" s="40"/>
      <c r="J364" s="40"/>
      <c r="K364" s="40"/>
      <c r="L364" s="40"/>
      <c r="M364" s="40"/>
      <c r="N364" s="40"/>
      <c r="O364" s="40"/>
      <c r="P364" s="40"/>
      <c r="Q364" s="40"/>
      <c r="R364" s="40"/>
      <c r="S364" s="40"/>
      <c r="T364" s="40"/>
      <c r="U364" s="40"/>
      <c r="V364" s="40"/>
      <c r="W364" s="40"/>
      <c r="X364" s="40"/>
      <c r="Y364" s="40"/>
      <c r="Z364" s="40"/>
      <c r="AA364" s="40"/>
      <c r="AB364" s="40"/>
      <c r="AC364" s="40"/>
      <c r="AD364" s="40"/>
      <c r="AE364" s="40"/>
      <c r="AF364" s="40"/>
      <c r="AG364" s="40"/>
      <c r="AH364" s="40"/>
      <c r="AI364" s="40"/>
      <c r="AJ364" s="40"/>
      <c r="AK364" s="40"/>
      <c r="AL364" s="40"/>
      <c r="AM364" s="40"/>
      <c r="AN364" s="40"/>
      <c r="AO364" s="40"/>
      <c r="AP364" s="40"/>
      <c r="AQ364" s="81"/>
      <c r="AR364" s="40"/>
      <c r="AS364" s="40"/>
      <c r="AT364" s="120" t="s">
        <v>922</v>
      </c>
      <c r="AU364" s="40" t="s">
        <v>922</v>
      </c>
      <c r="AV364" s="40" t="s">
        <v>922</v>
      </c>
      <c r="AW364" s="40" t="s">
        <v>922</v>
      </c>
      <c r="AX364" s="40" t="s">
        <v>922</v>
      </c>
      <c r="AY364" s="40" t="s">
        <v>922</v>
      </c>
      <c r="AZ364" s="40" t="s">
        <v>922</v>
      </c>
      <c r="BA364" s="40" t="s">
        <v>922</v>
      </c>
      <c r="BB364" s="40" t="s">
        <v>922</v>
      </c>
      <c r="BC364" s="40" t="s">
        <v>922</v>
      </c>
      <c r="BD364" s="106" t="s">
        <v>922</v>
      </c>
      <c r="BE364" s="140" t="s">
        <v>922</v>
      </c>
      <c r="BF364" s="140" t="s">
        <v>922</v>
      </c>
      <c r="BG364" s="40"/>
      <c r="BH364" s="40"/>
      <c r="BI364" s="40"/>
      <c r="BJ364" s="40"/>
      <c r="BK364" s="40"/>
      <c r="BL364" s="100"/>
      <c r="BM364" s="101"/>
      <c r="BN364" s="101"/>
      <c r="BO364" s="99"/>
      <c r="BP364" s="9"/>
      <c r="BQ364" s="1"/>
      <c r="BR364" s="25"/>
      <c r="BS364" s="67"/>
      <c r="BT364" s="67"/>
      <c r="BU364" s="84">
        <v>1.8056999999999999</v>
      </c>
      <c r="BV364" s="99">
        <v>5.7000000000000002E-2</v>
      </c>
      <c r="BW364" s="84">
        <v>0.8</v>
      </c>
      <c r="BX364" s="84">
        <v>4.6106364560201743E-2</v>
      </c>
      <c r="BY364" s="57" t="s">
        <v>1516</v>
      </c>
      <c r="BZ364" s="14" t="s">
        <v>2456</v>
      </c>
      <c r="CA364" s="245">
        <v>41726.715509259258</v>
      </c>
      <c r="CB364" t="s">
        <v>2587</v>
      </c>
      <c r="CC364" s="13"/>
      <c r="CD364" s="67"/>
      <c r="CE364" s="71"/>
      <c r="CF364" s="71"/>
      <c r="CG364" s="71"/>
      <c r="CH364" s="71"/>
      <c r="CI364" s="55"/>
      <c r="CJ364" s="55"/>
      <c r="CK364" s="55"/>
      <c r="CL364" s="55"/>
      <c r="CM364" s="55"/>
      <c r="CN364"/>
      <c r="CO364"/>
      <c r="CP364"/>
      <c r="CQ364"/>
      <c r="CR364"/>
      <c r="CS364">
        <v>358</v>
      </c>
      <c r="CT364">
        <v>65</v>
      </c>
      <c r="CU364" s="86">
        <v>205.57135009765625</v>
      </c>
      <c r="CV364" s="86">
        <v>-14.428647994995117</v>
      </c>
      <c r="CW364" s="86"/>
      <c r="CX364" s="86"/>
      <c r="CY364" s="86"/>
      <c r="CZ364"/>
      <c r="DA364"/>
      <c r="DB364"/>
      <c r="DC364" s="86"/>
      <c r="DD364"/>
      <c r="DE364"/>
      <c r="DF364"/>
      <c r="DG364" s="86">
        <v>243</v>
      </c>
      <c r="DH364">
        <v>374.12002563476562</v>
      </c>
      <c r="DI364">
        <v>-12.828323364257813</v>
      </c>
      <c r="DJ364">
        <v>45.400001525878906</v>
      </c>
      <c r="DK364" s="86">
        <v>92</v>
      </c>
      <c r="DL364">
        <v>120</v>
      </c>
      <c r="DM364"/>
      <c r="DN364"/>
      <c r="DO364" s="86"/>
      <c r="DP364"/>
      <c r="DQ364"/>
      <c r="DR364"/>
      <c r="DS364" s="86"/>
      <c r="DT364"/>
      <c r="DU364" s="86"/>
      <c r="DV364" s="86"/>
      <c r="DW364" s="86"/>
      <c r="DX364"/>
      <c r="DY364" s="86"/>
      <c r="DZ364" s="86"/>
      <c r="EA364" s="86"/>
      <c r="EB364"/>
      <c r="EC364" s="86"/>
      <c r="ED364" s="86"/>
      <c r="EE364" s="86"/>
      <c r="EF364"/>
      <c r="EG364" s="86"/>
      <c r="EH364" s="86"/>
      <c r="EI364" s="86"/>
      <c r="EJ364" s="159"/>
      <c r="EK364" s="159"/>
      <c r="EL364" s="160"/>
      <c r="FA364" s="78"/>
    </row>
    <row r="365" spans="1:157">
      <c r="A365" s="26"/>
      <c r="B365" s="26"/>
      <c r="C365" s="315"/>
      <c r="D365" s="37" t="s">
        <v>1233</v>
      </c>
      <c r="E365" s="37" t="s">
        <v>1234</v>
      </c>
      <c r="F365" s="38"/>
      <c r="G365" s="39"/>
      <c r="H365" s="40"/>
      <c r="I365" s="40"/>
      <c r="J365" s="40"/>
      <c r="K365" s="40"/>
      <c r="L365" s="40"/>
      <c r="M365" s="40"/>
      <c r="N365" s="40"/>
      <c r="O365" s="40"/>
      <c r="P365" s="40"/>
      <c r="Q365" s="40"/>
      <c r="R365" s="40"/>
      <c r="S365" s="40"/>
      <c r="T365" s="40"/>
      <c r="U365" s="40"/>
      <c r="V365" s="40"/>
      <c r="W365" s="40"/>
      <c r="X365" s="40"/>
      <c r="Y365" s="40"/>
      <c r="Z365" s="40"/>
      <c r="AA365" s="40"/>
      <c r="AB365" s="40"/>
      <c r="AC365" s="40"/>
      <c r="AD365" s="40"/>
      <c r="AE365" s="40"/>
      <c r="AF365" s="40"/>
      <c r="AG365" s="40"/>
      <c r="AH365" s="40"/>
      <c r="AI365" s="40"/>
      <c r="AJ365" s="40"/>
      <c r="AK365" s="40"/>
      <c r="AL365" s="40"/>
      <c r="AM365" s="40"/>
      <c r="AN365" s="40"/>
      <c r="AO365" s="40"/>
      <c r="AP365" s="40"/>
      <c r="AQ365" s="81"/>
      <c r="AR365" s="40"/>
      <c r="AS365" s="40"/>
      <c r="AT365" s="120" t="s">
        <v>922</v>
      </c>
      <c r="AU365" s="40" t="s">
        <v>922</v>
      </c>
      <c r="AV365" s="40" t="s">
        <v>922</v>
      </c>
      <c r="AW365" s="40" t="s">
        <v>922</v>
      </c>
      <c r="AX365" s="40" t="s">
        <v>922</v>
      </c>
      <c r="AY365" s="40" t="s">
        <v>922</v>
      </c>
      <c r="AZ365" s="40" t="s">
        <v>922</v>
      </c>
      <c r="BA365" s="40" t="s">
        <v>922</v>
      </c>
      <c r="BB365" s="40" t="s">
        <v>922</v>
      </c>
      <c r="BC365" s="40" t="s">
        <v>922</v>
      </c>
      <c r="BD365" s="106" t="s">
        <v>922</v>
      </c>
      <c r="BE365" s="140" t="s">
        <v>922</v>
      </c>
      <c r="BF365" s="140" t="s">
        <v>922</v>
      </c>
      <c r="BG365" s="40"/>
      <c r="BH365" s="40"/>
      <c r="BI365" s="40"/>
      <c r="BJ365" s="40"/>
      <c r="BK365" s="40"/>
      <c r="BL365" s="100"/>
      <c r="BM365" s="101"/>
      <c r="BN365" s="101"/>
      <c r="BO365" s="99"/>
      <c r="BP365" s="9"/>
      <c r="BQ365" s="1"/>
      <c r="BR365" s="25"/>
      <c r="BS365" s="67"/>
      <c r="BT365" s="67"/>
      <c r="BU365" s="84">
        <v>1.946</v>
      </c>
      <c r="BV365" s="99">
        <v>5.8000000000000003E-2</v>
      </c>
      <c r="BW365" s="84">
        <v>0.85333333333333339</v>
      </c>
      <c r="BX365" s="84">
        <v>4.6562296171172878E-2</v>
      </c>
      <c r="BY365" s="57" t="s">
        <v>1517</v>
      </c>
      <c r="BZ365" s="14" t="s">
        <v>2458</v>
      </c>
      <c r="CA365" s="245">
        <v>41726.715509259258</v>
      </c>
      <c r="CB365" t="s">
        <v>2588</v>
      </c>
      <c r="CC365" s="13"/>
      <c r="CD365" s="67"/>
      <c r="CE365" s="71"/>
      <c r="CF365" s="71"/>
      <c r="CG365" s="71"/>
      <c r="CH365" s="71"/>
      <c r="CI365" s="55"/>
      <c r="CJ365" s="55"/>
      <c r="CK365" s="55"/>
      <c r="CL365" s="55"/>
      <c r="CM365" s="55"/>
      <c r="CN365"/>
      <c r="CO365"/>
      <c r="CP365"/>
      <c r="CQ365"/>
      <c r="CR365"/>
      <c r="CS365">
        <v>359</v>
      </c>
      <c r="CT365">
        <v>65</v>
      </c>
      <c r="CU365" s="86">
        <v>205.57135009765625</v>
      </c>
      <c r="CV365" s="86">
        <v>-14.428647994995117</v>
      </c>
      <c r="CW365" s="86"/>
      <c r="CX365" s="86"/>
      <c r="CY365" s="86"/>
      <c r="CZ365"/>
      <c r="DA365"/>
      <c r="DB365"/>
      <c r="DC365" s="86"/>
      <c r="DD365"/>
      <c r="DE365"/>
      <c r="DF365"/>
      <c r="DG365" s="86">
        <v>244</v>
      </c>
      <c r="DH365">
        <v>374.54653930664062</v>
      </c>
      <c r="DI365">
        <v>-12.934123039245605</v>
      </c>
      <c r="DJ365">
        <v>44.933334350585937</v>
      </c>
      <c r="DK365" s="86">
        <v>92</v>
      </c>
      <c r="DL365">
        <v>120</v>
      </c>
      <c r="DM365"/>
      <c r="DN365"/>
      <c r="DO365" s="86"/>
      <c r="DP365"/>
      <c r="DQ365"/>
      <c r="DR365"/>
      <c r="DS365" s="86"/>
      <c r="DT365"/>
      <c r="DU365" s="86"/>
      <c r="DV365" s="86"/>
      <c r="DW365" s="86"/>
      <c r="DX365"/>
      <c r="DY365" s="86"/>
      <c r="DZ365" s="86"/>
      <c r="EA365" s="86"/>
      <c r="EB365"/>
      <c r="EC365" s="86"/>
      <c r="ED365" s="86"/>
      <c r="EE365" s="86"/>
      <c r="EF365"/>
      <c r="EG365" s="86"/>
      <c r="EH365" s="86"/>
      <c r="EI365" s="86"/>
      <c r="EJ365" s="159"/>
      <c r="EK365" s="159"/>
      <c r="EL365" s="160"/>
      <c r="FA365" s="78"/>
    </row>
    <row r="366" spans="1:157">
      <c r="A366" s="26"/>
      <c r="B366" s="26"/>
      <c r="C366" s="315"/>
      <c r="D366" s="37" t="s">
        <v>1235</v>
      </c>
      <c r="E366" s="37" t="s">
        <v>1236</v>
      </c>
      <c r="F366" s="38"/>
      <c r="G366" s="39"/>
      <c r="H366" s="40"/>
      <c r="I366" s="40"/>
      <c r="J366" s="40"/>
      <c r="K366" s="40"/>
      <c r="L366" s="40"/>
      <c r="M366" s="40"/>
      <c r="N366" s="40"/>
      <c r="O366" s="40"/>
      <c r="P366" s="40"/>
      <c r="Q366" s="40"/>
      <c r="R366" s="40"/>
      <c r="S366" s="40"/>
      <c r="T366" s="40"/>
      <c r="U366" s="40"/>
      <c r="V366" s="40"/>
      <c r="W366" s="40"/>
      <c r="X366" s="40"/>
      <c r="Y366" s="40"/>
      <c r="Z366" s="40"/>
      <c r="AA366" s="40"/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  <c r="AQ366" s="81"/>
      <c r="AR366" s="40"/>
      <c r="AS366" s="40"/>
      <c r="AT366" s="120" t="s">
        <v>1214</v>
      </c>
      <c r="AU366" s="40" t="s">
        <v>1214</v>
      </c>
      <c r="AV366" s="40" t="s">
        <v>1214</v>
      </c>
      <c r="AW366" s="40" t="s">
        <v>1214</v>
      </c>
      <c r="AX366" s="40" t="s">
        <v>1214</v>
      </c>
      <c r="AY366" s="40" t="s">
        <v>1214</v>
      </c>
      <c r="AZ366" s="40" t="s">
        <v>1214</v>
      </c>
      <c r="BA366" s="40" t="s">
        <v>1214</v>
      </c>
      <c r="BB366" s="40" t="s">
        <v>1214</v>
      </c>
      <c r="BC366" s="40" t="s">
        <v>1214</v>
      </c>
      <c r="BD366" s="106" t="s">
        <v>1214</v>
      </c>
      <c r="BE366" s="140" t="s">
        <v>1214</v>
      </c>
      <c r="BF366" s="140" t="s">
        <v>1214</v>
      </c>
      <c r="BG366" s="40"/>
      <c r="BH366" s="40"/>
      <c r="BI366" s="40"/>
      <c r="BJ366" s="40"/>
      <c r="BK366" s="40"/>
      <c r="BL366" s="100"/>
      <c r="BM366" s="101"/>
      <c r="BN366" s="101"/>
      <c r="BO366" s="99"/>
      <c r="BP366" s="9"/>
      <c r="BQ366" s="1"/>
      <c r="BR366" s="25"/>
      <c r="BS366" s="67"/>
      <c r="BT366" s="67"/>
      <c r="BU366" s="84">
        <v>2.0836999999999999</v>
      </c>
      <c r="BV366" s="99">
        <v>6.0999999999999999E-2</v>
      </c>
      <c r="BW366" s="84">
        <v>0.90666666666666673</v>
      </c>
      <c r="BX366" s="84">
        <v>4.7025024222685959E-2</v>
      </c>
      <c r="BY366" s="57" t="s">
        <v>1518</v>
      </c>
      <c r="BZ366" s="14" t="s">
        <v>2460</v>
      </c>
      <c r="CA366" s="245">
        <v>41726.715509259258</v>
      </c>
      <c r="CB366" t="s">
        <v>2589</v>
      </c>
      <c r="CC366" s="13"/>
      <c r="CD366" s="67"/>
      <c r="CE366" s="71"/>
      <c r="CF366" s="71"/>
      <c r="CG366" s="71"/>
      <c r="CH366" s="71"/>
      <c r="CI366" s="55"/>
      <c r="CJ366" s="55"/>
      <c r="CK366" s="55"/>
      <c r="CL366" s="55"/>
      <c r="CM366" s="55"/>
      <c r="CN366"/>
      <c r="CO366"/>
      <c r="CP366"/>
      <c r="CQ366"/>
      <c r="CR366"/>
      <c r="CS366">
        <v>360</v>
      </c>
      <c r="CT366">
        <v>65</v>
      </c>
      <c r="CU366" s="86">
        <v>205.57135009765625</v>
      </c>
      <c r="CV366" s="86">
        <v>-14.428647994995117</v>
      </c>
      <c r="CW366" s="86"/>
      <c r="CX366" s="86"/>
      <c r="CY366" s="86"/>
      <c r="CZ366"/>
      <c r="DA366"/>
      <c r="DB366"/>
      <c r="DC366" s="86"/>
      <c r="DD366"/>
      <c r="DE366"/>
      <c r="DF366"/>
      <c r="DG366" s="86">
        <v>244</v>
      </c>
      <c r="DH366">
        <v>375.14639282226562</v>
      </c>
      <c r="DI366">
        <v>-12.934123039245605</v>
      </c>
      <c r="DJ366">
        <v>44.066665649414063</v>
      </c>
      <c r="DK366" s="86">
        <v>88</v>
      </c>
      <c r="DL366">
        <v>120</v>
      </c>
      <c r="DM366"/>
      <c r="DN366"/>
      <c r="DO366" s="86"/>
      <c r="DP366"/>
      <c r="DQ366"/>
      <c r="DR366"/>
      <c r="DS366" s="86"/>
      <c r="DT366"/>
      <c r="DU366" s="86"/>
      <c r="DV366" s="86"/>
      <c r="DW366" s="86"/>
      <c r="DX366"/>
      <c r="DY366" s="86"/>
      <c r="DZ366" s="86"/>
      <c r="EA366" s="86"/>
      <c r="EB366"/>
      <c r="EC366" s="86"/>
      <c r="ED366" s="86"/>
      <c r="EE366" s="86"/>
      <c r="EF366"/>
      <c r="EG366" s="86"/>
      <c r="EH366" s="86"/>
      <c r="EI366" s="86"/>
      <c r="EJ366" s="159"/>
      <c r="EK366" s="159"/>
      <c r="EL366" s="160"/>
      <c r="FA366" s="78"/>
    </row>
    <row r="367" spans="1:157">
      <c r="A367" s="26"/>
      <c r="B367" s="26"/>
      <c r="C367" s="315"/>
      <c r="D367" s="37" t="s">
        <v>1237</v>
      </c>
      <c r="E367" s="37" t="s">
        <v>1238</v>
      </c>
      <c r="F367" s="38"/>
      <c r="G367" s="39"/>
      <c r="H367" s="40"/>
      <c r="I367" s="40"/>
      <c r="J367" s="40"/>
      <c r="K367" s="40"/>
      <c r="L367" s="40"/>
      <c r="M367" s="40"/>
      <c r="N367" s="40"/>
      <c r="O367" s="40"/>
      <c r="P367" s="40"/>
      <c r="Q367" s="40"/>
      <c r="R367" s="40"/>
      <c r="S367" s="40"/>
      <c r="T367" s="40"/>
      <c r="U367" s="40"/>
      <c r="V367" s="40"/>
      <c r="W367" s="40"/>
      <c r="X367" s="40"/>
      <c r="Y367" s="40"/>
      <c r="Z367" s="40"/>
      <c r="AA367" s="40"/>
      <c r="AB367" s="40"/>
      <c r="AC367" s="40"/>
      <c r="AD367" s="40"/>
      <c r="AE367" s="40"/>
      <c r="AF367" s="40"/>
      <c r="AG367" s="46"/>
      <c r="AH367" s="40"/>
      <c r="AI367" s="46"/>
      <c r="AJ367" s="40"/>
      <c r="AK367" s="40"/>
      <c r="AL367" s="40"/>
      <c r="AM367" s="40"/>
      <c r="AN367" s="40"/>
      <c r="AO367" s="40"/>
      <c r="AP367" s="40"/>
      <c r="AQ367" s="81"/>
      <c r="AR367" s="40"/>
      <c r="AS367" s="40"/>
      <c r="AT367" s="120" t="s">
        <v>2128</v>
      </c>
      <c r="AU367" s="40" t="s">
        <v>2128</v>
      </c>
      <c r="AV367" s="40" t="s">
        <v>2128</v>
      </c>
      <c r="AW367" s="40" t="s">
        <v>2208</v>
      </c>
      <c r="AX367" s="40" t="s">
        <v>2208</v>
      </c>
      <c r="AY367" s="40" t="s">
        <v>2208</v>
      </c>
      <c r="AZ367" s="40" t="s">
        <v>2208</v>
      </c>
      <c r="BA367" s="40" t="s">
        <v>2208</v>
      </c>
      <c r="BB367" s="40" t="s">
        <v>2208</v>
      </c>
      <c r="BC367" s="40" t="s">
        <v>2208</v>
      </c>
      <c r="BD367" s="106" t="s">
        <v>2208</v>
      </c>
      <c r="BE367" s="140" t="s">
        <v>2208</v>
      </c>
      <c r="BF367" s="140" t="s">
        <v>2208</v>
      </c>
      <c r="BG367" s="40"/>
      <c r="BH367" s="40"/>
      <c r="BI367" s="40"/>
      <c r="BJ367" s="40"/>
      <c r="BK367" s="40"/>
      <c r="BL367" s="100"/>
      <c r="BM367" s="101"/>
      <c r="BN367" s="101"/>
      <c r="BO367" s="99"/>
      <c r="BP367" s="9"/>
      <c r="BQ367" s="1"/>
      <c r="BR367" s="25"/>
      <c r="BS367" s="67"/>
      <c r="BT367" s="67"/>
      <c r="BU367" s="84">
        <v>2.2283000000000004</v>
      </c>
      <c r="BV367" s="99">
        <v>6.2E-2</v>
      </c>
      <c r="BW367" s="84">
        <v>0.96</v>
      </c>
      <c r="BX367" s="84">
        <v>4.7494684472456181E-2</v>
      </c>
      <c r="BY367" s="57" t="s">
        <v>1525</v>
      </c>
      <c r="BZ367" s="14" t="s">
        <v>2462</v>
      </c>
      <c r="CA367" s="245">
        <v>41726.715509259258</v>
      </c>
      <c r="CB367" t="s">
        <v>2590</v>
      </c>
      <c r="CC367" s="13"/>
      <c r="CD367" s="67"/>
      <c r="CE367" s="71"/>
      <c r="CF367" s="71"/>
      <c r="CG367" s="71"/>
      <c r="CH367" s="71"/>
      <c r="CI367" s="55"/>
      <c r="CJ367" s="55"/>
      <c r="CK367" s="55"/>
      <c r="CL367" s="55"/>
      <c r="CM367" s="55"/>
      <c r="CN367"/>
      <c r="CO367"/>
      <c r="CP367"/>
      <c r="CQ367"/>
      <c r="CR367"/>
      <c r="CS367">
        <v>361</v>
      </c>
      <c r="CT367">
        <v>66</v>
      </c>
      <c r="CU367" s="86">
        <v>216.24998474121094</v>
      </c>
      <c r="CV367" s="86">
        <v>-3.7500128746032715</v>
      </c>
      <c r="CW367" s="86"/>
      <c r="CX367" s="86"/>
      <c r="CY367" s="86"/>
      <c r="CZ367"/>
      <c r="DA367"/>
      <c r="DB367"/>
      <c r="DC367" s="86"/>
      <c r="DD367"/>
      <c r="DE367"/>
      <c r="DF367"/>
      <c r="DG367" s="86">
        <v>245</v>
      </c>
      <c r="DH367">
        <v>375.14639282226562</v>
      </c>
      <c r="DI367">
        <v>-13.04035758972168</v>
      </c>
      <c r="DJ367">
        <v>46.799999237060547</v>
      </c>
      <c r="DK367" s="86">
        <v>95</v>
      </c>
      <c r="DL367">
        <v>120</v>
      </c>
      <c r="DM367"/>
      <c r="DN367"/>
      <c r="DO367" s="86"/>
      <c r="DP367"/>
      <c r="DQ367"/>
      <c r="DR367"/>
      <c r="DS367" s="86"/>
      <c r="DT367"/>
      <c r="DU367" s="86"/>
      <c r="DV367" s="86"/>
      <c r="DW367" s="86"/>
      <c r="DX367"/>
      <c r="DY367" s="86"/>
      <c r="DZ367" s="86"/>
      <c r="EA367" s="86"/>
      <c r="EB367"/>
      <c r="EC367" s="86"/>
      <c r="ED367" s="86"/>
      <c r="EE367" s="86"/>
      <c r="EF367"/>
      <c r="EG367" s="86"/>
      <c r="EH367" s="86"/>
      <c r="EI367" s="86"/>
      <c r="EJ367" s="159"/>
      <c r="EK367" s="159"/>
      <c r="EL367" s="160"/>
      <c r="FA367" s="78"/>
    </row>
    <row r="368" spans="1:157">
      <c r="A368" s="26"/>
      <c r="B368" s="26"/>
      <c r="C368" s="315"/>
      <c r="D368" s="37" t="s">
        <v>1239</v>
      </c>
      <c r="E368" s="37" t="s">
        <v>1240</v>
      </c>
      <c r="F368" s="38"/>
      <c r="G368" s="39"/>
      <c r="H368" s="40"/>
      <c r="I368" s="40"/>
      <c r="J368" s="40"/>
      <c r="K368" s="40"/>
      <c r="L368" s="40"/>
      <c r="M368" s="40"/>
      <c r="N368" s="40"/>
      <c r="O368" s="40"/>
      <c r="P368" s="40"/>
      <c r="Q368" s="40"/>
      <c r="R368" s="40"/>
      <c r="S368" s="40"/>
      <c r="T368" s="40"/>
      <c r="U368" s="40"/>
      <c r="V368" s="40"/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  <c r="AQ368" s="81"/>
      <c r="AR368" s="40"/>
      <c r="AS368" s="40"/>
      <c r="AT368" s="120" t="s">
        <v>927</v>
      </c>
      <c r="AU368" s="40" t="s">
        <v>927</v>
      </c>
      <c r="AV368" s="40" t="s">
        <v>927</v>
      </c>
      <c r="AW368" s="40" t="s">
        <v>927</v>
      </c>
      <c r="AX368" s="40" t="s">
        <v>927</v>
      </c>
      <c r="AY368" s="40" t="s">
        <v>927</v>
      </c>
      <c r="AZ368" s="40" t="s">
        <v>927</v>
      </c>
      <c r="BA368" s="40" t="s">
        <v>927</v>
      </c>
      <c r="BB368" s="40" t="s">
        <v>927</v>
      </c>
      <c r="BC368" s="40" t="s">
        <v>927</v>
      </c>
      <c r="BD368" s="106" t="s">
        <v>927</v>
      </c>
      <c r="BE368" s="140" t="s">
        <v>927</v>
      </c>
      <c r="BF368" s="140" t="s">
        <v>927</v>
      </c>
      <c r="BG368" s="40"/>
      <c r="BH368" s="40"/>
      <c r="BI368" s="40"/>
      <c r="BJ368" s="40"/>
      <c r="BK368" s="40"/>
      <c r="BL368" s="100"/>
      <c r="BM368" s="101"/>
      <c r="BN368" s="101"/>
      <c r="BO368" s="99"/>
      <c r="BP368" s="9"/>
      <c r="BQ368" s="1"/>
      <c r="BR368" s="25"/>
      <c r="BS368" s="67"/>
      <c r="BT368" s="67"/>
      <c r="BU368" s="84">
        <v>2.3758000000000004</v>
      </c>
      <c r="BV368" s="99">
        <v>6.5000000000000002E-2</v>
      </c>
      <c r="BW368" s="84">
        <v>1.0133333333333334</v>
      </c>
      <c r="BX368" s="84">
        <v>4.7971416084874562E-2</v>
      </c>
      <c r="BY368" s="57" t="s">
        <v>1526</v>
      </c>
      <c r="BZ368" s="14" t="s">
        <v>2454</v>
      </c>
      <c r="CA368" s="245">
        <v>41726.715520833335</v>
      </c>
      <c r="CB368" t="s">
        <v>2220</v>
      </c>
      <c r="CC368" s="13"/>
      <c r="CD368" s="67"/>
      <c r="CE368" s="71"/>
      <c r="CF368" s="71"/>
      <c r="CG368" s="71"/>
      <c r="CH368" s="71"/>
      <c r="CI368" s="55"/>
      <c r="CJ368" s="55"/>
      <c r="CK368" s="55"/>
      <c r="CL368" s="55"/>
      <c r="CM368" s="55"/>
      <c r="CN368"/>
      <c r="CO368"/>
      <c r="CP368"/>
      <c r="CQ368"/>
      <c r="CR368"/>
      <c r="CS368">
        <v>362</v>
      </c>
      <c r="CT368">
        <v>66</v>
      </c>
      <c r="CU368" s="86">
        <v>216.24998474121094</v>
      </c>
      <c r="CV368" s="86">
        <v>-3.7500128746032715</v>
      </c>
      <c r="CW368" s="86"/>
      <c r="CX368" s="86"/>
      <c r="CY368" s="86"/>
      <c r="CZ368"/>
      <c r="DA368"/>
      <c r="DB368"/>
      <c r="DC368" s="86"/>
      <c r="DD368"/>
      <c r="DE368"/>
      <c r="DF368"/>
      <c r="DG368" s="86">
        <v>246</v>
      </c>
      <c r="DH368">
        <v>375.9169921875</v>
      </c>
      <c r="DI368">
        <v>-13.147027015686035</v>
      </c>
      <c r="DJ368">
        <v>43</v>
      </c>
      <c r="DK368" s="86">
        <v>92</v>
      </c>
      <c r="DL368">
        <v>120</v>
      </c>
      <c r="DM368"/>
      <c r="DN368"/>
      <c r="DO368" s="86"/>
      <c r="DP368"/>
      <c r="DQ368"/>
      <c r="DR368"/>
      <c r="DS368" s="86"/>
      <c r="DT368"/>
      <c r="DU368" s="86"/>
      <c r="DV368" s="86"/>
      <c r="DW368" s="86"/>
      <c r="DX368"/>
      <c r="DY368" s="86"/>
      <c r="DZ368" s="86"/>
      <c r="EA368" s="86"/>
      <c r="EB368"/>
      <c r="EC368" s="86"/>
      <c r="ED368" s="86"/>
      <c r="EE368" s="86"/>
      <c r="EF368"/>
      <c r="EG368" s="86"/>
      <c r="EH368" s="86"/>
      <c r="EI368" s="86"/>
      <c r="EJ368" s="159"/>
      <c r="EK368" s="159"/>
      <c r="EL368" s="160"/>
      <c r="FA368" s="78"/>
    </row>
    <row r="369" spans="1:157">
      <c r="A369" s="26"/>
      <c r="B369" s="26"/>
      <c r="C369" s="315"/>
      <c r="D369" s="37" t="s">
        <v>1241</v>
      </c>
      <c r="E369" s="37" t="s">
        <v>1242</v>
      </c>
      <c r="F369" s="38"/>
      <c r="G369" s="39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  <c r="AQ369" s="81"/>
      <c r="AR369" s="40"/>
      <c r="AS369" s="40"/>
      <c r="AT369" s="120" t="s">
        <v>1207</v>
      </c>
      <c r="AU369" s="40" t="s">
        <v>1207</v>
      </c>
      <c r="AV369" s="40" t="s">
        <v>1207</v>
      </c>
      <c r="AW369" s="40" t="s">
        <v>1206</v>
      </c>
      <c r="AX369" s="40" t="s">
        <v>1206</v>
      </c>
      <c r="AY369" s="40" t="s">
        <v>1206</v>
      </c>
      <c r="AZ369" s="40" t="s">
        <v>1206</v>
      </c>
      <c r="BA369" s="40" t="s">
        <v>1206</v>
      </c>
      <c r="BB369" s="40" t="s">
        <v>1206</v>
      </c>
      <c r="BC369" s="40" t="s">
        <v>1206</v>
      </c>
      <c r="BD369" s="106" t="s">
        <v>1206</v>
      </c>
      <c r="BE369" s="140" t="s">
        <v>1206</v>
      </c>
      <c r="BF369" s="140" t="s">
        <v>1206</v>
      </c>
      <c r="BG369" s="40"/>
      <c r="BH369" s="40"/>
      <c r="BI369" s="40"/>
      <c r="BJ369" s="40"/>
      <c r="BK369" s="40"/>
      <c r="BL369" s="100"/>
      <c r="BM369" s="101"/>
      <c r="BN369" s="101"/>
      <c r="BO369" s="99"/>
      <c r="BP369" s="9"/>
      <c r="BQ369" s="1"/>
      <c r="BR369" s="25"/>
      <c r="BS369" s="67"/>
      <c r="BT369" s="67"/>
      <c r="BU369" s="84">
        <v>2.5419999999999998</v>
      </c>
      <c r="BV369" s="99">
        <v>6.7000000000000004E-2</v>
      </c>
      <c r="BW369" s="84">
        <v>1.0666666666666667</v>
      </c>
      <c r="BX369" s="84">
        <v>4.8455361734108617E-2</v>
      </c>
      <c r="BY369" s="57" t="s">
        <v>1527</v>
      </c>
      <c r="BZ369" s="14" t="s">
        <v>427</v>
      </c>
      <c r="CA369" s="245">
        <v>41726.715520833335</v>
      </c>
      <c r="CB369" t="s">
        <v>2591</v>
      </c>
      <c r="CC369" s="13"/>
      <c r="CD369" s="67"/>
      <c r="CE369" s="71"/>
      <c r="CF369" s="71"/>
      <c r="CG369" s="71"/>
      <c r="CH369" s="71"/>
      <c r="CI369" s="55"/>
      <c r="CJ369" s="55"/>
      <c r="CK369" s="55"/>
      <c r="CL369" s="55"/>
      <c r="CM369" s="55"/>
      <c r="CN369"/>
      <c r="CO369"/>
      <c r="CP369"/>
      <c r="CQ369"/>
      <c r="CR369"/>
      <c r="CS369">
        <v>363</v>
      </c>
      <c r="CT369">
        <v>66</v>
      </c>
      <c r="CU369" s="86">
        <v>216.24998474121094</v>
      </c>
      <c r="CV369" s="86">
        <v>-3.7500128746032715</v>
      </c>
      <c r="CW369" s="86"/>
      <c r="CX369" s="86"/>
      <c r="CY369" s="86"/>
      <c r="CZ369"/>
      <c r="DA369"/>
      <c r="DB369"/>
      <c r="DC369" s="86"/>
      <c r="DD369"/>
      <c r="DE369"/>
      <c r="DF369"/>
      <c r="DG369" s="86">
        <v>246</v>
      </c>
      <c r="DH369">
        <v>376.42092895507812</v>
      </c>
      <c r="DI369">
        <v>-13.147027015686035</v>
      </c>
      <c r="DJ369">
        <v>44.333332061767578</v>
      </c>
      <c r="DK369" s="86">
        <v>96</v>
      </c>
      <c r="DL369">
        <v>120</v>
      </c>
      <c r="DM369"/>
      <c r="DN369"/>
      <c r="DO369" s="86"/>
      <c r="DP369"/>
      <c r="DQ369"/>
      <c r="DR369"/>
      <c r="DS369" s="86"/>
      <c r="DT369"/>
      <c r="DU369" s="86"/>
      <c r="DV369" s="86"/>
      <c r="DW369" s="86"/>
      <c r="DX369"/>
      <c r="DY369" s="86"/>
      <c r="DZ369" s="86"/>
      <c r="EA369" s="86"/>
      <c r="EB369"/>
      <c r="EC369" s="86"/>
      <c r="ED369" s="86"/>
      <c r="EE369" s="86"/>
      <c r="EF369"/>
      <c r="EG369" s="86"/>
      <c r="EH369" s="86"/>
      <c r="EI369" s="86"/>
      <c r="EJ369" s="159"/>
      <c r="EK369" s="159"/>
      <c r="EL369" s="160"/>
      <c r="FA369" s="78"/>
    </row>
    <row r="370" spans="1:157">
      <c r="A370" s="26"/>
      <c r="B370" s="26"/>
      <c r="C370" s="315"/>
      <c r="D370" s="37" t="s">
        <v>1243</v>
      </c>
      <c r="E370" s="37" t="s">
        <v>1244</v>
      </c>
      <c r="F370" s="38"/>
      <c r="G370" s="39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  <c r="AQ370" s="81"/>
      <c r="AR370" s="40"/>
      <c r="AS370" s="40"/>
      <c r="AT370" s="120" t="s">
        <v>922</v>
      </c>
      <c r="AU370" s="40" t="s">
        <v>922</v>
      </c>
      <c r="AV370" s="40" t="s">
        <v>922</v>
      </c>
      <c r="AW370" s="40" t="s">
        <v>922</v>
      </c>
      <c r="AX370" s="40" t="s">
        <v>922</v>
      </c>
      <c r="AY370" s="40" t="s">
        <v>922</v>
      </c>
      <c r="AZ370" s="40" t="s">
        <v>922</v>
      </c>
      <c r="BA370" s="40" t="s">
        <v>922</v>
      </c>
      <c r="BB370" s="40" t="s">
        <v>922</v>
      </c>
      <c r="BC370" s="40" t="s">
        <v>922</v>
      </c>
      <c r="BD370" s="106" t="s">
        <v>922</v>
      </c>
      <c r="BE370" s="140" t="s">
        <v>922</v>
      </c>
      <c r="BF370" s="140" t="s">
        <v>922</v>
      </c>
      <c r="BG370" s="40"/>
      <c r="BH370" s="40"/>
      <c r="BI370" s="40"/>
      <c r="BJ370" s="40"/>
      <c r="BK370" s="40"/>
      <c r="BL370" s="100"/>
      <c r="BM370" s="101"/>
      <c r="BN370" s="101"/>
      <c r="BO370" s="99"/>
      <c r="BP370" s="9"/>
      <c r="BQ370" s="1"/>
      <c r="BR370" s="25"/>
      <c r="BS370" s="67"/>
      <c r="BT370" s="67"/>
      <c r="BU370" s="84">
        <v>2.7204999999999999</v>
      </c>
      <c r="BV370" s="99">
        <v>7.0000000000000007E-2</v>
      </c>
      <c r="BW370" s="84">
        <v>1.1200000000000001</v>
      </c>
      <c r="BX370" s="84">
        <v>4.8946667710862243E-2</v>
      </c>
      <c r="BY370" s="57" t="s">
        <v>1528</v>
      </c>
      <c r="BZ370" s="14" t="s">
        <v>2456</v>
      </c>
      <c r="CA370" s="245">
        <v>41726.715520833335</v>
      </c>
      <c r="CB370" t="s">
        <v>2592</v>
      </c>
      <c r="CC370" s="13"/>
      <c r="CD370" s="67"/>
      <c r="CE370" s="71"/>
      <c r="CF370" s="71"/>
      <c r="CG370" s="71"/>
      <c r="CH370" s="71"/>
      <c r="CI370" s="55"/>
      <c r="CJ370" s="55"/>
      <c r="CK370" s="55"/>
      <c r="CL370" s="55"/>
      <c r="CM370" s="55"/>
      <c r="CN370"/>
      <c r="CO370"/>
      <c r="CP370"/>
      <c r="CQ370"/>
      <c r="CR370"/>
      <c r="CS370">
        <v>364</v>
      </c>
      <c r="CT370">
        <v>66</v>
      </c>
      <c r="CU370" s="86">
        <v>216.24998474121094</v>
      </c>
      <c r="CV370" s="86">
        <v>-3.7500128746032715</v>
      </c>
      <c r="CW370" s="86"/>
      <c r="CX370" s="86"/>
      <c r="CY370" s="86"/>
      <c r="CZ370"/>
      <c r="DA370"/>
      <c r="DB370"/>
      <c r="DC370" s="86"/>
      <c r="DD370"/>
      <c r="DE370"/>
      <c r="DF370"/>
      <c r="DG370" s="86">
        <v>247</v>
      </c>
      <c r="DH370">
        <v>378.25244140625</v>
      </c>
      <c r="DI370">
        <v>-13.254130363464355</v>
      </c>
      <c r="DJ370">
        <v>37.588233947753906</v>
      </c>
      <c r="DK370" s="86">
        <v>92</v>
      </c>
      <c r="DL370">
        <v>120</v>
      </c>
      <c r="DM370"/>
      <c r="DN370"/>
      <c r="DO370" s="86"/>
      <c r="DP370"/>
      <c r="DQ370"/>
      <c r="DR370"/>
      <c r="DS370" s="86"/>
      <c r="DT370"/>
      <c r="DU370" s="86"/>
      <c r="DV370" s="86"/>
      <c r="DW370" s="86"/>
      <c r="DX370"/>
      <c r="DY370" s="86"/>
      <c r="DZ370" s="86"/>
      <c r="EA370" s="86"/>
      <c r="EB370"/>
      <c r="EC370" s="86"/>
      <c r="ED370" s="86"/>
      <c r="EE370" s="86"/>
      <c r="EF370"/>
      <c r="EG370" s="86"/>
      <c r="EH370" s="86"/>
      <c r="EI370" s="86"/>
      <c r="EJ370" s="159"/>
      <c r="EK370" s="159"/>
      <c r="EL370" s="160"/>
      <c r="FA370" s="78"/>
    </row>
    <row r="371" spans="1:157">
      <c r="A371" s="26"/>
      <c r="B371" s="26"/>
      <c r="C371" s="315"/>
      <c r="D371" s="37" t="s">
        <v>784</v>
      </c>
      <c r="E371" s="37" t="s">
        <v>785</v>
      </c>
      <c r="F371" s="38"/>
      <c r="G371" s="39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  <c r="AQ371" s="81"/>
      <c r="AR371" s="40"/>
      <c r="AS371" s="40"/>
      <c r="AT371" s="120" t="s">
        <v>922</v>
      </c>
      <c r="AU371" s="40" t="s">
        <v>922</v>
      </c>
      <c r="AV371" s="40" t="s">
        <v>922</v>
      </c>
      <c r="AW371" s="40" t="s">
        <v>922</v>
      </c>
      <c r="AX371" s="40" t="s">
        <v>922</v>
      </c>
      <c r="AY371" s="40" t="s">
        <v>922</v>
      </c>
      <c r="AZ371" s="40" t="s">
        <v>922</v>
      </c>
      <c r="BA371" s="40" t="s">
        <v>922</v>
      </c>
      <c r="BB371" s="40" t="s">
        <v>922</v>
      </c>
      <c r="BC371" s="40" t="s">
        <v>922</v>
      </c>
      <c r="BD371" s="106" t="s">
        <v>922</v>
      </c>
      <c r="BE371" s="140" t="s">
        <v>922</v>
      </c>
      <c r="BF371" s="140" t="s">
        <v>922</v>
      </c>
      <c r="BG371" s="40"/>
      <c r="BH371" s="40"/>
      <c r="BI371" s="40"/>
      <c r="BJ371" s="40"/>
      <c r="BK371" s="40"/>
      <c r="BL371" s="100"/>
      <c r="BM371" s="101"/>
      <c r="BN371" s="101"/>
      <c r="BO371" s="99"/>
      <c r="BP371" s="9"/>
      <c r="BQ371" s="1"/>
      <c r="BR371" s="25"/>
      <c r="BS371" s="67"/>
      <c r="BT371" s="67"/>
      <c r="BU371" s="84">
        <v>2.8929999999999998</v>
      </c>
      <c r="BV371" s="99">
        <v>7.1999999999999995E-2</v>
      </c>
      <c r="BW371" s="84">
        <v>1.1733333333333331</v>
      </c>
      <c r="BX371" s="84">
        <v>4.9445484032943188E-2</v>
      </c>
      <c r="BY371" s="57" t="s">
        <v>1529</v>
      </c>
      <c r="BZ371" s="14" t="s">
        <v>2458</v>
      </c>
      <c r="CA371" s="245">
        <v>41726.715520833335</v>
      </c>
      <c r="CB371" t="s">
        <v>2593</v>
      </c>
      <c r="CC371" s="13"/>
      <c r="CD371" s="67"/>
      <c r="CE371" s="71"/>
      <c r="CF371" s="71"/>
      <c r="CG371" s="71"/>
      <c r="CH371" s="71"/>
      <c r="CI371" s="55"/>
      <c r="CJ371" s="55"/>
      <c r="CK371" s="55"/>
      <c r="CL371" s="55"/>
      <c r="CM371" s="55"/>
      <c r="CN371"/>
      <c r="CO371"/>
      <c r="CP371"/>
      <c r="CQ371"/>
      <c r="CR371"/>
      <c r="CS371">
        <v>365</v>
      </c>
      <c r="CT371">
        <v>66</v>
      </c>
      <c r="CU371" s="86">
        <v>216.24998474121094</v>
      </c>
      <c r="CV371" s="86">
        <v>-3.7500128746032715</v>
      </c>
      <c r="CW371" s="86"/>
      <c r="CX371" s="86"/>
      <c r="CY371" s="86"/>
      <c r="CZ371"/>
      <c r="DA371"/>
      <c r="DB371"/>
      <c r="DC371" s="86"/>
      <c r="DD371"/>
      <c r="DE371"/>
      <c r="DF371"/>
      <c r="DG371" s="86">
        <v>248</v>
      </c>
      <c r="DH371">
        <v>378.25244140625</v>
      </c>
      <c r="DI371">
        <v>-13.361668586730957</v>
      </c>
      <c r="DJ371">
        <v>47.066665649414063</v>
      </c>
      <c r="DK371" s="86">
        <v>95</v>
      </c>
      <c r="DL371">
        <v>120</v>
      </c>
      <c r="DM371"/>
      <c r="DN371"/>
      <c r="DO371" s="86"/>
      <c r="DP371"/>
      <c r="DQ371"/>
      <c r="DR371"/>
      <c r="DS371" s="86"/>
      <c r="DT371"/>
      <c r="DU371" s="86"/>
      <c r="DV371" s="86"/>
      <c r="DW371" s="86"/>
      <c r="DX371"/>
      <c r="DY371" s="86"/>
      <c r="DZ371" s="86"/>
      <c r="EA371" s="86"/>
      <c r="EB371"/>
      <c r="EC371" s="86"/>
      <c r="ED371" s="86"/>
      <c r="EE371" s="86"/>
      <c r="EF371"/>
      <c r="EG371" s="86"/>
      <c r="EH371" s="86"/>
      <c r="EI371" s="86"/>
      <c r="EJ371" s="159"/>
      <c r="EK371" s="159"/>
      <c r="EL371" s="160"/>
      <c r="FA371" s="78"/>
    </row>
    <row r="372" spans="1:157">
      <c r="A372" s="26"/>
      <c r="B372" s="26"/>
      <c r="C372" s="315"/>
      <c r="D372" s="37" t="s">
        <v>786</v>
      </c>
      <c r="E372" s="37" t="s">
        <v>787</v>
      </c>
      <c r="F372" s="38"/>
      <c r="G372" s="39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  <c r="AQ372" s="81"/>
      <c r="AR372" s="40"/>
      <c r="AS372" s="40"/>
      <c r="AT372" s="120" t="s">
        <v>1214</v>
      </c>
      <c r="AU372" s="40" t="s">
        <v>1214</v>
      </c>
      <c r="AV372" s="40" t="s">
        <v>1214</v>
      </c>
      <c r="AW372" s="40" t="s">
        <v>1214</v>
      </c>
      <c r="AX372" s="40" t="s">
        <v>1214</v>
      </c>
      <c r="AY372" s="40" t="s">
        <v>1214</v>
      </c>
      <c r="AZ372" s="40" t="s">
        <v>1214</v>
      </c>
      <c r="BA372" s="40" t="s">
        <v>1214</v>
      </c>
      <c r="BB372" s="40" t="s">
        <v>1214</v>
      </c>
      <c r="BC372" s="40" t="s">
        <v>1214</v>
      </c>
      <c r="BD372" s="106" t="s">
        <v>1214</v>
      </c>
      <c r="BE372" s="140" t="s">
        <v>1214</v>
      </c>
      <c r="BF372" s="140" t="s">
        <v>1214</v>
      </c>
      <c r="BG372" s="40"/>
      <c r="BH372" s="40"/>
      <c r="BI372" s="40"/>
      <c r="BJ372" s="40"/>
      <c r="BK372" s="40"/>
      <c r="BL372" s="100"/>
      <c r="BM372" s="101"/>
      <c r="BN372" s="101"/>
      <c r="BO372" s="99"/>
      <c r="BP372" s="9"/>
      <c r="BQ372" s="1"/>
      <c r="BR372" s="25"/>
      <c r="BS372" s="67"/>
      <c r="BT372" s="67"/>
      <c r="BU372" s="84">
        <v>3.0688</v>
      </c>
      <c r="BV372" s="99">
        <v>7.5999999999999998E-2</v>
      </c>
      <c r="BW372" s="84">
        <v>1.2266666666666663</v>
      </c>
      <c r="BX372" s="84">
        <v>4.995196455979474E-2</v>
      </c>
      <c r="BY372" s="57" t="s">
        <v>1530</v>
      </c>
      <c r="BZ372" s="14" t="s">
        <v>2460</v>
      </c>
      <c r="CA372" s="245">
        <v>41726.715520833335</v>
      </c>
      <c r="CB372" t="s">
        <v>2594</v>
      </c>
      <c r="CC372" s="13"/>
      <c r="CD372" s="67"/>
      <c r="CE372" s="71"/>
      <c r="CF372" s="71"/>
      <c r="CG372" s="71"/>
      <c r="CH372" s="71"/>
      <c r="CI372" s="55"/>
      <c r="CJ372" s="55"/>
      <c r="CK372" s="55"/>
      <c r="CL372" s="55"/>
      <c r="CM372" s="55"/>
      <c r="CN372"/>
      <c r="CO372"/>
      <c r="CP372"/>
      <c r="CQ372"/>
      <c r="CR372"/>
      <c r="CS372">
        <v>366</v>
      </c>
      <c r="CT372">
        <v>67</v>
      </c>
      <c r="CU372" s="86">
        <v>219.99444580078125</v>
      </c>
      <c r="CV372" s="86">
        <v>-5.5478550493717194E-3</v>
      </c>
      <c r="CW372" s="86"/>
      <c r="CX372" s="86"/>
      <c r="CY372" s="86"/>
      <c r="CZ372"/>
      <c r="DA372"/>
      <c r="DB372"/>
      <c r="DC372" s="86"/>
      <c r="DD372"/>
      <c r="DE372"/>
      <c r="DF372"/>
      <c r="DG372" s="86">
        <v>248</v>
      </c>
      <c r="DH372">
        <v>379.92129516601562</v>
      </c>
      <c r="DI372">
        <v>-13.361668586730957</v>
      </c>
      <c r="DJ372">
        <v>38.294116973876953</v>
      </c>
      <c r="DK372" s="86">
        <v>96</v>
      </c>
      <c r="DL372">
        <v>120</v>
      </c>
      <c r="DM372"/>
      <c r="DN372"/>
      <c r="DO372" s="86"/>
      <c r="DP372"/>
      <c r="DQ372"/>
      <c r="DR372"/>
      <c r="DS372" s="86"/>
      <c r="DT372"/>
      <c r="DU372" s="86"/>
      <c r="DV372" s="86"/>
      <c r="DW372" s="86"/>
      <c r="DX372"/>
      <c r="DY372" s="86"/>
      <c r="DZ372" s="86"/>
      <c r="EA372" s="86"/>
      <c r="EB372"/>
      <c r="EC372" s="86"/>
      <c r="ED372" s="86"/>
      <c r="EE372" s="86"/>
      <c r="EF372"/>
      <c r="EG372" s="86"/>
      <c r="EH372" s="86"/>
      <c r="EI372" s="86"/>
      <c r="EJ372" s="159"/>
      <c r="EK372" s="159"/>
      <c r="EL372" s="160"/>
      <c r="FA372" s="78"/>
    </row>
    <row r="373" spans="1:157">
      <c r="A373" s="26"/>
      <c r="B373" s="26"/>
      <c r="C373" s="315"/>
      <c r="D373" s="37" t="s">
        <v>788</v>
      </c>
      <c r="E373" s="37" t="s">
        <v>1251</v>
      </c>
      <c r="F373" s="38"/>
      <c r="G373" s="39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6"/>
      <c r="AH373" s="40"/>
      <c r="AI373" s="46"/>
      <c r="AJ373" s="40"/>
      <c r="AK373" s="40"/>
      <c r="AL373" s="40"/>
      <c r="AM373" s="40"/>
      <c r="AN373" s="40"/>
      <c r="AO373" s="40"/>
      <c r="AP373" s="40"/>
      <c r="AQ373" s="81"/>
      <c r="AR373" s="40"/>
      <c r="AS373" s="40"/>
      <c r="AT373" s="120" t="s">
        <v>2128</v>
      </c>
      <c r="AU373" s="40" t="s">
        <v>2128</v>
      </c>
      <c r="AV373" s="40" t="s">
        <v>2128</v>
      </c>
      <c r="AW373" s="40" t="s">
        <v>2208</v>
      </c>
      <c r="AX373" s="40" t="s">
        <v>2208</v>
      </c>
      <c r="AY373" s="40" t="s">
        <v>2208</v>
      </c>
      <c r="AZ373" s="40" t="s">
        <v>2208</v>
      </c>
      <c r="BA373" s="40" t="s">
        <v>2208</v>
      </c>
      <c r="BB373" s="40" t="s">
        <v>2208</v>
      </c>
      <c r="BC373" s="40" t="s">
        <v>2208</v>
      </c>
      <c r="BD373" s="106" t="s">
        <v>2208</v>
      </c>
      <c r="BE373" s="140" t="s">
        <v>2208</v>
      </c>
      <c r="BF373" s="140" t="s">
        <v>2208</v>
      </c>
      <c r="BG373" s="40"/>
      <c r="BH373" s="40"/>
      <c r="BI373" s="40"/>
      <c r="BJ373" s="40"/>
      <c r="BK373" s="40"/>
      <c r="BL373" s="100"/>
      <c r="BM373" s="101"/>
      <c r="BN373" s="101"/>
      <c r="BO373" s="99"/>
      <c r="BP373" s="9"/>
      <c r="BQ373" s="1"/>
      <c r="BR373" s="25"/>
      <c r="BS373" s="67"/>
      <c r="BT373" s="67"/>
      <c r="BU373" s="84">
        <v>3.2478000000000002</v>
      </c>
      <c r="BV373" s="99">
        <v>7.9000000000000001E-2</v>
      </c>
      <c r="BW373" s="84">
        <v>1.28</v>
      </c>
      <c r="BX373" s="84">
        <v>5.0466267111154317E-2</v>
      </c>
      <c r="BY373" s="57" t="s">
        <v>1531</v>
      </c>
      <c r="BZ373" s="14" t="s">
        <v>2462</v>
      </c>
      <c r="CA373" s="245">
        <v>41726.715520833335</v>
      </c>
      <c r="CB373" t="s">
        <v>2595</v>
      </c>
      <c r="CC373" s="13"/>
      <c r="CD373" s="67"/>
      <c r="CE373" s="71"/>
      <c r="CF373" s="71"/>
      <c r="CG373" s="71"/>
      <c r="CH373" s="71"/>
      <c r="CI373" s="55"/>
      <c r="CJ373" s="55"/>
      <c r="CK373" s="55"/>
      <c r="CL373" s="55"/>
      <c r="CM373" s="55"/>
      <c r="CN373"/>
      <c r="CO373"/>
      <c r="CP373"/>
      <c r="CQ373"/>
      <c r="CR373"/>
      <c r="CS373">
        <v>367</v>
      </c>
      <c r="CT373">
        <v>67</v>
      </c>
      <c r="CU373" s="86">
        <v>219.99444580078125</v>
      </c>
      <c r="CV373" s="86">
        <v>-5.5478550493717194E-3</v>
      </c>
      <c r="CW373" s="86"/>
      <c r="CX373" s="86"/>
      <c r="CY373" s="86"/>
      <c r="CZ373"/>
      <c r="DA373"/>
      <c r="DB373"/>
      <c r="DC373" s="86"/>
      <c r="DD373"/>
      <c r="DE373"/>
      <c r="DF373"/>
      <c r="DG373" s="86">
        <v>249</v>
      </c>
      <c r="DH373">
        <v>379.92129516601562</v>
      </c>
      <c r="DI373">
        <v>-13.46964168548584</v>
      </c>
      <c r="DJ373">
        <v>46.933334350585938</v>
      </c>
      <c r="DK373" s="86">
        <v>92</v>
      </c>
      <c r="DL373">
        <v>120</v>
      </c>
      <c r="DM373"/>
      <c r="DN373"/>
      <c r="DO373" s="86"/>
      <c r="DP373"/>
      <c r="DQ373"/>
      <c r="DR373"/>
      <c r="DS373" s="86"/>
      <c r="DT373"/>
      <c r="DU373" s="86"/>
      <c r="DV373" s="86"/>
      <c r="DW373" s="86"/>
      <c r="DX373"/>
      <c r="DY373" s="86"/>
      <c r="DZ373" s="86"/>
      <c r="EA373" s="86"/>
      <c r="EB373"/>
      <c r="EC373" s="86"/>
      <c r="ED373" s="86"/>
      <c r="EE373" s="86"/>
      <c r="EF373"/>
      <c r="EG373" s="86"/>
      <c r="EH373" s="86"/>
      <c r="EI373" s="86"/>
      <c r="EJ373" s="159"/>
      <c r="EK373" s="159"/>
      <c r="EL373" s="160"/>
      <c r="FA373" s="78"/>
    </row>
    <row r="374" spans="1:157">
      <c r="A374" s="26"/>
      <c r="B374" s="26"/>
      <c r="C374" s="315"/>
      <c r="D374" s="37" t="s">
        <v>1252</v>
      </c>
      <c r="E374" s="37" t="s">
        <v>1253</v>
      </c>
      <c r="F374" s="38"/>
      <c r="G374" s="39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  <c r="AQ374" s="81"/>
      <c r="AR374" s="40"/>
      <c r="AS374" s="40"/>
      <c r="AT374" s="120" t="s">
        <v>927</v>
      </c>
      <c r="AU374" s="40" t="s">
        <v>927</v>
      </c>
      <c r="AV374" s="40" t="s">
        <v>927</v>
      </c>
      <c r="AW374" s="40" t="s">
        <v>927</v>
      </c>
      <c r="AX374" s="40" t="s">
        <v>927</v>
      </c>
      <c r="AY374" s="40" t="s">
        <v>927</v>
      </c>
      <c r="AZ374" s="40" t="s">
        <v>927</v>
      </c>
      <c r="BA374" s="40" t="s">
        <v>927</v>
      </c>
      <c r="BB374" s="40" t="s">
        <v>927</v>
      </c>
      <c r="BC374" s="40" t="s">
        <v>927</v>
      </c>
      <c r="BD374" s="106" t="s">
        <v>927</v>
      </c>
      <c r="BE374" s="140" t="s">
        <v>927</v>
      </c>
      <c r="BF374" s="140" t="s">
        <v>927</v>
      </c>
      <c r="BG374" s="40"/>
      <c r="BH374" s="40"/>
      <c r="BI374" s="40"/>
      <c r="BJ374" s="40"/>
      <c r="BK374" s="40"/>
      <c r="BL374" s="100"/>
      <c r="BM374" s="101"/>
      <c r="BN374" s="101"/>
      <c r="BO374" s="99"/>
      <c r="BP374" s="9"/>
      <c r="BQ374" s="1"/>
      <c r="BR374" s="25"/>
      <c r="BS374" s="67"/>
      <c r="BT374" s="67"/>
      <c r="BU374" s="84">
        <v>3.4381999999999997</v>
      </c>
      <c r="BV374" s="99">
        <v>8.4000000000000005E-2</v>
      </c>
      <c r="BW374" s="84">
        <v>1.3333333333333328</v>
      </c>
      <c r="BX374" s="84">
        <v>5.0988553590010401E-2</v>
      </c>
      <c r="BY374" s="57" t="s">
        <v>1532</v>
      </c>
      <c r="BZ374" s="14" t="s">
        <v>2454</v>
      </c>
      <c r="CA374" s="245">
        <v>41726.715532407405</v>
      </c>
      <c r="CB374" t="s">
        <v>2220</v>
      </c>
      <c r="CC374" s="13"/>
      <c r="CD374" s="67"/>
      <c r="CE374" s="71"/>
      <c r="CF374" s="71"/>
      <c r="CG374" s="71"/>
      <c r="CH374" s="71"/>
      <c r="CI374" s="55"/>
      <c r="CJ374" s="55"/>
      <c r="CK374" s="55"/>
      <c r="CL374" s="55"/>
      <c r="CM374" s="55"/>
      <c r="CN374"/>
      <c r="CO374"/>
      <c r="CP374"/>
      <c r="CQ374"/>
      <c r="CR374"/>
      <c r="CS374">
        <v>368</v>
      </c>
      <c r="CT374">
        <v>67</v>
      </c>
      <c r="CU374" s="86">
        <v>219.99444580078125</v>
      </c>
      <c r="CV374" s="86">
        <v>-5.5478550493717194E-3</v>
      </c>
      <c r="CW374" s="86"/>
      <c r="CX374" s="86"/>
      <c r="CY374" s="86"/>
      <c r="CZ374"/>
      <c r="DA374"/>
      <c r="DB374"/>
      <c r="DC374" s="86"/>
      <c r="DD374"/>
      <c r="DE374"/>
      <c r="DF374"/>
      <c r="DG374" s="86">
        <v>250</v>
      </c>
      <c r="DH374">
        <v>379.92129516601562</v>
      </c>
      <c r="DI374">
        <v>-13.578048706054688</v>
      </c>
      <c r="DJ374">
        <v>44.599998474121094</v>
      </c>
      <c r="DK374" s="86">
        <v>92</v>
      </c>
      <c r="DL374">
        <v>120</v>
      </c>
      <c r="DM374"/>
      <c r="DN374"/>
      <c r="DO374" s="86"/>
      <c r="DP374"/>
      <c r="DQ374"/>
      <c r="DR374"/>
      <c r="DS374" s="86"/>
      <c r="DT374"/>
      <c r="DU374" s="86"/>
      <c r="DV374" s="86"/>
      <c r="DW374" s="86"/>
      <c r="DX374"/>
      <c r="DY374" s="86"/>
      <c r="DZ374" s="86"/>
      <c r="EA374" s="86"/>
      <c r="EB374"/>
      <c r="EC374" s="86"/>
      <c r="ED374" s="86"/>
      <c r="EE374" s="86"/>
      <c r="EF374"/>
      <c r="EG374" s="86"/>
      <c r="EH374" s="86"/>
      <c r="EI374" s="86"/>
      <c r="EJ374" s="159"/>
      <c r="EK374" s="159"/>
      <c r="EL374" s="160"/>
      <c r="FA374" s="78"/>
    </row>
    <row r="375" spans="1:157">
      <c r="A375" s="26"/>
      <c r="B375" s="26"/>
      <c r="C375" s="315"/>
      <c r="D375" s="37" t="s">
        <v>1254</v>
      </c>
      <c r="E375" s="37" t="s">
        <v>1255</v>
      </c>
      <c r="F375" s="38"/>
      <c r="G375" s="39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  <c r="AQ375" s="81"/>
      <c r="AR375" s="40"/>
      <c r="AS375" s="40"/>
      <c r="AT375" s="120" t="s">
        <v>1929</v>
      </c>
      <c r="AU375" s="40" t="s">
        <v>1929</v>
      </c>
      <c r="AV375" s="40" t="s">
        <v>1929</v>
      </c>
      <c r="AW375" s="40" t="s">
        <v>1929</v>
      </c>
      <c r="AX375" s="40" t="s">
        <v>1929</v>
      </c>
      <c r="AY375" s="40" t="s">
        <v>1929</v>
      </c>
      <c r="AZ375" s="40" t="s">
        <v>1929</v>
      </c>
      <c r="BA375" s="40" t="s">
        <v>1929</v>
      </c>
      <c r="BB375" s="40" t="s">
        <v>1929</v>
      </c>
      <c r="BC375" s="40" t="s">
        <v>1929</v>
      </c>
      <c r="BD375" s="106" t="s">
        <v>1929</v>
      </c>
      <c r="BE375" s="140" t="s">
        <v>1929</v>
      </c>
      <c r="BF375" s="140" t="s">
        <v>1929</v>
      </c>
      <c r="BG375" s="40"/>
      <c r="BH375" s="40"/>
      <c r="BI375" s="40"/>
      <c r="BJ375" s="40"/>
      <c r="BK375" s="40"/>
      <c r="BL375" s="100"/>
      <c r="BM375" s="101"/>
      <c r="BN375" s="101"/>
      <c r="BO375" s="99"/>
      <c r="BP375" s="9"/>
      <c r="BQ375" s="1"/>
      <c r="BR375" s="25"/>
      <c r="BS375" s="67"/>
      <c r="BT375" s="67"/>
      <c r="BU375" s="84">
        <v>3.6393999999999997</v>
      </c>
      <c r="BV375" s="99">
        <v>8.6999999999999994E-2</v>
      </c>
      <c r="BW375" s="84">
        <v>1.386666666666666</v>
      </c>
      <c r="BX375" s="84">
        <v>5.1518990110036154E-2</v>
      </c>
      <c r="BY375" s="57" t="s">
        <v>504</v>
      </c>
      <c r="BZ375" s="14" t="s">
        <v>427</v>
      </c>
      <c r="CA375" s="245">
        <v>41726.715532407405</v>
      </c>
      <c r="CB375" t="s">
        <v>2596</v>
      </c>
      <c r="CC375" s="13"/>
      <c r="CD375" s="67"/>
      <c r="CE375" s="71"/>
      <c r="CF375" s="71"/>
      <c r="CG375" s="71"/>
      <c r="CH375" s="71"/>
      <c r="CI375" s="55"/>
      <c r="CJ375" s="55"/>
      <c r="CK375" s="55"/>
      <c r="CL375" s="55"/>
      <c r="CM375" s="55"/>
      <c r="CN375"/>
      <c r="CO375"/>
      <c r="CP375"/>
      <c r="CQ375"/>
      <c r="CR375"/>
      <c r="CS375">
        <v>369</v>
      </c>
      <c r="CT375">
        <v>67</v>
      </c>
      <c r="CU375" s="86">
        <v>219.99444580078125</v>
      </c>
      <c r="CV375" s="86">
        <v>-5.5478550493717194E-3</v>
      </c>
      <c r="CW375" s="86"/>
      <c r="CX375" s="86"/>
      <c r="CY375" s="86"/>
      <c r="CZ375"/>
      <c r="DA375"/>
      <c r="DB375"/>
      <c r="DC375" s="86"/>
      <c r="DD375"/>
      <c r="DE375"/>
      <c r="DF375"/>
      <c r="DG375" s="86">
        <v>251</v>
      </c>
      <c r="DH375">
        <v>381.5089111328125</v>
      </c>
      <c r="DI375">
        <v>-13.686890602111816</v>
      </c>
      <c r="DJ375">
        <v>38.375</v>
      </c>
      <c r="DK375" s="86">
        <v>93</v>
      </c>
      <c r="DL375">
        <v>119.5</v>
      </c>
      <c r="DM375"/>
      <c r="DN375"/>
      <c r="DO375" s="86"/>
      <c r="DP375"/>
      <c r="DQ375"/>
      <c r="DR375"/>
      <c r="DS375" s="86"/>
      <c r="DT375"/>
      <c r="DU375" s="86"/>
      <c r="DV375" s="86"/>
      <c r="DW375" s="86"/>
      <c r="DX375"/>
      <c r="DY375" s="86"/>
      <c r="DZ375" s="86"/>
      <c r="EA375" s="86"/>
      <c r="EB375"/>
      <c r="EC375" s="86"/>
      <c r="ED375" s="86"/>
      <c r="EE375" s="86"/>
      <c r="EF375"/>
      <c r="EG375" s="86"/>
      <c r="EH375" s="86"/>
      <c r="EI375" s="86"/>
      <c r="EJ375" s="159"/>
      <c r="EK375" s="159"/>
      <c r="EL375" s="160"/>
      <c r="FA375" s="78"/>
    </row>
    <row r="376" spans="1:157">
      <c r="A376" s="26"/>
      <c r="B376" s="26"/>
      <c r="C376" s="315"/>
      <c r="D376" s="37" t="s">
        <v>1256</v>
      </c>
      <c r="E376" s="37" t="s">
        <v>1257</v>
      </c>
      <c r="F376" s="41"/>
      <c r="G376" s="39"/>
      <c r="H376" s="40"/>
      <c r="I376" s="40"/>
      <c r="J376" s="40"/>
      <c r="K376" s="40"/>
      <c r="L376" s="40"/>
      <c r="M376" s="40"/>
      <c r="N376" s="40"/>
      <c r="O376" s="40"/>
      <c r="P376" s="40"/>
      <c r="Q376" s="40"/>
      <c r="R376" s="40"/>
      <c r="S376" s="40"/>
      <c r="T376" s="40"/>
      <c r="U376" s="40"/>
      <c r="V376" s="40"/>
      <c r="W376" s="40"/>
      <c r="X376" s="40"/>
      <c r="Y376" s="40"/>
      <c r="Z376" s="40"/>
      <c r="AA376" s="40"/>
      <c r="AB376" s="40"/>
      <c r="AC376" s="40"/>
      <c r="AD376" s="40"/>
      <c r="AE376" s="40"/>
      <c r="AF376" s="40"/>
      <c r="AG376" s="40"/>
      <c r="AH376" s="40"/>
      <c r="AI376" s="40"/>
      <c r="AJ376" s="40"/>
      <c r="AK376" s="40"/>
      <c r="AL376" s="40"/>
      <c r="AM376" s="40"/>
      <c r="AN376" s="40"/>
      <c r="AO376" s="40"/>
      <c r="AP376" s="40"/>
      <c r="AQ376" s="81"/>
      <c r="AR376" s="40"/>
      <c r="AS376" s="40"/>
      <c r="AT376" s="120" t="s">
        <v>1015</v>
      </c>
      <c r="AU376" s="40" t="s">
        <v>1015</v>
      </c>
      <c r="AV376" s="40" t="s">
        <v>1015</v>
      </c>
      <c r="AW376" s="40" t="s">
        <v>1015</v>
      </c>
      <c r="AX376" s="40" t="s">
        <v>1015</v>
      </c>
      <c r="AY376" s="40" t="s">
        <v>1015</v>
      </c>
      <c r="AZ376" s="40" t="s">
        <v>1015</v>
      </c>
      <c r="BA376" s="40" t="s">
        <v>1015</v>
      </c>
      <c r="BB376" s="40" t="s">
        <v>1015</v>
      </c>
      <c r="BC376" s="40" t="s">
        <v>1015</v>
      </c>
      <c r="BD376" s="106" t="s">
        <v>1015</v>
      </c>
      <c r="BE376" s="140" t="s">
        <v>1015</v>
      </c>
      <c r="BF376" s="140" t="s">
        <v>1015</v>
      </c>
      <c r="BG376" s="40"/>
      <c r="BH376" s="40"/>
      <c r="BI376" s="40"/>
      <c r="BJ376" s="40"/>
      <c r="BK376" s="40"/>
      <c r="BL376" s="100"/>
      <c r="BM376" s="101"/>
      <c r="BN376" s="101"/>
      <c r="BO376" s="99"/>
      <c r="BP376" s="9"/>
      <c r="BQ376" s="1"/>
      <c r="BR376" s="25"/>
      <c r="BS376" s="67"/>
      <c r="BT376" s="67"/>
      <c r="BU376" s="84">
        <v>3.8433000000000002</v>
      </c>
      <c r="BV376" s="99">
        <v>9.2999999999999999E-2</v>
      </c>
      <c r="BW376" s="84">
        <v>1.44</v>
      </c>
      <c r="BX376" s="84">
        <v>5.2057747127687237E-2</v>
      </c>
      <c r="BY376" s="57" t="s">
        <v>505</v>
      </c>
      <c r="BZ376" s="14" t="s">
        <v>2456</v>
      </c>
      <c r="CA376" s="245">
        <v>41726.715532407405</v>
      </c>
      <c r="CB376" t="s">
        <v>2597</v>
      </c>
      <c r="CC376" s="13"/>
      <c r="CD376" s="67"/>
      <c r="CE376" s="71"/>
      <c r="CF376" s="71"/>
      <c r="CG376" s="71"/>
      <c r="CH376" s="71"/>
      <c r="CI376" s="55"/>
      <c r="CJ376" s="55"/>
      <c r="CK376" s="55"/>
      <c r="CL376" s="55"/>
      <c r="CM376" s="55"/>
      <c r="CN376"/>
      <c r="CO376"/>
      <c r="CP376"/>
      <c r="CQ376"/>
      <c r="CR376"/>
      <c r="CS376">
        <v>370</v>
      </c>
      <c r="CT376">
        <v>67</v>
      </c>
      <c r="CU376" s="86">
        <v>219.99444580078125</v>
      </c>
      <c r="CV376" s="86">
        <v>-5.5478550493717194E-3</v>
      </c>
      <c r="CW376" s="86"/>
      <c r="CX376" s="86"/>
      <c r="CY376" s="86"/>
      <c r="CZ376"/>
      <c r="DA376"/>
      <c r="DB376"/>
      <c r="DC376" s="86"/>
      <c r="DD376"/>
      <c r="DE376"/>
      <c r="DF376"/>
      <c r="DG376" s="86">
        <v>251</v>
      </c>
      <c r="DH376">
        <v>380.87820434570312</v>
      </c>
      <c r="DI376">
        <v>-13.686890602111816</v>
      </c>
      <c r="DJ376">
        <v>49.466667175292969</v>
      </c>
      <c r="DK376" s="86">
        <v>97</v>
      </c>
      <c r="DL376">
        <v>120</v>
      </c>
      <c r="DM376"/>
      <c r="DN376"/>
      <c r="DO376" s="86"/>
      <c r="DP376"/>
      <c r="DQ376"/>
      <c r="DR376"/>
      <c r="DS376" s="86"/>
      <c r="DT376"/>
      <c r="DU376" s="86"/>
      <c r="DV376" s="86"/>
      <c r="DW376" s="86"/>
      <c r="DX376"/>
      <c r="DY376" s="86"/>
      <c r="DZ376" s="86"/>
      <c r="EA376" s="86"/>
      <c r="EB376"/>
      <c r="EC376" s="86"/>
      <c r="ED376" s="86"/>
      <c r="EE376" s="86"/>
      <c r="EF376"/>
      <c r="EG376" s="86"/>
      <c r="EH376" s="86"/>
      <c r="EI376" s="86"/>
      <c r="EJ376" s="159"/>
      <c r="EK376" s="159"/>
      <c r="EL376" s="160"/>
      <c r="FA376" s="78"/>
    </row>
    <row r="377" spans="1:157">
      <c r="A377" s="26"/>
      <c r="B377" s="26"/>
      <c r="C377" s="315"/>
      <c r="D377" s="37" t="s">
        <v>1258</v>
      </c>
      <c r="E377" s="37" t="s">
        <v>1259</v>
      </c>
      <c r="F377" s="38"/>
      <c r="G377" s="39"/>
      <c r="H377" s="40"/>
      <c r="I377" s="40"/>
      <c r="J377" s="40"/>
      <c r="K377" s="40"/>
      <c r="L377" s="40"/>
      <c r="M377" s="40"/>
      <c r="N377" s="40"/>
      <c r="O377" s="40"/>
      <c r="P377" s="40"/>
      <c r="Q377" s="40"/>
      <c r="R377" s="40"/>
      <c r="S377" s="40"/>
      <c r="T377" s="40"/>
      <c r="U377" s="40"/>
      <c r="V377" s="40"/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  <c r="AQ377" s="81"/>
      <c r="AR377" s="40"/>
      <c r="AS377" s="40"/>
      <c r="AT377" s="120" t="s">
        <v>1929</v>
      </c>
      <c r="AU377" s="40" t="s">
        <v>1929</v>
      </c>
      <c r="AV377" s="40" t="s">
        <v>1929</v>
      </c>
      <c r="AW377" s="40" t="s">
        <v>1929</v>
      </c>
      <c r="AX377" s="40" t="s">
        <v>1929</v>
      </c>
      <c r="AY377" s="40" t="s">
        <v>1929</v>
      </c>
      <c r="AZ377" s="40" t="s">
        <v>1929</v>
      </c>
      <c r="BA377" s="40" t="s">
        <v>1929</v>
      </c>
      <c r="BB377" s="40" t="s">
        <v>1929</v>
      </c>
      <c r="BC377" s="40" t="s">
        <v>1929</v>
      </c>
      <c r="BD377" s="106" t="s">
        <v>1929</v>
      </c>
      <c r="BE377" s="140" t="s">
        <v>1929</v>
      </c>
      <c r="BF377" s="140" t="s">
        <v>1929</v>
      </c>
      <c r="BG377" s="40"/>
      <c r="BH377" s="40"/>
      <c r="BI377" s="40"/>
      <c r="BJ377" s="40"/>
      <c r="BK377" s="40"/>
      <c r="BL377" s="100"/>
      <c r="BM377" s="101"/>
      <c r="BN377" s="101"/>
      <c r="BO377" s="99"/>
      <c r="BP377" s="9"/>
      <c r="BQ377" s="1"/>
      <c r="BR377" s="25"/>
      <c r="BS377" s="67"/>
      <c r="BT377" s="67"/>
      <c r="BU377" s="84">
        <v>4.0617000000000001</v>
      </c>
      <c r="BV377" s="99">
        <v>9.8000000000000004E-2</v>
      </c>
      <c r="BW377" s="84">
        <v>1.4933333333333325</v>
      </c>
      <c r="BX377" s="84">
        <v>5.2604999579159983E-2</v>
      </c>
      <c r="BY377" s="57" t="s">
        <v>1513</v>
      </c>
      <c r="BZ377" s="14" t="s">
        <v>2458</v>
      </c>
      <c r="CA377" s="245">
        <v>41726.715532407405</v>
      </c>
      <c r="CB377" t="s">
        <v>2598</v>
      </c>
      <c r="CC377" s="13"/>
      <c r="CD377" s="67"/>
      <c r="CE377" s="71"/>
      <c r="CF377" s="71"/>
      <c r="CG377" s="71"/>
      <c r="CH377" s="71"/>
      <c r="CI377" s="55"/>
      <c r="CJ377" s="55"/>
      <c r="CK377" s="55"/>
      <c r="CL377" s="55"/>
      <c r="CM377" s="55"/>
      <c r="CN377"/>
      <c r="CO377"/>
      <c r="CP377"/>
      <c r="CQ377"/>
      <c r="CR377"/>
      <c r="CS377">
        <v>371</v>
      </c>
      <c r="CT377">
        <v>67</v>
      </c>
      <c r="CU377" s="86">
        <v>219.99444580078125</v>
      </c>
      <c r="CV377" s="86">
        <v>-5.5478550493717194E-3</v>
      </c>
      <c r="CW377" s="86"/>
      <c r="CX377" s="86"/>
      <c r="CY377" s="86"/>
      <c r="CZ377"/>
      <c r="DA377"/>
      <c r="DB377"/>
      <c r="DC377" s="86"/>
      <c r="DD377"/>
      <c r="DE377"/>
      <c r="DF377"/>
      <c r="DG377" s="86">
        <v>252</v>
      </c>
      <c r="DH377">
        <v>380.87820434570312</v>
      </c>
      <c r="DI377">
        <v>-13.79616641998291</v>
      </c>
      <c r="DJ377">
        <v>44.733333587646484</v>
      </c>
      <c r="DK377" s="86">
        <v>92</v>
      </c>
      <c r="DL377">
        <v>120</v>
      </c>
      <c r="DM377"/>
      <c r="DN377"/>
      <c r="DO377" s="86"/>
      <c r="DP377"/>
      <c r="DQ377"/>
      <c r="DR377"/>
      <c r="DS377" s="86"/>
      <c r="DT377"/>
      <c r="DU377" s="86"/>
      <c r="DV377" s="86"/>
      <c r="DW377" s="86"/>
      <c r="DX377"/>
      <c r="DY377" s="86"/>
      <c r="DZ377" s="86"/>
      <c r="EA377" s="86"/>
      <c r="EB377"/>
      <c r="EC377" s="86"/>
      <c r="ED377" s="86"/>
      <c r="EE377" s="86"/>
      <c r="EF377"/>
      <c r="EG377" s="86"/>
      <c r="EH377" s="86"/>
      <c r="EI377" s="86"/>
      <c r="EJ377" s="159"/>
      <c r="EK377" s="159"/>
      <c r="EL377" s="160"/>
      <c r="FA377" s="78"/>
    </row>
    <row r="378" spans="1:157">
      <c r="A378" s="26"/>
      <c r="B378" s="26"/>
      <c r="C378" s="315"/>
      <c r="D378" s="37" t="s">
        <v>1260</v>
      </c>
      <c r="E378" s="37" t="s">
        <v>1261</v>
      </c>
      <c r="F378" s="41"/>
      <c r="G378" s="39"/>
      <c r="H378" s="40"/>
      <c r="I378" s="40"/>
      <c r="J378" s="40"/>
      <c r="K378" s="40"/>
      <c r="L378" s="40"/>
      <c r="M378" s="40"/>
      <c r="N378" s="40"/>
      <c r="O378" s="40"/>
      <c r="P378" s="40"/>
      <c r="Q378" s="40"/>
      <c r="R378" s="40"/>
      <c r="S378" s="40"/>
      <c r="T378" s="40"/>
      <c r="U378" s="40"/>
      <c r="V378" s="40"/>
      <c r="W378" s="40"/>
      <c r="X378" s="40"/>
      <c r="Y378" s="40"/>
      <c r="Z378" s="40"/>
      <c r="AA378" s="40"/>
      <c r="AB378" s="40"/>
      <c r="AC378" s="40"/>
      <c r="AD378" s="40"/>
      <c r="AE378" s="40"/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  <c r="AQ378" s="81"/>
      <c r="AR378" s="40"/>
      <c r="AS378" s="40"/>
      <c r="AT378" s="120" t="s">
        <v>919</v>
      </c>
      <c r="AU378" s="40" t="s">
        <v>919</v>
      </c>
      <c r="AV378" s="40" t="s">
        <v>919</v>
      </c>
      <c r="AW378" s="40" t="s">
        <v>919</v>
      </c>
      <c r="AX378" s="40" t="s">
        <v>919</v>
      </c>
      <c r="AY378" s="40" t="s">
        <v>919</v>
      </c>
      <c r="AZ378" s="40" t="s">
        <v>919</v>
      </c>
      <c r="BA378" s="40" t="s">
        <v>919</v>
      </c>
      <c r="BB378" s="40" t="s">
        <v>919</v>
      </c>
      <c r="BC378" s="40" t="s">
        <v>919</v>
      </c>
      <c r="BD378" s="106" t="s">
        <v>919</v>
      </c>
      <c r="BE378" s="140" t="s">
        <v>919</v>
      </c>
      <c r="BF378" s="140" t="s">
        <v>919</v>
      </c>
      <c r="BG378" s="40"/>
      <c r="BH378" s="40"/>
      <c r="BI378" s="40"/>
      <c r="BJ378" s="40"/>
      <c r="BK378" s="40"/>
      <c r="BL378" s="100"/>
      <c r="BM378" s="101"/>
      <c r="BN378" s="101"/>
      <c r="BO378" s="99"/>
      <c r="BP378" s="9"/>
      <c r="BQ378" s="1"/>
      <c r="BR378" s="25"/>
      <c r="BS378" s="67"/>
      <c r="BT378" s="67"/>
      <c r="BU378" s="84">
        <v>4.2907000000000002</v>
      </c>
      <c r="BV378" s="99">
        <v>0.107</v>
      </c>
      <c r="BW378" s="84">
        <v>1.5466666666666657</v>
      </c>
      <c r="BX378" s="84">
        <v>5.3160927022415247E-2</v>
      </c>
      <c r="BY378" s="57" t="s">
        <v>1514</v>
      </c>
      <c r="BZ378" s="14" t="s">
        <v>2460</v>
      </c>
      <c r="CA378" s="245">
        <v>41726.715532407405</v>
      </c>
      <c r="CB378" t="s">
        <v>2599</v>
      </c>
      <c r="CC378" s="13"/>
      <c r="CD378" s="67"/>
      <c r="CE378" s="71"/>
      <c r="CF378" s="71"/>
      <c r="CG378" s="71"/>
      <c r="CH378" s="71"/>
      <c r="CI378" s="55"/>
      <c r="CJ378" s="55"/>
      <c r="CK378" s="55"/>
      <c r="CL378" s="55"/>
      <c r="CM378" s="55"/>
      <c r="CN378"/>
      <c r="CO378"/>
      <c r="CP378"/>
      <c r="CQ378"/>
      <c r="CR378"/>
      <c r="CS378"/>
      <c r="CT378"/>
      <c r="CU378" s="86"/>
      <c r="CV378" s="86"/>
      <c r="CW378" s="86"/>
      <c r="CX378" s="86"/>
      <c r="CY378" s="86"/>
      <c r="CZ378"/>
      <c r="DA378"/>
      <c r="DB378"/>
      <c r="DC378" s="86"/>
      <c r="DD378"/>
      <c r="DE378"/>
      <c r="DF378"/>
      <c r="DG378" s="86">
        <v>253</v>
      </c>
      <c r="DH378">
        <v>381.29702758789062</v>
      </c>
      <c r="DI378">
        <v>-13.905877113342285</v>
      </c>
      <c r="DJ378">
        <v>44</v>
      </c>
      <c r="DK378" s="86">
        <v>91</v>
      </c>
      <c r="DL378">
        <v>120</v>
      </c>
      <c r="DM378"/>
      <c r="DN378"/>
      <c r="DO378" s="86"/>
      <c r="DP378"/>
      <c r="DQ378"/>
      <c r="DR378"/>
      <c r="DS378" s="86"/>
      <c r="DT378"/>
      <c r="DU378" s="86"/>
      <c r="DV378" s="86"/>
      <c r="DW378" s="86"/>
      <c r="DX378"/>
      <c r="DY378" s="86"/>
      <c r="DZ378" s="86"/>
      <c r="EA378" s="86"/>
      <c r="EB378"/>
      <c r="EC378" s="86"/>
      <c r="ED378" s="86"/>
      <c r="EE378" s="86"/>
      <c r="EF378"/>
      <c r="EG378" s="86"/>
      <c r="EH378" s="86"/>
      <c r="EI378" s="86"/>
      <c r="EJ378" s="159"/>
      <c r="EK378" s="159"/>
      <c r="EL378" s="160"/>
      <c r="FA378" s="78"/>
    </row>
    <row r="379" spans="1:157">
      <c r="A379" s="26"/>
      <c r="B379" s="26"/>
      <c r="C379" s="315"/>
      <c r="D379" s="37" t="s">
        <v>1262</v>
      </c>
      <c r="E379" s="37" t="s">
        <v>1263</v>
      </c>
      <c r="F379" s="38"/>
      <c r="G379" s="39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  <c r="AQ379" s="81"/>
      <c r="AR379" s="40"/>
      <c r="AS379" s="40"/>
      <c r="AT379" s="120" t="s">
        <v>1022</v>
      </c>
      <c r="AU379" s="40" t="s">
        <v>1022</v>
      </c>
      <c r="AV379" s="40" t="s">
        <v>1022</v>
      </c>
      <c r="AW379" s="40" t="s">
        <v>1022</v>
      </c>
      <c r="AX379" s="40" t="s">
        <v>1022</v>
      </c>
      <c r="AY379" s="40" t="s">
        <v>1022</v>
      </c>
      <c r="AZ379" s="40" t="s">
        <v>1022</v>
      </c>
      <c r="BA379" s="40" t="s">
        <v>1022</v>
      </c>
      <c r="BB379" s="40" t="s">
        <v>1022</v>
      </c>
      <c r="BC379" s="40" t="s">
        <v>1022</v>
      </c>
      <c r="BD379" s="106" t="s">
        <v>1022</v>
      </c>
      <c r="BE379" s="140" t="s">
        <v>1022</v>
      </c>
      <c r="BF379" s="140" t="s">
        <v>1022</v>
      </c>
      <c r="BG379" s="40"/>
      <c r="BH379" s="40"/>
      <c r="BI379" s="40"/>
      <c r="BJ379" s="40"/>
      <c r="BK379" s="40"/>
      <c r="BL379" s="100"/>
      <c r="BM379" s="101"/>
      <c r="BN379" s="101"/>
      <c r="BO379" s="99"/>
      <c r="BP379" s="9"/>
      <c r="BQ379" s="1"/>
      <c r="BR379" s="25"/>
      <c r="BS379" s="67"/>
      <c r="BT379" s="67"/>
      <c r="BU379" s="84">
        <v>4.5356999999999994</v>
      </c>
      <c r="BV379" s="99">
        <v>0.114</v>
      </c>
      <c r="BW379" s="84">
        <v>1.6</v>
      </c>
      <c r="BX379" s="84">
        <v>5.3725713784483133E-2</v>
      </c>
      <c r="BY379" s="57" t="s">
        <v>1422</v>
      </c>
      <c r="BZ379" s="14" t="s">
        <v>2462</v>
      </c>
      <c r="CA379" s="245">
        <v>41726.715532407405</v>
      </c>
      <c r="CB379" t="s">
        <v>2600</v>
      </c>
      <c r="CC379" s="13"/>
      <c r="CD379" s="67"/>
      <c r="CE379" s="71"/>
      <c r="CF379" s="71"/>
      <c r="CG379" s="71"/>
      <c r="CH379" s="71"/>
      <c r="CI379" s="55"/>
      <c r="CJ379" s="55"/>
      <c r="CK379" s="55"/>
      <c r="CL379" s="55"/>
      <c r="CM379" s="55"/>
      <c r="CN379"/>
      <c r="CO379"/>
      <c r="CP379"/>
      <c r="CQ379"/>
      <c r="CR379"/>
      <c r="CS379"/>
      <c r="CT379"/>
      <c r="CU379" s="86"/>
      <c r="CV379" s="86"/>
      <c r="CW379" s="86"/>
      <c r="CX379" s="86"/>
      <c r="CY379" s="86"/>
      <c r="CZ379"/>
      <c r="DA379"/>
      <c r="DB379"/>
      <c r="DC379" s="86"/>
      <c r="DD379"/>
      <c r="DE379"/>
      <c r="DF379"/>
      <c r="DG379" s="86">
        <v>253</v>
      </c>
      <c r="DH379">
        <v>382.46585083007812</v>
      </c>
      <c r="DI379">
        <v>-13.905877113342285</v>
      </c>
      <c r="DJ379">
        <v>40.25</v>
      </c>
      <c r="DK379" s="86">
        <v>92</v>
      </c>
      <c r="DL379">
        <v>119.5</v>
      </c>
      <c r="DM379"/>
      <c r="DN379"/>
      <c r="DO379" s="86"/>
      <c r="DP379"/>
      <c r="DQ379"/>
      <c r="DR379"/>
      <c r="DS379" s="86"/>
      <c r="DT379"/>
      <c r="DU379" s="86"/>
      <c r="DV379" s="86"/>
      <c r="DW379" s="86"/>
      <c r="DX379"/>
      <c r="DY379" s="86"/>
      <c r="DZ379" s="86"/>
      <c r="EA379" s="86"/>
      <c r="EB379"/>
      <c r="EC379" s="86"/>
      <c r="ED379" s="86"/>
      <c r="EE379" s="86"/>
      <c r="EF379"/>
      <c r="EG379" s="86"/>
      <c r="EH379" s="86"/>
      <c r="EI379" s="86"/>
      <c r="EJ379" s="159"/>
      <c r="EK379" s="159"/>
      <c r="EL379" s="160"/>
      <c r="FA379" s="78"/>
    </row>
    <row r="380" spans="1:157">
      <c r="A380" s="26"/>
      <c r="B380" s="26"/>
      <c r="C380" s="315"/>
      <c r="D380" s="37" t="s">
        <v>1264</v>
      </c>
      <c r="E380" s="37" t="s">
        <v>1581</v>
      </c>
      <c r="F380" s="38"/>
      <c r="G380" s="39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  <c r="AQ380" s="81"/>
      <c r="AR380" s="40"/>
      <c r="AS380" s="40"/>
      <c r="AT380" s="120" t="s">
        <v>919</v>
      </c>
      <c r="AU380" s="40" t="s">
        <v>919</v>
      </c>
      <c r="AV380" s="40" t="s">
        <v>919</v>
      </c>
      <c r="AW380" s="40" t="s">
        <v>919</v>
      </c>
      <c r="AX380" s="40" t="s">
        <v>919</v>
      </c>
      <c r="AY380" s="40" t="s">
        <v>919</v>
      </c>
      <c r="AZ380" s="40" t="s">
        <v>919</v>
      </c>
      <c r="BA380" s="40" t="s">
        <v>919</v>
      </c>
      <c r="BB380" s="40" t="s">
        <v>919</v>
      </c>
      <c r="BC380" s="40" t="s">
        <v>919</v>
      </c>
      <c r="BD380" s="106" t="s">
        <v>919</v>
      </c>
      <c r="BE380" s="140" t="s">
        <v>919</v>
      </c>
      <c r="BF380" s="140" t="s">
        <v>919</v>
      </c>
      <c r="BG380" s="40"/>
      <c r="BH380" s="40"/>
      <c r="BI380" s="40"/>
      <c r="BJ380" s="40"/>
      <c r="BK380" s="40"/>
      <c r="BL380" s="100"/>
      <c r="BM380" s="101"/>
      <c r="BN380" s="101"/>
      <c r="BO380" s="99"/>
      <c r="BP380" s="9"/>
      <c r="BQ380" s="1"/>
      <c r="BR380" s="25"/>
      <c r="BS380" s="67"/>
      <c r="BT380" s="67"/>
      <c r="BU380" s="84">
        <v>4.8006000000000002</v>
      </c>
      <c r="BV380" s="99">
        <v>0.127</v>
      </c>
      <c r="BW380" s="84">
        <v>1.6533333333333322</v>
      </c>
      <c r="BX380" s="84">
        <v>5.4299549114274613E-2</v>
      </c>
      <c r="BY380" s="57" t="s">
        <v>1423</v>
      </c>
      <c r="BZ380" s="14" t="s">
        <v>2454</v>
      </c>
      <c r="CA380" s="245">
        <v>41726.715543981481</v>
      </c>
      <c r="CB380" t="s">
        <v>2220</v>
      </c>
      <c r="CC380" s="13"/>
      <c r="CD380" s="67"/>
      <c r="CE380" s="71"/>
      <c r="CF380" s="71"/>
      <c r="CG380" s="71"/>
      <c r="CH380" s="71"/>
      <c r="CI380" s="55"/>
      <c r="CJ380" s="55"/>
      <c r="CK380" s="55"/>
      <c r="CL380" s="55"/>
      <c r="CM380" s="55"/>
      <c r="CN380"/>
      <c r="CO380"/>
      <c r="CP380"/>
      <c r="CQ380"/>
      <c r="CR380"/>
      <c r="CS380"/>
      <c r="CT380"/>
      <c r="CU380" s="86"/>
      <c r="CV380" s="86"/>
      <c r="CW380" s="86"/>
      <c r="CX380" s="86"/>
      <c r="CY380" s="86"/>
      <c r="CZ380"/>
      <c r="DA380"/>
      <c r="DB380"/>
      <c r="DC380" s="86"/>
      <c r="DD380"/>
      <c r="DE380"/>
      <c r="DF380"/>
      <c r="DG380" s="86">
        <v>254</v>
      </c>
      <c r="DH380">
        <v>382.46585083007812</v>
      </c>
      <c r="DI380">
        <v>-14.016022682189941</v>
      </c>
      <c r="DJ380">
        <v>44.333332061767578</v>
      </c>
      <c r="DK380" s="86">
        <v>96</v>
      </c>
      <c r="DL380">
        <v>120</v>
      </c>
      <c r="DM380"/>
      <c r="DN380"/>
      <c r="DO380" s="86"/>
      <c r="DP380"/>
      <c r="DQ380"/>
      <c r="DR380"/>
      <c r="DS380" s="86"/>
      <c r="DT380"/>
      <c r="DU380" s="86"/>
      <c r="DV380" s="86"/>
      <c r="DW380" s="86"/>
      <c r="DX380"/>
      <c r="DY380" s="86"/>
      <c r="DZ380" s="86"/>
      <c r="EA380" s="86"/>
      <c r="EB380"/>
      <c r="EC380" s="86"/>
      <c r="ED380" s="86"/>
      <c r="EE380" s="86"/>
      <c r="EF380"/>
      <c r="EG380" s="86"/>
      <c r="EH380" s="86"/>
      <c r="EI380" s="86"/>
      <c r="EJ380" s="159"/>
      <c r="EK380" s="159"/>
      <c r="EL380" s="160"/>
      <c r="FA380" s="78"/>
    </row>
    <row r="381" spans="1:157">
      <c r="A381" s="26"/>
      <c r="B381" s="26"/>
      <c r="C381" s="315"/>
      <c r="D381" s="37" t="s">
        <v>1582</v>
      </c>
      <c r="E381" s="37" t="s">
        <v>2228</v>
      </c>
      <c r="F381" s="41"/>
      <c r="G381" s="39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  <c r="AQ381" s="81"/>
      <c r="AR381" s="40"/>
      <c r="AS381" s="40"/>
      <c r="AT381" s="120" t="s">
        <v>1022</v>
      </c>
      <c r="AU381" s="40" t="s">
        <v>1022</v>
      </c>
      <c r="AV381" s="40" t="s">
        <v>1022</v>
      </c>
      <c r="AW381" s="40" t="s">
        <v>1022</v>
      </c>
      <c r="AX381" s="40" t="s">
        <v>1022</v>
      </c>
      <c r="AY381" s="40" t="s">
        <v>1022</v>
      </c>
      <c r="AZ381" s="40" t="s">
        <v>1022</v>
      </c>
      <c r="BA381" s="40" t="s">
        <v>1022</v>
      </c>
      <c r="BB381" s="40" t="s">
        <v>1022</v>
      </c>
      <c r="BC381" s="40" t="s">
        <v>1022</v>
      </c>
      <c r="BD381" s="106" t="s">
        <v>1022</v>
      </c>
      <c r="BE381" s="140" t="s">
        <v>1022</v>
      </c>
      <c r="BF381" s="140" t="s">
        <v>1022</v>
      </c>
      <c r="BG381" s="40"/>
      <c r="BH381" s="40"/>
      <c r="BI381" s="40"/>
      <c r="BJ381" s="40"/>
      <c r="BK381" s="40"/>
      <c r="BL381" s="100"/>
      <c r="BM381" s="101"/>
      <c r="BN381" s="101"/>
      <c r="BO381" s="99"/>
      <c r="BP381" s="9"/>
      <c r="BQ381" s="1"/>
      <c r="BR381" s="25"/>
      <c r="BS381" s="67"/>
      <c r="BT381" s="67"/>
      <c r="BU381" s="84">
        <v>5.097900000000001</v>
      </c>
      <c r="BV381" s="99">
        <v>0.13800000000000001</v>
      </c>
      <c r="BW381" s="84">
        <v>1.7066666666666654</v>
      </c>
      <c r="BX381" s="84">
        <v>5.4882627341136046E-2</v>
      </c>
      <c r="BY381" s="57" t="s">
        <v>1424</v>
      </c>
      <c r="BZ381" s="14" t="s">
        <v>427</v>
      </c>
      <c r="CA381" s="245">
        <v>41726.715543981481</v>
      </c>
      <c r="CB381" t="s">
        <v>2601</v>
      </c>
      <c r="CC381" s="13"/>
      <c r="CD381" s="67"/>
      <c r="CE381" s="71"/>
      <c r="CF381" s="71"/>
      <c r="CG381" s="71"/>
      <c r="CH381" s="71"/>
      <c r="CI381" s="55"/>
      <c r="CJ381" s="55"/>
      <c r="CK381" s="55"/>
      <c r="CL381" s="55"/>
      <c r="CM381" s="55"/>
      <c r="CN381"/>
      <c r="CO381"/>
      <c r="CP381"/>
      <c r="CQ381"/>
      <c r="CR381"/>
      <c r="CS381"/>
      <c r="CT381"/>
      <c r="CU381" s="86"/>
      <c r="CV381" s="86"/>
      <c r="CW381" s="86"/>
      <c r="CX381" s="86"/>
      <c r="CY381" s="86"/>
      <c r="CZ381"/>
      <c r="DA381"/>
      <c r="DB381"/>
      <c r="DC381" s="86"/>
      <c r="DD381"/>
      <c r="DE381"/>
      <c r="DF381"/>
      <c r="DG381" s="86">
        <v>254</v>
      </c>
      <c r="DH381">
        <v>383.02264404296875</v>
      </c>
      <c r="DI381">
        <v>-14.016022682189941</v>
      </c>
      <c r="DJ381">
        <v>43.200000762939453</v>
      </c>
      <c r="DK381" s="86">
        <v>91</v>
      </c>
      <c r="DL381">
        <v>120</v>
      </c>
      <c r="DM381"/>
      <c r="DN381"/>
      <c r="DO381" s="86"/>
      <c r="DP381"/>
      <c r="DQ381"/>
      <c r="DR381"/>
      <c r="DS381" s="86"/>
      <c r="DT381"/>
      <c r="DU381" s="86"/>
      <c r="DV381" s="86"/>
      <c r="DW381" s="86"/>
      <c r="DX381"/>
      <c r="DY381" s="86"/>
      <c r="DZ381" s="86"/>
      <c r="EA381" s="86"/>
      <c r="EB381"/>
      <c r="EC381" s="86"/>
      <c r="ED381" s="86"/>
      <c r="EE381" s="86"/>
      <c r="EF381"/>
      <c r="EG381" s="86"/>
      <c r="EH381" s="86"/>
      <c r="EI381" s="86"/>
      <c r="EJ381" s="159"/>
      <c r="EK381" s="159"/>
      <c r="EL381" s="160"/>
      <c r="FA381" s="78"/>
    </row>
    <row r="382" spans="1:157">
      <c r="A382" s="26"/>
      <c r="B382" s="26"/>
      <c r="C382" s="315"/>
      <c r="D382" s="37" t="s">
        <v>2229</v>
      </c>
      <c r="E382" s="37" t="s">
        <v>2230</v>
      </c>
      <c r="F382" s="38"/>
      <c r="G382" s="39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  <c r="AQ382" s="81"/>
      <c r="AR382" s="40"/>
      <c r="AS382" s="40"/>
      <c r="AT382" s="120" t="s">
        <v>1861</v>
      </c>
      <c r="AU382" s="40" t="s">
        <v>1861</v>
      </c>
      <c r="AV382" s="40" t="s">
        <v>1861</v>
      </c>
      <c r="AW382" s="40" t="s">
        <v>1861</v>
      </c>
      <c r="AX382" s="40" t="s">
        <v>1861</v>
      </c>
      <c r="AY382" s="40" t="s">
        <v>1861</v>
      </c>
      <c r="AZ382" s="40" t="s">
        <v>1861</v>
      </c>
      <c r="BA382" s="40" t="s">
        <v>1861</v>
      </c>
      <c r="BB382" s="40" t="s">
        <v>1861</v>
      </c>
      <c r="BC382" s="40" t="s">
        <v>1861</v>
      </c>
      <c r="BD382" s="106" t="s">
        <v>1861</v>
      </c>
      <c r="BE382" s="140" t="s">
        <v>1861</v>
      </c>
      <c r="BF382" s="140" t="s">
        <v>1861</v>
      </c>
      <c r="BG382" s="40"/>
      <c r="BH382" s="40"/>
      <c r="BI382" s="40"/>
      <c r="BJ382" s="40"/>
      <c r="BK382" s="40"/>
      <c r="BL382" s="100"/>
      <c r="BM382" s="101"/>
      <c r="BN382" s="101"/>
      <c r="BO382" s="99"/>
      <c r="BP382" s="9"/>
      <c r="BQ382" s="1"/>
      <c r="BR382" s="25"/>
      <c r="BS382" s="67"/>
      <c r="BT382" s="67"/>
      <c r="BU382" s="84">
        <v>5.423</v>
      </c>
      <c r="BV382" s="99">
        <v>0.159</v>
      </c>
      <c r="BW382" s="84">
        <v>1.76</v>
      </c>
      <c r="BX382" s="84">
        <v>5.5475148039395038E-2</v>
      </c>
      <c r="BY382" s="57" t="s">
        <v>1425</v>
      </c>
      <c r="BZ382" s="14" t="s">
        <v>2456</v>
      </c>
      <c r="CA382" s="245">
        <v>41726.715543981481</v>
      </c>
      <c r="CB382" t="s">
        <v>2602</v>
      </c>
      <c r="CC382" s="13"/>
      <c r="CD382" s="67"/>
      <c r="CE382" s="71"/>
      <c r="CF382" s="71"/>
      <c r="CG382" s="71"/>
      <c r="CH382" s="71"/>
      <c r="CI382" s="55"/>
      <c r="CJ382" s="55"/>
      <c r="CK382" s="55"/>
      <c r="CL382" s="55"/>
      <c r="CM382" s="55"/>
      <c r="CN382"/>
      <c r="CO382"/>
      <c r="CP382"/>
      <c r="CQ382"/>
      <c r="CR382"/>
      <c r="CS382"/>
      <c r="CT382"/>
      <c r="CU382" s="86"/>
      <c r="CV382" s="86"/>
      <c r="CW382" s="86"/>
      <c r="CX382" s="86"/>
      <c r="CY382" s="86"/>
      <c r="CZ382"/>
      <c r="DA382"/>
      <c r="DB382"/>
      <c r="DC382" s="86"/>
      <c r="DD382"/>
      <c r="DE382"/>
      <c r="DF382"/>
      <c r="DG382" s="86">
        <v>255</v>
      </c>
      <c r="DH382">
        <v>383.02264404296875</v>
      </c>
      <c r="DI382">
        <v>-14.126602172851563</v>
      </c>
      <c r="DJ382">
        <v>46.133335113525391</v>
      </c>
      <c r="DK382" s="86">
        <v>92</v>
      </c>
      <c r="DL382">
        <v>120</v>
      </c>
      <c r="DM382"/>
      <c r="DN382"/>
      <c r="DO382" s="86"/>
      <c r="DP382"/>
      <c r="DQ382"/>
      <c r="DR382"/>
      <c r="DS382" s="86"/>
      <c r="DT382"/>
      <c r="DU382" s="86"/>
      <c r="DV382" s="86"/>
      <c r="DW382" s="86"/>
      <c r="DX382"/>
      <c r="DY382" s="86"/>
      <c r="DZ382" s="86"/>
      <c r="EA382" s="86"/>
      <c r="EB382"/>
      <c r="EC382" s="86"/>
      <c r="ED382" s="86"/>
      <c r="EE382" s="86"/>
      <c r="EF382"/>
      <c r="EG382" s="86"/>
      <c r="EH382" s="86"/>
      <c r="EI382" s="86"/>
      <c r="EJ382" s="159"/>
      <c r="EK382" s="159"/>
      <c r="EL382" s="160"/>
      <c r="FA382" s="78"/>
    </row>
    <row r="383" spans="1:157">
      <c r="A383" s="26"/>
      <c r="B383" s="26"/>
      <c r="C383" s="315"/>
      <c r="D383" s="37" t="s">
        <v>2231</v>
      </c>
      <c r="E383" s="37" t="s">
        <v>2232</v>
      </c>
      <c r="F383" s="38"/>
      <c r="G383" s="39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  <c r="AQ383" s="81"/>
      <c r="AR383" s="40"/>
      <c r="AS383" s="40"/>
      <c r="AT383" s="120" t="s">
        <v>1861</v>
      </c>
      <c r="AU383" s="40" t="s">
        <v>1861</v>
      </c>
      <c r="AV383" s="40" t="s">
        <v>1861</v>
      </c>
      <c r="AW383" s="40" t="s">
        <v>1861</v>
      </c>
      <c r="AX383" s="40" t="s">
        <v>1861</v>
      </c>
      <c r="AY383" s="40" t="s">
        <v>1861</v>
      </c>
      <c r="AZ383" s="40" t="s">
        <v>1861</v>
      </c>
      <c r="BA383" s="40" t="s">
        <v>1861</v>
      </c>
      <c r="BB383" s="40" t="s">
        <v>1861</v>
      </c>
      <c r="BC383" s="40" t="s">
        <v>1861</v>
      </c>
      <c r="BD383" s="106" t="s">
        <v>1861</v>
      </c>
      <c r="BE383" s="140" t="s">
        <v>1861</v>
      </c>
      <c r="BF383" s="140" t="s">
        <v>1861</v>
      </c>
      <c r="BG383" s="40"/>
      <c r="BH383" s="40"/>
      <c r="BI383" s="40"/>
      <c r="BJ383" s="40"/>
      <c r="BK383" s="40"/>
      <c r="BL383" s="100"/>
      <c r="BM383" s="101"/>
      <c r="BN383" s="101"/>
      <c r="BO383" s="99"/>
      <c r="BP383" s="9"/>
      <c r="BQ383" s="1"/>
      <c r="BR383" s="25"/>
      <c r="BS383" s="67"/>
      <c r="BT383" s="67"/>
      <c r="BU383" s="84">
        <v>5.7726000000000006</v>
      </c>
      <c r="BV383" s="99">
        <v>0.18</v>
      </c>
      <c r="BW383" s="84">
        <v>1.8133333333333319</v>
      </c>
      <c r="BX383" s="84">
        <v>5.6077316199157297E-2</v>
      </c>
      <c r="BY383" s="57" t="s">
        <v>1426</v>
      </c>
      <c r="BZ383" s="14" t="s">
        <v>2458</v>
      </c>
      <c r="CA383" s="245">
        <v>41726.715543981481</v>
      </c>
      <c r="CB383" t="s">
        <v>2603</v>
      </c>
      <c r="CC383" s="13"/>
      <c r="CD383" s="67"/>
      <c r="CE383" s="71"/>
      <c r="CF383" s="71"/>
      <c r="CG383" s="71"/>
      <c r="CH383" s="71"/>
      <c r="CI383" s="55"/>
      <c r="CJ383" s="55"/>
      <c r="CK383" s="55"/>
      <c r="CL383" s="55"/>
      <c r="CM383" s="55"/>
      <c r="CN383"/>
      <c r="CO383"/>
      <c r="CP383"/>
      <c r="CQ383"/>
      <c r="CR383"/>
      <c r="CS383"/>
      <c r="CT383"/>
      <c r="CU383" s="86"/>
      <c r="CV383" s="86"/>
      <c r="CW383" s="86"/>
      <c r="CX383" s="86"/>
      <c r="CY383" s="86"/>
      <c r="CZ383"/>
      <c r="DA383"/>
      <c r="DB383"/>
      <c r="DC383" s="86"/>
      <c r="DD383"/>
      <c r="DE383"/>
      <c r="DF383"/>
      <c r="DG383" s="86">
        <v>256</v>
      </c>
      <c r="DH383">
        <v>383.02264404296875</v>
      </c>
      <c r="DI383">
        <v>-14.237615585327148</v>
      </c>
      <c r="DJ383">
        <v>45</v>
      </c>
      <c r="DK383" s="86">
        <v>97</v>
      </c>
      <c r="DL383">
        <v>120</v>
      </c>
      <c r="DM383"/>
      <c r="DN383"/>
      <c r="DO383" s="86"/>
      <c r="DP383"/>
      <c r="DQ383"/>
      <c r="DR383"/>
      <c r="DS383" s="86"/>
      <c r="DT383"/>
      <c r="DU383" s="86"/>
      <c r="DV383" s="86"/>
      <c r="DW383" s="86"/>
      <c r="DX383"/>
      <c r="DY383" s="86"/>
      <c r="DZ383" s="86"/>
      <c r="EA383" s="86"/>
      <c r="EB383"/>
      <c r="EC383" s="86"/>
      <c r="ED383" s="86"/>
      <c r="EE383" s="86"/>
      <c r="EF383"/>
      <c r="EG383" s="86"/>
      <c r="EH383" s="86"/>
      <c r="EI383" s="86"/>
      <c r="EJ383" s="159"/>
      <c r="EK383" s="159"/>
      <c r="EL383" s="160"/>
      <c r="FA383" s="78"/>
    </row>
    <row r="384" spans="1:157">
      <c r="A384" s="26"/>
      <c r="B384" s="26"/>
      <c r="C384" s="315"/>
      <c r="D384" s="37" t="s">
        <v>2233</v>
      </c>
      <c r="E384" s="37" t="s">
        <v>2234</v>
      </c>
      <c r="F384" s="38"/>
      <c r="G384" s="39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  <c r="AQ384" s="81"/>
      <c r="AR384" s="40"/>
      <c r="AS384" s="40"/>
      <c r="AT384" s="120" t="s">
        <v>918</v>
      </c>
      <c r="AU384" s="40" t="s">
        <v>918</v>
      </c>
      <c r="AV384" s="40" t="s">
        <v>918</v>
      </c>
      <c r="AW384" s="40" t="s">
        <v>918</v>
      </c>
      <c r="AX384" s="40" t="s">
        <v>918</v>
      </c>
      <c r="AY384" s="40" t="s">
        <v>918</v>
      </c>
      <c r="AZ384" s="40" t="s">
        <v>918</v>
      </c>
      <c r="BA384" s="40" t="s">
        <v>918</v>
      </c>
      <c r="BB384" s="40" t="s">
        <v>918</v>
      </c>
      <c r="BC384" s="40" t="s">
        <v>918</v>
      </c>
      <c r="BD384" s="106" t="s">
        <v>918</v>
      </c>
      <c r="BE384" s="140" t="s">
        <v>918</v>
      </c>
      <c r="BF384" s="140" t="s">
        <v>918</v>
      </c>
      <c r="BG384" s="40"/>
      <c r="BH384" s="40"/>
      <c r="BI384" s="40"/>
      <c r="BJ384" s="40"/>
      <c r="BK384" s="40"/>
      <c r="BL384" s="100"/>
      <c r="BM384" s="101"/>
      <c r="BN384" s="101"/>
      <c r="BO384" s="99"/>
      <c r="BP384" s="9"/>
      <c r="BQ384" s="1"/>
      <c r="BR384" s="25"/>
      <c r="BS384" s="67"/>
      <c r="BT384" s="67"/>
      <c r="BU384" s="84">
        <v>6.1950000000000003</v>
      </c>
      <c r="BV384" s="99">
        <v>0.22600000000000001</v>
      </c>
      <c r="BW384" s="84">
        <v>1.8666666666666651</v>
      </c>
      <c r="BX384" s="84">
        <v>5.6689342403628114E-2</v>
      </c>
      <c r="BY384" s="57" t="s">
        <v>1427</v>
      </c>
      <c r="BZ384" s="14" t="s">
        <v>2460</v>
      </c>
      <c r="CA384" s="245">
        <v>41726.715543981481</v>
      </c>
      <c r="CB384" t="s">
        <v>2604</v>
      </c>
      <c r="CC384" s="13"/>
      <c r="CD384" s="67"/>
      <c r="CE384" s="71"/>
      <c r="CF384" s="71"/>
      <c r="CG384" s="71"/>
      <c r="CH384" s="71"/>
      <c r="CI384" s="55"/>
      <c r="CJ384" s="55"/>
      <c r="CK384" s="55"/>
      <c r="CL384" s="55"/>
      <c r="CM384" s="55"/>
      <c r="CN384"/>
      <c r="CO384"/>
      <c r="CP384"/>
      <c r="CQ384"/>
      <c r="CR384"/>
      <c r="CS384"/>
      <c r="CT384"/>
      <c r="CU384" s="86"/>
      <c r="CV384" s="86"/>
      <c r="CW384" s="86"/>
      <c r="CX384" s="86"/>
      <c r="CY384" s="86"/>
      <c r="CZ384"/>
      <c r="DA384"/>
      <c r="DB384"/>
      <c r="DC384" s="86"/>
      <c r="DD384"/>
      <c r="DE384"/>
      <c r="DF384"/>
      <c r="DG384" s="86">
        <v>256</v>
      </c>
      <c r="DH384">
        <v>383.02264404296875</v>
      </c>
      <c r="DI384">
        <v>-14.237615585327148</v>
      </c>
      <c r="DJ384">
        <v>45.533332824707031</v>
      </c>
      <c r="DK384" s="86">
        <v>91</v>
      </c>
      <c r="DL384">
        <v>120</v>
      </c>
      <c r="DM384"/>
      <c r="DN384"/>
      <c r="DO384" s="86"/>
      <c r="DP384"/>
      <c r="DQ384"/>
      <c r="DR384"/>
      <c r="DS384" s="86"/>
      <c r="DT384"/>
      <c r="DU384" s="86"/>
      <c r="DV384" s="86"/>
      <c r="DW384" s="86"/>
      <c r="DX384"/>
      <c r="DY384" s="86"/>
      <c r="DZ384" s="86"/>
      <c r="EA384" s="86"/>
      <c r="EB384"/>
      <c r="EC384" s="86"/>
      <c r="ED384" s="86"/>
      <c r="EE384" s="86"/>
      <c r="EF384"/>
      <c r="EG384" s="86"/>
      <c r="EH384" s="86"/>
      <c r="EI384" s="86"/>
      <c r="EJ384" s="159"/>
      <c r="EK384" s="159"/>
      <c r="EL384" s="160"/>
      <c r="FA384" s="78"/>
    </row>
    <row r="385" spans="1:157">
      <c r="A385" s="26"/>
      <c r="B385" s="26"/>
      <c r="C385" s="315"/>
      <c r="D385" s="37" t="s">
        <v>2235</v>
      </c>
      <c r="E385" s="37" t="s">
        <v>2236</v>
      </c>
      <c r="F385" s="38"/>
      <c r="G385" s="39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  <c r="AQ385" s="81"/>
      <c r="AR385" s="40"/>
      <c r="AS385" s="40"/>
      <c r="AT385" s="120" t="s">
        <v>781</v>
      </c>
      <c r="AU385" s="40" t="s">
        <v>781</v>
      </c>
      <c r="AV385" s="40" t="s">
        <v>781</v>
      </c>
      <c r="AW385" s="40" t="s">
        <v>781</v>
      </c>
      <c r="AX385" s="40" t="s">
        <v>781</v>
      </c>
      <c r="AY385" s="40" t="s">
        <v>781</v>
      </c>
      <c r="AZ385" s="40" t="s">
        <v>781</v>
      </c>
      <c r="BA385" s="40" t="s">
        <v>781</v>
      </c>
      <c r="BB385" s="40" t="s">
        <v>781</v>
      </c>
      <c r="BC385" s="40" t="s">
        <v>781</v>
      </c>
      <c r="BD385" s="106" t="s">
        <v>781</v>
      </c>
      <c r="BE385" s="140" t="s">
        <v>781</v>
      </c>
      <c r="BF385" s="140" t="s">
        <v>781</v>
      </c>
      <c r="BG385" s="40"/>
      <c r="BH385" s="40"/>
      <c r="BI385" s="40"/>
      <c r="BJ385" s="40"/>
      <c r="BK385" s="40"/>
      <c r="BL385" s="100"/>
      <c r="BM385" s="101"/>
      <c r="BN385" s="101"/>
      <c r="BO385" s="99"/>
      <c r="BP385" s="9"/>
      <c r="BQ385" s="1"/>
      <c r="BR385" s="25"/>
      <c r="BS385" s="67"/>
      <c r="BT385" s="67"/>
      <c r="BU385" s="84">
        <v>6.6734000000000009</v>
      </c>
      <c r="BV385" s="99">
        <v>0.28100000000000003</v>
      </c>
      <c r="BW385" s="84">
        <v>1.92</v>
      </c>
      <c r="BX385" s="84">
        <v>5.731144301324384E-2</v>
      </c>
      <c r="BY385" s="57" t="s">
        <v>1428</v>
      </c>
      <c r="BZ385" s="14" t="s">
        <v>2462</v>
      </c>
      <c r="CA385" s="245">
        <v>41726.715543981481</v>
      </c>
      <c r="CB385" t="s">
        <v>2605</v>
      </c>
      <c r="CC385" s="13"/>
      <c r="CD385" s="67"/>
      <c r="CE385" s="71"/>
      <c r="CF385" s="71"/>
      <c r="CG385" s="71"/>
      <c r="CH385" s="71"/>
      <c r="CI385" s="55"/>
      <c r="CJ385" s="55"/>
      <c r="CK385" s="55"/>
      <c r="CL385" s="55"/>
      <c r="CM385" s="55"/>
      <c r="CN385"/>
      <c r="CO385"/>
      <c r="CP385"/>
      <c r="CQ385"/>
      <c r="CR385"/>
      <c r="CS385"/>
      <c r="CT385"/>
      <c r="CU385" s="86"/>
      <c r="CV385" s="86"/>
      <c r="CW385" s="86"/>
      <c r="CX385" s="86"/>
      <c r="CY385" s="86"/>
      <c r="CZ385"/>
      <c r="DA385"/>
      <c r="DB385"/>
      <c r="DC385" s="86"/>
      <c r="DD385"/>
      <c r="DE385"/>
      <c r="DF385"/>
      <c r="DG385" s="86">
        <v>257</v>
      </c>
      <c r="DH385">
        <v>383.02264404296875</v>
      </c>
      <c r="DI385">
        <v>-14.349064826965332</v>
      </c>
      <c r="DJ385">
        <v>45.933334350585938</v>
      </c>
      <c r="DK385" s="86">
        <v>96</v>
      </c>
      <c r="DL385">
        <v>120</v>
      </c>
      <c r="DM385"/>
      <c r="DN385"/>
      <c r="DO385" s="86"/>
      <c r="DP385"/>
      <c r="DQ385"/>
      <c r="DR385"/>
      <c r="DS385" s="86"/>
      <c r="DT385"/>
      <c r="DU385" s="86"/>
      <c r="DV385" s="86"/>
      <c r="DW385" s="86"/>
      <c r="DX385"/>
      <c r="DY385" s="86"/>
      <c r="DZ385" s="86"/>
      <c r="EA385" s="86"/>
      <c r="EB385"/>
      <c r="EC385" s="86"/>
      <c r="ED385" s="86"/>
      <c r="EE385" s="86"/>
      <c r="EF385"/>
      <c r="EG385" s="86"/>
      <c r="EH385" s="86"/>
      <c r="EI385" s="86"/>
      <c r="EJ385" s="159"/>
      <c r="EK385" s="159"/>
      <c r="EL385" s="160"/>
      <c r="FA385" s="78"/>
    </row>
    <row r="386" spans="1:157">
      <c r="A386" s="26"/>
      <c r="B386" s="26"/>
      <c r="C386" s="315"/>
      <c r="D386" s="37" t="s">
        <v>2237</v>
      </c>
      <c r="E386" s="37" t="s">
        <v>195</v>
      </c>
      <c r="F386" s="38"/>
      <c r="G386" s="39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  <c r="AQ386" s="81"/>
      <c r="AR386" s="40"/>
      <c r="AS386" s="40"/>
      <c r="AT386" s="120" t="s">
        <v>1924</v>
      </c>
      <c r="AU386" s="40" t="s">
        <v>1924</v>
      </c>
      <c r="AV386" s="40" t="s">
        <v>1924</v>
      </c>
      <c r="AW386" s="40" t="s">
        <v>1924</v>
      </c>
      <c r="AX386" s="40" t="s">
        <v>1924</v>
      </c>
      <c r="AY386" s="40" t="s">
        <v>1924</v>
      </c>
      <c r="AZ386" s="40" t="s">
        <v>1924</v>
      </c>
      <c r="BA386" s="40" t="s">
        <v>1924</v>
      </c>
      <c r="BB386" s="40" t="s">
        <v>1924</v>
      </c>
      <c r="BC386" s="40" t="s">
        <v>1924</v>
      </c>
      <c r="BD386" s="106" t="s">
        <v>1924</v>
      </c>
      <c r="BE386" s="140" t="s">
        <v>1924</v>
      </c>
      <c r="BF386" s="140" t="s">
        <v>1924</v>
      </c>
      <c r="BG386" s="40"/>
      <c r="BH386" s="40"/>
      <c r="BI386" s="40"/>
      <c r="BJ386" s="40"/>
      <c r="BK386" s="40"/>
      <c r="BL386" s="100"/>
      <c r="BM386" s="101"/>
      <c r="BN386" s="101"/>
      <c r="BO386" s="99"/>
      <c r="BP386" s="9"/>
      <c r="BQ386" s="1"/>
      <c r="BR386" s="25"/>
      <c r="BS386" s="67"/>
      <c r="BT386" s="67"/>
      <c r="BU386" s="84">
        <v>7.266</v>
      </c>
      <c r="BV386" s="99">
        <v>0.25</v>
      </c>
      <c r="BW386" s="40">
        <v>1.9733333333333316</v>
      </c>
      <c r="BX386" s="49">
        <v>5.7943840356915119E-2</v>
      </c>
      <c r="BY386" s="57" t="s">
        <v>1429</v>
      </c>
      <c r="BZ386" s="14" t="s">
        <v>2454</v>
      </c>
      <c r="CA386" s="245">
        <v>41726.715543981481</v>
      </c>
      <c r="CB386" t="s">
        <v>2220</v>
      </c>
      <c r="CC386" s="13"/>
      <c r="CD386" s="67"/>
      <c r="CE386" s="71"/>
      <c r="CF386" s="71"/>
      <c r="CG386" s="71"/>
      <c r="CH386" s="71"/>
      <c r="CI386" s="55"/>
      <c r="CJ386" s="55"/>
      <c r="CK386" s="55"/>
      <c r="CL386" s="55"/>
      <c r="CM386" s="55"/>
      <c r="CN386"/>
      <c r="CO386"/>
      <c r="CP386"/>
      <c r="CQ386"/>
      <c r="CR386"/>
      <c r="CS386"/>
      <c r="CT386"/>
      <c r="CU386" s="86"/>
      <c r="CV386" s="86"/>
      <c r="CW386" s="86"/>
      <c r="CX386" s="86"/>
      <c r="CY386" s="86"/>
      <c r="CZ386"/>
      <c r="DA386"/>
      <c r="DB386"/>
      <c r="DC386" s="86"/>
      <c r="DD386"/>
      <c r="DE386"/>
      <c r="DF386"/>
      <c r="DG386" s="86">
        <v>258</v>
      </c>
      <c r="DH386">
        <v>383.02264404296875</v>
      </c>
      <c r="DI386">
        <v>-14.46094799041748</v>
      </c>
      <c r="DJ386">
        <v>45.133335113525391</v>
      </c>
      <c r="DK386" s="86">
        <v>96</v>
      </c>
      <c r="DL386">
        <v>120</v>
      </c>
      <c r="DM386"/>
      <c r="DN386"/>
      <c r="DO386" s="86"/>
      <c r="DP386"/>
      <c r="DQ386"/>
      <c r="DR386"/>
      <c r="DS386" s="86"/>
      <c r="DT386"/>
      <c r="DU386" s="86"/>
      <c r="DV386" s="86"/>
      <c r="DW386" s="86"/>
      <c r="DX386"/>
      <c r="DY386" s="86"/>
      <c r="DZ386" s="86"/>
      <c r="EA386" s="86"/>
      <c r="EB386"/>
      <c r="EC386" s="86"/>
      <c r="ED386" s="86"/>
      <c r="EE386" s="86"/>
      <c r="EF386"/>
      <c r="EG386" s="86"/>
      <c r="EH386" s="86"/>
      <c r="EI386" s="86"/>
      <c r="EJ386" s="159"/>
      <c r="EK386" s="159"/>
      <c r="EL386" s="160"/>
      <c r="FA386" s="78"/>
    </row>
    <row r="387" spans="1:157">
      <c r="A387" s="26"/>
      <c r="B387" s="26"/>
      <c r="C387" s="315"/>
      <c r="D387" s="37" t="s">
        <v>196</v>
      </c>
      <c r="E387" s="37" t="s">
        <v>197</v>
      </c>
      <c r="F387" s="38"/>
      <c r="G387" s="39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  <c r="AQ387" s="81"/>
      <c r="AR387" s="40"/>
      <c r="AS387" s="40"/>
      <c r="AT387" s="120" t="s">
        <v>1671</v>
      </c>
      <c r="AU387" s="40" t="s">
        <v>1671</v>
      </c>
      <c r="AV387" s="40" t="s">
        <v>1671</v>
      </c>
      <c r="AW387" s="40" t="s">
        <v>1671</v>
      </c>
      <c r="AX387" s="40" t="s">
        <v>1671</v>
      </c>
      <c r="AY387" s="40" t="s">
        <v>1671</v>
      </c>
      <c r="AZ387" s="40" t="s">
        <v>1671</v>
      </c>
      <c r="BA387" s="40" t="s">
        <v>1671</v>
      </c>
      <c r="BB387" s="40" t="s">
        <v>1671</v>
      </c>
      <c r="BC387" s="40" t="s">
        <v>1671</v>
      </c>
      <c r="BD387" s="106" t="s">
        <v>1671</v>
      </c>
      <c r="BE387" s="140" t="s">
        <v>1671</v>
      </c>
      <c r="BF387" s="140" t="s">
        <v>1671</v>
      </c>
      <c r="BG387" s="40"/>
      <c r="BH387" s="40"/>
      <c r="BI387" s="40"/>
      <c r="BJ387" s="40"/>
      <c r="BK387" s="40"/>
      <c r="BL387" s="100"/>
      <c r="BM387" s="101"/>
      <c r="BN387" s="101"/>
      <c r="BO387" s="99"/>
      <c r="BP387" s="9"/>
      <c r="BQ387" s="1"/>
      <c r="BR387" s="25"/>
      <c r="BS387" s="67"/>
      <c r="BT387" s="67"/>
      <c r="BU387" s="84">
        <v>7.9401000000000002</v>
      </c>
      <c r="BV387" s="99">
        <v>0.25</v>
      </c>
      <c r="BW387" s="40">
        <v>2.0266666666666651</v>
      </c>
      <c r="BX387" s="49">
        <v>5.8586762930696396E-2</v>
      </c>
      <c r="BY387" s="57" t="s">
        <v>1430</v>
      </c>
      <c r="BZ387" s="14" t="s">
        <v>427</v>
      </c>
      <c r="CA387" s="245">
        <v>41726.715555555558</v>
      </c>
      <c r="CB387" t="s">
        <v>2606</v>
      </c>
      <c r="CC387" s="13"/>
      <c r="CD387" s="67"/>
      <c r="CE387" s="71"/>
      <c r="CF387" s="71"/>
      <c r="CG387" s="71"/>
      <c r="CH387" s="71"/>
      <c r="CI387" s="55"/>
      <c r="CJ387" s="55"/>
      <c r="CK387" s="55"/>
      <c r="CL387" s="55"/>
      <c r="CM387" s="55"/>
      <c r="CN387"/>
      <c r="CO387"/>
      <c r="CP387"/>
      <c r="CQ387"/>
      <c r="CR387"/>
      <c r="CS387"/>
      <c r="CT387"/>
      <c r="CU387" s="86"/>
      <c r="CV387" s="86"/>
      <c r="CW387" s="86"/>
      <c r="CX387" s="86"/>
      <c r="CY387" s="86"/>
      <c r="CZ387"/>
      <c r="DA387"/>
      <c r="DB387"/>
      <c r="DC387" s="86"/>
      <c r="DD387"/>
      <c r="DE387"/>
      <c r="DF387"/>
      <c r="DG387" s="86">
        <v>258</v>
      </c>
      <c r="DH387">
        <v>383.02264404296875</v>
      </c>
      <c r="DI387">
        <v>-14.46094799041748</v>
      </c>
      <c r="DJ387">
        <v>43.933334350585938</v>
      </c>
      <c r="DK387" s="86">
        <v>96</v>
      </c>
      <c r="DL387">
        <v>120</v>
      </c>
      <c r="DM387"/>
      <c r="DN387"/>
      <c r="DO387" s="86"/>
      <c r="DP387"/>
      <c r="DQ387"/>
      <c r="DR387"/>
      <c r="DS387" s="86"/>
      <c r="DT387"/>
      <c r="DU387" s="86"/>
      <c r="DV387" s="86"/>
      <c r="DW387" s="86"/>
      <c r="DX387"/>
      <c r="DY387" s="86"/>
      <c r="DZ387" s="86"/>
      <c r="EA387" s="86"/>
      <c r="EB387"/>
      <c r="EC387" s="86"/>
      <c r="ED387" s="86"/>
      <c r="EE387" s="86"/>
      <c r="EF387"/>
      <c r="EG387" s="86"/>
      <c r="EH387" s="86"/>
      <c r="EI387" s="86"/>
      <c r="EJ387" s="159"/>
      <c r="EK387" s="159"/>
      <c r="EL387" s="160"/>
      <c r="FA387" s="78"/>
    </row>
    <row r="388" spans="1:157">
      <c r="A388" s="26"/>
      <c r="B388" s="26"/>
      <c r="C388" s="315"/>
      <c r="D388" s="37" t="s">
        <v>198</v>
      </c>
      <c r="E388" s="37" t="s">
        <v>199</v>
      </c>
      <c r="F388" s="38"/>
      <c r="G388" s="39"/>
      <c r="H388" s="40"/>
      <c r="I388" s="40"/>
      <c r="J388" s="40"/>
      <c r="K388" s="40"/>
      <c r="L388" s="40"/>
      <c r="M388" s="40"/>
      <c r="N388" s="40"/>
      <c r="O388" s="40"/>
      <c r="P388" s="40"/>
      <c r="Q388" s="40"/>
      <c r="R388" s="40"/>
      <c r="S388" s="40"/>
      <c r="T388" s="40"/>
      <c r="U388" s="40"/>
      <c r="V388" s="40"/>
      <c r="W388" s="40"/>
      <c r="X388" s="40"/>
      <c r="Y388" s="40"/>
      <c r="Z388" s="40"/>
      <c r="AA388" s="40"/>
      <c r="AB388" s="40"/>
      <c r="AC388" s="40"/>
      <c r="AD388" s="40"/>
      <c r="AE388" s="40"/>
      <c r="AF388" s="40"/>
      <c r="AG388" s="40"/>
      <c r="AH388" s="40"/>
      <c r="AI388" s="40"/>
      <c r="AJ388" s="40"/>
      <c r="AK388" s="40"/>
      <c r="AL388" s="40"/>
      <c r="AM388" s="40"/>
      <c r="AN388" s="40"/>
      <c r="AO388" s="40"/>
      <c r="AP388" s="40"/>
      <c r="AQ388" s="81"/>
      <c r="AR388" s="40"/>
      <c r="AS388" s="40"/>
      <c r="AT388" s="120" t="s">
        <v>2162</v>
      </c>
      <c r="AU388" s="40" t="s">
        <v>2162</v>
      </c>
      <c r="AV388" s="40" t="s">
        <v>2162</v>
      </c>
      <c r="AW388" s="40" t="s">
        <v>2162</v>
      </c>
      <c r="AX388" s="40" t="s">
        <v>2162</v>
      </c>
      <c r="AY388" s="40" t="s">
        <v>2162</v>
      </c>
      <c r="AZ388" s="40" t="s">
        <v>2162</v>
      </c>
      <c r="BA388" s="40" t="s">
        <v>2162</v>
      </c>
      <c r="BB388" s="40" t="s">
        <v>2162</v>
      </c>
      <c r="BC388" s="40" t="s">
        <v>2162</v>
      </c>
      <c r="BD388" s="106" t="s">
        <v>2162</v>
      </c>
      <c r="BE388" s="140" t="s">
        <v>2162</v>
      </c>
      <c r="BF388" s="140" t="s">
        <v>2162</v>
      </c>
      <c r="BG388" s="40"/>
      <c r="BH388" s="40"/>
      <c r="BI388" s="40"/>
      <c r="BJ388" s="40"/>
      <c r="BK388" s="40"/>
      <c r="BL388" s="100"/>
      <c r="BM388" s="101"/>
      <c r="BN388" s="101"/>
      <c r="BO388" s="99"/>
      <c r="BP388" s="9"/>
      <c r="BQ388" s="1"/>
      <c r="BR388" s="25"/>
      <c r="BS388" s="67"/>
      <c r="BT388" s="67"/>
      <c r="BU388" s="84">
        <v>8.5510000000000002</v>
      </c>
      <c r="BV388" s="99">
        <v>0.25</v>
      </c>
      <c r="BW388" s="40">
        <v>2.08</v>
      </c>
      <c r="BX388" s="49">
        <v>5.9240445604213834E-2</v>
      </c>
      <c r="BY388" s="57" t="s">
        <v>1431</v>
      </c>
      <c r="BZ388" s="14" t="s">
        <v>2456</v>
      </c>
      <c r="CA388" s="245">
        <v>41726.715555555558</v>
      </c>
      <c r="CB388" t="s">
        <v>2607</v>
      </c>
      <c r="CC388" s="13"/>
      <c r="CD388" s="67"/>
      <c r="CE388" s="71"/>
      <c r="CF388" s="71"/>
      <c r="CG388" s="71"/>
      <c r="CH388" s="71"/>
      <c r="CI388" s="55"/>
      <c r="CJ388" s="55"/>
      <c r="CK388" s="55"/>
      <c r="CL388" s="55"/>
      <c r="CM388" s="55"/>
      <c r="CN388"/>
      <c r="CO388"/>
      <c r="CP388"/>
      <c r="CQ388"/>
      <c r="CR388"/>
      <c r="CS388"/>
      <c r="CT388"/>
      <c r="CU388" s="86"/>
      <c r="CV388" s="86"/>
      <c r="CW388" s="86"/>
      <c r="CX388" s="86"/>
      <c r="CY388" s="86"/>
      <c r="CZ388"/>
      <c r="DA388"/>
      <c r="DB388"/>
      <c r="DC388" s="86"/>
      <c r="DD388"/>
      <c r="DE388"/>
      <c r="DF388"/>
      <c r="DG388" s="86">
        <v>259</v>
      </c>
      <c r="DH388">
        <v>384.63299560546875</v>
      </c>
      <c r="DI388">
        <v>-14.573265075683594</v>
      </c>
      <c r="DJ388">
        <v>37.375</v>
      </c>
      <c r="DK388" s="86">
        <v>91</v>
      </c>
      <c r="DL388">
        <v>119.5</v>
      </c>
      <c r="DM388"/>
      <c r="DN388"/>
      <c r="DO388" s="86"/>
      <c r="DP388"/>
      <c r="DQ388"/>
      <c r="DR388"/>
      <c r="DS388" s="86"/>
      <c r="DT388"/>
      <c r="DU388" s="86"/>
      <c r="DV388" s="86"/>
      <c r="DW388" s="86"/>
      <c r="DX388"/>
      <c r="DY388" s="86"/>
      <c r="DZ388" s="86"/>
      <c r="EA388" s="86"/>
      <c r="EB388"/>
      <c r="EC388" s="86"/>
      <c r="ED388" s="86"/>
      <c r="EE388" s="86"/>
      <c r="EF388"/>
      <c r="EG388" s="86"/>
      <c r="EH388" s="86"/>
      <c r="EI388" s="86"/>
      <c r="EJ388" s="159"/>
      <c r="EK388" s="159"/>
      <c r="EL388" s="160"/>
      <c r="FA388" s="78"/>
    </row>
    <row r="389" spans="1:157">
      <c r="A389" s="26"/>
      <c r="B389" s="26"/>
      <c r="C389" s="315"/>
      <c r="D389" s="37" t="s">
        <v>200</v>
      </c>
      <c r="E389" s="37" t="s">
        <v>201</v>
      </c>
      <c r="F389" s="38"/>
      <c r="G389" s="39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  <c r="AQ389" s="81"/>
      <c r="AR389" s="40"/>
      <c r="AS389" s="40"/>
      <c r="AT389" s="120" t="s">
        <v>2162</v>
      </c>
      <c r="AU389" s="40" t="s">
        <v>2162</v>
      </c>
      <c r="AV389" s="40" t="s">
        <v>2162</v>
      </c>
      <c r="AW389" s="40" t="s">
        <v>2162</v>
      </c>
      <c r="AX389" s="40" t="s">
        <v>2162</v>
      </c>
      <c r="AY389" s="40" t="s">
        <v>2162</v>
      </c>
      <c r="AZ389" s="40" t="s">
        <v>2162</v>
      </c>
      <c r="BA389" s="40" t="s">
        <v>2162</v>
      </c>
      <c r="BB389" s="40" t="s">
        <v>2162</v>
      </c>
      <c r="BC389" s="40" t="s">
        <v>2162</v>
      </c>
      <c r="BD389" s="106" t="s">
        <v>2162</v>
      </c>
      <c r="BE389" s="140" t="s">
        <v>2162</v>
      </c>
      <c r="BF389" s="140" t="s">
        <v>2162</v>
      </c>
      <c r="BG389" s="40"/>
      <c r="BH389" s="40"/>
      <c r="BI389" s="40"/>
      <c r="BJ389" s="40"/>
      <c r="BK389" s="40"/>
      <c r="BL389" s="100"/>
      <c r="BM389" s="101"/>
      <c r="BN389" s="101"/>
      <c r="BO389" s="99"/>
      <c r="BP389" s="9"/>
      <c r="BQ389" s="1"/>
      <c r="BR389" s="25"/>
      <c r="BS389" s="67"/>
      <c r="BT389" s="67"/>
      <c r="BU389" s="84">
        <v>9.1595999999999993</v>
      </c>
      <c r="BV389" s="99">
        <v>0.127</v>
      </c>
      <c r="BW389" s="40">
        <v>2.1333333333333315</v>
      </c>
      <c r="BX389" s="49">
        <v>5.9905129835199737E-2</v>
      </c>
      <c r="BY389" s="57" t="s">
        <v>1432</v>
      </c>
      <c r="BZ389" s="14" t="s">
        <v>2458</v>
      </c>
      <c r="CA389" s="245">
        <v>41726.715555555558</v>
      </c>
      <c r="CB389" t="s">
        <v>2608</v>
      </c>
      <c r="CC389" s="13"/>
      <c r="CD389" s="67"/>
      <c r="CE389" s="71"/>
      <c r="CF389" s="71"/>
      <c r="CG389" s="71"/>
      <c r="CH389" s="71"/>
      <c r="CI389" s="55"/>
      <c r="CJ389" s="55"/>
      <c r="CK389" s="55"/>
      <c r="CL389" s="55"/>
      <c r="CM389" s="55"/>
      <c r="CN389"/>
      <c r="CO389"/>
      <c r="CP389"/>
      <c r="CQ389"/>
      <c r="CR389"/>
      <c r="CS389"/>
      <c r="CT389"/>
      <c r="CU389" s="86"/>
      <c r="CV389" s="86"/>
      <c r="CW389" s="86"/>
      <c r="CX389" s="86"/>
      <c r="CY389" s="86"/>
      <c r="CZ389"/>
      <c r="DA389"/>
      <c r="DB389"/>
      <c r="DC389" s="86"/>
      <c r="DD389"/>
      <c r="DE389"/>
      <c r="DF389"/>
      <c r="DG389" s="86">
        <v>260</v>
      </c>
      <c r="DH389">
        <v>385.93328857421875</v>
      </c>
      <c r="DI389">
        <v>-14.686017990112305</v>
      </c>
      <c r="DJ389">
        <v>38.8125</v>
      </c>
      <c r="DK389" s="86">
        <v>96</v>
      </c>
      <c r="DL389">
        <v>119.5</v>
      </c>
      <c r="DM389"/>
      <c r="DN389"/>
      <c r="DO389" s="86"/>
      <c r="DP389"/>
      <c r="DQ389"/>
      <c r="DR389"/>
      <c r="DS389" s="86"/>
      <c r="DT389"/>
      <c r="DU389" s="86"/>
      <c r="DV389" s="86"/>
      <c r="DW389" s="86"/>
      <c r="DX389"/>
      <c r="DY389" s="86"/>
      <c r="DZ389" s="86"/>
      <c r="EA389" s="86"/>
      <c r="EB389"/>
      <c r="EC389" s="86"/>
      <c r="ED389" s="86"/>
      <c r="EE389" s="86"/>
      <c r="EF389"/>
      <c r="EG389" s="86"/>
      <c r="EH389" s="86"/>
      <c r="EI389" s="86"/>
      <c r="EJ389" s="159"/>
      <c r="EK389" s="159"/>
      <c r="EL389" s="160"/>
      <c r="FA389" s="78"/>
    </row>
    <row r="390" spans="1:157">
      <c r="A390" s="26"/>
      <c r="B390" s="26"/>
      <c r="C390" s="316"/>
      <c r="D390" s="37" t="s">
        <v>202</v>
      </c>
      <c r="E390" s="37" t="s">
        <v>203</v>
      </c>
      <c r="F390" s="38"/>
      <c r="G390" s="39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  <c r="AQ390" s="81"/>
      <c r="AR390" s="40"/>
      <c r="AS390" s="40"/>
      <c r="AT390" s="120" t="s">
        <v>2162</v>
      </c>
      <c r="AU390" s="40" t="s">
        <v>2162</v>
      </c>
      <c r="AV390" s="40" t="s">
        <v>2162</v>
      </c>
      <c r="AW390" s="40" t="s">
        <v>2162</v>
      </c>
      <c r="AX390" s="40" t="s">
        <v>2162</v>
      </c>
      <c r="AY390" s="40" t="s">
        <v>2162</v>
      </c>
      <c r="AZ390" s="40" t="s">
        <v>2162</v>
      </c>
      <c r="BA390" s="40" t="s">
        <v>2162</v>
      </c>
      <c r="BB390" s="40" t="s">
        <v>2162</v>
      </c>
      <c r="BC390" s="40" t="s">
        <v>2162</v>
      </c>
      <c r="BD390" s="106" t="s">
        <v>2162</v>
      </c>
      <c r="BE390" s="140" t="s">
        <v>2162</v>
      </c>
      <c r="BF390" s="140" t="s">
        <v>2162</v>
      </c>
      <c r="BG390" s="40"/>
      <c r="BH390" s="40"/>
      <c r="BI390" s="40"/>
      <c r="BJ390" s="40"/>
      <c r="BK390" s="40"/>
      <c r="BL390" s="100"/>
      <c r="BM390" s="101"/>
      <c r="BN390" s="101"/>
      <c r="BO390" s="99"/>
      <c r="BP390" s="9"/>
      <c r="BQ390" s="1"/>
      <c r="BR390" s="25"/>
      <c r="BS390" s="67"/>
      <c r="BT390" s="67"/>
      <c r="BU390" s="84">
        <v>9.7120999999999977</v>
      </c>
      <c r="BV390" s="99">
        <v>0.11799999999999999</v>
      </c>
      <c r="BW390" s="40">
        <v>2.1866666666666648</v>
      </c>
      <c r="BX390" s="49">
        <v>6.0581063892499003E-2</v>
      </c>
      <c r="BY390" s="57" t="s">
        <v>1433</v>
      </c>
      <c r="BZ390" s="14" t="s">
        <v>2460</v>
      </c>
      <c r="CA390" s="245">
        <v>41726.715555555558</v>
      </c>
      <c r="CB390" t="s">
        <v>2609</v>
      </c>
      <c r="CC390" s="13"/>
      <c r="CD390" s="67"/>
      <c r="CE390" s="71"/>
      <c r="CF390" s="71"/>
      <c r="CG390" s="71"/>
      <c r="CH390" s="71"/>
      <c r="CI390" s="55"/>
      <c r="CJ390" s="55"/>
      <c r="CK390" s="55"/>
      <c r="CL390" s="55"/>
      <c r="CM390" s="55"/>
      <c r="CN390"/>
      <c r="CO390"/>
      <c r="CP390"/>
      <c r="CQ390"/>
      <c r="CR390"/>
      <c r="CS390"/>
      <c r="CT390"/>
      <c r="CU390" s="86"/>
      <c r="CV390" s="86"/>
      <c r="CW390" s="86"/>
      <c r="CX390" s="86"/>
      <c r="CY390" s="86"/>
      <c r="CZ390"/>
      <c r="DA390"/>
      <c r="DB390"/>
      <c r="DC390" s="86"/>
      <c r="DD390"/>
      <c r="DE390"/>
      <c r="DF390"/>
      <c r="DG390" s="86">
        <v>260</v>
      </c>
      <c r="DH390">
        <v>385.30276489257812</v>
      </c>
      <c r="DI390">
        <v>-14.686017990112305</v>
      </c>
      <c r="DJ390">
        <v>48.466667175292969</v>
      </c>
      <c r="DK390" s="86">
        <v>96</v>
      </c>
      <c r="DL390">
        <v>120</v>
      </c>
      <c r="DM390"/>
      <c r="DN390"/>
      <c r="DO390" s="86"/>
      <c r="DP390"/>
      <c r="DQ390"/>
      <c r="DR390"/>
      <c r="DS390" s="86"/>
      <c r="DT390"/>
      <c r="DU390" s="86"/>
      <c r="DV390" s="86"/>
      <c r="DW390" s="86"/>
      <c r="DX390"/>
      <c r="DY390" s="86"/>
      <c r="DZ390" s="86"/>
      <c r="EA390" s="86"/>
      <c r="EB390"/>
      <c r="EC390" s="86"/>
      <c r="ED390" s="86"/>
      <c r="EE390" s="86"/>
      <c r="EF390"/>
      <c r="EG390" s="86"/>
      <c r="EH390" s="86"/>
      <c r="EI390" s="86"/>
      <c r="EJ390" s="159"/>
      <c r="EK390" s="159"/>
      <c r="EL390" s="160"/>
      <c r="FA390" s="78"/>
    </row>
    <row r="391" spans="1:157">
      <c r="A391" s="26"/>
      <c r="B391" s="26"/>
      <c r="C391" s="314" t="s">
        <v>204</v>
      </c>
      <c r="D391" s="37" t="s">
        <v>205</v>
      </c>
      <c r="E391" s="37" t="s">
        <v>206</v>
      </c>
      <c r="F391" s="38"/>
      <c r="G391" s="39"/>
      <c r="H391" s="40"/>
      <c r="I391" s="40"/>
      <c r="J391" s="40"/>
      <c r="K391" s="40"/>
      <c r="L391" s="40"/>
      <c r="M391" s="40"/>
      <c r="N391" s="40"/>
      <c r="O391" s="40"/>
      <c r="P391" s="40"/>
      <c r="Q391" s="40"/>
      <c r="R391" s="40"/>
      <c r="S391" s="40"/>
      <c r="T391" s="40"/>
      <c r="U391" s="40"/>
      <c r="V391" s="40"/>
      <c r="W391" s="40"/>
      <c r="X391" s="40"/>
      <c r="Y391" s="40"/>
      <c r="Z391" s="40"/>
      <c r="AA391" s="40"/>
      <c r="AB391" s="40"/>
      <c r="AC391" s="40"/>
      <c r="AD391" s="40"/>
      <c r="AE391" s="40"/>
      <c r="AF391" s="40"/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  <c r="AQ391" s="81"/>
      <c r="AR391" s="40"/>
      <c r="AS391" s="40"/>
      <c r="AT391" s="120" t="s">
        <v>922</v>
      </c>
      <c r="AU391" s="40" t="s">
        <v>922</v>
      </c>
      <c r="AV391" s="40" t="s">
        <v>922</v>
      </c>
      <c r="AW391" s="40" t="s">
        <v>922</v>
      </c>
      <c r="AX391" s="40" t="s">
        <v>922</v>
      </c>
      <c r="AY391" s="40" t="s">
        <v>922</v>
      </c>
      <c r="AZ391" s="40" t="s">
        <v>922</v>
      </c>
      <c r="BA391" s="40" t="s">
        <v>922</v>
      </c>
      <c r="BB391" s="40" t="s">
        <v>922</v>
      </c>
      <c r="BC391" s="40" t="s">
        <v>922</v>
      </c>
      <c r="BD391" s="106" t="s">
        <v>922</v>
      </c>
      <c r="BE391" s="140" t="s">
        <v>922</v>
      </c>
      <c r="BF391" s="140" t="s">
        <v>922</v>
      </c>
      <c r="BG391" s="40"/>
      <c r="BH391" s="40"/>
      <c r="BI391" s="40"/>
      <c r="BJ391" s="40"/>
      <c r="BK391" s="40"/>
      <c r="BL391" s="100"/>
      <c r="BM391" s="101"/>
      <c r="BN391" s="101"/>
      <c r="BO391" s="99"/>
      <c r="BP391" s="9"/>
      <c r="BQ391" s="1"/>
      <c r="BR391" s="25"/>
      <c r="BS391" s="67"/>
      <c r="BT391" s="67"/>
      <c r="BU391" s="84">
        <v>10.011899999999999</v>
      </c>
      <c r="BV391" s="99">
        <v>0.107</v>
      </c>
      <c r="BW391" s="40">
        <v>2.2400000000000002</v>
      </c>
      <c r="BX391" s="49">
        <v>6.1268503087932531E-2</v>
      </c>
      <c r="BY391" s="57" t="s">
        <v>1434</v>
      </c>
      <c r="BZ391" s="14" t="s">
        <v>2462</v>
      </c>
      <c r="CA391" s="245">
        <v>41726.715555555558</v>
      </c>
      <c r="CB391" t="s">
        <v>2610</v>
      </c>
      <c r="CC391" s="13"/>
      <c r="CD391" s="67"/>
      <c r="CE391" s="71"/>
      <c r="CF391" s="71"/>
      <c r="CG391" s="71"/>
      <c r="CH391" s="71"/>
      <c r="CI391" s="55"/>
      <c r="CJ391" s="55"/>
      <c r="CK391" s="55"/>
      <c r="CL391" s="55"/>
      <c r="CM391" s="55"/>
      <c r="CN391"/>
      <c r="CO391"/>
      <c r="CP391"/>
      <c r="CQ391"/>
      <c r="CR391"/>
      <c r="CS391"/>
      <c r="CT391"/>
      <c r="CU391" s="86"/>
      <c r="CV391" s="86"/>
      <c r="CW391" s="86"/>
      <c r="CX391" s="86"/>
      <c r="CY391" s="86"/>
      <c r="CZ391"/>
      <c r="DA391"/>
      <c r="DB391"/>
      <c r="DC391" s="86"/>
      <c r="DD391"/>
      <c r="DE391"/>
      <c r="DF391"/>
      <c r="DG391" s="86">
        <v>261</v>
      </c>
      <c r="DH391">
        <v>384.83624267578125</v>
      </c>
      <c r="DI391">
        <v>-14.799203872680664</v>
      </c>
      <c r="DJ391">
        <v>47.533332824707031</v>
      </c>
      <c r="DK391" s="86">
        <v>90</v>
      </c>
      <c r="DL391">
        <v>120</v>
      </c>
      <c r="DM391"/>
      <c r="DN391"/>
      <c r="DO391" s="86"/>
      <c r="DP391"/>
      <c r="DQ391"/>
      <c r="DR391"/>
      <c r="DS391" s="86"/>
      <c r="DT391"/>
      <c r="DU391" s="86"/>
      <c r="DV391" s="86"/>
      <c r="DW391" s="86"/>
      <c r="DX391"/>
      <c r="DY391" s="86"/>
      <c r="DZ391" s="86"/>
      <c r="EA391" s="86"/>
      <c r="EB391"/>
      <c r="EC391" s="86"/>
      <c r="ED391" s="86"/>
      <c r="EE391" s="86"/>
      <c r="EF391"/>
      <c r="EG391" s="86"/>
      <c r="EH391" s="86"/>
      <c r="EI391" s="86"/>
      <c r="EJ391" s="159"/>
      <c r="EK391" s="159"/>
      <c r="EL391" s="160"/>
      <c r="FA391" s="78"/>
    </row>
    <row r="392" spans="1:157">
      <c r="A392" s="26"/>
      <c r="B392" s="26"/>
      <c r="C392" s="315"/>
      <c r="D392" s="37" t="s">
        <v>207</v>
      </c>
      <c r="E392" s="37" t="s">
        <v>208</v>
      </c>
      <c r="F392" s="38"/>
      <c r="G392" s="39"/>
      <c r="H392" s="40"/>
      <c r="I392" s="40"/>
      <c r="J392" s="40"/>
      <c r="K392" s="40"/>
      <c r="L392" s="40"/>
      <c r="M392" s="40"/>
      <c r="N392" s="40"/>
      <c r="O392" s="40"/>
      <c r="P392" s="40"/>
      <c r="Q392" s="40"/>
      <c r="R392" s="40"/>
      <c r="S392" s="40"/>
      <c r="T392" s="40"/>
      <c r="U392" s="40"/>
      <c r="V392" s="40"/>
      <c r="W392" s="40"/>
      <c r="X392" s="40"/>
      <c r="Y392" s="40"/>
      <c r="Z392" s="40"/>
      <c r="AA392" s="40"/>
      <c r="AB392" s="40"/>
      <c r="AC392" s="40"/>
      <c r="AD392" s="40"/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  <c r="AQ392" s="81"/>
      <c r="AR392" s="40"/>
      <c r="AS392" s="40"/>
      <c r="AT392" s="120" t="s">
        <v>922</v>
      </c>
      <c r="AU392" s="40" t="s">
        <v>922</v>
      </c>
      <c r="AV392" s="40" t="s">
        <v>922</v>
      </c>
      <c r="AW392" s="40" t="s">
        <v>829</v>
      </c>
      <c r="AX392" s="40" t="s">
        <v>922</v>
      </c>
      <c r="AY392" s="40" t="s">
        <v>810</v>
      </c>
      <c r="AZ392" s="40" t="s">
        <v>1619</v>
      </c>
      <c r="BA392" s="40" t="s">
        <v>1619</v>
      </c>
      <c r="BB392" s="40" t="s">
        <v>922</v>
      </c>
      <c r="BC392" s="40" t="s">
        <v>810</v>
      </c>
      <c r="BD392" s="106" t="s">
        <v>922</v>
      </c>
      <c r="BE392" s="140" t="s">
        <v>922</v>
      </c>
      <c r="BF392" s="140" t="s">
        <v>922</v>
      </c>
      <c r="BG392" s="40"/>
      <c r="BH392" s="40"/>
      <c r="BI392" s="40"/>
      <c r="BJ392" s="40"/>
      <c r="BK392" s="40"/>
      <c r="BL392" s="100"/>
      <c r="BM392" s="101"/>
      <c r="BN392" s="101"/>
      <c r="BO392" s="99"/>
      <c r="BP392" s="9"/>
      <c r="BQ392" s="1"/>
      <c r="BR392" s="25"/>
      <c r="BS392" s="67"/>
      <c r="BT392" s="67"/>
      <c r="BU392" s="84">
        <v>10.291399999999999</v>
      </c>
      <c r="BV392" s="99">
        <v>0.10100000000000001</v>
      </c>
      <c r="BW392" s="40">
        <v>2.2933333333333312</v>
      </c>
      <c r="BX392" s="49">
        <v>6.1967710017421747E-2</v>
      </c>
      <c r="BY392" s="57" t="s">
        <v>1435</v>
      </c>
      <c r="BZ392" s="14" t="s">
        <v>2454</v>
      </c>
      <c r="CA392" s="245">
        <v>41726.715555555558</v>
      </c>
      <c r="CB392" t="s">
        <v>2220</v>
      </c>
      <c r="CC392" s="13"/>
      <c r="CD392" s="67"/>
      <c r="CE392" s="71"/>
      <c r="CF392" s="71"/>
      <c r="CG392" s="71"/>
      <c r="CH392" s="71"/>
      <c r="CI392" s="55"/>
      <c r="CJ392" s="55"/>
      <c r="CK392" s="55"/>
      <c r="CL392" s="55"/>
      <c r="CM392" s="55"/>
      <c r="CN392"/>
      <c r="CO392"/>
      <c r="CP392"/>
      <c r="CQ392"/>
      <c r="CR392"/>
      <c r="CS392"/>
      <c r="CT392"/>
      <c r="CU392" s="86"/>
      <c r="CV392" s="86"/>
      <c r="CW392" s="86"/>
      <c r="CX392" s="86"/>
      <c r="CY392" s="86"/>
      <c r="CZ392"/>
      <c r="DA392"/>
      <c r="DB392"/>
      <c r="DC392" s="86"/>
      <c r="DD392"/>
      <c r="DE392"/>
      <c r="DF392"/>
      <c r="DG392" s="86">
        <v>262</v>
      </c>
      <c r="DH392">
        <v>384.83624267578125</v>
      </c>
      <c r="DI392">
        <v>-14.912825584411621</v>
      </c>
      <c r="DJ392">
        <v>46.400001525878906</v>
      </c>
      <c r="DK392" s="86">
        <v>96</v>
      </c>
      <c r="DL392">
        <v>120</v>
      </c>
      <c r="DM392"/>
      <c r="DN392"/>
      <c r="DO392" s="86"/>
      <c r="DP392"/>
      <c r="DQ392"/>
      <c r="DR392"/>
      <c r="DS392" s="86"/>
      <c r="DT392"/>
      <c r="DU392" s="86"/>
      <c r="DV392" s="86"/>
      <c r="DW392" s="86"/>
      <c r="DX392"/>
      <c r="DY392" s="86"/>
      <c r="DZ392" s="86"/>
      <c r="EA392" s="86"/>
      <c r="EB392"/>
      <c r="EC392" s="86"/>
      <c r="ED392" s="86"/>
      <c r="EE392" s="86"/>
      <c r="EF392"/>
      <c r="EG392" s="86"/>
      <c r="EH392" s="86"/>
      <c r="EI392" s="86"/>
      <c r="EJ392" s="159"/>
      <c r="EK392" s="159"/>
      <c r="EL392" s="160"/>
      <c r="FA392" s="78"/>
    </row>
    <row r="393" spans="1:157">
      <c r="A393" s="26"/>
      <c r="B393" s="26"/>
      <c r="C393" s="315"/>
      <c r="D393" s="37" t="s">
        <v>1608</v>
      </c>
      <c r="E393" s="37" t="s">
        <v>451</v>
      </c>
      <c r="F393" s="38"/>
      <c r="G393" s="39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  <c r="AQ393" s="81"/>
      <c r="AR393" s="40"/>
      <c r="AS393" s="40"/>
      <c r="AT393" s="120" t="s">
        <v>1611</v>
      </c>
      <c r="AU393" s="40" t="s">
        <v>1611</v>
      </c>
      <c r="AV393" s="40" t="s">
        <v>1611</v>
      </c>
      <c r="AW393" s="40" t="s">
        <v>1611</v>
      </c>
      <c r="AX393" s="40" t="s">
        <v>1611</v>
      </c>
      <c r="AY393" s="40" t="s">
        <v>1611</v>
      </c>
      <c r="AZ393" s="40" t="s">
        <v>1611</v>
      </c>
      <c r="BA393" s="40" t="s">
        <v>1611</v>
      </c>
      <c r="BB393" s="40" t="s">
        <v>1611</v>
      </c>
      <c r="BC393" s="40" t="s">
        <v>1611</v>
      </c>
      <c r="BD393" s="106" t="s">
        <v>437</v>
      </c>
      <c r="BE393" s="140" t="s">
        <v>437</v>
      </c>
      <c r="BF393" s="140" t="s">
        <v>437</v>
      </c>
      <c r="BG393" s="40"/>
      <c r="BH393" s="40"/>
      <c r="BI393" s="40"/>
      <c r="BJ393" s="40"/>
      <c r="BK393" s="40"/>
      <c r="BL393" s="100"/>
      <c r="BM393" s="101"/>
      <c r="BN393" s="101"/>
      <c r="BO393" s="99"/>
      <c r="BP393" s="9"/>
      <c r="BQ393" s="1"/>
      <c r="BR393" s="25"/>
      <c r="BS393" s="67"/>
      <c r="BT393" s="67"/>
      <c r="BU393" s="84">
        <v>10.55</v>
      </c>
      <c r="BV393" s="99">
        <v>9.2999999999999999E-2</v>
      </c>
      <c r="BW393" s="40">
        <v>2.3466666666666645</v>
      </c>
      <c r="BX393" s="49">
        <v>6.2678954811799359E-2</v>
      </c>
      <c r="BY393" s="57" t="s">
        <v>1436</v>
      </c>
      <c r="BZ393" s="14" t="s">
        <v>427</v>
      </c>
      <c r="CA393" s="245">
        <v>41726.715567129628</v>
      </c>
      <c r="CB393" t="s">
        <v>2611</v>
      </c>
      <c r="CC393" s="13"/>
      <c r="CD393" s="67"/>
      <c r="CE393" s="71"/>
      <c r="CF393" s="71"/>
      <c r="CG393" s="71"/>
      <c r="CH393" s="71"/>
      <c r="CI393" s="55"/>
      <c r="CJ393" s="55"/>
      <c r="CK393" s="55"/>
      <c r="CL393" s="55"/>
      <c r="CM393" s="55"/>
      <c r="CN393"/>
      <c r="CO393"/>
      <c r="CP393"/>
      <c r="CQ393"/>
      <c r="CR393"/>
      <c r="CS393"/>
      <c r="CT393"/>
      <c r="CU393" s="86"/>
      <c r="CV393" s="86"/>
      <c r="CW393" s="86"/>
      <c r="CX393" s="86"/>
      <c r="CY393" s="86"/>
      <c r="CZ393"/>
      <c r="DA393"/>
      <c r="DB393"/>
      <c r="DC393" s="86"/>
      <c r="DD393"/>
      <c r="DE393"/>
      <c r="DF393"/>
      <c r="DG393" s="86">
        <v>263</v>
      </c>
      <c r="DH393">
        <v>384.83624267578125</v>
      </c>
      <c r="DI393">
        <v>-15.026881217956543</v>
      </c>
      <c r="DJ393">
        <v>46.866664886474609</v>
      </c>
      <c r="DK393" s="86">
        <v>97</v>
      </c>
      <c r="DL393">
        <v>120</v>
      </c>
      <c r="DM393"/>
      <c r="DN393"/>
      <c r="DO393" s="86"/>
      <c r="DP393"/>
      <c r="DQ393"/>
      <c r="DR393"/>
      <c r="DS393" s="86"/>
      <c r="DT393"/>
      <c r="DU393" s="86"/>
      <c r="DV393" s="86"/>
      <c r="DW393" s="86"/>
      <c r="DX393"/>
      <c r="DY393" s="86"/>
      <c r="DZ393" s="86"/>
      <c r="EA393" s="86"/>
      <c r="EB393"/>
      <c r="EC393" s="86"/>
      <c r="ED393" s="86"/>
      <c r="EE393" s="86"/>
      <c r="EF393"/>
      <c r="EG393" s="86"/>
      <c r="EH393" s="86"/>
      <c r="EI393" s="86"/>
      <c r="EJ393" s="159"/>
      <c r="EK393" s="159"/>
      <c r="EL393" s="160"/>
      <c r="FA393" s="78"/>
    </row>
    <row r="394" spans="1:157">
      <c r="A394" s="26"/>
      <c r="B394" s="26"/>
      <c r="C394" s="315"/>
      <c r="D394" s="37" t="s">
        <v>1609</v>
      </c>
      <c r="E394" s="37" t="s">
        <v>452</v>
      </c>
      <c r="F394" s="38"/>
      <c r="G394" s="39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  <c r="AQ394" s="81"/>
      <c r="AR394" s="40"/>
      <c r="AS394" s="40"/>
      <c r="AT394" s="120" t="s">
        <v>1611</v>
      </c>
      <c r="AU394" s="40" t="s">
        <v>1611</v>
      </c>
      <c r="AV394" s="40" t="s">
        <v>1611</v>
      </c>
      <c r="AW394" s="40" t="s">
        <v>1611</v>
      </c>
      <c r="AX394" s="40" t="s">
        <v>1611</v>
      </c>
      <c r="AY394" s="40" t="s">
        <v>1611</v>
      </c>
      <c r="AZ394" s="40" t="s">
        <v>1611</v>
      </c>
      <c r="BA394" s="40" t="s">
        <v>1611</v>
      </c>
      <c r="BB394" s="40" t="s">
        <v>1611</v>
      </c>
      <c r="BC394" s="40" t="s">
        <v>1611</v>
      </c>
      <c r="BD394" s="106" t="s">
        <v>437</v>
      </c>
      <c r="BE394" s="140" t="s">
        <v>437</v>
      </c>
      <c r="BF394" s="140" t="s">
        <v>437</v>
      </c>
      <c r="BG394" s="40"/>
      <c r="BH394" s="40"/>
      <c r="BI394" s="40"/>
      <c r="BJ394" s="40"/>
      <c r="BK394" s="40"/>
      <c r="BL394" s="100"/>
      <c r="BM394" s="101"/>
      <c r="BN394" s="101"/>
      <c r="BO394" s="99"/>
      <c r="BP394" s="9"/>
      <c r="BQ394" s="1"/>
      <c r="BR394" s="25"/>
      <c r="BS394" s="67"/>
      <c r="BT394" s="67"/>
      <c r="BU394" s="84">
        <v>10.800099999999999</v>
      </c>
      <c r="BV394" s="99">
        <v>8.8999999999999996E-2</v>
      </c>
      <c r="BW394" s="40">
        <v>2.4</v>
      </c>
      <c r="BX394" s="49">
        <v>6.3402515397753711E-2</v>
      </c>
      <c r="BY394" s="57" t="s">
        <v>1437</v>
      </c>
      <c r="BZ394" s="14" t="s">
        <v>2456</v>
      </c>
      <c r="CA394" s="245">
        <v>41726.715567129628</v>
      </c>
      <c r="CB394" t="s">
        <v>2612</v>
      </c>
      <c r="CC394" s="13"/>
      <c r="CD394" s="67"/>
      <c r="CE394" s="71"/>
      <c r="CF394" s="71"/>
      <c r="CG394" s="71"/>
      <c r="CH394" s="71"/>
      <c r="CI394" s="55"/>
      <c r="CJ394" s="55"/>
      <c r="CK394" s="55"/>
      <c r="CL394" s="55"/>
      <c r="CM394" s="55"/>
      <c r="CN394"/>
      <c r="CO394"/>
      <c r="CP394"/>
      <c r="CQ394"/>
      <c r="CR394"/>
      <c r="CS394"/>
      <c r="CT394"/>
      <c r="CU394" s="86"/>
      <c r="CV394" s="86"/>
      <c r="CW394" s="86"/>
      <c r="CX394" s="86"/>
      <c r="CY394" s="86"/>
      <c r="CZ394"/>
      <c r="DA394"/>
      <c r="DB394"/>
      <c r="DC394" s="86"/>
      <c r="DD394"/>
      <c r="DE394"/>
      <c r="DF394"/>
      <c r="DG394" s="86">
        <v>263</v>
      </c>
      <c r="DH394">
        <v>383.67086791992187</v>
      </c>
      <c r="DI394">
        <v>-15.026881217956543</v>
      </c>
      <c r="DJ394">
        <v>50.799999237060547</v>
      </c>
      <c r="DK394" s="86">
        <v>98</v>
      </c>
      <c r="DL394">
        <v>120</v>
      </c>
      <c r="DM394"/>
      <c r="DN394"/>
      <c r="DO394" s="86"/>
      <c r="DP394"/>
      <c r="DQ394"/>
      <c r="DR394"/>
      <c r="DS394" s="86"/>
      <c r="DT394"/>
      <c r="DU394" s="86"/>
      <c r="DV394" s="86"/>
      <c r="DW394" s="86"/>
      <c r="DX394"/>
      <c r="DY394" s="86"/>
      <c r="DZ394" s="86"/>
      <c r="EA394" s="86"/>
      <c r="EB394"/>
      <c r="EC394" s="86"/>
      <c r="ED394" s="86"/>
      <c r="EE394" s="86"/>
      <c r="EF394"/>
      <c r="EG394" s="86"/>
      <c r="EH394" s="86"/>
      <c r="EI394" s="86"/>
      <c r="EJ394" s="159"/>
      <c r="EK394" s="159"/>
      <c r="EL394" s="160"/>
      <c r="FA394" s="78"/>
    </row>
    <row r="395" spans="1:157">
      <c r="A395" s="26"/>
      <c r="B395" s="26"/>
      <c r="C395" s="315"/>
      <c r="D395" s="37" t="s">
        <v>209</v>
      </c>
      <c r="E395" s="37" t="s">
        <v>210</v>
      </c>
      <c r="F395" s="38"/>
      <c r="G395" s="39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  <c r="AQ395" s="81"/>
      <c r="AR395" s="40"/>
      <c r="AS395" s="40"/>
      <c r="AT395" s="120" t="s">
        <v>877</v>
      </c>
      <c r="AU395" s="40" t="s">
        <v>877</v>
      </c>
      <c r="AV395" s="40" t="s">
        <v>877</v>
      </c>
      <c r="AW395" s="40" t="s">
        <v>2116</v>
      </c>
      <c r="AX395" s="40" t="s">
        <v>877</v>
      </c>
      <c r="AY395" s="40" t="s">
        <v>879</v>
      </c>
      <c r="AZ395" s="40" t="s">
        <v>2116</v>
      </c>
      <c r="BA395" s="40" t="s">
        <v>877</v>
      </c>
      <c r="BB395" s="40" t="s">
        <v>877</v>
      </c>
      <c r="BC395" s="40" t="s">
        <v>2116</v>
      </c>
      <c r="BD395" s="106" t="s">
        <v>879</v>
      </c>
      <c r="BE395" s="140" t="s">
        <v>877</v>
      </c>
      <c r="BF395" s="140" t="s">
        <v>877</v>
      </c>
      <c r="BG395" s="40"/>
      <c r="BH395" s="40"/>
      <c r="BI395" s="40"/>
      <c r="BJ395" s="40"/>
      <c r="BK395" s="40"/>
      <c r="BL395" s="100"/>
      <c r="BM395" s="101"/>
      <c r="BN395" s="101"/>
      <c r="BO395" s="99"/>
      <c r="BP395" s="9"/>
      <c r="BQ395" s="1"/>
      <c r="BR395" s="25"/>
      <c r="BS395" s="67"/>
      <c r="BT395" s="67"/>
      <c r="BU395" s="84">
        <v>11.0223</v>
      </c>
      <c r="BV395" s="99">
        <v>8.4000000000000005E-2</v>
      </c>
      <c r="BW395" s="40">
        <v>2.4533333333333309</v>
      </c>
      <c r="BX395" s="49">
        <v>6.4138677769377178E-2</v>
      </c>
      <c r="BY395" s="57" t="s">
        <v>1438</v>
      </c>
      <c r="BZ395" s="14" t="s">
        <v>2458</v>
      </c>
      <c r="CA395" s="245">
        <v>41726.715567129628</v>
      </c>
      <c r="CB395" t="s">
        <v>2613</v>
      </c>
      <c r="CC395" s="13"/>
      <c r="CD395" s="67"/>
      <c r="CE395" s="71"/>
      <c r="CF395" s="71"/>
      <c r="CG395" s="71"/>
      <c r="CH395" s="71"/>
      <c r="CI395" s="55"/>
      <c r="CJ395" s="55"/>
      <c r="CK395" s="55"/>
      <c r="CL395" s="55"/>
      <c r="CM395" s="55"/>
      <c r="CN395"/>
      <c r="CO395"/>
      <c r="CP395"/>
      <c r="CQ395"/>
      <c r="CR395"/>
      <c r="CS395"/>
      <c r="CT395"/>
      <c r="CU395" s="86"/>
      <c r="CV395" s="86"/>
      <c r="CW395" s="86"/>
      <c r="CX395" s="86"/>
      <c r="CY395" s="86"/>
      <c r="CZ395"/>
      <c r="DA395"/>
      <c r="DB395"/>
      <c r="DC395" s="86"/>
      <c r="DD395"/>
      <c r="DE395"/>
      <c r="DF395"/>
      <c r="DG395" s="86">
        <v>264</v>
      </c>
      <c r="DH395">
        <v>383.67086791992187</v>
      </c>
      <c r="DI395">
        <v>-15.14137077331543</v>
      </c>
      <c r="DJ395">
        <v>46.733333587646484</v>
      </c>
      <c r="DK395" s="86">
        <v>91</v>
      </c>
      <c r="DL395">
        <v>120</v>
      </c>
      <c r="DM395"/>
      <c r="DN395"/>
      <c r="DO395" s="86"/>
      <c r="DP395"/>
      <c r="DQ395"/>
      <c r="DR395"/>
      <c r="DS395" s="86"/>
      <c r="DT395"/>
      <c r="DU395" s="86"/>
      <c r="DV395" s="86"/>
      <c r="DW395" s="86"/>
      <c r="DX395"/>
      <c r="DY395" s="86"/>
      <c r="DZ395" s="86"/>
      <c r="EA395" s="86"/>
      <c r="EB395"/>
      <c r="EC395" s="86"/>
      <c r="ED395" s="86"/>
      <c r="EE395" s="86"/>
      <c r="EF395"/>
      <c r="EG395" s="86"/>
      <c r="EH395" s="86"/>
      <c r="EI395" s="86"/>
      <c r="EJ395" s="159"/>
      <c r="EK395" s="159"/>
      <c r="EL395" s="160"/>
      <c r="FA395" s="78"/>
    </row>
    <row r="396" spans="1:157">
      <c r="A396" s="26"/>
      <c r="B396" s="26"/>
      <c r="C396" s="315"/>
      <c r="D396" s="37" t="s">
        <v>211</v>
      </c>
      <c r="E396" s="37" t="s">
        <v>212</v>
      </c>
      <c r="F396" s="38"/>
      <c r="G396" s="39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  <c r="AQ396" s="81"/>
      <c r="AR396" s="40"/>
      <c r="AS396" s="40"/>
      <c r="AT396" s="120" t="s">
        <v>882</v>
      </c>
      <c r="AU396" s="40" t="s">
        <v>882</v>
      </c>
      <c r="AV396" s="40" t="s">
        <v>882</v>
      </c>
      <c r="AW396" s="40" t="s">
        <v>824</v>
      </c>
      <c r="AX396" s="40" t="s">
        <v>882</v>
      </c>
      <c r="AY396" s="40" t="s">
        <v>218</v>
      </c>
      <c r="AZ396" s="40" t="s">
        <v>143</v>
      </c>
      <c r="BA396" s="40" t="s">
        <v>1216</v>
      </c>
      <c r="BB396" s="40" t="s">
        <v>882</v>
      </c>
      <c r="BC396" s="40" t="s">
        <v>807</v>
      </c>
      <c r="BD396" s="106" t="s">
        <v>882</v>
      </c>
      <c r="BE396" s="140" t="s">
        <v>882</v>
      </c>
      <c r="BF396" s="140" t="s">
        <v>882</v>
      </c>
      <c r="BG396" s="40"/>
      <c r="BH396" s="40"/>
      <c r="BI396" s="40"/>
      <c r="BJ396" s="40"/>
      <c r="BK396" s="40"/>
      <c r="BL396" s="100"/>
      <c r="BM396" s="101"/>
      <c r="BN396" s="101"/>
      <c r="BO396" s="99"/>
      <c r="BP396" s="9"/>
      <c r="BQ396" s="1"/>
      <c r="BR396" s="25"/>
      <c r="BS396" s="67"/>
      <c r="BT396" s="67"/>
      <c r="BU396" s="84">
        <v>11.265499999999999</v>
      </c>
      <c r="BV396" s="99">
        <v>0.08</v>
      </c>
      <c r="BW396" s="40">
        <v>2.5066666666666642</v>
      </c>
      <c r="BX396" s="49">
        <v>6.4887736270814358E-2</v>
      </c>
      <c r="BY396" s="57" t="s">
        <v>1439</v>
      </c>
      <c r="BZ396" s="14" t="s">
        <v>2460</v>
      </c>
      <c r="CA396" s="245">
        <v>41726.715567129628</v>
      </c>
      <c r="CB396" t="s">
        <v>2614</v>
      </c>
      <c r="CC396" s="13"/>
      <c r="CD396" s="67"/>
      <c r="CE396" s="71"/>
      <c r="CF396" s="71"/>
      <c r="CG396" s="71"/>
      <c r="CH396" s="71"/>
      <c r="CI396" s="55"/>
      <c r="CJ396" s="55"/>
      <c r="CK396" s="55"/>
      <c r="CL396" s="55"/>
      <c r="CM396" s="55"/>
      <c r="CN396"/>
      <c r="CO396"/>
      <c r="CP396"/>
      <c r="CQ396"/>
      <c r="CR396"/>
      <c r="CS396"/>
      <c r="CT396"/>
      <c r="CU396" s="86"/>
      <c r="CV396" s="86"/>
      <c r="CW396" s="86"/>
      <c r="CX396" s="86"/>
      <c r="CY396" s="86"/>
      <c r="CZ396"/>
      <c r="DA396"/>
      <c r="DB396"/>
      <c r="DC396" s="86"/>
      <c r="DD396"/>
      <c r="DE396"/>
      <c r="DF396"/>
      <c r="DG396" s="86">
        <v>265</v>
      </c>
      <c r="DH396">
        <v>383.67086791992187</v>
      </c>
      <c r="DI396">
        <v>-15.256295204162598</v>
      </c>
      <c r="DJ396">
        <v>43.866664886474609</v>
      </c>
      <c r="DK396" s="86">
        <v>91</v>
      </c>
      <c r="DL396">
        <v>120</v>
      </c>
      <c r="DM396"/>
      <c r="DN396"/>
      <c r="DO396" s="86"/>
      <c r="DP396"/>
      <c r="DQ396"/>
      <c r="DR396"/>
      <c r="DS396" s="86"/>
      <c r="DT396"/>
      <c r="DU396" s="86"/>
      <c r="DV396" s="86"/>
      <c r="DW396" s="86"/>
      <c r="DX396"/>
      <c r="DY396" s="86"/>
      <c r="DZ396" s="86"/>
      <c r="EA396" s="86"/>
      <c r="EB396"/>
      <c r="EC396" s="86"/>
      <c r="ED396" s="86"/>
      <c r="EE396" s="86"/>
      <c r="EF396"/>
      <c r="EG396" s="86"/>
      <c r="EH396" s="86"/>
      <c r="EI396" s="86"/>
      <c r="EJ396" s="159"/>
      <c r="EK396" s="159"/>
      <c r="EL396" s="160"/>
      <c r="FA396" s="78"/>
    </row>
    <row r="397" spans="1:157">
      <c r="A397" s="26"/>
      <c r="B397" s="26"/>
      <c r="C397" s="315"/>
      <c r="D397" s="37" t="s">
        <v>213</v>
      </c>
      <c r="E397" s="37" t="s">
        <v>214</v>
      </c>
      <c r="F397" s="38"/>
      <c r="G397" s="39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  <c r="AQ397" s="81"/>
      <c r="AR397" s="40"/>
      <c r="AS397" s="40"/>
      <c r="AT397" s="120" t="s">
        <v>927</v>
      </c>
      <c r="AU397" s="40" t="s">
        <v>927</v>
      </c>
      <c r="AV397" s="40" t="s">
        <v>927</v>
      </c>
      <c r="AW397" s="40" t="s">
        <v>670</v>
      </c>
      <c r="AX397" s="40" t="s">
        <v>927</v>
      </c>
      <c r="AY397" s="40" t="s">
        <v>670</v>
      </c>
      <c r="AZ397" s="40" t="s">
        <v>670</v>
      </c>
      <c r="BA397" s="40" t="s">
        <v>670</v>
      </c>
      <c r="BB397" s="40" t="s">
        <v>927</v>
      </c>
      <c r="BC397" s="40" t="s">
        <v>670</v>
      </c>
      <c r="BD397" s="106" t="s">
        <v>927</v>
      </c>
      <c r="BE397" s="140" t="s">
        <v>927</v>
      </c>
      <c r="BF397" s="140" t="s">
        <v>927</v>
      </c>
      <c r="BG397" s="40"/>
      <c r="BH397" s="40"/>
      <c r="BI397" s="40"/>
      <c r="BJ397" s="40"/>
      <c r="BK397" s="40"/>
      <c r="BL397" s="100"/>
      <c r="BM397" s="101"/>
      <c r="BN397" s="101"/>
      <c r="BO397" s="99"/>
      <c r="BP397" s="9"/>
      <c r="BQ397" s="1"/>
      <c r="BR397" s="25"/>
      <c r="BS397" s="67"/>
      <c r="BT397" s="67"/>
      <c r="BU397" s="84">
        <v>11.4908</v>
      </c>
      <c r="BV397" s="99">
        <v>7.5999999999999998E-2</v>
      </c>
      <c r="BW397" s="40">
        <v>2.56</v>
      </c>
      <c r="BX397" s="49">
        <v>6.5649993890531139E-2</v>
      </c>
      <c r="BY397" s="57" t="s">
        <v>1440</v>
      </c>
      <c r="BZ397" s="14" t="s">
        <v>2462</v>
      </c>
      <c r="CA397" s="245">
        <v>41726.715567129628</v>
      </c>
      <c r="CB397" t="s">
        <v>2615</v>
      </c>
      <c r="CC397" s="13"/>
      <c r="CD397" s="67"/>
      <c r="CE397" s="71"/>
      <c r="CF397" s="71"/>
      <c r="CG397" s="71"/>
      <c r="CH397" s="71"/>
      <c r="CI397" s="55"/>
      <c r="CJ397" s="55"/>
      <c r="CK397" s="55"/>
      <c r="CL397" s="55"/>
      <c r="CM397" s="55"/>
      <c r="CN397"/>
      <c r="CO397"/>
      <c r="CP397"/>
      <c r="CQ397"/>
      <c r="CR397"/>
      <c r="CS397"/>
      <c r="CT397"/>
      <c r="CU397" s="86"/>
      <c r="CV397" s="86"/>
      <c r="CW397" s="86"/>
      <c r="CX397" s="86"/>
      <c r="CY397" s="86"/>
      <c r="CZ397"/>
      <c r="DA397"/>
      <c r="DB397"/>
      <c r="DC397" s="86"/>
      <c r="DD397"/>
      <c r="DE397"/>
      <c r="DF397"/>
      <c r="DG397" s="86">
        <v>265</v>
      </c>
      <c r="DH397">
        <v>383.67086791992187</v>
      </c>
      <c r="DI397">
        <v>-15.256295204162598</v>
      </c>
      <c r="DJ397">
        <v>46</v>
      </c>
      <c r="DK397" s="86">
        <v>96</v>
      </c>
      <c r="DL397">
        <v>120</v>
      </c>
      <c r="DM397"/>
      <c r="DN397"/>
      <c r="DO397" s="86"/>
      <c r="DP397"/>
      <c r="DQ397"/>
      <c r="DR397"/>
      <c r="DS397" s="86"/>
      <c r="DT397"/>
      <c r="DU397" s="86"/>
      <c r="DV397" s="86"/>
      <c r="DW397" s="86"/>
      <c r="DX397"/>
      <c r="DY397" s="86"/>
      <c r="DZ397" s="86"/>
      <c r="EA397" s="86"/>
      <c r="EB397"/>
      <c r="EC397" s="86"/>
      <c r="ED397" s="86"/>
      <c r="EE397" s="86"/>
      <c r="EF397"/>
      <c r="EG397" s="86"/>
      <c r="EH397" s="86"/>
      <c r="EI397" s="86"/>
      <c r="EJ397" s="159"/>
      <c r="EK397" s="159"/>
      <c r="EL397" s="160"/>
      <c r="FA397" s="78"/>
    </row>
    <row r="398" spans="1:157">
      <c r="A398" s="26"/>
      <c r="B398" s="26"/>
      <c r="C398" s="315"/>
      <c r="D398" s="37" t="s">
        <v>228</v>
      </c>
      <c r="E398" s="37" t="s">
        <v>229</v>
      </c>
      <c r="F398" s="38"/>
      <c r="G398" s="39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  <c r="AQ398" s="81"/>
      <c r="AR398" s="40"/>
      <c r="AS398" s="40"/>
      <c r="AT398" s="120" t="s">
        <v>1207</v>
      </c>
      <c r="AU398" s="40" t="s">
        <v>1207</v>
      </c>
      <c r="AV398" s="40" t="s">
        <v>1207</v>
      </c>
      <c r="AW398" s="40" t="s">
        <v>1206</v>
      </c>
      <c r="AX398" s="40" t="s">
        <v>1206</v>
      </c>
      <c r="AY398" s="40" t="s">
        <v>1206</v>
      </c>
      <c r="AZ398" s="40" t="s">
        <v>1206</v>
      </c>
      <c r="BA398" s="40" t="s">
        <v>1206</v>
      </c>
      <c r="BB398" s="40" t="s">
        <v>1206</v>
      </c>
      <c r="BC398" s="40" t="s">
        <v>1206</v>
      </c>
      <c r="BD398" s="106" t="s">
        <v>1206</v>
      </c>
      <c r="BE398" s="140" t="s">
        <v>1206</v>
      </c>
      <c r="BF398" s="140" t="s">
        <v>1206</v>
      </c>
      <c r="BG398" s="40"/>
      <c r="BH398" s="40"/>
      <c r="BI398" s="40"/>
      <c r="BJ398" s="40"/>
      <c r="BK398" s="40"/>
      <c r="BL398" s="100"/>
      <c r="BM398" s="101"/>
      <c r="BN398" s="101"/>
      <c r="BO398" s="99"/>
      <c r="BP398" s="9"/>
      <c r="BQ398" s="1"/>
      <c r="BR398" s="25"/>
      <c r="BS398" s="67"/>
      <c r="BT398" s="67"/>
      <c r="BU398" s="84">
        <v>11.680599999999998</v>
      </c>
      <c r="BV398" s="99">
        <v>7.2999999999999995E-2</v>
      </c>
      <c r="BW398" s="40">
        <v>2.6133333333333306</v>
      </c>
      <c r="BX398" s="49">
        <v>6.6425762567754246E-2</v>
      </c>
      <c r="BY398" s="57" t="s">
        <v>1441</v>
      </c>
      <c r="BZ398" s="14" t="s">
        <v>2454</v>
      </c>
      <c r="CA398" s="245">
        <v>41726.715567129628</v>
      </c>
      <c r="CB398" t="s">
        <v>2220</v>
      </c>
      <c r="CC398" s="13"/>
      <c r="CD398" s="67"/>
      <c r="CE398" s="71"/>
      <c r="CF398" s="71"/>
      <c r="CG398" s="71"/>
      <c r="CH398" s="71"/>
      <c r="CI398" s="55"/>
      <c r="CJ398" s="55"/>
      <c r="CK398" s="55"/>
      <c r="CL398" s="55"/>
      <c r="CM398" s="55"/>
      <c r="CN398"/>
      <c r="CO398"/>
      <c r="CP398"/>
      <c r="CQ398"/>
      <c r="CR398"/>
      <c r="CS398"/>
      <c r="CT398"/>
      <c r="CU398" s="86"/>
      <c r="CV398" s="86"/>
      <c r="CW398" s="86"/>
      <c r="CX398" s="86"/>
      <c r="CY398" s="86"/>
      <c r="CZ398"/>
      <c r="DA398"/>
      <c r="DB398"/>
      <c r="DC398" s="86"/>
      <c r="DD398"/>
      <c r="DE398"/>
      <c r="DF398"/>
      <c r="DG398" s="86">
        <v>266</v>
      </c>
      <c r="DH398">
        <v>383.67086791992187</v>
      </c>
      <c r="DI398">
        <v>-15.371654510498047</v>
      </c>
      <c r="DJ398">
        <v>46.333332061767578</v>
      </c>
      <c r="DK398" s="86">
        <v>95</v>
      </c>
      <c r="DL398">
        <v>120</v>
      </c>
      <c r="DM398"/>
      <c r="DN398"/>
      <c r="DO398" s="86"/>
      <c r="DP398"/>
      <c r="DQ398"/>
      <c r="DR398"/>
      <c r="DS398" s="86"/>
      <c r="DT398"/>
      <c r="DU398" s="86"/>
      <c r="DV398" s="86"/>
      <c r="DW398" s="86"/>
      <c r="DX398"/>
      <c r="DY398" s="86"/>
      <c r="DZ398" s="86"/>
      <c r="EA398" s="86"/>
      <c r="EB398"/>
      <c r="EC398" s="86"/>
      <c r="ED398" s="86"/>
      <c r="EE398" s="86"/>
      <c r="EF398"/>
      <c r="EG398" s="86"/>
      <c r="EH398" s="86"/>
      <c r="EI398" s="86"/>
      <c r="EJ398" s="159"/>
      <c r="EK398" s="159"/>
      <c r="EL398" s="160"/>
      <c r="FA398" s="78"/>
    </row>
    <row r="399" spans="1:157">
      <c r="A399" s="26"/>
      <c r="B399" s="26"/>
      <c r="C399" s="315"/>
      <c r="D399" s="37" t="s">
        <v>230</v>
      </c>
      <c r="E399" s="37" t="s">
        <v>231</v>
      </c>
      <c r="F399" s="38"/>
      <c r="G399" s="39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  <c r="AQ399" s="81"/>
      <c r="AR399" s="40"/>
      <c r="AS399" s="40"/>
      <c r="AT399" s="120" t="s">
        <v>922</v>
      </c>
      <c r="AU399" s="40" t="s">
        <v>922</v>
      </c>
      <c r="AV399" s="40" t="s">
        <v>922</v>
      </c>
      <c r="AW399" s="40" t="s">
        <v>922</v>
      </c>
      <c r="AX399" s="40" t="s">
        <v>922</v>
      </c>
      <c r="AY399" s="40">
        <v>0</v>
      </c>
      <c r="AZ399" s="40">
        <v>0</v>
      </c>
      <c r="BA399" s="40">
        <v>0</v>
      </c>
      <c r="BB399" s="40" t="s">
        <v>922</v>
      </c>
      <c r="BC399" s="40">
        <v>0</v>
      </c>
      <c r="BD399" s="106" t="s">
        <v>922</v>
      </c>
      <c r="BE399" s="140" t="s">
        <v>922</v>
      </c>
      <c r="BF399" s="140" t="s">
        <v>922</v>
      </c>
      <c r="BG399" s="40"/>
      <c r="BH399" s="40"/>
      <c r="BI399" s="40"/>
      <c r="BJ399" s="40"/>
      <c r="BK399" s="40"/>
      <c r="BL399" s="100"/>
      <c r="BM399" s="101"/>
      <c r="BN399" s="101"/>
      <c r="BO399" s="99"/>
      <c r="BP399" s="9"/>
      <c r="BQ399" s="1"/>
      <c r="BR399" s="25"/>
      <c r="BS399" s="67"/>
      <c r="BT399" s="67"/>
      <c r="BU399" s="84">
        <v>11.8644</v>
      </c>
      <c r="BV399" s="99">
        <v>7.0000000000000007E-2</v>
      </c>
      <c r="BW399" s="40">
        <v>2.6666666666666639</v>
      </c>
      <c r="BX399" s="49">
        <v>6.7215363511659756E-2</v>
      </c>
      <c r="BY399" s="57" t="s">
        <v>1442</v>
      </c>
      <c r="BZ399" s="14" t="s">
        <v>427</v>
      </c>
      <c r="CA399" s="245">
        <v>41726.715578703705</v>
      </c>
      <c r="CB399" t="s">
        <v>2616</v>
      </c>
      <c r="CC399" s="13"/>
      <c r="CD399" s="67"/>
      <c r="CE399" s="71"/>
      <c r="CF399" s="71"/>
      <c r="CG399" s="71"/>
      <c r="CH399" s="71"/>
      <c r="CI399" s="55"/>
      <c r="CJ399" s="55"/>
      <c r="CK399" s="55"/>
      <c r="CL399" s="55"/>
      <c r="CM399" s="55"/>
      <c r="CN399"/>
      <c r="CO399"/>
      <c r="CP399"/>
      <c r="CQ399"/>
      <c r="CR399"/>
      <c r="CS399"/>
      <c r="CT399"/>
      <c r="CU399" s="86"/>
      <c r="CV399" s="86"/>
      <c r="CW399" s="86"/>
      <c r="CX399" s="86"/>
      <c r="CY399" s="86"/>
      <c r="CZ399"/>
      <c r="DA399"/>
      <c r="DB399"/>
      <c r="DC399" s="86"/>
      <c r="DD399"/>
      <c r="DE399"/>
      <c r="DF399"/>
      <c r="DG399" s="86">
        <v>266</v>
      </c>
      <c r="DH399">
        <v>383.67086791992187</v>
      </c>
      <c r="DI399">
        <v>-15.371654510498047</v>
      </c>
      <c r="DJ399">
        <v>46</v>
      </c>
      <c r="DK399" s="86">
        <v>96</v>
      </c>
      <c r="DL399">
        <v>120</v>
      </c>
      <c r="DM399"/>
      <c r="DN399"/>
      <c r="DO399" s="86"/>
      <c r="DP399"/>
      <c r="DQ399"/>
      <c r="DR399"/>
      <c r="DS399" s="86"/>
      <c r="DT399"/>
      <c r="DU399" s="86"/>
      <c r="DV399" s="86"/>
      <c r="DW399" s="86"/>
      <c r="DX399"/>
      <c r="DY399" s="86"/>
      <c r="DZ399" s="86"/>
      <c r="EA399" s="86"/>
      <c r="EB399"/>
      <c r="EC399" s="86"/>
      <c r="ED399" s="86"/>
      <c r="EE399" s="86"/>
      <c r="EF399"/>
      <c r="EG399" s="86"/>
      <c r="EH399" s="86"/>
      <c r="EI399" s="86"/>
      <c r="EJ399" s="159"/>
      <c r="EK399" s="159"/>
      <c r="EL399" s="160"/>
      <c r="FA399" s="78"/>
    </row>
    <row r="400" spans="1:157">
      <c r="A400" s="26"/>
      <c r="B400" s="26"/>
      <c r="C400" s="315"/>
      <c r="D400" s="37" t="s">
        <v>232</v>
      </c>
      <c r="E400" s="37" t="s">
        <v>233</v>
      </c>
      <c r="F400" s="38"/>
      <c r="G400" s="39"/>
      <c r="H400" s="40"/>
      <c r="I400" s="40"/>
      <c r="J400" s="40"/>
      <c r="K400" s="40"/>
      <c r="L400" s="40"/>
      <c r="M400" s="40"/>
      <c r="N400" s="40"/>
      <c r="O400" s="40"/>
      <c r="P400" s="40"/>
      <c r="Q400" s="40"/>
      <c r="R400" s="40"/>
      <c r="S400" s="40"/>
      <c r="T400" s="40"/>
      <c r="U400" s="40"/>
      <c r="V400" s="40"/>
      <c r="W400" s="40"/>
      <c r="X400" s="40"/>
      <c r="Y400" s="40"/>
      <c r="Z400" s="40"/>
      <c r="AA400" s="40"/>
      <c r="AB400" s="40"/>
      <c r="AC400" s="40"/>
      <c r="AD400" s="40"/>
      <c r="AE400" s="40"/>
      <c r="AF400" s="40"/>
      <c r="AG400" s="40"/>
      <c r="AH400" s="40"/>
      <c r="AI400" s="40"/>
      <c r="AJ400" s="40"/>
      <c r="AK400" s="40"/>
      <c r="AL400" s="40"/>
      <c r="AM400" s="40"/>
      <c r="AN400" s="40"/>
      <c r="AO400" s="40"/>
      <c r="AP400" s="40"/>
      <c r="AQ400" s="81"/>
      <c r="AR400" s="40"/>
      <c r="AS400" s="40"/>
      <c r="AT400" s="120" t="s">
        <v>922</v>
      </c>
      <c r="AU400" s="40" t="s">
        <v>922</v>
      </c>
      <c r="AV400" s="40" t="s">
        <v>922</v>
      </c>
      <c r="AW400" s="40" t="s">
        <v>829</v>
      </c>
      <c r="AX400" s="40" t="s">
        <v>922</v>
      </c>
      <c r="AY400" s="40" t="s">
        <v>810</v>
      </c>
      <c r="AZ400" s="40" t="s">
        <v>1619</v>
      </c>
      <c r="BA400" s="40" t="s">
        <v>1619</v>
      </c>
      <c r="BB400" s="40" t="s">
        <v>922</v>
      </c>
      <c r="BC400" s="40" t="s">
        <v>810</v>
      </c>
      <c r="BD400" s="106" t="s">
        <v>922</v>
      </c>
      <c r="BE400" s="140" t="s">
        <v>922</v>
      </c>
      <c r="BF400" s="140" t="s">
        <v>922</v>
      </c>
      <c r="BG400" s="40"/>
      <c r="BH400" s="40"/>
      <c r="BI400" s="40"/>
      <c r="BJ400" s="40"/>
      <c r="BK400" s="40"/>
      <c r="BL400" s="100"/>
      <c r="BM400" s="101"/>
      <c r="BN400" s="101"/>
      <c r="BO400" s="99"/>
      <c r="BP400" s="9"/>
      <c r="BQ400" s="1"/>
      <c r="BR400" s="25"/>
      <c r="BS400" s="67"/>
      <c r="BT400" s="67"/>
      <c r="BU400" s="84">
        <v>12.0425</v>
      </c>
      <c r="BV400" s="99">
        <v>6.8000000000000005E-2</v>
      </c>
      <c r="BW400" s="40">
        <v>2.72</v>
      </c>
      <c r="BX400" s="49">
        <v>6.801912753392067E-2</v>
      </c>
      <c r="BY400" s="57" t="s">
        <v>1443</v>
      </c>
      <c r="BZ400" s="14" t="s">
        <v>2456</v>
      </c>
      <c r="CA400" s="245">
        <v>41726.715578703705</v>
      </c>
      <c r="CB400" t="s">
        <v>2617</v>
      </c>
      <c r="CC400" s="13"/>
      <c r="CD400" s="67"/>
      <c r="CE400" s="55"/>
      <c r="CF400" s="71"/>
      <c r="CG400" s="71"/>
      <c r="CH400" s="71"/>
      <c r="CI400" s="55"/>
      <c r="CJ400" s="55"/>
      <c r="CK400" s="55"/>
      <c r="CL400" s="55"/>
      <c r="CM400" s="55"/>
      <c r="CN400"/>
      <c r="CO400"/>
      <c r="CP400"/>
      <c r="CQ400"/>
      <c r="CR400"/>
      <c r="CS400"/>
      <c r="CT400"/>
      <c r="CU400" s="86"/>
      <c r="CV400" s="86"/>
      <c r="CW400" s="86"/>
      <c r="CX400" s="86"/>
      <c r="CY400" s="86"/>
      <c r="CZ400"/>
      <c r="DA400"/>
      <c r="DB400"/>
      <c r="DC400" s="86"/>
      <c r="DD400"/>
      <c r="DE400"/>
      <c r="DF400"/>
      <c r="DG400" s="86">
        <v>267</v>
      </c>
      <c r="DH400">
        <v>383.67086791992187</v>
      </c>
      <c r="DI400">
        <v>-15.487448692321777</v>
      </c>
      <c r="DJ400">
        <v>46</v>
      </c>
      <c r="DK400" s="86">
        <v>92</v>
      </c>
      <c r="DL400">
        <v>120</v>
      </c>
      <c r="DM400"/>
      <c r="DN400"/>
      <c r="DO400" s="86"/>
      <c r="DP400"/>
      <c r="DQ400"/>
      <c r="DR400"/>
      <c r="DS400" s="86"/>
      <c r="DT400"/>
      <c r="DU400" s="86"/>
      <c r="DV400" s="86"/>
      <c r="DW400" s="86"/>
      <c r="DX400"/>
      <c r="DY400" s="86"/>
      <c r="DZ400" s="86"/>
      <c r="EA400" s="86"/>
      <c r="EB400"/>
      <c r="EC400" s="86"/>
      <c r="ED400" s="86"/>
      <c r="EE400" s="86"/>
      <c r="EF400"/>
      <c r="EG400" s="86"/>
      <c r="EH400" s="86"/>
      <c r="EI400" s="86"/>
      <c r="EJ400" s="159"/>
      <c r="EK400" s="159"/>
      <c r="EL400" s="160"/>
      <c r="FA400" s="78"/>
    </row>
    <row r="401" spans="1:157">
      <c r="A401" s="26"/>
      <c r="B401" s="26"/>
      <c r="C401" s="315"/>
      <c r="D401" s="37" t="s">
        <v>234</v>
      </c>
      <c r="E401" s="37" t="s">
        <v>235</v>
      </c>
      <c r="F401" s="38"/>
      <c r="G401" s="39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  <c r="AQ401" s="81"/>
      <c r="AR401" s="40"/>
      <c r="AS401" s="40"/>
      <c r="AT401" s="120" t="s">
        <v>1214</v>
      </c>
      <c r="AU401" s="40" t="s">
        <v>1214</v>
      </c>
      <c r="AV401" s="40" t="s">
        <v>1214</v>
      </c>
      <c r="AW401" s="40" t="s">
        <v>2081</v>
      </c>
      <c r="AX401" s="40" t="s">
        <v>1214</v>
      </c>
      <c r="AY401" s="40" t="s">
        <v>1623</v>
      </c>
      <c r="AZ401" s="40" t="s">
        <v>1623</v>
      </c>
      <c r="BA401" s="40" t="s">
        <v>1623</v>
      </c>
      <c r="BB401" s="40" t="s">
        <v>1214</v>
      </c>
      <c r="BC401" s="40" t="s">
        <v>1623</v>
      </c>
      <c r="BD401" s="106" t="s">
        <v>1214</v>
      </c>
      <c r="BE401" s="140" t="s">
        <v>1214</v>
      </c>
      <c r="BF401" s="140" t="s">
        <v>1214</v>
      </c>
      <c r="BG401" s="40"/>
      <c r="BH401" s="40"/>
      <c r="BI401" s="40"/>
      <c r="BJ401" s="40"/>
      <c r="BK401" s="40"/>
      <c r="BL401" s="100"/>
      <c r="BM401" s="101"/>
      <c r="BN401" s="101"/>
      <c r="BO401" s="99"/>
      <c r="BP401" s="9"/>
      <c r="BQ401" s="1"/>
      <c r="BR401" s="25"/>
      <c r="BS401" s="67"/>
      <c r="BT401" s="67"/>
      <c r="BU401" s="84">
        <v>12.2098</v>
      </c>
      <c r="BV401" s="99">
        <v>6.5000000000000002E-2</v>
      </c>
      <c r="BW401" s="40">
        <v>2.7733333333333303</v>
      </c>
      <c r="BX401" s="49">
        <v>6.8837395395255851E-2</v>
      </c>
      <c r="BY401" s="57" t="s">
        <v>1444</v>
      </c>
      <c r="BZ401" s="14" t="s">
        <v>2458</v>
      </c>
      <c r="CA401" s="245">
        <v>41726.715578703705</v>
      </c>
      <c r="CB401" t="s">
        <v>2618</v>
      </c>
      <c r="CC401" s="13"/>
      <c r="CD401" s="67"/>
      <c r="CE401" s="55"/>
      <c r="CF401" s="71"/>
      <c r="CG401" s="71"/>
      <c r="CH401" s="71"/>
      <c r="CI401" s="55"/>
      <c r="CJ401" s="55"/>
      <c r="CK401" s="55"/>
      <c r="CL401" s="55"/>
      <c r="CM401" s="55"/>
      <c r="CN401"/>
      <c r="CO401"/>
      <c r="CP401"/>
      <c r="CQ401"/>
      <c r="CR401"/>
      <c r="CS401"/>
      <c r="CT401"/>
      <c r="CU401" s="86"/>
      <c r="CV401" s="86"/>
      <c r="CW401" s="86"/>
      <c r="CX401" s="86"/>
      <c r="CY401" s="86"/>
      <c r="CZ401"/>
      <c r="DA401"/>
      <c r="DB401"/>
      <c r="DC401" s="86"/>
      <c r="DD401"/>
      <c r="DE401"/>
      <c r="DF401"/>
      <c r="DG401" s="86">
        <v>268</v>
      </c>
      <c r="DH401">
        <v>383.13681030273437</v>
      </c>
      <c r="DI401">
        <v>-15.603676795959473</v>
      </c>
      <c r="DJ401">
        <v>47.066665649414063</v>
      </c>
      <c r="DK401" s="86">
        <v>96</v>
      </c>
      <c r="DL401">
        <v>120</v>
      </c>
      <c r="DM401"/>
      <c r="DN401"/>
      <c r="DO401" s="86"/>
      <c r="DP401"/>
      <c r="DQ401"/>
      <c r="DR401"/>
      <c r="DS401" s="86"/>
      <c r="DT401"/>
      <c r="DU401" s="86"/>
      <c r="DV401" s="86"/>
      <c r="DW401" s="86"/>
      <c r="DX401"/>
      <c r="DY401" s="86"/>
      <c r="DZ401" s="86"/>
      <c r="EA401" s="86"/>
      <c r="EB401"/>
      <c r="EC401" s="86"/>
      <c r="ED401" s="86"/>
      <c r="EE401" s="86"/>
      <c r="EF401"/>
      <c r="EG401" s="86"/>
      <c r="EH401" s="86"/>
      <c r="EI401" s="86"/>
      <c r="EJ401" s="159"/>
      <c r="EK401" s="159"/>
      <c r="EL401" s="160"/>
      <c r="FA401" s="78"/>
    </row>
    <row r="402" spans="1:157">
      <c r="A402" s="26"/>
      <c r="B402" s="26"/>
      <c r="C402" s="315"/>
      <c r="D402" s="37" t="s">
        <v>236</v>
      </c>
      <c r="E402" s="37" t="s">
        <v>237</v>
      </c>
      <c r="F402" s="38"/>
      <c r="G402" s="39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6"/>
      <c r="AH402" s="40"/>
      <c r="AI402" s="46"/>
      <c r="AJ402" s="40"/>
      <c r="AK402" s="40"/>
      <c r="AL402" s="40"/>
      <c r="AM402" s="40"/>
      <c r="AN402" s="40"/>
      <c r="AO402" s="40"/>
      <c r="AP402" s="40"/>
      <c r="AQ402" s="81"/>
      <c r="AR402" s="40"/>
      <c r="AS402" s="40"/>
      <c r="AT402" s="120" t="s">
        <v>2128</v>
      </c>
      <c r="AU402" s="40" t="s">
        <v>2128</v>
      </c>
      <c r="AV402" s="40" t="s">
        <v>2128</v>
      </c>
      <c r="AW402" s="40" t="s">
        <v>838</v>
      </c>
      <c r="AX402" s="40" t="s">
        <v>2208</v>
      </c>
      <c r="AY402" s="40" t="s">
        <v>816</v>
      </c>
      <c r="AZ402" s="40" t="s">
        <v>221</v>
      </c>
      <c r="BA402" s="40" t="s">
        <v>221</v>
      </c>
      <c r="BB402" s="40" t="s">
        <v>2208</v>
      </c>
      <c r="BC402" s="40" t="s">
        <v>816</v>
      </c>
      <c r="BD402" s="106" t="s">
        <v>2208</v>
      </c>
      <c r="BE402" s="140" t="s">
        <v>2208</v>
      </c>
      <c r="BF402" s="140" t="s">
        <v>2208</v>
      </c>
      <c r="BG402" s="40"/>
      <c r="BH402" s="40"/>
      <c r="BI402" s="40"/>
      <c r="BJ402" s="40"/>
      <c r="BK402" s="40"/>
      <c r="BL402" s="100"/>
      <c r="BM402" s="101"/>
      <c r="BN402" s="101"/>
      <c r="BO402" s="99"/>
      <c r="BP402" s="9"/>
      <c r="BQ402" s="1"/>
      <c r="BR402" s="25"/>
      <c r="BS402" s="67"/>
      <c r="BT402" s="67"/>
      <c r="BU402" s="84">
        <v>12.3775</v>
      </c>
      <c r="BV402" s="99">
        <v>6.3E-2</v>
      </c>
      <c r="BW402" s="40">
        <v>2.8266666666666636</v>
      </c>
      <c r="BX402" s="49">
        <v>6.967051816665866E-2</v>
      </c>
      <c r="BY402" s="57" t="s">
        <v>118</v>
      </c>
      <c r="BZ402" s="14" t="s">
        <v>2460</v>
      </c>
      <c r="CA402" s="245">
        <v>41726.715578703705</v>
      </c>
      <c r="CB402" t="s">
        <v>2619</v>
      </c>
      <c r="CC402" s="13"/>
      <c r="CD402" s="67"/>
      <c r="CE402" s="55"/>
      <c r="CF402" s="71"/>
      <c r="CG402" s="71"/>
      <c r="CH402" s="71"/>
      <c r="CI402" s="55"/>
      <c r="CJ402" s="55"/>
      <c r="CK402" s="55"/>
      <c r="CL402" s="55"/>
      <c r="CM402" s="55"/>
      <c r="CN402"/>
      <c r="CO402"/>
      <c r="CP402"/>
      <c r="CQ402"/>
      <c r="CR402"/>
      <c r="CS402"/>
      <c r="CT402"/>
      <c r="CU402" s="86"/>
      <c r="CV402" s="86"/>
      <c r="CW402" s="86"/>
      <c r="CX402" s="86"/>
      <c r="CY402" s="86"/>
      <c r="CZ402"/>
      <c r="DA402"/>
      <c r="DB402"/>
      <c r="DC402" s="86"/>
      <c r="DD402"/>
      <c r="DE402"/>
      <c r="DF402"/>
      <c r="DG402" s="86">
        <v>268</v>
      </c>
      <c r="DH402">
        <v>383.13681030273437</v>
      </c>
      <c r="DI402">
        <v>-15.603676795959473</v>
      </c>
      <c r="DJ402">
        <v>45.933334350585938</v>
      </c>
      <c r="DK402" s="86">
        <v>91</v>
      </c>
      <c r="DL402">
        <v>120</v>
      </c>
      <c r="DM402"/>
      <c r="DN402"/>
      <c r="DO402" s="86"/>
      <c r="DP402"/>
      <c r="DQ402"/>
      <c r="DR402"/>
      <c r="DS402" s="86"/>
      <c r="DT402"/>
      <c r="DU402" s="86"/>
      <c r="DV402" s="86"/>
      <c r="DW402" s="86"/>
      <c r="DX402"/>
      <c r="DY402" s="86"/>
      <c r="DZ402" s="86"/>
      <c r="EA402" s="86"/>
      <c r="EB402"/>
      <c r="EC402" s="86"/>
      <c r="ED402" s="86"/>
      <c r="EE402" s="86"/>
      <c r="EF402"/>
      <c r="EG402" s="86"/>
      <c r="EH402" s="86"/>
      <c r="EI402" s="86"/>
      <c r="EJ402" s="159"/>
      <c r="EK402" s="159"/>
      <c r="EL402" s="160"/>
      <c r="FA402" s="78"/>
    </row>
    <row r="403" spans="1:157">
      <c r="A403" s="26"/>
      <c r="B403" s="26"/>
      <c r="C403" s="315"/>
      <c r="D403" s="37" t="s">
        <v>238</v>
      </c>
      <c r="E403" s="37" t="s">
        <v>239</v>
      </c>
      <c r="F403" s="38"/>
      <c r="G403" s="39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  <c r="AQ403" s="81"/>
      <c r="AR403" s="40"/>
      <c r="AS403" s="40"/>
      <c r="AT403" s="120" t="s">
        <v>927</v>
      </c>
      <c r="AU403" s="40" t="s">
        <v>927</v>
      </c>
      <c r="AV403" s="40" t="s">
        <v>927</v>
      </c>
      <c r="AW403" s="40" t="s">
        <v>2209</v>
      </c>
      <c r="AX403" s="40" t="s">
        <v>927</v>
      </c>
      <c r="AY403" s="40" t="s">
        <v>2209</v>
      </c>
      <c r="AZ403" s="40" t="s">
        <v>2209</v>
      </c>
      <c r="BA403" s="40" t="s">
        <v>2209</v>
      </c>
      <c r="BB403" s="40" t="s">
        <v>927</v>
      </c>
      <c r="BC403" s="40" t="s">
        <v>2209</v>
      </c>
      <c r="BD403" s="106" t="s">
        <v>927</v>
      </c>
      <c r="BE403" s="140" t="s">
        <v>927</v>
      </c>
      <c r="BF403" s="140" t="s">
        <v>927</v>
      </c>
      <c r="BG403" s="40"/>
      <c r="BH403" s="40"/>
      <c r="BI403" s="40"/>
      <c r="BJ403" s="40"/>
      <c r="BK403" s="40"/>
      <c r="BL403" s="100"/>
      <c r="BM403" s="101"/>
      <c r="BN403" s="101"/>
      <c r="BO403" s="99"/>
      <c r="BP403" s="9"/>
      <c r="BQ403" s="1"/>
      <c r="BR403" s="25"/>
      <c r="BS403" s="67"/>
      <c r="BT403" s="67"/>
      <c r="BU403" s="84">
        <v>12.540599999999998</v>
      </c>
      <c r="BV403" s="99">
        <v>6.0999999999999999E-2</v>
      </c>
      <c r="BW403" s="40">
        <v>2.88</v>
      </c>
      <c r="BX403" s="49">
        <v>7.0518857606020002E-2</v>
      </c>
      <c r="BY403" s="57" t="s">
        <v>119</v>
      </c>
      <c r="BZ403" s="14" t="s">
        <v>2462</v>
      </c>
      <c r="CA403" s="245">
        <v>41726.715578703705</v>
      </c>
      <c r="CB403" t="s">
        <v>2620</v>
      </c>
      <c r="CC403" s="13"/>
      <c r="CD403" s="67"/>
      <c r="CE403" s="55"/>
      <c r="CF403" s="71"/>
      <c r="CG403" s="71"/>
      <c r="CH403" s="71"/>
      <c r="CI403" s="55"/>
      <c r="CJ403" s="55"/>
      <c r="CK403" s="55"/>
      <c r="CL403" s="55"/>
      <c r="CM403" s="55"/>
      <c r="CN403"/>
      <c r="CO403"/>
      <c r="CP403"/>
      <c r="CQ403"/>
      <c r="CR403"/>
      <c r="CS403"/>
      <c r="CT403"/>
      <c r="CU403" s="86"/>
      <c r="CV403" s="86"/>
      <c r="CW403" s="86"/>
      <c r="CX403" s="86"/>
      <c r="CY403" s="86"/>
      <c r="CZ403"/>
      <c r="DA403"/>
      <c r="DB403"/>
      <c r="DC403" s="86"/>
      <c r="DD403"/>
      <c r="DE403"/>
      <c r="DF403"/>
      <c r="DG403" s="86">
        <v>269</v>
      </c>
      <c r="DH403">
        <v>383.13681030273437</v>
      </c>
      <c r="DI403">
        <v>-15.720338821411133</v>
      </c>
      <c r="DJ403">
        <v>46.266666412353516</v>
      </c>
      <c r="DK403" s="86">
        <v>96</v>
      </c>
      <c r="DL403">
        <v>120</v>
      </c>
      <c r="DM403"/>
      <c r="DN403"/>
      <c r="DO403" s="86"/>
      <c r="DP403"/>
      <c r="DQ403"/>
      <c r="DR403"/>
      <c r="DS403" s="86"/>
      <c r="DT403"/>
      <c r="DU403" s="86"/>
      <c r="DV403" s="86"/>
      <c r="DW403" s="86"/>
      <c r="DX403"/>
      <c r="DY403" s="86"/>
      <c r="DZ403" s="86"/>
      <c r="EA403" s="86"/>
      <c r="EB403"/>
      <c r="EC403" s="86"/>
      <c r="ED403" s="86"/>
      <c r="EE403" s="86"/>
      <c r="EF403"/>
      <c r="EG403" s="86"/>
      <c r="EH403" s="86"/>
      <c r="EI403" s="86"/>
      <c r="EJ403" s="159"/>
      <c r="EK403" s="159"/>
      <c r="EL403" s="160"/>
      <c r="FA403" s="78"/>
    </row>
    <row r="404" spans="1:157">
      <c r="A404" s="26"/>
      <c r="B404" s="26"/>
      <c r="C404" s="315"/>
      <c r="D404" s="37" t="s">
        <v>240</v>
      </c>
      <c r="E404" s="37" t="s">
        <v>241</v>
      </c>
      <c r="F404" s="38"/>
      <c r="G404" s="39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  <c r="AQ404" s="81"/>
      <c r="AR404" s="40"/>
      <c r="AS404" s="40"/>
      <c r="AT404" s="120" t="s">
        <v>1207</v>
      </c>
      <c r="AU404" s="40" t="s">
        <v>1207</v>
      </c>
      <c r="AV404" s="40" t="s">
        <v>1207</v>
      </c>
      <c r="AW404" s="40" t="s">
        <v>1207</v>
      </c>
      <c r="AX404" s="40" t="s">
        <v>1206</v>
      </c>
      <c r="AY404" s="40" t="s">
        <v>1207</v>
      </c>
      <c r="AZ404" s="40" t="s">
        <v>1207</v>
      </c>
      <c r="BA404" s="40" t="s">
        <v>1207</v>
      </c>
      <c r="BB404" s="40" t="s">
        <v>1206</v>
      </c>
      <c r="BC404" s="40" t="s">
        <v>1207</v>
      </c>
      <c r="BD404" s="106" t="s">
        <v>1206</v>
      </c>
      <c r="BE404" s="140" t="s">
        <v>1206</v>
      </c>
      <c r="BF404" s="140" t="s">
        <v>1206</v>
      </c>
      <c r="BG404" s="40"/>
      <c r="BH404" s="40"/>
      <c r="BI404" s="40"/>
      <c r="BJ404" s="40"/>
      <c r="BK404" s="40"/>
      <c r="BL404" s="100"/>
      <c r="BM404" s="101"/>
      <c r="BN404" s="101"/>
      <c r="BO404" s="99"/>
      <c r="BP404" s="9"/>
      <c r="BQ404" s="1"/>
      <c r="BR404" s="25"/>
      <c r="BS404" s="67"/>
      <c r="BT404" s="67"/>
      <c r="BU404" s="84">
        <v>12.705399999999999</v>
      </c>
      <c r="BV404" s="99">
        <v>5.8999999999999997E-2</v>
      </c>
      <c r="BW404" s="40">
        <v>2.93333333333333</v>
      </c>
      <c r="BX404" s="49">
        <v>7.1382786550900232E-2</v>
      </c>
      <c r="BY404" s="57" t="s">
        <v>120</v>
      </c>
      <c r="BZ404" s="14" t="s">
        <v>2454</v>
      </c>
      <c r="CA404" s="245">
        <v>41726.715578703705</v>
      </c>
      <c r="CB404" t="s">
        <v>2220</v>
      </c>
      <c r="CC404" s="13"/>
      <c r="CD404" s="67"/>
      <c r="CE404" s="55"/>
      <c r="CF404" s="71"/>
      <c r="CG404" s="71"/>
      <c r="CH404" s="71"/>
      <c r="CI404" s="55"/>
      <c r="CJ404" s="55"/>
      <c r="CK404" s="55"/>
      <c r="CL404" s="55"/>
      <c r="CM404" s="55"/>
      <c r="CN404"/>
      <c r="CO404"/>
      <c r="CP404"/>
      <c r="CQ404"/>
      <c r="CR404"/>
      <c r="CS404"/>
      <c r="CT404"/>
      <c r="CU404" s="86"/>
      <c r="CV404" s="86"/>
      <c r="CW404" s="86"/>
      <c r="CX404" s="86"/>
      <c r="CY404" s="86"/>
      <c r="CZ404"/>
      <c r="DA404"/>
      <c r="DB404"/>
      <c r="DC404" s="86"/>
      <c r="DD404"/>
      <c r="DE404"/>
      <c r="DF404"/>
      <c r="DG404" s="86">
        <v>270</v>
      </c>
      <c r="DH404">
        <v>383.13681030273437</v>
      </c>
      <c r="DI404">
        <v>-15.837435722351074</v>
      </c>
      <c r="DJ404">
        <v>45.400001525878906</v>
      </c>
      <c r="DK404" s="86">
        <v>92</v>
      </c>
      <c r="DL404">
        <v>120</v>
      </c>
      <c r="DM404"/>
      <c r="DN404"/>
      <c r="DO404" s="86"/>
      <c r="DP404"/>
      <c r="DQ404"/>
      <c r="DR404"/>
      <c r="DS404" s="86"/>
      <c r="DT404"/>
      <c r="DU404" s="86"/>
      <c r="DV404" s="86"/>
      <c r="DW404" s="86"/>
      <c r="DX404"/>
      <c r="DY404" s="86"/>
      <c r="DZ404" s="86"/>
      <c r="EA404" s="86"/>
      <c r="EB404"/>
      <c r="EC404" s="86"/>
      <c r="ED404" s="86"/>
      <c r="EE404" s="86"/>
      <c r="EF404"/>
      <c r="EG404" s="86"/>
      <c r="EH404" s="86"/>
      <c r="EI404" s="86"/>
      <c r="EJ404" s="159"/>
      <c r="EK404" s="159"/>
      <c r="EL404" s="160"/>
      <c r="FA404" s="78"/>
    </row>
    <row r="405" spans="1:157">
      <c r="A405" s="26"/>
      <c r="B405" s="26"/>
      <c r="C405" s="315"/>
      <c r="D405" s="37" t="s">
        <v>242</v>
      </c>
      <c r="E405" s="37" t="s">
        <v>243</v>
      </c>
      <c r="F405" s="38"/>
      <c r="G405" s="39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  <c r="AQ405" s="81"/>
      <c r="AR405" s="40"/>
      <c r="AS405" s="40"/>
      <c r="AT405" s="120" t="s">
        <v>922</v>
      </c>
      <c r="AU405" s="40" t="s">
        <v>922</v>
      </c>
      <c r="AV405" s="40" t="s">
        <v>922</v>
      </c>
      <c r="AW405" s="40" t="s">
        <v>922</v>
      </c>
      <c r="AX405" s="40" t="s">
        <v>922</v>
      </c>
      <c r="AY405" s="40">
        <v>0</v>
      </c>
      <c r="AZ405" s="40">
        <v>0</v>
      </c>
      <c r="BA405" s="40">
        <v>0</v>
      </c>
      <c r="BB405" s="40" t="s">
        <v>922</v>
      </c>
      <c r="BC405" s="40">
        <v>0</v>
      </c>
      <c r="BD405" s="106" t="s">
        <v>922</v>
      </c>
      <c r="BE405" s="140" t="s">
        <v>922</v>
      </c>
      <c r="BF405" s="140" t="s">
        <v>922</v>
      </c>
      <c r="BG405" s="40"/>
      <c r="BH405" s="40"/>
      <c r="BI405" s="40"/>
      <c r="BJ405" s="40"/>
      <c r="BK405" s="40"/>
      <c r="BL405" s="100"/>
      <c r="BM405" s="101"/>
      <c r="BN405" s="101"/>
      <c r="BO405" s="99"/>
      <c r="BP405" s="9"/>
      <c r="BQ405" s="1"/>
      <c r="BR405" s="25"/>
      <c r="BS405" s="67"/>
      <c r="BT405" s="67"/>
      <c r="BU405" s="84">
        <v>12.8599</v>
      </c>
      <c r="BV405" s="99">
        <v>5.7000000000000002E-2</v>
      </c>
      <c r="BW405" s="40">
        <v>2.9866666666666633</v>
      </c>
      <c r="BX405" s="49">
        <v>7.2262689328245977E-2</v>
      </c>
      <c r="BY405" s="57" t="s">
        <v>121</v>
      </c>
      <c r="BZ405" s="14" t="s">
        <v>427</v>
      </c>
      <c r="CA405" s="245">
        <v>41726.715590277781</v>
      </c>
      <c r="CB405" t="s">
        <v>2621</v>
      </c>
      <c r="CC405" s="13"/>
      <c r="CD405" s="67"/>
      <c r="CE405" s="55"/>
      <c r="CF405" s="71"/>
      <c r="CG405" s="71"/>
      <c r="CH405" s="71"/>
      <c r="CI405" s="55"/>
      <c r="CJ405" s="55"/>
      <c r="CK405" s="55"/>
      <c r="CL405" s="55"/>
      <c r="CM405" s="55"/>
      <c r="CN405"/>
      <c r="CO405"/>
      <c r="CP405"/>
      <c r="CQ405"/>
      <c r="CR405"/>
      <c r="CS405"/>
      <c r="CT405"/>
      <c r="CU405" s="86"/>
      <c r="CV405" s="86"/>
      <c r="CW405" s="86"/>
      <c r="CX405" s="86"/>
      <c r="CY405" s="86"/>
      <c r="CZ405"/>
      <c r="DA405"/>
      <c r="DB405"/>
      <c r="DC405" s="86"/>
      <c r="DD405"/>
      <c r="DE405"/>
      <c r="DF405"/>
      <c r="DG405" s="86">
        <v>270</v>
      </c>
      <c r="DH405">
        <v>382.59597778320313</v>
      </c>
      <c r="DI405">
        <v>-15.837435722351074</v>
      </c>
      <c r="DJ405">
        <v>46.866664886474609</v>
      </c>
      <c r="DK405" s="86">
        <v>96</v>
      </c>
      <c r="DL405">
        <v>120</v>
      </c>
      <c r="DM405"/>
      <c r="DN405"/>
      <c r="DO405" s="86"/>
      <c r="DP405"/>
      <c r="DQ405"/>
      <c r="DR405"/>
      <c r="DS405" s="86"/>
      <c r="DT405"/>
      <c r="DU405" s="86"/>
      <c r="DV405" s="86"/>
      <c r="DW405" s="86"/>
      <c r="DX405"/>
      <c r="DY405" s="86"/>
      <c r="DZ405" s="86"/>
      <c r="EA405" s="86"/>
      <c r="EB405"/>
      <c r="EC405" s="86"/>
      <c r="ED405" s="86"/>
      <c r="EE405" s="86"/>
      <c r="EF405"/>
      <c r="EG405" s="86"/>
      <c r="EH405" s="86"/>
      <c r="EI405" s="86"/>
      <c r="EJ405" s="159"/>
      <c r="EK405" s="159"/>
      <c r="EL405" s="160"/>
      <c r="FA405" s="78"/>
    </row>
    <row r="406" spans="1:157">
      <c r="A406" s="26"/>
      <c r="B406" s="26"/>
      <c r="C406" s="315"/>
      <c r="D406" s="37" t="s">
        <v>2222</v>
      </c>
      <c r="E406" s="37" t="s">
        <v>2223</v>
      </c>
      <c r="F406" s="38"/>
      <c r="G406" s="39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  <c r="AQ406" s="81"/>
      <c r="AR406" s="40"/>
      <c r="AS406" s="40"/>
      <c r="AT406" s="120" t="s">
        <v>922</v>
      </c>
      <c r="AU406" s="40" t="s">
        <v>922</v>
      </c>
      <c r="AV406" s="40" t="s">
        <v>922</v>
      </c>
      <c r="AW406" s="40" t="s">
        <v>829</v>
      </c>
      <c r="AX406" s="40" t="s">
        <v>922</v>
      </c>
      <c r="AY406" s="40" t="s">
        <v>810</v>
      </c>
      <c r="AZ406" s="40" t="s">
        <v>1619</v>
      </c>
      <c r="BA406" s="40" t="s">
        <v>1619</v>
      </c>
      <c r="BB406" s="40" t="s">
        <v>922</v>
      </c>
      <c r="BC406" s="40" t="s">
        <v>810</v>
      </c>
      <c r="BD406" s="106" t="s">
        <v>922</v>
      </c>
      <c r="BE406" s="140" t="s">
        <v>922</v>
      </c>
      <c r="BF406" s="140" t="s">
        <v>922</v>
      </c>
      <c r="BG406" s="40"/>
      <c r="BH406" s="40"/>
      <c r="BI406" s="40"/>
      <c r="BJ406" s="40"/>
      <c r="BK406" s="40"/>
      <c r="BL406" s="100"/>
      <c r="BM406" s="101"/>
      <c r="BN406" s="101"/>
      <c r="BO406" s="99"/>
      <c r="BP406" s="9"/>
      <c r="BQ406" s="1"/>
      <c r="BR406" s="25"/>
      <c r="BS406" s="67"/>
      <c r="BT406" s="67"/>
      <c r="BU406" s="84">
        <v>12.999499999999999</v>
      </c>
      <c r="BV406" s="99">
        <v>5.6000000000000001E-2</v>
      </c>
      <c r="BW406" s="40">
        <v>3.04</v>
      </c>
      <c r="BX406" s="49">
        <v>7.3158962181892828E-2</v>
      </c>
      <c r="BY406" s="57" t="s">
        <v>1298</v>
      </c>
      <c r="BZ406" s="14" t="s">
        <v>2456</v>
      </c>
      <c r="CA406" s="245">
        <v>41726.715590277781</v>
      </c>
      <c r="CB406" t="s">
        <v>2622</v>
      </c>
      <c r="CC406" s="13"/>
      <c r="CD406" s="67"/>
      <c r="CE406" s="55"/>
      <c r="CF406" s="71"/>
      <c r="CG406" s="71"/>
      <c r="CH406" s="71"/>
      <c r="CI406" s="55"/>
      <c r="CJ406" s="55"/>
      <c r="CK406" s="55"/>
      <c r="CL406" s="55"/>
      <c r="CM406" s="55"/>
      <c r="CN406"/>
      <c r="CO406"/>
      <c r="CP406"/>
      <c r="CQ406"/>
      <c r="CR406"/>
      <c r="CS406"/>
      <c r="CT406"/>
      <c r="CU406" s="86"/>
      <c r="CV406" s="86"/>
      <c r="CW406" s="86"/>
      <c r="CX406" s="86"/>
      <c r="CY406" s="86"/>
      <c r="CZ406"/>
      <c r="DA406"/>
      <c r="DB406"/>
      <c r="DC406" s="86"/>
      <c r="DD406"/>
      <c r="DE406"/>
      <c r="DF406"/>
      <c r="DG406" s="86">
        <v>271</v>
      </c>
      <c r="DH406">
        <v>382.59597778320313</v>
      </c>
      <c r="DI406">
        <v>-15.954967498779297</v>
      </c>
      <c r="DJ406">
        <v>42.933334350585937</v>
      </c>
      <c r="DK406" s="86">
        <v>99</v>
      </c>
      <c r="DL406">
        <v>120</v>
      </c>
      <c r="DM406"/>
      <c r="DN406"/>
      <c r="DO406" s="86"/>
      <c r="DP406"/>
      <c r="DQ406"/>
      <c r="DR406"/>
      <c r="DS406" s="86"/>
      <c r="DT406"/>
      <c r="DU406" s="86"/>
      <c r="DV406" s="86"/>
      <c r="DW406" s="86"/>
      <c r="DX406"/>
      <c r="DY406" s="86"/>
      <c r="DZ406" s="86"/>
      <c r="EA406" s="86"/>
      <c r="EB406"/>
      <c r="EC406" s="86"/>
      <c r="ED406" s="86"/>
      <c r="EE406" s="86"/>
      <c r="EF406"/>
      <c r="EG406" s="86"/>
      <c r="EH406" s="86"/>
      <c r="EI406" s="86"/>
      <c r="EJ406" s="159"/>
      <c r="EK406" s="159"/>
      <c r="EL406" s="160"/>
      <c r="FA406" s="78"/>
    </row>
    <row r="407" spans="1:157">
      <c r="A407" s="26"/>
      <c r="B407" s="26"/>
      <c r="C407" s="315"/>
      <c r="D407" s="37" t="s">
        <v>2224</v>
      </c>
      <c r="E407" s="37" t="s">
        <v>2225</v>
      </c>
      <c r="F407" s="38"/>
      <c r="G407" s="39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  <c r="AQ407" s="81"/>
      <c r="AR407" s="40"/>
      <c r="AS407" s="40"/>
      <c r="AT407" s="120" t="s">
        <v>1214</v>
      </c>
      <c r="AU407" s="40" t="s">
        <v>1214</v>
      </c>
      <c r="AV407" s="40" t="s">
        <v>1214</v>
      </c>
      <c r="AW407" s="40" t="s">
        <v>1183</v>
      </c>
      <c r="AX407" s="40" t="s">
        <v>1214</v>
      </c>
      <c r="AY407" s="40" t="s">
        <v>2079</v>
      </c>
      <c r="AZ407" s="40" t="s">
        <v>2079</v>
      </c>
      <c r="BA407" s="40" t="s">
        <v>2079</v>
      </c>
      <c r="BB407" s="40" t="s">
        <v>1214</v>
      </c>
      <c r="BC407" s="40" t="s">
        <v>2079</v>
      </c>
      <c r="BD407" s="106" t="s">
        <v>1214</v>
      </c>
      <c r="BE407" s="140" t="s">
        <v>1214</v>
      </c>
      <c r="BF407" s="140" t="s">
        <v>1214</v>
      </c>
      <c r="BG407" s="40"/>
      <c r="BH407" s="40"/>
      <c r="BI407" s="40"/>
      <c r="BJ407" s="40"/>
      <c r="BK407" s="40"/>
      <c r="BL407" s="100"/>
      <c r="BM407" s="101"/>
      <c r="BN407" s="101"/>
      <c r="BO407" s="99"/>
      <c r="BP407" s="9"/>
      <c r="BQ407" s="1"/>
      <c r="BR407" s="25"/>
      <c r="BS407" s="67"/>
      <c r="BT407" s="67"/>
      <c r="BU407" s="84">
        <v>13.151599999999998</v>
      </c>
      <c r="BV407" s="99">
        <v>5.3999999999999999E-2</v>
      </c>
      <c r="BW407" s="40">
        <v>3.0933333333333297</v>
      </c>
      <c r="BX407" s="49">
        <v>7.4072013718741558E-2</v>
      </c>
      <c r="BY407" s="57" t="s">
        <v>122</v>
      </c>
      <c r="BZ407" s="14" t="s">
        <v>2458</v>
      </c>
      <c r="CA407" s="245">
        <v>41726.715590277781</v>
      </c>
      <c r="CB407" t="s">
        <v>2623</v>
      </c>
      <c r="CC407" s="13"/>
      <c r="CD407" s="67"/>
      <c r="CE407" s="55"/>
      <c r="CF407" s="71"/>
      <c r="CG407" s="71"/>
      <c r="CH407" s="71"/>
      <c r="CI407" s="55"/>
      <c r="CJ407" s="55"/>
      <c r="CK407" s="55"/>
      <c r="CL407" s="55"/>
      <c r="CM407" s="55"/>
      <c r="CN407"/>
      <c r="CO407"/>
      <c r="CP407"/>
      <c r="CQ407"/>
      <c r="CR407"/>
      <c r="CS407"/>
      <c r="CT407"/>
      <c r="CU407" s="86"/>
      <c r="CV407" s="86"/>
      <c r="CW407" s="86"/>
      <c r="CX407" s="86"/>
      <c r="CY407" s="86"/>
      <c r="CZ407"/>
      <c r="DA407"/>
      <c r="DB407"/>
      <c r="DC407" s="86"/>
      <c r="DD407"/>
      <c r="DE407"/>
      <c r="DF407"/>
      <c r="DG407" s="86">
        <v>272</v>
      </c>
      <c r="DH407">
        <v>382.59597778320313</v>
      </c>
      <c r="DI407">
        <v>-16.072933197021484</v>
      </c>
      <c r="DJ407">
        <v>44.533332824707031</v>
      </c>
      <c r="DK407" s="86">
        <v>96</v>
      </c>
      <c r="DL407">
        <v>120</v>
      </c>
      <c r="DM407"/>
      <c r="DN407"/>
      <c r="DO407" s="86"/>
      <c r="DP407"/>
      <c r="DQ407"/>
      <c r="DR407"/>
      <c r="DS407" s="86"/>
      <c r="DT407"/>
      <c r="DU407" s="86"/>
      <c r="DV407" s="86"/>
      <c r="DW407" s="86"/>
      <c r="DX407"/>
      <c r="DY407" s="86"/>
      <c r="DZ407" s="86"/>
      <c r="EA407" s="86"/>
      <c r="EB407"/>
      <c r="EC407" s="86"/>
      <c r="ED407" s="86"/>
      <c r="EE407" s="86"/>
      <c r="EF407"/>
      <c r="EG407" s="86"/>
      <c r="EH407" s="86"/>
      <c r="EI407" s="86"/>
      <c r="EJ407" s="159"/>
      <c r="EK407" s="159"/>
      <c r="EL407" s="160"/>
      <c r="FA407" s="78"/>
    </row>
    <row r="408" spans="1:157">
      <c r="A408" s="26"/>
      <c r="B408" s="26"/>
      <c r="C408" s="315"/>
      <c r="D408" s="37" t="s">
        <v>2226</v>
      </c>
      <c r="E408" s="37" t="s">
        <v>745</v>
      </c>
      <c r="F408" s="38"/>
      <c r="G408" s="39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6"/>
      <c r="AH408" s="40"/>
      <c r="AI408" s="46"/>
      <c r="AJ408" s="40"/>
      <c r="AK408" s="40"/>
      <c r="AL408" s="40"/>
      <c r="AM408" s="40"/>
      <c r="AN408" s="40"/>
      <c r="AO408" s="40"/>
      <c r="AP408" s="40"/>
      <c r="AQ408" s="81"/>
      <c r="AR408" s="40"/>
      <c r="AS408" s="40"/>
      <c r="AT408" s="120" t="s">
        <v>2128</v>
      </c>
      <c r="AU408" s="40" t="s">
        <v>2128</v>
      </c>
      <c r="AV408" s="40" t="s">
        <v>2128</v>
      </c>
      <c r="AW408" s="40" t="s">
        <v>2208</v>
      </c>
      <c r="AX408" s="40" t="s">
        <v>2208</v>
      </c>
      <c r="AY408" s="40" t="s">
        <v>1861</v>
      </c>
      <c r="AZ408" s="40" t="s">
        <v>1861</v>
      </c>
      <c r="BA408" s="40" t="s">
        <v>1861</v>
      </c>
      <c r="BB408" s="40" t="s">
        <v>2208</v>
      </c>
      <c r="BC408" s="40" t="s">
        <v>1861</v>
      </c>
      <c r="BD408" s="106" t="s">
        <v>2208</v>
      </c>
      <c r="BE408" s="140" t="s">
        <v>2208</v>
      </c>
      <c r="BF408" s="140" t="s">
        <v>2208</v>
      </c>
      <c r="BG408" s="40"/>
      <c r="BH408" s="40"/>
      <c r="BI408" s="40"/>
      <c r="BJ408" s="40"/>
      <c r="BK408" s="40"/>
      <c r="BL408" s="100"/>
      <c r="BM408" s="101"/>
      <c r="BN408" s="101"/>
      <c r="BO408" s="99"/>
      <c r="BP408" s="9"/>
      <c r="BQ408" s="1"/>
      <c r="BR408" s="25"/>
      <c r="BS408" s="67"/>
      <c r="BT408" s="67"/>
      <c r="BU408" s="84">
        <v>13.285</v>
      </c>
      <c r="BV408" s="99">
        <v>5.2999999999999999E-2</v>
      </c>
      <c r="BW408" s="40">
        <v>3.1466666666666629</v>
      </c>
      <c r="BX408" s="49">
        <v>7.5002265374545934E-2</v>
      </c>
      <c r="BY408" s="57" t="s">
        <v>123</v>
      </c>
      <c r="BZ408" s="14" t="s">
        <v>2460</v>
      </c>
      <c r="CA408" s="245">
        <v>41726.715590277781</v>
      </c>
      <c r="CB408" t="s">
        <v>2624</v>
      </c>
      <c r="CC408" s="13"/>
      <c r="CD408" s="67"/>
      <c r="CE408" s="55"/>
      <c r="CF408" s="71"/>
      <c r="CG408" s="71"/>
      <c r="CH408" s="71"/>
      <c r="CI408" s="55"/>
      <c r="CJ408" s="55"/>
      <c r="CK408" s="55"/>
      <c r="CL408" s="55"/>
      <c r="CM408" s="55"/>
      <c r="CN408"/>
      <c r="CO408"/>
      <c r="CP408"/>
      <c r="CQ408"/>
      <c r="CR408"/>
      <c r="CS408"/>
      <c r="CT408"/>
      <c r="CU408" s="86"/>
      <c r="CV408" s="86"/>
      <c r="CW408" s="86"/>
      <c r="CX408" s="86"/>
      <c r="CY408" s="86"/>
      <c r="CZ408"/>
      <c r="DA408"/>
      <c r="DB408"/>
      <c r="DC408" s="86"/>
      <c r="DD408"/>
      <c r="DE408"/>
      <c r="DF408"/>
      <c r="DG408" s="86">
        <v>272</v>
      </c>
      <c r="DH408">
        <v>382.59597778320313</v>
      </c>
      <c r="DI408">
        <v>-16.072933197021484</v>
      </c>
      <c r="DJ408">
        <v>43.933334350585938</v>
      </c>
      <c r="DK408" s="86">
        <v>95</v>
      </c>
      <c r="DL408">
        <v>120</v>
      </c>
      <c r="DM408"/>
      <c r="DN408"/>
      <c r="DO408" s="86"/>
      <c r="DP408"/>
      <c r="DQ408"/>
      <c r="DR408"/>
      <c r="DS408" s="86"/>
      <c r="DT408"/>
      <c r="DU408" s="86"/>
      <c r="DV408" s="86"/>
      <c r="DW408" s="86"/>
      <c r="DX408"/>
      <c r="DY408" s="86"/>
      <c r="DZ408" s="86"/>
      <c r="EA408" s="86"/>
      <c r="EB408"/>
      <c r="EC408" s="86"/>
      <c r="ED408" s="86"/>
      <c r="EE408" s="86"/>
      <c r="EF408"/>
      <c r="EG408" s="86"/>
      <c r="EH408" s="86"/>
      <c r="EI408" s="86"/>
      <c r="EJ408" s="159"/>
      <c r="EK408" s="159"/>
      <c r="EL408" s="160"/>
      <c r="FA408" s="78"/>
    </row>
    <row r="409" spans="1:157">
      <c r="A409" s="26"/>
      <c r="B409" s="26"/>
      <c r="C409" s="315"/>
      <c r="D409" s="37" t="s">
        <v>746</v>
      </c>
      <c r="E409" s="37" t="s">
        <v>747</v>
      </c>
      <c r="F409" s="38"/>
      <c r="G409" s="39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  <c r="AQ409" s="81"/>
      <c r="AR409" s="40"/>
      <c r="AS409" s="40"/>
      <c r="AT409" s="120" t="s">
        <v>927</v>
      </c>
      <c r="AU409" s="40" t="s">
        <v>927</v>
      </c>
      <c r="AV409" s="40" t="s">
        <v>927</v>
      </c>
      <c r="AW409" s="40" t="s">
        <v>927</v>
      </c>
      <c r="AX409" s="40" t="s">
        <v>927</v>
      </c>
      <c r="AY409" s="40" t="s">
        <v>927</v>
      </c>
      <c r="AZ409" s="40" t="s">
        <v>927</v>
      </c>
      <c r="BA409" s="40" t="s">
        <v>927</v>
      </c>
      <c r="BB409" s="40" t="s">
        <v>927</v>
      </c>
      <c r="BC409" s="40" t="s">
        <v>927</v>
      </c>
      <c r="BD409" s="106" t="s">
        <v>927</v>
      </c>
      <c r="BE409" s="140" t="s">
        <v>927</v>
      </c>
      <c r="BF409" s="140" t="s">
        <v>927</v>
      </c>
      <c r="BG409" s="40"/>
      <c r="BH409" s="40"/>
      <c r="BI409" s="40"/>
      <c r="BJ409" s="40"/>
      <c r="BK409" s="40"/>
      <c r="BL409" s="100"/>
      <c r="BM409" s="101"/>
      <c r="BN409" s="101"/>
      <c r="BO409" s="99"/>
      <c r="BP409" s="9"/>
      <c r="BQ409" s="1"/>
      <c r="BR409" s="25"/>
      <c r="BS409" s="67"/>
      <c r="BT409" s="67"/>
      <c r="BU409" s="84">
        <v>13.417999999999999</v>
      </c>
      <c r="BV409" s="99">
        <v>5.0999999999999997E-2</v>
      </c>
      <c r="BW409" s="40">
        <v>3.2</v>
      </c>
      <c r="BX409" s="49">
        <v>7.5950151900303756E-2</v>
      </c>
      <c r="BY409" s="57" t="s">
        <v>124</v>
      </c>
      <c r="BZ409" s="14" t="s">
        <v>2462</v>
      </c>
      <c r="CA409" s="245">
        <v>41726.715590277781</v>
      </c>
      <c r="CB409" t="s">
        <v>2625</v>
      </c>
      <c r="CC409" s="13"/>
      <c r="CD409" s="67"/>
      <c r="CE409" s="55"/>
      <c r="CF409" s="71"/>
      <c r="CG409" s="71"/>
      <c r="CH409" s="71"/>
      <c r="CI409" s="55"/>
      <c r="CJ409" s="55"/>
      <c r="CK409" s="55"/>
      <c r="CL409" s="55"/>
      <c r="CM409" s="55"/>
      <c r="CN409"/>
      <c r="CO409"/>
      <c r="CP409"/>
      <c r="CQ409"/>
      <c r="CR409"/>
      <c r="CS409"/>
      <c r="CT409"/>
      <c r="CU409" s="86"/>
      <c r="CV409" s="86"/>
      <c r="CW409" s="86"/>
      <c r="CX409" s="86"/>
      <c r="CY409" s="86"/>
      <c r="CZ409"/>
      <c r="DA409"/>
      <c r="DB409"/>
      <c r="DC409" s="86"/>
      <c r="DD409"/>
      <c r="DE409"/>
      <c r="DF409"/>
      <c r="DG409" s="86">
        <v>273</v>
      </c>
      <c r="DH409">
        <v>383.50772094726562</v>
      </c>
      <c r="DI409">
        <v>-16.191333770751953</v>
      </c>
      <c r="DJ409">
        <v>39.25</v>
      </c>
      <c r="DK409" s="86">
        <v>92</v>
      </c>
      <c r="DL409">
        <v>119.5</v>
      </c>
      <c r="DM409"/>
      <c r="DN409"/>
      <c r="DO409" s="86"/>
      <c r="DP409"/>
      <c r="DQ409"/>
      <c r="DR409"/>
      <c r="DS409" s="86"/>
      <c r="DT409"/>
      <c r="DU409" s="86"/>
      <c r="DV409" s="86"/>
      <c r="DW409" s="86"/>
      <c r="DX409"/>
      <c r="DY409" s="86"/>
      <c r="DZ409" s="86"/>
      <c r="EA409" s="86"/>
      <c r="EB409"/>
      <c r="EC409" s="86"/>
      <c r="ED409" s="86"/>
      <c r="EE409" s="86"/>
      <c r="EF409"/>
      <c r="EG409" s="86"/>
      <c r="EH409" s="86"/>
      <c r="EI409" s="86"/>
      <c r="EJ409" s="159"/>
      <c r="EK409" s="159"/>
      <c r="EL409" s="160"/>
      <c r="FA409" s="78"/>
    </row>
    <row r="410" spans="1:157">
      <c r="A410" s="26"/>
      <c r="B410" s="26"/>
      <c r="C410" s="315"/>
      <c r="D410" s="37" t="s">
        <v>748</v>
      </c>
      <c r="E410" s="37" t="s">
        <v>749</v>
      </c>
      <c r="F410" s="38"/>
      <c r="G410" s="39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  <c r="AQ410" s="81"/>
      <c r="AR410" s="40"/>
      <c r="AS410" s="40"/>
      <c r="AT410" s="120" t="s">
        <v>1207</v>
      </c>
      <c r="AU410" s="40" t="s">
        <v>1207</v>
      </c>
      <c r="AV410" s="40" t="s">
        <v>1207</v>
      </c>
      <c r="AW410" s="40" t="s">
        <v>1206</v>
      </c>
      <c r="AX410" s="40" t="s">
        <v>1206</v>
      </c>
      <c r="AY410" s="40" t="s">
        <v>1206</v>
      </c>
      <c r="AZ410" s="40" t="s">
        <v>1206</v>
      </c>
      <c r="BA410" s="40" t="s">
        <v>1206</v>
      </c>
      <c r="BB410" s="40" t="s">
        <v>1206</v>
      </c>
      <c r="BC410" s="40" t="s">
        <v>1206</v>
      </c>
      <c r="BD410" s="106" t="s">
        <v>1206</v>
      </c>
      <c r="BE410" s="140" t="s">
        <v>1206</v>
      </c>
      <c r="BF410" s="140" t="s">
        <v>1206</v>
      </c>
      <c r="BG410" s="40"/>
      <c r="BH410" s="40"/>
      <c r="BI410" s="40"/>
      <c r="BJ410" s="40"/>
      <c r="BK410" s="40"/>
      <c r="BL410" s="100"/>
      <c r="BM410" s="101"/>
      <c r="BN410" s="101"/>
      <c r="BO410" s="99"/>
      <c r="BP410" s="9"/>
      <c r="BQ410" s="1"/>
      <c r="BR410" s="25"/>
      <c r="BS410" s="67"/>
      <c r="BT410" s="67"/>
      <c r="BU410" s="84">
        <v>13.5465</v>
      </c>
      <c r="BV410" s="99">
        <v>0.05</v>
      </c>
      <c r="BW410" s="40">
        <v>3.2533333333333294</v>
      </c>
      <c r="BX410" s="49">
        <v>7.6916121870298615E-2</v>
      </c>
      <c r="BY410" s="57" t="s">
        <v>125</v>
      </c>
      <c r="BZ410" s="14" t="s">
        <v>2454</v>
      </c>
      <c r="CA410" s="245">
        <v>41726.715590277781</v>
      </c>
      <c r="CB410" t="s">
        <v>2220</v>
      </c>
      <c r="CC410" s="13"/>
      <c r="CD410" s="67"/>
      <c r="CE410" s="55"/>
      <c r="CF410" s="71"/>
      <c r="CG410" s="71"/>
      <c r="CH410" s="71"/>
      <c r="CI410" s="55"/>
      <c r="CJ410" s="55"/>
      <c r="CK410" s="55"/>
      <c r="CL410" s="55"/>
      <c r="CM410" s="55"/>
      <c r="CN410"/>
      <c r="CO410"/>
      <c r="CP410"/>
      <c r="CQ410"/>
      <c r="CR410"/>
      <c r="CS410"/>
      <c r="CT410"/>
      <c r="CU410" s="86"/>
      <c r="CV410" s="86"/>
      <c r="CW410" s="86"/>
      <c r="CX410" s="86"/>
      <c r="CY410" s="86"/>
      <c r="CZ410"/>
      <c r="DA410"/>
      <c r="DB410"/>
      <c r="DC410" s="86"/>
      <c r="DD410"/>
      <c r="DE410"/>
      <c r="DF410"/>
      <c r="DG410" s="86">
        <v>273</v>
      </c>
      <c r="DH410">
        <v>383.50772094726562</v>
      </c>
      <c r="DI410">
        <v>-16.191333770751953</v>
      </c>
      <c r="DJ410">
        <v>43.066665649414063</v>
      </c>
      <c r="DK410" s="86">
        <v>96</v>
      </c>
      <c r="DL410">
        <v>120</v>
      </c>
      <c r="DM410"/>
      <c r="DN410"/>
      <c r="DO410" s="86"/>
      <c r="DP410"/>
      <c r="DQ410"/>
      <c r="DR410"/>
      <c r="DS410" s="86"/>
      <c r="DT410"/>
      <c r="DU410" s="86"/>
      <c r="DV410" s="86"/>
      <c r="DW410" s="86"/>
      <c r="DX410"/>
      <c r="DY410" s="86"/>
      <c r="DZ410" s="86"/>
      <c r="EA410" s="86"/>
      <c r="EB410"/>
      <c r="EC410" s="86"/>
      <c r="ED410" s="86"/>
      <c r="EE410" s="86"/>
      <c r="EF410"/>
      <c r="EG410" s="86"/>
      <c r="EH410" s="86"/>
      <c r="EI410" s="86"/>
      <c r="EJ410" s="159"/>
      <c r="EK410" s="159"/>
      <c r="EL410" s="160"/>
      <c r="FA410" s="78"/>
    </row>
    <row r="411" spans="1:157">
      <c r="A411" s="26"/>
      <c r="B411" s="26"/>
      <c r="C411" s="315"/>
      <c r="D411" s="37" t="s">
        <v>750</v>
      </c>
      <c r="E411" s="37" t="s">
        <v>633</v>
      </c>
      <c r="F411" s="38"/>
      <c r="G411" s="39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  <c r="AQ411" s="81"/>
      <c r="AR411" s="40"/>
      <c r="AS411" s="40"/>
      <c r="AT411" s="120" t="s">
        <v>922</v>
      </c>
      <c r="AU411" s="40" t="s">
        <v>922</v>
      </c>
      <c r="AV411" s="40" t="s">
        <v>922</v>
      </c>
      <c r="AW411" s="40" t="s">
        <v>922</v>
      </c>
      <c r="AX411" s="40" t="s">
        <v>922</v>
      </c>
      <c r="AY411" s="40" t="s">
        <v>922</v>
      </c>
      <c r="AZ411" s="40" t="s">
        <v>922</v>
      </c>
      <c r="BA411" s="40" t="s">
        <v>922</v>
      </c>
      <c r="BB411" s="40" t="s">
        <v>922</v>
      </c>
      <c r="BC411" s="40" t="s">
        <v>922</v>
      </c>
      <c r="BD411" s="106" t="s">
        <v>922</v>
      </c>
      <c r="BE411" s="140" t="s">
        <v>922</v>
      </c>
      <c r="BF411" s="140" t="s">
        <v>922</v>
      </c>
      <c r="BG411" s="40"/>
      <c r="BH411" s="40"/>
      <c r="BI411" s="40"/>
      <c r="BJ411" s="40"/>
      <c r="BK411" s="40"/>
      <c r="BL411" s="100"/>
      <c r="BM411" s="101"/>
      <c r="BN411" s="101"/>
      <c r="BO411" s="99"/>
      <c r="BP411" s="9"/>
      <c r="BQ411" s="1"/>
      <c r="BR411" s="25"/>
      <c r="BS411" s="67"/>
      <c r="BT411" s="67"/>
      <c r="BU411" s="84">
        <v>13.669799999999999</v>
      </c>
      <c r="BV411" s="99">
        <v>4.9000000000000002E-2</v>
      </c>
      <c r="BW411" s="40">
        <v>3.3066666666666626</v>
      </c>
      <c r="BX411" s="49">
        <v>7.7900638212902065E-2</v>
      </c>
      <c r="BY411" s="57" t="s">
        <v>126</v>
      </c>
      <c r="BZ411" s="14" t="s">
        <v>427</v>
      </c>
      <c r="CA411" s="245">
        <v>41726.715590277781</v>
      </c>
      <c r="CB411" t="s">
        <v>2626</v>
      </c>
      <c r="CC411" s="13"/>
      <c r="CD411" s="67"/>
      <c r="CE411" s="55"/>
      <c r="CF411" s="71"/>
      <c r="CG411" s="71"/>
      <c r="CH411" s="71"/>
      <c r="CI411" s="55"/>
      <c r="CJ411" s="55"/>
      <c r="CK411" s="55"/>
      <c r="CL411" s="55"/>
      <c r="CM411" s="55"/>
      <c r="CN411"/>
      <c r="CO411"/>
      <c r="CP411"/>
      <c r="CQ411"/>
      <c r="CR411"/>
      <c r="CS411"/>
      <c r="CT411"/>
      <c r="CU411" s="86"/>
      <c r="CV411" s="86"/>
      <c r="CW411" s="86"/>
      <c r="CX411" s="86"/>
      <c r="CY411" s="86"/>
      <c r="CZ411"/>
      <c r="DA411"/>
      <c r="DB411"/>
      <c r="DC411" s="86"/>
      <c r="DD411"/>
      <c r="DE411"/>
      <c r="DF411"/>
      <c r="DG411" s="86">
        <v>274</v>
      </c>
      <c r="DH411">
        <v>384.56332397460937</v>
      </c>
      <c r="DI411">
        <v>-16.310169219970703</v>
      </c>
      <c r="DJ411">
        <v>38.411766052246094</v>
      </c>
      <c r="DK411" s="86">
        <v>95</v>
      </c>
      <c r="DL411">
        <v>120</v>
      </c>
      <c r="DM411"/>
      <c r="DN411"/>
      <c r="DO411" s="86"/>
      <c r="DP411"/>
      <c r="DQ411"/>
      <c r="DR411"/>
      <c r="DS411" s="86"/>
      <c r="DT411"/>
      <c r="DU411" s="86"/>
      <c r="DV411" s="86"/>
      <c r="DW411" s="86"/>
      <c r="DX411"/>
      <c r="DY411" s="86"/>
      <c r="DZ411" s="86"/>
      <c r="EA411" s="86"/>
      <c r="EB411"/>
      <c r="EC411" s="86"/>
      <c r="ED411" s="86"/>
      <c r="EE411" s="86"/>
      <c r="EF411"/>
      <c r="EG411" s="86"/>
      <c r="EH411" s="86"/>
      <c r="EI411" s="86"/>
      <c r="EJ411" s="159"/>
      <c r="EK411" s="159"/>
      <c r="EL411" s="160"/>
      <c r="FA411" s="78"/>
    </row>
    <row r="412" spans="1:157">
      <c r="A412" s="26"/>
      <c r="B412" s="26"/>
      <c r="C412" s="315"/>
      <c r="D412" s="37" t="s">
        <v>634</v>
      </c>
      <c r="E412" s="37" t="s">
        <v>635</v>
      </c>
      <c r="F412" s="38"/>
      <c r="G412" s="39"/>
      <c r="H412" s="40"/>
      <c r="I412" s="40"/>
      <c r="J412" s="40"/>
      <c r="K412" s="40"/>
      <c r="L412" s="40"/>
      <c r="M412" s="40"/>
      <c r="N412" s="40"/>
      <c r="O412" s="40"/>
      <c r="P412" s="40"/>
      <c r="Q412" s="40"/>
      <c r="R412" s="40"/>
      <c r="S412" s="40"/>
      <c r="T412" s="40"/>
      <c r="U412" s="40"/>
      <c r="V412" s="40"/>
      <c r="W412" s="40"/>
      <c r="X412" s="40"/>
      <c r="Y412" s="40"/>
      <c r="Z412" s="40"/>
      <c r="AA412" s="40"/>
      <c r="AB412" s="40"/>
      <c r="AC412" s="40"/>
      <c r="AD412" s="40"/>
      <c r="AE412" s="40"/>
      <c r="AF412" s="40"/>
      <c r="AG412" s="40"/>
      <c r="AH412" s="40"/>
      <c r="AI412" s="40"/>
      <c r="AJ412" s="40"/>
      <c r="AK412" s="40"/>
      <c r="AL412" s="40"/>
      <c r="AM412" s="40"/>
      <c r="AN412" s="40"/>
      <c r="AO412" s="40"/>
      <c r="AP412" s="40"/>
      <c r="AQ412" s="81"/>
      <c r="AR412" s="40"/>
      <c r="AS412" s="40"/>
      <c r="AT412" s="120" t="s">
        <v>922</v>
      </c>
      <c r="AU412" s="40" t="s">
        <v>922</v>
      </c>
      <c r="AV412" s="40" t="s">
        <v>922</v>
      </c>
      <c r="AW412" s="40" t="s">
        <v>922</v>
      </c>
      <c r="AX412" s="40" t="s">
        <v>922</v>
      </c>
      <c r="AY412" s="40" t="s">
        <v>922</v>
      </c>
      <c r="AZ412" s="40" t="s">
        <v>922</v>
      </c>
      <c r="BA412" s="40" t="s">
        <v>922</v>
      </c>
      <c r="BB412" s="40" t="s">
        <v>922</v>
      </c>
      <c r="BC412" s="40" t="s">
        <v>922</v>
      </c>
      <c r="BD412" s="106" t="s">
        <v>922</v>
      </c>
      <c r="BE412" s="140" t="s">
        <v>922</v>
      </c>
      <c r="BF412" s="140" t="s">
        <v>922</v>
      </c>
      <c r="BG412" s="40"/>
      <c r="BH412" s="40"/>
      <c r="BI412" s="40"/>
      <c r="BJ412" s="40"/>
      <c r="BK412" s="40"/>
      <c r="BL412" s="100"/>
      <c r="BM412" s="101"/>
      <c r="BN412" s="101"/>
      <c r="BO412" s="99"/>
      <c r="BP412" s="9"/>
      <c r="BQ412" s="1"/>
      <c r="BR412" s="25"/>
      <c r="BS412" s="67"/>
      <c r="BT412" s="67"/>
      <c r="BU412" s="84">
        <v>13.792699999999998</v>
      </c>
      <c r="BV412" s="99">
        <v>4.8000000000000001E-2</v>
      </c>
      <c r="BW412" s="40">
        <v>3.36</v>
      </c>
      <c r="BX412" s="49">
        <v>7.8904178765307323E-2</v>
      </c>
      <c r="BY412" s="57" t="s">
        <v>127</v>
      </c>
      <c r="BZ412" s="14" t="s">
        <v>2456</v>
      </c>
      <c r="CA412" s="245">
        <v>41726.715601851851</v>
      </c>
      <c r="CB412" t="s">
        <v>2627</v>
      </c>
      <c r="CC412" s="13"/>
      <c r="CD412" s="67"/>
      <c r="CE412" s="55"/>
      <c r="CF412" s="71"/>
      <c r="CG412" s="71"/>
      <c r="CH412" s="71"/>
      <c r="CI412" s="55"/>
      <c r="CJ412" s="55"/>
      <c r="CK412" s="55"/>
      <c r="CL412" s="55"/>
      <c r="CM412" s="55"/>
      <c r="CN412"/>
      <c r="CO412"/>
      <c r="CP412"/>
      <c r="CQ412"/>
      <c r="CR412"/>
      <c r="CS412"/>
      <c r="CT412"/>
      <c r="CU412" s="86"/>
      <c r="CV412" s="86"/>
      <c r="CW412" s="86"/>
      <c r="CX412" s="86"/>
      <c r="CY412" s="86"/>
      <c r="CZ412"/>
      <c r="DA412"/>
      <c r="DB412"/>
      <c r="DC412" s="86"/>
      <c r="DD412"/>
      <c r="DE412"/>
      <c r="DF412"/>
      <c r="DG412" s="86">
        <v>275</v>
      </c>
      <c r="DH412">
        <v>383.5841064453125</v>
      </c>
      <c r="DI412">
        <v>-16.429439544677734</v>
      </c>
      <c r="DJ412">
        <v>48.466667175292969</v>
      </c>
      <c r="DK412" s="86">
        <v>98</v>
      </c>
      <c r="DL412">
        <v>120</v>
      </c>
      <c r="DM412"/>
      <c r="DN412"/>
      <c r="DO412" s="86"/>
      <c r="DP412"/>
      <c r="DQ412"/>
      <c r="DR412"/>
      <c r="DS412" s="86"/>
      <c r="DT412"/>
      <c r="DU412" s="86"/>
      <c r="DV412" s="86"/>
      <c r="DW412" s="86"/>
      <c r="DX412"/>
      <c r="DY412" s="86"/>
      <c r="DZ412" s="86"/>
      <c r="EA412" s="86"/>
      <c r="EB412"/>
      <c r="EC412" s="86"/>
      <c r="ED412" s="86"/>
      <c r="EE412" s="86"/>
      <c r="EF412"/>
      <c r="EG412" s="86"/>
      <c r="EH412" s="86"/>
      <c r="EI412" s="86"/>
      <c r="EJ412" s="159"/>
      <c r="EK412" s="159"/>
      <c r="EL412" s="160"/>
      <c r="FA412" s="78"/>
    </row>
    <row r="413" spans="1:157">
      <c r="A413" s="26"/>
      <c r="B413" s="26"/>
      <c r="C413" s="315"/>
      <c r="D413" s="37" t="s">
        <v>636</v>
      </c>
      <c r="E413" s="37" t="s">
        <v>457</v>
      </c>
      <c r="F413" s="38"/>
      <c r="G413" s="39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  <c r="AQ413" s="81"/>
      <c r="AR413" s="40"/>
      <c r="AS413" s="40"/>
      <c r="AT413" s="120" t="s">
        <v>1214</v>
      </c>
      <c r="AU413" s="40" t="s">
        <v>1214</v>
      </c>
      <c r="AV413" s="40" t="s">
        <v>1214</v>
      </c>
      <c r="AW413" s="40" t="s">
        <v>1214</v>
      </c>
      <c r="AX413" s="40" t="s">
        <v>1214</v>
      </c>
      <c r="AY413" s="40" t="s">
        <v>1214</v>
      </c>
      <c r="AZ413" s="40" t="s">
        <v>1214</v>
      </c>
      <c r="BA413" s="40" t="s">
        <v>1214</v>
      </c>
      <c r="BB413" s="40" t="s">
        <v>1214</v>
      </c>
      <c r="BC413" s="40" t="s">
        <v>1214</v>
      </c>
      <c r="BD413" s="106" t="s">
        <v>1214</v>
      </c>
      <c r="BE413" s="140" t="s">
        <v>1214</v>
      </c>
      <c r="BF413" s="140" t="s">
        <v>1214</v>
      </c>
      <c r="BG413" s="40"/>
      <c r="BH413" s="40"/>
      <c r="BI413" s="40"/>
      <c r="BJ413" s="40"/>
      <c r="BK413" s="40"/>
      <c r="BL413" s="100"/>
      <c r="BM413" s="101"/>
      <c r="BN413" s="101"/>
      <c r="BO413" s="99"/>
      <c r="BP413" s="9"/>
      <c r="BQ413" s="1"/>
      <c r="BR413" s="25"/>
      <c r="BS413" s="67"/>
      <c r="BT413" s="67"/>
      <c r="BU413" s="84">
        <v>13.9132</v>
      </c>
      <c r="BV413" s="99">
        <v>4.7E-2</v>
      </c>
      <c r="BW413" s="40">
        <v>3.4133333333333291</v>
      </c>
      <c r="BX413" s="49">
        <v>7.9927236853437528E-2</v>
      </c>
      <c r="BY413" s="57" t="s">
        <v>128</v>
      </c>
      <c r="BZ413" s="14" t="s">
        <v>2458</v>
      </c>
      <c r="CA413" s="245">
        <v>41726.715601851851</v>
      </c>
      <c r="CB413" t="s">
        <v>2628</v>
      </c>
      <c r="CC413" s="13"/>
      <c r="CD413" s="67"/>
      <c r="CE413" s="55"/>
      <c r="CF413" s="71"/>
      <c r="CG413" s="71"/>
      <c r="CH413" s="71"/>
      <c r="CI413" s="55"/>
      <c r="CJ413" s="55"/>
      <c r="CK413" s="55"/>
      <c r="CL413" s="55"/>
      <c r="CM413" s="55"/>
      <c r="CN413"/>
      <c r="CO413"/>
      <c r="CP413"/>
      <c r="CQ413"/>
      <c r="CR413"/>
      <c r="CS413"/>
      <c r="CT413"/>
      <c r="CU413" s="86"/>
      <c r="CV413" s="86"/>
      <c r="CW413" s="86"/>
      <c r="CX413" s="86"/>
      <c r="CY413" s="86"/>
      <c r="CZ413"/>
      <c r="DA413"/>
      <c r="DB413"/>
      <c r="DC413" s="86"/>
      <c r="DD413"/>
      <c r="DE413"/>
      <c r="DF413"/>
      <c r="DG413" s="86">
        <v>276</v>
      </c>
      <c r="DH413">
        <v>382.08761596679687</v>
      </c>
      <c r="DI413">
        <v>-16.549142837524414</v>
      </c>
      <c r="DJ413">
        <v>50.933334350585938</v>
      </c>
      <c r="DK413" s="86">
        <v>95</v>
      </c>
      <c r="DL413">
        <v>120</v>
      </c>
      <c r="DM413"/>
      <c r="DN413"/>
      <c r="DO413" s="86"/>
      <c r="DP413"/>
      <c r="DQ413"/>
      <c r="DR413"/>
      <c r="DS413" s="86"/>
      <c r="DT413"/>
      <c r="DU413" s="86"/>
      <c r="DV413" s="86"/>
      <c r="DW413" s="86"/>
      <c r="DX413"/>
      <c r="DY413" s="86"/>
      <c r="DZ413" s="86"/>
      <c r="EA413" s="86"/>
      <c r="EB413"/>
      <c r="EC413" s="86"/>
      <c r="ED413" s="86"/>
      <c r="EE413" s="86"/>
      <c r="EF413"/>
      <c r="EG413" s="86"/>
      <c r="EH413" s="86"/>
      <c r="EI413" s="86"/>
      <c r="EJ413" s="159"/>
      <c r="EK413" s="159"/>
      <c r="EL413" s="160"/>
      <c r="FA413" s="78"/>
    </row>
    <row r="414" spans="1:157">
      <c r="A414" s="26"/>
      <c r="B414" s="26"/>
      <c r="C414" s="315"/>
      <c r="D414" s="37" t="s">
        <v>539</v>
      </c>
      <c r="E414" s="37" t="s">
        <v>540</v>
      </c>
      <c r="F414" s="38"/>
      <c r="G414" s="39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6"/>
      <c r="AH414" s="40"/>
      <c r="AI414" s="46"/>
      <c r="AJ414" s="40"/>
      <c r="AK414" s="40"/>
      <c r="AL414" s="40"/>
      <c r="AM414" s="40"/>
      <c r="AN414" s="40"/>
      <c r="AO414" s="40"/>
      <c r="AP414" s="40"/>
      <c r="AQ414" s="81"/>
      <c r="AR414" s="40"/>
      <c r="AS414" s="40"/>
      <c r="AT414" s="120" t="s">
        <v>2128</v>
      </c>
      <c r="AU414" s="40" t="s">
        <v>2128</v>
      </c>
      <c r="AV414" s="40" t="s">
        <v>2128</v>
      </c>
      <c r="AW414" s="40" t="s">
        <v>2208</v>
      </c>
      <c r="AX414" s="40" t="s">
        <v>2208</v>
      </c>
      <c r="AY414" s="40" t="s">
        <v>2208</v>
      </c>
      <c r="AZ414" s="40" t="s">
        <v>2208</v>
      </c>
      <c r="BA414" s="40" t="s">
        <v>2208</v>
      </c>
      <c r="BB414" s="40" t="s">
        <v>2208</v>
      </c>
      <c r="BC414" s="40" t="s">
        <v>2208</v>
      </c>
      <c r="BD414" s="106" t="s">
        <v>2208</v>
      </c>
      <c r="BE414" s="140" t="s">
        <v>2208</v>
      </c>
      <c r="BF414" s="140" t="s">
        <v>2208</v>
      </c>
      <c r="BG414" s="40"/>
      <c r="BH414" s="40"/>
      <c r="BI414" s="40"/>
      <c r="BJ414" s="40"/>
      <c r="BK414" s="40"/>
      <c r="BL414" s="100"/>
      <c r="BM414" s="101"/>
      <c r="BN414" s="101"/>
      <c r="BO414" s="99"/>
      <c r="BP414" s="9"/>
      <c r="BQ414" s="1"/>
      <c r="BR414" s="25"/>
      <c r="BS414" s="67"/>
      <c r="BT414" s="67"/>
      <c r="BU414" s="84">
        <v>14.0364</v>
      </c>
      <c r="BV414" s="99">
        <v>4.5999999999999999E-2</v>
      </c>
      <c r="BW414" s="40">
        <v>3.4666666666666623</v>
      </c>
      <c r="BX414" s="49">
        <v>8.0970321898340844E-2</v>
      </c>
      <c r="BY414" s="57" t="s">
        <v>129</v>
      </c>
      <c r="BZ414" s="14" t="s">
        <v>2460</v>
      </c>
      <c r="CA414" s="245">
        <v>41726.715601851851</v>
      </c>
      <c r="CB414" t="s">
        <v>2629</v>
      </c>
      <c r="CC414" s="13"/>
      <c r="CD414" s="67"/>
      <c r="CE414" s="55"/>
      <c r="CF414" s="71"/>
      <c r="CG414" s="71"/>
      <c r="CH414" s="71"/>
      <c r="CI414" s="55"/>
      <c r="CJ414" s="55"/>
      <c r="CK414" s="55"/>
      <c r="CL414" s="55"/>
      <c r="CM414" s="55"/>
      <c r="CN414"/>
      <c r="CO414"/>
      <c r="CP414"/>
      <c r="CQ414"/>
      <c r="CR414"/>
      <c r="CS414"/>
      <c r="CT414"/>
      <c r="CU414" s="86"/>
      <c r="CV414" s="86"/>
      <c r="CW414" s="86"/>
      <c r="CX414" s="86"/>
      <c r="CY414" s="86"/>
      <c r="CZ414"/>
      <c r="DA414"/>
      <c r="DB414"/>
      <c r="DC414" s="86"/>
      <c r="DD414"/>
      <c r="DE414"/>
      <c r="DF414"/>
      <c r="DG414" s="86">
        <v>276</v>
      </c>
      <c r="DH414">
        <v>383.00277709960937</v>
      </c>
      <c r="DI414">
        <v>-16.549142837524414</v>
      </c>
      <c r="DJ414">
        <v>38.875</v>
      </c>
      <c r="DK414" s="86">
        <v>96</v>
      </c>
      <c r="DL414">
        <v>119.5</v>
      </c>
      <c r="DM414"/>
      <c r="DN414"/>
      <c r="DO414" s="86"/>
      <c r="DP414"/>
      <c r="DQ414"/>
      <c r="DR414"/>
      <c r="DS414" s="86"/>
      <c r="DT414"/>
      <c r="DU414" s="86"/>
      <c r="DV414" s="86"/>
      <c r="DW414" s="86"/>
      <c r="DX414"/>
      <c r="DY414" s="86"/>
      <c r="DZ414" s="86"/>
      <c r="EA414" s="86"/>
      <c r="EB414"/>
      <c r="EC414" s="86"/>
      <c r="ED414" s="86"/>
      <c r="EE414" s="86"/>
      <c r="EF414"/>
      <c r="EG414" s="86"/>
      <c r="EH414" s="86"/>
      <c r="EI414" s="86"/>
      <c r="EJ414" s="159"/>
      <c r="EK414" s="159"/>
      <c r="EL414" s="160"/>
      <c r="FA414" s="78"/>
    </row>
    <row r="415" spans="1:157">
      <c r="A415" s="26"/>
      <c r="B415" s="26"/>
      <c r="C415" s="315"/>
      <c r="D415" s="37" t="s">
        <v>541</v>
      </c>
      <c r="E415" s="37" t="s">
        <v>542</v>
      </c>
      <c r="F415" s="38"/>
      <c r="G415" s="39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40"/>
      <c r="S415" s="40"/>
      <c r="T415" s="40"/>
      <c r="U415" s="40"/>
      <c r="V415" s="40"/>
      <c r="W415" s="40"/>
      <c r="X415" s="40"/>
      <c r="Y415" s="40"/>
      <c r="Z415" s="40"/>
      <c r="AA415" s="40"/>
      <c r="AB415" s="40"/>
      <c r="AC415" s="40"/>
      <c r="AD415" s="40"/>
      <c r="AE415" s="40"/>
      <c r="AF415" s="40"/>
      <c r="AG415" s="40"/>
      <c r="AH415" s="40"/>
      <c r="AI415" s="40"/>
      <c r="AJ415" s="40"/>
      <c r="AK415" s="40"/>
      <c r="AL415" s="40"/>
      <c r="AM415" s="40"/>
      <c r="AN415" s="40"/>
      <c r="AO415" s="40"/>
      <c r="AP415" s="40"/>
      <c r="AQ415" s="81"/>
      <c r="AR415" s="40"/>
      <c r="AS415" s="40"/>
      <c r="AT415" s="120" t="s">
        <v>927</v>
      </c>
      <c r="AU415" s="40" t="s">
        <v>927</v>
      </c>
      <c r="AV415" s="40" t="s">
        <v>927</v>
      </c>
      <c r="AW415" s="40" t="s">
        <v>927</v>
      </c>
      <c r="AX415" s="40" t="s">
        <v>927</v>
      </c>
      <c r="AY415" s="40" t="s">
        <v>927</v>
      </c>
      <c r="AZ415" s="40" t="s">
        <v>927</v>
      </c>
      <c r="BA415" s="40" t="s">
        <v>927</v>
      </c>
      <c r="BB415" s="40" t="s">
        <v>927</v>
      </c>
      <c r="BC415" s="40" t="s">
        <v>927</v>
      </c>
      <c r="BD415" s="106" t="s">
        <v>927</v>
      </c>
      <c r="BE415" s="140" t="s">
        <v>927</v>
      </c>
      <c r="BF415" s="140" t="s">
        <v>927</v>
      </c>
      <c r="BG415" s="40"/>
      <c r="BH415" s="40"/>
      <c r="BI415" s="40"/>
      <c r="BJ415" s="40"/>
      <c r="BK415" s="40"/>
      <c r="BL415" s="100"/>
      <c r="BM415" s="101"/>
      <c r="BN415" s="101"/>
      <c r="BO415" s="99"/>
      <c r="BP415" s="9"/>
      <c r="BQ415" s="1"/>
      <c r="BR415" s="25"/>
      <c r="BS415" s="67"/>
      <c r="BT415" s="67"/>
      <c r="BU415" s="84">
        <v>14.149299999999998</v>
      </c>
      <c r="BV415" s="99">
        <v>4.4999999999999998E-2</v>
      </c>
      <c r="BW415" s="40">
        <v>3.52</v>
      </c>
      <c r="BX415" s="49">
        <v>8.2033960050465884E-2</v>
      </c>
      <c r="BY415" s="57" t="s">
        <v>130</v>
      </c>
      <c r="BZ415" s="14" t="s">
        <v>2462</v>
      </c>
      <c r="CA415" s="245">
        <v>41726.715601851851</v>
      </c>
      <c r="CB415" t="s">
        <v>2630</v>
      </c>
      <c r="CC415" s="13"/>
      <c r="CD415" s="67"/>
      <c r="CE415" s="55"/>
      <c r="CF415" s="71"/>
      <c r="CG415" s="71"/>
      <c r="CH415" s="71"/>
      <c r="CI415" s="55"/>
      <c r="CJ415" s="55"/>
      <c r="CK415" s="55"/>
      <c r="CL415" s="55"/>
      <c r="CM415" s="55"/>
      <c r="CN415"/>
      <c r="CO415"/>
      <c r="CP415"/>
      <c r="CQ415"/>
      <c r="CR415"/>
      <c r="CS415"/>
      <c r="CT415"/>
      <c r="CU415" s="86"/>
      <c r="CV415" s="86"/>
      <c r="CW415" s="86"/>
      <c r="CX415" s="86"/>
      <c r="CY415" s="86"/>
      <c r="CZ415"/>
      <c r="DA415"/>
      <c r="DB415"/>
      <c r="DC415" s="86"/>
      <c r="DD415"/>
      <c r="DE415"/>
      <c r="DF415"/>
      <c r="DG415" s="86">
        <v>277</v>
      </c>
      <c r="DH415">
        <v>384.33950805664062</v>
      </c>
      <c r="DI415">
        <v>-16.669281005859375</v>
      </c>
      <c r="DJ415">
        <v>36.647060394287109</v>
      </c>
      <c r="DK415" s="86">
        <v>96</v>
      </c>
      <c r="DL415">
        <v>120</v>
      </c>
      <c r="DM415"/>
      <c r="DN415"/>
      <c r="DO415" s="86"/>
      <c r="DP415"/>
      <c r="DQ415"/>
      <c r="DR415"/>
      <c r="DS415" s="86"/>
      <c r="DT415"/>
      <c r="DU415" s="86"/>
      <c r="DV415" s="86"/>
      <c r="DW415" s="86"/>
      <c r="DX415"/>
      <c r="DY415" s="86"/>
      <c r="DZ415" s="86"/>
      <c r="EA415" s="86"/>
      <c r="EB415"/>
      <c r="EC415" s="86"/>
      <c r="ED415" s="86"/>
      <c r="EE415" s="86"/>
      <c r="EF415"/>
      <c r="EG415" s="86"/>
      <c r="EH415" s="86"/>
      <c r="EI415" s="86"/>
      <c r="EJ415" s="159"/>
      <c r="EK415" s="159"/>
      <c r="EL415" s="160"/>
      <c r="FA415" s="78"/>
    </row>
    <row r="416" spans="1:157">
      <c r="A416" s="26"/>
      <c r="B416" s="26"/>
      <c r="C416" s="315"/>
      <c r="D416" s="37" t="s">
        <v>543</v>
      </c>
      <c r="E416" s="37" t="s">
        <v>544</v>
      </c>
      <c r="F416" s="38"/>
      <c r="G416" s="39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  <c r="AQ416" s="81"/>
      <c r="AR416" s="40"/>
      <c r="AS416" s="40"/>
      <c r="AT416" s="120" t="s">
        <v>1207</v>
      </c>
      <c r="AU416" s="40" t="s">
        <v>1207</v>
      </c>
      <c r="AV416" s="40" t="s">
        <v>1207</v>
      </c>
      <c r="AW416" s="40" t="s">
        <v>1206</v>
      </c>
      <c r="AX416" s="40" t="s">
        <v>1206</v>
      </c>
      <c r="AY416" s="40" t="s">
        <v>1206</v>
      </c>
      <c r="AZ416" s="40" t="s">
        <v>1206</v>
      </c>
      <c r="BA416" s="40" t="s">
        <v>1206</v>
      </c>
      <c r="BB416" s="40" t="s">
        <v>1206</v>
      </c>
      <c r="BC416" s="40" t="s">
        <v>1206</v>
      </c>
      <c r="BD416" s="106" t="s">
        <v>1206</v>
      </c>
      <c r="BE416" s="140" t="s">
        <v>1206</v>
      </c>
      <c r="BF416" s="140" t="s">
        <v>1206</v>
      </c>
      <c r="BG416" s="40"/>
      <c r="BH416" s="40"/>
      <c r="BI416" s="40"/>
      <c r="BJ416" s="40"/>
      <c r="BK416" s="40"/>
      <c r="BL416" s="100"/>
      <c r="BM416" s="101"/>
      <c r="BN416" s="101"/>
      <c r="BO416" s="99"/>
      <c r="BP416" s="9"/>
      <c r="BQ416" s="1"/>
      <c r="BR416" s="25"/>
      <c r="BS416" s="67"/>
      <c r="BT416" s="67"/>
      <c r="BU416" s="84">
        <v>14.265099999999999</v>
      </c>
      <c r="BV416" s="99">
        <v>4.3999999999999997E-2</v>
      </c>
      <c r="BW416" s="40">
        <v>3.5733333333333288</v>
      </c>
      <c r="BX416" s="49">
        <v>8.311869485329032E-2</v>
      </c>
      <c r="BY416" s="57" t="s">
        <v>1807</v>
      </c>
      <c r="BZ416" s="14" t="s">
        <v>2454</v>
      </c>
      <c r="CA416" s="245">
        <v>41726.715601851851</v>
      </c>
      <c r="CB416" t="s">
        <v>2220</v>
      </c>
      <c r="CC416" s="13"/>
      <c r="CD416" s="67"/>
      <c r="CE416" s="55"/>
      <c r="CF416" s="71"/>
      <c r="CG416" s="71"/>
      <c r="CH416" s="71"/>
      <c r="CI416" s="55"/>
      <c r="CJ416" s="55"/>
      <c r="CK416" s="55"/>
      <c r="CL416" s="55"/>
      <c r="CM416" s="55"/>
      <c r="CN416"/>
      <c r="CO416"/>
      <c r="CP416"/>
      <c r="CQ416"/>
      <c r="CR416"/>
      <c r="CS416"/>
      <c r="CT416"/>
      <c r="CU416" s="86"/>
      <c r="CV416" s="86"/>
      <c r="CW416" s="86"/>
      <c r="CX416" s="86"/>
      <c r="CY416" s="86"/>
      <c r="CZ416"/>
      <c r="DA416"/>
      <c r="DB416"/>
      <c r="DC416" s="86"/>
      <c r="DD416"/>
      <c r="DE416"/>
      <c r="DF416"/>
      <c r="DG416" s="86">
        <v>278</v>
      </c>
      <c r="DH416">
        <v>382.95486450195312</v>
      </c>
      <c r="DI416">
        <v>-16.789854049682617</v>
      </c>
      <c r="DJ416">
        <v>50.133335113525391</v>
      </c>
      <c r="DK416" s="86">
        <v>95</v>
      </c>
      <c r="DL416">
        <v>120</v>
      </c>
      <c r="DM416"/>
      <c r="DN416"/>
      <c r="DO416" s="86"/>
      <c r="DP416"/>
      <c r="DQ416"/>
      <c r="DR416"/>
      <c r="DS416" s="86"/>
      <c r="DT416"/>
      <c r="DU416" s="86"/>
      <c r="DV416" s="86"/>
      <c r="DW416" s="86"/>
      <c r="DX416"/>
      <c r="DY416" s="86"/>
      <c r="DZ416" s="86"/>
      <c r="EA416" s="86"/>
      <c r="EB416"/>
      <c r="EC416" s="86"/>
      <c r="ED416" s="86"/>
      <c r="EE416" s="86"/>
      <c r="EF416"/>
      <c r="EG416" s="86"/>
      <c r="EH416" s="86"/>
      <c r="EI416" s="86"/>
      <c r="EJ416" s="159"/>
      <c r="EK416" s="159"/>
      <c r="EL416" s="160"/>
      <c r="FA416" s="78"/>
    </row>
    <row r="417" spans="1:157">
      <c r="A417" s="26"/>
      <c r="B417" s="26"/>
      <c r="C417" s="315"/>
      <c r="D417" s="37" t="s">
        <v>545</v>
      </c>
      <c r="E417" s="37" t="s">
        <v>546</v>
      </c>
      <c r="F417" s="38"/>
      <c r="G417" s="39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  <c r="AQ417" s="81"/>
      <c r="AR417" s="40"/>
      <c r="AS417" s="40"/>
      <c r="AT417" s="120" t="s">
        <v>922</v>
      </c>
      <c r="AU417" s="40" t="s">
        <v>922</v>
      </c>
      <c r="AV417" s="40" t="s">
        <v>922</v>
      </c>
      <c r="AW417" s="40" t="s">
        <v>922</v>
      </c>
      <c r="AX417" s="40" t="s">
        <v>922</v>
      </c>
      <c r="AY417" s="40" t="s">
        <v>922</v>
      </c>
      <c r="AZ417" s="40" t="s">
        <v>922</v>
      </c>
      <c r="BA417" s="40" t="s">
        <v>922</v>
      </c>
      <c r="BB417" s="40" t="s">
        <v>922</v>
      </c>
      <c r="BC417" s="40" t="s">
        <v>922</v>
      </c>
      <c r="BD417" s="106" t="s">
        <v>922</v>
      </c>
      <c r="BE417" s="140" t="s">
        <v>922</v>
      </c>
      <c r="BF417" s="140" t="s">
        <v>922</v>
      </c>
      <c r="BG417" s="40"/>
      <c r="BH417" s="40"/>
      <c r="BI417" s="40"/>
      <c r="BJ417" s="40"/>
      <c r="BK417" s="40"/>
      <c r="BL417" s="100"/>
      <c r="BM417" s="101"/>
      <c r="BN417" s="101"/>
      <c r="BO417" s="99"/>
      <c r="BP417" s="9"/>
      <c r="BQ417" s="1"/>
      <c r="BR417" s="25"/>
      <c r="BS417" s="67"/>
      <c r="BT417" s="67"/>
      <c r="BU417" s="84">
        <v>14.373799999999999</v>
      </c>
      <c r="BV417" s="99">
        <v>4.2999999999999997E-2</v>
      </c>
      <c r="BW417" s="40">
        <v>3.626666666666662</v>
      </c>
      <c r="BX417" s="49">
        <v>8.4225087937867246E-2</v>
      </c>
      <c r="BY417" s="57" t="s">
        <v>1808</v>
      </c>
      <c r="BZ417" s="14" t="s">
        <v>427</v>
      </c>
      <c r="CA417" s="245">
        <v>41726.715601851851</v>
      </c>
      <c r="CB417" t="s">
        <v>2631</v>
      </c>
      <c r="CC417" s="13"/>
      <c r="CD417" s="67"/>
      <c r="CE417" s="55"/>
      <c r="CF417" s="71"/>
      <c r="CG417" s="71"/>
      <c r="CH417" s="71"/>
      <c r="CI417" s="55"/>
      <c r="CJ417" s="55"/>
      <c r="CK417" s="55"/>
      <c r="CL417" s="55"/>
      <c r="CM417" s="55"/>
      <c r="CN417"/>
      <c r="CO417"/>
      <c r="CP417"/>
      <c r="CQ417"/>
      <c r="CR417"/>
      <c r="CS417"/>
      <c r="CT417"/>
      <c r="CU417" s="86"/>
      <c r="CV417" s="86"/>
      <c r="CW417" s="86"/>
      <c r="CX417" s="86"/>
      <c r="CY417" s="86"/>
      <c r="CZ417"/>
      <c r="DA417"/>
      <c r="DB417"/>
      <c r="DC417" s="86"/>
      <c r="DD417"/>
      <c r="DE417"/>
      <c r="DF417"/>
      <c r="DG417" s="86">
        <v>278</v>
      </c>
      <c r="DH417">
        <v>381.89022827148437</v>
      </c>
      <c r="DI417">
        <v>-16.789854049682617</v>
      </c>
      <c r="DJ417">
        <v>48.533332824707031</v>
      </c>
      <c r="DK417" s="86">
        <v>95</v>
      </c>
      <c r="DL417">
        <v>120</v>
      </c>
      <c r="DM417"/>
      <c r="DN417"/>
      <c r="DO417" s="86"/>
      <c r="DP417"/>
      <c r="DQ417"/>
      <c r="DR417"/>
      <c r="DS417" s="86"/>
      <c r="DT417"/>
      <c r="DU417" s="86"/>
      <c r="DV417" s="86"/>
      <c r="DW417" s="86"/>
      <c r="DX417"/>
      <c r="DY417" s="86"/>
      <c r="DZ417" s="86"/>
      <c r="EA417" s="86"/>
      <c r="EB417"/>
      <c r="EC417" s="86"/>
      <c r="ED417" s="86"/>
      <c r="EE417" s="86"/>
      <c r="EF417"/>
      <c r="EG417" s="86"/>
      <c r="EH417" s="86"/>
      <c r="EI417" s="86"/>
      <c r="EJ417" s="159"/>
      <c r="EK417" s="159"/>
      <c r="EL417" s="160"/>
      <c r="FA417" s="78"/>
    </row>
    <row r="418" spans="1:157">
      <c r="A418" s="26"/>
      <c r="B418" s="26"/>
      <c r="C418" s="315"/>
      <c r="D418" s="37" t="s">
        <v>547</v>
      </c>
      <c r="E418" s="37" t="s">
        <v>548</v>
      </c>
      <c r="F418" s="38"/>
      <c r="G418" s="39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  <c r="AQ418" s="81"/>
      <c r="AR418" s="40"/>
      <c r="AS418" s="40"/>
      <c r="AT418" s="120" t="s">
        <v>922</v>
      </c>
      <c r="AU418" s="40" t="s">
        <v>922</v>
      </c>
      <c r="AV418" s="40" t="s">
        <v>922</v>
      </c>
      <c r="AW418" s="40" t="s">
        <v>922</v>
      </c>
      <c r="AX418" s="40" t="s">
        <v>922</v>
      </c>
      <c r="AY418" s="40" t="s">
        <v>922</v>
      </c>
      <c r="AZ418" s="40" t="s">
        <v>922</v>
      </c>
      <c r="BA418" s="40" t="s">
        <v>922</v>
      </c>
      <c r="BB418" s="40" t="s">
        <v>922</v>
      </c>
      <c r="BC418" s="40" t="s">
        <v>922</v>
      </c>
      <c r="BD418" s="106" t="s">
        <v>922</v>
      </c>
      <c r="BE418" s="140" t="s">
        <v>922</v>
      </c>
      <c r="BF418" s="140" t="s">
        <v>922</v>
      </c>
      <c r="BG418" s="40"/>
      <c r="BH418" s="40"/>
      <c r="BI418" s="40"/>
      <c r="BJ418" s="40"/>
      <c r="BK418" s="40"/>
      <c r="BL418" s="100"/>
      <c r="BM418" s="101"/>
      <c r="BN418" s="101"/>
      <c r="BO418" s="99"/>
      <c r="BP418" s="9"/>
      <c r="BQ418" s="1"/>
      <c r="BR418" s="25"/>
      <c r="BS418" s="67"/>
      <c r="BT418" s="67"/>
      <c r="BU418" s="84">
        <v>14.481699999999998</v>
      </c>
      <c r="BV418" s="99">
        <v>4.2000000000000003E-2</v>
      </c>
      <c r="BW418" s="40">
        <v>3.68</v>
      </c>
      <c r="BX418" s="49">
        <v>8.5353719749944851E-2</v>
      </c>
      <c r="BY418" s="57" t="s">
        <v>1809</v>
      </c>
      <c r="BZ418" s="14" t="s">
        <v>2456</v>
      </c>
      <c r="CA418" s="245">
        <v>41726.715613425928</v>
      </c>
      <c r="CB418" t="s">
        <v>2632</v>
      </c>
      <c r="CC418" s="13"/>
      <c r="CD418" s="67"/>
      <c r="CE418" s="55"/>
      <c r="CF418" s="71"/>
      <c r="CG418" s="71"/>
      <c r="CH418" s="71"/>
      <c r="CI418" s="55"/>
      <c r="CJ418" s="55"/>
      <c r="CK418" s="55"/>
      <c r="CL418" s="55"/>
      <c r="CM418" s="55"/>
      <c r="CN418"/>
      <c r="CO418"/>
      <c r="CP418"/>
      <c r="CQ418"/>
      <c r="CR418"/>
      <c r="CS418"/>
      <c r="CT418"/>
      <c r="CU418" s="86"/>
      <c r="CV418" s="86"/>
      <c r="CW418" s="86"/>
      <c r="CX418" s="86"/>
      <c r="CY418" s="86"/>
      <c r="CZ418"/>
      <c r="DA418"/>
      <c r="DB418"/>
      <c r="DC418" s="86"/>
      <c r="DD418"/>
      <c r="DE418"/>
      <c r="DF418"/>
      <c r="DG418" s="86">
        <v>279</v>
      </c>
      <c r="DH418">
        <v>381.89022827148437</v>
      </c>
      <c r="DI418">
        <v>-16.910861968994141</v>
      </c>
      <c r="DJ418">
        <v>44.733333587646484</v>
      </c>
      <c r="DK418" s="86">
        <v>96</v>
      </c>
      <c r="DL418">
        <v>120</v>
      </c>
      <c r="DM418"/>
      <c r="DN418"/>
      <c r="DO418" s="86"/>
      <c r="DP418"/>
      <c r="DQ418"/>
      <c r="DR418"/>
      <c r="DS418" s="86"/>
      <c r="DT418"/>
      <c r="DU418" s="86"/>
      <c r="DV418" s="86"/>
      <c r="DW418" s="86"/>
      <c r="DX418"/>
      <c r="DY418" s="86"/>
      <c r="DZ418" s="86"/>
      <c r="EA418" s="86"/>
      <c r="EB418"/>
      <c r="EC418" s="86"/>
      <c r="ED418" s="86"/>
      <c r="EE418" s="86"/>
      <c r="EF418"/>
      <c r="EG418" s="86"/>
      <c r="EH418" s="86"/>
      <c r="EI418" s="86"/>
      <c r="EJ418" s="159"/>
      <c r="EK418" s="159"/>
      <c r="EL418" s="160"/>
      <c r="FA418" s="78"/>
    </row>
    <row r="419" spans="1:157">
      <c r="A419" s="26"/>
      <c r="B419" s="26"/>
      <c r="C419" s="315"/>
      <c r="D419" s="37" t="s">
        <v>549</v>
      </c>
      <c r="E419" s="37" t="s">
        <v>550</v>
      </c>
      <c r="F419" s="38"/>
      <c r="G419" s="39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  <c r="AQ419" s="81"/>
      <c r="AR419" s="40"/>
      <c r="AS419" s="40"/>
      <c r="AT419" s="120" t="s">
        <v>1214</v>
      </c>
      <c r="AU419" s="40" t="s">
        <v>1214</v>
      </c>
      <c r="AV419" s="40" t="s">
        <v>1214</v>
      </c>
      <c r="AW419" s="40" t="s">
        <v>1214</v>
      </c>
      <c r="AX419" s="40" t="s">
        <v>1214</v>
      </c>
      <c r="AY419" s="40" t="s">
        <v>1214</v>
      </c>
      <c r="AZ419" s="40" t="s">
        <v>1214</v>
      </c>
      <c r="BA419" s="40" t="s">
        <v>1214</v>
      </c>
      <c r="BB419" s="40" t="s">
        <v>1214</v>
      </c>
      <c r="BC419" s="40" t="s">
        <v>1214</v>
      </c>
      <c r="BD419" s="106" t="s">
        <v>1214</v>
      </c>
      <c r="BE419" s="140" t="s">
        <v>1214</v>
      </c>
      <c r="BF419" s="140" t="s">
        <v>1214</v>
      </c>
      <c r="BG419" s="40"/>
      <c r="BH419" s="40"/>
      <c r="BI419" s="40"/>
      <c r="BJ419" s="40"/>
      <c r="BK419" s="40"/>
      <c r="BL419" s="100"/>
      <c r="BM419" s="101"/>
      <c r="BN419" s="101"/>
      <c r="BO419" s="99"/>
      <c r="BP419" s="9"/>
      <c r="BQ419" s="1"/>
      <c r="BR419" s="25"/>
      <c r="BS419" s="67"/>
      <c r="BT419" s="67"/>
      <c r="BU419" s="84">
        <v>14.589</v>
      </c>
      <c r="BV419" s="99">
        <v>4.1000000000000002E-2</v>
      </c>
      <c r="BW419" s="40">
        <v>3.7333333333333285</v>
      </c>
      <c r="BX419" s="49">
        <v>8.6505190311418595E-2</v>
      </c>
      <c r="BY419" s="57" t="s">
        <v>1810</v>
      </c>
      <c r="BZ419" s="14" t="s">
        <v>2458</v>
      </c>
      <c r="CA419" s="245">
        <v>41726.715613425928</v>
      </c>
      <c r="CB419" t="s">
        <v>2633</v>
      </c>
      <c r="CC419" s="13"/>
      <c r="CD419" s="67"/>
      <c r="CE419" s="55"/>
      <c r="CF419" s="71"/>
      <c r="CG419" s="71"/>
      <c r="CH419" s="71"/>
      <c r="CI419" s="55"/>
      <c r="CJ419" s="55"/>
      <c r="CK419" s="55"/>
      <c r="CL419" s="55"/>
      <c r="CM419" s="55"/>
      <c r="CN419"/>
      <c r="CO419"/>
      <c r="CP419"/>
      <c r="CQ419"/>
      <c r="CR419"/>
      <c r="CS419"/>
      <c r="CT419"/>
      <c r="CU419" s="86"/>
      <c r="CV419" s="86"/>
      <c r="CW419" s="86"/>
      <c r="CX419" s="86"/>
      <c r="CY419" s="86"/>
      <c r="CZ419"/>
      <c r="DA419"/>
      <c r="DB419"/>
      <c r="DC419" s="86"/>
      <c r="DD419"/>
      <c r="DE419"/>
      <c r="DF419"/>
      <c r="DG419" s="86">
        <v>280</v>
      </c>
      <c r="DH419">
        <v>382.5462646484375</v>
      </c>
      <c r="DI419">
        <v>-17.032304763793945</v>
      </c>
      <c r="DJ419">
        <v>39.6875</v>
      </c>
      <c r="DK419" s="86">
        <v>96</v>
      </c>
      <c r="DL419">
        <v>119.5</v>
      </c>
      <c r="DM419"/>
      <c r="DN419"/>
      <c r="DO419" s="86"/>
      <c r="DP419"/>
      <c r="DQ419"/>
      <c r="DR419"/>
      <c r="DS419" s="86"/>
      <c r="DT419"/>
      <c r="DU419" s="86"/>
      <c r="DV419" s="86"/>
      <c r="DW419" s="86"/>
      <c r="DX419"/>
      <c r="DY419" s="86"/>
      <c r="DZ419" s="86"/>
      <c r="EA419" s="86"/>
      <c r="EB419"/>
      <c r="EC419" s="86"/>
      <c r="ED419" s="86"/>
      <c r="EE419" s="86"/>
      <c r="EF419"/>
      <c r="EG419" s="86"/>
      <c r="EH419" s="86"/>
      <c r="EI419" s="86"/>
      <c r="EJ419" s="159"/>
      <c r="EK419" s="159"/>
      <c r="EL419" s="160"/>
      <c r="FA419" s="78"/>
    </row>
    <row r="420" spans="1:157">
      <c r="A420" s="26"/>
      <c r="B420" s="26"/>
      <c r="C420" s="315"/>
      <c r="D420" s="37" t="s">
        <v>551</v>
      </c>
      <c r="E420" s="37" t="s">
        <v>552</v>
      </c>
      <c r="F420" s="38"/>
      <c r="G420" s="39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6"/>
      <c r="AH420" s="40"/>
      <c r="AI420" s="46"/>
      <c r="AJ420" s="40"/>
      <c r="AK420" s="40"/>
      <c r="AL420" s="40"/>
      <c r="AM420" s="40"/>
      <c r="AN420" s="40"/>
      <c r="AO420" s="40"/>
      <c r="AP420" s="40"/>
      <c r="AQ420" s="81"/>
      <c r="AR420" s="40"/>
      <c r="AS420" s="40"/>
      <c r="AT420" s="120" t="s">
        <v>2128</v>
      </c>
      <c r="AU420" s="40" t="s">
        <v>2128</v>
      </c>
      <c r="AV420" s="40" t="s">
        <v>2128</v>
      </c>
      <c r="AW420" s="40" t="s">
        <v>2208</v>
      </c>
      <c r="AX420" s="40" t="s">
        <v>2208</v>
      </c>
      <c r="AY420" s="40" t="s">
        <v>2208</v>
      </c>
      <c r="AZ420" s="40" t="s">
        <v>2208</v>
      </c>
      <c r="BA420" s="40" t="s">
        <v>2208</v>
      </c>
      <c r="BB420" s="40" t="s">
        <v>2208</v>
      </c>
      <c r="BC420" s="40" t="s">
        <v>2208</v>
      </c>
      <c r="BD420" s="106" t="s">
        <v>2208</v>
      </c>
      <c r="BE420" s="140" t="s">
        <v>2208</v>
      </c>
      <c r="BF420" s="140" t="s">
        <v>2208</v>
      </c>
      <c r="BG420" s="40"/>
      <c r="BH420" s="40"/>
      <c r="BI420" s="40"/>
      <c r="BJ420" s="40"/>
      <c r="BK420" s="40"/>
      <c r="BL420" s="100"/>
      <c r="BM420" s="101"/>
      <c r="BN420" s="101"/>
      <c r="BO420" s="99"/>
      <c r="BP420" s="9"/>
      <c r="BQ420" s="1"/>
      <c r="BR420" s="25"/>
      <c r="BS420" s="67"/>
      <c r="BT420" s="67"/>
      <c r="BU420" s="84">
        <v>14.6913</v>
      </c>
      <c r="BV420" s="99">
        <v>4.1000000000000002E-2</v>
      </c>
      <c r="BW420" s="40">
        <v>3.7866666666666617</v>
      </c>
      <c r="BX420" s="49">
        <v>8.7680120017979687E-2</v>
      </c>
      <c r="BY420" s="57" t="s">
        <v>1811</v>
      </c>
      <c r="BZ420" s="14" t="s">
        <v>2460</v>
      </c>
      <c r="CA420" s="245">
        <v>41726.715613425928</v>
      </c>
      <c r="CB420" t="s">
        <v>2634</v>
      </c>
      <c r="CC420" s="13"/>
      <c r="CD420" s="67"/>
      <c r="CE420" s="55"/>
      <c r="CF420" s="71"/>
      <c r="CG420" s="71"/>
      <c r="CH420" s="71"/>
      <c r="CI420" s="55"/>
      <c r="CJ420" s="55"/>
      <c r="CK420" s="55"/>
      <c r="CL420" s="55"/>
      <c r="CM420" s="55"/>
      <c r="CN420"/>
      <c r="CO420"/>
      <c r="CP420"/>
      <c r="CQ420"/>
      <c r="CR420"/>
      <c r="CS420"/>
      <c r="CT420"/>
      <c r="CU420" s="86"/>
      <c r="CV420" s="86"/>
      <c r="CW420" s="86"/>
      <c r="CX420" s="86"/>
      <c r="CY420" s="86"/>
      <c r="CZ420"/>
      <c r="DA420"/>
      <c r="DB420"/>
      <c r="DC420" s="86"/>
      <c r="DD420"/>
      <c r="DE420"/>
      <c r="DF420"/>
      <c r="DG420" s="86">
        <v>281</v>
      </c>
      <c r="DH420">
        <v>382.5462646484375</v>
      </c>
      <c r="DI420">
        <v>-17.154180526733398</v>
      </c>
      <c r="DJ420">
        <v>42.933334350585937</v>
      </c>
      <c r="DK420" s="86">
        <v>97</v>
      </c>
      <c r="DL420">
        <v>120</v>
      </c>
      <c r="DM420"/>
      <c r="DN420"/>
      <c r="DO420" s="86"/>
      <c r="DP420"/>
      <c r="DQ420"/>
      <c r="DR420"/>
      <c r="DS420" s="86"/>
      <c r="DT420"/>
      <c r="DU420" s="86"/>
      <c r="DV420" s="86"/>
      <c r="DW420" s="86"/>
      <c r="DX420"/>
      <c r="DY420" s="86"/>
      <c r="DZ420" s="86"/>
      <c r="EA420" s="86"/>
      <c r="EB420"/>
      <c r="EC420" s="86"/>
      <c r="ED420" s="86"/>
      <c r="EE420" s="86"/>
      <c r="EF420"/>
      <c r="EG420" s="86"/>
      <c r="EH420" s="86"/>
      <c r="EI420" s="86"/>
      <c r="EJ420" s="159"/>
      <c r="EK420" s="159"/>
      <c r="EL420" s="160"/>
      <c r="FA420" s="78"/>
    </row>
    <row r="421" spans="1:157">
      <c r="A421" s="26"/>
      <c r="B421" s="26"/>
      <c r="C421" s="315"/>
      <c r="D421" s="37" t="s">
        <v>553</v>
      </c>
      <c r="E421" s="37" t="s">
        <v>554</v>
      </c>
      <c r="F421" s="38"/>
      <c r="G421" s="39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  <c r="AQ421" s="81"/>
      <c r="AR421" s="40"/>
      <c r="AS421" s="40"/>
      <c r="AT421" s="120" t="s">
        <v>927</v>
      </c>
      <c r="AU421" s="40" t="s">
        <v>927</v>
      </c>
      <c r="AV421" s="40" t="s">
        <v>927</v>
      </c>
      <c r="AW421" s="40" t="s">
        <v>927</v>
      </c>
      <c r="AX421" s="40" t="s">
        <v>927</v>
      </c>
      <c r="AY421" s="40" t="s">
        <v>927</v>
      </c>
      <c r="AZ421" s="40" t="s">
        <v>927</v>
      </c>
      <c r="BA421" s="40" t="s">
        <v>927</v>
      </c>
      <c r="BB421" s="40" t="s">
        <v>927</v>
      </c>
      <c r="BC421" s="40" t="s">
        <v>927</v>
      </c>
      <c r="BD421" s="106" t="s">
        <v>927</v>
      </c>
      <c r="BE421" s="140" t="s">
        <v>927</v>
      </c>
      <c r="BF421" s="140" t="s">
        <v>927</v>
      </c>
      <c r="BG421" s="40"/>
      <c r="BH421" s="40"/>
      <c r="BI421" s="40"/>
      <c r="BJ421" s="40"/>
      <c r="BK421" s="40"/>
      <c r="BL421" s="100"/>
      <c r="BM421" s="101"/>
      <c r="BN421" s="101"/>
      <c r="BO421" s="99"/>
      <c r="BP421" s="9"/>
      <c r="BQ421" s="1"/>
      <c r="BR421" s="25"/>
      <c r="BS421" s="67"/>
      <c r="BT421" s="67"/>
      <c r="BU421" s="84">
        <v>14.794599999999999</v>
      </c>
      <c r="BV421" s="99">
        <v>0.04</v>
      </c>
      <c r="BW421" s="40">
        <v>3.839999999999995</v>
      </c>
      <c r="BX421" s="49">
        <v>8.8879150474941049E-2</v>
      </c>
      <c r="BY421" s="57" t="s">
        <v>1812</v>
      </c>
      <c r="BZ421" s="14" t="s">
        <v>2462</v>
      </c>
      <c r="CA421" s="245">
        <v>41726.715613425928</v>
      </c>
      <c r="CB421" t="s">
        <v>2635</v>
      </c>
      <c r="CC421" s="13"/>
      <c r="CD421" s="67"/>
      <c r="CE421" s="55"/>
      <c r="CF421" s="71"/>
      <c r="CG421" s="71"/>
      <c r="CH421" s="71"/>
      <c r="CI421" s="55"/>
      <c r="CJ421" s="55"/>
      <c r="CK421" s="55"/>
      <c r="CL421" s="55"/>
      <c r="CM421" s="55"/>
      <c r="CN421"/>
      <c r="CO421"/>
      <c r="CP421"/>
      <c r="CQ421"/>
      <c r="CR421"/>
      <c r="CS421"/>
      <c r="CT421"/>
      <c r="CU421" s="86"/>
      <c r="CV421" s="86"/>
      <c r="CW421" s="86"/>
      <c r="CX421" s="86"/>
      <c r="CY421" s="86"/>
      <c r="CZ421"/>
      <c r="DA421"/>
      <c r="DB421"/>
      <c r="DC421" s="86"/>
      <c r="DD421"/>
      <c r="DE421"/>
      <c r="DF421"/>
      <c r="DG421" s="86">
        <v>281</v>
      </c>
      <c r="DH421">
        <v>383.91543579101562</v>
      </c>
      <c r="DI421">
        <v>-17.154180526733398</v>
      </c>
      <c r="DJ421">
        <v>36</v>
      </c>
      <c r="DK421" s="86">
        <v>96</v>
      </c>
      <c r="DL421">
        <v>119.5</v>
      </c>
      <c r="DM421"/>
      <c r="DN421"/>
      <c r="DO421" s="86"/>
      <c r="DP421"/>
      <c r="DQ421"/>
      <c r="DR421"/>
      <c r="DS421" s="86"/>
      <c r="DT421"/>
      <c r="DU421" s="86"/>
      <c r="DV421" s="86"/>
      <c r="DW421" s="86"/>
      <c r="DX421"/>
      <c r="DY421" s="86"/>
      <c r="DZ421" s="86"/>
      <c r="EA421" s="86"/>
      <c r="EB421"/>
      <c r="EC421" s="86"/>
      <c r="ED421" s="86"/>
      <c r="EE421" s="86"/>
      <c r="EF421"/>
      <c r="EG421" s="86"/>
      <c r="EH421" s="86"/>
      <c r="EI421" s="86"/>
      <c r="EJ421" s="159"/>
      <c r="EK421" s="159"/>
      <c r="EL421" s="160"/>
      <c r="FA421" s="78"/>
    </row>
    <row r="422" spans="1:157">
      <c r="A422" s="26"/>
      <c r="B422" s="26"/>
      <c r="C422" s="315"/>
      <c r="D422" s="37" t="s">
        <v>1376</v>
      </c>
      <c r="E422" s="37" t="s">
        <v>1377</v>
      </c>
      <c r="F422" s="38"/>
      <c r="G422" s="39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  <c r="AQ422" s="81"/>
      <c r="AR422" s="40"/>
      <c r="AS422" s="40"/>
      <c r="AT422" s="120" t="s">
        <v>1929</v>
      </c>
      <c r="AU422" s="40" t="s">
        <v>1929</v>
      </c>
      <c r="AV422" s="40" t="s">
        <v>1929</v>
      </c>
      <c r="AW422" s="40" t="s">
        <v>1929</v>
      </c>
      <c r="AX422" s="40" t="s">
        <v>1929</v>
      </c>
      <c r="AY422" s="40" t="s">
        <v>1929</v>
      </c>
      <c r="AZ422" s="40" t="s">
        <v>1929</v>
      </c>
      <c r="BA422" s="40" t="s">
        <v>1929</v>
      </c>
      <c r="BB422" s="40" t="s">
        <v>1929</v>
      </c>
      <c r="BC422" s="40" t="s">
        <v>1929</v>
      </c>
      <c r="BD422" s="106" t="s">
        <v>1929</v>
      </c>
      <c r="BE422" s="140" t="s">
        <v>1929</v>
      </c>
      <c r="BF422" s="140" t="s">
        <v>1929</v>
      </c>
      <c r="BG422" s="40"/>
      <c r="BH422" s="40"/>
      <c r="BI422" s="40"/>
      <c r="BJ422" s="40"/>
      <c r="BK422" s="40"/>
      <c r="BL422" s="100"/>
      <c r="BM422" s="101"/>
      <c r="BN422" s="101"/>
      <c r="BO422" s="99"/>
      <c r="BP422" s="9"/>
      <c r="BQ422" s="1"/>
      <c r="BR422" s="25"/>
      <c r="BS422" s="67"/>
      <c r="BT422" s="67"/>
      <c r="BU422" s="84">
        <v>14.901199999999999</v>
      </c>
      <c r="BV422" s="99">
        <v>3.9E-2</v>
      </c>
      <c r="BW422" s="40">
        <v>3.8933333333333282</v>
      </c>
      <c r="BX422" s="49">
        <v>9.0102945373342319E-2</v>
      </c>
      <c r="BY422" s="57" t="s">
        <v>1813</v>
      </c>
      <c r="BZ422" s="14" t="s">
        <v>2454</v>
      </c>
      <c r="CA422" s="245">
        <v>41726.715613425928</v>
      </c>
      <c r="CB422" t="s">
        <v>2220</v>
      </c>
      <c r="CC422" s="13"/>
      <c r="CD422" s="67"/>
      <c r="CE422" s="55"/>
      <c r="CF422" s="71"/>
      <c r="CG422" s="71"/>
      <c r="CH422" s="71"/>
      <c r="CI422" s="55"/>
      <c r="CJ422" s="55"/>
      <c r="CK422" s="55"/>
      <c r="CL422" s="55"/>
      <c r="CM422" s="55"/>
      <c r="CN422"/>
      <c r="CO422"/>
      <c r="CP422"/>
      <c r="CQ422"/>
      <c r="CR422"/>
      <c r="CS422"/>
      <c r="CT422"/>
      <c r="CU422" s="86"/>
      <c r="CV422" s="86"/>
      <c r="CW422" s="86"/>
      <c r="CX422" s="86"/>
      <c r="CY422" s="86"/>
      <c r="CZ422"/>
      <c r="DA422"/>
      <c r="DB422"/>
      <c r="DC422" s="86"/>
      <c r="DD422"/>
      <c r="DE422"/>
      <c r="DF422"/>
      <c r="DG422" s="86">
        <v>282</v>
      </c>
      <c r="DH422">
        <v>384.42263793945312</v>
      </c>
      <c r="DI422">
        <v>-17.276491165161133</v>
      </c>
      <c r="DJ422">
        <v>40.1875</v>
      </c>
      <c r="DK422" s="86">
        <v>96</v>
      </c>
      <c r="DL422">
        <v>119.5</v>
      </c>
      <c r="DM422"/>
      <c r="DN422"/>
      <c r="DO422" s="86"/>
      <c r="DP422"/>
      <c r="DQ422"/>
      <c r="DR422"/>
      <c r="DS422" s="86"/>
      <c r="DT422"/>
      <c r="DU422" s="86"/>
      <c r="DV422" s="86"/>
      <c r="DW422" s="86"/>
      <c r="DX422"/>
      <c r="DY422" s="86"/>
      <c r="DZ422" s="86"/>
      <c r="EA422" s="86"/>
      <c r="EB422"/>
      <c r="EC422" s="86"/>
      <c r="ED422" s="86"/>
      <c r="EE422" s="86"/>
      <c r="EF422"/>
      <c r="EG422" s="86"/>
      <c r="EH422" s="86"/>
      <c r="EI422" s="86"/>
      <c r="EJ422" s="159"/>
      <c r="EK422" s="159"/>
      <c r="EL422" s="160"/>
      <c r="FA422" s="78"/>
    </row>
    <row r="423" spans="1:157">
      <c r="A423" s="26"/>
      <c r="B423" s="26"/>
      <c r="C423" s="315"/>
      <c r="D423" s="37" t="s">
        <v>557</v>
      </c>
      <c r="E423" s="37" t="s">
        <v>558</v>
      </c>
      <c r="F423" s="41"/>
      <c r="G423" s="39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  <c r="AQ423" s="81"/>
      <c r="AR423" s="40"/>
      <c r="AS423" s="40"/>
      <c r="AT423" s="120" t="s">
        <v>1015</v>
      </c>
      <c r="AU423" s="40" t="s">
        <v>1015</v>
      </c>
      <c r="AV423" s="40" t="s">
        <v>1015</v>
      </c>
      <c r="AW423" s="40" t="s">
        <v>1015</v>
      </c>
      <c r="AX423" s="40" t="s">
        <v>1015</v>
      </c>
      <c r="AY423" s="40" t="s">
        <v>1015</v>
      </c>
      <c r="AZ423" s="40" t="s">
        <v>1015</v>
      </c>
      <c r="BA423" s="40" t="s">
        <v>1015</v>
      </c>
      <c r="BB423" s="40" t="s">
        <v>1015</v>
      </c>
      <c r="BC423" s="40" t="s">
        <v>1015</v>
      </c>
      <c r="BD423" s="106" t="s">
        <v>1015</v>
      </c>
      <c r="BE423" s="140" t="s">
        <v>1015</v>
      </c>
      <c r="BF423" s="140" t="s">
        <v>1015</v>
      </c>
      <c r="BG423" s="40"/>
      <c r="BH423" s="40"/>
      <c r="BI423" s="40"/>
      <c r="BJ423" s="40"/>
      <c r="BK423" s="40"/>
      <c r="BL423" s="100"/>
      <c r="BM423" s="101"/>
      <c r="BN423" s="101"/>
      <c r="BO423" s="99"/>
      <c r="BP423" s="9"/>
      <c r="BQ423" s="1"/>
      <c r="BR423" s="25"/>
      <c r="BS423" s="67"/>
      <c r="BT423" s="67"/>
      <c r="BU423" s="84">
        <v>15.007299999999999</v>
      </c>
      <c r="BV423" s="99">
        <v>3.9E-2</v>
      </c>
      <c r="BW423" s="40">
        <v>3.9466666666666614</v>
      </c>
      <c r="BX423" s="49">
        <v>9.135219140856865E-2</v>
      </c>
      <c r="BY423" s="57" t="s">
        <v>1814</v>
      </c>
      <c r="BZ423" s="14" t="s">
        <v>427</v>
      </c>
      <c r="CA423" s="245">
        <v>41726.715613425928</v>
      </c>
      <c r="CB423" t="s">
        <v>2636</v>
      </c>
      <c r="CC423" s="13"/>
      <c r="CD423" s="67"/>
      <c r="CE423" s="55"/>
      <c r="CF423" s="71"/>
      <c r="CG423" s="71"/>
      <c r="CH423" s="71"/>
      <c r="CI423" s="55"/>
      <c r="CJ423" s="55"/>
      <c r="CK423" s="55"/>
      <c r="CL423" s="55"/>
      <c r="CM423" s="55"/>
      <c r="CN423"/>
      <c r="CO423"/>
      <c r="CP423"/>
      <c r="CQ423"/>
      <c r="CR423"/>
      <c r="CS423"/>
      <c r="CT423"/>
      <c r="CU423" s="86"/>
      <c r="CV423" s="86"/>
      <c r="CW423" s="86"/>
      <c r="CX423" s="86"/>
      <c r="CY423" s="86"/>
      <c r="CZ423"/>
      <c r="DA423"/>
      <c r="DB423"/>
      <c r="DC423" s="86"/>
      <c r="DD423"/>
      <c r="DE423"/>
      <c r="DF423"/>
      <c r="DG423" s="86">
        <v>283</v>
      </c>
      <c r="DH423">
        <v>384.42263793945312</v>
      </c>
      <c r="DI423">
        <v>-17.399236679077148</v>
      </c>
      <c r="DJ423">
        <v>42.466667175292969</v>
      </c>
      <c r="DK423" s="86">
        <v>96</v>
      </c>
      <c r="DL423">
        <v>120</v>
      </c>
      <c r="DM423"/>
      <c r="DN423"/>
      <c r="DO423" s="86"/>
      <c r="DP423"/>
      <c r="DQ423"/>
      <c r="DR423"/>
      <c r="DS423" s="86"/>
      <c r="DT423"/>
      <c r="DU423" s="86"/>
      <c r="DV423" s="86"/>
      <c r="DW423" s="86"/>
      <c r="DX423"/>
      <c r="DY423" s="86"/>
      <c r="DZ423" s="86"/>
      <c r="EA423" s="86"/>
      <c r="EB423"/>
      <c r="EC423" s="86"/>
      <c r="ED423" s="86"/>
      <c r="EE423" s="86"/>
      <c r="EF423"/>
      <c r="EG423" s="86"/>
      <c r="EH423" s="86"/>
      <c r="EI423" s="86"/>
      <c r="EJ423" s="159"/>
      <c r="EK423" s="159"/>
      <c r="EL423" s="160"/>
      <c r="FA423" s="78"/>
    </row>
    <row r="424" spans="1:157">
      <c r="A424" s="26"/>
      <c r="B424" s="26"/>
      <c r="C424" s="315"/>
      <c r="D424" s="37" t="s">
        <v>37</v>
      </c>
      <c r="E424" s="37" t="s">
        <v>38</v>
      </c>
      <c r="F424" s="38"/>
      <c r="G424" s="39"/>
      <c r="H424" s="40"/>
      <c r="I424" s="40"/>
      <c r="J424" s="40"/>
      <c r="K424" s="40"/>
      <c r="L424" s="40"/>
      <c r="M424" s="40"/>
      <c r="N424" s="40"/>
      <c r="O424" s="40"/>
      <c r="P424" s="40"/>
      <c r="Q424" s="40"/>
      <c r="R424" s="40"/>
      <c r="S424" s="40"/>
      <c r="T424" s="40"/>
      <c r="U424" s="40"/>
      <c r="V424" s="40"/>
      <c r="W424" s="40"/>
      <c r="X424" s="40"/>
      <c r="Y424" s="40"/>
      <c r="Z424" s="40"/>
      <c r="AA424" s="40"/>
      <c r="AB424" s="40"/>
      <c r="AC424" s="40"/>
      <c r="AD424" s="40"/>
      <c r="AE424" s="40"/>
      <c r="AF424" s="40"/>
      <c r="AG424" s="40"/>
      <c r="AH424" s="40"/>
      <c r="AI424" s="40"/>
      <c r="AJ424" s="40"/>
      <c r="AK424" s="40"/>
      <c r="AL424" s="40"/>
      <c r="AM424" s="40"/>
      <c r="AN424" s="40"/>
      <c r="AO424" s="40"/>
      <c r="AP424" s="40"/>
      <c r="AQ424" s="81"/>
      <c r="AR424" s="40"/>
      <c r="AS424" s="40"/>
      <c r="AT424" s="120" t="s">
        <v>1929</v>
      </c>
      <c r="AU424" s="40" t="s">
        <v>1929</v>
      </c>
      <c r="AV424" s="40" t="s">
        <v>1929</v>
      </c>
      <c r="AW424" s="40" t="s">
        <v>1929</v>
      </c>
      <c r="AX424" s="40" t="s">
        <v>1929</v>
      </c>
      <c r="AY424" s="40" t="s">
        <v>1929</v>
      </c>
      <c r="AZ424" s="40" t="s">
        <v>1929</v>
      </c>
      <c r="BA424" s="40" t="s">
        <v>1929</v>
      </c>
      <c r="BB424" s="40" t="s">
        <v>1929</v>
      </c>
      <c r="BC424" s="40" t="s">
        <v>1929</v>
      </c>
      <c r="BD424" s="106" t="s">
        <v>1929</v>
      </c>
      <c r="BE424" s="140" t="s">
        <v>1929</v>
      </c>
      <c r="BF424" s="140" t="s">
        <v>1929</v>
      </c>
      <c r="BG424" s="40"/>
      <c r="BH424" s="40"/>
      <c r="BI424" s="40"/>
      <c r="BJ424" s="40"/>
      <c r="BK424" s="40"/>
      <c r="BL424" s="100"/>
      <c r="BM424" s="101"/>
      <c r="BN424" s="101"/>
      <c r="BO424" s="99"/>
      <c r="BP424" s="9"/>
      <c r="BQ424" s="1"/>
      <c r="BR424" s="25"/>
      <c r="BS424" s="67"/>
      <c r="BT424" s="67"/>
      <c r="BU424" s="84">
        <v>15.1129</v>
      </c>
      <c r="BV424" s="99">
        <v>3.7999999999999999E-2</v>
      </c>
      <c r="BW424" s="40">
        <v>3.9999999999999947</v>
      </c>
      <c r="BX424" s="49">
        <v>9.2627599243856218E-2</v>
      </c>
      <c r="BY424" s="57" t="s">
        <v>1815</v>
      </c>
      <c r="BZ424" s="14" t="s">
        <v>2456</v>
      </c>
      <c r="CA424" s="245">
        <v>41726.715624999997</v>
      </c>
      <c r="CB424" t="s">
        <v>2637</v>
      </c>
      <c r="CC424" s="13"/>
      <c r="CD424" s="67"/>
      <c r="CE424" s="55"/>
      <c r="CF424" s="71"/>
      <c r="CG424" s="71"/>
      <c r="CH424" s="71"/>
      <c r="CI424" s="55"/>
      <c r="CJ424" s="55"/>
      <c r="CK424" s="55"/>
      <c r="CL424" s="55"/>
      <c r="CM424" s="55"/>
      <c r="CN424"/>
      <c r="CO424"/>
      <c r="CP424"/>
      <c r="CQ424"/>
      <c r="CR424"/>
      <c r="CS424"/>
      <c r="CT424"/>
      <c r="CU424" s="86"/>
      <c r="CV424" s="86"/>
      <c r="CW424" s="86"/>
      <c r="CX424" s="86"/>
      <c r="CY424" s="86"/>
      <c r="CZ424"/>
      <c r="DA424"/>
      <c r="DB424"/>
      <c r="DC424" s="86"/>
      <c r="DD424"/>
      <c r="DE424"/>
      <c r="DF424"/>
      <c r="DG424" s="86">
        <v>283</v>
      </c>
      <c r="DH424">
        <v>383.83612060546875</v>
      </c>
      <c r="DI424">
        <v>-17.399236679077148</v>
      </c>
      <c r="DJ424">
        <v>45.533332824707031</v>
      </c>
      <c r="DK424" s="86">
        <v>96</v>
      </c>
      <c r="DL424">
        <v>120</v>
      </c>
      <c r="DM424"/>
      <c r="DN424"/>
      <c r="DO424" s="86"/>
      <c r="DP424"/>
      <c r="DQ424"/>
      <c r="DR424"/>
      <c r="DS424" s="86"/>
      <c r="DT424"/>
      <c r="DU424" s="86"/>
      <c r="DV424" s="86"/>
      <c r="DW424" s="86"/>
      <c r="DX424"/>
      <c r="DY424" s="86"/>
      <c r="DZ424" s="86"/>
      <c r="EA424" s="86"/>
      <c r="EB424"/>
      <c r="EC424" s="86"/>
      <c r="ED424" s="86"/>
      <c r="EE424" s="86"/>
      <c r="EF424"/>
      <c r="EG424" s="86"/>
      <c r="EH424" s="86"/>
      <c r="EI424" s="86"/>
      <c r="EJ424" s="159"/>
      <c r="EK424" s="159"/>
      <c r="EL424" s="160"/>
      <c r="FA424" s="78"/>
    </row>
    <row r="425" spans="1:157">
      <c r="A425" s="26"/>
      <c r="B425" s="26"/>
      <c r="C425" s="315"/>
      <c r="D425" s="37" t="s">
        <v>742</v>
      </c>
      <c r="E425" s="37" t="s">
        <v>743</v>
      </c>
      <c r="F425" s="41"/>
      <c r="G425" s="39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  <c r="AQ425" s="81"/>
      <c r="AR425" s="40"/>
      <c r="AS425" s="40"/>
      <c r="AT425" s="120" t="s">
        <v>919</v>
      </c>
      <c r="AU425" s="40" t="s">
        <v>919</v>
      </c>
      <c r="AV425" s="40" t="s">
        <v>919</v>
      </c>
      <c r="AW425" s="40" t="s">
        <v>919</v>
      </c>
      <c r="AX425" s="40" t="s">
        <v>919</v>
      </c>
      <c r="AY425" s="40" t="s">
        <v>919</v>
      </c>
      <c r="AZ425" s="40" t="s">
        <v>919</v>
      </c>
      <c r="BA425" s="40" t="s">
        <v>919</v>
      </c>
      <c r="BB425" s="40" t="s">
        <v>919</v>
      </c>
      <c r="BC425" s="40" t="s">
        <v>919</v>
      </c>
      <c r="BD425" s="106" t="s">
        <v>919</v>
      </c>
      <c r="BE425" s="140" t="s">
        <v>919</v>
      </c>
      <c r="BF425" s="140" t="s">
        <v>919</v>
      </c>
      <c r="BG425" s="40"/>
      <c r="BH425" s="40"/>
      <c r="BI425" s="40"/>
      <c r="BJ425" s="40"/>
      <c r="BK425" s="40"/>
      <c r="BL425" s="100"/>
      <c r="BM425" s="101"/>
      <c r="BN425" s="101"/>
      <c r="BO425" s="99"/>
      <c r="BP425" s="9"/>
      <c r="BQ425" s="1"/>
      <c r="BR425" s="25"/>
      <c r="BS425" s="67"/>
      <c r="BT425" s="67"/>
      <c r="BU425" s="84">
        <v>15.206299999999999</v>
      </c>
      <c r="BV425" s="99">
        <v>3.6999999999999998E-2</v>
      </c>
      <c r="BW425" s="40">
        <v>4.0533333333333283</v>
      </c>
      <c r="BX425" s="49">
        <v>9.3929904521210403E-2</v>
      </c>
      <c r="BY425" s="57" t="s">
        <v>1816</v>
      </c>
      <c r="BZ425" s="14" t="s">
        <v>2458</v>
      </c>
      <c r="CA425" s="245">
        <v>41726.715624999997</v>
      </c>
      <c r="CB425" t="s">
        <v>2638</v>
      </c>
      <c r="CC425" s="13"/>
      <c r="CD425" s="67"/>
      <c r="CE425" s="55"/>
      <c r="CF425" s="71"/>
      <c r="CG425" s="71"/>
      <c r="CH425" s="71"/>
      <c r="CI425" s="55"/>
      <c r="CJ425" s="55"/>
      <c r="CK425" s="55"/>
      <c r="CL425" s="55"/>
      <c r="CM425" s="55"/>
      <c r="CN425"/>
      <c r="CO425"/>
      <c r="CP425"/>
      <c r="CQ425"/>
      <c r="CR425"/>
      <c r="CS425"/>
      <c r="CT425"/>
      <c r="CU425" s="86"/>
      <c r="CV425" s="86"/>
      <c r="CW425" s="86"/>
      <c r="CX425" s="86"/>
      <c r="CY425" s="86"/>
      <c r="CZ425"/>
      <c r="DA425"/>
      <c r="DB425"/>
      <c r="DC425" s="86"/>
      <c r="DD425"/>
      <c r="DE425"/>
      <c r="DF425"/>
      <c r="DG425" s="86">
        <v>284</v>
      </c>
      <c r="DH425">
        <v>383.26022338867187</v>
      </c>
      <c r="DI425">
        <v>-17.522417068481445</v>
      </c>
      <c r="DJ425">
        <v>45.357143402099609</v>
      </c>
      <c r="DK425" s="86">
        <v>92</v>
      </c>
      <c r="DL425">
        <v>119.5</v>
      </c>
      <c r="DM425"/>
      <c r="DN425"/>
      <c r="DO425" s="86"/>
      <c r="DP425"/>
      <c r="DQ425"/>
      <c r="DR425"/>
      <c r="DS425" s="86"/>
      <c r="DT425"/>
      <c r="DU425" s="86"/>
      <c r="DV425" s="86"/>
      <c r="DW425" s="86"/>
      <c r="DX425"/>
      <c r="DY425" s="86"/>
      <c r="DZ425" s="86"/>
      <c r="EA425" s="86"/>
      <c r="EB425"/>
      <c r="EC425" s="86"/>
      <c r="ED425" s="86"/>
      <c r="EE425" s="86"/>
      <c r="EF425"/>
      <c r="EG425" s="86"/>
      <c r="EH425" s="86"/>
      <c r="EI425" s="86"/>
      <c r="EJ425" s="159"/>
      <c r="EK425" s="159"/>
      <c r="EL425" s="160"/>
      <c r="FA425" s="78"/>
    </row>
    <row r="426" spans="1:157">
      <c r="A426" s="26"/>
      <c r="B426" s="26"/>
      <c r="C426" s="315"/>
      <c r="D426" s="37" t="s">
        <v>744</v>
      </c>
      <c r="E426" s="37" t="s">
        <v>1192</v>
      </c>
      <c r="F426" s="38"/>
      <c r="G426" s="39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  <c r="AQ426" s="81"/>
      <c r="AR426" s="40"/>
      <c r="AS426" s="40"/>
      <c r="AT426" s="120" t="s">
        <v>1022</v>
      </c>
      <c r="AU426" s="40" t="s">
        <v>1022</v>
      </c>
      <c r="AV426" s="40" t="s">
        <v>1022</v>
      </c>
      <c r="AW426" s="40" t="s">
        <v>1022</v>
      </c>
      <c r="AX426" s="40" t="s">
        <v>1022</v>
      </c>
      <c r="AY426" s="40" t="s">
        <v>1022</v>
      </c>
      <c r="AZ426" s="40" t="s">
        <v>1022</v>
      </c>
      <c r="BA426" s="40" t="s">
        <v>1022</v>
      </c>
      <c r="BB426" s="40" t="s">
        <v>1022</v>
      </c>
      <c r="BC426" s="40" t="s">
        <v>1022</v>
      </c>
      <c r="BD426" s="106" t="s">
        <v>1022</v>
      </c>
      <c r="BE426" s="140" t="s">
        <v>1022</v>
      </c>
      <c r="BF426" s="140" t="s">
        <v>1022</v>
      </c>
      <c r="BG426" s="40"/>
      <c r="BH426" s="40"/>
      <c r="BI426" s="40"/>
      <c r="BJ426" s="40"/>
      <c r="BK426" s="40"/>
      <c r="BL426" s="100"/>
      <c r="BM426" s="101"/>
      <c r="BN426" s="101"/>
      <c r="BO426" s="99"/>
      <c r="BP426" s="9"/>
      <c r="BQ426" s="1"/>
      <c r="BR426" s="25"/>
      <c r="BS426" s="67"/>
      <c r="BT426" s="67"/>
      <c r="BU426" s="84">
        <v>15.3003</v>
      </c>
      <c r="BV426" s="99">
        <v>3.6999999999999998E-2</v>
      </c>
      <c r="BW426" s="40">
        <v>4.106666666666662</v>
      </c>
      <c r="BX426" s="49">
        <v>9.5259868922420263E-2</v>
      </c>
      <c r="BY426" s="57" t="s">
        <v>1817</v>
      </c>
      <c r="BZ426" s="14" t="s">
        <v>2460</v>
      </c>
      <c r="CA426" s="245">
        <v>41726.715624999997</v>
      </c>
      <c r="CB426" t="s">
        <v>2639</v>
      </c>
      <c r="CC426" s="13"/>
      <c r="CD426" s="67"/>
      <c r="CE426" s="55"/>
      <c r="CF426" s="71"/>
      <c r="CG426" s="71"/>
      <c r="CH426" s="71"/>
      <c r="CI426" s="55"/>
      <c r="CJ426" s="55"/>
      <c r="CK426" s="55"/>
      <c r="CL426" s="55"/>
      <c r="CM426" s="55"/>
      <c r="CN426"/>
      <c r="CO426"/>
      <c r="CP426"/>
      <c r="CQ426"/>
      <c r="CR426"/>
      <c r="CS426"/>
      <c r="CT426"/>
      <c r="CU426" s="86"/>
      <c r="CV426" s="86"/>
      <c r="CW426" s="86"/>
      <c r="CX426" s="86"/>
      <c r="CY426" s="86"/>
      <c r="CZ426"/>
      <c r="DA426"/>
      <c r="DB426"/>
      <c r="DC426" s="86"/>
      <c r="DD426"/>
      <c r="DE426"/>
      <c r="DF426"/>
      <c r="DG426" s="86">
        <v>285</v>
      </c>
      <c r="DH426">
        <v>383.968505859375</v>
      </c>
      <c r="DI426">
        <v>-17.646032333374023</v>
      </c>
      <c r="DJ426">
        <v>38.8125</v>
      </c>
      <c r="DK426" s="86">
        <v>96</v>
      </c>
      <c r="DL426">
        <v>119.5</v>
      </c>
      <c r="DM426"/>
      <c r="DN426"/>
      <c r="DO426" s="86"/>
      <c r="DP426"/>
      <c r="DQ426"/>
      <c r="DR426"/>
      <c r="DS426" s="86"/>
      <c r="DT426"/>
      <c r="DU426" s="86"/>
      <c r="DV426" s="86"/>
      <c r="DW426" s="86"/>
      <c r="DX426"/>
      <c r="DY426" s="86"/>
      <c r="DZ426" s="86"/>
      <c r="EA426" s="86"/>
      <c r="EB426"/>
      <c r="EC426" s="86"/>
      <c r="ED426" s="86"/>
      <c r="EE426" s="86"/>
      <c r="EF426"/>
      <c r="EG426" s="86"/>
      <c r="EH426" s="86"/>
      <c r="EI426" s="86"/>
      <c r="EJ426" s="159"/>
      <c r="EK426" s="159"/>
      <c r="EL426" s="160"/>
      <c r="FA426" s="78"/>
    </row>
    <row r="427" spans="1:157">
      <c r="A427" s="26"/>
      <c r="B427" s="26"/>
      <c r="C427" s="315"/>
      <c r="D427" s="37" t="s">
        <v>1193</v>
      </c>
      <c r="E427" s="37" t="s">
        <v>1194</v>
      </c>
      <c r="F427" s="38"/>
      <c r="G427" s="39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  <c r="AQ427" s="81"/>
      <c r="AR427" s="40"/>
      <c r="AS427" s="40"/>
      <c r="AT427" s="120" t="s">
        <v>919</v>
      </c>
      <c r="AU427" s="40" t="s">
        <v>919</v>
      </c>
      <c r="AV427" s="40" t="s">
        <v>919</v>
      </c>
      <c r="AW427" s="40" t="s">
        <v>919</v>
      </c>
      <c r="AX427" s="40" t="s">
        <v>919</v>
      </c>
      <c r="AY427" s="40" t="s">
        <v>919</v>
      </c>
      <c r="AZ427" s="40" t="s">
        <v>919</v>
      </c>
      <c r="BA427" s="40" t="s">
        <v>919</v>
      </c>
      <c r="BB427" s="40" t="s">
        <v>919</v>
      </c>
      <c r="BC427" s="40" t="s">
        <v>919</v>
      </c>
      <c r="BD427" s="106" t="s">
        <v>919</v>
      </c>
      <c r="BE427" s="140" t="s">
        <v>919</v>
      </c>
      <c r="BF427" s="140" t="s">
        <v>919</v>
      </c>
      <c r="BG427" s="40"/>
      <c r="BH427" s="40"/>
      <c r="BI427" s="40"/>
      <c r="BJ427" s="40"/>
      <c r="BK427" s="40"/>
      <c r="BL427" s="100"/>
      <c r="BM427" s="101"/>
      <c r="BN427" s="101"/>
      <c r="BO427" s="99"/>
      <c r="BP427" s="9"/>
      <c r="BQ427" s="1"/>
      <c r="BR427" s="25"/>
      <c r="BS427" s="67"/>
      <c r="BT427" s="67"/>
      <c r="BU427" s="84">
        <v>15.3924</v>
      </c>
      <c r="BV427" s="99">
        <v>3.5999999999999997E-2</v>
      </c>
      <c r="BW427" s="40">
        <v>4.16</v>
      </c>
      <c r="BX427" s="49">
        <v>9.6618281283027574E-2</v>
      </c>
      <c r="BY427" s="57" t="s">
        <v>1818</v>
      </c>
      <c r="BZ427" s="14" t="s">
        <v>2462</v>
      </c>
      <c r="CA427" s="245">
        <v>41726.715624999997</v>
      </c>
      <c r="CB427" t="s">
        <v>2640</v>
      </c>
      <c r="CC427" s="13"/>
      <c r="CD427" s="67"/>
      <c r="CE427" s="55"/>
      <c r="CF427" s="71"/>
      <c r="CG427" s="71"/>
      <c r="CH427" s="71"/>
      <c r="CI427" s="55"/>
      <c r="CJ427" s="55"/>
      <c r="CK427" s="55"/>
      <c r="CL427" s="55"/>
      <c r="CM427" s="55"/>
      <c r="CN427"/>
      <c r="CO427"/>
      <c r="CP427"/>
      <c r="CQ427"/>
      <c r="CR427"/>
      <c r="CS427"/>
      <c r="CT427"/>
      <c r="CU427" s="86"/>
      <c r="CV427" s="86"/>
      <c r="CW427" s="86"/>
      <c r="CX427" s="86"/>
      <c r="CY427" s="86"/>
      <c r="CZ427"/>
      <c r="DA427"/>
      <c r="DB427"/>
      <c r="DC427" s="86"/>
      <c r="DD427"/>
      <c r="DE427"/>
      <c r="DF427"/>
      <c r="DG427" s="86">
        <v>285</v>
      </c>
      <c r="DH427">
        <v>383.968505859375</v>
      </c>
      <c r="DI427">
        <v>-17.646032333374023</v>
      </c>
      <c r="DJ427">
        <v>40.375</v>
      </c>
      <c r="DK427" s="86">
        <v>100</v>
      </c>
      <c r="DL427">
        <v>119.5</v>
      </c>
      <c r="DM427"/>
      <c r="DN427"/>
      <c r="DO427" s="86"/>
      <c r="DP427"/>
      <c r="DQ427"/>
      <c r="DR427"/>
      <c r="DS427" s="86"/>
      <c r="DT427"/>
      <c r="DU427" s="86"/>
      <c r="DV427" s="86"/>
      <c r="DW427" s="86"/>
      <c r="DX427"/>
      <c r="DY427" s="86"/>
      <c r="DZ427" s="86"/>
      <c r="EA427" s="86"/>
      <c r="EB427"/>
      <c r="EC427" s="86"/>
      <c r="ED427" s="86"/>
      <c r="EE427" s="86"/>
      <c r="EF427"/>
      <c r="EG427" s="86"/>
      <c r="EH427" s="86"/>
      <c r="EI427" s="86"/>
      <c r="EJ427" s="159"/>
      <c r="EK427" s="159"/>
      <c r="EL427" s="160"/>
      <c r="FA427" s="78"/>
    </row>
    <row r="428" spans="1:157">
      <c r="A428" s="26"/>
      <c r="B428" s="26"/>
      <c r="C428" s="315"/>
      <c r="D428" s="37" t="s">
        <v>1195</v>
      </c>
      <c r="E428" s="37" t="s">
        <v>363</v>
      </c>
      <c r="F428" s="41"/>
      <c r="G428" s="39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  <c r="AQ428" s="81"/>
      <c r="AR428" s="40"/>
      <c r="AS428" s="40"/>
      <c r="AT428" s="120" t="s">
        <v>1022</v>
      </c>
      <c r="AU428" s="40" t="s">
        <v>1022</v>
      </c>
      <c r="AV428" s="40" t="s">
        <v>1022</v>
      </c>
      <c r="AW428" s="40" t="s">
        <v>1022</v>
      </c>
      <c r="AX428" s="40" t="s">
        <v>1022</v>
      </c>
      <c r="AY428" s="40" t="s">
        <v>1022</v>
      </c>
      <c r="AZ428" s="40" t="s">
        <v>1022</v>
      </c>
      <c r="BA428" s="40" t="s">
        <v>1022</v>
      </c>
      <c r="BB428" s="40" t="s">
        <v>1022</v>
      </c>
      <c r="BC428" s="40" t="s">
        <v>1022</v>
      </c>
      <c r="BD428" s="106" t="s">
        <v>1022</v>
      </c>
      <c r="BE428" s="140" t="s">
        <v>1022</v>
      </c>
      <c r="BF428" s="140" t="s">
        <v>1022</v>
      </c>
      <c r="BG428" s="40"/>
      <c r="BH428" s="40"/>
      <c r="BI428" s="40"/>
      <c r="BJ428" s="40"/>
      <c r="BK428" s="40"/>
      <c r="BL428" s="100"/>
      <c r="BM428" s="101"/>
      <c r="BN428" s="101"/>
      <c r="BO428" s="99"/>
      <c r="BP428" s="9"/>
      <c r="BQ428" s="1"/>
      <c r="BR428" s="25"/>
      <c r="BS428" s="67"/>
      <c r="BT428" s="67"/>
      <c r="BU428" s="84">
        <v>15.4855</v>
      </c>
      <c r="BV428" s="99">
        <v>3.5999999999999997E-2</v>
      </c>
      <c r="BW428" s="40">
        <v>4.2133333333333294</v>
      </c>
      <c r="BX428" s="49">
        <v>9.8005958762292636E-2</v>
      </c>
      <c r="BY428" s="57" t="s">
        <v>731</v>
      </c>
      <c r="BZ428" s="14" t="s">
        <v>2454</v>
      </c>
      <c r="CA428" s="245">
        <v>41726.715624999997</v>
      </c>
      <c r="CB428" t="s">
        <v>2220</v>
      </c>
      <c r="CC428" s="13"/>
      <c r="CD428" s="67"/>
      <c r="CE428" s="55"/>
      <c r="CF428" s="71"/>
      <c r="CG428" s="71"/>
      <c r="CH428" s="71"/>
      <c r="CI428" s="55"/>
      <c r="CJ428" s="55"/>
      <c r="CK428" s="55"/>
      <c r="CL428" s="55"/>
      <c r="CM428" s="55"/>
      <c r="CN428"/>
      <c r="CO428"/>
      <c r="CP428"/>
      <c r="CQ428"/>
      <c r="CR428"/>
      <c r="CS428"/>
      <c r="CT428"/>
      <c r="CU428" s="86"/>
      <c r="CV428" s="86"/>
      <c r="CW428" s="86"/>
      <c r="CX428" s="86"/>
      <c r="CY428" s="86"/>
      <c r="CZ428"/>
      <c r="DA428"/>
      <c r="DB428"/>
      <c r="DC428" s="86"/>
      <c r="DD428"/>
      <c r="DE428"/>
      <c r="DF428"/>
      <c r="DG428" s="86">
        <v>286</v>
      </c>
      <c r="DH428">
        <v>383.5078125</v>
      </c>
      <c r="DI428">
        <v>-17.77008056640625</v>
      </c>
      <c r="DJ428">
        <v>44.533332824707031</v>
      </c>
      <c r="DK428" s="86">
        <v>96</v>
      </c>
      <c r="DL428">
        <v>120</v>
      </c>
      <c r="DM428"/>
      <c r="DN428"/>
      <c r="DO428" s="86"/>
      <c r="DP428"/>
      <c r="DQ428"/>
      <c r="DR428"/>
      <c r="DS428" s="86"/>
      <c r="DT428"/>
      <c r="DU428" s="86"/>
      <c r="DV428" s="86"/>
      <c r="DW428" s="86"/>
      <c r="DX428"/>
      <c r="DY428" s="86"/>
      <c r="DZ428" s="86"/>
      <c r="EA428" s="86"/>
      <c r="EB428"/>
      <c r="EC428" s="86"/>
      <c r="ED428" s="86"/>
      <c r="EE428" s="86"/>
      <c r="EF428"/>
      <c r="EG428" s="86"/>
      <c r="EH428" s="86"/>
      <c r="EI428" s="86"/>
      <c r="EJ428" s="159"/>
      <c r="EK428" s="159"/>
      <c r="EL428" s="160"/>
      <c r="FA428" s="78"/>
    </row>
    <row r="429" spans="1:157">
      <c r="A429" s="26"/>
      <c r="B429" s="26"/>
      <c r="C429" s="315"/>
      <c r="D429" s="37" t="s">
        <v>364</v>
      </c>
      <c r="E429" s="37" t="s">
        <v>365</v>
      </c>
      <c r="F429" s="38"/>
      <c r="G429" s="39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  <c r="AQ429" s="81"/>
      <c r="AR429" s="40"/>
      <c r="AS429" s="40"/>
      <c r="AT429" s="120" t="s">
        <v>1861</v>
      </c>
      <c r="AU429" s="40" t="s">
        <v>1861</v>
      </c>
      <c r="AV429" s="40" t="s">
        <v>1861</v>
      </c>
      <c r="AW429" s="40" t="s">
        <v>1861</v>
      </c>
      <c r="AX429" s="40" t="s">
        <v>1861</v>
      </c>
      <c r="AY429" s="40" t="s">
        <v>1861</v>
      </c>
      <c r="AZ429" s="40" t="s">
        <v>1861</v>
      </c>
      <c r="BA429" s="40" t="s">
        <v>1861</v>
      </c>
      <c r="BB429" s="40" t="s">
        <v>1861</v>
      </c>
      <c r="BC429" s="40" t="s">
        <v>1861</v>
      </c>
      <c r="BD429" s="106" t="s">
        <v>1861</v>
      </c>
      <c r="BE429" s="140" t="s">
        <v>1861</v>
      </c>
      <c r="BF429" s="140" t="s">
        <v>1861</v>
      </c>
      <c r="BG429" s="40"/>
      <c r="BH429" s="40"/>
      <c r="BI429" s="40"/>
      <c r="BJ429" s="40"/>
      <c r="BK429" s="40"/>
      <c r="BL429" s="100"/>
      <c r="BM429" s="101"/>
      <c r="BN429" s="101"/>
      <c r="BO429" s="99"/>
      <c r="BP429" s="9"/>
      <c r="BQ429" s="1"/>
      <c r="BR429" s="25"/>
      <c r="BS429" s="67"/>
      <c r="BT429" s="67"/>
      <c r="BU429" s="84">
        <v>15.576099999999999</v>
      </c>
      <c r="BV429" s="99">
        <v>3.5000000000000003E-2</v>
      </c>
      <c r="BW429" s="40">
        <v>4.2666666666666631</v>
      </c>
      <c r="BX429" s="49">
        <v>9.9423748072396623E-2</v>
      </c>
      <c r="BY429" s="57" t="s">
        <v>732</v>
      </c>
      <c r="BZ429" s="14" t="s">
        <v>427</v>
      </c>
      <c r="CA429" s="245">
        <v>41726.715624999997</v>
      </c>
      <c r="CB429" t="s">
        <v>2641</v>
      </c>
      <c r="CC429" s="13"/>
      <c r="CD429" s="67"/>
      <c r="CE429" s="55"/>
      <c r="CF429" s="71"/>
      <c r="CG429" s="71"/>
      <c r="CH429" s="71"/>
      <c r="CI429" s="55"/>
      <c r="CJ429" s="55"/>
      <c r="CK429" s="55"/>
      <c r="CL429" s="55"/>
      <c r="CM429" s="55"/>
      <c r="CN429"/>
      <c r="CO429"/>
      <c r="CP429"/>
      <c r="CQ429"/>
      <c r="CR429"/>
      <c r="CS429"/>
      <c r="CT429"/>
      <c r="CU429" s="86"/>
      <c r="CV429" s="86"/>
      <c r="CW429" s="86"/>
      <c r="CX429" s="86"/>
      <c r="CY429" s="86"/>
      <c r="CZ429"/>
      <c r="DA429"/>
      <c r="DB429"/>
      <c r="DC429" s="86"/>
      <c r="DD429"/>
      <c r="DE429"/>
      <c r="DF429"/>
      <c r="DG429" s="86">
        <v>287</v>
      </c>
      <c r="DH429">
        <v>383.03555297851562</v>
      </c>
      <c r="DI429">
        <v>-17.894565582275391</v>
      </c>
      <c r="DJ429">
        <v>44.466667175292969</v>
      </c>
      <c r="DK429" s="86">
        <v>96</v>
      </c>
      <c r="DL429">
        <v>120</v>
      </c>
      <c r="DM429"/>
      <c r="DN429"/>
      <c r="DO429" s="86"/>
      <c r="DP429"/>
      <c r="DQ429"/>
      <c r="DR429"/>
      <c r="DS429" s="86"/>
      <c r="DT429"/>
      <c r="DU429" s="86"/>
      <c r="DV429" s="86"/>
      <c r="DW429" s="86"/>
      <c r="DX429"/>
      <c r="DY429" s="86"/>
      <c r="DZ429" s="86"/>
      <c r="EA429" s="86"/>
      <c r="EB429"/>
      <c r="EC429" s="86"/>
      <c r="ED429" s="86"/>
      <c r="EE429" s="86"/>
      <c r="EF429"/>
      <c r="EG429" s="86"/>
      <c r="EH429" s="86"/>
      <c r="EI429" s="86"/>
      <c r="EJ429" s="159"/>
      <c r="EK429" s="159"/>
      <c r="EL429" s="160"/>
      <c r="FA429" s="78"/>
    </row>
    <row r="430" spans="1:157">
      <c r="A430" s="26"/>
      <c r="B430" s="26"/>
      <c r="C430" s="315"/>
      <c r="D430" s="37" t="s">
        <v>366</v>
      </c>
      <c r="E430" s="37" t="s">
        <v>367</v>
      </c>
      <c r="F430" s="38"/>
      <c r="G430" s="39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  <c r="AQ430" s="81"/>
      <c r="AR430" s="40"/>
      <c r="AS430" s="40"/>
      <c r="AT430" s="120" t="s">
        <v>1861</v>
      </c>
      <c r="AU430" s="40" t="s">
        <v>1861</v>
      </c>
      <c r="AV430" s="40" t="s">
        <v>1861</v>
      </c>
      <c r="AW430" s="40" t="s">
        <v>1861</v>
      </c>
      <c r="AX430" s="40" t="s">
        <v>1861</v>
      </c>
      <c r="AY430" s="40" t="s">
        <v>1861</v>
      </c>
      <c r="AZ430" s="40" t="s">
        <v>1861</v>
      </c>
      <c r="BA430" s="40" t="s">
        <v>1861</v>
      </c>
      <c r="BB430" s="40" t="s">
        <v>1861</v>
      </c>
      <c r="BC430" s="40" t="s">
        <v>1861</v>
      </c>
      <c r="BD430" s="106" t="s">
        <v>1861</v>
      </c>
      <c r="BE430" s="140" t="s">
        <v>1861</v>
      </c>
      <c r="BF430" s="140" t="s">
        <v>1861</v>
      </c>
      <c r="BG430" s="40"/>
      <c r="BH430" s="40"/>
      <c r="BI430" s="40"/>
      <c r="BJ430" s="40"/>
      <c r="BK430" s="40"/>
      <c r="BL430" s="100"/>
      <c r="BM430" s="101"/>
      <c r="BN430" s="101"/>
      <c r="BO430" s="99"/>
      <c r="BP430" s="9"/>
      <c r="BQ430" s="1"/>
      <c r="BR430" s="25"/>
      <c r="BS430" s="67"/>
      <c r="BT430" s="67"/>
      <c r="BU430" s="84">
        <v>15.6639</v>
      </c>
      <c r="BV430" s="99">
        <v>3.5000000000000003E-2</v>
      </c>
      <c r="BW430" s="40">
        <v>4.32</v>
      </c>
      <c r="BX430" s="49">
        <v>0.10087252677033334</v>
      </c>
      <c r="BY430" s="57" t="s">
        <v>733</v>
      </c>
      <c r="BZ430" s="14" t="s">
        <v>2456</v>
      </c>
      <c r="CA430" s="245">
        <v>41726.715636574074</v>
      </c>
      <c r="CB430" t="s">
        <v>2642</v>
      </c>
      <c r="CC430" s="13"/>
      <c r="CD430" s="67"/>
      <c r="CE430" s="55"/>
      <c r="CF430" s="71"/>
      <c r="CG430" s="71"/>
      <c r="CH430" s="71"/>
      <c r="CI430" s="55"/>
      <c r="CJ430" s="55"/>
      <c r="CK430" s="55"/>
      <c r="CL430" s="55"/>
      <c r="CM430" s="55"/>
      <c r="CN430"/>
      <c r="CO430"/>
      <c r="CP430"/>
      <c r="CQ430"/>
      <c r="CR430"/>
      <c r="CS430"/>
      <c r="CT430"/>
      <c r="CU430" s="86"/>
      <c r="CV430" s="86"/>
      <c r="CW430" s="86"/>
      <c r="CX430" s="86"/>
      <c r="CY430" s="86"/>
      <c r="CZ430"/>
      <c r="DA430"/>
      <c r="DB430"/>
      <c r="DC430" s="86"/>
      <c r="DD430"/>
      <c r="DE430"/>
      <c r="DF430"/>
      <c r="DG430" s="86">
        <v>287</v>
      </c>
      <c r="DH430">
        <v>383.71914672851563</v>
      </c>
      <c r="DI430">
        <v>-17.894565582275391</v>
      </c>
      <c r="DJ430">
        <v>38.6875</v>
      </c>
      <c r="DK430" s="86">
        <v>94</v>
      </c>
      <c r="DL430">
        <v>119.5</v>
      </c>
      <c r="DM430"/>
      <c r="DN430"/>
      <c r="DO430" s="86"/>
      <c r="DP430"/>
      <c r="DQ430"/>
      <c r="DR430"/>
      <c r="DS430" s="86"/>
      <c r="DT430"/>
      <c r="DU430" s="86"/>
      <c r="DV430" s="86"/>
      <c r="DW430" s="86"/>
      <c r="DX430"/>
      <c r="DY430" s="86"/>
      <c r="DZ430" s="86"/>
      <c r="EA430" s="86"/>
      <c r="EB430"/>
      <c r="EC430" s="86"/>
      <c r="ED430" s="86"/>
      <c r="EE430" s="86"/>
      <c r="EF430"/>
      <c r="EG430" s="86"/>
      <c r="EH430" s="86"/>
      <c r="EI430" s="86"/>
      <c r="EJ430" s="159"/>
      <c r="EK430" s="159"/>
      <c r="EL430" s="160"/>
      <c r="FA430" s="78"/>
    </row>
    <row r="431" spans="1:157">
      <c r="A431" s="26"/>
      <c r="B431" s="26"/>
      <c r="C431" s="315"/>
      <c r="D431" s="37" t="s">
        <v>1874</v>
      </c>
      <c r="E431" s="37" t="s">
        <v>1875</v>
      </c>
      <c r="F431" s="38"/>
      <c r="G431" s="39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  <c r="AQ431" s="81"/>
      <c r="AR431" s="40"/>
      <c r="AS431" s="40"/>
      <c r="AT431" s="120" t="s">
        <v>918</v>
      </c>
      <c r="AU431" s="40" t="s">
        <v>918</v>
      </c>
      <c r="AV431" s="40" t="s">
        <v>918</v>
      </c>
      <c r="AW431" s="40" t="s">
        <v>918</v>
      </c>
      <c r="AX431" s="40" t="s">
        <v>918</v>
      </c>
      <c r="AY431" s="40" t="s">
        <v>918</v>
      </c>
      <c r="AZ431" s="40" t="s">
        <v>918</v>
      </c>
      <c r="BA431" s="40" t="s">
        <v>918</v>
      </c>
      <c r="BB431" s="40" t="s">
        <v>918</v>
      </c>
      <c r="BC431" s="40" t="s">
        <v>918</v>
      </c>
      <c r="BD431" s="106" t="s">
        <v>918</v>
      </c>
      <c r="BE431" s="140" t="s">
        <v>918</v>
      </c>
      <c r="BF431" s="140" t="s">
        <v>918</v>
      </c>
      <c r="BG431" s="40"/>
      <c r="BH431" s="40"/>
      <c r="BI431" s="40"/>
      <c r="BJ431" s="40"/>
      <c r="BK431" s="40"/>
      <c r="BL431" s="100"/>
      <c r="BM431" s="101"/>
      <c r="BN431" s="101"/>
      <c r="BO431" s="99"/>
      <c r="BP431" s="9"/>
      <c r="BQ431" s="1"/>
      <c r="BR431" s="25"/>
      <c r="BS431" s="67"/>
      <c r="BT431" s="67"/>
      <c r="BU431" s="84">
        <v>15.753500000000001</v>
      </c>
      <c r="BV431" s="99">
        <v>3.4000000000000002E-2</v>
      </c>
      <c r="BW431" s="40">
        <v>4.3733333333333304</v>
      </c>
      <c r="BX431" s="49">
        <v>0.10235320461617121</v>
      </c>
      <c r="BY431" s="57" t="s">
        <v>368</v>
      </c>
      <c r="BZ431" s="14" t="s">
        <v>2458</v>
      </c>
      <c r="CA431" s="245">
        <v>41726.715636574074</v>
      </c>
      <c r="CB431" t="s">
        <v>2643</v>
      </c>
      <c r="CC431" s="13"/>
      <c r="CD431" s="67"/>
      <c r="CE431" s="55"/>
      <c r="CF431" s="71"/>
      <c r="CG431" s="71"/>
      <c r="CH431" s="71"/>
      <c r="CI431" s="55"/>
      <c r="CJ431" s="55"/>
      <c r="CK431" s="55"/>
      <c r="CL431" s="55"/>
      <c r="CM431" s="55"/>
      <c r="CN431"/>
      <c r="CO431"/>
      <c r="CP431"/>
      <c r="CQ431"/>
      <c r="CR431"/>
      <c r="CS431"/>
      <c r="CT431"/>
      <c r="CU431" s="86"/>
      <c r="CV431" s="86"/>
      <c r="CW431" s="86"/>
      <c r="CX431" s="86"/>
      <c r="CY431" s="86"/>
      <c r="CZ431"/>
      <c r="DA431"/>
      <c r="DB431"/>
      <c r="DC431" s="86"/>
      <c r="DD431"/>
      <c r="DE431"/>
      <c r="DF431"/>
      <c r="DG431" s="86">
        <v>288</v>
      </c>
      <c r="DH431">
        <v>384.2652587890625</v>
      </c>
      <c r="DI431">
        <v>-18.01948356628418</v>
      </c>
      <c r="DJ431">
        <v>39.25</v>
      </c>
      <c r="DK431" s="86">
        <v>96</v>
      </c>
      <c r="DL431">
        <v>119.5</v>
      </c>
      <c r="DM431"/>
      <c r="DN431"/>
      <c r="DO431" s="86"/>
      <c r="DP431"/>
      <c r="DQ431"/>
      <c r="DR431"/>
      <c r="DS431" s="86"/>
      <c r="DT431"/>
      <c r="DU431" s="86"/>
      <c r="DV431" s="86"/>
      <c r="DW431" s="86"/>
      <c r="DX431"/>
      <c r="DY431" s="86"/>
      <c r="DZ431" s="86"/>
      <c r="EA431" s="86"/>
      <c r="EB431"/>
      <c r="EC431" s="86"/>
      <c r="ED431" s="86"/>
      <c r="EE431" s="86"/>
      <c r="EF431"/>
      <c r="EG431" s="86"/>
      <c r="EH431" s="86"/>
      <c r="EI431" s="86"/>
      <c r="EJ431" s="159"/>
      <c r="EK431" s="159"/>
      <c r="EL431" s="160"/>
      <c r="FA431" s="78"/>
    </row>
    <row r="432" spans="1:157">
      <c r="A432" s="26"/>
      <c r="B432" s="26"/>
      <c r="C432" s="315"/>
      <c r="D432" s="37" t="s">
        <v>1876</v>
      </c>
      <c r="E432" s="37" t="s">
        <v>1877</v>
      </c>
      <c r="F432" s="38"/>
      <c r="G432" s="39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  <c r="AQ432" s="81"/>
      <c r="AR432" s="40"/>
      <c r="AS432" s="40"/>
      <c r="AT432" s="120" t="s">
        <v>781</v>
      </c>
      <c r="AU432" s="40" t="s">
        <v>781</v>
      </c>
      <c r="AV432" s="40" t="s">
        <v>781</v>
      </c>
      <c r="AW432" s="40" t="s">
        <v>781</v>
      </c>
      <c r="AX432" s="40" t="s">
        <v>781</v>
      </c>
      <c r="AY432" s="40" t="s">
        <v>781</v>
      </c>
      <c r="AZ432" s="40" t="s">
        <v>781</v>
      </c>
      <c r="BA432" s="40" t="s">
        <v>781</v>
      </c>
      <c r="BB432" s="40" t="s">
        <v>781</v>
      </c>
      <c r="BC432" s="40" t="s">
        <v>781</v>
      </c>
      <c r="BD432" s="106" t="s">
        <v>781</v>
      </c>
      <c r="BE432" s="140" t="s">
        <v>781</v>
      </c>
      <c r="BF432" s="140" t="s">
        <v>781</v>
      </c>
      <c r="BG432" s="40"/>
      <c r="BH432" s="40"/>
      <c r="BI432" s="40"/>
      <c r="BJ432" s="40"/>
      <c r="BK432" s="40"/>
      <c r="BL432" s="100"/>
      <c r="BM432" s="101"/>
      <c r="BN432" s="101"/>
      <c r="BO432" s="99"/>
      <c r="BP432" s="9"/>
      <c r="BQ432" s="1"/>
      <c r="BR432" s="25"/>
      <c r="BS432" s="67"/>
      <c r="BT432" s="67"/>
      <c r="BU432" s="84">
        <v>15.839199999999998</v>
      </c>
      <c r="BV432" s="99">
        <v>3.4000000000000002E-2</v>
      </c>
      <c r="BW432" s="40">
        <v>4.4266666666666641</v>
      </c>
      <c r="BX432" s="49">
        <v>0.10386672500161094</v>
      </c>
      <c r="BY432" s="57" t="s">
        <v>369</v>
      </c>
      <c r="BZ432" s="14" t="s">
        <v>2460</v>
      </c>
      <c r="CA432" s="245">
        <v>41726.715636574074</v>
      </c>
      <c r="CB432" t="s">
        <v>2644</v>
      </c>
      <c r="CC432" s="13"/>
      <c r="CD432" s="67"/>
      <c r="CE432" s="55"/>
      <c r="CF432" s="71"/>
      <c r="CG432" s="71"/>
      <c r="CH432" s="71"/>
      <c r="CI432" s="55"/>
      <c r="CJ432" s="55"/>
      <c r="CK432" s="55"/>
      <c r="CL432" s="55"/>
      <c r="CM432" s="55"/>
      <c r="CN432"/>
      <c r="CO432"/>
      <c r="CP432"/>
      <c r="CQ432"/>
      <c r="CR432"/>
      <c r="CS432"/>
      <c r="CT432"/>
      <c r="CU432" s="86"/>
      <c r="CV432" s="86"/>
      <c r="CW432" s="86"/>
      <c r="CX432" s="86"/>
      <c r="CY432" s="86"/>
      <c r="CZ432"/>
      <c r="DA432"/>
      <c r="DB432"/>
      <c r="DC432" s="86"/>
      <c r="DD432"/>
      <c r="DE432"/>
      <c r="DF432"/>
      <c r="DG432" s="86">
        <v>288</v>
      </c>
      <c r="DH432">
        <v>384.2652587890625</v>
      </c>
      <c r="DI432">
        <v>-18.01948356628418</v>
      </c>
      <c r="DJ432">
        <v>42.066665649414063</v>
      </c>
      <c r="DK432" s="86">
        <v>93</v>
      </c>
      <c r="DL432">
        <v>120</v>
      </c>
      <c r="DM432"/>
      <c r="DN432"/>
      <c r="DO432" s="86"/>
      <c r="DP432"/>
      <c r="DQ432"/>
      <c r="DR432"/>
      <c r="DS432" s="86"/>
      <c r="DT432"/>
      <c r="DU432" s="86"/>
      <c r="DV432" s="86"/>
      <c r="DW432" s="86"/>
      <c r="DX432"/>
      <c r="DY432" s="86"/>
      <c r="DZ432" s="86"/>
      <c r="EA432" s="86"/>
      <c r="EB432"/>
      <c r="EC432" s="86"/>
      <c r="ED432" s="86"/>
      <c r="EE432" s="86"/>
      <c r="EF432"/>
      <c r="EG432" s="86"/>
      <c r="EH432" s="86"/>
      <c r="EI432" s="86"/>
      <c r="EJ432" s="159"/>
      <c r="EK432" s="159"/>
      <c r="EL432" s="160"/>
      <c r="FA432" s="78"/>
    </row>
    <row r="433" spans="1:157">
      <c r="A433" s="26"/>
      <c r="B433" s="26"/>
      <c r="C433" s="315"/>
      <c r="D433" s="37" t="s">
        <v>1878</v>
      </c>
      <c r="E433" s="37" t="s">
        <v>1879</v>
      </c>
      <c r="F433" s="38"/>
      <c r="G433" s="39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  <c r="AQ433" s="81"/>
      <c r="AR433" s="40"/>
      <c r="AS433" s="40"/>
      <c r="AT433" s="120" t="s">
        <v>1924</v>
      </c>
      <c r="AU433" s="40" t="s">
        <v>1924</v>
      </c>
      <c r="AV433" s="40" t="s">
        <v>1924</v>
      </c>
      <c r="AW433" s="40" t="s">
        <v>1924</v>
      </c>
      <c r="AX433" s="40" t="s">
        <v>1924</v>
      </c>
      <c r="AY433" s="40" t="s">
        <v>1924</v>
      </c>
      <c r="AZ433" s="40" t="s">
        <v>1924</v>
      </c>
      <c r="BA433" s="40" t="s">
        <v>1924</v>
      </c>
      <c r="BB433" s="40" t="s">
        <v>1924</v>
      </c>
      <c r="BC433" s="40" t="s">
        <v>1924</v>
      </c>
      <c r="BD433" s="106" t="s">
        <v>1924</v>
      </c>
      <c r="BE433" s="140" t="s">
        <v>1924</v>
      </c>
      <c r="BF433" s="140" t="s">
        <v>1924</v>
      </c>
      <c r="BG433" s="40"/>
      <c r="BH433" s="40"/>
      <c r="BI433" s="40"/>
      <c r="BJ433" s="40"/>
      <c r="BK433" s="40"/>
      <c r="BL433" s="100"/>
      <c r="BM433" s="101"/>
      <c r="BN433" s="101"/>
      <c r="BO433" s="99"/>
      <c r="BP433" s="9"/>
      <c r="BQ433" s="1"/>
      <c r="BR433" s="25"/>
      <c r="BS433" s="67"/>
      <c r="BT433" s="67"/>
      <c r="BU433" s="84">
        <v>15.923</v>
      </c>
      <c r="BV433" s="99">
        <v>3.3000000000000002E-2</v>
      </c>
      <c r="BW433" s="40">
        <v>4.4800000000000004</v>
      </c>
      <c r="BX433" s="49">
        <v>0.10541406645302744</v>
      </c>
      <c r="BY433" s="57" t="s">
        <v>370</v>
      </c>
      <c r="BZ433" s="14" t="s">
        <v>2462</v>
      </c>
      <c r="CA433" s="245">
        <v>41726.715636574074</v>
      </c>
      <c r="CB433" t="s">
        <v>2645</v>
      </c>
      <c r="CC433" s="13"/>
      <c r="CD433" s="67"/>
      <c r="CE433" s="55"/>
      <c r="CF433" s="71"/>
      <c r="CG433" s="71"/>
      <c r="CH433" s="71"/>
      <c r="CI433" s="55"/>
      <c r="CJ433" s="55"/>
      <c r="CK433" s="55"/>
      <c r="CL433" s="55"/>
      <c r="CM433" s="55"/>
      <c r="CN433"/>
      <c r="CO433"/>
      <c r="CP433"/>
      <c r="CQ433"/>
      <c r="CR433"/>
      <c r="CS433"/>
      <c r="CT433"/>
      <c r="CU433" s="86"/>
      <c r="CV433" s="86"/>
      <c r="CW433" s="86"/>
      <c r="CX433" s="86"/>
      <c r="CY433" s="86"/>
      <c r="CZ433"/>
      <c r="DA433"/>
      <c r="DB433"/>
      <c r="DC433" s="86"/>
      <c r="DD433"/>
      <c r="DE433"/>
      <c r="DF433"/>
      <c r="DG433" s="86">
        <v>289</v>
      </c>
      <c r="DH433">
        <v>383.62295532226562</v>
      </c>
      <c r="DI433">
        <v>-18.144834518432617</v>
      </c>
      <c r="DJ433">
        <v>45.066665649414063</v>
      </c>
      <c r="DK433" s="86">
        <v>99</v>
      </c>
      <c r="DL433">
        <v>120</v>
      </c>
      <c r="DM433"/>
      <c r="DN433"/>
      <c r="DO433" s="86"/>
      <c r="DP433"/>
      <c r="DQ433"/>
      <c r="DR433"/>
      <c r="DS433" s="86"/>
      <c r="DT433"/>
      <c r="DU433" s="86"/>
      <c r="DV433" s="86"/>
      <c r="DW433" s="86"/>
      <c r="DX433"/>
      <c r="DY433" s="86"/>
      <c r="DZ433" s="86"/>
      <c r="EA433" s="86"/>
      <c r="EB433"/>
      <c r="EC433" s="86"/>
      <c r="ED433" s="86"/>
      <c r="EE433" s="86"/>
      <c r="EF433"/>
      <c r="EG433" s="86"/>
      <c r="EH433" s="86"/>
      <c r="EI433" s="86"/>
      <c r="EJ433" s="159"/>
      <c r="EK433" s="159"/>
      <c r="EL433" s="160"/>
      <c r="FA433" s="78"/>
    </row>
    <row r="434" spans="1:157">
      <c r="A434" s="26"/>
      <c r="B434" s="26"/>
      <c r="C434" s="315"/>
      <c r="D434" s="37" t="s">
        <v>1880</v>
      </c>
      <c r="E434" s="37" t="s">
        <v>1881</v>
      </c>
      <c r="F434" s="38"/>
      <c r="G434" s="39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  <c r="AQ434" s="81"/>
      <c r="AR434" s="40"/>
      <c r="AS434" s="40"/>
      <c r="AT434" s="120" t="s">
        <v>1671</v>
      </c>
      <c r="AU434" s="40" t="s">
        <v>1671</v>
      </c>
      <c r="AV434" s="40" t="s">
        <v>1671</v>
      </c>
      <c r="AW434" s="40" t="s">
        <v>1671</v>
      </c>
      <c r="AX434" s="40" t="s">
        <v>1671</v>
      </c>
      <c r="AY434" s="40" t="s">
        <v>1671</v>
      </c>
      <c r="AZ434" s="40" t="s">
        <v>1671</v>
      </c>
      <c r="BA434" s="40" t="s">
        <v>1671</v>
      </c>
      <c r="BB434" s="40" t="s">
        <v>1671</v>
      </c>
      <c r="BC434" s="40" t="s">
        <v>1671</v>
      </c>
      <c r="BD434" s="106" t="s">
        <v>1671</v>
      </c>
      <c r="BE434" s="140" t="s">
        <v>1671</v>
      </c>
      <c r="BF434" s="140" t="s">
        <v>1671</v>
      </c>
      <c r="BG434" s="40"/>
      <c r="BH434" s="40"/>
      <c r="BI434" s="40"/>
      <c r="BJ434" s="40"/>
      <c r="BK434" s="40"/>
      <c r="BL434" s="100"/>
      <c r="BM434" s="101"/>
      <c r="BN434" s="101"/>
      <c r="BO434" s="99"/>
      <c r="BP434" s="9"/>
      <c r="BQ434" s="1"/>
      <c r="BR434" s="25"/>
      <c r="BS434" s="67"/>
      <c r="BT434" s="67"/>
      <c r="BU434" s="84">
        <v>16.005199999999999</v>
      </c>
      <c r="BV434" s="99">
        <v>0</v>
      </c>
      <c r="BW434" s="40">
        <v>4.5333333333333314</v>
      </c>
      <c r="BX434" s="49">
        <v>0.10699624421346834</v>
      </c>
      <c r="BY434" s="57" t="s">
        <v>371</v>
      </c>
      <c r="BZ434" s="14" t="s">
        <v>2454</v>
      </c>
      <c r="CA434" s="245">
        <v>41726.715636574074</v>
      </c>
      <c r="CB434" t="s">
        <v>2220</v>
      </c>
      <c r="CC434" s="13"/>
      <c r="CD434" s="67"/>
      <c r="CE434" s="55"/>
      <c r="CF434" s="71"/>
      <c r="CG434" s="71"/>
      <c r="CH434" s="71"/>
      <c r="CI434" s="55"/>
      <c r="CJ434" s="55"/>
      <c r="CK434" s="55"/>
      <c r="CL434" s="55"/>
      <c r="CM434" s="55"/>
      <c r="CN434"/>
      <c r="CO434"/>
      <c r="CP434"/>
      <c r="CQ434"/>
      <c r="CR434"/>
      <c r="CS434"/>
      <c r="CT434"/>
      <c r="CU434" s="86"/>
      <c r="CV434" s="86"/>
      <c r="CW434" s="86"/>
      <c r="CX434" s="86"/>
      <c r="CY434" s="86"/>
      <c r="CZ434"/>
      <c r="DA434"/>
      <c r="DB434"/>
      <c r="DC434" s="86"/>
      <c r="DD434"/>
      <c r="DE434"/>
      <c r="DF434"/>
      <c r="DG434" s="86">
        <v>290</v>
      </c>
      <c r="DH434">
        <v>382.808837890625</v>
      </c>
      <c r="DI434">
        <v>-18.270622253417969</v>
      </c>
      <c r="DJ434">
        <v>45.799999237060547</v>
      </c>
      <c r="DK434" s="86">
        <v>98</v>
      </c>
      <c r="DL434">
        <v>120</v>
      </c>
      <c r="DM434"/>
      <c r="DN434"/>
      <c r="DO434" s="86"/>
      <c r="DP434"/>
      <c r="DQ434"/>
      <c r="DR434"/>
      <c r="DS434" s="86"/>
      <c r="DT434"/>
      <c r="DU434" s="86"/>
      <c r="DV434" s="86"/>
      <c r="DW434" s="86"/>
      <c r="DX434"/>
      <c r="DY434" s="86"/>
      <c r="DZ434" s="86"/>
      <c r="EA434" s="86"/>
      <c r="EB434"/>
      <c r="EC434" s="86"/>
      <c r="ED434" s="86"/>
      <c r="EE434" s="86"/>
      <c r="EF434"/>
      <c r="EG434" s="86"/>
      <c r="EH434" s="86"/>
      <c r="EI434" s="86"/>
      <c r="EJ434" s="159"/>
      <c r="EK434" s="159"/>
      <c r="EL434" s="160"/>
      <c r="FA434" s="78"/>
    </row>
    <row r="435" spans="1:157">
      <c r="A435" s="26"/>
      <c r="B435" s="26"/>
      <c r="C435" s="315"/>
      <c r="D435" s="37" t="s">
        <v>1882</v>
      </c>
      <c r="E435" s="37" t="s">
        <v>1883</v>
      </c>
      <c r="F435" s="38"/>
      <c r="G435" s="39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  <c r="AQ435" s="81"/>
      <c r="AR435" s="40"/>
      <c r="AS435" s="40"/>
      <c r="AT435" s="120" t="s">
        <v>2162</v>
      </c>
      <c r="AU435" s="40" t="s">
        <v>2162</v>
      </c>
      <c r="AV435" s="40" t="s">
        <v>2162</v>
      </c>
      <c r="AW435" s="40" t="s">
        <v>2162</v>
      </c>
      <c r="AX435" s="40" t="s">
        <v>2162</v>
      </c>
      <c r="AY435" s="40" t="s">
        <v>2162</v>
      </c>
      <c r="AZ435" s="40" t="s">
        <v>2162</v>
      </c>
      <c r="BA435" s="40" t="s">
        <v>2162</v>
      </c>
      <c r="BB435" s="40" t="s">
        <v>2162</v>
      </c>
      <c r="BC435" s="40" t="s">
        <v>2162</v>
      </c>
      <c r="BD435" s="106" t="s">
        <v>2162</v>
      </c>
      <c r="BE435" s="140" t="s">
        <v>2162</v>
      </c>
      <c r="BF435" s="140" t="s">
        <v>2162</v>
      </c>
      <c r="BG435" s="40"/>
      <c r="BH435" s="40"/>
      <c r="BI435" s="40"/>
      <c r="BJ435" s="40"/>
      <c r="BK435" s="40"/>
      <c r="BL435" s="100"/>
      <c r="BM435" s="101"/>
      <c r="BN435" s="101"/>
      <c r="BO435" s="99"/>
      <c r="BP435" s="9"/>
      <c r="BQ435" s="1"/>
      <c r="BR435" s="25"/>
      <c r="BS435" s="67"/>
      <c r="BT435" s="67"/>
      <c r="BU435" s="84" t="e">
        <v>#VALUE!</v>
      </c>
      <c r="BV435" s="99">
        <v>0</v>
      </c>
      <c r="BW435" s="40">
        <v>4.5866666666666651</v>
      </c>
      <c r="BX435" s="49">
        <v>0.10861431190838446</v>
      </c>
      <c r="BY435" s="57" t="s">
        <v>372</v>
      </c>
      <c r="BZ435" s="14" t="s">
        <v>427</v>
      </c>
      <c r="CA435" s="245">
        <v>41726.715636574074</v>
      </c>
      <c r="CB435" t="s">
        <v>2646</v>
      </c>
      <c r="CC435" s="13"/>
      <c r="CD435" s="67"/>
      <c r="CE435" s="55"/>
      <c r="CF435" s="71"/>
      <c r="CG435" s="71"/>
      <c r="CH435" s="71"/>
      <c r="CI435" s="55"/>
      <c r="CJ435" s="55"/>
      <c r="CK435" s="55"/>
      <c r="CL435" s="55"/>
      <c r="CM435" s="55"/>
      <c r="CN435"/>
      <c r="CO435"/>
      <c r="CP435"/>
      <c r="CQ435"/>
      <c r="CR435"/>
      <c r="CS435"/>
      <c r="CT435"/>
      <c r="CU435" s="86"/>
      <c r="CV435" s="86"/>
      <c r="CW435" s="86"/>
      <c r="CX435" s="86"/>
      <c r="CY435" s="86"/>
      <c r="CZ435"/>
      <c r="DA435"/>
      <c r="DB435"/>
      <c r="DC435" s="86"/>
      <c r="DD435"/>
      <c r="DE435"/>
      <c r="DF435"/>
      <c r="DG435" s="86">
        <v>290</v>
      </c>
      <c r="DH435">
        <v>381.98138427734375</v>
      </c>
      <c r="DI435">
        <v>-18.270622253417969</v>
      </c>
      <c r="DJ435">
        <v>45.866664886474609</v>
      </c>
      <c r="DK435" s="86">
        <v>96</v>
      </c>
      <c r="DL435">
        <v>120</v>
      </c>
      <c r="DM435"/>
      <c r="DN435"/>
      <c r="DO435" s="86"/>
      <c r="DP435"/>
      <c r="DQ435"/>
      <c r="DR435"/>
      <c r="DS435" s="86"/>
      <c r="DT435"/>
      <c r="DU435" s="86"/>
      <c r="DV435" s="86"/>
      <c r="DW435" s="86"/>
      <c r="DX435"/>
      <c r="DY435" s="86"/>
      <c r="DZ435" s="86"/>
      <c r="EA435" s="86"/>
      <c r="EB435"/>
      <c r="EC435" s="86"/>
      <c r="ED435" s="86"/>
      <c r="EE435" s="86"/>
      <c r="EF435"/>
      <c r="EG435" s="86"/>
      <c r="EH435" s="86"/>
      <c r="EI435" s="86"/>
      <c r="EJ435" s="159"/>
      <c r="EK435" s="159"/>
      <c r="EL435" s="160"/>
      <c r="FA435" s="78"/>
    </row>
    <row r="436" spans="1:157">
      <c r="A436" s="26"/>
      <c r="B436" s="26"/>
      <c r="C436" s="315"/>
      <c r="D436" s="37" t="s">
        <v>1884</v>
      </c>
      <c r="E436" s="37" t="s">
        <v>1885</v>
      </c>
      <c r="F436" s="38"/>
      <c r="G436" s="39"/>
      <c r="H436" s="40"/>
      <c r="I436" s="40"/>
      <c r="J436" s="40"/>
      <c r="K436" s="40"/>
      <c r="L436" s="40"/>
      <c r="M436" s="40"/>
      <c r="N436" s="40"/>
      <c r="O436" s="40"/>
      <c r="P436" s="40"/>
      <c r="Q436" s="40"/>
      <c r="R436" s="40"/>
      <c r="S436" s="40"/>
      <c r="T436" s="40"/>
      <c r="U436" s="40"/>
      <c r="V436" s="40"/>
      <c r="W436" s="40"/>
      <c r="X436" s="40"/>
      <c r="Y436" s="40"/>
      <c r="Z436" s="40"/>
      <c r="AA436" s="40"/>
      <c r="AB436" s="40"/>
      <c r="AC436" s="40"/>
      <c r="AD436" s="40"/>
      <c r="AE436" s="40"/>
      <c r="AF436" s="40"/>
      <c r="AG436" s="40"/>
      <c r="AH436" s="40"/>
      <c r="AI436" s="40"/>
      <c r="AJ436" s="40"/>
      <c r="AK436" s="40"/>
      <c r="AL436" s="40"/>
      <c r="AM436" s="40"/>
      <c r="AN436" s="40"/>
      <c r="AO436" s="40"/>
      <c r="AP436" s="40"/>
      <c r="AQ436" s="81"/>
      <c r="AR436" s="40"/>
      <c r="AS436" s="40"/>
      <c r="AT436" s="120" t="s">
        <v>2162</v>
      </c>
      <c r="AU436" s="40" t="s">
        <v>2162</v>
      </c>
      <c r="AV436" s="40" t="s">
        <v>2162</v>
      </c>
      <c r="AW436" s="40" t="s">
        <v>2162</v>
      </c>
      <c r="AX436" s="40" t="s">
        <v>2162</v>
      </c>
      <c r="AY436" s="40" t="s">
        <v>2162</v>
      </c>
      <c r="AZ436" s="40" t="s">
        <v>2162</v>
      </c>
      <c r="BA436" s="40" t="s">
        <v>2162</v>
      </c>
      <c r="BB436" s="40" t="s">
        <v>2162</v>
      </c>
      <c r="BC436" s="40" t="s">
        <v>2162</v>
      </c>
      <c r="BD436" s="106" t="s">
        <v>2162</v>
      </c>
      <c r="BE436" s="140" t="s">
        <v>2162</v>
      </c>
      <c r="BF436" s="140" t="s">
        <v>2162</v>
      </c>
      <c r="BG436" s="40"/>
      <c r="BH436" s="40"/>
      <c r="BI436" s="40"/>
      <c r="BJ436" s="40"/>
      <c r="BK436" s="40"/>
      <c r="BL436" s="100"/>
      <c r="BM436" s="101"/>
      <c r="BN436" s="101"/>
      <c r="BO436" s="99"/>
      <c r="BP436" s="9"/>
      <c r="BQ436" s="1"/>
      <c r="BR436" s="25"/>
      <c r="BS436" s="67"/>
      <c r="BT436" s="67"/>
      <c r="BU436" s="84" t="e">
        <v>#VALUE!</v>
      </c>
      <c r="BV436" s="99">
        <v>0</v>
      </c>
      <c r="BW436" s="40">
        <v>4.6399999999999997</v>
      </c>
      <c r="BX436" s="49">
        <v>0.11026936330019549</v>
      </c>
      <c r="BY436" s="57" t="s">
        <v>373</v>
      </c>
      <c r="BZ436" s="14" t="s">
        <v>2456</v>
      </c>
      <c r="CA436" s="245">
        <v>41726.715648148151</v>
      </c>
      <c r="CB436" t="s">
        <v>2647</v>
      </c>
      <c r="CC436" s="13"/>
      <c r="CD436" s="67"/>
      <c r="CE436" s="55"/>
      <c r="CF436" s="71"/>
      <c r="CG436" s="71"/>
      <c r="CH436" s="71"/>
      <c r="CI436" s="55"/>
      <c r="CJ436" s="55"/>
      <c r="CK436" s="55"/>
      <c r="CL436" s="55"/>
      <c r="CM436" s="55"/>
      <c r="CN436"/>
      <c r="CO436"/>
      <c r="CP436"/>
      <c r="CQ436"/>
      <c r="CR436"/>
      <c r="CS436"/>
      <c r="CT436"/>
      <c r="CU436" s="86"/>
      <c r="CV436" s="86"/>
      <c r="CW436" s="86"/>
      <c r="CX436" s="86"/>
      <c r="CY436" s="86"/>
      <c r="CZ436"/>
      <c r="DA436"/>
      <c r="DB436"/>
      <c r="DC436" s="86"/>
      <c r="DD436"/>
      <c r="DE436"/>
      <c r="DF436"/>
      <c r="DG436" s="86">
        <v>291</v>
      </c>
      <c r="DH436">
        <v>381.1820068359375</v>
      </c>
      <c r="DI436">
        <v>-18.396844863891602</v>
      </c>
      <c r="DJ436">
        <v>45.599998474121094</v>
      </c>
      <c r="DK436" s="86">
        <v>96</v>
      </c>
      <c r="DL436">
        <v>120</v>
      </c>
      <c r="DM436"/>
      <c r="DN436"/>
      <c r="DO436" s="86"/>
      <c r="DP436"/>
      <c r="DQ436"/>
      <c r="DR436"/>
      <c r="DS436" s="86"/>
      <c r="DT436"/>
      <c r="DU436" s="86"/>
      <c r="DV436" s="86"/>
      <c r="DW436" s="86"/>
      <c r="DX436"/>
      <c r="DY436" s="86"/>
      <c r="DZ436" s="86"/>
      <c r="EA436" s="86"/>
      <c r="EB436"/>
      <c r="EC436" s="86"/>
      <c r="ED436" s="86"/>
      <c r="EE436" s="86"/>
      <c r="EF436"/>
      <c r="EG436" s="86"/>
      <c r="EH436" s="86"/>
      <c r="EI436" s="86"/>
      <c r="EJ436" s="159"/>
      <c r="EK436" s="159"/>
      <c r="EL436" s="160"/>
      <c r="FA436" s="78"/>
    </row>
    <row r="437" spans="1:157">
      <c r="A437" s="26"/>
      <c r="B437" s="26"/>
      <c r="C437" s="316"/>
      <c r="D437" s="37" t="s">
        <v>1886</v>
      </c>
      <c r="E437" s="37" t="s">
        <v>1887</v>
      </c>
      <c r="F437" s="38"/>
      <c r="G437" s="39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  <c r="AQ437" s="81"/>
      <c r="AR437" s="40"/>
      <c r="AS437" s="40"/>
      <c r="AT437" s="120" t="s">
        <v>2162</v>
      </c>
      <c r="AU437" s="40" t="s">
        <v>2162</v>
      </c>
      <c r="AV437" s="40" t="s">
        <v>2162</v>
      </c>
      <c r="AW437" s="40" t="s">
        <v>2162</v>
      </c>
      <c r="AX437" s="40" t="s">
        <v>2162</v>
      </c>
      <c r="AY437" s="40" t="s">
        <v>2162</v>
      </c>
      <c r="AZ437" s="40" t="s">
        <v>2162</v>
      </c>
      <c r="BA437" s="40" t="s">
        <v>2162</v>
      </c>
      <c r="BB437" s="40" t="s">
        <v>2162</v>
      </c>
      <c r="BC437" s="40" t="s">
        <v>2162</v>
      </c>
      <c r="BD437" s="106" t="s">
        <v>2162</v>
      </c>
      <c r="BE437" s="140" t="s">
        <v>2162</v>
      </c>
      <c r="BF437" s="140" t="s">
        <v>2162</v>
      </c>
      <c r="BG437" s="40"/>
      <c r="BH437" s="40"/>
      <c r="BI437" s="40"/>
      <c r="BJ437" s="40"/>
      <c r="BK437" s="40"/>
      <c r="BL437" s="100"/>
      <c r="BM437" s="101"/>
      <c r="BN437" s="101"/>
      <c r="BO437" s="99"/>
      <c r="BP437" s="9"/>
      <c r="BQ437" s="1"/>
      <c r="BR437" s="25"/>
      <c r="BS437" s="67"/>
      <c r="BT437" s="67"/>
      <c r="BU437" s="84" t="e">
        <v>#VALUE!</v>
      </c>
      <c r="BV437" s="99">
        <v>0</v>
      </c>
      <c r="BW437" s="40">
        <v>4.6933333333333325</v>
      </c>
      <c r="BX437" s="49">
        <v>0.1119625341371481</v>
      </c>
      <c r="BY437" s="57" t="s">
        <v>374</v>
      </c>
      <c r="BZ437" s="14" t="s">
        <v>2458</v>
      </c>
      <c r="CA437" s="245">
        <v>41726.715648148151</v>
      </c>
      <c r="CB437" t="s">
        <v>2648</v>
      </c>
      <c r="CC437" s="13"/>
      <c r="CD437" s="67"/>
      <c r="CE437" s="55"/>
      <c r="CF437" s="71"/>
      <c r="CG437" s="71"/>
      <c r="CH437" s="71"/>
      <c r="CI437" s="55"/>
      <c r="CJ437" s="55"/>
      <c r="CK437" s="55"/>
      <c r="CL437" s="55"/>
      <c r="CM437" s="55"/>
      <c r="CN437"/>
      <c r="CO437"/>
      <c r="CP437"/>
      <c r="CQ437"/>
      <c r="CR437"/>
      <c r="CS437"/>
      <c r="CT437"/>
      <c r="CU437" s="86"/>
      <c r="CV437" s="86"/>
      <c r="CW437" s="86"/>
      <c r="CX437" s="86"/>
      <c r="CY437" s="86"/>
      <c r="CZ437"/>
      <c r="DA437"/>
      <c r="DB437"/>
      <c r="DC437" s="86"/>
      <c r="DD437"/>
      <c r="DE437"/>
      <c r="DF437"/>
      <c r="DG437" s="86">
        <v>292</v>
      </c>
      <c r="DH437">
        <v>381.1820068359375</v>
      </c>
      <c r="DI437">
        <v>-18.523500442504883</v>
      </c>
      <c r="DJ437">
        <v>41.333332061767578</v>
      </c>
      <c r="DK437" s="86">
        <v>95</v>
      </c>
      <c r="DL437">
        <v>120</v>
      </c>
      <c r="DM437"/>
      <c r="DN437"/>
      <c r="DO437" s="86"/>
      <c r="DP437"/>
      <c r="DQ437"/>
      <c r="DR437"/>
      <c r="DS437" s="86"/>
      <c r="DT437"/>
      <c r="DU437" s="86"/>
      <c r="DV437" s="86"/>
      <c r="DW437" s="86"/>
      <c r="DX437"/>
      <c r="DY437" s="86"/>
      <c r="DZ437" s="86"/>
      <c r="EA437" s="86"/>
      <c r="EB437"/>
      <c r="EC437" s="86"/>
      <c r="ED437" s="86"/>
      <c r="EE437" s="86"/>
      <c r="EF437"/>
      <c r="EG437" s="86"/>
      <c r="EH437" s="86"/>
      <c r="EI437" s="86"/>
      <c r="EJ437" s="159"/>
      <c r="EK437" s="159"/>
      <c r="EL437" s="160"/>
      <c r="FA437" s="78"/>
    </row>
    <row r="438" spans="1:157">
      <c r="A438" s="26"/>
      <c r="B438" s="26"/>
      <c r="C438" s="314" t="s">
        <v>1888</v>
      </c>
      <c r="D438" s="37" t="s">
        <v>1350</v>
      </c>
      <c r="E438" s="37" t="s">
        <v>1351</v>
      </c>
      <c r="F438" s="38"/>
      <c r="G438" s="39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  <c r="AQ438" s="81"/>
      <c r="AR438" s="40"/>
      <c r="AS438" s="40"/>
      <c r="AT438" s="120" t="s">
        <v>922</v>
      </c>
      <c r="AU438" s="40" t="s">
        <v>922</v>
      </c>
      <c r="AV438" s="40" t="s">
        <v>922</v>
      </c>
      <c r="AW438" s="40" t="s">
        <v>922</v>
      </c>
      <c r="AX438" s="40" t="s">
        <v>922</v>
      </c>
      <c r="AY438" s="40" t="s">
        <v>922</v>
      </c>
      <c r="AZ438" s="40" t="s">
        <v>922</v>
      </c>
      <c r="BA438" s="40" t="s">
        <v>922</v>
      </c>
      <c r="BB438" s="40" t="s">
        <v>922</v>
      </c>
      <c r="BC438" s="40" t="s">
        <v>922</v>
      </c>
      <c r="BD438" s="106" t="s">
        <v>922</v>
      </c>
      <c r="BE438" s="140" t="s">
        <v>922</v>
      </c>
      <c r="BF438" s="140" t="s">
        <v>922</v>
      </c>
      <c r="BG438" s="40"/>
      <c r="BH438" s="40"/>
      <c r="BI438" s="40"/>
      <c r="BJ438" s="40"/>
      <c r="BK438" s="40"/>
      <c r="BL438" s="100"/>
      <c r="BM438" s="101"/>
      <c r="BN438" s="101"/>
      <c r="BO438" s="99"/>
      <c r="BP438" s="9"/>
      <c r="BQ438" s="1"/>
      <c r="BR438" s="25"/>
      <c r="BS438" s="67"/>
      <c r="BT438" s="67"/>
      <c r="BU438" s="84" t="e">
        <v>#VALUE!</v>
      </c>
      <c r="BV438" s="99">
        <v>0</v>
      </c>
      <c r="BW438" s="40">
        <v>4.7466666666666661</v>
      </c>
      <c r="BX438" s="49">
        <v>0.11369500410230135</v>
      </c>
      <c r="BY438" s="57" t="s">
        <v>375</v>
      </c>
      <c r="BZ438" s="14" t="s">
        <v>2460</v>
      </c>
      <c r="CA438" s="245">
        <v>41726.715648148151</v>
      </c>
      <c r="CB438" t="s">
        <v>2649</v>
      </c>
      <c r="CC438" s="13"/>
      <c r="CD438" s="67"/>
      <c r="CE438" s="55"/>
      <c r="CF438" s="71"/>
      <c r="CG438" s="71"/>
      <c r="CH438" s="71"/>
      <c r="CI438" s="55"/>
      <c r="CJ438" s="55"/>
      <c r="CK438" s="55"/>
      <c r="CL438" s="55"/>
      <c r="CM438" s="55"/>
      <c r="CN438"/>
      <c r="CO438"/>
      <c r="CP438"/>
      <c r="CQ438"/>
      <c r="CR438"/>
      <c r="CS438"/>
      <c r="CT438"/>
      <c r="CU438" s="86"/>
      <c r="CV438" s="86"/>
      <c r="CW438" s="86"/>
      <c r="CX438" s="86"/>
      <c r="CY438" s="86"/>
      <c r="CZ438"/>
      <c r="DA438"/>
      <c r="DB438"/>
      <c r="DC438" s="86"/>
      <c r="DD438"/>
      <c r="DE438"/>
      <c r="DF438"/>
      <c r="DG438" s="86">
        <v>293</v>
      </c>
      <c r="DH438">
        <v>381.1820068359375</v>
      </c>
      <c r="DI438">
        <v>-18.650590896606445</v>
      </c>
      <c r="DJ438">
        <v>39.375</v>
      </c>
      <c r="DK438" s="86">
        <v>95</v>
      </c>
      <c r="DL438">
        <v>119.5</v>
      </c>
      <c r="DM438"/>
      <c r="DN438"/>
      <c r="DO438" s="86"/>
      <c r="DP438"/>
      <c r="DQ438"/>
      <c r="DR438"/>
      <c r="DS438" s="86"/>
      <c r="DT438"/>
      <c r="DU438" s="86"/>
      <c r="DV438" s="86"/>
      <c r="DW438" s="86"/>
      <c r="DX438"/>
      <c r="DY438" s="86"/>
      <c r="DZ438" s="86"/>
      <c r="EA438" s="86"/>
      <c r="EB438"/>
      <c r="EC438" s="86"/>
      <c r="ED438" s="86"/>
      <c r="EE438" s="86"/>
      <c r="EF438"/>
      <c r="EG438" s="86"/>
      <c r="EH438" s="86"/>
      <c r="EI438" s="86"/>
      <c r="EJ438" s="159"/>
      <c r="EK438" s="159"/>
      <c r="EL438" s="160"/>
      <c r="FA438" s="78"/>
    </row>
    <row r="439" spans="1:157">
      <c r="A439" s="26"/>
      <c r="B439" s="26"/>
      <c r="C439" s="315"/>
      <c r="D439" s="37" t="s">
        <v>1663</v>
      </c>
      <c r="E439" s="37" t="s">
        <v>1664</v>
      </c>
      <c r="F439" s="38"/>
      <c r="G439" s="39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/>
      <c r="W439" s="40"/>
      <c r="X439" s="40"/>
      <c r="Y439" s="40"/>
      <c r="Z439" s="40"/>
      <c r="AA439" s="40"/>
      <c r="AB439" s="40"/>
      <c r="AC439" s="40"/>
      <c r="AD439" s="40"/>
      <c r="AE439" s="40"/>
      <c r="AF439" s="40"/>
      <c r="AG439" s="40"/>
      <c r="AH439" s="40"/>
      <c r="AI439" s="40"/>
      <c r="AJ439" s="40"/>
      <c r="AK439" s="40"/>
      <c r="AL439" s="40"/>
      <c r="AM439" s="40"/>
      <c r="AN439" s="40"/>
      <c r="AO439" s="40"/>
      <c r="AP439" s="40"/>
      <c r="AQ439" s="81"/>
      <c r="AR439" s="40"/>
      <c r="AS439" s="40"/>
      <c r="AT439" s="120" t="s">
        <v>922</v>
      </c>
      <c r="AU439" s="40" t="s">
        <v>922</v>
      </c>
      <c r="AV439" s="40" t="s">
        <v>922</v>
      </c>
      <c r="AW439" s="40" t="s">
        <v>826</v>
      </c>
      <c r="AX439" s="40" t="s">
        <v>922</v>
      </c>
      <c r="AY439" s="40" t="s">
        <v>808</v>
      </c>
      <c r="AZ439" s="40" t="s">
        <v>1616</v>
      </c>
      <c r="BA439" s="40" t="s">
        <v>1616</v>
      </c>
      <c r="BB439" s="40" t="s">
        <v>922</v>
      </c>
      <c r="BC439" s="40" t="s">
        <v>808</v>
      </c>
      <c r="BD439" s="106" t="s">
        <v>922</v>
      </c>
      <c r="BE439" s="140" t="s">
        <v>922</v>
      </c>
      <c r="BF439" s="140" t="s">
        <v>922</v>
      </c>
      <c r="BG439" s="40"/>
      <c r="BH439" s="40"/>
      <c r="BI439" s="40"/>
      <c r="BJ439" s="40"/>
      <c r="BK439" s="40"/>
      <c r="BL439" s="100"/>
      <c r="BM439" s="101"/>
      <c r="BN439" s="101"/>
      <c r="BO439" s="99"/>
      <c r="BP439" s="9"/>
      <c r="BQ439" s="1"/>
      <c r="BR439" s="25"/>
      <c r="BS439" s="67"/>
      <c r="BT439" s="67"/>
      <c r="BU439" s="84" t="e">
        <v>#VALUE!</v>
      </c>
      <c r="BV439" s="99">
        <v>0</v>
      </c>
      <c r="BW439" s="40">
        <v>4.8</v>
      </c>
      <c r="BX439" s="49">
        <v>0.11546799886888494</v>
      </c>
      <c r="BY439" s="57" t="s">
        <v>376</v>
      </c>
      <c r="BZ439" s="14" t="s">
        <v>2462</v>
      </c>
      <c r="CA439" s="245">
        <v>41726.715648148151</v>
      </c>
      <c r="CB439" t="s">
        <v>2650</v>
      </c>
      <c r="CC439" s="13"/>
      <c r="CD439" s="67"/>
      <c r="CE439" s="55"/>
      <c r="CF439" s="71"/>
      <c r="CG439" s="71"/>
      <c r="CH439" s="71"/>
      <c r="CI439" s="55"/>
      <c r="CJ439" s="55"/>
      <c r="CK439" s="55"/>
      <c r="CL439" s="55"/>
      <c r="CM439" s="55"/>
      <c r="CN439"/>
      <c r="CO439"/>
      <c r="CP439"/>
      <c r="CQ439"/>
      <c r="CR439"/>
      <c r="CS439"/>
      <c r="CT439"/>
      <c r="CU439" s="86"/>
      <c r="CV439" s="86"/>
      <c r="CW439" s="86"/>
      <c r="CX439" s="86"/>
      <c r="CY439" s="86"/>
      <c r="CZ439"/>
      <c r="DA439"/>
      <c r="DB439"/>
      <c r="DC439" s="86"/>
      <c r="DD439"/>
      <c r="DE439"/>
      <c r="DF439"/>
      <c r="DG439" s="86">
        <v>293</v>
      </c>
      <c r="DH439">
        <v>381.75189208984375</v>
      </c>
      <c r="DI439">
        <v>-18.650590896606445</v>
      </c>
      <c r="DJ439">
        <v>38.5</v>
      </c>
      <c r="DK439" s="86">
        <v>97</v>
      </c>
      <c r="DL439">
        <v>119.5</v>
      </c>
      <c r="DM439"/>
      <c r="DN439"/>
      <c r="DO439" s="86"/>
      <c r="DP439"/>
      <c r="DQ439"/>
      <c r="DR439"/>
      <c r="DS439" s="86"/>
      <c r="DT439"/>
      <c r="DU439" s="86"/>
      <c r="DV439" s="86"/>
      <c r="DW439" s="86"/>
      <c r="DX439"/>
      <c r="DY439" s="86"/>
      <c r="DZ439" s="86"/>
      <c r="EA439" s="86"/>
      <c r="EB439"/>
      <c r="EC439" s="86"/>
      <c r="ED439" s="86"/>
      <c r="EE439" s="86"/>
      <c r="EF439"/>
      <c r="EG439" s="86"/>
      <c r="EH439" s="86"/>
      <c r="EI439" s="86"/>
      <c r="EJ439" s="159"/>
      <c r="EK439" s="159"/>
      <c r="EL439" s="160"/>
      <c r="FA439" s="78"/>
    </row>
    <row r="440" spans="1:157">
      <c r="A440" s="26"/>
      <c r="B440" s="26"/>
      <c r="C440" s="315"/>
      <c r="D440" s="37" t="s">
        <v>1608</v>
      </c>
      <c r="E440" s="37" t="s">
        <v>453</v>
      </c>
      <c r="F440" s="38"/>
      <c r="G440" s="39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  <c r="AQ440" s="81"/>
      <c r="AR440" s="40"/>
      <c r="AS440" s="40"/>
      <c r="AT440" s="120" t="s">
        <v>1611</v>
      </c>
      <c r="AU440" s="40" t="s">
        <v>1611</v>
      </c>
      <c r="AV440" s="40" t="s">
        <v>1611</v>
      </c>
      <c r="AW440" s="40" t="s">
        <v>1611</v>
      </c>
      <c r="AX440" s="40" t="s">
        <v>1611</v>
      </c>
      <c r="AY440" s="40" t="s">
        <v>1611</v>
      </c>
      <c r="AZ440" s="40" t="s">
        <v>1611</v>
      </c>
      <c r="BA440" s="40" t="s">
        <v>1611</v>
      </c>
      <c r="BB440" s="40" t="s">
        <v>1611</v>
      </c>
      <c r="BC440" s="40" t="s">
        <v>1611</v>
      </c>
      <c r="BD440" s="106" t="s">
        <v>437</v>
      </c>
      <c r="BE440" s="140" t="s">
        <v>437</v>
      </c>
      <c r="BF440" s="140" t="s">
        <v>437</v>
      </c>
      <c r="BG440" s="40"/>
      <c r="BH440" s="40"/>
      <c r="BI440" s="40"/>
      <c r="BJ440" s="40"/>
      <c r="BK440" s="40"/>
      <c r="BL440" s="100"/>
      <c r="BM440" s="101"/>
      <c r="BN440" s="101"/>
      <c r="BO440" s="99"/>
      <c r="BP440" s="9"/>
      <c r="BQ440" s="1"/>
      <c r="BR440" s="25"/>
      <c r="BS440" s="67"/>
      <c r="BT440" s="67"/>
      <c r="BU440" s="84" t="e">
        <v>#VALUE!</v>
      </c>
      <c r="BV440" s="99">
        <v>0</v>
      </c>
      <c r="BW440" s="40">
        <v>4.8533333333333335</v>
      </c>
      <c r="BX440" s="49">
        <v>0.11728279226871831</v>
      </c>
      <c r="BY440" s="57" t="s">
        <v>377</v>
      </c>
      <c r="BZ440" s="14" t="s">
        <v>2454</v>
      </c>
      <c r="CA440" s="245">
        <v>41726.715648148151</v>
      </c>
      <c r="CB440" t="s">
        <v>2220</v>
      </c>
      <c r="CC440" s="13"/>
      <c r="CD440" s="67"/>
      <c r="CE440" s="55"/>
      <c r="CF440" s="71"/>
      <c r="CG440" s="71"/>
      <c r="CH440" s="71"/>
      <c r="CI440" s="55"/>
      <c r="CJ440" s="55"/>
      <c r="CK440" s="55"/>
      <c r="CL440" s="55"/>
      <c r="CM440" s="55"/>
      <c r="CN440"/>
      <c r="CO440"/>
      <c r="CP440"/>
      <c r="CQ440"/>
      <c r="CR440"/>
      <c r="CS440"/>
      <c r="CT440"/>
      <c r="CU440" s="86"/>
      <c r="CV440" s="86"/>
      <c r="CW440" s="86"/>
      <c r="CX440" s="86"/>
      <c r="CY440" s="86"/>
      <c r="CZ440"/>
      <c r="DA440"/>
      <c r="DB440"/>
      <c r="DC440" s="86"/>
      <c r="DD440"/>
      <c r="DE440"/>
      <c r="DF440"/>
      <c r="DG440" s="86">
        <v>294</v>
      </c>
      <c r="DH440">
        <v>381.75189208984375</v>
      </c>
      <c r="DI440">
        <v>-18.778116226196289</v>
      </c>
      <c r="DJ440">
        <v>40.599998474121094</v>
      </c>
      <c r="DK440" s="86">
        <v>100</v>
      </c>
      <c r="DL440">
        <v>120</v>
      </c>
      <c r="DM440"/>
      <c r="DN440"/>
      <c r="DO440" s="86"/>
      <c r="DP440"/>
      <c r="DQ440"/>
      <c r="DR440"/>
      <c r="DS440" s="86"/>
      <c r="DT440"/>
      <c r="DU440" s="86"/>
      <c r="DV440" s="86"/>
      <c r="DW440" s="86"/>
      <c r="DX440"/>
      <c r="DY440" s="86"/>
      <c r="DZ440" s="86"/>
      <c r="EA440" s="86"/>
      <c r="EB440"/>
      <c r="EC440" s="86"/>
      <c r="ED440" s="86"/>
      <c r="EE440" s="86"/>
      <c r="EF440"/>
      <c r="EG440" s="86"/>
      <c r="EH440" s="86"/>
      <c r="EI440" s="86"/>
      <c r="EJ440" s="159"/>
      <c r="EK440" s="159"/>
      <c r="EL440" s="160"/>
      <c r="FA440" s="78"/>
    </row>
    <row r="441" spans="1:157">
      <c r="A441" s="26"/>
      <c r="B441" s="26"/>
      <c r="C441" s="315"/>
      <c r="D441" s="37" t="s">
        <v>1609</v>
      </c>
      <c r="E441" s="37" t="s">
        <v>454</v>
      </c>
      <c r="F441" s="38"/>
      <c r="G441" s="39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  <c r="AQ441" s="81"/>
      <c r="AR441" s="40"/>
      <c r="AS441" s="40"/>
      <c r="AT441" s="120" t="s">
        <v>1611</v>
      </c>
      <c r="AU441" s="40" t="s">
        <v>1611</v>
      </c>
      <c r="AV441" s="40" t="s">
        <v>1611</v>
      </c>
      <c r="AW441" s="40" t="s">
        <v>1611</v>
      </c>
      <c r="AX441" s="40" t="s">
        <v>1611</v>
      </c>
      <c r="AY441" s="40" t="s">
        <v>1611</v>
      </c>
      <c r="AZ441" s="40" t="s">
        <v>1611</v>
      </c>
      <c r="BA441" s="40" t="s">
        <v>1611</v>
      </c>
      <c r="BB441" s="40" t="s">
        <v>1611</v>
      </c>
      <c r="BC441" s="40" t="s">
        <v>1611</v>
      </c>
      <c r="BD441" s="106" t="s">
        <v>437</v>
      </c>
      <c r="BE441" s="140" t="s">
        <v>437</v>
      </c>
      <c r="BF441" s="140" t="s">
        <v>437</v>
      </c>
      <c r="BG441" s="40"/>
      <c r="BH441" s="40"/>
      <c r="BI441" s="40"/>
      <c r="BJ441" s="40"/>
      <c r="BK441" s="40"/>
      <c r="BL441" s="100"/>
      <c r="BM441" s="101"/>
      <c r="BN441" s="101"/>
      <c r="BO441" s="99"/>
      <c r="BP441" s="9"/>
      <c r="BQ441" s="1"/>
      <c r="BR441" s="25"/>
      <c r="BS441" s="67"/>
      <c r="BT441" s="67"/>
      <c r="BU441" s="84" t="e">
        <v>#VALUE!</v>
      </c>
      <c r="BV441" s="99">
        <v>0</v>
      </c>
      <c r="BW441" s="40">
        <v>4.9066666666666672</v>
      </c>
      <c r="BX441" s="49">
        <v>0.11914070858085425</v>
      </c>
      <c r="BY441" s="57" t="s">
        <v>378</v>
      </c>
      <c r="BZ441" s="14" t="s">
        <v>427</v>
      </c>
      <c r="CA441" s="245">
        <v>41726.715648148151</v>
      </c>
      <c r="CB441" t="s">
        <v>2651</v>
      </c>
      <c r="CC441" s="13"/>
      <c r="CD441" s="67"/>
      <c r="CE441" s="55"/>
      <c r="CF441" s="71"/>
      <c r="CG441" s="71"/>
      <c r="CH441" s="71"/>
      <c r="CI441" s="55"/>
      <c r="CJ441" s="55"/>
      <c r="CK441" s="55"/>
      <c r="CL441" s="55"/>
      <c r="CM441" s="55"/>
      <c r="CN441"/>
      <c r="CO441"/>
      <c r="CP441"/>
      <c r="CQ441"/>
      <c r="CR441"/>
      <c r="CS441"/>
      <c r="CT441"/>
      <c r="CU441" s="86"/>
      <c r="CV441" s="86"/>
      <c r="CW441" s="86"/>
      <c r="CX441" s="86"/>
      <c r="CY441" s="86"/>
      <c r="CZ441"/>
      <c r="DA441"/>
      <c r="DB441"/>
      <c r="DC441" s="86"/>
      <c r="DD441"/>
      <c r="DE441"/>
      <c r="DF441"/>
      <c r="DG441" s="86">
        <v>294</v>
      </c>
      <c r="DH441">
        <v>382.18292236328125</v>
      </c>
      <c r="DI441">
        <v>-18.778116226196289</v>
      </c>
      <c r="DJ441">
        <v>39.066665649414063</v>
      </c>
      <c r="DK441" s="86">
        <v>96</v>
      </c>
      <c r="DL441">
        <v>120</v>
      </c>
      <c r="DM441"/>
      <c r="DN441"/>
      <c r="DO441" s="86"/>
      <c r="DP441"/>
      <c r="DQ441"/>
      <c r="DR441"/>
      <c r="DS441" s="86"/>
      <c r="DT441"/>
      <c r="DU441"/>
      <c r="DV441"/>
      <c r="DW441" s="86"/>
      <c r="DX441"/>
      <c r="DY441"/>
      <c r="DZ441"/>
      <c r="EA441" s="86"/>
      <c r="EB441"/>
      <c r="EC441"/>
      <c r="ED441"/>
      <c r="EE441" s="86"/>
      <c r="EF441"/>
      <c r="EG441"/>
      <c r="EH441"/>
      <c r="EI441" s="86"/>
      <c r="EJ441" s="159"/>
      <c r="EK441" s="159"/>
      <c r="EL441" s="160"/>
      <c r="FA441" s="78"/>
    </row>
    <row r="442" spans="1:157">
      <c r="A442" s="26"/>
      <c r="B442" s="26"/>
      <c r="C442" s="315"/>
      <c r="D442" s="37" t="s">
        <v>1665</v>
      </c>
      <c r="E442" s="37" t="s">
        <v>1666</v>
      </c>
      <c r="F442" s="38"/>
      <c r="G442" s="39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  <c r="AQ442" s="81"/>
      <c r="AR442" s="40"/>
      <c r="AS442" s="40"/>
      <c r="AT442" s="120" t="s">
        <v>877</v>
      </c>
      <c r="AU442" s="40" t="s">
        <v>877</v>
      </c>
      <c r="AV442" s="40" t="s">
        <v>877</v>
      </c>
      <c r="AW442" s="40" t="s">
        <v>2116</v>
      </c>
      <c r="AX442" s="40" t="s">
        <v>877</v>
      </c>
      <c r="AY442" s="40" t="s">
        <v>879</v>
      </c>
      <c r="AZ442" s="40" t="s">
        <v>2116</v>
      </c>
      <c r="BA442" s="40" t="s">
        <v>877</v>
      </c>
      <c r="BB442" s="40" t="s">
        <v>877</v>
      </c>
      <c r="BC442" s="40" t="s">
        <v>2116</v>
      </c>
      <c r="BD442" s="106" t="s">
        <v>879</v>
      </c>
      <c r="BE442" s="140" t="s">
        <v>877</v>
      </c>
      <c r="BF442" s="140" t="s">
        <v>877</v>
      </c>
      <c r="BG442" s="40"/>
      <c r="BH442" s="40"/>
      <c r="BI442" s="40"/>
      <c r="BJ442" s="40"/>
      <c r="BK442" s="40"/>
      <c r="BL442" s="100"/>
      <c r="BM442" s="101"/>
      <c r="BN442" s="101"/>
      <c r="BO442" s="99"/>
      <c r="BP442" s="9"/>
      <c r="BQ442" s="1"/>
      <c r="BR442" s="25"/>
      <c r="BS442" s="67"/>
      <c r="BT442" s="67"/>
      <c r="BU442" s="84" t="e">
        <v>#VALUE!</v>
      </c>
      <c r="BV442" s="99">
        <v>0</v>
      </c>
      <c r="BW442" s="40">
        <v>4.96</v>
      </c>
      <c r="BX442" s="49">
        <v>0.12104312494812443</v>
      </c>
      <c r="BY442" s="57" t="s">
        <v>379</v>
      </c>
      <c r="BZ442" s="14" t="s">
        <v>2456</v>
      </c>
      <c r="CA442" s="245">
        <v>41726.715648148151</v>
      </c>
      <c r="CB442" t="s">
        <v>2652</v>
      </c>
      <c r="CC442" s="13"/>
      <c r="CD442" s="67"/>
      <c r="CE442" s="55"/>
      <c r="CF442" s="71"/>
      <c r="CG442" s="71"/>
      <c r="CH442" s="71"/>
      <c r="CI442" s="55"/>
      <c r="CJ442" s="55"/>
      <c r="CK442" s="55"/>
      <c r="CL442" s="55"/>
      <c r="CM442" s="55"/>
      <c r="CN442"/>
      <c r="CO442"/>
      <c r="CP442"/>
      <c r="CQ442"/>
      <c r="CR442"/>
      <c r="CS442"/>
      <c r="CT442"/>
      <c r="CU442" s="86"/>
      <c r="CV442" s="86"/>
      <c r="CW442" s="86"/>
      <c r="CX442" s="86"/>
      <c r="CY442" s="86"/>
      <c r="CZ442"/>
      <c r="DA442"/>
      <c r="DB442"/>
      <c r="DC442" s="86"/>
      <c r="DD442"/>
      <c r="DE442"/>
      <c r="DF442"/>
      <c r="DG442" s="86">
        <v>295</v>
      </c>
      <c r="DH442">
        <v>382.18292236328125</v>
      </c>
      <c r="DI442">
        <v>-18.906074523925781</v>
      </c>
      <c r="DJ442">
        <v>40</v>
      </c>
      <c r="DK442" s="86">
        <v>96</v>
      </c>
      <c r="DL442">
        <v>120</v>
      </c>
      <c r="DM442"/>
      <c r="DN442"/>
      <c r="DO442" s="86"/>
      <c r="DP442"/>
      <c r="DQ442"/>
      <c r="DR442"/>
      <c r="DS442" s="86"/>
      <c r="DT442"/>
      <c r="DU442"/>
      <c r="DV442"/>
      <c r="DW442" s="86"/>
      <c r="DX442"/>
      <c r="DY442"/>
      <c r="DZ442"/>
      <c r="EA442" s="86"/>
      <c r="EB442"/>
      <c r="EC442"/>
      <c r="ED442"/>
      <c r="EE442" s="86"/>
      <c r="EF442"/>
      <c r="EG442"/>
      <c r="EH442"/>
      <c r="EI442" s="86"/>
      <c r="EJ442" s="159"/>
      <c r="EK442" s="159"/>
      <c r="EL442" s="160"/>
      <c r="FA442" s="78"/>
    </row>
    <row r="443" spans="1:157">
      <c r="A443" s="26"/>
      <c r="B443" s="26"/>
      <c r="C443" s="315"/>
      <c r="D443" s="37" t="s">
        <v>1667</v>
      </c>
      <c r="E443" s="37" t="s">
        <v>1668</v>
      </c>
      <c r="F443" s="38"/>
      <c r="G443" s="39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  <c r="AQ443" s="81"/>
      <c r="AR443" s="40"/>
      <c r="AS443" s="40"/>
      <c r="AT443" s="120" t="s">
        <v>882</v>
      </c>
      <c r="AU443" s="40" t="s">
        <v>882</v>
      </c>
      <c r="AV443" s="40" t="s">
        <v>882</v>
      </c>
      <c r="AW443" s="40" t="s">
        <v>824</v>
      </c>
      <c r="AX443" s="40" t="s">
        <v>882</v>
      </c>
      <c r="AY443" s="40" t="s">
        <v>218</v>
      </c>
      <c r="AZ443" s="40" t="s">
        <v>143</v>
      </c>
      <c r="BA443" s="40" t="s">
        <v>1216</v>
      </c>
      <c r="BB443" s="40" t="s">
        <v>882</v>
      </c>
      <c r="BC443" s="40" t="s">
        <v>807</v>
      </c>
      <c r="BD443" s="106" t="s">
        <v>882</v>
      </c>
      <c r="BE443" s="140" t="s">
        <v>882</v>
      </c>
      <c r="BF443" s="140" t="s">
        <v>882</v>
      </c>
      <c r="BG443" s="40"/>
      <c r="BH443" s="40"/>
      <c r="BI443" s="40"/>
      <c r="BJ443" s="40"/>
      <c r="BK443" s="40"/>
      <c r="BL443" s="100"/>
      <c r="BM443" s="101"/>
      <c r="BN443" s="101"/>
      <c r="BO443" s="99"/>
      <c r="BP443" s="9"/>
      <c r="BQ443" s="1"/>
      <c r="BR443" s="25"/>
      <c r="BS443" s="67"/>
      <c r="BT443" s="67"/>
      <c r="BU443" s="84" t="e">
        <v>#VALUE!</v>
      </c>
      <c r="BV443" s="99">
        <v>0</v>
      </c>
      <c r="BW443" s="40">
        <v>5.0133333333333345</v>
      </c>
      <c r="BX443" s="49">
        <v>0.1229914739298236</v>
      </c>
      <c r="BY443" s="57" t="s">
        <v>380</v>
      </c>
      <c r="BZ443" s="14" t="s">
        <v>2458</v>
      </c>
      <c r="CA443" s="245">
        <v>41726.71565972222</v>
      </c>
      <c r="CB443" t="s">
        <v>2653</v>
      </c>
      <c r="CC443" s="13"/>
      <c r="CD443" s="67"/>
      <c r="CE443" s="55"/>
      <c r="CF443" s="71"/>
      <c r="CG443" s="71"/>
      <c r="CH443" s="71"/>
      <c r="CI443" s="55"/>
      <c r="CJ443" s="55"/>
      <c r="CK443" s="55"/>
      <c r="CL443" s="55"/>
      <c r="CM443" s="55"/>
      <c r="CN443"/>
      <c r="CO443"/>
      <c r="CP443"/>
      <c r="CQ443"/>
      <c r="CR443"/>
      <c r="CS443"/>
      <c r="CT443"/>
      <c r="CU443" s="86"/>
      <c r="CV443" s="86"/>
      <c r="CW443" s="86"/>
      <c r="CX443" s="86"/>
      <c r="CY443" s="86"/>
      <c r="CZ443"/>
      <c r="DA443"/>
      <c r="DB443"/>
      <c r="DC443" s="86"/>
      <c r="DD443"/>
      <c r="DE443"/>
      <c r="DF443"/>
      <c r="DG443" s="86">
        <v>296</v>
      </c>
      <c r="DH443">
        <v>383.08853149414062</v>
      </c>
      <c r="DI443">
        <v>-19.034469604492188</v>
      </c>
      <c r="DJ443">
        <v>36.4375</v>
      </c>
      <c r="DK443" s="86">
        <v>99</v>
      </c>
      <c r="DL443">
        <v>119.5</v>
      </c>
      <c r="DM443"/>
      <c r="DN443"/>
      <c r="DO443" s="86"/>
      <c r="DP443"/>
      <c r="DQ443"/>
      <c r="DR443"/>
      <c r="DS443" s="86"/>
      <c r="DT443"/>
      <c r="DU443"/>
      <c r="DV443"/>
      <c r="DW443" s="86"/>
      <c r="DX443"/>
      <c r="DY443"/>
      <c r="DZ443"/>
      <c r="EA443" s="86"/>
      <c r="EB443"/>
      <c r="EC443"/>
      <c r="ED443"/>
      <c r="EE443" s="86"/>
      <c r="EF443"/>
      <c r="EG443"/>
      <c r="EH443"/>
      <c r="EI443" s="86"/>
      <c r="EJ443" s="159"/>
      <c r="EK443" s="159"/>
      <c r="EL443" s="160"/>
      <c r="FA443" s="78"/>
    </row>
    <row r="444" spans="1:157">
      <c r="A444" s="26"/>
      <c r="B444" s="26"/>
      <c r="C444" s="315"/>
      <c r="D444" s="37" t="s">
        <v>1669</v>
      </c>
      <c r="E444" s="37" t="s">
        <v>347</v>
      </c>
      <c r="F444" s="38"/>
      <c r="G444" s="39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  <c r="AQ444" s="81"/>
      <c r="AR444" s="40"/>
      <c r="AS444" s="40"/>
      <c r="AT444" s="120" t="s">
        <v>927</v>
      </c>
      <c r="AU444" s="40" t="s">
        <v>927</v>
      </c>
      <c r="AV444" s="40" t="s">
        <v>927</v>
      </c>
      <c r="AW444" s="40" t="s">
        <v>670</v>
      </c>
      <c r="AX444" s="40" t="s">
        <v>927</v>
      </c>
      <c r="AY444" s="40" t="s">
        <v>670</v>
      </c>
      <c r="AZ444" s="40" t="s">
        <v>670</v>
      </c>
      <c r="BA444" s="40" t="s">
        <v>670</v>
      </c>
      <c r="BB444" s="40" t="s">
        <v>927</v>
      </c>
      <c r="BC444" s="40" t="s">
        <v>670</v>
      </c>
      <c r="BD444" s="106" t="s">
        <v>927</v>
      </c>
      <c r="BE444" s="140" t="s">
        <v>927</v>
      </c>
      <c r="BF444" s="140" t="s">
        <v>927</v>
      </c>
      <c r="BG444" s="40"/>
      <c r="BH444" s="40"/>
      <c r="BI444" s="40"/>
      <c r="BJ444" s="40"/>
      <c r="BK444" s="40"/>
      <c r="BL444" s="100"/>
      <c r="BM444" s="101"/>
      <c r="BN444" s="101"/>
      <c r="BO444" s="99"/>
      <c r="BP444" s="9"/>
      <c r="BQ444" s="1"/>
      <c r="BR444" s="25"/>
      <c r="BS444" s="67"/>
      <c r="BT444" s="67"/>
      <c r="BU444" s="84" t="e">
        <v>#VALUE!</v>
      </c>
      <c r="BV444" s="99">
        <v>0</v>
      </c>
      <c r="BW444" s="40">
        <v>5.0666666666666682</v>
      </c>
      <c r="BX444" s="49">
        <v>0.12498724619936745</v>
      </c>
      <c r="BY444" s="57" t="s">
        <v>381</v>
      </c>
      <c r="BZ444" s="14" t="s">
        <v>2460</v>
      </c>
      <c r="CA444" s="245">
        <v>41726.71565972222</v>
      </c>
      <c r="CB444" t="s">
        <v>2654</v>
      </c>
      <c r="CC444" s="13"/>
      <c r="CD444" s="67"/>
      <c r="CE444" s="55"/>
      <c r="CF444" s="71"/>
      <c r="CG444" s="71"/>
      <c r="CH444" s="71"/>
      <c r="CI444" s="55"/>
      <c r="CJ444" s="55"/>
      <c r="CK444" s="55"/>
      <c r="CL444" s="55"/>
      <c r="CM444" s="55"/>
      <c r="CN444"/>
      <c r="CO444"/>
      <c r="CP444"/>
      <c r="CQ444"/>
      <c r="CR444"/>
      <c r="CS444"/>
      <c r="CT444"/>
      <c r="CU444" s="86"/>
      <c r="CV444" s="86"/>
      <c r="CW444" s="86"/>
      <c r="CX444" s="86"/>
      <c r="CY444" s="86"/>
      <c r="CZ444"/>
      <c r="DA444"/>
      <c r="DB444"/>
      <c r="DC444" s="86"/>
      <c r="DD444"/>
      <c r="DE444"/>
      <c r="DF444"/>
      <c r="DG444" s="86">
        <v>296</v>
      </c>
      <c r="DH444">
        <v>383.65496826171875</v>
      </c>
      <c r="DI444">
        <v>-19.034469604492188</v>
      </c>
      <c r="DJ444">
        <v>38.133335113525391</v>
      </c>
      <c r="DK444" s="86">
        <v>99</v>
      </c>
      <c r="DL444">
        <v>120</v>
      </c>
      <c r="DM444"/>
      <c r="DN444"/>
      <c r="DO444" s="86"/>
      <c r="DP444"/>
      <c r="DQ444"/>
      <c r="DR444"/>
      <c r="DS444" s="86"/>
      <c r="DT444"/>
      <c r="DU444"/>
      <c r="DV444"/>
      <c r="DW444" s="86"/>
      <c r="DX444"/>
      <c r="DY444"/>
      <c r="DZ444"/>
      <c r="EA444" s="86"/>
      <c r="EB444"/>
      <c r="EC444"/>
      <c r="ED444"/>
      <c r="EE444" s="86"/>
      <c r="EF444"/>
      <c r="EG444"/>
      <c r="EH444"/>
      <c r="EI444" s="86"/>
      <c r="EJ444" s="159"/>
      <c r="EK444" s="159"/>
      <c r="EL444" s="160"/>
      <c r="FA444" s="78"/>
    </row>
    <row r="445" spans="1:157">
      <c r="A445" s="26"/>
      <c r="B445" s="26"/>
      <c r="C445" s="315"/>
      <c r="D445" s="37" t="s">
        <v>348</v>
      </c>
      <c r="E445" s="37" t="s">
        <v>349</v>
      </c>
      <c r="F445" s="38"/>
      <c r="G445" s="39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  <c r="AQ445" s="81"/>
      <c r="AR445" s="40"/>
      <c r="AS445" s="40"/>
      <c r="AT445" s="120" t="s">
        <v>1207</v>
      </c>
      <c r="AU445" s="40" t="s">
        <v>1207</v>
      </c>
      <c r="AV445" s="40" t="s">
        <v>1207</v>
      </c>
      <c r="AW445" s="40" t="s">
        <v>1206</v>
      </c>
      <c r="AX445" s="40" t="s">
        <v>1206</v>
      </c>
      <c r="AY445" s="40" t="s">
        <v>1206</v>
      </c>
      <c r="AZ445" s="40" t="s">
        <v>1206</v>
      </c>
      <c r="BA445" s="40" t="s">
        <v>1206</v>
      </c>
      <c r="BB445" s="40" t="s">
        <v>1206</v>
      </c>
      <c r="BC445" s="40" t="s">
        <v>1206</v>
      </c>
      <c r="BD445" s="106" t="s">
        <v>1206</v>
      </c>
      <c r="BE445" s="140" t="s">
        <v>1206</v>
      </c>
      <c r="BF445" s="140" t="s">
        <v>1206</v>
      </c>
      <c r="BG445" s="40"/>
      <c r="BH445" s="40"/>
      <c r="BI445" s="40"/>
      <c r="BJ445" s="40"/>
      <c r="BK445" s="40"/>
      <c r="BL445" s="100"/>
      <c r="BM445" s="101"/>
      <c r="BN445" s="101"/>
      <c r="BO445" s="99"/>
      <c r="BP445" s="9"/>
      <c r="BQ445" s="1"/>
      <c r="BR445" s="25"/>
      <c r="BS445" s="67"/>
      <c r="BT445" s="67"/>
      <c r="BU445" s="84" t="e">
        <v>#VALUE!</v>
      </c>
      <c r="BV445" s="99">
        <v>0</v>
      </c>
      <c r="BW445" s="40">
        <v>5.12</v>
      </c>
      <c r="BX445" s="49">
        <v>0.12703199339641041</v>
      </c>
      <c r="BY445" s="57" t="s">
        <v>382</v>
      </c>
      <c r="BZ445" s="14" t="s">
        <v>2462</v>
      </c>
      <c r="CA445" s="245">
        <v>41726.71565972222</v>
      </c>
      <c r="CB445" t="s">
        <v>2655</v>
      </c>
      <c r="CC445" s="13"/>
      <c r="CD445" s="67"/>
      <c r="CE445" s="55"/>
      <c r="CF445" s="71"/>
      <c r="CG445" s="71"/>
      <c r="CH445" s="71"/>
      <c r="CI445" s="55"/>
      <c r="CJ445" s="55"/>
      <c r="CK445" s="55"/>
      <c r="CL445" s="55"/>
      <c r="CM445" s="55"/>
      <c r="CN445"/>
      <c r="CO445"/>
      <c r="CP445"/>
      <c r="CQ445"/>
      <c r="CR445"/>
      <c r="CS445"/>
      <c r="CT445"/>
      <c r="CU445" s="86"/>
      <c r="CV445" s="86"/>
      <c r="CW445" s="86"/>
      <c r="CX445" s="86"/>
      <c r="CY445" s="86"/>
      <c r="CZ445"/>
      <c r="DA445"/>
      <c r="DB445"/>
      <c r="DC445" s="86"/>
      <c r="DD445"/>
      <c r="DE445"/>
      <c r="DF445"/>
      <c r="DG445" s="86">
        <v>297</v>
      </c>
      <c r="DH445">
        <v>383.18231201171875</v>
      </c>
      <c r="DI445">
        <v>-19.163297653198242</v>
      </c>
      <c r="DJ445">
        <v>43.200000762939453</v>
      </c>
      <c r="DK445" s="86">
        <v>95</v>
      </c>
      <c r="DL445">
        <v>120</v>
      </c>
      <c r="DM445"/>
      <c r="DN445"/>
      <c r="DO445" s="86"/>
      <c r="DP445"/>
      <c r="DQ445"/>
      <c r="DR445"/>
      <c r="DS445" s="86"/>
      <c r="DT445"/>
      <c r="DU445"/>
      <c r="DV445"/>
      <c r="DW445" s="86"/>
      <c r="DX445"/>
      <c r="DY445"/>
      <c r="DZ445"/>
      <c r="EA445" s="86"/>
      <c r="EB445"/>
      <c r="EC445"/>
      <c r="ED445"/>
      <c r="EE445" s="86"/>
      <c r="EF445"/>
      <c r="EG445"/>
      <c r="EH445"/>
      <c r="EI445" s="86"/>
      <c r="EJ445" s="159"/>
      <c r="EK445" s="159"/>
      <c r="EL445" s="160"/>
      <c r="FA445" s="78"/>
    </row>
    <row r="446" spans="1:157">
      <c r="A446" s="26"/>
      <c r="B446" s="26"/>
      <c r="C446" s="315"/>
      <c r="D446" s="37" t="s">
        <v>350</v>
      </c>
      <c r="E446" s="37" t="s">
        <v>351</v>
      </c>
      <c r="F446" s="38"/>
      <c r="G446" s="39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  <c r="AQ446" s="81"/>
      <c r="AR446" s="40"/>
      <c r="AS446" s="40"/>
      <c r="AT446" s="120" t="s">
        <v>922</v>
      </c>
      <c r="AU446" s="40" t="s">
        <v>922</v>
      </c>
      <c r="AV446" s="40" t="s">
        <v>922</v>
      </c>
      <c r="AW446" s="40" t="s">
        <v>922</v>
      </c>
      <c r="AX446" s="40" t="s">
        <v>922</v>
      </c>
      <c r="AY446" s="40">
        <v>0</v>
      </c>
      <c r="AZ446" s="40">
        <v>0</v>
      </c>
      <c r="BA446" s="40">
        <v>0</v>
      </c>
      <c r="BB446" s="40" t="s">
        <v>922</v>
      </c>
      <c r="BC446" s="40">
        <v>0</v>
      </c>
      <c r="BD446" s="106" t="s">
        <v>922</v>
      </c>
      <c r="BE446" s="140" t="s">
        <v>922</v>
      </c>
      <c r="BF446" s="140" t="s">
        <v>922</v>
      </c>
      <c r="BG446" s="40"/>
      <c r="BH446" s="40"/>
      <c r="BI446" s="40"/>
      <c r="BJ446" s="40"/>
      <c r="BK446" s="40"/>
      <c r="BL446" s="100"/>
      <c r="BM446" s="101"/>
      <c r="BN446" s="101"/>
      <c r="BO446" s="99"/>
      <c r="BP446" s="9"/>
      <c r="BQ446" s="1"/>
      <c r="BR446" s="25"/>
      <c r="BS446" s="67"/>
      <c r="BT446" s="67"/>
      <c r="BU446" s="84" t="e">
        <v>#VALUE!</v>
      </c>
      <c r="BV446" s="99">
        <v>0</v>
      </c>
      <c r="BW446" s="40">
        <v>5.1733333333333356</v>
      </c>
      <c r="BX446" s="49">
        <v>0.12912733114361499</v>
      </c>
      <c r="BY446" s="57" t="s">
        <v>383</v>
      </c>
      <c r="BZ446" s="14" t="s">
        <v>2454</v>
      </c>
      <c r="CA446" s="245">
        <v>41726.71565972222</v>
      </c>
      <c r="CB446" t="s">
        <v>2220</v>
      </c>
      <c r="CC446" s="13"/>
      <c r="CD446" s="67"/>
      <c r="CE446" s="55"/>
      <c r="CF446" s="71"/>
      <c r="CG446" s="71"/>
      <c r="CH446" s="71"/>
      <c r="CI446" s="55"/>
      <c r="CJ446" s="55"/>
      <c r="CK446" s="55"/>
      <c r="CL446" s="55"/>
      <c r="CM446" s="55"/>
      <c r="CN446"/>
      <c r="CO446"/>
      <c r="CP446"/>
      <c r="CQ446"/>
      <c r="CR446"/>
      <c r="CS446"/>
      <c r="CT446"/>
      <c r="CU446" s="86"/>
      <c r="CV446" s="86"/>
      <c r="CW446" s="86"/>
      <c r="CX446" s="86"/>
      <c r="CY446" s="86"/>
      <c r="CZ446"/>
      <c r="DA446"/>
      <c r="DB446"/>
      <c r="DC446" s="86"/>
      <c r="DD446"/>
      <c r="DE446"/>
      <c r="DF446"/>
      <c r="DG446" s="86">
        <v>298</v>
      </c>
      <c r="DH446">
        <v>383.84381103515625</v>
      </c>
      <c r="DI446">
        <v>-19.292560577392578</v>
      </c>
      <c r="DJ446">
        <v>37.400001525878906</v>
      </c>
      <c r="DK446" s="86">
        <v>96</v>
      </c>
      <c r="DL446">
        <v>120</v>
      </c>
      <c r="DM446"/>
      <c r="DN446"/>
      <c r="DO446" s="86"/>
      <c r="DP446"/>
      <c r="DQ446"/>
      <c r="DR446"/>
      <c r="DS446" s="86"/>
      <c r="DT446"/>
      <c r="DU446"/>
      <c r="DV446"/>
      <c r="DW446" s="86"/>
      <c r="DX446"/>
      <c r="DY446"/>
      <c r="DZ446"/>
      <c r="EA446" s="86"/>
      <c r="EB446"/>
      <c r="EC446"/>
      <c r="ED446"/>
      <c r="EE446" s="86"/>
      <c r="EF446"/>
      <c r="EG446"/>
      <c r="EH446"/>
      <c r="EI446" s="86"/>
      <c r="EJ446" s="159"/>
      <c r="EK446" s="159"/>
      <c r="EL446" s="160"/>
      <c r="FA446" s="78"/>
    </row>
    <row r="447" spans="1:157">
      <c r="A447" s="26"/>
      <c r="B447" s="26"/>
      <c r="C447" s="315"/>
      <c r="D447" s="37" t="s">
        <v>352</v>
      </c>
      <c r="E447" s="37" t="s">
        <v>353</v>
      </c>
      <c r="F447" s="38"/>
      <c r="G447" s="39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  <c r="AQ447" s="81"/>
      <c r="AR447" s="40"/>
      <c r="AS447" s="40"/>
      <c r="AT447" s="120" t="s">
        <v>922</v>
      </c>
      <c r="AU447" s="40" t="s">
        <v>922</v>
      </c>
      <c r="AV447" s="40" t="s">
        <v>922</v>
      </c>
      <c r="AW447" s="40" t="s">
        <v>826</v>
      </c>
      <c r="AX447" s="40" t="s">
        <v>922</v>
      </c>
      <c r="AY447" s="40" t="s">
        <v>808</v>
      </c>
      <c r="AZ447" s="40" t="s">
        <v>1616</v>
      </c>
      <c r="BA447" s="40" t="s">
        <v>1616</v>
      </c>
      <c r="BB447" s="40" t="s">
        <v>922</v>
      </c>
      <c r="BC447" s="40" t="s">
        <v>808</v>
      </c>
      <c r="BD447" s="106" t="s">
        <v>922</v>
      </c>
      <c r="BE447" s="140" t="s">
        <v>922</v>
      </c>
      <c r="BF447" s="140" t="s">
        <v>922</v>
      </c>
      <c r="BG447" s="40"/>
      <c r="BH447" s="40"/>
      <c r="BI447" s="40"/>
      <c r="BJ447" s="40"/>
      <c r="BK447" s="40"/>
      <c r="BL447" s="100"/>
      <c r="BM447" s="101"/>
      <c r="BN447" s="101"/>
      <c r="BO447" s="99"/>
      <c r="BP447" s="9"/>
      <c r="BQ447" s="1"/>
      <c r="BR447" s="25"/>
      <c r="BS447" s="67"/>
      <c r="BT447" s="67"/>
      <c r="BU447" s="84" t="e">
        <v>#VALUE!</v>
      </c>
      <c r="BV447" s="99">
        <v>0</v>
      </c>
      <c r="BW447" s="40">
        <v>5.2266666666666692</v>
      </c>
      <c r="BX447" s="49">
        <v>0.1312749422390255</v>
      </c>
      <c r="BY447" s="57" t="s">
        <v>384</v>
      </c>
      <c r="BZ447" s="14" t="s">
        <v>427</v>
      </c>
      <c r="CA447" s="245">
        <v>41726.71565972222</v>
      </c>
      <c r="CB447" t="s">
        <v>2656</v>
      </c>
      <c r="CC447" s="13"/>
      <c r="CD447" s="67"/>
      <c r="CE447" s="55"/>
      <c r="CF447" s="71"/>
      <c r="CG447" s="71"/>
      <c r="CH447" s="71"/>
      <c r="CI447" s="55"/>
      <c r="CJ447" s="55"/>
      <c r="CK447" s="55"/>
      <c r="CL447" s="55"/>
      <c r="CM447" s="55"/>
      <c r="CN447"/>
      <c r="CO447"/>
      <c r="CP447"/>
      <c r="CQ447"/>
      <c r="CR447"/>
      <c r="CS447"/>
      <c r="CT447"/>
      <c r="CU447" s="86"/>
      <c r="CV447" s="86"/>
      <c r="CW447" s="86"/>
      <c r="CX447" s="86"/>
      <c r="CY447" s="86"/>
      <c r="CZ447"/>
      <c r="DA447"/>
      <c r="DB447"/>
      <c r="DC447" s="86"/>
      <c r="DD447"/>
      <c r="DE447"/>
      <c r="DF447"/>
      <c r="DG447" s="86">
        <v>298</v>
      </c>
      <c r="DH447">
        <v>384.358642578125</v>
      </c>
      <c r="DI447">
        <v>-19.292560577392578</v>
      </c>
      <c r="DJ447">
        <v>38.133335113525391</v>
      </c>
      <c r="DK447" s="86">
        <v>98</v>
      </c>
      <c r="DL447">
        <v>120</v>
      </c>
      <c r="DM447"/>
      <c r="DN447"/>
      <c r="DO447" s="86"/>
      <c r="DP447"/>
      <c r="DQ447"/>
      <c r="DR447"/>
      <c r="DS447" s="86"/>
      <c r="DT447"/>
      <c r="DU447"/>
      <c r="DV447"/>
      <c r="DW447" s="86"/>
      <c r="DX447"/>
      <c r="DY447"/>
      <c r="DZ447"/>
      <c r="EA447" s="86"/>
      <c r="EB447"/>
      <c r="EC447"/>
      <c r="ED447"/>
      <c r="EE447" s="86"/>
      <c r="EF447"/>
      <c r="EG447"/>
      <c r="EH447"/>
      <c r="EI447" s="86"/>
      <c r="EJ447" s="159"/>
      <c r="EK447" s="159"/>
      <c r="EL447" s="160"/>
      <c r="FA447" s="78"/>
    </row>
    <row r="448" spans="1:157">
      <c r="A448" s="26"/>
      <c r="B448" s="26"/>
      <c r="C448" s="315"/>
      <c r="D448" s="37" t="s">
        <v>354</v>
      </c>
      <c r="E448" s="37" t="s">
        <v>355</v>
      </c>
      <c r="F448" s="38"/>
      <c r="G448" s="39"/>
      <c r="H448" s="40"/>
      <c r="I448" s="40"/>
      <c r="J448" s="40"/>
      <c r="K448" s="40"/>
      <c r="L448" s="40"/>
      <c r="M448" s="40"/>
      <c r="N448" s="40"/>
      <c r="O448" s="40"/>
      <c r="P448" s="40"/>
      <c r="Q448" s="40"/>
      <c r="R448" s="40"/>
      <c r="S448" s="40"/>
      <c r="T448" s="40"/>
      <c r="U448" s="40"/>
      <c r="V448" s="40"/>
      <c r="W448" s="40"/>
      <c r="X448" s="40"/>
      <c r="Y448" s="40"/>
      <c r="Z448" s="40"/>
      <c r="AA448" s="40"/>
      <c r="AB448" s="40"/>
      <c r="AC448" s="40"/>
      <c r="AD448" s="40"/>
      <c r="AE448" s="40"/>
      <c r="AF448" s="40"/>
      <c r="AG448" s="40"/>
      <c r="AH448" s="40"/>
      <c r="AI448" s="40"/>
      <c r="AJ448" s="40"/>
      <c r="AK448" s="40"/>
      <c r="AL448" s="40"/>
      <c r="AM448" s="40"/>
      <c r="AN448" s="40"/>
      <c r="AO448" s="40"/>
      <c r="AP448" s="40"/>
      <c r="AQ448" s="81"/>
      <c r="AR448" s="40"/>
      <c r="AS448" s="40"/>
      <c r="AT448" s="120" t="s">
        <v>1214</v>
      </c>
      <c r="AU448" s="40" t="s">
        <v>1214</v>
      </c>
      <c r="AV448" s="40" t="s">
        <v>1214</v>
      </c>
      <c r="AW448" s="40" t="s">
        <v>830</v>
      </c>
      <c r="AX448" s="40" t="s">
        <v>1214</v>
      </c>
      <c r="AY448" s="40" t="s">
        <v>1620</v>
      </c>
      <c r="AZ448" s="40" t="s">
        <v>1620</v>
      </c>
      <c r="BA448" s="40" t="s">
        <v>1620</v>
      </c>
      <c r="BB448" s="40" t="s">
        <v>1214</v>
      </c>
      <c r="BC448" s="40" t="s">
        <v>1620</v>
      </c>
      <c r="BD448" s="106" t="s">
        <v>1214</v>
      </c>
      <c r="BE448" s="140" t="s">
        <v>1214</v>
      </c>
      <c r="BF448" s="140" t="s">
        <v>1214</v>
      </c>
      <c r="BG448" s="40"/>
      <c r="BH448" s="40"/>
      <c r="BI448" s="40"/>
      <c r="BJ448" s="40"/>
      <c r="BK448" s="40"/>
      <c r="BL448" s="100"/>
      <c r="BM448" s="101"/>
      <c r="BN448" s="101"/>
      <c r="BO448" s="99"/>
      <c r="BP448" s="9"/>
      <c r="BQ448" s="1"/>
      <c r="BR448" s="25"/>
      <c r="BS448" s="67"/>
      <c r="BT448" s="67"/>
      <c r="BU448" s="84" t="e">
        <v>#VALUE!</v>
      </c>
      <c r="BV448" s="99">
        <v>0</v>
      </c>
      <c r="BW448" s="40">
        <v>5.28</v>
      </c>
      <c r="BX448" s="49">
        <v>0.13347658003582635</v>
      </c>
      <c r="BY448" s="57" t="s">
        <v>385</v>
      </c>
      <c r="BZ448" s="14" t="s">
        <v>2456</v>
      </c>
      <c r="CA448" s="245">
        <v>41726.71565972222</v>
      </c>
      <c r="CB448" t="s">
        <v>2657</v>
      </c>
      <c r="CC448" s="13"/>
      <c r="CD448" s="67"/>
      <c r="CE448" s="55"/>
      <c r="CF448" s="71"/>
      <c r="CG448" s="71"/>
      <c r="CH448" s="71"/>
      <c r="CI448" s="55"/>
      <c r="CJ448" s="55"/>
      <c r="CK448" s="55"/>
      <c r="CL448" s="55"/>
      <c r="CM448" s="55"/>
      <c r="CN448"/>
      <c r="CO448"/>
      <c r="CP448"/>
      <c r="CQ448"/>
      <c r="CR448"/>
      <c r="CS448"/>
      <c r="CT448"/>
      <c r="CU448" s="86"/>
      <c r="CV448" s="86"/>
      <c r="CW448" s="86"/>
      <c r="CX448" s="86"/>
      <c r="CY448" s="86"/>
      <c r="CZ448"/>
      <c r="DA448"/>
      <c r="DB448"/>
      <c r="DC448" s="86"/>
      <c r="DD448"/>
      <c r="DE448"/>
      <c r="DF448"/>
      <c r="DG448" s="86">
        <v>299</v>
      </c>
      <c r="DH448">
        <v>385.33670043945313</v>
      </c>
      <c r="DI448">
        <v>-19.422258377075195</v>
      </c>
      <c r="DJ448">
        <v>35.6875</v>
      </c>
      <c r="DK448" s="86">
        <v>100</v>
      </c>
      <c r="DL448">
        <v>119.5</v>
      </c>
      <c r="DM448"/>
      <c r="DN448"/>
      <c r="DO448" s="86"/>
      <c r="DP448"/>
      <c r="DQ448"/>
      <c r="DR448"/>
      <c r="DS448" s="86"/>
      <c r="DT448"/>
      <c r="DU448"/>
      <c r="DV448"/>
      <c r="DW448" s="86"/>
      <c r="DX448"/>
      <c r="DY448"/>
      <c r="DZ448"/>
      <c r="EA448" s="86"/>
      <c r="EB448"/>
      <c r="EC448"/>
      <c r="ED448"/>
      <c r="EE448" s="86"/>
      <c r="EF448"/>
      <c r="EG448"/>
      <c r="EH448"/>
      <c r="EI448" s="86"/>
      <c r="EJ448" s="159"/>
      <c r="EK448" s="159"/>
      <c r="EL448" s="160"/>
      <c r="FA448" s="78"/>
    </row>
    <row r="449" spans="1:157">
      <c r="A449" s="26"/>
      <c r="B449" s="26"/>
      <c r="C449" s="315"/>
      <c r="D449" s="37" t="s">
        <v>1909</v>
      </c>
      <c r="E449" s="37" t="s">
        <v>1910</v>
      </c>
      <c r="F449" s="38"/>
      <c r="G449" s="39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6"/>
      <c r="AH449" s="40"/>
      <c r="AI449" s="46"/>
      <c r="AJ449" s="40"/>
      <c r="AK449" s="40"/>
      <c r="AL449" s="40"/>
      <c r="AM449" s="40"/>
      <c r="AN449" s="40"/>
      <c r="AO449" s="40"/>
      <c r="AP449" s="40"/>
      <c r="AQ449" s="81"/>
      <c r="AR449" s="40"/>
      <c r="AS449" s="40"/>
      <c r="AT449" s="120" t="s">
        <v>2128</v>
      </c>
      <c r="AU449" s="40" t="s">
        <v>2128</v>
      </c>
      <c r="AV449" s="40" t="s">
        <v>2128</v>
      </c>
      <c r="AW449" s="40" t="s">
        <v>839</v>
      </c>
      <c r="AX449" s="40" t="s">
        <v>2208</v>
      </c>
      <c r="AY449" s="40" t="s">
        <v>817</v>
      </c>
      <c r="AZ449" s="40" t="s">
        <v>222</v>
      </c>
      <c r="BA449" s="40" t="s">
        <v>222</v>
      </c>
      <c r="BB449" s="40" t="s">
        <v>2208</v>
      </c>
      <c r="BC449" s="40" t="s">
        <v>817</v>
      </c>
      <c r="BD449" s="106" t="s">
        <v>2208</v>
      </c>
      <c r="BE449" s="140" t="s">
        <v>2208</v>
      </c>
      <c r="BF449" s="140" t="s">
        <v>2208</v>
      </c>
      <c r="BG449" s="40"/>
      <c r="BH449" s="40"/>
      <c r="BI449" s="40"/>
      <c r="BJ449" s="40"/>
      <c r="BK449" s="40"/>
      <c r="BL449" s="100"/>
      <c r="BM449" s="101"/>
      <c r="BN449" s="101"/>
      <c r="BO449" s="99"/>
      <c r="BP449" s="9"/>
      <c r="BQ449" s="1"/>
      <c r="BR449" s="25"/>
      <c r="BS449" s="67"/>
      <c r="BT449" s="67"/>
      <c r="BU449" s="84" t="e">
        <v>#VALUE!</v>
      </c>
      <c r="BV449" s="99">
        <v>0</v>
      </c>
      <c r="BW449" s="40">
        <v>5.3333333333333366</v>
      </c>
      <c r="BX449" s="49">
        <v>0.13573407202216078</v>
      </c>
      <c r="BY449" s="57" t="s">
        <v>386</v>
      </c>
      <c r="BZ449" s="14" t="s">
        <v>2458</v>
      </c>
      <c r="CA449" s="245">
        <v>41726.715671296297</v>
      </c>
      <c r="CB449" t="s">
        <v>2658</v>
      </c>
      <c r="CC449" s="13"/>
      <c r="CD449" s="67"/>
      <c r="CE449" s="55"/>
      <c r="CF449" s="71"/>
      <c r="CG449" s="71"/>
      <c r="CH449" s="71"/>
      <c r="CI449" s="55"/>
      <c r="CJ449" s="55"/>
      <c r="CK449" s="55"/>
      <c r="CL449" s="55"/>
      <c r="CM449" s="55"/>
      <c r="CN449"/>
      <c r="CO449"/>
      <c r="CP449"/>
      <c r="CQ449"/>
      <c r="CR449"/>
      <c r="CS449"/>
      <c r="CT449"/>
      <c r="CU449" s="86"/>
      <c r="CV449" s="86"/>
      <c r="CW449" s="86"/>
      <c r="CX449" s="86"/>
      <c r="CY449" s="86"/>
      <c r="CZ449"/>
      <c r="DA449"/>
      <c r="DB449"/>
      <c r="DC449" s="86"/>
      <c r="DD449"/>
      <c r="DE449"/>
      <c r="DF449"/>
      <c r="DG449" s="86">
        <v>300</v>
      </c>
      <c r="DH449">
        <v>386.01373291015625</v>
      </c>
      <c r="DI449">
        <v>-19.552391052246094</v>
      </c>
      <c r="DJ449">
        <v>37.0625</v>
      </c>
      <c r="DK449" s="86">
        <v>99</v>
      </c>
      <c r="DL449">
        <v>120.5</v>
      </c>
      <c r="DM449"/>
      <c r="DN449"/>
      <c r="DO449" s="86"/>
      <c r="DP449"/>
      <c r="DQ449"/>
      <c r="DR449"/>
      <c r="DS449" s="86"/>
      <c r="DT449"/>
      <c r="DU449"/>
      <c r="DV449"/>
      <c r="DW449" s="86"/>
      <c r="DX449"/>
      <c r="DY449"/>
      <c r="DZ449"/>
      <c r="EA449" s="86"/>
      <c r="EB449"/>
      <c r="EC449"/>
      <c r="ED449"/>
      <c r="EE449" s="86"/>
      <c r="EF449"/>
      <c r="EG449"/>
      <c r="EH449"/>
      <c r="EI449" s="86"/>
      <c r="EJ449" s="159"/>
      <c r="EK449" s="159"/>
      <c r="EL449" s="160"/>
      <c r="FA449" s="78"/>
    </row>
    <row r="450" spans="1:157">
      <c r="A450" s="26"/>
      <c r="B450" s="26"/>
      <c r="C450" s="315"/>
      <c r="D450" s="37" t="s">
        <v>1911</v>
      </c>
      <c r="E450" s="37" t="s">
        <v>1912</v>
      </c>
      <c r="F450" s="38"/>
      <c r="G450" s="39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  <c r="AQ450" s="81"/>
      <c r="AR450" s="40"/>
      <c r="AS450" s="40"/>
      <c r="AT450" s="120" t="s">
        <v>927</v>
      </c>
      <c r="AU450" s="40" t="s">
        <v>927</v>
      </c>
      <c r="AV450" s="40" t="s">
        <v>927</v>
      </c>
      <c r="AW450" s="40" t="s">
        <v>2209</v>
      </c>
      <c r="AX450" s="40" t="s">
        <v>927</v>
      </c>
      <c r="AY450" s="40" t="s">
        <v>2209</v>
      </c>
      <c r="AZ450" s="40" t="s">
        <v>2209</v>
      </c>
      <c r="BA450" s="40" t="s">
        <v>2209</v>
      </c>
      <c r="BB450" s="40" t="s">
        <v>927</v>
      </c>
      <c r="BC450" s="40" t="s">
        <v>2209</v>
      </c>
      <c r="BD450" s="106" t="s">
        <v>927</v>
      </c>
      <c r="BE450" s="140" t="s">
        <v>927</v>
      </c>
      <c r="BF450" s="140" t="s">
        <v>927</v>
      </c>
      <c r="BG450" s="40"/>
      <c r="BH450" s="40"/>
      <c r="BI450" s="40"/>
      <c r="BJ450" s="40"/>
      <c r="BK450" s="40"/>
      <c r="BL450" s="100"/>
      <c r="BM450" s="101"/>
      <c r="BN450" s="101"/>
      <c r="BO450" s="99"/>
      <c r="BP450" s="9"/>
      <c r="BQ450" s="1"/>
      <c r="BR450" s="25"/>
      <c r="BS450" s="67"/>
      <c r="BT450" s="67"/>
      <c r="BU450" s="84" t="e">
        <v>#VALUE!</v>
      </c>
      <c r="BV450" s="99">
        <v>0</v>
      </c>
      <c r="BW450" s="40">
        <v>5.3866666666666703</v>
      </c>
      <c r="BX450" s="49">
        <v>0.1380493236146611</v>
      </c>
      <c r="BY450" s="57" t="s">
        <v>387</v>
      </c>
      <c r="BZ450" s="14" t="s">
        <v>2460</v>
      </c>
      <c r="CA450" s="245">
        <v>41726.715671296297</v>
      </c>
      <c r="CB450" t="s">
        <v>2659</v>
      </c>
      <c r="CC450" s="13"/>
      <c r="CD450" s="67"/>
      <c r="CE450" s="55"/>
      <c r="CF450" s="71"/>
      <c r="CG450" s="71"/>
      <c r="CH450" s="71"/>
      <c r="CI450" s="55"/>
      <c r="CJ450" s="55"/>
      <c r="CK450" s="55"/>
      <c r="CL450" s="55"/>
      <c r="CM450" s="55"/>
      <c r="CN450"/>
      <c r="CO450"/>
      <c r="CP450"/>
      <c r="CQ450"/>
      <c r="CR450"/>
      <c r="CS450"/>
      <c r="CT450"/>
      <c r="CU450" s="86"/>
      <c r="CV450" s="86"/>
      <c r="CW450" s="86"/>
      <c r="CX450" s="86"/>
      <c r="CY450" s="86"/>
      <c r="CZ450"/>
      <c r="DA450"/>
      <c r="DB450"/>
      <c r="DC450" s="86"/>
      <c r="DD450"/>
      <c r="DE450"/>
      <c r="DF450"/>
      <c r="DG450" s="86">
        <v>301</v>
      </c>
      <c r="DH450">
        <v>386.5438232421875</v>
      </c>
      <c r="DI450">
        <v>-19.682956695556641</v>
      </c>
      <c r="DJ450">
        <v>37.666667938232422</v>
      </c>
      <c r="DK450" s="86">
        <v>96</v>
      </c>
      <c r="DL450">
        <v>120</v>
      </c>
      <c r="DM450"/>
      <c r="DN450"/>
      <c r="DO450" s="86"/>
      <c r="DP450"/>
      <c r="DQ450"/>
      <c r="DR450"/>
      <c r="DS450" s="86"/>
      <c r="DT450"/>
      <c r="DU450"/>
      <c r="DV450"/>
      <c r="DW450" s="86"/>
      <c r="DX450"/>
      <c r="DY450"/>
      <c r="DZ450"/>
      <c r="EA450" s="86"/>
      <c r="EB450"/>
      <c r="EC450"/>
      <c r="ED450"/>
      <c r="EE450" s="86"/>
      <c r="EF450"/>
      <c r="EG450"/>
      <c r="EH450"/>
      <c r="EI450" s="86"/>
      <c r="EJ450" s="159"/>
      <c r="EK450" s="159"/>
      <c r="EL450" s="160"/>
      <c r="FA450" s="78"/>
    </row>
    <row r="451" spans="1:157">
      <c r="A451" s="26"/>
      <c r="B451" s="26"/>
      <c r="C451" s="315"/>
      <c r="D451" s="37" t="s">
        <v>844</v>
      </c>
      <c r="E451" s="37" t="s">
        <v>845</v>
      </c>
      <c r="F451" s="38"/>
      <c r="G451" s="39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  <c r="AQ451" s="81"/>
      <c r="AR451" s="40"/>
      <c r="AS451" s="40"/>
      <c r="AT451" s="120" t="s">
        <v>1207</v>
      </c>
      <c r="AU451" s="40" t="s">
        <v>1207</v>
      </c>
      <c r="AV451" s="40" t="s">
        <v>1207</v>
      </c>
      <c r="AW451" s="40" t="s">
        <v>1207</v>
      </c>
      <c r="AX451" s="40" t="s">
        <v>1206</v>
      </c>
      <c r="AY451" s="40" t="s">
        <v>1207</v>
      </c>
      <c r="AZ451" s="40" t="s">
        <v>1207</v>
      </c>
      <c r="BA451" s="40" t="s">
        <v>1207</v>
      </c>
      <c r="BB451" s="40" t="s">
        <v>1206</v>
      </c>
      <c r="BC451" s="40" t="s">
        <v>1207</v>
      </c>
      <c r="BD451" s="106" t="s">
        <v>1206</v>
      </c>
      <c r="BE451" s="140" t="s">
        <v>1206</v>
      </c>
      <c r="BF451" s="140" t="s">
        <v>1206</v>
      </c>
      <c r="BG451" s="40"/>
      <c r="BH451" s="40"/>
      <c r="BI451" s="40"/>
      <c r="BJ451" s="40"/>
      <c r="BK451" s="40"/>
      <c r="BL451" s="100"/>
      <c r="BM451" s="101"/>
      <c r="BN451" s="101"/>
      <c r="BO451" s="99"/>
      <c r="BP451" s="9"/>
      <c r="BQ451" s="1"/>
      <c r="BR451" s="25"/>
      <c r="BS451" s="67"/>
      <c r="BT451" s="67"/>
      <c r="BU451" s="84" t="e">
        <v>#VALUE!</v>
      </c>
      <c r="BV451" s="99">
        <v>0</v>
      </c>
      <c r="BW451" s="40">
        <v>5.44</v>
      </c>
      <c r="BX451" s="49">
        <v>0.14042432218039444</v>
      </c>
      <c r="BY451" s="57" t="s">
        <v>388</v>
      </c>
      <c r="BZ451" s="14" t="s">
        <v>2462</v>
      </c>
      <c r="CA451" s="245">
        <v>41726.715671296297</v>
      </c>
      <c r="CB451" t="s">
        <v>2660</v>
      </c>
      <c r="CC451" s="13"/>
      <c r="CD451" s="67"/>
      <c r="CE451" s="55"/>
      <c r="CF451" s="71"/>
      <c r="CG451" s="71"/>
      <c r="CH451" s="71"/>
      <c r="CI451" s="55"/>
      <c r="CJ451" s="55"/>
      <c r="CK451" s="55"/>
      <c r="CL451" s="55"/>
      <c r="CM451" s="55"/>
      <c r="CN451"/>
      <c r="CO451"/>
      <c r="CP451"/>
      <c r="CQ451"/>
      <c r="CR451"/>
      <c r="CS451"/>
      <c r="CT451"/>
      <c r="CU451" s="86"/>
      <c r="CV451" s="86"/>
      <c r="CW451" s="86"/>
      <c r="CX451" s="86"/>
      <c r="CY451" s="86"/>
      <c r="CZ451"/>
      <c r="DA451"/>
      <c r="DB451"/>
      <c r="DC451" s="86"/>
      <c r="DD451"/>
      <c r="DE451"/>
      <c r="DF451"/>
      <c r="DG451" s="86">
        <v>301</v>
      </c>
      <c r="DH451">
        <v>385.95388793945313</v>
      </c>
      <c r="DI451">
        <v>-19.682956695556641</v>
      </c>
      <c r="DJ451">
        <v>43.266666412353516</v>
      </c>
      <c r="DK451" s="86">
        <v>101</v>
      </c>
      <c r="DL451">
        <v>120</v>
      </c>
      <c r="DM451"/>
      <c r="DN451"/>
      <c r="DO451" s="86"/>
      <c r="DP451"/>
      <c r="DQ451"/>
      <c r="DR451"/>
      <c r="DS451" s="86"/>
      <c r="DT451"/>
      <c r="DU451"/>
      <c r="DV451"/>
      <c r="DW451" s="86"/>
      <c r="DX451"/>
      <c r="DY451"/>
      <c r="DZ451"/>
      <c r="EA451" s="86"/>
      <c r="EB451"/>
      <c r="EC451"/>
      <c r="ED451"/>
      <c r="EE451" s="86"/>
      <c r="EF451"/>
      <c r="EG451"/>
      <c r="EH451"/>
      <c r="EI451" s="86"/>
      <c r="EJ451" s="159"/>
      <c r="EK451" s="159"/>
      <c r="EL451" s="160"/>
      <c r="FA451" s="78"/>
    </row>
    <row r="452" spans="1:157">
      <c r="A452" s="26"/>
      <c r="B452" s="26"/>
      <c r="C452" s="315"/>
      <c r="D452" s="37" t="s">
        <v>846</v>
      </c>
      <c r="E452" s="37" t="s">
        <v>847</v>
      </c>
      <c r="F452" s="38"/>
      <c r="G452" s="39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  <c r="AQ452" s="81"/>
      <c r="AR452" s="40"/>
      <c r="AS452" s="40"/>
      <c r="AT452" s="120" t="s">
        <v>922</v>
      </c>
      <c r="AU452" s="40" t="s">
        <v>922</v>
      </c>
      <c r="AV452" s="40" t="s">
        <v>922</v>
      </c>
      <c r="AW452" s="40" t="s">
        <v>922</v>
      </c>
      <c r="AX452" s="40" t="s">
        <v>922</v>
      </c>
      <c r="AY452" s="40">
        <v>0</v>
      </c>
      <c r="AZ452" s="40">
        <v>0</v>
      </c>
      <c r="BA452" s="40">
        <v>0</v>
      </c>
      <c r="BB452" s="40" t="s">
        <v>922</v>
      </c>
      <c r="BC452" s="40">
        <v>0</v>
      </c>
      <c r="BD452" s="106" t="s">
        <v>922</v>
      </c>
      <c r="BE452" s="140" t="s">
        <v>922</v>
      </c>
      <c r="BF452" s="140" t="s">
        <v>922</v>
      </c>
      <c r="BG452" s="40"/>
      <c r="BH452" s="40"/>
      <c r="BI452" s="40"/>
      <c r="BJ452" s="40"/>
      <c r="BK452" s="40"/>
      <c r="BL452" s="100"/>
      <c r="BM452" s="101"/>
      <c r="BN452" s="101"/>
      <c r="BO452" s="99"/>
      <c r="BP452" s="9"/>
      <c r="BQ452" s="1"/>
      <c r="BR452" s="25"/>
      <c r="BS452" s="67"/>
      <c r="BT452" s="67"/>
      <c r="BU452" s="84" t="e">
        <v>#VALUE!</v>
      </c>
      <c r="BV452" s="99">
        <v>0</v>
      </c>
      <c r="BW452" s="40">
        <v>5.4933333333333376</v>
      </c>
      <c r="BX452" s="49">
        <v>0.14286114130308039</v>
      </c>
      <c r="BY452" s="57" t="s">
        <v>389</v>
      </c>
      <c r="BZ452" s="14" t="s">
        <v>2159</v>
      </c>
      <c r="CA452" s="245">
        <v>41726.715671296297</v>
      </c>
      <c r="CB452" t="s">
        <v>2220</v>
      </c>
      <c r="CC452" s="13"/>
      <c r="CD452" s="67"/>
      <c r="CE452" s="55"/>
      <c r="CF452" s="71"/>
      <c r="CG452" s="71"/>
      <c r="CH452" s="71"/>
      <c r="CI452" s="55"/>
      <c r="CJ452" s="55"/>
      <c r="CK452" s="55"/>
      <c r="CL452" s="55"/>
      <c r="CM452" s="55"/>
      <c r="CN452"/>
      <c r="CO452"/>
      <c r="CP452"/>
      <c r="CQ452"/>
      <c r="CR452"/>
      <c r="CS452"/>
      <c r="CT452"/>
      <c r="CU452" s="86"/>
      <c r="CV452" s="86"/>
      <c r="CW452" s="86"/>
      <c r="CX452" s="86"/>
      <c r="CY452" s="86"/>
      <c r="CZ452"/>
      <c r="DA452"/>
      <c r="DB452"/>
      <c r="DC452" s="86"/>
      <c r="DD452"/>
      <c r="DE452"/>
      <c r="DF452"/>
      <c r="DG452" s="86">
        <v>302</v>
      </c>
      <c r="DH452">
        <v>385.24441528320312</v>
      </c>
      <c r="DI452">
        <v>-19.813957214355469</v>
      </c>
      <c r="DJ452">
        <v>43.733333587646484</v>
      </c>
      <c r="DK452" s="86">
        <v>99</v>
      </c>
      <c r="DL452">
        <v>120</v>
      </c>
      <c r="DM452"/>
      <c r="DN452"/>
      <c r="DO452" s="86"/>
      <c r="DP452"/>
      <c r="DQ452"/>
      <c r="DR452"/>
      <c r="DS452" s="86"/>
      <c r="DT452"/>
      <c r="DU452"/>
      <c r="DV452"/>
      <c r="DW452" s="86"/>
      <c r="DX452"/>
      <c r="DY452"/>
      <c r="DZ452"/>
      <c r="EA452" s="86"/>
      <c r="EB452"/>
      <c r="EC452"/>
      <c r="ED452"/>
      <c r="EE452" s="86"/>
      <c r="EF452"/>
      <c r="EG452"/>
      <c r="EH452"/>
      <c r="EI452" s="86"/>
      <c r="EJ452" s="159"/>
      <c r="EK452" s="159"/>
      <c r="EL452" s="160"/>
      <c r="FA452" s="78"/>
    </row>
    <row r="453" spans="1:157">
      <c r="A453" s="26"/>
      <c r="B453" s="26"/>
      <c r="C453" s="315"/>
      <c r="D453" s="37" t="s">
        <v>848</v>
      </c>
      <c r="E453" s="37" t="s">
        <v>849</v>
      </c>
      <c r="F453" s="38"/>
      <c r="G453" s="39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  <c r="AQ453" s="81"/>
      <c r="AR453" s="40"/>
      <c r="AS453" s="40"/>
      <c r="AT453" s="120" t="s">
        <v>922</v>
      </c>
      <c r="AU453" s="40" t="s">
        <v>922</v>
      </c>
      <c r="AV453" s="40" t="s">
        <v>922</v>
      </c>
      <c r="AW453" s="40" t="s">
        <v>826</v>
      </c>
      <c r="AX453" s="40" t="s">
        <v>922</v>
      </c>
      <c r="AY453" s="40" t="s">
        <v>808</v>
      </c>
      <c r="AZ453" s="40" t="s">
        <v>1616</v>
      </c>
      <c r="BA453" s="40" t="s">
        <v>1616</v>
      </c>
      <c r="BB453" s="40" t="s">
        <v>922</v>
      </c>
      <c r="BC453" s="40" t="s">
        <v>808</v>
      </c>
      <c r="BD453" s="106" t="s">
        <v>922</v>
      </c>
      <c r="BE453" s="140" t="s">
        <v>922</v>
      </c>
      <c r="BF453" s="140" t="s">
        <v>922</v>
      </c>
      <c r="BG453" s="40"/>
      <c r="BH453" s="40"/>
      <c r="BI453" s="40"/>
      <c r="BJ453" s="40"/>
      <c r="BK453" s="40"/>
      <c r="BL453" s="100"/>
      <c r="BM453" s="101"/>
      <c r="BN453" s="101"/>
      <c r="BO453" s="99"/>
      <c r="BP453" s="9"/>
      <c r="BQ453" s="1"/>
      <c r="BR453" s="25"/>
      <c r="BS453" s="67"/>
      <c r="BT453" s="67"/>
      <c r="BU453" s="84" t="e">
        <v>#VALUE!</v>
      </c>
      <c r="BV453" s="99">
        <v>0</v>
      </c>
      <c r="BW453" s="40">
        <v>5.5466666666666713</v>
      </c>
      <c r="BX453" s="49">
        <v>0.14536194531068317</v>
      </c>
      <c r="BY453" s="57" t="s">
        <v>390</v>
      </c>
      <c r="BZ453" s="14" t="s">
        <v>1446</v>
      </c>
      <c r="CA453" s="245">
        <v>41726.715671296297</v>
      </c>
      <c r="CB453" t="s">
        <v>2220</v>
      </c>
      <c r="CC453" s="13"/>
      <c r="CD453" s="67"/>
      <c r="CE453" s="55"/>
      <c r="CF453" s="71"/>
      <c r="CG453" s="71"/>
      <c r="CH453" s="71"/>
      <c r="CI453" s="55"/>
      <c r="CJ453" s="55"/>
      <c r="CK453" s="55"/>
      <c r="CL453" s="55"/>
      <c r="CM453" s="55"/>
      <c r="CN453"/>
      <c r="CO453"/>
      <c r="CP453"/>
      <c r="CQ453"/>
      <c r="CR453"/>
      <c r="CS453"/>
      <c r="CT453"/>
      <c r="CU453" s="86"/>
      <c r="CV453" s="86"/>
      <c r="CW453" s="86"/>
      <c r="CX453" s="86"/>
      <c r="CY453" s="86"/>
      <c r="CZ453"/>
      <c r="DA453"/>
      <c r="DB453"/>
      <c r="DC453" s="86"/>
      <c r="DD453"/>
      <c r="DE453"/>
      <c r="DF453"/>
      <c r="DG453" s="86">
        <v>303</v>
      </c>
      <c r="DH453">
        <v>385.24441528320312</v>
      </c>
      <c r="DI453">
        <v>-19.945392608642578</v>
      </c>
      <c r="DJ453">
        <v>39.375</v>
      </c>
      <c r="DK453" s="86">
        <v>100</v>
      </c>
      <c r="DL453">
        <v>120.5</v>
      </c>
      <c r="DM453"/>
      <c r="DN453"/>
      <c r="DO453" s="86"/>
      <c r="DP453"/>
      <c r="DQ453"/>
      <c r="DR453"/>
      <c r="DS453" s="86"/>
      <c r="DT453"/>
      <c r="DU453"/>
      <c r="DV453"/>
      <c r="DW453" s="86"/>
      <c r="DX453"/>
      <c r="DY453"/>
      <c r="DZ453"/>
      <c r="EA453" s="86"/>
      <c r="EB453"/>
      <c r="EC453"/>
      <c r="ED453"/>
      <c r="EE453" s="86"/>
      <c r="EF453"/>
      <c r="EG453"/>
      <c r="EH453"/>
      <c r="EI453" s="86"/>
      <c r="EJ453" s="159"/>
      <c r="EK453" s="159"/>
      <c r="EL453" s="160"/>
      <c r="FA453" s="78"/>
    </row>
    <row r="454" spans="1:157">
      <c r="A454" s="26"/>
      <c r="B454" s="26"/>
      <c r="C454" s="315"/>
      <c r="D454" s="37" t="s">
        <v>850</v>
      </c>
      <c r="E454" s="37" t="s">
        <v>1950</v>
      </c>
      <c r="F454" s="38"/>
      <c r="G454" s="39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  <c r="AQ454" s="81"/>
      <c r="AR454" s="40"/>
      <c r="AS454" s="40"/>
      <c r="AT454" s="120" t="s">
        <v>1214</v>
      </c>
      <c r="AU454" s="40" t="s">
        <v>1214</v>
      </c>
      <c r="AV454" s="40" t="s">
        <v>1214</v>
      </c>
      <c r="AW454" s="40" t="s">
        <v>1183</v>
      </c>
      <c r="AX454" s="40" t="s">
        <v>1214</v>
      </c>
      <c r="AY454" s="40" t="s">
        <v>2079</v>
      </c>
      <c r="AZ454" s="40" t="s">
        <v>2079</v>
      </c>
      <c r="BA454" s="40" t="s">
        <v>2079</v>
      </c>
      <c r="BB454" s="40" t="s">
        <v>1214</v>
      </c>
      <c r="BC454" s="40" t="s">
        <v>2079</v>
      </c>
      <c r="BD454" s="106" t="s">
        <v>1214</v>
      </c>
      <c r="BE454" s="140" t="s">
        <v>1214</v>
      </c>
      <c r="BF454" s="140" t="s">
        <v>1214</v>
      </c>
      <c r="BG454" s="40"/>
      <c r="BH454" s="40"/>
      <c r="BI454" s="40"/>
      <c r="BJ454" s="40"/>
      <c r="BK454" s="40"/>
      <c r="BL454" s="100"/>
      <c r="BM454" s="101"/>
      <c r="BN454" s="101"/>
      <c r="BO454" s="99"/>
      <c r="BP454" s="9"/>
      <c r="BQ454" s="1"/>
      <c r="BR454" s="25"/>
      <c r="BS454" s="67"/>
      <c r="BT454" s="67"/>
      <c r="BU454" s="84" t="e">
        <v>#VALUE!</v>
      </c>
      <c r="BV454" s="99">
        <v>0</v>
      </c>
      <c r="BW454" s="40">
        <v>5.6</v>
      </c>
      <c r="BX454" s="49">
        <v>0.14792899408284049</v>
      </c>
      <c r="BY454" s="57" t="s">
        <v>391</v>
      </c>
      <c r="BZ454" s="14" t="s">
        <v>526</v>
      </c>
      <c r="CA454" s="245">
        <v>41726.715671296297</v>
      </c>
      <c r="CB454" t="s">
        <v>2220</v>
      </c>
      <c r="CC454" s="13"/>
      <c r="CD454" s="67"/>
      <c r="CE454" s="55"/>
      <c r="CF454" s="71"/>
      <c r="CG454" s="71"/>
      <c r="CH454" s="71"/>
      <c r="CI454" s="55"/>
      <c r="CJ454" s="55"/>
      <c r="CK454" s="55"/>
      <c r="CL454" s="55"/>
      <c r="CM454" s="55"/>
      <c r="CN454"/>
      <c r="CO454"/>
      <c r="CP454"/>
      <c r="CQ454"/>
      <c r="CR454"/>
      <c r="CS454"/>
      <c r="CT454"/>
      <c r="CU454" s="86"/>
      <c r="CV454" s="86"/>
      <c r="CW454" s="86"/>
      <c r="CX454" s="86"/>
      <c r="CY454" s="86"/>
      <c r="CZ454"/>
      <c r="DA454"/>
      <c r="DB454"/>
      <c r="DC454" s="86"/>
      <c r="DD454"/>
      <c r="DE454"/>
      <c r="DF454"/>
      <c r="DG454" s="86">
        <v>303</v>
      </c>
      <c r="DH454">
        <v>385.24441528320312</v>
      </c>
      <c r="DI454">
        <v>-19.945392608642578</v>
      </c>
      <c r="DJ454">
        <v>40.266666412353516</v>
      </c>
      <c r="DK454" s="86">
        <v>98</v>
      </c>
      <c r="DL454">
        <v>120</v>
      </c>
      <c r="DM454"/>
      <c r="DN454"/>
      <c r="DO454" s="86"/>
      <c r="DP454"/>
      <c r="DQ454"/>
      <c r="DR454"/>
      <c r="DS454" s="86"/>
      <c r="DT454"/>
      <c r="DU454"/>
      <c r="DV454"/>
      <c r="DW454" s="86"/>
      <c r="DX454"/>
      <c r="DY454"/>
      <c r="DZ454"/>
      <c r="EA454" s="86"/>
      <c r="EB454"/>
      <c r="EC454"/>
      <c r="ED454"/>
      <c r="EE454" s="86"/>
      <c r="EF454"/>
      <c r="EG454"/>
      <c r="EH454"/>
      <c r="EI454" s="86"/>
      <c r="EJ454" s="159"/>
      <c r="EK454" s="159"/>
      <c r="EL454" s="160"/>
      <c r="FA454" s="78"/>
    </row>
    <row r="455" spans="1:157">
      <c r="A455" s="26"/>
      <c r="B455" s="26"/>
      <c r="C455" s="315"/>
      <c r="D455" s="37" t="s">
        <v>1951</v>
      </c>
      <c r="E455" s="37" t="s">
        <v>1952</v>
      </c>
      <c r="F455" s="38"/>
      <c r="G455" s="39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6"/>
      <c r="AH455" s="40"/>
      <c r="AI455" s="46"/>
      <c r="AJ455" s="40"/>
      <c r="AK455" s="40"/>
      <c r="AL455" s="40"/>
      <c r="AM455" s="40"/>
      <c r="AN455" s="40"/>
      <c r="AO455" s="40"/>
      <c r="AP455" s="40"/>
      <c r="AQ455" s="81"/>
      <c r="AR455" s="40"/>
      <c r="AS455" s="40"/>
      <c r="AT455" s="120" t="s">
        <v>2128</v>
      </c>
      <c r="AU455" s="40" t="s">
        <v>2128</v>
      </c>
      <c r="AV455" s="40" t="s">
        <v>2128</v>
      </c>
      <c r="AW455" s="40" t="s">
        <v>2208</v>
      </c>
      <c r="AX455" s="40" t="s">
        <v>2208</v>
      </c>
      <c r="AY455" s="40" t="s">
        <v>1861</v>
      </c>
      <c r="AZ455" s="40" t="s">
        <v>1861</v>
      </c>
      <c r="BA455" s="40" t="s">
        <v>1861</v>
      </c>
      <c r="BB455" s="40" t="s">
        <v>2208</v>
      </c>
      <c r="BC455" s="40" t="s">
        <v>1861</v>
      </c>
      <c r="BD455" s="106" t="s">
        <v>2208</v>
      </c>
      <c r="BE455" s="140" t="s">
        <v>2208</v>
      </c>
      <c r="BF455" s="140" t="s">
        <v>2208</v>
      </c>
      <c r="BG455" s="40"/>
      <c r="BH455" s="40"/>
      <c r="BI455" s="40"/>
      <c r="BJ455" s="40"/>
      <c r="BK455" s="40"/>
      <c r="BL455" s="100"/>
      <c r="BM455" s="101"/>
      <c r="BN455" s="101"/>
      <c r="BO455" s="99"/>
      <c r="BP455" s="9"/>
      <c r="BQ455" s="1"/>
      <c r="BR455" s="25"/>
      <c r="BS455" s="67"/>
      <c r="BT455" s="67"/>
      <c r="BU455" s="84" t="e">
        <v>#VALUE!</v>
      </c>
      <c r="BV455" s="99">
        <v>0</v>
      </c>
      <c r="BW455" s="40">
        <v>5.6533333333333387</v>
      </c>
      <c r="BX455" s="49">
        <v>0.15056464815807222</v>
      </c>
      <c r="BY455" s="57" t="s">
        <v>392</v>
      </c>
      <c r="BZ455" s="14" t="s">
        <v>427</v>
      </c>
      <c r="CA455" s="245">
        <v>41726.715682870374</v>
      </c>
      <c r="CB455" t="s">
        <v>2661</v>
      </c>
      <c r="CC455" s="13"/>
      <c r="CD455" s="67"/>
      <c r="CE455" s="55"/>
      <c r="CF455" s="71"/>
      <c r="CG455" s="71"/>
      <c r="CH455" s="71"/>
      <c r="CI455" s="55"/>
      <c r="CJ455" s="55"/>
      <c r="CK455" s="55"/>
      <c r="CL455" s="55"/>
      <c r="CM455" s="55"/>
      <c r="CN455"/>
      <c r="CO455"/>
      <c r="CP455"/>
      <c r="CQ455"/>
      <c r="CR455"/>
      <c r="CS455"/>
      <c r="CT455"/>
      <c r="CU455" s="86"/>
      <c r="CV455" s="86"/>
      <c r="CW455" s="86"/>
      <c r="CX455" s="86"/>
      <c r="CY455" s="86"/>
      <c r="CZ455"/>
      <c r="DA455"/>
      <c r="DB455"/>
      <c r="DC455" s="86"/>
      <c r="DD455"/>
      <c r="DE455"/>
      <c r="DF455"/>
      <c r="DG455" s="86">
        <v>304</v>
      </c>
      <c r="DH455">
        <v>385.866455078125</v>
      </c>
      <c r="DI455">
        <v>-20.077262878417969</v>
      </c>
      <c r="DJ455">
        <v>36.8125</v>
      </c>
      <c r="DK455" s="86">
        <v>96</v>
      </c>
      <c r="DL455">
        <v>119.5</v>
      </c>
      <c r="DM455"/>
      <c r="DN455"/>
      <c r="DO455" s="86"/>
      <c r="DP455"/>
      <c r="DQ455"/>
      <c r="DR455"/>
      <c r="DS455" s="86"/>
      <c r="DT455"/>
      <c r="DU455"/>
      <c r="DV455"/>
      <c r="DW455" s="86"/>
      <c r="DX455"/>
      <c r="DY455"/>
      <c r="DZ455"/>
      <c r="EA455" s="86"/>
      <c r="EB455"/>
      <c r="EC455"/>
      <c r="ED455"/>
      <c r="EE455" s="86"/>
      <c r="EF455"/>
      <c r="EG455"/>
      <c r="EH455"/>
      <c r="EI455" s="86"/>
      <c r="EJ455" s="159"/>
      <c r="EK455" s="159"/>
      <c r="EL455" s="160"/>
      <c r="FA455" s="78"/>
    </row>
    <row r="456" spans="1:157">
      <c r="A456" s="26"/>
      <c r="B456" s="26"/>
      <c r="C456" s="315"/>
      <c r="D456" s="37" t="s">
        <v>851</v>
      </c>
      <c r="E456" s="37" t="s">
        <v>852</v>
      </c>
      <c r="F456" s="38"/>
      <c r="G456" s="39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  <c r="AQ456" s="81"/>
      <c r="AR456" s="40"/>
      <c r="AS456" s="40"/>
      <c r="AT456" s="120" t="s">
        <v>927</v>
      </c>
      <c r="AU456" s="40" t="s">
        <v>927</v>
      </c>
      <c r="AV456" s="40" t="s">
        <v>927</v>
      </c>
      <c r="AW456" s="40" t="s">
        <v>927</v>
      </c>
      <c r="AX456" s="40" t="s">
        <v>927</v>
      </c>
      <c r="AY456" s="40" t="s">
        <v>927</v>
      </c>
      <c r="AZ456" s="40" t="s">
        <v>927</v>
      </c>
      <c r="BA456" s="40" t="s">
        <v>927</v>
      </c>
      <c r="BB456" s="40" t="s">
        <v>927</v>
      </c>
      <c r="BC456" s="40" t="s">
        <v>927</v>
      </c>
      <c r="BD456" s="106" t="s">
        <v>927</v>
      </c>
      <c r="BE456" s="140" t="s">
        <v>927</v>
      </c>
      <c r="BF456" s="140" t="s">
        <v>927</v>
      </c>
      <c r="BG456" s="40"/>
      <c r="BH456" s="40"/>
      <c r="BI456" s="40"/>
      <c r="BJ456" s="40"/>
      <c r="BK456" s="40"/>
      <c r="BL456" s="100"/>
      <c r="BM456" s="101"/>
      <c r="BN456" s="101"/>
      <c r="BO456" s="99"/>
      <c r="BP456" s="9"/>
      <c r="BQ456" s="1"/>
      <c r="BR456" s="25"/>
      <c r="BS456" s="67"/>
      <c r="BT456" s="67"/>
      <c r="BU456" s="84" t="e">
        <v>#VALUE!</v>
      </c>
      <c r="BV456" s="99">
        <v>0</v>
      </c>
      <c r="BW456" s="40">
        <v>5.7066666666666723</v>
      </c>
      <c r="BX456" s="49">
        <v>0.15327137416232534</v>
      </c>
      <c r="BY456" s="57" t="s">
        <v>393</v>
      </c>
      <c r="BZ456" s="14" t="s">
        <v>1147</v>
      </c>
      <c r="CA456" s="245">
        <v>41726.715752314813</v>
      </c>
      <c r="CB456" t="s">
        <v>2220</v>
      </c>
      <c r="CC456" s="13"/>
      <c r="CD456" s="67"/>
      <c r="CE456" s="55"/>
      <c r="CF456" s="71"/>
      <c r="CG456" s="71"/>
      <c r="CH456" s="71"/>
      <c r="CI456" s="55"/>
      <c r="CJ456" s="55"/>
      <c r="CK456" s="55"/>
      <c r="CL456" s="55"/>
      <c r="CM456" s="55"/>
      <c r="CN456"/>
      <c r="CO456"/>
      <c r="CP456"/>
      <c r="CQ456"/>
      <c r="CR456"/>
      <c r="CS456"/>
      <c r="CT456"/>
      <c r="CU456" s="86"/>
      <c r="CV456" s="86"/>
      <c r="CW456" s="86"/>
      <c r="CX456" s="86"/>
      <c r="CY456" s="86"/>
      <c r="CZ456"/>
      <c r="DA456"/>
      <c r="DB456"/>
      <c r="DC456" s="86"/>
      <c r="DD456"/>
      <c r="DE456"/>
      <c r="DF456"/>
      <c r="DG456" s="86">
        <v>305</v>
      </c>
      <c r="DH456">
        <v>385.866455078125</v>
      </c>
      <c r="DI456">
        <v>-20.209568023681641</v>
      </c>
      <c r="DJ456">
        <v>37.933334350585938</v>
      </c>
      <c r="DK456" s="86">
        <v>99</v>
      </c>
      <c r="DL456">
        <v>120</v>
      </c>
      <c r="DM456"/>
      <c r="DN456"/>
      <c r="DO456" s="86"/>
      <c r="DP456"/>
      <c r="DQ456"/>
      <c r="DR456"/>
      <c r="DS456" s="86"/>
      <c r="DT456"/>
      <c r="DU456"/>
      <c r="DV456"/>
      <c r="DW456" s="86"/>
      <c r="DX456"/>
      <c r="DY456"/>
      <c r="DZ456"/>
      <c r="EA456" s="86"/>
      <c r="EB456"/>
      <c r="EC456"/>
      <c r="ED456"/>
      <c r="EE456" s="86"/>
      <c r="EF456"/>
      <c r="EG456"/>
      <c r="EH456"/>
      <c r="EI456" s="86"/>
      <c r="EJ456" s="159"/>
      <c r="EK456" s="159"/>
      <c r="EL456" s="160"/>
      <c r="FA456" s="78"/>
    </row>
    <row r="457" spans="1:157">
      <c r="A457" s="26"/>
      <c r="B457" s="26"/>
      <c r="C457" s="315"/>
      <c r="D457" s="37" t="s">
        <v>49</v>
      </c>
      <c r="E457" s="37" t="s">
        <v>50</v>
      </c>
      <c r="F457" s="38"/>
      <c r="G457" s="39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  <c r="AQ457" s="81"/>
      <c r="AR457" s="40"/>
      <c r="AS457" s="40"/>
      <c r="AT457" s="120" t="s">
        <v>1207</v>
      </c>
      <c r="AU457" s="40" t="s">
        <v>1207</v>
      </c>
      <c r="AV457" s="40" t="s">
        <v>1207</v>
      </c>
      <c r="AW457" s="40" t="s">
        <v>1206</v>
      </c>
      <c r="AX457" s="40" t="s">
        <v>1206</v>
      </c>
      <c r="AY457" s="40" t="s">
        <v>1206</v>
      </c>
      <c r="AZ457" s="40" t="s">
        <v>1206</v>
      </c>
      <c r="BA457" s="40" t="s">
        <v>1206</v>
      </c>
      <c r="BB457" s="40" t="s">
        <v>1206</v>
      </c>
      <c r="BC457" s="40" t="s">
        <v>1206</v>
      </c>
      <c r="BD457" s="106" t="s">
        <v>1206</v>
      </c>
      <c r="BE457" s="140" t="s">
        <v>1206</v>
      </c>
      <c r="BF457" s="140" t="s">
        <v>1206</v>
      </c>
      <c r="BG457" s="40"/>
      <c r="BH457" s="40"/>
      <c r="BI457" s="40"/>
      <c r="BJ457" s="40"/>
      <c r="BK457" s="40"/>
      <c r="BL457" s="100"/>
      <c r="BM457" s="101"/>
      <c r="BN457" s="101"/>
      <c r="BO457" s="99"/>
      <c r="BP457" s="9"/>
      <c r="BQ457" s="1"/>
      <c r="BR457" s="25"/>
      <c r="BS457" s="67"/>
      <c r="BT457" s="67"/>
      <c r="BU457" s="84" t="e">
        <v>#VALUE!</v>
      </c>
      <c r="BV457" s="99">
        <v>0</v>
      </c>
      <c r="BW457" s="40">
        <v>5.760000000000006</v>
      </c>
      <c r="BX457" s="49">
        <v>0.15605175058216889</v>
      </c>
      <c r="BY457" s="57" t="s">
        <v>394</v>
      </c>
      <c r="BZ457" s="14" t="s">
        <v>1633</v>
      </c>
      <c r="CA457" s="245">
        <v>41726.715752314813</v>
      </c>
      <c r="CB457" t="s">
        <v>2662</v>
      </c>
      <c r="CC457" s="13"/>
      <c r="CD457" s="67"/>
      <c r="CE457" s="55"/>
      <c r="CF457" s="71"/>
      <c r="CG457" s="71"/>
      <c r="CH457" s="71"/>
      <c r="CI457" s="55"/>
      <c r="CJ457" s="55"/>
      <c r="CK457" s="55"/>
      <c r="CL457" s="55"/>
      <c r="CM457" s="55"/>
      <c r="CN457"/>
      <c r="CO457"/>
      <c r="CP457"/>
      <c r="CQ457"/>
      <c r="CR457"/>
      <c r="CS457"/>
      <c r="CT457"/>
      <c r="CU457" s="86"/>
      <c r="CV457" s="86"/>
      <c r="CW457" s="86"/>
      <c r="CX457" s="86"/>
      <c r="CY457" s="86"/>
      <c r="CZ457"/>
      <c r="DA457"/>
      <c r="DB457"/>
      <c r="DC457" s="86"/>
      <c r="DD457"/>
      <c r="DE457"/>
      <c r="DF457"/>
      <c r="DG457" s="86">
        <v>305</v>
      </c>
      <c r="DH457">
        <v>385.866455078125</v>
      </c>
      <c r="DI457">
        <v>-20.209568023681641</v>
      </c>
      <c r="DJ457">
        <v>38.400001525878906</v>
      </c>
      <c r="DK457" s="86">
        <v>99</v>
      </c>
      <c r="DL457">
        <v>120</v>
      </c>
      <c r="DM457"/>
      <c r="DN457"/>
      <c r="DO457" s="86"/>
      <c r="DP457"/>
      <c r="DQ457"/>
      <c r="DR457"/>
      <c r="DS457" s="86"/>
      <c r="DT457"/>
      <c r="DU457"/>
      <c r="DV457"/>
      <c r="DW457" s="86"/>
      <c r="DX457"/>
      <c r="DY457"/>
      <c r="DZ457"/>
      <c r="EA457" s="86"/>
      <c r="EB457"/>
      <c r="EC457"/>
      <c r="ED457"/>
      <c r="EE457" s="86"/>
      <c r="EF457"/>
      <c r="EG457"/>
      <c r="EH457"/>
      <c r="EI457" s="86"/>
      <c r="EJ457" s="159"/>
      <c r="EK457" s="159"/>
      <c r="EL457" s="160"/>
      <c r="FA457" s="78"/>
    </row>
    <row r="458" spans="1:157">
      <c r="A458" s="26"/>
      <c r="B458" s="26"/>
      <c r="C458" s="315"/>
      <c r="D458" s="37" t="s">
        <v>51</v>
      </c>
      <c r="E458" s="37" t="s">
        <v>52</v>
      </c>
      <c r="F458" s="38"/>
      <c r="G458" s="39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  <c r="AQ458" s="81"/>
      <c r="AR458" s="40"/>
      <c r="AS458" s="40"/>
      <c r="AT458" s="120" t="s">
        <v>922</v>
      </c>
      <c r="AU458" s="40" t="s">
        <v>922</v>
      </c>
      <c r="AV458" s="40" t="s">
        <v>922</v>
      </c>
      <c r="AW458" s="40" t="s">
        <v>922</v>
      </c>
      <c r="AX458" s="40" t="s">
        <v>922</v>
      </c>
      <c r="AY458" s="40" t="s">
        <v>922</v>
      </c>
      <c r="AZ458" s="40" t="s">
        <v>922</v>
      </c>
      <c r="BA458" s="40" t="s">
        <v>922</v>
      </c>
      <c r="BB458" s="40" t="s">
        <v>922</v>
      </c>
      <c r="BC458" s="40" t="s">
        <v>922</v>
      </c>
      <c r="BD458" s="106" t="s">
        <v>922</v>
      </c>
      <c r="BE458" s="140" t="s">
        <v>922</v>
      </c>
      <c r="BF458" s="140" t="s">
        <v>922</v>
      </c>
      <c r="BG458" s="40"/>
      <c r="BH458" s="40"/>
      <c r="BI458" s="40"/>
      <c r="BJ458" s="40"/>
      <c r="BK458" s="40"/>
      <c r="BL458" s="100"/>
      <c r="BM458" s="101"/>
      <c r="BN458" s="101"/>
      <c r="BO458" s="99"/>
      <c r="BP458" s="9"/>
      <c r="BQ458" s="1"/>
      <c r="BR458" s="25"/>
      <c r="BS458" s="67"/>
      <c r="BT458" s="67"/>
      <c r="BU458" s="84" t="e">
        <v>#VALUE!</v>
      </c>
      <c r="BV458" s="99">
        <v>0</v>
      </c>
      <c r="BW458" s="40">
        <v>5.8133333333333397</v>
      </c>
      <c r="BX458" s="49">
        <v>0.15890847390787749</v>
      </c>
      <c r="BY458" s="57" t="s">
        <v>395</v>
      </c>
      <c r="BZ458" s="14" t="s">
        <v>427</v>
      </c>
      <c r="CA458" s="245">
        <v>41726.715798611112</v>
      </c>
      <c r="CB458" t="s">
        <v>2661</v>
      </c>
      <c r="CC458" s="13"/>
      <c r="CD458" s="67"/>
      <c r="CE458" s="55"/>
      <c r="CF458" s="71"/>
      <c r="CG458" s="71"/>
      <c r="CH458" s="71"/>
      <c r="CI458" s="55"/>
      <c r="CJ458" s="55"/>
      <c r="CK458" s="55"/>
      <c r="CL458" s="55"/>
      <c r="CM458" s="55"/>
      <c r="CN458"/>
      <c r="CO458"/>
      <c r="CP458"/>
      <c r="CQ458"/>
      <c r="CR458"/>
      <c r="CS458"/>
      <c r="CT458"/>
      <c r="CU458" s="86"/>
      <c r="CV458" s="86"/>
      <c r="CW458" s="86"/>
      <c r="CX458" s="86"/>
      <c r="CY458" s="86"/>
      <c r="CZ458"/>
      <c r="DA458"/>
      <c r="DB458"/>
      <c r="DC458" s="86"/>
      <c r="DD458"/>
      <c r="DE458"/>
      <c r="DF458"/>
      <c r="DG458" s="86">
        <v>306</v>
      </c>
      <c r="DH458">
        <v>385.866455078125</v>
      </c>
      <c r="DI458">
        <v>-20.342306137084961</v>
      </c>
      <c r="DJ458">
        <v>38.133335113525391</v>
      </c>
      <c r="DK458" s="86">
        <v>97</v>
      </c>
      <c r="DL458">
        <v>120</v>
      </c>
      <c r="DM458"/>
      <c r="DN458"/>
      <c r="DO458" s="86"/>
      <c r="DP458"/>
      <c r="DQ458"/>
      <c r="DR458"/>
      <c r="DS458" s="86"/>
      <c r="DT458"/>
      <c r="DU458"/>
      <c r="DV458"/>
      <c r="DW458" s="86"/>
      <c r="DX458"/>
      <c r="DY458"/>
      <c r="DZ458"/>
      <c r="EA458" s="86"/>
      <c r="EB458"/>
      <c r="EC458"/>
      <c r="ED458"/>
      <c r="EE458" s="86"/>
      <c r="EF458"/>
      <c r="EG458"/>
      <c r="EH458"/>
      <c r="EI458" s="86"/>
      <c r="EJ458" s="159"/>
      <c r="EK458" s="159"/>
      <c r="EL458" s="160"/>
      <c r="FA458" s="78"/>
    </row>
    <row r="459" spans="1:157">
      <c r="A459" s="26"/>
      <c r="B459" s="26"/>
      <c r="C459" s="315"/>
      <c r="D459" s="37" t="s">
        <v>53</v>
      </c>
      <c r="E459" s="37" t="s">
        <v>54</v>
      </c>
      <c r="F459" s="38"/>
      <c r="G459" s="39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  <c r="AQ459" s="81"/>
      <c r="AR459" s="40"/>
      <c r="AS459" s="40"/>
      <c r="AT459" s="120" t="s">
        <v>922</v>
      </c>
      <c r="AU459" s="40" t="s">
        <v>922</v>
      </c>
      <c r="AV459" s="40" t="s">
        <v>922</v>
      </c>
      <c r="AW459" s="40" t="s">
        <v>922</v>
      </c>
      <c r="AX459" s="40" t="s">
        <v>922</v>
      </c>
      <c r="AY459" s="40" t="s">
        <v>922</v>
      </c>
      <c r="AZ459" s="40" t="s">
        <v>922</v>
      </c>
      <c r="BA459" s="40" t="s">
        <v>922</v>
      </c>
      <c r="BB459" s="40" t="s">
        <v>922</v>
      </c>
      <c r="BC459" s="40" t="s">
        <v>922</v>
      </c>
      <c r="BD459" s="106" t="s">
        <v>922</v>
      </c>
      <c r="BE459" s="140" t="s">
        <v>922</v>
      </c>
      <c r="BF459" s="140" t="s">
        <v>922</v>
      </c>
      <c r="BG459" s="40"/>
      <c r="BH459" s="40"/>
      <c r="BI459" s="40"/>
      <c r="BJ459" s="40"/>
      <c r="BK459" s="40"/>
      <c r="BL459" s="100"/>
      <c r="BM459" s="101"/>
      <c r="BN459" s="101"/>
      <c r="BO459" s="99"/>
      <c r="BP459" s="9"/>
      <c r="BQ459" s="1"/>
      <c r="BR459" s="25"/>
      <c r="BS459" s="67"/>
      <c r="BT459" s="67"/>
      <c r="BU459" s="84" t="e">
        <v>#VALUE!</v>
      </c>
      <c r="BV459" s="99">
        <v>0</v>
      </c>
      <c r="BW459" s="40">
        <v>5.8666666666666734</v>
      </c>
      <c r="BX459" s="49">
        <v>0.16184436517373535</v>
      </c>
      <c r="BY459" s="57" t="s">
        <v>396</v>
      </c>
      <c r="BZ459" s="14" t="s">
        <v>2663</v>
      </c>
      <c r="CA459" s="245">
        <v>41726.715821759259</v>
      </c>
      <c r="CB459" t="s">
        <v>2220</v>
      </c>
      <c r="CC459" s="13"/>
      <c r="CD459" s="67"/>
      <c r="CE459" s="55"/>
      <c r="CF459" s="71"/>
      <c r="CG459" s="71"/>
      <c r="CH459" s="71"/>
      <c r="CI459" s="55"/>
      <c r="CJ459" s="55"/>
      <c r="CK459" s="55"/>
      <c r="CL459" s="55"/>
      <c r="CM459" s="55"/>
      <c r="CN459"/>
      <c r="CO459"/>
      <c r="CP459"/>
      <c r="CQ459"/>
      <c r="CR459"/>
      <c r="CS459"/>
      <c r="CT459"/>
      <c r="CU459" s="86"/>
      <c r="CV459" s="86"/>
      <c r="CW459" s="86"/>
      <c r="CX459" s="86"/>
      <c r="CY459" s="86"/>
      <c r="CZ459"/>
      <c r="DA459"/>
      <c r="DB459"/>
      <c r="DC459" s="86"/>
      <c r="DD459"/>
      <c r="DE459"/>
      <c r="DF459"/>
      <c r="DG459" s="86">
        <v>307</v>
      </c>
      <c r="DH459">
        <v>385.866455078125</v>
      </c>
      <c r="DI459">
        <v>-20.475481033325195</v>
      </c>
      <c r="DJ459">
        <v>38</v>
      </c>
      <c r="DK459" s="86">
        <v>99</v>
      </c>
      <c r="DL459">
        <v>120</v>
      </c>
      <c r="DM459"/>
      <c r="DN459"/>
      <c r="DO459" s="86"/>
      <c r="DP459"/>
      <c r="DQ459"/>
      <c r="DR459"/>
      <c r="DS459" s="86"/>
      <c r="DT459"/>
      <c r="DU459"/>
      <c r="DV459"/>
      <c r="DW459" s="86"/>
      <c r="DX459"/>
      <c r="DY459"/>
      <c r="DZ459"/>
      <c r="EA459" s="86"/>
      <c r="EB459"/>
      <c r="EC459"/>
      <c r="ED459"/>
      <c r="EE459" s="86"/>
      <c r="EF459"/>
      <c r="EG459"/>
      <c r="EH459"/>
      <c r="EI459" s="86"/>
      <c r="EJ459" s="159"/>
      <c r="EK459" s="159"/>
      <c r="EL459" s="160"/>
      <c r="FA459" s="78"/>
    </row>
    <row r="460" spans="1:157">
      <c r="A460" s="26"/>
      <c r="B460" s="26"/>
      <c r="C460" s="315"/>
      <c r="D460" s="37" t="s">
        <v>55</v>
      </c>
      <c r="E460" s="37" t="s">
        <v>56</v>
      </c>
      <c r="F460" s="38"/>
      <c r="G460" s="39"/>
      <c r="H460" s="40"/>
      <c r="I460" s="40"/>
      <c r="J460" s="40"/>
      <c r="K460" s="40"/>
      <c r="L460" s="40"/>
      <c r="M460" s="40"/>
      <c r="N460" s="40"/>
      <c r="O460" s="40"/>
      <c r="P460" s="40"/>
      <c r="Q460" s="40"/>
      <c r="R460" s="40"/>
      <c r="S460" s="40"/>
      <c r="T460" s="40"/>
      <c r="U460" s="40"/>
      <c r="V460" s="40"/>
      <c r="W460" s="40"/>
      <c r="X460" s="40"/>
      <c r="Y460" s="40"/>
      <c r="Z460" s="40"/>
      <c r="AA460" s="40"/>
      <c r="AB460" s="40"/>
      <c r="AC460" s="40"/>
      <c r="AD460" s="40"/>
      <c r="AE460" s="40"/>
      <c r="AF460" s="40"/>
      <c r="AG460" s="40"/>
      <c r="AH460" s="40"/>
      <c r="AI460" s="40"/>
      <c r="AJ460" s="40"/>
      <c r="AK460" s="40"/>
      <c r="AL460" s="40"/>
      <c r="AM460" s="40"/>
      <c r="AN460" s="40"/>
      <c r="AO460" s="40"/>
      <c r="AP460" s="40"/>
      <c r="AQ460" s="81"/>
      <c r="AR460" s="40"/>
      <c r="AS460" s="40"/>
      <c r="AT460" s="120" t="s">
        <v>1214</v>
      </c>
      <c r="AU460" s="40" t="s">
        <v>1214</v>
      </c>
      <c r="AV460" s="40" t="s">
        <v>1214</v>
      </c>
      <c r="AW460" s="40" t="s">
        <v>1214</v>
      </c>
      <c r="AX460" s="40" t="s">
        <v>1214</v>
      </c>
      <c r="AY460" s="40" t="s">
        <v>1214</v>
      </c>
      <c r="AZ460" s="40" t="s">
        <v>1214</v>
      </c>
      <c r="BA460" s="40" t="s">
        <v>1214</v>
      </c>
      <c r="BB460" s="40" t="s">
        <v>1214</v>
      </c>
      <c r="BC460" s="40" t="s">
        <v>1214</v>
      </c>
      <c r="BD460" s="106" t="s">
        <v>1214</v>
      </c>
      <c r="BE460" s="140" t="s">
        <v>1214</v>
      </c>
      <c r="BF460" s="140" t="s">
        <v>1214</v>
      </c>
      <c r="BG460" s="40"/>
      <c r="BH460" s="40"/>
      <c r="BI460" s="40"/>
      <c r="BJ460" s="40"/>
      <c r="BK460" s="40"/>
      <c r="BL460" s="100"/>
      <c r="BM460" s="101"/>
      <c r="BN460" s="101"/>
      <c r="BO460" s="99"/>
      <c r="BP460" s="9"/>
      <c r="BQ460" s="1"/>
      <c r="BR460" s="25"/>
      <c r="BS460" s="67"/>
      <c r="BT460" s="67"/>
      <c r="BU460" s="84" t="e">
        <v>#VALUE!</v>
      </c>
      <c r="BV460" s="99">
        <v>0</v>
      </c>
      <c r="BW460" s="40">
        <v>5.920000000000007</v>
      </c>
      <c r="BX460" s="49">
        <v>0.16486237692518921</v>
      </c>
      <c r="BY460" s="57" t="s">
        <v>397</v>
      </c>
      <c r="BZ460" s="14" t="s">
        <v>2297</v>
      </c>
      <c r="CA460" s="245">
        <v>41726.715821759259</v>
      </c>
      <c r="CB460" t="s">
        <v>2664</v>
      </c>
      <c r="CC460" s="13"/>
      <c r="CD460" s="67"/>
      <c r="CE460" s="55"/>
      <c r="CF460" s="71"/>
      <c r="CG460" s="71"/>
      <c r="CH460" s="71"/>
      <c r="CI460" s="55"/>
      <c r="CJ460" s="55"/>
      <c r="CK460" s="55"/>
      <c r="CL460" s="55"/>
      <c r="CM460" s="55"/>
      <c r="CN460"/>
      <c r="CO460"/>
      <c r="CP460"/>
      <c r="CQ460"/>
      <c r="CR460"/>
      <c r="CS460"/>
      <c r="CT460"/>
      <c r="CU460" s="86"/>
      <c r="CV460" s="86"/>
      <c r="CW460" s="86"/>
      <c r="CX460" s="86"/>
      <c r="CY460" s="86"/>
      <c r="CZ460"/>
      <c r="DA460"/>
      <c r="DB460"/>
      <c r="DC460" s="86"/>
      <c r="DD460"/>
      <c r="DE460"/>
      <c r="DF460"/>
      <c r="DG460" s="86">
        <v>307</v>
      </c>
      <c r="DH460">
        <v>386.70468139648437</v>
      </c>
      <c r="DI460">
        <v>-20.475481033325195</v>
      </c>
      <c r="DJ460">
        <v>35.333332061767578</v>
      </c>
      <c r="DK460" s="86">
        <v>98</v>
      </c>
      <c r="DL460">
        <v>120</v>
      </c>
      <c r="DM460"/>
      <c r="DN460"/>
      <c r="DO460" s="86"/>
      <c r="DP460"/>
      <c r="DQ460"/>
      <c r="DR460"/>
      <c r="DS460" s="86"/>
      <c r="DT460"/>
      <c r="DU460"/>
      <c r="DV460"/>
      <c r="DW460" s="86"/>
      <c r="DX460"/>
      <c r="DY460"/>
      <c r="DZ460"/>
      <c r="EA460" s="86"/>
      <c r="EB460"/>
      <c r="EC460"/>
      <c r="ED460"/>
      <c r="EE460" s="86"/>
      <c r="EF460"/>
      <c r="EG460"/>
      <c r="EH460"/>
      <c r="EI460" s="86"/>
      <c r="EJ460" s="159"/>
      <c r="EK460" s="159"/>
      <c r="EL460" s="160"/>
      <c r="FA460" s="78"/>
    </row>
    <row r="461" spans="1:157">
      <c r="A461" s="26"/>
      <c r="B461" s="26"/>
      <c r="C461" s="315"/>
      <c r="D461" s="37" t="s">
        <v>57</v>
      </c>
      <c r="E461" s="37" t="s">
        <v>58</v>
      </c>
      <c r="F461" s="38"/>
      <c r="G461" s="39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6"/>
      <c r="AH461" s="40"/>
      <c r="AI461" s="46"/>
      <c r="AJ461" s="40"/>
      <c r="AK461" s="40"/>
      <c r="AL461" s="40"/>
      <c r="AM461" s="40"/>
      <c r="AN461" s="40"/>
      <c r="AO461" s="40"/>
      <c r="AP461" s="40"/>
      <c r="AQ461" s="81"/>
      <c r="AR461" s="40"/>
      <c r="AS461" s="40"/>
      <c r="AT461" s="120" t="s">
        <v>2128</v>
      </c>
      <c r="AU461" s="40" t="s">
        <v>2128</v>
      </c>
      <c r="AV461" s="40" t="s">
        <v>2128</v>
      </c>
      <c r="AW461" s="40" t="s">
        <v>2208</v>
      </c>
      <c r="AX461" s="40" t="s">
        <v>2208</v>
      </c>
      <c r="AY461" s="40" t="s">
        <v>2208</v>
      </c>
      <c r="AZ461" s="40" t="s">
        <v>2208</v>
      </c>
      <c r="BA461" s="40" t="s">
        <v>2208</v>
      </c>
      <c r="BB461" s="40" t="s">
        <v>2208</v>
      </c>
      <c r="BC461" s="40" t="s">
        <v>2208</v>
      </c>
      <c r="BD461" s="106" t="s">
        <v>2208</v>
      </c>
      <c r="BE461" s="140" t="s">
        <v>2208</v>
      </c>
      <c r="BF461" s="140" t="s">
        <v>2208</v>
      </c>
      <c r="BG461" s="40"/>
      <c r="BH461" s="40"/>
      <c r="BI461" s="40"/>
      <c r="BJ461" s="40"/>
      <c r="BK461" s="40"/>
      <c r="BL461" s="100"/>
      <c r="BM461" s="101"/>
      <c r="BN461" s="101"/>
      <c r="BO461" s="99"/>
      <c r="BP461" s="9"/>
      <c r="BQ461" s="1"/>
      <c r="BR461" s="25"/>
      <c r="BS461" s="67"/>
      <c r="BT461" s="67"/>
      <c r="BU461" s="84" t="e">
        <v>#VALUE!</v>
      </c>
      <c r="BV461" s="99">
        <v>0</v>
      </c>
      <c r="BW461" s="40">
        <v>5.9733333333333407</v>
      </c>
      <c r="BX461" s="49">
        <v>0.16796560064498839</v>
      </c>
      <c r="BY461" s="57" t="s">
        <v>398</v>
      </c>
      <c r="BZ461" s="14" t="s">
        <v>2297</v>
      </c>
      <c r="CA461" s="245">
        <v>41726.715821759259</v>
      </c>
      <c r="CB461" t="s">
        <v>2665</v>
      </c>
      <c r="CC461" s="13"/>
      <c r="CD461" s="67"/>
      <c r="CE461" s="55"/>
      <c r="CF461" s="71"/>
      <c r="CG461" s="71"/>
      <c r="CH461" s="71"/>
      <c r="CI461" s="55"/>
      <c r="CJ461" s="55"/>
      <c r="CK461" s="55"/>
      <c r="CL461" s="55"/>
      <c r="CM461" s="55"/>
      <c r="CN461"/>
      <c r="CO461"/>
      <c r="CP461"/>
      <c r="CQ461"/>
      <c r="CR461"/>
      <c r="CS461"/>
      <c r="CT461"/>
      <c r="CU461" s="86"/>
      <c r="CV461" s="86"/>
      <c r="CW461" s="86"/>
      <c r="CX461" s="86"/>
      <c r="CY461" s="86"/>
      <c r="CZ461"/>
      <c r="DA461"/>
      <c r="DB461"/>
      <c r="DC461" s="86"/>
      <c r="DD461"/>
      <c r="DE461"/>
      <c r="DF461"/>
      <c r="DG461" s="86">
        <v>308</v>
      </c>
      <c r="DH461">
        <v>386.70468139648437</v>
      </c>
      <c r="DI461">
        <v>-20.609088897705078</v>
      </c>
      <c r="DJ461">
        <v>39.533332824707031</v>
      </c>
      <c r="DK461" s="86">
        <v>96</v>
      </c>
      <c r="DL461">
        <v>120</v>
      </c>
      <c r="DM461"/>
      <c r="DN461"/>
      <c r="DO461" s="86"/>
      <c r="DP461"/>
      <c r="DQ461"/>
      <c r="DR461"/>
      <c r="DS461" s="86"/>
      <c r="DT461"/>
      <c r="DU461"/>
      <c r="DV461"/>
      <c r="DW461" s="86"/>
      <c r="DX461"/>
      <c r="DY461"/>
      <c r="DZ461"/>
      <c r="EA461" s="86"/>
      <c r="EB461"/>
      <c r="EC461"/>
      <c r="ED461"/>
      <c r="EE461" s="86"/>
      <c r="EF461"/>
      <c r="EG461"/>
      <c r="EH461"/>
      <c r="EI461" s="86"/>
      <c r="EJ461" s="159"/>
      <c r="EK461" s="159"/>
      <c r="EL461" s="160"/>
      <c r="FA461" s="78"/>
    </row>
    <row r="462" spans="1:157">
      <c r="A462" s="26"/>
      <c r="B462" s="26"/>
      <c r="C462" s="315"/>
      <c r="D462" s="37" t="s">
        <v>59</v>
      </c>
      <c r="E462" s="37" t="s">
        <v>60</v>
      </c>
      <c r="F462" s="38"/>
      <c r="G462" s="39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  <c r="AQ462" s="81"/>
      <c r="AR462" s="40"/>
      <c r="AS462" s="40"/>
      <c r="AT462" s="120" t="s">
        <v>927</v>
      </c>
      <c r="AU462" s="40" t="s">
        <v>927</v>
      </c>
      <c r="AV462" s="40" t="s">
        <v>927</v>
      </c>
      <c r="AW462" s="40" t="s">
        <v>927</v>
      </c>
      <c r="AX462" s="40" t="s">
        <v>927</v>
      </c>
      <c r="AY462" s="40" t="s">
        <v>927</v>
      </c>
      <c r="AZ462" s="40" t="s">
        <v>927</v>
      </c>
      <c r="BA462" s="40" t="s">
        <v>927</v>
      </c>
      <c r="BB462" s="40" t="s">
        <v>927</v>
      </c>
      <c r="BC462" s="40" t="s">
        <v>927</v>
      </c>
      <c r="BD462" s="106" t="s">
        <v>927</v>
      </c>
      <c r="BE462" s="140" t="s">
        <v>927</v>
      </c>
      <c r="BF462" s="140" t="s">
        <v>927</v>
      </c>
      <c r="BG462" s="40"/>
      <c r="BH462" s="40"/>
      <c r="BI462" s="40"/>
      <c r="BJ462" s="40"/>
      <c r="BK462" s="40"/>
      <c r="BL462" s="100"/>
      <c r="BM462" s="101"/>
      <c r="BN462" s="101"/>
      <c r="BO462" s="99"/>
      <c r="BP462" s="9"/>
      <c r="BQ462" s="1"/>
      <c r="BR462" s="25"/>
      <c r="BS462" s="67"/>
      <c r="BT462" s="67"/>
      <c r="BU462" s="84" t="e">
        <v>#VALUE!</v>
      </c>
      <c r="BV462" s="99">
        <v>0</v>
      </c>
      <c r="BW462" s="40">
        <v>6.0266666666666744</v>
      </c>
      <c r="BX462" s="49">
        <v>0.17115727467319489</v>
      </c>
      <c r="BY462" s="57" t="s">
        <v>399</v>
      </c>
      <c r="BZ462" s="14" t="s">
        <v>2297</v>
      </c>
      <c r="CA462" s="245">
        <v>41726.715833333335</v>
      </c>
      <c r="CB462" t="s">
        <v>2666</v>
      </c>
      <c r="CC462" s="13"/>
      <c r="CD462" s="67"/>
      <c r="CE462" s="55"/>
      <c r="CF462" s="71"/>
      <c r="CG462" s="71"/>
      <c r="CH462" s="71"/>
      <c r="CI462" s="55"/>
      <c r="CJ462" s="55"/>
      <c r="CK462" s="55"/>
      <c r="CL462" s="55"/>
      <c r="CM462" s="55"/>
      <c r="CN462"/>
      <c r="CO462"/>
      <c r="CP462"/>
      <c r="CQ462"/>
      <c r="CR462"/>
      <c r="CS462"/>
      <c r="CT462"/>
      <c r="CU462" s="86"/>
      <c r="CV462" s="86"/>
      <c r="CW462" s="86"/>
      <c r="CX462" s="86"/>
      <c r="CY462" s="86"/>
      <c r="CZ462"/>
      <c r="DA462"/>
      <c r="DB462"/>
      <c r="DC462" s="86"/>
      <c r="DD462"/>
      <c r="DE462"/>
      <c r="DF462"/>
      <c r="DG462" s="86">
        <v>309</v>
      </c>
      <c r="DH462">
        <v>386.70468139648437</v>
      </c>
      <c r="DI462">
        <v>-20.743131637573242</v>
      </c>
      <c r="DJ462">
        <v>39.866664886474609</v>
      </c>
      <c r="DK462" s="86">
        <v>99</v>
      </c>
      <c r="DL462">
        <v>120</v>
      </c>
      <c r="DM462"/>
      <c r="DN462"/>
      <c r="DO462" s="86"/>
      <c r="DP462"/>
      <c r="DQ462"/>
      <c r="DR462"/>
      <c r="DS462" s="86"/>
      <c r="DT462"/>
      <c r="DU462"/>
      <c r="DV462"/>
      <c r="DW462" s="86"/>
      <c r="DX462"/>
      <c r="DY462"/>
      <c r="DZ462"/>
      <c r="EA462" s="86"/>
      <c r="EB462"/>
      <c r="EC462"/>
      <c r="ED462"/>
      <c r="EE462" s="86"/>
      <c r="EF462"/>
      <c r="EG462"/>
      <c r="EH462"/>
      <c r="EI462" s="86"/>
      <c r="EJ462" s="159"/>
      <c r="EK462" s="159"/>
      <c r="EL462" s="160"/>
      <c r="FA462" s="78"/>
    </row>
    <row r="463" spans="1:157">
      <c r="A463" s="26"/>
      <c r="B463" s="26"/>
      <c r="C463" s="315"/>
      <c r="D463" s="37" t="s">
        <v>61</v>
      </c>
      <c r="E463" s="37" t="s">
        <v>62</v>
      </c>
      <c r="F463" s="38"/>
      <c r="G463" s="39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/>
      <c r="AG463" s="40"/>
      <c r="AH463" s="40"/>
      <c r="AI463" s="40"/>
      <c r="AJ463" s="40"/>
      <c r="AK463" s="40"/>
      <c r="AL463" s="40"/>
      <c r="AM463" s="40"/>
      <c r="AN463" s="40"/>
      <c r="AO463" s="40"/>
      <c r="AP463" s="40"/>
      <c r="AQ463" s="81"/>
      <c r="AR463" s="40"/>
      <c r="AS463" s="40"/>
      <c r="AT463" s="120" t="s">
        <v>1207</v>
      </c>
      <c r="AU463" s="40" t="s">
        <v>1207</v>
      </c>
      <c r="AV463" s="40" t="s">
        <v>1207</v>
      </c>
      <c r="AW463" s="40" t="s">
        <v>1206</v>
      </c>
      <c r="AX463" s="40" t="s">
        <v>1206</v>
      </c>
      <c r="AY463" s="40" t="s">
        <v>1206</v>
      </c>
      <c r="AZ463" s="40" t="s">
        <v>1206</v>
      </c>
      <c r="BA463" s="40" t="s">
        <v>1206</v>
      </c>
      <c r="BB463" s="40" t="s">
        <v>1206</v>
      </c>
      <c r="BC463" s="40" t="s">
        <v>1206</v>
      </c>
      <c r="BD463" s="106" t="s">
        <v>1206</v>
      </c>
      <c r="BE463" s="140" t="s">
        <v>1206</v>
      </c>
      <c r="BF463" s="140" t="s">
        <v>1206</v>
      </c>
      <c r="BG463" s="40"/>
      <c r="BH463" s="40"/>
      <c r="BI463" s="40"/>
      <c r="BJ463" s="40"/>
      <c r="BK463" s="40"/>
      <c r="BL463" s="100"/>
      <c r="BM463" s="101"/>
      <c r="BN463" s="101"/>
      <c r="BO463" s="99"/>
      <c r="BP463" s="9"/>
      <c r="BQ463" s="1"/>
      <c r="BR463" s="25"/>
      <c r="BS463" s="67"/>
      <c r="BT463" s="67"/>
      <c r="BU463" s="84" t="e">
        <v>#VALUE!</v>
      </c>
      <c r="BV463" s="99">
        <v>0</v>
      </c>
      <c r="BW463" s="40">
        <v>6.0800000000000081</v>
      </c>
      <c r="BX463" s="49">
        <v>0.17444079265896237</v>
      </c>
      <c r="BY463" s="57" t="s">
        <v>400</v>
      </c>
      <c r="BZ463" s="14" t="s">
        <v>2297</v>
      </c>
      <c r="CA463" s="245">
        <v>41726.715833333335</v>
      </c>
      <c r="CB463" t="s">
        <v>2667</v>
      </c>
      <c r="CC463" s="13"/>
      <c r="CD463" s="67"/>
      <c r="CE463" s="55"/>
      <c r="CF463" s="71"/>
      <c r="CG463" s="71"/>
      <c r="CH463" s="71"/>
      <c r="CI463" s="55"/>
      <c r="CJ463" s="55"/>
      <c r="CK463" s="55"/>
      <c r="CL463" s="55"/>
      <c r="CM463" s="55"/>
      <c r="CN463"/>
      <c r="CO463"/>
      <c r="CP463"/>
      <c r="CQ463"/>
      <c r="CR463"/>
      <c r="CS463"/>
      <c r="CT463"/>
      <c r="CU463" s="86"/>
      <c r="CV463" s="86"/>
      <c r="CW463" s="86"/>
      <c r="CX463" s="86"/>
      <c r="CY463" s="86"/>
      <c r="CZ463"/>
      <c r="DA463"/>
      <c r="DB463"/>
      <c r="DC463" s="86"/>
      <c r="DD463"/>
      <c r="DE463"/>
      <c r="DF463"/>
      <c r="DG463" s="86">
        <v>309</v>
      </c>
      <c r="DH463">
        <v>386.70468139648437</v>
      </c>
      <c r="DI463">
        <v>-20.743131637573242</v>
      </c>
      <c r="DJ463">
        <v>39.466667175292969</v>
      </c>
      <c r="DK463" s="86">
        <v>100</v>
      </c>
      <c r="DL463">
        <v>120</v>
      </c>
      <c r="DM463"/>
      <c r="DN463"/>
      <c r="DO463" s="86"/>
      <c r="DP463"/>
      <c r="DQ463"/>
      <c r="DR463"/>
      <c r="DS463" s="86"/>
      <c r="DT463"/>
      <c r="DU463"/>
      <c r="DV463"/>
      <c r="DW463" s="86"/>
      <c r="DX463"/>
      <c r="DY463"/>
      <c r="DZ463"/>
      <c r="EA463" s="86"/>
      <c r="EB463"/>
      <c r="EC463"/>
      <c r="ED463"/>
      <c r="EE463" s="86"/>
      <c r="EF463"/>
      <c r="EG463"/>
      <c r="EH463"/>
      <c r="EI463" s="86"/>
      <c r="EJ463" s="159"/>
      <c r="EK463" s="159"/>
      <c r="EL463" s="160"/>
      <c r="FA463" s="78"/>
    </row>
    <row r="464" spans="1:157">
      <c r="A464" s="26"/>
      <c r="B464" s="26"/>
      <c r="C464" s="315"/>
      <c r="D464" s="37" t="s">
        <v>63</v>
      </c>
      <c r="E464" s="37" t="s">
        <v>64</v>
      </c>
      <c r="F464" s="38"/>
      <c r="G464" s="39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  <c r="AQ464" s="81"/>
      <c r="AR464" s="40"/>
      <c r="AS464" s="40"/>
      <c r="AT464" s="120" t="s">
        <v>922</v>
      </c>
      <c r="AU464" s="40" t="s">
        <v>922</v>
      </c>
      <c r="AV464" s="40" t="s">
        <v>922</v>
      </c>
      <c r="AW464" s="40" t="s">
        <v>922</v>
      </c>
      <c r="AX464" s="40" t="s">
        <v>922</v>
      </c>
      <c r="AY464" s="40" t="s">
        <v>922</v>
      </c>
      <c r="AZ464" s="40" t="s">
        <v>922</v>
      </c>
      <c r="BA464" s="40" t="s">
        <v>922</v>
      </c>
      <c r="BB464" s="40" t="s">
        <v>922</v>
      </c>
      <c r="BC464" s="40" t="s">
        <v>922</v>
      </c>
      <c r="BD464" s="106" t="s">
        <v>922</v>
      </c>
      <c r="BE464" s="140" t="s">
        <v>922</v>
      </c>
      <c r="BF464" s="140" t="s">
        <v>922</v>
      </c>
      <c r="BG464" s="40"/>
      <c r="BH464" s="40"/>
      <c r="BI464" s="40"/>
      <c r="BJ464" s="40"/>
      <c r="BK464" s="40"/>
      <c r="BL464" s="100"/>
      <c r="BM464" s="101"/>
      <c r="BN464" s="101"/>
      <c r="BO464" s="99"/>
      <c r="BP464" s="9"/>
      <c r="BQ464" s="1"/>
      <c r="BR464" s="25"/>
      <c r="BS464" s="67"/>
      <c r="BT464" s="67"/>
      <c r="BU464" s="84" t="e">
        <v>#VALUE!</v>
      </c>
      <c r="BV464" s="99">
        <v>0</v>
      </c>
      <c r="BW464" s="40">
        <v>6.1333333333333417</v>
      </c>
      <c r="BX464" s="49">
        <v>0.17781971258528143</v>
      </c>
      <c r="BY464" s="57" t="s">
        <v>401</v>
      </c>
      <c r="BZ464" s="14" t="s">
        <v>2297</v>
      </c>
      <c r="CA464" s="245">
        <v>41726.715833333335</v>
      </c>
      <c r="CB464" t="s">
        <v>2668</v>
      </c>
      <c r="CC464" s="13"/>
      <c r="CD464" s="67"/>
      <c r="CE464" s="55"/>
      <c r="CF464" s="71"/>
      <c r="CG464" s="71"/>
      <c r="CH464" s="71"/>
      <c r="CI464" s="55"/>
      <c r="CJ464" s="55"/>
      <c r="CK464" s="55"/>
      <c r="CL464" s="55"/>
      <c r="CM464" s="55"/>
      <c r="CN464"/>
      <c r="CO464"/>
      <c r="CP464"/>
      <c r="CQ464"/>
      <c r="CR464"/>
      <c r="CS464"/>
      <c r="CT464"/>
      <c r="CU464" s="86"/>
      <c r="CV464" s="86"/>
      <c r="CW464" s="86"/>
      <c r="CX464" s="86"/>
      <c r="CY464" s="86"/>
      <c r="CZ464"/>
      <c r="DA464"/>
      <c r="DB464"/>
      <c r="DC464" s="86"/>
      <c r="DD464"/>
      <c r="DE464"/>
      <c r="DF464"/>
      <c r="DG464" s="86">
        <v>310</v>
      </c>
      <c r="DH464">
        <v>387.16915893554687</v>
      </c>
      <c r="DI464">
        <v>-20.877607345581055</v>
      </c>
      <c r="DJ464">
        <v>36.799999237060547</v>
      </c>
      <c r="DK464" s="86">
        <v>96</v>
      </c>
      <c r="DL464">
        <v>120</v>
      </c>
      <c r="DM464"/>
      <c r="DN464"/>
      <c r="DO464" s="86"/>
      <c r="DP464"/>
      <c r="DQ464"/>
      <c r="DR464"/>
      <c r="DS464" s="86"/>
      <c r="DT464"/>
      <c r="DU464"/>
      <c r="DV464"/>
      <c r="DW464" s="86"/>
      <c r="DX464"/>
      <c r="DY464"/>
      <c r="DZ464"/>
      <c r="EA464" s="86"/>
      <c r="EB464"/>
      <c r="EC464"/>
      <c r="ED464"/>
      <c r="EE464" s="86"/>
      <c r="EF464"/>
      <c r="EG464"/>
      <c r="EH464"/>
      <c r="EI464" s="86"/>
      <c r="EJ464" s="159"/>
      <c r="EK464" s="159"/>
      <c r="EL464" s="160"/>
      <c r="FA464" s="78"/>
    </row>
    <row r="465" spans="1:157">
      <c r="A465" s="26"/>
      <c r="B465" s="26"/>
      <c r="C465" s="315"/>
      <c r="D465" s="37" t="s">
        <v>65</v>
      </c>
      <c r="E465" s="37" t="s">
        <v>66</v>
      </c>
      <c r="F465" s="38"/>
      <c r="G465" s="39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  <c r="AQ465" s="81"/>
      <c r="AR465" s="40"/>
      <c r="AS465" s="40"/>
      <c r="AT465" s="120" t="s">
        <v>922</v>
      </c>
      <c r="AU465" s="40" t="s">
        <v>922</v>
      </c>
      <c r="AV465" s="40" t="s">
        <v>922</v>
      </c>
      <c r="AW465" s="40" t="s">
        <v>922</v>
      </c>
      <c r="AX465" s="40" t="s">
        <v>922</v>
      </c>
      <c r="AY465" s="40" t="s">
        <v>922</v>
      </c>
      <c r="AZ465" s="40" t="s">
        <v>922</v>
      </c>
      <c r="BA465" s="40" t="s">
        <v>922</v>
      </c>
      <c r="BB465" s="40" t="s">
        <v>922</v>
      </c>
      <c r="BC465" s="40" t="s">
        <v>922</v>
      </c>
      <c r="BD465" s="106" t="s">
        <v>922</v>
      </c>
      <c r="BE465" s="140" t="s">
        <v>922</v>
      </c>
      <c r="BF465" s="140" t="s">
        <v>922</v>
      </c>
      <c r="BG465" s="40"/>
      <c r="BH465" s="40"/>
      <c r="BI465" s="40"/>
      <c r="BJ465" s="40"/>
      <c r="BK465" s="40"/>
      <c r="BL465" s="100"/>
      <c r="BM465" s="101"/>
      <c r="BN465" s="101"/>
      <c r="BO465" s="99"/>
      <c r="BP465" s="9"/>
      <c r="BQ465" s="1"/>
      <c r="BR465" s="25"/>
      <c r="BS465" s="67"/>
      <c r="BT465" s="67"/>
      <c r="BU465" s="84" t="e">
        <v>#VALUE!</v>
      </c>
      <c r="BV465" s="99">
        <v>0</v>
      </c>
      <c r="BW465" s="40">
        <v>6.1866666666666754</v>
      </c>
      <c r="BX465" s="49">
        <v>0.18129776641151843</v>
      </c>
      <c r="BY465" s="57" t="s">
        <v>402</v>
      </c>
      <c r="BZ465" s="14" t="s">
        <v>2297</v>
      </c>
      <c r="CA465" s="245">
        <v>41726.715844907405</v>
      </c>
      <c r="CB465" t="s">
        <v>2669</v>
      </c>
      <c r="CC465" s="13"/>
      <c r="CD465" s="67"/>
      <c r="CE465" s="55"/>
      <c r="CF465" s="71"/>
      <c r="CG465" s="71"/>
      <c r="CH465" s="71"/>
      <c r="CI465" s="55"/>
      <c r="CJ465" s="55"/>
      <c r="CK465" s="55"/>
      <c r="CL465" s="55"/>
      <c r="CM465" s="55"/>
      <c r="CN465"/>
      <c r="CO465"/>
      <c r="CP465"/>
      <c r="CQ465"/>
      <c r="CR465"/>
      <c r="CS465"/>
      <c r="CT465"/>
      <c r="CU465" s="86"/>
      <c r="CV465" s="86"/>
      <c r="CW465" s="86"/>
      <c r="CX465" s="86"/>
      <c r="CY465" s="86"/>
      <c r="CZ465"/>
      <c r="DA465"/>
      <c r="DB465"/>
      <c r="DC465" s="86"/>
      <c r="DD465"/>
      <c r="DE465"/>
      <c r="DF465"/>
      <c r="DG465" s="86">
        <v>311</v>
      </c>
      <c r="DH465">
        <v>387.16915893554687</v>
      </c>
      <c r="DI465">
        <v>-21.012519836425781</v>
      </c>
      <c r="DJ465">
        <v>38.133335113525391</v>
      </c>
      <c r="DK465" s="86">
        <v>98</v>
      </c>
      <c r="DL465">
        <v>120</v>
      </c>
      <c r="DM465"/>
      <c r="DN465"/>
      <c r="DO465" s="86"/>
      <c r="DP465"/>
      <c r="DQ465"/>
      <c r="DR465"/>
      <c r="DS465" s="86"/>
      <c r="DT465"/>
      <c r="DU465"/>
      <c r="DV465"/>
      <c r="DW465" s="86"/>
      <c r="DX465"/>
      <c r="DY465"/>
      <c r="DZ465"/>
      <c r="EA465" s="86"/>
      <c r="EB465"/>
      <c r="EC465"/>
      <c r="ED465"/>
      <c r="EE465" s="86"/>
      <c r="EF465"/>
      <c r="EG465"/>
      <c r="EH465"/>
      <c r="EI465" s="86"/>
      <c r="EJ465" s="159"/>
      <c r="EK465" s="159"/>
      <c r="EL465" s="160"/>
      <c r="FA465" s="78"/>
    </row>
    <row r="466" spans="1:157">
      <c r="A466" s="26"/>
      <c r="B466" s="26"/>
      <c r="C466" s="315"/>
      <c r="D466" s="37" t="s">
        <v>67</v>
      </c>
      <c r="E466" s="37" t="s">
        <v>68</v>
      </c>
      <c r="F466" s="38"/>
      <c r="G466" s="39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  <c r="AQ466" s="81"/>
      <c r="AR466" s="40"/>
      <c r="AS466" s="40"/>
      <c r="AT466" s="120" t="s">
        <v>1214</v>
      </c>
      <c r="AU466" s="40" t="s">
        <v>1214</v>
      </c>
      <c r="AV466" s="40" t="s">
        <v>1214</v>
      </c>
      <c r="AW466" s="40" t="s">
        <v>1214</v>
      </c>
      <c r="AX466" s="40" t="s">
        <v>1214</v>
      </c>
      <c r="AY466" s="40" t="s">
        <v>1214</v>
      </c>
      <c r="AZ466" s="40" t="s">
        <v>1214</v>
      </c>
      <c r="BA466" s="40" t="s">
        <v>1214</v>
      </c>
      <c r="BB466" s="40" t="s">
        <v>1214</v>
      </c>
      <c r="BC466" s="40" t="s">
        <v>1214</v>
      </c>
      <c r="BD466" s="106" t="s">
        <v>1214</v>
      </c>
      <c r="BE466" s="140" t="s">
        <v>1214</v>
      </c>
      <c r="BF466" s="140" t="s">
        <v>1214</v>
      </c>
      <c r="BG466" s="40"/>
      <c r="BH466" s="40"/>
      <c r="BI466" s="40"/>
      <c r="BJ466" s="40"/>
      <c r="BK466" s="40"/>
      <c r="BL466" s="100"/>
      <c r="BM466" s="101"/>
      <c r="BN466" s="101"/>
      <c r="BO466" s="99"/>
      <c r="BP466" s="9"/>
      <c r="BQ466" s="1"/>
      <c r="BR466" s="25"/>
      <c r="BS466" s="67"/>
      <c r="BT466" s="67"/>
      <c r="BU466" s="84" t="e">
        <v>#VALUE!</v>
      </c>
      <c r="BV466" s="99">
        <v>0</v>
      </c>
      <c r="BW466" s="40">
        <v>6.2400000000000091</v>
      </c>
      <c r="BX466" s="49">
        <v>0.18487887038255651</v>
      </c>
      <c r="BY466" s="57" t="s">
        <v>403</v>
      </c>
      <c r="BZ466" s="14" t="s">
        <v>2297</v>
      </c>
      <c r="CA466" s="245">
        <v>41726.715844907405</v>
      </c>
      <c r="CB466" t="s">
        <v>2670</v>
      </c>
      <c r="CC466" s="13"/>
      <c r="CD466" s="67"/>
      <c r="CE466" s="55"/>
      <c r="CF466" s="71"/>
      <c r="CG466" s="71"/>
      <c r="CH466" s="71"/>
      <c r="CI466" s="55"/>
      <c r="CJ466" s="55"/>
      <c r="CK466" s="55"/>
      <c r="CL466" s="55"/>
      <c r="CM466" s="55"/>
      <c r="CN466"/>
      <c r="CO466"/>
      <c r="CP466"/>
      <c r="CQ466"/>
      <c r="CR466"/>
      <c r="CS466"/>
      <c r="CT466"/>
      <c r="CU466" s="86"/>
      <c r="CV466" s="86"/>
      <c r="CW466" s="86"/>
      <c r="CX466" s="86"/>
      <c r="CY466" s="86"/>
      <c r="CZ466"/>
      <c r="DA466"/>
      <c r="DB466"/>
      <c r="DC466" s="86"/>
      <c r="DD466"/>
      <c r="DE466"/>
      <c r="DF466"/>
      <c r="DG466" s="86">
        <v>311</v>
      </c>
      <c r="DH466">
        <v>388.01998901367187</v>
      </c>
      <c r="DI466">
        <v>-21.012519836425781</v>
      </c>
      <c r="DJ466">
        <v>34.733333587646484</v>
      </c>
      <c r="DK466" s="86">
        <v>96</v>
      </c>
      <c r="DL466">
        <v>120</v>
      </c>
      <c r="DM466"/>
      <c r="DN466"/>
      <c r="DO466" s="86"/>
      <c r="DP466"/>
      <c r="DQ466"/>
      <c r="DR466"/>
      <c r="DS466" s="86"/>
      <c r="DT466"/>
      <c r="DU466"/>
      <c r="DV466"/>
      <c r="DW466" s="86"/>
      <c r="DX466"/>
      <c r="DY466"/>
      <c r="DZ466"/>
      <c r="EA466" s="86"/>
      <c r="EB466"/>
      <c r="EC466"/>
      <c r="ED466"/>
      <c r="EE466" s="86"/>
      <c r="EF466"/>
      <c r="EG466"/>
      <c r="EH466"/>
      <c r="EI466" s="86"/>
      <c r="EJ466" s="159"/>
      <c r="EK466" s="159"/>
      <c r="EL466" s="160"/>
      <c r="FA466" s="78"/>
    </row>
    <row r="467" spans="1:157">
      <c r="A467" s="26"/>
      <c r="B467" s="26"/>
      <c r="C467" s="315"/>
      <c r="D467" s="37" t="s">
        <v>69</v>
      </c>
      <c r="E467" s="37" t="s">
        <v>1795</v>
      </c>
      <c r="F467" s="38"/>
      <c r="G467" s="39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6"/>
      <c r="AH467" s="40"/>
      <c r="AI467" s="46"/>
      <c r="AJ467" s="40"/>
      <c r="AK467" s="40"/>
      <c r="AL467" s="40"/>
      <c r="AM467" s="40"/>
      <c r="AN467" s="40"/>
      <c r="AO467" s="40"/>
      <c r="AP467" s="40"/>
      <c r="AQ467" s="81"/>
      <c r="AR467" s="40"/>
      <c r="AS467" s="40"/>
      <c r="AT467" s="120" t="s">
        <v>2128</v>
      </c>
      <c r="AU467" s="40" t="s">
        <v>2128</v>
      </c>
      <c r="AV467" s="40" t="s">
        <v>2128</v>
      </c>
      <c r="AW467" s="40" t="s">
        <v>2208</v>
      </c>
      <c r="AX467" s="40" t="s">
        <v>2208</v>
      </c>
      <c r="AY467" s="40" t="s">
        <v>2208</v>
      </c>
      <c r="AZ467" s="40" t="s">
        <v>2208</v>
      </c>
      <c r="BA467" s="40" t="s">
        <v>2208</v>
      </c>
      <c r="BB467" s="40" t="s">
        <v>2208</v>
      </c>
      <c r="BC467" s="40" t="s">
        <v>2208</v>
      </c>
      <c r="BD467" s="106" t="s">
        <v>2208</v>
      </c>
      <c r="BE467" s="140" t="s">
        <v>2208</v>
      </c>
      <c r="BF467" s="140" t="s">
        <v>2208</v>
      </c>
      <c r="BG467" s="40"/>
      <c r="BH467" s="40"/>
      <c r="BI467" s="40"/>
      <c r="BJ467" s="40"/>
      <c r="BK467" s="40"/>
      <c r="BL467" s="100"/>
      <c r="BM467" s="101"/>
      <c r="BN467" s="101"/>
      <c r="BO467" s="99"/>
      <c r="BP467" s="9"/>
      <c r="BQ467" s="1"/>
      <c r="BR467" s="25"/>
      <c r="BS467" s="67"/>
      <c r="BT467" s="67"/>
      <c r="BU467" s="84" t="e">
        <v>#VALUE!</v>
      </c>
      <c r="BV467" s="99">
        <v>0</v>
      </c>
      <c r="BW467" s="40">
        <v>6.2933333333333428</v>
      </c>
      <c r="BX467" s="49">
        <v>0.18856713605773148</v>
      </c>
      <c r="BY467" s="57" t="s">
        <v>404</v>
      </c>
      <c r="BZ467" s="14" t="s">
        <v>2297</v>
      </c>
      <c r="CA467" s="245">
        <v>41726.715856481482</v>
      </c>
      <c r="CB467" t="s">
        <v>2671</v>
      </c>
      <c r="CC467" s="13"/>
      <c r="CD467" s="67"/>
      <c r="CE467" s="55"/>
      <c r="CF467" s="71"/>
      <c r="CG467" s="71"/>
      <c r="CH467" s="71"/>
      <c r="CI467" s="55"/>
      <c r="CJ467" s="55"/>
      <c r="CK467" s="55"/>
      <c r="CL467" s="55"/>
      <c r="CM467" s="55"/>
      <c r="CN467"/>
      <c r="CO467"/>
      <c r="CP467"/>
      <c r="CQ467"/>
      <c r="CR467"/>
      <c r="CS467"/>
      <c r="CT467"/>
      <c r="CU467" s="86"/>
      <c r="CV467" s="86"/>
      <c r="CW467" s="86"/>
      <c r="CX467" s="86"/>
      <c r="CY467" s="86"/>
      <c r="CZ467"/>
      <c r="DA467"/>
      <c r="DB467"/>
      <c r="DC467" s="86"/>
      <c r="DD467"/>
      <c r="DE467"/>
      <c r="DF467"/>
      <c r="DG467" s="86">
        <v>312</v>
      </c>
      <c r="DH467">
        <v>388.01998901367187</v>
      </c>
      <c r="DI467">
        <v>-21.147865295410156</v>
      </c>
      <c r="DJ467">
        <v>39.266666412353516</v>
      </c>
      <c r="DK467" s="86">
        <v>101</v>
      </c>
      <c r="DL467">
        <v>120</v>
      </c>
      <c r="DM467"/>
      <c r="DN467"/>
      <c r="DO467" s="86"/>
      <c r="DP467"/>
      <c r="DQ467"/>
      <c r="DR467"/>
      <c r="DS467" s="86"/>
      <c r="DT467"/>
      <c r="DU467"/>
      <c r="DV467"/>
      <c r="DW467" s="86"/>
      <c r="DX467"/>
      <c r="DY467"/>
      <c r="DZ467"/>
      <c r="EA467" s="86"/>
      <c r="EB467"/>
      <c r="EC467"/>
      <c r="ED467"/>
      <c r="EE467" s="86"/>
      <c r="EF467"/>
      <c r="EG467"/>
      <c r="EH467"/>
      <c r="EI467" s="86"/>
      <c r="EJ467" s="159"/>
      <c r="EK467" s="159"/>
      <c r="EL467" s="160"/>
      <c r="FA467" s="78"/>
    </row>
    <row r="468" spans="1:157">
      <c r="A468" s="26"/>
      <c r="B468" s="26"/>
      <c r="C468" s="315"/>
      <c r="D468" s="37" t="s">
        <v>1796</v>
      </c>
      <c r="E468" s="37" t="s">
        <v>1797</v>
      </c>
      <c r="F468" s="38"/>
      <c r="G468" s="39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  <c r="AQ468" s="81"/>
      <c r="AR468" s="40"/>
      <c r="AS468" s="40"/>
      <c r="AT468" s="120" t="s">
        <v>927</v>
      </c>
      <c r="AU468" s="40" t="s">
        <v>927</v>
      </c>
      <c r="AV468" s="40" t="s">
        <v>927</v>
      </c>
      <c r="AW468" s="40" t="s">
        <v>927</v>
      </c>
      <c r="AX468" s="40" t="s">
        <v>927</v>
      </c>
      <c r="AY468" s="40" t="s">
        <v>927</v>
      </c>
      <c r="AZ468" s="40" t="s">
        <v>927</v>
      </c>
      <c r="BA468" s="40" t="s">
        <v>927</v>
      </c>
      <c r="BB468" s="40" t="s">
        <v>927</v>
      </c>
      <c r="BC468" s="40" t="s">
        <v>927</v>
      </c>
      <c r="BD468" s="106" t="s">
        <v>927</v>
      </c>
      <c r="BE468" s="140" t="s">
        <v>927</v>
      </c>
      <c r="BF468" s="140" t="s">
        <v>927</v>
      </c>
      <c r="BG468" s="40"/>
      <c r="BH468" s="40"/>
      <c r="BI468" s="40"/>
      <c r="BJ468" s="40"/>
      <c r="BK468" s="40"/>
      <c r="BL468" s="100"/>
      <c r="BM468" s="101"/>
      <c r="BN468" s="101"/>
      <c r="BO468" s="99"/>
      <c r="BP468" s="9"/>
      <c r="BQ468" s="1"/>
      <c r="BR468" s="25"/>
      <c r="BS468" s="67"/>
      <c r="BT468" s="67"/>
      <c r="BU468" s="84" t="e">
        <v>#VALUE!</v>
      </c>
      <c r="BV468" s="99">
        <v>0</v>
      </c>
      <c r="BW468" s="40">
        <v>6.3466666666666764</v>
      </c>
      <c r="BX468" s="49">
        <v>0.19236688211757527</v>
      </c>
      <c r="BY468" s="57" t="s">
        <v>405</v>
      </c>
      <c r="BZ468" s="14" t="s">
        <v>2297</v>
      </c>
      <c r="CA468" s="245">
        <v>41726.715856481482</v>
      </c>
      <c r="CB468" t="s">
        <v>2672</v>
      </c>
      <c r="CC468" s="13"/>
      <c r="CD468" s="67"/>
      <c r="CE468" s="55"/>
      <c r="CF468" s="71"/>
      <c r="CG468" s="71"/>
      <c r="CH468" s="71"/>
      <c r="CI468" s="55"/>
      <c r="CJ468" s="55"/>
      <c r="CK468" s="55"/>
      <c r="CL468" s="55"/>
      <c r="CM468" s="55"/>
      <c r="CN468"/>
      <c r="CO468"/>
      <c r="CP468"/>
      <c r="CQ468"/>
      <c r="CR468"/>
      <c r="CS468"/>
      <c r="CT468"/>
      <c r="CU468" s="86"/>
      <c r="CV468" s="86"/>
      <c r="CW468" s="86"/>
      <c r="CX468" s="86"/>
      <c r="CY468" s="86"/>
      <c r="CZ468"/>
      <c r="DA468"/>
      <c r="DB468"/>
      <c r="DC468" s="86"/>
      <c r="DD468"/>
      <c r="DE468"/>
      <c r="DF468"/>
      <c r="DG468" s="86">
        <v>313</v>
      </c>
      <c r="DH468">
        <v>387.58993530273437</v>
      </c>
      <c r="DI468">
        <v>-21.283645629882813</v>
      </c>
      <c r="DJ468">
        <v>40.866664886474609</v>
      </c>
      <c r="DK468" s="86">
        <v>99</v>
      </c>
      <c r="DL468">
        <v>120</v>
      </c>
      <c r="DM468"/>
      <c r="DN468"/>
      <c r="DO468" s="86"/>
      <c r="DP468"/>
      <c r="DQ468"/>
      <c r="DR468"/>
      <c r="DS468" s="86"/>
      <c r="DT468"/>
      <c r="DU468"/>
      <c r="DV468"/>
      <c r="DW468" s="86"/>
      <c r="DX468"/>
      <c r="DY468"/>
      <c r="DZ468"/>
      <c r="EA468" s="86"/>
      <c r="EB468"/>
      <c r="EC468"/>
      <c r="ED468"/>
      <c r="EE468" s="86"/>
      <c r="EF468"/>
      <c r="EG468"/>
      <c r="EH468"/>
      <c r="EI468" s="86"/>
      <c r="EJ468" s="159"/>
      <c r="EK468" s="159"/>
      <c r="EL468" s="160"/>
      <c r="FA468" s="78"/>
    </row>
    <row r="469" spans="1:157">
      <c r="A469" s="26"/>
      <c r="B469" s="26"/>
      <c r="C469" s="315"/>
      <c r="D469" s="37" t="s">
        <v>1798</v>
      </c>
      <c r="E469" s="37" t="s">
        <v>1799</v>
      </c>
      <c r="F469" s="38"/>
      <c r="G469" s="39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  <c r="AQ469" s="81"/>
      <c r="AR469" s="40"/>
      <c r="AS469" s="40"/>
      <c r="AT469" s="120" t="s">
        <v>1929</v>
      </c>
      <c r="AU469" s="40" t="s">
        <v>1929</v>
      </c>
      <c r="AV469" s="40" t="s">
        <v>1929</v>
      </c>
      <c r="AW469" s="40" t="s">
        <v>1929</v>
      </c>
      <c r="AX469" s="40" t="s">
        <v>1929</v>
      </c>
      <c r="AY469" s="40" t="s">
        <v>1929</v>
      </c>
      <c r="AZ469" s="40" t="s">
        <v>1929</v>
      </c>
      <c r="BA469" s="40" t="s">
        <v>1929</v>
      </c>
      <c r="BB469" s="40" t="s">
        <v>1929</v>
      </c>
      <c r="BC469" s="40" t="s">
        <v>1929</v>
      </c>
      <c r="BD469" s="106" t="s">
        <v>1929</v>
      </c>
      <c r="BE469" s="140" t="s">
        <v>1929</v>
      </c>
      <c r="BF469" s="140" t="s">
        <v>1929</v>
      </c>
      <c r="BG469" s="40"/>
      <c r="BH469" s="40"/>
      <c r="BI469" s="40"/>
      <c r="BJ469" s="40"/>
      <c r="BK469" s="40"/>
      <c r="BL469" s="100"/>
      <c r="BM469" s="101"/>
      <c r="BN469" s="101"/>
      <c r="BO469" s="99"/>
      <c r="BP469" s="9"/>
      <c r="BQ469" s="1"/>
      <c r="BR469" s="25"/>
      <c r="BS469" s="67"/>
      <c r="BT469" s="67"/>
      <c r="BU469" s="84" t="e">
        <v>#VALUE!</v>
      </c>
      <c r="BV469" s="99">
        <v>0</v>
      </c>
      <c r="BW469" s="40">
        <v>6.4000000000000101</v>
      </c>
      <c r="BX469" s="49">
        <v>0.1962826470116977</v>
      </c>
      <c r="BY469" s="57" t="s">
        <v>406</v>
      </c>
      <c r="BZ469" s="14" t="s">
        <v>2297</v>
      </c>
      <c r="CA469" s="245">
        <v>41726.715856481482</v>
      </c>
      <c r="CB469" t="s">
        <v>2673</v>
      </c>
      <c r="CC469" s="13"/>
      <c r="CD469" s="67"/>
      <c r="CE469" s="55"/>
      <c r="CF469" s="71"/>
      <c r="CG469" s="71"/>
      <c r="CH469" s="71"/>
      <c r="CI469" s="55"/>
      <c r="CJ469" s="55"/>
      <c r="CK469" s="55"/>
      <c r="CL469" s="55"/>
      <c r="CM469" s="55"/>
      <c r="CN469"/>
      <c r="CO469"/>
      <c r="CP469"/>
      <c r="CQ469"/>
      <c r="CR469"/>
      <c r="CS469"/>
      <c r="CT469"/>
      <c r="CU469" s="86"/>
      <c r="CV469" s="86"/>
      <c r="CW469" s="86"/>
      <c r="CX469" s="86"/>
      <c r="CY469" s="86"/>
      <c r="CZ469"/>
      <c r="DA469"/>
      <c r="DB469"/>
      <c r="DC469"/>
      <c r="DD469"/>
      <c r="DE469"/>
      <c r="DF469"/>
      <c r="DG469">
        <v>313</v>
      </c>
      <c r="DH469">
        <v>387.58993530273437</v>
      </c>
      <c r="DI469">
        <v>-21.283645629882813</v>
      </c>
      <c r="DJ469">
        <v>38.933334350585937</v>
      </c>
      <c r="DK469">
        <v>99</v>
      </c>
      <c r="DL469">
        <v>120</v>
      </c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 s="159"/>
      <c r="EK469" s="159"/>
      <c r="EL469" s="160"/>
      <c r="FA469" s="78"/>
    </row>
    <row r="470" spans="1:157">
      <c r="A470" s="26"/>
      <c r="B470" s="26"/>
      <c r="C470" s="315"/>
      <c r="D470" s="37" t="s">
        <v>421</v>
      </c>
      <c r="E470" s="37" t="s">
        <v>422</v>
      </c>
      <c r="F470" s="41"/>
      <c r="G470" s="39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  <c r="AQ470" s="81"/>
      <c r="AR470" s="40"/>
      <c r="AS470" s="40"/>
      <c r="AT470" s="120" t="s">
        <v>1015</v>
      </c>
      <c r="AU470" s="40" t="s">
        <v>1015</v>
      </c>
      <c r="AV470" s="40" t="s">
        <v>1015</v>
      </c>
      <c r="AW470" s="40" t="s">
        <v>1015</v>
      </c>
      <c r="AX470" s="40" t="s">
        <v>1015</v>
      </c>
      <c r="AY470" s="40" t="s">
        <v>1015</v>
      </c>
      <c r="AZ470" s="40" t="s">
        <v>1015</v>
      </c>
      <c r="BA470" s="40" t="s">
        <v>1015</v>
      </c>
      <c r="BB470" s="40" t="s">
        <v>1015</v>
      </c>
      <c r="BC470" s="40" t="s">
        <v>1015</v>
      </c>
      <c r="BD470" s="106" t="s">
        <v>1015</v>
      </c>
      <c r="BE470" s="140" t="s">
        <v>1015</v>
      </c>
      <c r="BF470" s="140" t="s">
        <v>1015</v>
      </c>
      <c r="BG470" s="40"/>
      <c r="BH470" s="40"/>
      <c r="BI470" s="40"/>
      <c r="BJ470" s="40"/>
      <c r="BK470" s="40"/>
      <c r="BL470" s="100"/>
      <c r="BM470" s="101"/>
      <c r="BN470" s="101"/>
      <c r="BO470" s="99"/>
      <c r="BP470" s="9"/>
      <c r="BQ470" s="1"/>
      <c r="BR470" s="25"/>
      <c r="BS470" s="67"/>
      <c r="BT470" s="67"/>
      <c r="BU470" s="84" t="e">
        <v>#VALUE!</v>
      </c>
      <c r="BV470" s="99">
        <v>0</v>
      </c>
      <c r="BW470" s="40">
        <v>6.4533333333333438</v>
      </c>
      <c r="BX470" s="49">
        <v>0.20031920251699112</v>
      </c>
      <c r="BY470" s="57" t="s">
        <v>407</v>
      </c>
      <c r="BZ470" s="14" t="s">
        <v>2297</v>
      </c>
      <c r="CA470" s="245">
        <v>41726.715868055559</v>
      </c>
      <c r="CB470" t="s">
        <v>2674</v>
      </c>
      <c r="CC470" s="13"/>
      <c r="CD470" s="67"/>
      <c r="CE470" s="55"/>
      <c r="CF470" s="71"/>
      <c r="CG470" s="71"/>
      <c r="CH470" s="71"/>
      <c r="CI470" s="55"/>
      <c r="CJ470" s="55"/>
      <c r="CK470" s="55"/>
      <c r="CL470" s="55"/>
      <c r="CM470" s="55"/>
      <c r="CN470"/>
      <c r="CO470"/>
      <c r="CP470"/>
      <c r="CQ470"/>
      <c r="CR470"/>
      <c r="CS470"/>
      <c r="CT470"/>
      <c r="CU470" s="86"/>
      <c r="CV470" s="86"/>
      <c r="CW470" s="86"/>
      <c r="CX470" s="86"/>
      <c r="CY470" s="86"/>
      <c r="CZ470"/>
      <c r="DA470"/>
      <c r="DB470"/>
      <c r="DC470"/>
      <c r="DD470"/>
      <c r="DE470"/>
      <c r="DF470"/>
      <c r="DG470">
        <v>314</v>
      </c>
      <c r="DH470">
        <v>388.13095092773437</v>
      </c>
      <c r="DI470">
        <v>-21.41986083984375</v>
      </c>
      <c r="DJ470">
        <v>35.875</v>
      </c>
      <c r="DK470">
        <v>103</v>
      </c>
      <c r="DL470">
        <v>119.5</v>
      </c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 s="159"/>
      <c r="EK470" s="159"/>
      <c r="EL470" s="160"/>
      <c r="FA470" s="78"/>
    </row>
    <row r="471" spans="1:157">
      <c r="A471" s="26"/>
      <c r="B471" s="26"/>
      <c r="C471" s="315"/>
      <c r="D471" s="37" t="s">
        <v>423</v>
      </c>
      <c r="E471" s="37" t="s">
        <v>424</v>
      </c>
      <c r="F471" s="38"/>
      <c r="G471" s="39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  <c r="AQ471" s="81"/>
      <c r="AR471" s="40"/>
      <c r="AS471" s="40"/>
      <c r="AT471" s="120" t="s">
        <v>1929</v>
      </c>
      <c r="AU471" s="40" t="s">
        <v>1929</v>
      </c>
      <c r="AV471" s="40" t="s">
        <v>1929</v>
      </c>
      <c r="AW471" s="40" t="s">
        <v>1929</v>
      </c>
      <c r="AX471" s="40" t="s">
        <v>1929</v>
      </c>
      <c r="AY471" s="40" t="s">
        <v>1929</v>
      </c>
      <c r="AZ471" s="40" t="s">
        <v>1929</v>
      </c>
      <c r="BA471" s="40" t="s">
        <v>1929</v>
      </c>
      <c r="BB471" s="40" t="s">
        <v>1929</v>
      </c>
      <c r="BC471" s="40" t="s">
        <v>1929</v>
      </c>
      <c r="BD471" s="106" t="s">
        <v>1929</v>
      </c>
      <c r="BE471" s="140" t="s">
        <v>1929</v>
      </c>
      <c r="BF471" s="140" t="s">
        <v>1929</v>
      </c>
      <c r="BG471" s="40"/>
      <c r="BH471" s="40"/>
      <c r="BI471" s="40"/>
      <c r="BJ471" s="40"/>
      <c r="BK471" s="40"/>
      <c r="BL471" s="100"/>
      <c r="BM471" s="101"/>
      <c r="BN471" s="101"/>
      <c r="BO471" s="99"/>
      <c r="BP471" s="9"/>
      <c r="BQ471" s="1"/>
      <c r="BR471" s="25"/>
      <c r="BS471" s="67"/>
      <c r="BT471" s="67"/>
      <c r="BU471" s="84" t="e">
        <v>#VALUE!</v>
      </c>
      <c r="BV471" s="99">
        <v>0</v>
      </c>
      <c r="BW471" s="40">
        <v>6.5066666666666775</v>
      </c>
      <c r="BX471" s="49">
        <v>0.20448156828182151</v>
      </c>
      <c r="BY471" s="57" t="s">
        <v>408</v>
      </c>
      <c r="BZ471" s="14" t="s">
        <v>2297</v>
      </c>
      <c r="CA471" s="245">
        <v>41726.715868055559</v>
      </c>
      <c r="CB471" t="s">
        <v>2675</v>
      </c>
      <c r="CC471" s="13"/>
      <c r="CD471" s="67"/>
      <c r="CE471" s="55"/>
      <c r="CF471" s="71"/>
      <c r="CG471" s="71"/>
      <c r="CH471" s="71"/>
      <c r="CI471" s="55"/>
      <c r="CJ471" s="55"/>
      <c r="CK471" s="55"/>
      <c r="CL471" s="55"/>
      <c r="CM471" s="55"/>
      <c r="CN471"/>
      <c r="CO471"/>
      <c r="CP471"/>
      <c r="CQ471"/>
      <c r="CR471"/>
      <c r="CS471"/>
      <c r="CT471"/>
      <c r="CU471" s="86"/>
      <c r="CV471" s="86"/>
      <c r="CW471" s="86"/>
      <c r="CX471" s="86"/>
      <c r="CY471" s="86"/>
      <c r="CZ471"/>
      <c r="DA471"/>
      <c r="DB471"/>
      <c r="DC471"/>
      <c r="DD471"/>
      <c r="DE471"/>
      <c r="DF471"/>
      <c r="DG471">
        <v>315</v>
      </c>
      <c r="DH471">
        <v>388.13095092773437</v>
      </c>
      <c r="DI471">
        <v>-21.556510925292969</v>
      </c>
      <c r="DJ471">
        <v>39.333332061767578</v>
      </c>
      <c r="DK471">
        <v>100</v>
      </c>
      <c r="DL471">
        <v>120</v>
      </c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 s="159"/>
      <c r="EK471" s="159"/>
      <c r="EL471" s="160"/>
      <c r="FA471" s="78"/>
    </row>
    <row r="472" spans="1:157">
      <c r="A472" s="26"/>
      <c r="B472" s="26"/>
      <c r="C472" s="315"/>
      <c r="D472" s="37" t="s">
        <v>425</v>
      </c>
      <c r="E472" s="37" t="s">
        <v>426</v>
      </c>
      <c r="F472" s="41"/>
      <c r="G472" s="39"/>
      <c r="H472" s="40"/>
      <c r="I472" s="40"/>
      <c r="J472" s="40"/>
      <c r="K472" s="40"/>
      <c r="L472" s="40"/>
      <c r="M472" s="40"/>
      <c r="N472" s="40"/>
      <c r="O472" s="40"/>
      <c r="P472" s="40"/>
      <c r="Q472" s="40"/>
      <c r="R472" s="40"/>
      <c r="S472" s="40"/>
      <c r="T472" s="40"/>
      <c r="U472" s="40"/>
      <c r="V472" s="40"/>
      <c r="W472" s="40"/>
      <c r="X472" s="40"/>
      <c r="Y472" s="40"/>
      <c r="Z472" s="40"/>
      <c r="AA472" s="40"/>
      <c r="AB472" s="40"/>
      <c r="AC472" s="40"/>
      <c r="AD472" s="40"/>
      <c r="AE472" s="40"/>
      <c r="AF472" s="40"/>
      <c r="AG472" s="40"/>
      <c r="AH472" s="40"/>
      <c r="AI472" s="40"/>
      <c r="AJ472" s="40"/>
      <c r="AK472" s="40"/>
      <c r="AL472" s="40"/>
      <c r="AM472" s="40"/>
      <c r="AN472" s="40"/>
      <c r="AO472" s="40"/>
      <c r="AP472" s="40"/>
      <c r="AQ472" s="81"/>
      <c r="AR472" s="40"/>
      <c r="AS472" s="40"/>
      <c r="AT472" s="120" t="s">
        <v>919</v>
      </c>
      <c r="AU472" s="40" t="s">
        <v>919</v>
      </c>
      <c r="AV472" s="40" t="s">
        <v>919</v>
      </c>
      <c r="AW472" s="40" t="s">
        <v>919</v>
      </c>
      <c r="AX472" s="40" t="s">
        <v>919</v>
      </c>
      <c r="AY472" s="40" t="s">
        <v>919</v>
      </c>
      <c r="AZ472" s="40" t="s">
        <v>919</v>
      </c>
      <c r="BA472" s="40" t="s">
        <v>919</v>
      </c>
      <c r="BB472" s="40" t="s">
        <v>919</v>
      </c>
      <c r="BC472" s="40" t="s">
        <v>919</v>
      </c>
      <c r="BD472" s="106" t="s">
        <v>919</v>
      </c>
      <c r="BE472" s="140" t="s">
        <v>919</v>
      </c>
      <c r="BF472" s="140" t="s">
        <v>919</v>
      </c>
      <c r="BG472" s="40"/>
      <c r="BH472" s="40"/>
      <c r="BI472" s="40"/>
      <c r="BJ472" s="40"/>
      <c r="BK472" s="40"/>
      <c r="BL472" s="100"/>
      <c r="BM472" s="101"/>
      <c r="BN472" s="101"/>
      <c r="BO472" s="99"/>
      <c r="BP472" s="9"/>
      <c r="BQ472" s="1"/>
      <c r="BR472" s="25"/>
      <c r="BS472" s="67"/>
      <c r="BT472" s="67"/>
      <c r="BU472" s="84" t="e">
        <v>#VALUE!</v>
      </c>
      <c r="BV472" s="99">
        <v>0</v>
      </c>
      <c r="BW472" s="40">
        <v>6.5600000000000112</v>
      </c>
      <c r="BX472" s="49">
        <v>0.20877502743900456</v>
      </c>
      <c r="BY472" s="57" t="s">
        <v>409</v>
      </c>
      <c r="BZ472" s="14" t="s">
        <v>2297</v>
      </c>
      <c r="CA472" s="245">
        <v>41726.715879629628</v>
      </c>
      <c r="CB472" t="s">
        <v>2676</v>
      </c>
      <c r="CC472" s="13"/>
      <c r="CD472" s="67"/>
      <c r="CE472" s="55"/>
      <c r="CF472" s="71"/>
      <c r="CG472" s="71"/>
      <c r="CH472" s="71"/>
      <c r="CI472" s="55"/>
      <c r="CJ472" s="55"/>
      <c r="CK472" s="55"/>
      <c r="CL472" s="55"/>
      <c r="CM472" s="55"/>
      <c r="CN472"/>
      <c r="CO472"/>
      <c r="CP472"/>
      <c r="CQ472"/>
      <c r="CR472"/>
      <c r="CS472"/>
      <c r="CT472"/>
      <c r="CU472" s="86"/>
      <c r="CV472" s="86"/>
      <c r="CW472" s="86"/>
      <c r="CX472" s="86"/>
      <c r="CY472" s="86"/>
      <c r="CZ472"/>
      <c r="DA472"/>
      <c r="DB472"/>
      <c r="DC472"/>
      <c r="DD472"/>
      <c r="DE472"/>
      <c r="DF472"/>
      <c r="DG472">
        <v>315</v>
      </c>
      <c r="DH472">
        <v>388.13095092773437</v>
      </c>
      <c r="DI472">
        <v>-21.556510925292969</v>
      </c>
      <c r="DJ472">
        <v>37.5625</v>
      </c>
      <c r="DK472">
        <v>100</v>
      </c>
      <c r="DL472">
        <v>119.5</v>
      </c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 s="159"/>
      <c r="EK472" s="159"/>
      <c r="EL472" s="160"/>
      <c r="FA472" s="78"/>
    </row>
    <row r="473" spans="1:157">
      <c r="A473" s="26"/>
      <c r="B473" s="26"/>
      <c r="C473" s="315"/>
      <c r="D473" s="37" t="s">
        <v>428</v>
      </c>
      <c r="E473" s="37" t="s">
        <v>429</v>
      </c>
      <c r="F473" s="38"/>
      <c r="G473" s="39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  <c r="AQ473" s="81"/>
      <c r="AR473" s="40"/>
      <c r="AS473" s="40"/>
      <c r="AT473" s="120" t="s">
        <v>1022</v>
      </c>
      <c r="AU473" s="40" t="s">
        <v>1022</v>
      </c>
      <c r="AV473" s="40" t="s">
        <v>1022</v>
      </c>
      <c r="AW473" s="40" t="s">
        <v>1022</v>
      </c>
      <c r="AX473" s="40" t="s">
        <v>1022</v>
      </c>
      <c r="AY473" s="40" t="s">
        <v>1022</v>
      </c>
      <c r="AZ473" s="40" t="s">
        <v>1022</v>
      </c>
      <c r="BA473" s="40" t="s">
        <v>1022</v>
      </c>
      <c r="BB473" s="40" t="s">
        <v>1022</v>
      </c>
      <c r="BC473" s="40" t="s">
        <v>1022</v>
      </c>
      <c r="BD473" s="106" t="s">
        <v>1022</v>
      </c>
      <c r="BE473" s="140" t="s">
        <v>1022</v>
      </c>
      <c r="BF473" s="140" t="s">
        <v>1022</v>
      </c>
      <c r="BG473" s="40"/>
      <c r="BH473" s="40"/>
      <c r="BI473" s="40"/>
      <c r="BJ473" s="40"/>
      <c r="BK473" s="40"/>
      <c r="BL473" s="100"/>
      <c r="BM473" s="101"/>
      <c r="BN473" s="101"/>
      <c r="BO473" s="99"/>
      <c r="BP473" s="9"/>
      <c r="BQ473" s="1"/>
      <c r="BR473" s="25"/>
      <c r="BS473" s="67"/>
      <c r="BT473" s="67"/>
      <c r="BU473" s="84" t="e">
        <v>#VALUE!</v>
      </c>
      <c r="BV473" s="99">
        <v>0</v>
      </c>
      <c r="BW473" s="40">
        <v>6.6133333333333448</v>
      </c>
      <c r="BX473" s="49">
        <v>0.21320514337828431</v>
      </c>
      <c r="BY473" s="57" t="s">
        <v>410</v>
      </c>
      <c r="BZ473" s="14" t="s">
        <v>2297</v>
      </c>
      <c r="CA473" s="245">
        <v>41726.715879629628</v>
      </c>
      <c r="CB473" t="s">
        <v>2677</v>
      </c>
      <c r="CC473" s="13"/>
      <c r="CD473" s="67"/>
      <c r="CE473" s="55"/>
      <c r="CF473" s="71"/>
      <c r="CG473" s="71"/>
      <c r="CH473" s="71"/>
      <c r="CI473" s="55"/>
      <c r="CJ473" s="55"/>
      <c r="CK473" s="55"/>
      <c r="CL473" s="55"/>
      <c r="CM473" s="55"/>
      <c r="CN473"/>
      <c r="CO473"/>
      <c r="CP473"/>
      <c r="CQ473"/>
      <c r="CR473"/>
      <c r="CS473"/>
      <c r="CT473"/>
      <c r="CU473" s="86"/>
      <c r="CV473" s="86"/>
      <c r="CW473" s="86"/>
      <c r="CX473" s="86"/>
      <c r="CY473" s="86"/>
      <c r="CZ473"/>
      <c r="DA473"/>
      <c r="DB473"/>
      <c r="DC473"/>
      <c r="DD473"/>
      <c r="DE473"/>
      <c r="DF473"/>
      <c r="DG473">
        <v>316</v>
      </c>
      <c r="DH473">
        <v>388.13095092773437</v>
      </c>
      <c r="DI473">
        <v>-21.693593978881836</v>
      </c>
      <c r="DJ473">
        <v>37.1875</v>
      </c>
      <c r="DK473">
        <v>99</v>
      </c>
      <c r="DL473">
        <v>119.5</v>
      </c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 s="159"/>
      <c r="EK473" s="159"/>
      <c r="EL473" s="160"/>
      <c r="FA473" s="78"/>
    </row>
    <row r="474" spans="1:157">
      <c r="A474" s="26"/>
      <c r="B474" s="26"/>
      <c r="C474" s="315"/>
      <c r="D474" s="37" t="s">
        <v>430</v>
      </c>
      <c r="E474" s="37" t="s">
        <v>431</v>
      </c>
      <c r="F474" s="38"/>
      <c r="G474" s="39"/>
      <c r="H474" s="40"/>
      <c r="I474" s="40"/>
      <c r="J474" s="40"/>
      <c r="K474" s="40"/>
      <c r="L474" s="40"/>
      <c r="M474" s="40"/>
      <c r="N474" s="40"/>
      <c r="O474" s="40"/>
      <c r="P474" s="40"/>
      <c r="Q474" s="40"/>
      <c r="R474" s="40"/>
      <c r="S474" s="40"/>
      <c r="T474" s="40"/>
      <c r="U474" s="40"/>
      <c r="V474" s="40"/>
      <c r="W474" s="40"/>
      <c r="X474" s="40"/>
      <c r="Y474" s="40"/>
      <c r="Z474" s="40"/>
      <c r="AA474" s="40"/>
      <c r="AB474" s="40"/>
      <c r="AC474" s="40"/>
      <c r="AD474" s="40"/>
      <c r="AE474" s="40"/>
      <c r="AF474" s="40"/>
      <c r="AG474" s="40"/>
      <c r="AH474" s="40"/>
      <c r="AI474" s="40"/>
      <c r="AJ474" s="40"/>
      <c r="AK474" s="40"/>
      <c r="AL474" s="40"/>
      <c r="AM474" s="40"/>
      <c r="AN474" s="40"/>
      <c r="AO474" s="40"/>
      <c r="AP474" s="40"/>
      <c r="AQ474" s="81"/>
      <c r="AR474" s="40"/>
      <c r="AS474" s="40"/>
      <c r="AT474" s="120" t="s">
        <v>919</v>
      </c>
      <c r="AU474" s="40" t="s">
        <v>919</v>
      </c>
      <c r="AV474" s="40" t="s">
        <v>919</v>
      </c>
      <c r="AW474" s="40" t="s">
        <v>919</v>
      </c>
      <c r="AX474" s="40" t="s">
        <v>919</v>
      </c>
      <c r="AY474" s="40" t="s">
        <v>919</v>
      </c>
      <c r="AZ474" s="40" t="s">
        <v>919</v>
      </c>
      <c r="BA474" s="40" t="s">
        <v>919</v>
      </c>
      <c r="BB474" s="40" t="s">
        <v>919</v>
      </c>
      <c r="BC474" s="40" t="s">
        <v>919</v>
      </c>
      <c r="BD474" s="106" t="s">
        <v>919</v>
      </c>
      <c r="BE474" s="140" t="s">
        <v>919</v>
      </c>
      <c r="BF474" s="140" t="s">
        <v>919</v>
      </c>
      <c r="BG474" s="40"/>
      <c r="BH474" s="40"/>
      <c r="BI474" s="40"/>
      <c r="BJ474" s="40"/>
      <c r="BK474" s="40"/>
      <c r="BL474" s="100"/>
      <c r="BM474" s="101"/>
      <c r="BN474" s="101"/>
      <c r="BO474" s="99"/>
      <c r="BP474" s="9"/>
      <c r="BQ474" s="1"/>
      <c r="BR474" s="25"/>
      <c r="BS474" s="67"/>
      <c r="BT474" s="67"/>
      <c r="BU474" s="84" t="e">
        <v>#VALUE!</v>
      </c>
      <c r="BV474" s="99">
        <v>0</v>
      </c>
      <c r="BW474" s="40">
        <v>6.6666666666666785</v>
      </c>
      <c r="BX474" s="49">
        <v>0.21777777777777882</v>
      </c>
      <c r="BY474" s="57" t="s">
        <v>411</v>
      </c>
      <c r="BZ474" s="14" t="s">
        <v>2297</v>
      </c>
      <c r="CA474" s="245">
        <v>41726.715879629628</v>
      </c>
      <c r="CB474" t="s">
        <v>2678</v>
      </c>
      <c r="CC474" s="13"/>
      <c r="CD474" s="67"/>
      <c r="CE474" s="55"/>
      <c r="CF474" s="71"/>
      <c r="CG474" s="71"/>
      <c r="CH474" s="71"/>
      <c r="CI474" s="55"/>
      <c r="CJ474" s="55"/>
      <c r="CK474" s="55"/>
      <c r="CL474" s="55"/>
      <c r="CM474" s="55"/>
      <c r="CN474"/>
      <c r="CO474"/>
      <c r="CP474"/>
      <c r="CQ474"/>
      <c r="CR474"/>
      <c r="CS474"/>
      <c r="CT474"/>
      <c r="CU474" s="86"/>
      <c r="CV474" s="86"/>
      <c r="CW474" s="86"/>
      <c r="CX474" s="86"/>
      <c r="CY474" s="86"/>
      <c r="CZ474"/>
      <c r="DA474"/>
      <c r="DB474"/>
      <c r="DC474"/>
      <c r="DD474"/>
      <c r="DE474"/>
      <c r="DF474"/>
      <c r="DG474">
        <v>316</v>
      </c>
      <c r="DH474">
        <v>388.13095092773437</v>
      </c>
      <c r="DI474">
        <v>-21.693593978881836</v>
      </c>
      <c r="DJ474">
        <v>39.066665649414063</v>
      </c>
      <c r="DK474">
        <v>100</v>
      </c>
      <c r="DL474">
        <v>120</v>
      </c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 s="159"/>
      <c r="EK474" s="159"/>
      <c r="EL474" s="160"/>
      <c r="FA474" s="78"/>
    </row>
    <row r="475" spans="1:157">
      <c r="A475" s="26"/>
      <c r="B475" s="26"/>
      <c r="C475" s="315"/>
      <c r="D475" s="37" t="s">
        <v>432</v>
      </c>
      <c r="E475" s="37" t="s">
        <v>433</v>
      </c>
      <c r="F475" s="41"/>
      <c r="G475" s="39"/>
      <c r="H475" s="40"/>
      <c r="I475" s="40"/>
      <c r="J475" s="40"/>
      <c r="K475" s="40"/>
      <c r="L475" s="40"/>
      <c r="M475" s="40"/>
      <c r="N475" s="40"/>
      <c r="O475" s="40"/>
      <c r="P475" s="40"/>
      <c r="Q475" s="40"/>
      <c r="R475" s="40"/>
      <c r="S475" s="40"/>
      <c r="T475" s="40"/>
      <c r="U475" s="40"/>
      <c r="V475" s="40"/>
      <c r="W475" s="40"/>
      <c r="X475" s="40"/>
      <c r="Y475" s="40"/>
      <c r="Z475" s="40"/>
      <c r="AA475" s="40"/>
      <c r="AB475" s="40"/>
      <c r="AC475" s="40"/>
      <c r="AD475" s="40"/>
      <c r="AE475" s="40"/>
      <c r="AF475" s="40"/>
      <c r="AG475" s="40"/>
      <c r="AH475" s="40"/>
      <c r="AI475" s="40"/>
      <c r="AJ475" s="40"/>
      <c r="AK475" s="40"/>
      <c r="AL475" s="40"/>
      <c r="AM475" s="40"/>
      <c r="AN475" s="40"/>
      <c r="AO475" s="40"/>
      <c r="AP475" s="40"/>
      <c r="AQ475" s="81"/>
      <c r="AR475" s="40"/>
      <c r="AS475" s="40"/>
      <c r="AT475" s="120" t="s">
        <v>1022</v>
      </c>
      <c r="AU475" s="40" t="s">
        <v>1022</v>
      </c>
      <c r="AV475" s="40" t="s">
        <v>1022</v>
      </c>
      <c r="AW475" s="40" t="s">
        <v>1022</v>
      </c>
      <c r="AX475" s="40" t="s">
        <v>1022</v>
      </c>
      <c r="AY475" s="40" t="s">
        <v>1022</v>
      </c>
      <c r="AZ475" s="40" t="s">
        <v>1022</v>
      </c>
      <c r="BA475" s="40" t="s">
        <v>1022</v>
      </c>
      <c r="BB475" s="40" t="s">
        <v>1022</v>
      </c>
      <c r="BC475" s="40" t="s">
        <v>1022</v>
      </c>
      <c r="BD475" s="106" t="s">
        <v>1022</v>
      </c>
      <c r="BE475" s="140" t="s">
        <v>1022</v>
      </c>
      <c r="BF475" s="140" t="s">
        <v>1022</v>
      </c>
      <c r="BG475" s="40"/>
      <c r="BH475" s="40"/>
      <c r="BI475" s="40"/>
      <c r="BJ475" s="40"/>
      <c r="BK475" s="40"/>
      <c r="BL475" s="100"/>
      <c r="BM475" s="101"/>
      <c r="BN475" s="101"/>
      <c r="BO475" s="99"/>
      <c r="BP475" s="9"/>
      <c r="BQ475" s="1"/>
      <c r="BR475" s="25"/>
      <c r="BS475" s="67"/>
      <c r="BT475" s="67"/>
      <c r="BU475" s="84" t="e">
        <v>#VALUE!</v>
      </c>
      <c r="BV475" s="99">
        <v>0</v>
      </c>
      <c r="BW475" s="40">
        <v>6.7200000000000122</v>
      </c>
      <c r="BX475" s="49">
        <v>0.22249911000356112</v>
      </c>
      <c r="BY475" s="57" t="s">
        <v>412</v>
      </c>
      <c r="BZ475" s="14" t="s">
        <v>2297</v>
      </c>
      <c r="CA475" s="245">
        <v>41726.715891203705</v>
      </c>
      <c r="CB475" t="s">
        <v>2679</v>
      </c>
      <c r="CC475" s="13"/>
      <c r="CD475" s="67"/>
      <c r="CE475" s="55"/>
      <c r="CF475" s="71"/>
      <c r="CG475" s="71"/>
      <c r="CH475" s="71"/>
      <c r="CI475" s="55"/>
      <c r="CJ475" s="55"/>
      <c r="CK475" s="55"/>
      <c r="CL475" s="55"/>
      <c r="CM475" s="55"/>
      <c r="CN475"/>
      <c r="CO475"/>
      <c r="CP475"/>
      <c r="CQ475"/>
      <c r="CR475"/>
      <c r="CS475"/>
      <c r="CT475"/>
      <c r="CU475" s="86"/>
      <c r="CV475" s="86"/>
      <c r="CW475" s="86"/>
      <c r="CX475" s="86"/>
      <c r="CY475" s="86"/>
      <c r="CZ475"/>
      <c r="DA475"/>
      <c r="DB475"/>
      <c r="DC475"/>
      <c r="DD475"/>
      <c r="DE475"/>
      <c r="DF475"/>
      <c r="DG475">
        <v>317</v>
      </c>
      <c r="DH475">
        <v>388.13095092773437</v>
      </c>
      <c r="DI475">
        <v>-21.831111907958984</v>
      </c>
      <c r="DJ475">
        <v>39</v>
      </c>
      <c r="DK475">
        <v>101</v>
      </c>
      <c r="DL475">
        <v>120</v>
      </c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 s="159"/>
      <c r="EK475" s="159"/>
      <c r="EL475" s="160"/>
      <c r="FA475" s="78"/>
    </row>
    <row r="476" spans="1:157">
      <c r="A476" s="26"/>
      <c r="B476" s="26"/>
      <c r="C476" s="315"/>
      <c r="D476" s="37" t="s">
        <v>434</v>
      </c>
      <c r="E476" s="37" t="s">
        <v>435</v>
      </c>
      <c r="F476" s="38"/>
      <c r="G476" s="39"/>
      <c r="H476" s="40"/>
      <c r="I476" s="40"/>
      <c r="J476" s="40"/>
      <c r="K476" s="40"/>
      <c r="L476" s="40"/>
      <c r="M476" s="40"/>
      <c r="N476" s="40"/>
      <c r="O476" s="40"/>
      <c r="P476" s="40"/>
      <c r="Q476" s="40"/>
      <c r="R476" s="40"/>
      <c r="S476" s="40"/>
      <c r="T476" s="40"/>
      <c r="U476" s="40"/>
      <c r="V476" s="40"/>
      <c r="W476" s="40"/>
      <c r="X476" s="40"/>
      <c r="Y476" s="40"/>
      <c r="Z476" s="40"/>
      <c r="AA476" s="40"/>
      <c r="AB476" s="40"/>
      <c r="AC476" s="40"/>
      <c r="AD476" s="40"/>
      <c r="AE476" s="40"/>
      <c r="AF476" s="40"/>
      <c r="AG476" s="40"/>
      <c r="AH476" s="40"/>
      <c r="AI476" s="40"/>
      <c r="AJ476" s="40"/>
      <c r="AK476" s="40"/>
      <c r="AL476" s="40"/>
      <c r="AM476" s="40"/>
      <c r="AN476" s="40"/>
      <c r="AO476" s="40"/>
      <c r="AP476" s="40"/>
      <c r="AQ476" s="81"/>
      <c r="AR476" s="40"/>
      <c r="AS476" s="40"/>
      <c r="AT476" s="120" t="s">
        <v>1861</v>
      </c>
      <c r="AU476" s="40" t="s">
        <v>1861</v>
      </c>
      <c r="AV476" s="40" t="s">
        <v>1861</v>
      </c>
      <c r="AW476" s="40" t="s">
        <v>1861</v>
      </c>
      <c r="AX476" s="40" t="s">
        <v>1861</v>
      </c>
      <c r="AY476" s="40" t="s">
        <v>1861</v>
      </c>
      <c r="AZ476" s="40" t="s">
        <v>1861</v>
      </c>
      <c r="BA476" s="40" t="s">
        <v>1861</v>
      </c>
      <c r="BB476" s="40" t="s">
        <v>1861</v>
      </c>
      <c r="BC476" s="40" t="s">
        <v>1861</v>
      </c>
      <c r="BD476" s="106" t="s">
        <v>1861</v>
      </c>
      <c r="BE476" s="140" t="s">
        <v>1861</v>
      </c>
      <c r="BF476" s="140" t="s">
        <v>1861</v>
      </c>
      <c r="BG476" s="40"/>
      <c r="BH476" s="40"/>
      <c r="BI476" s="40"/>
      <c r="BJ476" s="40"/>
      <c r="BK476" s="40"/>
      <c r="BL476" s="100"/>
      <c r="BM476" s="101"/>
      <c r="BN476" s="101"/>
      <c r="BO476" s="99"/>
      <c r="BP476" s="9"/>
      <c r="BQ476" s="1"/>
      <c r="BR476" s="25"/>
      <c r="BS476" s="67"/>
      <c r="BT476" s="67"/>
      <c r="BU476" s="84" t="e">
        <v>#VALUE!</v>
      </c>
      <c r="BV476" s="99">
        <v>0</v>
      </c>
      <c r="BW476" s="40">
        <v>6.7733333333333459</v>
      </c>
      <c r="BX476" s="49">
        <v>0.22737565799731344</v>
      </c>
      <c r="BY476" s="57" t="s">
        <v>413</v>
      </c>
      <c r="BZ476" s="14" t="s">
        <v>2297</v>
      </c>
      <c r="CA476" s="245">
        <v>41726.715891203705</v>
      </c>
      <c r="CB476" t="s">
        <v>2680</v>
      </c>
      <c r="CC476" s="13"/>
      <c r="CD476" s="67"/>
      <c r="CE476" s="55"/>
      <c r="CF476" s="71"/>
      <c r="CG476" s="71"/>
      <c r="CH476" s="71"/>
      <c r="CI476" s="55"/>
      <c r="CJ476" s="55"/>
      <c r="CK476" s="55"/>
      <c r="CL476" s="55"/>
      <c r="CM476" s="55"/>
      <c r="CN476"/>
      <c r="CO476"/>
      <c r="CP476"/>
      <c r="CQ476"/>
      <c r="CR476"/>
      <c r="CS476"/>
      <c r="CT476"/>
      <c r="CU476" s="86"/>
      <c r="CV476" s="86"/>
      <c r="CW476" s="86"/>
      <c r="CX476" s="86"/>
      <c r="CY476" s="86"/>
      <c r="CZ476"/>
      <c r="DA476"/>
      <c r="DB476"/>
      <c r="DC476"/>
      <c r="DD476"/>
      <c r="DE476"/>
      <c r="DF476"/>
      <c r="DG476">
        <v>318</v>
      </c>
      <c r="DH476">
        <v>388.67047119140625</v>
      </c>
      <c r="DI476">
        <v>-21.969064712524414</v>
      </c>
      <c r="DJ476">
        <v>35.333332061767578</v>
      </c>
      <c r="DK476">
        <v>99</v>
      </c>
      <c r="DL476">
        <v>120</v>
      </c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 s="159"/>
      <c r="EK476" s="159"/>
      <c r="EL476" s="160"/>
      <c r="FA476" s="78"/>
    </row>
    <row r="477" spans="1:157">
      <c r="A477" s="26"/>
      <c r="B477" s="26"/>
      <c r="C477" s="315"/>
      <c r="D477" s="37" t="s">
        <v>1327</v>
      </c>
      <c r="E477" s="37" t="s">
        <v>1625</v>
      </c>
      <c r="F477" s="38"/>
      <c r="G477" s="39"/>
      <c r="H477" s="40"/>
      <c r="I477" s="40"/>
      <c r="J477" s="40"/>
      <c r="K477" s="40"/>
      <c r="L477" s="40"/>
      <c r="M477" s="40"/>
      <c r="N477" s="40"/>
      <c r="O477" s="40"/>
      <c r="P477" s="40"/>
      <c r="Q477" s="40"/>
      <c r="R477" s="40"/>
      <c r="S477" s="40"/>
      <c r="T477" s="40"/>
      <c r="U477" s="40"/>
      <c r="V477" s="40"/>
      <c r="W477" s="40"/>
      <c r="X477" s="40"/>
      <c r="Y477" s="40"/>
      <c r="Z477" s="40"/>
      <c r="AA477" s="40"/>
      <c r="AB477" s="40"/>
      <c r="AC477" s="40"/>
      <c r="AD477" s="40"/>
      <c r="AE477" s="40"/>
      <c r="AF477" s="40"/>
      <c r="AG477" s="40"/>
      <c r="AH477" s="40"/>
      <c r="AI477" s="40"/>
      <c r="AJ477" s="40"/>
      <c r="AK477" s="40"/>
      <c r="AL477" s="40"/>
      <c r="AM477" s="40"/>
      <c r="AN477" s="40"/>
      <c r="AO477" s="40"/>
      <c r="AP477" s="40"/>
      <c r="AQ477" s="81"/>
      <c r="AR477" s="40"/>
      <c r="AS477" s="40"/>
      <c r="AT477" s="120" t="s">
        <v>1861</v>
      </c>
      <c r="AU477" s="40" t="s">
        <v>1861</v>
      </c>
      <c r="AV477" s="40" t="s">
        <v>1861</v>
      </c>
      <c r="AW477" s="40" t="s">
        <v>1861</v>
      </c>
      <c r="AX477" s="40" t="s">
        <v>1861</v>
      </c>
      <c r="AY477" s="40" t="s">
        <v>1861</v>
      </c>
      <c r="AZ477" s="40" t="s">
        <v>1861</v>
      </c>
      <c r="BA477" s="40" t="s">
        <v>1861</v>
      </c>
      <c r="BB477" s="40" t="s">
        <v>1861</v>
      </c>
      <c r="BC477" s="40" t="s">
        <v>1861</v>
      </c>
      <c r="BD477" s="106" t="s">
        <v>1861</v>
      </c>
      <c r="BE477" s="140" t="s">
        <v>1861</v>
      </c>
      <c r="BF477" s="140" t="s">
        <v>1861</v>
      </c>
      <c r="BG477" s="40"/>
      <c r="BH477" s="40"/>
      <c r="BI477" s="40"/>
      <c r="BJ477" s="40"/>
      <c r="BK477" s="40"/>
      <c r="BL477" s="100"/>
      <c r="BM477" s="101"/>
      <c r="BN477" s="101"/>
      <c r="BO477" s="99"/>
      <c r="BP477" s="9"/>
      <c r="BQ477" s="1"/>
      <c r="BR477" s="25"/>
      <c r="BS477" s="67"/>
      <c r="BT477" s="67"/>
      <c r="BU477" s="84" t="e">
        <v>#VALUE!</v>
      </c>
      <c r="BV477" s="99">
        <v>0</v>
      </c>
      <c r="BW477" s="40">
        <v>6.8266666666666795</v>
      </c>
      <c r="BX477" s="49">
        <v>0.2324143007839489</v>
      </c>
      <c r="BY477" s="57" t="s">
        <v>414</v>
      </c>
      <c r="BZ477" s="14" t="s">
        <v>2297</v>
      </c>
      <c r="CA477" s="245">
        <v>41726.715891203705</v>
      </c>
      <c r="CB477" t="s">
        <v>2681</v>
      </c>
      <c r="CC477" s="13"/>
      <c r="CD477" s="67"/>
      <c r="CE477" s="55"/>
      <c r="CF477" s="71"/>
      <c r="CG477" s="71"/>
      <c r="CH477" s="71"/>
      <c r="CI477" s="55"/>
      <c r="CJ477" s="55"/>
      <c r="CK477" s="55"/>
      <c r="CL477" s="55"/>
      <c r="CM477" s="55"/>
      <c r="CN477"/>
      <c r="CO477"/>
      <c r="CP477"/>
      <c r="CQ477"/>
      <c r="CR477"/>
      <c r="CS477"/>
      <c r="CT477"/>
      <c r="CU477" s="86"/>
      <c r="CV477" s="86"/>
      <c r="CW477" s="86"/>
      <c r="CX477" s="86"/>
      <c r="CY477" s="86"/>
      <c r="CZ477"/>
      <c r="DA477"/>
      <c r="DB477"/>
      <c r="DC477"/>
      <c r="DD477"/>
      <c r="DE477"/>
      <c r="DF477"/>
      <c r="DG477">
        <v>318</v>
      </c>
      <c r="DH477">
        <v>388.67047119140625</v>
      </c>
      <c r="DI477">
        <v>-21.969064712524414</v>
      </c>
      <c r="DJ477">
        <v>36.285713195800781</v>
      </c>
      <c r="DK477">
        <v>96</v>
      </c>
      <c r="DL477">
        <v>119.5</v>
      </c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 s="159"/>
      <c r="EK477" s="159"/>
      <c r="EL477" s="160"/>
      <c r="FA477" s="78"/>
    </row>
    <row r="478" spans="1:157">
      <c r="A478" s="26"/>
      <c r="B478" s="26"/>
      <c r="C478" s="315"/>
      <c r="D478" s="37" t="s">
        <v>1626</v>
      </c>
      <c r="E478" s="37" t="s">
        <v>1627</v>
      </c>
      <c r="F478" s="38"/>
      <c r="G478" s="39"/>
      <c r="H478" s="40"/>
      <c r="I478" s="40"/>
      <c r="J478" s="40"/>
      <c r="K478" s="40"/>
      <c r="L478" s="40"/>
      <c r="M478" s="40"/>
      <c r="N478" s="40"/>
      <c r="O478" s="40"/>
      <c r="P478" s="40"/>
      <c r="Q478" s="40"/>
      <c r="R478" s="40"/>
      <c r="S478" s="40"/>
      <c r="T478" s="40"/>
      <c r="U478" s="40"/>
      <c r="V478" s="40"/>
      <c r="W478" s="40"/>
      <c r="X478" s="40"/>
      <c r="Y478" s="40"/>
      <c r="Z478" s="40"/>
      <c r="AA478" s="40"/>
      <c r="AB478" s="40"/>
      <c r="AC478" s="40"/>
      <c r="AD478" s="40"/>
      <c r="AE478" s="40"/>
      <c r="AF478" s="40"/>
      <c r="AG478" s="40"/>
      <c r="AH478" s="40"/>
      <c r="AI478" s="40"/>
      <c r="AJ478" s="40"/>
      <c r="AK478" s="40"/>
      <c r="AL478" s="40"/>
      <c r="AM478" s="40"/>
      <c r="AN478" s="40"/>
      <c r="AO478" s="40"/>
      <c r="AP478" s="40"/>
      <c r="AQ478" s="81"/>
      <c r="AR478" s="40"/>
      <c r="AS478" s="40"/>
      <c r="AT478" s="120" t="s">
        <v>918</v>
      </c>
      <c r="AU478" s="40" t="s">
        <v>918</v>
      </c>
      <c r="AV478" s="40" t="s">
        <v>918</v>
      </c>
      <c r="AW478" s="40" t="s">
        <v>918</v>
      </c>
      <c r="AX478" s="40" t="s">
        <v>918</v>
      </c>
      <c r="AY478" s="40" t="s">
        <v>918</v>
      </c>
      <c r="AZ478" s="40" t="s">
        <v>918</v>
      </c>
      <c r="BA478" s="40" t="s">
        <v>918</v>
      </c>
      <c r="BB478" s="40" t="s">
        <v>918</v>
      </c>
      <c r="BC478" s="40" t="s">
        <v>918</v>
      </c>
      <c r="BD478" s="106" t="s">
        <v>918</v>
      </c>
      <c r="BE478" s="140" t="s">
        <v>918</v>
      </c>
      <c r="BF478" s="140" t="s">
        <v>918</v>
      </c>
      <c r="BG478" s="40"/>
      <c r="BH478" s="40"/>
      <c r="BI478" s="40"/>
      <c r="BJ478" s="40"/>
      <c r="BK478" s="40"/>
      <c r="BL478" s="100"/>
      <c r="BM478" s="101"/>
      <c r="BN478" s="101"/>
      <c r="BO478" s="99"/>
      <c r="BP478" s="9"/>
      <c r="BQ478" s="1"/>
      <c r="BR478" s="25"/>
      <c r="BS478" s="67"/>
      <c r="BT478" s="67"/>
      <c r="BU478" s="84" t="e">
        <v>#VALUE!</v>
      </c>
      <c r="BV478" s="99">
        <v>0</v>
      </c>
      <c r="BW478" s="40">
        <v>6.8800000000000132</v>
      </c>
      <c r="BX478" s="49">
        <v>0.23762230274439344</v>
      </c>
      <c r="BY478" s="57" t="s">
        <v>415</v>
      </c>
      <c r="BZ478" s="14" t="s">
        <v>2297</v>
      </c>
      <c r="CA478" s="245">
        <v>41726.715902777774</v>
      </c>
      <c r="CB478" t="s">
        <v>2442</v>
      </c>
      <c r="CC478" s="13"/>
      <c r="CD478" s="67"/>
      <c r="CE478" s="55"/>
      <c r="CF478" s="71"/>
      <c r="CG478" s="71"/>
      <c r="CH478" s="71"/>
      <c r="CI478" s="55"/>
      <c r="CJ478" s="55"/>
      <c r="CK478" s="55"/>
      <c r="CL478" s="55"/>
      <c r="CM478" s="55"/>
      <c r="CN478"/>
      <c r="CO478"/>
      <c r="CP478"/>
      <c r="CQ478"/>
      <c r="CR478"/>
      <c r="CS478"/>
      <c r="CT478"/>
      <c r="CU478" s="86"/>
      <c r="CV478" s="86"/>
      <c r="CW478" s="86"/>
      <c r="CX478" s="86"/>
      <c r="CY478" s="86"/>
      <c r="CZ478"/>
      <c r="DA478"/>
      <c r="DB478"/>
      <c r="DC478"/>
      <c r="DD478"/>
      <c r="DE478"/>
      <c r="DF478"/>
      <c r="DG478">
        <v>319</v>
      </c>
      <c r="DH478">
        <v>389.3289794921875</v>
      </c>
      <c r="DI478">
        <v>-22.107452392578125</v>
      </c>
      <c r="DJ478">
        <v>34.599998474121094</v>
      </c>
      <c r="DK478">
        <v>99</v>
      </c>
      <c r="DL478">
        <v>120</v>
      </c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 s="159"/>
      <c r="EK478" s="159"/>
      <c r="EL478" s="160"/>
      <c r="FA478" s="78"/>
    </row>
    <row r="479" spans="1:157">
      <c r="A479" s="26"/>
      <c r="B479" s="26"/>
      <c r="C479" s="315"/>
      <c r="D479" s="37" t="s">
        <v>1628</v>
      </c>
      <c r="E479" s="37" t="s">
        <v>1629</v>
      </c>
      <c r="F479" s="38"/>
      <c r="G479" s="39"/>
      <c r="H479" s="40"/>
      <c r="I479" s="40"/>
      <c r="J479" s="40"/>
      <c r="K479" s="40"/>
      <c r="L479" s="40"/>
      <c r="M479" s="40"/>
      <c r="N479" s="40"/>
      <c r="O479" s="40"/>
      <c r="P479" s="40"/>
      <c r="Q479" s="40"/>
      <c r="R479" s="40"/>
      <c r="S479" s="40"/>
      <c r="T479" s="40"/>
      <c r="U479" s="40"/>
      <c r="V479" s="40"/>
      <c r="W479" s="40"/>
      <c r="X479" s="40"/>
      <c r="Y479" s="40"/>
      <c r="Z479" s="40"/>
      <c r="AA479" s="40"/>
      <c r="AB479" s="40"/>
      <c r="AC479" s="40"/>
      <c r="AD479" s="40"/>
      <c r="AE479" s="40"/>
      <c r="AF479" s="40"/>
      <c r="AG479" s="40"/>
      <c r="AH479" s="40"/>
      <c r="AI479" s="40"/>
      <c r="AJ479" s="40"/>
      <c r="AK479" s="40"/>
      <c r="AL479" s="40"/>
      <c r="AM479" s="40"/>
      <c r="AN479" s="40"/>
      <c r="AO479" s="40"/>
      <c r="AP479" s="40"/>
      <c r="AQ479" s="81"/>
      <c r="AR479" s="40"/>
      <c r="AS479" s="40"/>
      <c r="AT479" s="120" t="s">
        <v>781</v>
      </c>
      <c r="AU479" s="40" t="s">
        <v>781</v>
      </c>
      <c r="AV479" s="40" t="s">
        <v>781</v>
      </c>
      <c r="AW479" s="40" t="s">
        <v>781</v>
      </c>
      <c r="AX479" s="40" t="s">
        <v>781</v>
      </c>
      <c r="AY479" s="40" t="s">
        <v>781</v>
      </c>
      <c r="AZ479" s="40" t="s">
        <v>781</v>
      </c>
      <c r="BA479" s="40" t="s">
        <v>781</v>
      </c>
      <c r="BB479" s="40" t="s">
        <v>781</v>
      </c>
      <c r="BC479" s="40" t="s">
        <v>781</v>
      </c>
      <c r="BD479" s="106" t="s">
        <v>781</v>
      </c>
      <c r="BE479" s="140" t="s">
        <v>781</v>
      </c>
      <c r="BF479" s="140" t="s">
        <v>781</v>
      </c>
      <c r="BG479" s="40"/>
      <c r="BH479" s="40"/>
      <c r="BI479" s="40"/>
      <c r="BJ479" s="40"/>
      <c r="BK479" s="40"/>
      <c r="BL479" s="100"/>
      <c r="BM479" s="101"/>
      <c r="BN479" s="101"/>
      <c r="BO479" s="99"/>
      <c r="BP479" s="9"/>
      <c r="BQ479" s="1"/>
      <c r="BR479" s="25"/>
      <c r="BS479" s="67"/>
      <c r="BT479" s="67"/>
      <c r="BU479" s="84" t="e">
        <v>#VALUE!</v>
      </c>
      <c r="BV479" s="99">
        <v>0</v>
      </c>
      <c r="BW479" s="40">
        <v>6.9333333333333469</v>
      </c>
      <c r="BX479" s="49">
        <v>0.24300733981353045</v>
      </c>
      <c r="BY479" s="57" t="s">
        <v>416</v>
      </c>
      <c r="BZ479" s="14" t="s">
        <v>2297</v>
      </c>
      <c r="CA479" s="245">
        <v>41726.715902777774</v>
      </c>
      <c r="CB479" t="s">
        <v>2682</v>
      </c>
      <c r="CC479" s="13"/>
      <c r="CD479" s="67"/>
      <c r="CE479" s="55"/>
      <c r="CF479" s="71"/>
      <c r="CG479" s="71"/>
      <c r="CH479" s="71"/>
      <c r="CI479" s="55"/>
      <c r="CJ479" s="55"/>
      <c r="CK479" s="55"/>
      <c r="CL479" s="55"/>
      <c r="CM479" s="55"/>
      <c r="CN479"/>
      <c r="CO479"/>
      <c r="CP479"/>
      <c r="CQ479"/>
      <c r="CR479"/>
      <c r="CS479"/>
      <c r="CT479"/>
      <c r="CU479" s="86"/>
      <c r="CV479" s="86"/>
      <c r="CW479" s="86"/>
      <c r="CX479" s="86"/>
      <c r="CY479" s="86"/>
      <c r="CZ479"/>
      <c r="DA479"/>
      <c r="DB479"/>
      <c r="DC479"/>
      <c r="DD479"/>
      <c r="DE479"/>
      <c r="DF479"/>
      <c r="DG479">
        <v>320</v>
      </c>
      <c r="DH479">
        <v>389.3289794921875</v>
      </c>
      <c r="DI479">
        <v>-22.246274948120117</v>
      </c>
      <c r="DJ479">
        <v>36.200000762939453</v>
      </c>
      <c r="DK479">
        <v>101</v>
      </c>
      <c r="DL479">
        <v>120</v>
      </c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 s="159"/>
      <c r="EK479" s="159"/>
      <c r="EL479" s="160"/>
      <c r="FA479" s="78"/>
    </row>
    <row r="480" spans="1:157">
      <c r="A480" s="26"/>
      <c r="B480" s="26"/>
      <c r="C480" s="315"/>
      <c r="D480" s="37" t="s">
        <v>942</v>
      </c>
      <c r="E480" s="37" t="s">
        <v>943</v>
      </c>
      <c r="F480" s="38"/>
      <c r="G480" s="39"/>
      <c r="H480" s="40"/>
      <c r="I480" s="40"/>
      <c r="J480" s="40"/>
      <c r="K480" s="40"/>
      <c r="L480" s="40"/>
      <c r="M480" s="40"/>
      <c r="N480" s="40"/>
      <c r="O480" s="40"/>
      <c r="P480" s="40"/>
      <c r="Q480" s="40"/>
      <c r="R480" s="40"/>
      <c r="S480" s="40"/>
      <c r="T480" s="40"/>
      <c r="U480" s="40"/>
      <c r="V480" s="40"/>
      <c r="W480" s="40"/>
      <c r="X480" s="40"/>
      <c r="Y480" s="40"/>
      <c r="Z480" s="40"/>
      <c r="AA480" s="40"/>
      <c r="AB480" s="40"/>
      <c r="AC480" s="40"/>
      <c r="AD480" s="40"/>
      <c r="AE480" s="40"/>
      <c r="AF480" s="40"/>
      <c r="AG480" s="40"/>
      <c r="AH480" s="40"/>
      <c r="AI480" s="40"/>
      <c r="AJ480" s="40"/>
      <c r="AK480" s="40"/>
      <c r="AL480" s="40"/>
      <c r="AM480" s="40"/>
      <c r="AN480" s="40"/>
      <c r="AO480" s="40"/>
      <c r="AP480" s="40"/>
      <c r="AQ480" s="81"/>
      <c r="AR480" s="40"/>
      <c r="AS480" s="40"/>
      <c r="AT480" s="120" t="s">
        <v>1924</v>
      </c>
      <c r="AU480" s="40" t="s">
        <v>1924</v>
      </c>
      <c r="AV480" s="40" t="s">
        <v>1924</v>
      </c>
      <c r="AW480" s="40" t="s">
        <v>1924</v>
      </c>
      <c r="AX480" s="40" t="s">
        <v>1924</v>
      </c>
      <c r="AY480" s="40" t="s">
        <v>1924</v>
      </c>
      <c r="AZ480" s="40" t="s">
        <v>1924</v>
      </c>
      <c r="BA480" s="40" t="s">
        <v>1924</v>
      </c>
      <c r="BB480" s="40" t="s">
        <v>1924</v>
      </c>
      <c r="BC480" s="40" t="s">
        <v>1924</v>
      </c>
      <c r="BD480" s="106" t="s">
        <v>1924</v>
      </c>
      <c r="BE480" s="140" t="s">
        <v>1924</v>
      </c>
      <c r="BF480" s="140" t="s">
        <v>1924</v>
      </c>
      <c r="BG480" s="40"/>
      <c r="BH480" s="40"/>
      <c r="BI480" s="40"/>
      <c r="BJ480" s="40"/>
      <c r="BK480" s="40"/>
      <c r="BL480" s="100"/>
      <c r="BM480" s="101"/>
      <c r="BN480" s="101"/>
      <c r="BO480" s="99"/>
      <c r="BP480" s="9"/>
      <c r="BQ480" s="1"/>
      <c r="BR480" s="25"/>
      <c r="BS480" s="67"/>
      <c r="BT480" s="67"/>
      <c r="BU480" s="84" t="e">
        <v>#VALUE!</v>
      </c>
      <c r="BV480" s="99">
        <v>0</v>
      </c>
      <c r="BW480" s="40">
        <v>6.9866666666666806</v>
      </c>
      <c r="BX480" s="49">
        <v>0.24857752777980835</v>
      </c>
      <c r="BY480" s="57" t="s">
        <v>417</v>
      </c>
      <c r="BZ480" s="14" t="s">
        <v>2297</v>
      </c>
      <c r="CA480" s="245">
        <v>41726.715914351851</v>
      </c>
      <c r="CB480" t="s">
        <v>2683</v>
      </c>
      <c r="CC480" s="13"/>
      <c r="CD480" s="67"/>
      <c r="CE480" s="55"/>
      <c r="CF480" s="71"/>
      <c r="CG480" s="71"/>
      <c r="CH480" s="71"/>
      <c r="CI480" s="55"/>
      <c r="CJ480" s="55"/>
      <c r="CK480" s="55"/>
      <c r="CL480" s="55"/>
      <c r="CM480" s="55"/>
      <c r="CN480"/>
      <c r="CO480"/>
      <c r="CP480"/>
      <c r="CQ480"/>
      <c r="CR480"/>
      <c r="CS480"/>
      <c r="CT480"/>
      <c r="CU480" s="86"/>
      <c r="CV480" s="86"/>
      <c r="CW480" s="86"/>
      <c r="CX480" s="86"/>
      <c r="CY480" s="86"/>
      <c r="CZ480"/>
      <c r="DA480"/>
      <c r="DB480"/>
      <c r="DC480"/>
      <c r="DD480"/>
      <c r="DE480"/>
      <c r="DF480"/>
      <c r="DG480">
        <v>320</v>
      </c>
      <c r="DH480">
        <v>390.03973388671875</v>
      </c>
      <c r="DI480">
        <v>-22.246274948120117</v>
      </c>
      <c r="DJ480">
        <v>34.200000762939453</v>
      </c>
      <c r="DK480">
        <v>100</v>
      </c>
      <c r="DL480">
        <v>120</v>
      </c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 s="159"/>
      <c r="EK480" s="159"/>
      <c r="EL480" s="160"/>
      <c r="FA480" s="78"/>
    </row>
    <row r="481" spans="1:157">
      <c r="A481" s="26"/>
      <c r="B481" s="26"/>
      <c r="C481" s="315"/>
      <c r="D481" s="37" t="s">
        <v>944</v>
      </c>
      <c r="E481" s="37" t="s">
        <v>945</v>
      </c>
      <c r="F481" s="38"/>
      <c r="G481" s="39"/>
      <c r="H481" s="40"/>
      <c r="I481" s="40"/>
      <c r="J481" s="40"/>
      <c r="K481" s="40"/>
      <c r="L481" s="40"/>
      <c r="M481" s="40"/>
      <c r="N481" s="40"/>
      <c r="O481" s="40"/>
      <c r="P481" s="40"/>
      <c r="Q481" s="40"/>
      <c r="R481" s="40"/>
      <c r="S481" s="40"/>
      <c r="T481" s="40"/>
      <c r="U481" s="40"/>
      <c r="V481" s="40"/>
      <c r="W481" s="40"/>
      <c r="X481" s="40"/>
      <c r="Y481" s="40"/>
      <c r="Z481" s="40"/>
      <c r="AA481" s="40"/>
      <c r="AB481" s="40"/>
      <c r="AC481" s="40"/>
      <c r="AD481" s="40"/>
      <c r="AE481" s="40"/>
      <c r="AF481" s="40"/>
      <c r="AG481" s="40"/>
      <c r="AH481" s="40"/>
      <c r="AI481" s="40"/>
      <c r="AJ481" s="40"/>
      <c r="AK481" s="40"/>
      <c r="AL481" s="40"/>
      <c r="AM481" s="40"/>
      <c r="AN481" s="40"/>
      <c r="AO481" s="40"/>
      <c r="AP481" s="40"/>
      <c r="AQ481" s="81"/>
      <c r="AR481" s="40"/>
      <c r="AS481" s="40"/>
      <c r="AT481" s="120" t="s">
        <v>1671</v>
      </c>
      <c r="AU481" s="40" t="s">
        <v>1671</v>
      </c>
      <c r="AV481" s="40" t="s">
        <v>1671</v>
      </c>
      <c r="AW481" s="40" t="s">
        <v>1671</v>
      </c>
      <c r="AX481" s="40" t="s">
        <v>1671</v>
      </c>
      <c r="AY481" s="40" t="s">
        <v>1671</v>
      </c>
      <c r="AZ481" s="40" t="s">
        <v>1671</v>
      </c>
      <c r="BA481" s="40" t="s">
        <v>1671</v>
      </c>
      <c r="BB481" s="40" t="s">
        <v>1671</v>
      </c>
      <c r="BC481" s="40" t="s">
        <v>1671</v>
      </c>
      <c r="BD481" s="106" t="s">
        <v>1671</v>
      </c>
      <c r="BE481" s="140" t="s">
        <v>1671</v>
      </c>
      <c r="BF481" s="140" t="s">
        <v>1671</v>
      </c>
      <c r="BG481" s="40"/>
      <c r="BH481" s="40"/>
      <c r="BI481" s="40"/>
      <c r="BJ481" s="40"/>
      <c r="BK481" s="40"/>
      <c r="BL481" s="100"/>
      <c r="BM481" s="101"/>
      <c r="BN481" s="101"/>
      <c r="BO481" s="99"/>
      <c r="BP481" s="9"/>
      <c r="BQ481" s="1"/>
      <c r="BR481" s="25"/>
      <c r="BS481" s="67"/>
      <c r="BT481" s="67"/>
      <c r="BU481" s="84" t="e">
        <v>#VALUE!</v>
      </c>
      <c r="BV481" s="99">
        <v>0</v>
      </c>
      <c r="BW481" s="40">
        <v>7.0400000000000142</v>
      </c>
      <c r="BX481" s="49">
        <v>0.25</v>
      </c>
      <c r="BY481" s="57" t="s">
        <v>418</v>
      </c>
      <c r="BZ481" s="14" t="s">
        <v>2297</v>
      </c>
      <c r="CA481" s="245">
        <v>41726.715914351851</v>
      </c>
      <c r="CB481" t="s">
        <v>2684</v>
      </c>
      <c r="CC481" s="13"/>
      <c r="CD481" s="67"/>
      <c r="CE481" s="55"/>
      <c r="CF481" s="71"/>
      <c r="CG481" s="71"/>
      <c r="CH481" s="71"/>
      <c r="CI481" s="55"/>
      <c r="CJ481" s="55"/>
      <c r="CK481" s="55"/>
      <c r="CL481" s="55"/>
      <c r="CM481" s="55"/>
      <c r="CN481"/>
      <c r="CO481"/>
      <c r="CP481"/>
      <c r="CQ481"/>
      <c r="CR481"/>
      <c r="CS481"/>
      <c r="CT481"/>
      <c r="CU481" s="86"/>
      <c r="CV481" s="86"/>
      <c r="CW481" s="86"/>
      <c r="CX481" s="86"/>
      <c r="CY481" s="86"/>
      <c r="CZ481"/>
      <c r="DA481"/>
      <c r="DB481"/>
      <c r="DC481"/>
      <c r="DD481"/>
      <c r="DE481"/>
      <c r="DF481"/>
      <c r="DG481">
        <v>321</v>
      </c>
      <c r="DH481">
        <v>390.9093017578125</v>
      </c>
      <c r="DI481">
        <v>-22.385532379150391</v>
      </c>
      <c r="DJ481">
        <v>33.266666412353516</v>
      </c>
      <c r="DK481">
        <v>99</v>
      </c>
      <c r="DL481">
        <v>120</v>
      </c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 s="159"/>
      <c r="EK481" s="159"/>
      <c r="EL481" s="160"/>
      <c r="FA481" s="78"/>
    </row>
    <row r="482" spans="1:157">
      <c r="A482" s="26"/>
      <c r="B482" s="26"/>
      <c r="C482" s="315"/>
      <c r="D482" s="37" t="s">
        <v>946</v>
      </c>
      <c r="E482" s="37" t="s">
        <v>947</v>
      </c>
      <c r="F482" s="38"/>
      <c r="G482" s="39"/>
      <c r="H482" s="40"/>
      <c r="I482" s="40"/>
      <c r="J482" s="40"/>
      <c r="K482" s="40"/>
      <c r="L482" s="40"/>
      <c r="M482" s="40"/>
      <c r="N482" s="40"/>
      <c r="O482" s="40"/>
      <c r="P482" s="40"/>
      <c r="Q482" s="40"/>
      <c r="R482" s="40"/>
      <c r="S482" s="40"/>
      <c r="T482" s="40"/>
      <c r="U482" s="40"/>
      <c r="V482" s="40"/>
      <c r="W482" s="40"/>
      <c r="X482" s="40"/>
      <c r="Y482" s="40"/>
      <c r="Z482" s="40"/>
      <c r="AA482" s="40"/>
      <c r="AB482" s="40"/>
      <c r="AC482" s="40"/>
      <c r="AD482" s="40"/>
      <c r="AE482" s="40"/>
      <c r="AF482" s="40"/>
      <c r="AG482" s="40"/>
      <c r="AH482" s="40"/>
      <c r="AI482" s="40"/>
      <c r="AJ482" s="40"/>
      <c r="AK482" s="40"/>
      <c r="AL482" s="40"/>
      <c r="AM482" s="40"/>
      <c r="AN482" s="40"/>
      <c r="AO482" s="40"/>
      <c r="AP482" s="40"/>
      <c r="AQ482" s="81"/>
      <c r="AR482" s="40"/>
      <c r="AS482" s="40"/>
      <c r="AT482" s="120" t="s">
        <v>2162</v>
      </c>
      <c r="AU482" s="40" t="s">
        <v>2162</v>
      </c>
      <c r="AV482" s="40" t="s">
        <v>2162</v>
      </c>
      <c r="AW482" s="40" t="s">
        <v>2162</v>
      </c>
      <c r="AX482" s="40" t="s">
        <v>2162</v>
      </c>
      <c r="AY482" s="40" t="s">
        <v>2162</v>
      </c>
      <c r="AZ482" s="40" t="s">
        <v>2162</v>
      </c>
      <c r="BA482" s="40" t="s">
        <v>2162</v>
      </c>
      <c r="BB482" s="40" t="s">
        <v>2162</v>
      </c>
      <c r="BC482" s="40" t="s">
        <v>2162</v>
      </c>
      <c r="BD482" s="106" t="s">
        <v>2162</v>
      </c>
      <c r="BE482" s="140" t="s">
        <v>2162</v>
      </c>
      <c r="BF482" s="140" t="s">
        <v>2162</v>
      </c>
      <c r="BG482" s="40"/>
      <c r="BH482" s="40"/>
      <c r="BI482" s="40"/>
      <c r="BJ482" s="40"/>
      <c r="BK482" s="40"/>
      <c r="BL482" s="100"/>
      <c r="BM482" s="101"/>
      <c r="BN482" s="101"/>
      <c r="BO482" s="99"/>
      <c r="BP482" s="9"/>
      <c r="BQ482" s="1"/>
      <c r="BR482" s="25"/>
      <c r="BS482" s="67"/>
      <c r="BT482" s="67"/>
      <c r="BU482" s="84" t="e">
        <v>#VALUE!</v>
      </c>
      <c r="BV482" s="99">
        <v>0</v>
      </c>
      <c r="BW482" s="40">
        <v>7.0933333333333479</v>
      </c>
      <c r="BX482" s="49">
        <v>0.25</v>
      </c>
      <c r="BY482" s="57" t="s">
        <v>419</v>
      </c>
      <c r="BZ482" s="14" t="s">
        <v>2297</v>
      </c>
      <c r="CA482" s="245">
        <v>41726.715914351851</v>
      </c>
      <c r="CB482" t="s">
        <v>2685</v>
      </c>
      <c r="CC482" s="13"/>
      <c r="CD482" s="67"/>
      <c r="CE482" s="55"/>
      <c r="CF482" s="71"/>
      <c r="CG482" s="71"/>
      <c r="CH482" s="71"/>
      <c r="CI482" s="55"/>
      <c r="CJ482" s="55"/>
      <c r="CK482" s="55"/>
      <c r="CL482" s="55"/>
      <c r="CM482" s="55"/>
      <c r="CN482"/>
      <c r="CO482"/>
      <c r="CP482"/>
      <c r="CQ482"/>
      <c r="CR482"/>
      <c r="CS482"/>
      <c r="CT482"/>
      <c r="CU482" s="86"/>
      <c r="CV482" s="86"/>
      <c r="CW482" s="86"/>
      <c r="CX482" s="86"/>
      <c r="CY482" s="86"/>
      <c r="CZ482"/>
      <c r="DA482"/>
      <c r="DB482"/>
      <c r="DC482"/>
      <c r="DD482"/>
      <c r="DE482"/>
      <c r="DF482"/>
      <c r="DG482">
        <v>322</v>
      </c>
      <c r="DH482">
        <v>390.9093017578125</v>
      </c>
      <c r="DI482">
        <v>-22.525222778320313</v>
      </c>
      <c r="DJ482">
        <v>38</v>
      </c>
      <c r="DK482">
        <v>98</v>
      </c>
      <c r="DL482">
        <v>120</v>
      </c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 s="159"/>
      <c r="EK482" s="159"/>
      <c r="EL482" s="160"/>
      <c r="FA482" s="78"/>
    </row>
    <row r="483" spans="1:157" ht="15" thickBot="1">
      <c r="A483" s="26"/>
      <c r="B483" s="26"/>
      <c r="C483" s="315"/>
      <c r="D483" s="37" t="s">
        <v>948</v>
      </c>
      <c r="E483" s="37" t="s">
        <v>949</v>
      </c>
      <c r="F483" s="38"/>
      <c r="G483" s="39"/>
      <c r="H483" s="40"/>
      <c r="I483" s="40"/>
      <c r="J483" s="40"/>
      <c r="K483" s="40"/>
      <c r="L483" s="40"/>
      <c r="M483" s="40"/>
      <c r="N483" s="40"/>
      <c r="O483" s="40"/>
      <c r="P483" s="40"/>
      <c r="Q483" s="40"/>
      <c r="R483" s="40"/>
      <c r="S483" s="40"/>
      <c r="T483" s="40"/>
      <c r="U483" s="40"/>
      <c r="V483" s="40"/>
      <c r="W483" s="40"/>
      <c r="X483" s="40"/>
      <c r="Y483" s="40"/>
      <c r="Z483" s="40"/>
      <c r="AA483" s="40"/>
      <c r="AB483" s="40"/>
      <c r="AC483" s="40"/>
      <c r="AD483" s="40"/>
      <c r="AE483" s="40"/>
      <c r="AF483" s="40"/>
      <c r="AG483" s="40"/>
      <c r="AH483" s="40"/>
      <c r="AI483" s="40"/>
      <c r="AJ483" s="40"/>
      <c r="AK483" s="40"/>
      <c r="AL483" s="40"/>
      <c r="AM483" s="40"/>
      <c r="AN483" s="40"/>
      <c r="AO483" s="45"/>
      <c r="AP483" s="40"/>
      <c r="AQ483" s="81"/>
      <c r="AR483" s="40"/>
      <c r="AS483" s="40"/>
      <c r="AT483" s="120" t="s">
        <v>2162</v>
      </c>
      <c r="AU483" s="40" t="s">
        <v>2162</v>
      </c>
      <c r="AV483" s="40" t="s">
        <v>2162</v>
      </c>
      <c r="AW483" s="40" t="s">
        <v>2162</v>
      </c>
      <c r="AX483" s="40" t="s">
        <v>2162</v>
      </c>
      <c r="AY483" s="40" t="s">
        <v>2162</v>
      </c>
      <c r="AZ483" s="40" t="s">
        <v>2162</v>
      </c>
      <c r="BA483" s="40" t="s">
        <v>2162</v>
      </c>
      <c r="BB483" s="40" t="s">
        <v>2162</v>
      </c>
      <c r="BC483" s="40" t="s">
        <v>2162</v>
      </c>
      <c r="BD483" s="106" t="s">
        <v>2162</v>
      </c>
      <c r="BE483" s="140" t="s">
        <v>2162</v>
      </c>
      <c r="BF483" s="140" t="s">
        <v>2162</v>
      </c>
      <c r="BG483" s="40"/>
      <c r="BH483" s="40"/>
      <c r="BI483" s="40"/>
      <c r="BJ483" s="40"/>
      <c r="BK483" s="40"/>
      <c r="BL483" s="100"/>
      <c r="BM483" s="101"/>
      <c r="BN483" s="101"/>
      <c r="BO483" s="99"/>
      <c r="BP483" s="9"/>
      <c r="BQ483" s="1"/>
      <c r="BR483" s="25"/>
      <c r="BS483" s="67"/>
      <c r="BT483" s="67"/>
      <c r="BU483" s="84" t="e">
        <v>#VALUE!</v>
      </c>
      <c r="BV483" s="99">
        <v>0</v>
      </c>
      <c r="BW483" s="40">
        <v>7.1466666666666816</v>
      </c>
      <c r="BX483" s="49">
        <v>0.25</v>
      </c>
      <c r="BY483" s="57" t="s">
        <v>420</v>
      </c>
      <c r="BZ483" s="14" t="s">
        <v>2297</v>
      </c>
      <c r="CA483" s="245">
        <v>41726.715925925928</v>
      </c>
      <c r="CB483" t="s">
        <v>2686</v>
      </c>
      <c r="CC483" s="13"/>
      <c r="CD483" s="67"/>
      <c r="CE483" s="55"/>
      <c r="CF483" s="71"/>
      <c r="CG483" s="71"/>
      <c r="CH483" s="71"/>
      <c r="CI483" s="55"/>
      <c r="CJ483" s="55"/>
      <c r="CK483" s="55"/>
      <c r="CL483" s="55"/>
      <c r="CM483" s="55"/>
      <c r="CN483"/>
      <c r="CO483"/>
      <c r="CP483"/>
      <c r="CQ483"/>
      <c r="CR483"/>
      <c r="CS483"/>
      <c r="CT483"/>
      <c r="CU483" s="86"/>
      <c r="CV483" s="86"/>
      <c r="CW483" s="86"/>
      <c r="CX483" s="86"/>
      <c r="CY483" s="86"/>
      <c r="CZ483"/>
      <c r="DA483"/>
      <c r="DB483"/>
      <c r="DC483"/>
      <c r="DD483"/>
      <c r="DE483"/>
      <c r="DF483"/>
      <c r="DG483">
        <v>322</v>
      </c>
      <c r="DH483">
        <v>391.52926635742187</v>
      </c>
      <c r="DI483">
        <v>-22.525222778320313</v>
      </c>
      <c r="DJ483">
        <v>34.375</v>
      </c>
      <c r="DK483">
        <v>101</v>
      </c>
      <c r="DL483">
        <v>119.5</v>
      </c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 s="159"/>
      <c r="EK483" s="159"/>
      <c r="EL483" s="160"/>
      <c r="FA483" s="78"/>
    </row>
    <row r="484" spans="1:157">
      <c r="A484" s="26"/>
      <c r="B484" s="26"/>
      <c r="C484" s="316"/>
      <c r="D484" s="37" t="s">
        <v>950</v>
      </c>
      <c r="E484" s="37" t="s">
        <v>951</v>
      </c>
      <c r="F484" s="38"/>
      <c r="G484" s="39"/>
      <c r="H484" s="40"/>
      <c r="I484" s="40"/>
      <c r="J484" s="40"/>
      <c r="K484" s="40"/>
      <c r="L484" s="40"/>
      <c r="M484" s="40"/>
      <c r="N484" s="40"/>
      <c r="O484" s="40"/>
      <c r="P484" s="40"/>
      <c r="Q484" s="40"/>
      <c r="R484" s="40"/>
      <c r="S484" s="40"/>
      <c r="T484" s="40"/>
      <c r="U484" s="40"/>
      <c r="V484" s="40"/>
      <c r="W484" s="40"/>
      <c r="X484" s="40"/>
      <c r="Y484" s="40"/>
      <c r="Z484" s="40"/>
      <c r="AA484" s="40"/>
      <c r="AB484" s="40"/>
      <c r="AC484" s="40"/>
      <c r="AD484" s="40"/>
      <c r="AE484" s="40"/>
      <c r="AF484" s="40"/>
      <c r="AG484" s="40"/>
      <c r="AH484" s="40"/>
      <c r="AI484" s="40"/>
      <c r="AJ484" s="40"/>
      <c r="AK484" s="40"/>
      <c r="AL484" s="40"/>
      <c r="AM484" s="40"/>
      <c r="AN484" s="40"/>
      <c r="AO484" s="40"/>
      <c r="AP484" s="40"/>
      <c r="AQ484" s="81"/>
      <c r="AR484" s="40"/>
      <c r="AS484" s="40"/>
      <c r="AT484" s="120" t="s">
        <v>2162</v>
      </c>
      <c r="AU484" s="40" t="s">
        <v>2162</v>
      </c>
      <c r="AV484" s="40" t="s">
        <v>2162</v>
      </c>
      <c r="AW484" s="40" t="s">
        <v>2162</v>
      </c>
      <c r="AX484" s="40" t="s">
        <v>2162</v>
      </c>
      <c r="AY484" s="40" t="s">
        <v>2162</v>
      </c>
      <c r="AZ484" s="40" t="s">
        <v>2162</v>
      </c>
      <c r="BA484" s="40" t="s">
        <v>2162</v>
      </c>
      <c r="BB484" s="40" t="s">
        <v>2162</v>
      </c>
      <c r="BC484" s="40" t="s">
        <v>2162</v>
      </c>
      <c r="BD484" s="106" t="s">
        <v>2162</v>
      </c>
      <c r="BE484" s="140" t="s">
        <v>2162</v>
      </c>
      <c r="BF484" s="140" t="s">
        <v>2162</v>
      </c>
      <c r="BG484" s="40"/>
      <c r="BH484" s="40"/>
      <c r="BI484" s="40"/>
      <c r="BJ484" s="40"/>
      <c r="BK484" s="40"/>
      <c r="BL484" s="100"/>
      <c r="BM484" s="101"/>
      <c r="BN484" s="101"/>
      <c r="BO484" s="99"/>
      <c r="BP484" s="9"/>
      <c r="BQ484" s="1"/>
      <c r="BR484" s="25"/>
      <c r="BS484" s="67"/>
      <c r="BT484" s="67"/>
      <c r="BU484" s="84" t="e">
        <v>#VALUE!</v>
      </c>
      <c r="BV484" s="99">
        <v>0</v>
      </c>
      <c r="BW484" s="40">
        <v>7.2000000000000153</v>
      </c>
      <c r="BX484" s="49">
        <v>0.25</v>
      </c>
      <c r="BY484" s="57" t="s">
        <v>1958</v>
      </c>
      <c r="BZ484" s="14" t="s">
        <v>2297</v>
      </c>
      <c r="CA484" s="245">
        <v>41726.715925925928</v>
      </c>
      <c r="CB484" t="s">
        <v>2298</v>
      </c>
      <c r="CC484" s="13"/>
      <c r="CD484" s="67"/>
      <c r="CE484" s="55"/>
      <c r="CF484" s="71"/>
      <c r="CG484" s="71"/>
      <c r="CH484" s="71"/>
      <c r="CI484" s="55"/>
      <c r="CJ484" s="55"/>
      <c r="CK484" s="55"/>
      <c r="CL484" s="55"/>
      <c r="CM484" s="55"/>
      <c r="CN484"/>
      <c r="CO484"/>
      <c r="CP484"/>
      <c r="CQ484"/>
      <c r="CR484"/>
      <c r="CS484"/>
      <c r="CT484"/>
      <c r="CU484" s="86"/>
      <c r="CV484" s="86"/>
      <c r="CW484" s="86"/>
      <c r="CX484" s="86"/>
      <c r="CY484" s="86"/>
      <c r="CZ484"/>
      <c r="DA484"/>
      <c r="DB484"/>
      <c r="DC484"/>
      <c r="DD484"/>
      <c r="DE484"/>
      <c r="DF484"/>
      <c r="DG484">
        <v>323</v>
      </c>
      <c r="DH484">
        <v>392.19619750976562</v>
      </c>
      <c r="DI484">
        <v>-22.665348052978516</v>
      </c>
      <c r="DJ484">
        <v>34</v>
      </c>
      <c r="DK484">
        <v>100</v>
      </c>
      <c r="DL484">
        <v>120</v>
      </c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 s="159"/>
      <c r="EK484" s="159"/>
      <c r="EL484" s="160"/>
      <c r="FA484" s="78"/>
    </row>
    <row r="485" spans="1:157">
      <c r="A485" s="26"/>
      <c r="B485" s="26"/>
      <c r="C485" s="314" t="s">
        <v>952</v>
      </c>
      <c r="D485" s="37" t="s">
        <v>953</v>
      </c>
      <c r="E485" s="37" t="s">
        <v>2216</v>
      </c>
      <c r="F485" s="38"/>
      <c r="G485" s="39"/>
      <c r="H485" s="40"/>
      <c r="I485" s="40"/>
      <c r="J485" s="40"/>
      <c r="K485" s="40"/>
      <c r="L485" s="40"/>
      <c r="M485" s="40"/>
      <c r="N485" s="40"/>
      <c r="O485" s="40"/>
      <c r="P485" s="40"/>
      <c r="Q485" s="40"/>
      <c r="R485" s="40"/>
      <c r="S485" s="40"/>
      <c r="T485" s="40"/>
      <c r="U485" s="40"/>
      <c r="V485" s="40"/>
      <c r="W485" s="40"/>
      <c r="X485" s="40"/>
      <c r="Y485" s="40"/>
      <c r="Z485" s="40"/>
      <c r="AA485" s="40"/>
      <c r="AB485" s="40"/>
      <c r="AC485" s="40"/>
      <c r="AD485" s="40"/>
      <c r="AE485" s="40"/>
      <c r="AF485" s="40"/>
      <c r="AG485" s="40"/>
      <c r="AH485" s="40"/>
      <c r="AI485" s="40"/>
      <c r="AJ485" s="40"/>
      <c r="AK485" s="40"/>
      <c r="AL485" s="40"/>
      <c r="AM485" s="40"/>
      <c r="AN485" s="40"/>
      <c r="AO485" s="40"/>
      <c r="AP485" s="40"/>
      <c r="AQ485" s="81"/>
      <c r="AR485" s="40"/>
      <c r="AS485" s="40"/>
      <c r="AT485" s="120" t="s">
        <v>922</v>
      </c>
      <c r="AU485" s="40" t="s">
        <v>922</v>
      </c>
      <c r="AV485" s="40" t="s">
        <v>922</v>
      </c>
      <c r="AW485" s="40" t="s">
        <v>922</v>
      </c>
      <c r="AX485" s="40" t="s">
        <v>922</v>
      </c>
      <c r="AY485" s="40" t="s">
        <v>922</v>
      </c>
      <c r="AZ485" s="40" t="s">
        <v>922</v>
      </c>
      <c r="BA485" s="40" t="s">
        <v>922</v>
      </c>
      <c r="BB485" s="40" t="s">
        <v>922</v>
      </c>
      <c r="BC485" s="40" t="s">
        <v>922</v>
      </c>
      <c r="BD485" s="106" t="s">
        <v>922</v>
      </c>
      <c r="BE485" s="140" t="s">
        <v>922</v>
      </c>
      <c r="BF485" s="140" t="s">
        <v>922</v>
      </c>
      <c r="BG485" s="40"/>
      <c r="BH485" s="40"/>
      <c r="BI485" s="40"/>
      <c r="BJ485" s="40"/>
      <c r="BK485" s="40"/>
      <c r="BL485" s="100"/>
      <c r="BM485" s="101"/>
      <c r="BN485" s="101"/>
      <c r="BO485" s="99"/>
      <c r="BP485" s="9"/>
      <c r="BQ485" s="1"/>
      <c r="BR485" s="25"/>
      <c r="BS485" s="67"/>
      <c r="BT485" s="67"/>
      <c r="BU485" s="84" t="e">
        <v>#VALUE!</v>
      </c>
      <c r="BV485" s="99">
        <v>0</v>
      </c>
      <c r="BW485" s="40">
        <v>7.253333333333349</v>
      </c>
      <c r="BX485" s="49">
        <v>0.25</v>
      </c>
      <c r="BY485" s="57" t="s">
        <v>1959</v>
      </c>
      <c r="BZ485" s="14" t="s">
        <v>2297</v>
      </c>
      <c r="CA485" s="245">
        <v>41726.715925925928</v>
      </c>
      <c r="CB485" t="s">
        <v>2298</v>
      </c>
      <c r="CC485" s="13"/>
      <c r="CD485" s="67"/>
      <c r="CE485" s="55"/>
      <c r="CF485" s="71"/>
      <c r="CG485" s="71"/>
      <c r="CH485" s="71"/>
      <c r="CI485" s="55"/>
      <c r="CJ485" s="55"/>
      <c r="CK485" s="55"/>
      <c r="CL485" s="55"/>
      <c r="CM485" s="55"/>
      <c r="CN485"/>
      <c r="CO485"/>
      <c r="CP485"/>
      <c r="CQ485"/>
      <c r="CR485"/>
      <c r="CS485"/>
      <c r="CT485"/>
      <c r="CU485" s="86"/>
      <c r="CV485" s="86"/>
      <c r="CW485" s="86"/>
      <c r="CX485" s="86"/>
      <c r="CY485" s="86"/>
      <c r="CZ485"/>
      <c r="DA485"/>
      <c r="DB485"/>
      <c r="DC485"/>
      <c r="DD485"/>
      <c r="DE485"/>
      <c r="DF485"/>
      <c r="DG485">
        <v>324</v>
      </c>
      <c r="DH485">
        <v>392.67501831054687</v>
      </c>
      <c r="DI485">
        <v>-22.805908203125</v>
      </c>
      <c r="DJ485">
        <v>34.799999237060547</v>
      </c>
      <c r="DK485">
        <v>101</v>
      </c>
      <c r="DL485">
        <v>120</v>
      </c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 s="159"/>
      <c r="EK485" s="159"/>
      <c r="EL485" s="160"/>
      <c r="FA485" s="78"/>
    </row>
    <row r="486" spans="1:157">
      <c r="A486" s="26"/>
      <c r="B486" s="26"/>
      <c r="C486" s="315"/>
      <c r="D486" s="37" t="s">
        <v>2217</v>
      </c>
      <c r="E486" s="37" t="s">
        <v>2066</v>
      </c>
      <c r="F486" s="38"/>
      <c r="G486" s="39"/>
      <c r="H486" s="40"/>
      <c r="I486" s="40"/>
      <c r="J486" s="40"/>
      <c r="K486" s="40"/>
      <c r="L486" s="40"/>
      <c r="M486" s="40"/>
      <c r="N486" s="40"/>
      <c r="O486" s="40"/>
      <c r="P486" s="40"/>
      <c r="Q486" s="40"/>
      <c r="R486" s="40"/>
      <c r="S486" s="40"/>
      <c r="T486" s="40"/>
      <c r="U486" s="40"/>
      <c r="V486" s="40"/>
      <c r="W486" s="40"/>
      <c r="X486" s="40"/>
      <c r="Y486" s="40"/>
      <c r="Z486" s="40"/>
      <c r="AA486" s="40"/>
      <c r="AB486" s="40"/>
      <c r="AC486" s="40"/>
      <c r="AD486" s="40"/>
      <c r="AE486" s="40"/>
      <c r="AF486" s="40"/>
      <c r="AG486" s="40"/>
      <c r="AH486" s="40"/>
      <c r="AI486" s="40"/>
      <c r="AJ486" s="40"/>
      <c r="AK486" s="40"/>
      <c r="AL486" s="40"/>
      <c r="AM486" s="40"/>
      <c r="AN486" s="40"/>
      <c r="AO486" s="40"/>
      <c r="AP486" s="40"/>
      <c r="AQ486" s="81"/>
      <c r="AR486" s="40"/>
      <c r="AS486" s="40"/>
      <c r="AT486" s="120" t="s">
        <v>922</v>
      </c>
      <c r="AU486" s="40" t="s">
        <v>922</v>
      </c>
      <c r="AV486" s="40" t="s">
        <v>922</v>
      </c>
      <c r="AW486" s="40" t="s">
        <v>823</v>
      </c>
      <c r="AX486" s="40" t="s">
        <v>922</v>
      </c>
      <c r="AY486" s="40" t="s">
        <v>806</v>
      </c>
      <c r="AZ486" s="40" t="s">
        <v>1614</v>
      </c>
      <c r="BA486" s="40" t="s">
        <v>1614</v>
      </c>
      <c r="BB486" s="40" t="s">
        <v>922</v>
      </c>
      <c r="BC486" s="40" t="s">
        <v>806</v>
      </c>
      <c r="BD486" s="106" t="s">
        <v>922</v>
      </c>
      <c r="BE486" s="140" t="s">
        <v>922</v>
      </c>
      <c r="BF486" s="140" t="s">
        <v>922</v>
      </c>
      <c r="BG486" s="40"/>
      <c r="BH486" s="40"/>
      <c r="BI486" s="40"/>
      <c r="BJ486" s="40"/>
      <c r="BK486" s="40"/>
      <c r="BL486" s="40"/>
      <c r="BM486" s="40"/>
      <c r="BN486" s="40"/>
      <c r="BO486" s="40"/>
      <c r="BS486" s="67"/>
      <c r="BT486" s="67"/>
      <c r="BU486" s="84" t="e">
        <v>#VALUE!</v>
      </c>
      <c r="BV486" s="99">
        <v>0</v>
      </c>
      <c r="BW486" s="40">
        <v>7.3066666666666826</v>
      </c>
      <c r="BX486" s="49">
        <v>0.25</v>
      </c>
      <c r="BY486" s="57" t="s">
        <v>1960</v>
      </c>
      <c r="BZ486" s="14" t="s">
        <v>427</v>
      </c>
      <c r="CA486" s="245">
        <v>41726.715937499997</v>
      </c>
      <c r="CB486" t="s">
        <v>2385</v>
      </c>
      <c r="CC486" s="13"/>
      <c r="CD486" s="67"/>
      <c r="CE486" s="55"/>
      <c r="CF486" s="71"/>
      <c r="CG486" s="71"/>
      <c r="CH486" s="71"/>
      <c r="CI486" s="55"/>
      <c r="CJ486" s="55"/>
      <c r="CK486" s="55"/>
      <c r="CL486" s="55"/>
      <c r="CM486" s="55"/>
      <c r="CN486"/>
      <c r="CO486"/>
      <c r="CP486"/>
      <c r="CQ486"/>
      <c r="CR486"/>
      <c r="CS486"/>
      <c r="CT486"/>
      <c r="CU486" s="86"/>
      <c r="CV486" s="86"/>
      <c r="CW486" s="86"/>
      <c r="CX486" s="86"/>
      <c r="CY486" s="86"/>
      <c r="CZ486"/>
      <c r="DA486"/>
      <c r="DB486"/>
      <c r="DC486"/>
      <c r="DD486"/>
      <c r="DE486"/>
      <c r="DF486"/>
      <c r="DG486">
        <v>325</v>
      </c>
      <c r="DH486">
        <v>392.67501831054687</v>
      </c>
      <c r="DI486">
        <v>-22.946903228759766</v>
      </c>
      <c r="DJ486">
        <v>37.133335113525391</v>
      </c>
      <c r="DK486">
        <v>101</v>
      </c>
      <c r="DL486">
        <v>120</v>
      </c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 s="159"/>
      <c r="EK486" s="159"/>
      <c r="EL486" s="160"/>
      <c r="FA486" s="78"/>
    </row>
    <row r="487" spans="1:157">
      <c r="A487" s="26"/>
      <c r="B487" s="26"/>
      <c r="C487" s="315"/>
      <c r="D487" s="37" t="s">
        <v>1608</v>
      </c>
      <c r="E487" s="37" t="s">
        <v>455</v>
      </c>
      <c r="F487" s="38"/>
      <c r="G487" s="39"/>
      <c r="H487" s="40"/>
      <c r="I487" s="40"/>
      <c r="J487" s="40"/>
      <c r="K487" s="40"/>
      <c r="L487" s="40"/>
      <c r="M487" s="40"/>
      <c r="N487" s="40"/>
      <c r="O487" s="40"/>
      <c r="P487" s="40"/>
      <c r="Q487" s="40"/>
      <c r="R487" s="40"/>
      <c r="S487" s="40"/>
      <c r="T487" s="40"/>
      <c r="U487" s="40"/>
      <c r="V487" s="40"/>
      <c r="W487" s="40"/>
      <c r="X487" s="40"/>
      <c r="Y487" s="40"/>
      <c r="Z487" s="40"/>
      <c r="AA487" s="40"/>
      <c r="AB487" s="40"/>
      <c r="AC487" s="40"/>
      <c r="AD487" s="40"/>
      <c r="AE487" s="40"/>
      <c r="AF487" s="40"/>
      <c r="AG487" s="40"/>
      <c r="AH487" s="40"/>
      <c r="AI487" s="40"/>
      <c r="AJ487" s="40"/>
      <c r="AK487" s="40"/>
      <c r="AL487" s="40"/>
      <c r="AM487" s="40"/>
      <c r="AN487" s="40"/>
      <c r="AO487" s="40"/>
      <c r="AP487" s="40"/>
      <c r="AQ487" s="81"/>
      <c r="AR487" s="40"/>
      <c r="AS487" s="40"/>
      <c r="AT487" s="120" t="s">
        <v>1611</v>
      </c>
      <c r="AU487" s="40" t="s">
        <v>1611</v>
      </c>
      <c r="AV487" s="40" t="s">
        <v>1611</v>
      </c>
      <c r="AW487" s="40" t="s">
        <v>1611</v>
      </c>
      <c r="AX487" s="40" t="s">
        <v>1611</v>
      </c>
      <c r="AY487" s="40" t="s">
        <v>1611</v>
      </c>
      <c r="AZ487" s="40" t="s">
        <v>1611</v>
      </c>
      <c r="BA487" s="40" t="s">
        <v>1611</v>
      </c>
      <c r="BB487" s="40" t="s">
        <v>1611</v>
      </c>
      <c r="BC487" s="40" t="s">
        <v>1611</v>
      </c>
      <c r="BD487" s="106" t="s">
        <v>437</v>
      </c>
      <c r="BE487" s="140" t="s">
        <v>437</v>
      </c>
      <c r="BF487" s="140" t="s">
        <v>437</v>
      </c>
      <c r="BG487" s="40"/>
      <c r="BH487" s="40"/>
      <c r="BI487" s="40"/>
      <c r="BJ487" s="40"/>
      <c r="BK487" s="40"/>
      <c r="BL487" s="40"/>
      <c r="BM487" s="40"/>
      <c r="BN487" s="40"/>
      <c r="BO487" s="40"/>
      <c r="BS487" s="67"/>
      <c r="BT487" s="67"/>
      <c r="BU487" s="84" t="e">
        <v>#VALUE!</v>
      </c>
      <c r="BV487" s="99">
        <v>0</v>
      </c>
      <c r="BW487" s="40">
        <v>7.3600000000000163</v>
      </c>
      <c r="BX487" s="49">
        <v>0.25</v>
      </c>
      <c r="BY487" s="57" t="s">
        <v>1961</v>
      </c>
      <c r="BZ487" s="14" t="s">
        <v>1633</v>
      </c>
      <c r="CA487" s="245">
        <v>41726.715937499997</v>
      </c>
      <c r="CB487" t="s">
        <v>2662</v>
      </c>
      <c r="CC487" s="13"/>
      <c r="CD487" s="67"/>
      <c r="CE487" s="55"/>
      <c r="CF487" s="71"/>
      <c r="CG487" s="71"/>
      <c r="CH487" s="71"/>
      <c r="CI487" s="55"/>
      <c r="CJ487" s="55"/>
      <c r="CK487" s="55"/>
      <c r="CL487" s="55"/>
      <c r="CM487" s="55"/>
      <c r="CN487"/>
      <c r="CO487"/>
      <c r="CP487"/>
      <c r="CQ487"/>
      <c r="CR487"/>
      <c r="CS487"/>
      <c r="CT487"/>
      <c r="CU487" s="86"/>
      <c r="CV487" s="86"/>
      <c r="CW487" s="86"/>
      <c r="CX487" s="86"/>
      <c r="CY487" s="86"/>
      <c r="CZ487"/>
      <c r="DA487"/>
      <c r="DB487"/>
      <c r="DC487"/>
      <c r="DD487"/>
      <c r="DE487"/>
      <c r="DF487"/>
      <c r="DG487">
        <v>325</v>
      </c>
      <c r="DH487">
        <v>392.67501831054687</v>
      </c>
      <c r="DI487">
        <v>-22.946903228759766</v>
      </c>
      <c r="DJ487">
        <v>36.266666412353516</v>
      </c>
      <c r="DK487">
        <v>101</v>
      </c>
      <c r="DL487">
        <v>119</v>
      </c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 s="159"/>
      <c r="EK487" s="159"/>
      <c r="EL487" s="160"/>
      <c r="FA487" s="78"/>
    </row>
    <row r="488" spans="1:157">
      <c r="A488" s="26"/>
      <c r="B488" s="26"/>
      <c r="C488" s="315"/>
      <c r="D488" s="37" t="s">
        <v>1609</v>
      </c>
      <c r="E488" s="37" t="s">
        <v>277</v>
      </c>
      <c r="F488" s="38"/>
      <c r="G488" s="39"/>
      <c r="H488" s="40"/>
      <c r="I488" s="40"/>
      <c r="J488" s="40"/>
      <c r="K488" s="40"/>
      <c r="L488" s="40"/>
      <c r="M488" s="40"/>
      <c r="N488" s="40"/>
      <c r="O488" s="40"/>
      <c r="P488" s="40"/>
      <c r="Q488" s="40"/>
      <c r="R488" s="40"/>
      <c r="S488" s="40"/>
      <c r="T488" s="40"/>
      <c r="U488" s="40"/>
      <c r="V488" s="40"/>
      <c r="W488" s="40"/>
      <c r="X488" s="40"/>
      <c r="Y488" s="40"/>
      <c r="Z488" s="40"/>
      <c r="AA488" s="40"/>
      <c r="AB488" s="40"/>
      <c r="AC488" s="40"/>
      <c r="AD488" s="40"/>
      <c r="AE488" s="40"/>
      <c r="AF488" s="40"/>
      <c r="AG488" s="40"/>
      <c r="AH488" s="40"/>
      <c r="AI488" s="40"/>
      <c r="AJ488" s="40"/>
      <c r="AK488" s="40"/>
      <c r="AL488" s="40"/>
      <c r="AM488" s="40"/>
      <c r="AN488" s="40"/>
      <c r="AO488" s="40"/>
      <c r="AP488" s="40"/>
      <c r="AQ488" s="81"/>
      <c r="AR488" s="40"/>
      <c r="AS488" s="40"/>
      <c r="AT488" s="120" t="s">
        <v>1611</v>
      </c>
      <c r="AU488" s="40" t="s">
        <v>1611</v>
      </c>
      <c r="AV488" s="40" t="s">
        <v>1611</v>
      </c>
      <c r="AW488" s="40" t="s">
        <v>1611</v>
      </c>
      <c r="AX488" s="40" t="s">
        <v>1611</v>
      </c>
      <c r="AY488" s="40" t="s">
        <v>1611</v>
      </c>
      <c r="AZ488" s="40" t="s">
        <v>1611</v>
      </c>
      <c r="BA488" s="40" t="s">
        <v>1611</v>
      </c>
      <c r="BB488" s="40" t="s">
        <v>1611</v>
      </c>
      <c r="BC488" s="40" t="s">
        <v>1611</v>
      </c>
      <c r="BD488" s="106" t="s">
        <v>437</v>
      </c>
      <c r="BE488" s="140" t="s">
        <v>437</v>
      </c>
      <c r="BF488" s="140" t="s">
        <v>437</v>
      </c>
      <c r="BG488" s="40"/>
      <c r="BH488" s="40"/>
      <c r="BI488" s="40"/>
      <c r="BJ488" s="40"/>
      <c r="BK488" s="40"/>
      <c r="BL488" s="40"/>
      <c r="BM488" s="40"/>
      <c r="BN488" s="40"/>
      <c r="BO488" s="40"/>
      <c r="BS488" s="67"/>
      <c r="BT488" s="67"/>
      <c r="BU488" s="84" t="e">
        <v>#VALUE!</v>
      </c>
      <c r="BV488" s="99">
        <v>0</v>
      </c>
      <c r="BW488" s="40">
        <v>7.41333333333335</v>
      </c>
      <c r="BX488" s="49">
        <v>0.25</v>
      </c>
      <c r="BY488" s="57" t="s">
        <v>1962</v>
      </c>
      <c r="BZ488" s="14" t="s">
        <v>2448</v>
      </c>
      <c r="CA488" s="245">
        <v>41726.715949074074</v>
      </c>
      <c r="CB488" t="s">
        <v>2220</v>
      </c>
      <c r="CC488" s="13"/>
      <c r="CD488" s="67"/>
      <c r="CE488" s="55"/>
      <c r="CF488" s="71"/>
      <c r="CG488" s="71"/>
      <c r="CH488" s="71"/>
      <c r="CI488" s="55"/>
      <c r="CJ488" s="55"/>
      <c r="CK488" s="55"/>
      <c r="CL488" s="55"/>
      <c r="CM488" s="55"/>
      <c r="CN488"/>
      <c r="CO488"/>
      <c r="CP488"/>
      <c r="CQ488"/>
      <c r="CR488"/>
      <c r="CS488"/>
      <c r="CT488"/>
      <c r="CU488" s="86"/>
      <c r="CV488" s="86"/>
      <c r="CW488" s="86"/>
      <c r="CX488" s="86"/>
      <c r="CY488" s="86"/>
      <c r="CZ488"/>
      <c r="DA488"/>
      <c r="DB488"/>
      <c r="DC488"/>
      <c r="DD488"/>
      <c r="DE488"/>
      <c r="DF488"/>
      <c r="DG488">
        <v>326</v>
      </c>
      <c r="DH488">
        <v>393.54306030273437</v>
      </c>
      <c r="DI488">
        <v>-23.08833122253418</v>
      </c>
      <c r="DJ488">
        <v>32.571430206298828</v>
      </c>
      <c r="DK488">
        <v>96</v>
      </c>
      <c r="DL488">
        <v>119.5</v>
      </c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 s="159"/>
      <c r="EK488" s="159"/>
      <c r="EL488" s="160"/>
      <c r="FA488" s="78"/>
    </row>
    <row r="489" spans="1:157">
      <c r="A489" s="26"/>
      <c r="B489" s="26"/>
      <c r="C489" s="315"/>
      <c r="D489" s="37" t="s">
        <v>1696</v>
      </c>
      <c r="E489" s="37" t="s">
        <v>1697</v>
      </c>
      <c r="F489" s="38"/>
      <c r="G489" s="39"/>
      <c r="H489" s="40"/>
      <c r="I489" s="40"/>
      <c r="J489" s="40"/>
      <c r="K489" s="40"/>
      <c r="L489" s="40"/>
      <c r="M489" s="40"/>
      <c r="N489" s="40"/>
      <c r="O489" s="40"/>
      <c r="P489" s="40"/>
      <c r="Q489" s="40"/>
      <c r="R489" s="40"/>
      <c r="S489" s="40"/>
      <c r="T489" s="40"/>
      <c r="U489" s="40"/>
      <c r="V489" s="40"/>
      <c r="W489" s="40"/>
      <c r="X489" s="40"/>
      <c r="Y489" s="40"/>
      <c r="Z489" s="40"/>
      <c r="AA489" s="40"/>
      <c r="AB489" s="40"/>
      <c r="AC489" s="40"/>
      <c r="AD489" s="40"/>
      <c r="AE489" s="40"/>
      <c r="AF489" s="40"/>
      <c r="AG489" s="40"/>
      <c r="AH489" s="40"/>
      <c r="AI489" s="40"/>
      <c r="AJ489" s="40"/>
      <c r="AK489" s="40"/>
      <c r="AL489" s="40"/>
      <c r="AM489" s="40"/>
      <c r="AN489" s="40"/>
      <c r="AO489" s="40"/>
      <c r="AP489" s="40"/>
      <c r="AQ489" s="81"/>
      <c r="AR489" s="40"/>
      <c r="AS489" s="40"/>
      <c r="AT489" s="120" t="s">
        <v>877</v>
      </c>
      <c r="AU489" s="40" t="s">
        <v>877</v>
      </c>
      <c r="AV489" s="40" t="s">
        <v>877</v>
      </c>
      <c r="AW489" s="40" t="s">
        <v>2116</v>
      </c>
      <c r="AX489" s="40" t="s">
        <v>877</v>
      </c>
      <c r="AY489" s="40" t="s">
        <v>879</v>
      </c>
      <c r="AZ489" s="40" t="s">
        <v>2116</v>
      </c>
      <c r="BA489" s="40" t="s">
        <v>877</v>
      </c>
      <c r="BB489" s="40" t="s">
        <v>877</v>
      </c>
      <c r="BC489" s="40" t="s">
        <v>2116</v>
      </c>
      <c r="BD489" s="106" t="s">
        <v>879</v>
      </c>
      <c r="BE489" s="140" t="s">
        <v>877</v>
      </c>
      <c r="BF489" s="140" t="s">
        <v>877</v>
      </c>
      <c r="BG489" s="40"/>
      <c r="BH489" s="40"/>
      <c r="BI489" s="40"/>
      <c r="BJ489" s="40"/>
      <c r="BK489" s="40"/>
      <c r="BL489" s="40"/>
      <c r="BM489" s="40"/>
      <c r="BN489" s="40"/>
      <c r="BO489" s="40"/>
      <c r="BS489" s="67"/>
      <c r="BT489" s="67"/>
      <c r="BU489" s="84" t="e">
        <v>#VALUE!</v>
      </c>
      <c r="BV489" s="99">
        <v>0</v>
      </c>
      <c r="BW489" s="40">
        <v>7.4666666666666837</v>
      </c>
      <c r="BX489" s="49">
        <v>0.25</v>
      </c>
      <c r="BY489" s="57" t="s">
        <v>1963</v>
      </c>
      <c r="BZ489" s="14" t="s">
        <v>2297</v>
      </c>
      <c r="CA489" s="245">
        <v>41726.715949074074</v>
      </c>
      <c r="CB489" t="s">
        <v>2449</v>
      </c>
      <c r="CC489" s="13"/>
      <c r="CD489" s="67"/>
      <c r="CE489" s="55"/>
      <c r="CF489" s="71"/>
      <c r="CG489" s="71"/>
      <c r="CH489" s="71"/>
      <c r="CI489" s="55"/>
      <c r="CJ489" s="55"/>
      <c r="CK489" s="55"/>
      <c r="CL489" s="55"/>
      <c r="CM489" s="55"/>
      <c r="CN489"/>
      <c r="CO489"/>
      <c r="CP489"/>
      <c r="CQ489"/>
      <c r="CR489"/>
      <c r="CS489"/>
      <c r="CT489"/>
      <c r="CU489" s="86"/>
      <c r="CV489" s="86"/>
      <c r="CW489" s="86"/>
      <c r="CX489" s="86"/>
      <c r="CY489" s="86"/>
      <c r="CZ489"/>
      <c r="DA489"/>
      <c r="DB489"/>
      <c r="DC489"/>
      <c r="DD489"/>
      <c r="DE489"/>
      <c r="DF489"/>
      <c r="DG489">
        <v>327</v>
      </c>
      <c r="DH489">
        <v>394.20367431640625</v>
      </c>
      <c r="DI489">
        <v>-23.230194091796875</v>
      </c>
      <c r="DJ489">
        <v>33.466667175292969</v>
      </c>
      <c r="DK489">
        <v>103</v>
      </c>
      <c r="DL489">
        <v>120</v>
      </c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 s="159"/>
      <c r="EK489" s="159"/>
      <c r="EL489" s="160"/>
      <c r="FA489" s="78"/>
    </row>
    <row r="490" spans="1:157">
      <c r="A490" s="26"/>
      <c r="B490" s="26"/>
      <c r="C490" s="315"/>
      <c r="D490" s="37" t="s">
        <v>1698</v>
      </c>
      <c r="E490" s="37" t="s">
        <v>1699</v>
      </c>
      <c r="F490" s="38"/>
      <c r="G490" s="39"/>
      <c r="H490" s="40"/>
      <c r="I490" s="40"/>
      <c r="J490" s="40"/>
      <c r="K490" s="40"/>
      <c r="L490" s="40"/>
      <c r="M490" s="40"/>
      <c r="N490" s="40"/>
      <c r="O490" s="40"/>
      <c r="P490" s="40"/>
      <c r="Q490" s="40"/>
      <c r="R490" s="40"/>
      <c r="S490" s="40"/>
      <c r="T490" s="40"/>
      <c r="U490" s="40"/>
      <c r="V490" s="40"/>
      <c r="W490" s="40"/>
      <c r="X490" s="40"/>
      <c r="Y490" s="40"/>
      <c r="Z490" s="40"/>
      <c r="AA490" s="40"/>
      <c r="AB490" s="40"/>
      <c r="AC490" s="40"/>
      <c r="AD490" s="40"/>
      <c r="AE490" s="40"/>
      <c r="AF490" s="40"/>
      <c r="AG490" s="40"/>
      <c r="AH490" s="40"/>
      <c r="AI490" s="40"/>
      <c r="AJ490" s="40"/>
      <c r="AK490" s="40"/>
      <c r="AL490" s="40"/>
      <c r="AM490" s="40"/>
      <c r="AN490" s="40"/>
      <c r="AO490" s="40"/>
      <c r="AP490" s="40"/>
      <c r="AQ490" s="81"/>
      <c r="AR490" s="40"/>
      <c r="AS490" s="40"/>
      <c r="AT490" s="120" t="s">
        <v>882</v>
      </c>
      <c r="AU490" s="40" t="s">
        <v>882</v>
      </c>
      <c r="AV490" s="40" t="s">
        <v>882</v>
      </c>
      <c r="AW490" s="40" t="s">
        <v>824</v>
      </c>
      <c r="AX490" s="40" t="s">
        <v>882</v>
      </c>
      <c r="AY490" s="40" t="s">
        <v>218</v>
      </c>
      <c r="AZ490" s="40" t="s">
        <v>143</v>
      </c>
      <c r="BA490" s="40" t="s">
        <v>1216</v>
      </c>
      <c r="BB490" s="40" t="s">
        <v>882</v>
      </c>
      <c r="BC490" s="40" t="s">
        <v>807</v>
      </c>
      <c r="BD490" s="106" t="s">
        <v>882</v>
      </c>
      <c r="BE490" s="140" t="s">
        <v>882</v>
      </c>
      <c r="BF490" s="140" t="s">
        <v>882</v>
      </c>
      <c r="BG490" s="40"/>
      <c r="BH490" s="40"/>
      <c r="BI490" s="40"/>
      <c r="BJ490" s="40"/>
      <c r="BK490" s="40"/>
      <c r="BL490" s="40"/>
      <c r="BM490" s="40"/>
      <c r="BN490" s="40"/>
      <c r="BO490" s="40"/>
      <c r="BS490" s="67"/>
      <c r="BT490" s="67"/>
      <c r="BU490" s="84" t="e">
        <v>#VALUE!</v>
      </c>
      <c r="BV490" s="99">
        <v>0</v>
      </c>
      <c r="BW490" s="40">
        <v>7.5200000000000173</v>
      </c>
      <c r="BX490" s="49">
        <v>0.25</v>
      </c>
      <c r="BY490" s="57" t="s">
        <v>1964</v>
      </c>
      <c r="BZ490" s="14" t="s">
        <v>2297</v>
      </c>
      <c r="CA490" s="245">
        <v>41726.715949074074</v>
      </c>
      <c r="CB490" t="s">
        <v>2450</v>
      </c>
      <c r="CC490" s="13"/>
      <c r="CD490" s="67"/>
      <c r="CE490" s="55"/>
      <c r="CF490" s="71"/>
      <c r="CG490" s="71"/>
      <c r="CH490" s="71"/>
      <c r="CI490" s="55"/>
      <c r="CJ490" s="55"/>
      <c r="CK490" s="55"/>
      <c r="CL490" s="55"/>
      <c r="CM490" s="55"/>
      <c r="CN490"/>
      <c r="CO490"/>
      <c r="CP490"/>
      <c r="CQ490"/>
      <c r="CR490"/>
      <c r="CS490"/>
      <c r="CT490"/>
      <c r="CU490" s="86"/>
      <c r="CV490" s="86"/>
      <c r="CW490" s="86"/>
      <c r="CX490" s="86"/>
      <c r="CY490" s="86"/>
      <c r="CZ490"/>
      <c r="DA490"/>
      <c r="DB490"/>
      <c r="DC490"/>
      <c r="DD490"/>
      <c r="DE490"/>
      <c r="DF490"/>
      <c r="DG490">
        <v>327</v>
      </c>
      <c r="DH490">
        <v>394.20367431640625</v>
      </c>
      <c r="DI490">
        <v>-23.230194091796875</v>
      </c>
      <c r="DJ490">
        <v>34.799999237060547</v>
      </c>
      <c r="DK490">
        <v>103</v>
      </c>
      <c r="DL490">
        <v>120</v>
      </c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 s="159"/>
      <c r="EK490" s="159"/>
      <c r="EL490" s="160"/>
      <c r="FA490" s="78"/>
    </row>
    <row r="491" spans="1:157">
      <c r="A491" s="26"/>
      <c r="B491" s="26"/>
      <c r="C491" s="315"/>
      <c r="D491" s="37" t="s">
        <v>1700</v>
      </c>
      <c r="E491" s="37" t="s">
        <v>1352</v>
      </c>
      <c r="F491" s="38"/>
      <c r="G491" s="39"/>
      <c r="H491" s="40"/>
      <c r="I491" s="40"/>
      <c r="J491" s="40"/>
      <c r="K491" s="40"/>
      <c r="L491" s="40"/>
      <c r="M491" s="40"/>
      <c r="N491" s="40"/>
      <c r="O491" s="40"/>
      <c r="P491" s="40"/>
      <c r="Q491" s="40"/>
      <c r="R491" s="40"/>
      <c r="S491" s="40"/>
      <c r="T491" s="40"/>
      <c r="U491" s="40"/>
      <c r="V491" s="40"/>
      <c r="W491" s="40"/>
      <c r="X491" s="40"/>
      <c r="Y491" s="40"/>
      <c r="Z491" s="40"/>
      <c r="AA491" s="40"/>
      <c r="AB491" s="40"/>
      <c r="AC491" s="40"/>
      <c r="AD491" s="40"/>
      <c r="AE491" s="40"/>
      <c r="AF491" s="40"/>
      <c r="AG491" s="40"/>
      <c r="AH491" s="40"/>
      <c r="AI491" s="40"/>
      <c r="AJ491" s="40"/>
      <c r="AK491" s="40"/>
      <c r="AL491" s="40"/>
      <c r="AM491" s="40"/>
      <c r="AN491" s="40"/>
      <c r="AO491" s="40"/>
      <c r="AP491" s="40"/>
      <c r="AQ491" s="81"/>
      <c r="AR491" s="40"/>
      <c r="AS491" s="40"/>
      <c r="AT491" s="120" t="s">
        <v>927</v>
      </c>
      <c r="AU491" s="40" t="s">
        <v>927</v>
      </c>
      <c r="AV491" s="40" t="s">
        <v>927</v>
      </c>
      <c r="AW491" s="40" t="s">
        <v>670</v>
      </c>
      <c r="AX491" s="40" t="s">
        <v>927</v>
      </c>
      <c r="AY491" s="40" t="s">
        <v>670</v>
      </c>
      <c r="AZ491" s="40" t="s">
        <v>670</v>
      </c>
      <c r="BA491" s="40" t="s">
        <v>670</v>
      </c>
      <c r="BB491" s="40" t="s">
        <v>927</v>
      </c>
      <c r="BC491" s="40" t="s">
        <v>670</v>
      </c>
      <c r="BD491" s="106" t="s">
        <v>927</v>
      </c>
      <c r="BE491" s="140" t="s">
        <v>927</v>
      </c>
      <c r="BF491" s="140" t="s">
        <v>927</v>
      </c>
      <c r="BG491" s="40"/>
      <c r="BH491" s="40"/>
      <c r="BI491" s="40"/>
      <c r="BJ491" s="40"/>
      <c r="BK491" s="40"/>
      <c r="BL491" s="40"/>
      <c r="BM491" s="40"/>
      <c r="BN491" s="40"/>
      <c r="BO491" s="40"/>
      <c r="BS491" s="67"/>
      <c r="BT491" s="67"/>
      <c r="BU491" s="84" t="e">
        <v>#VALUE!</v>
      </c>
      <c r="BV491" s="99">
        <v>0</v>
      </c>
      <c r="BW491" s="40">
        <v>7.573333333333351</v>
      </c>
      <c r="BX491" s="49">
        <v>0.25</v>
      </c>
      <c r="BY491" s="57" t="s">
        <v>1965</v>
      </c>
      <c r="BZ491" s="14" t="s">
        <v>2297</v>
      </c>
      <c r="CA491" s="245">
        <v>41726.715960648151</v>
      </c>
      <c r="CB491" t="s">
        <v>2450</v>
      </c>
      <c r="CC491" s="13"/>
      <c r="CD491" s="67"/>
      <c r="CE491" s="55"/>
      <c r="CF491" s="71"/>
      <c r="CG491" s="71"/>
      <c r="CH491" s="71"/>
      <c r="CI491" s="55"/>
      <c r="CJ491" s="55"/>
      <c r="CK491" s="55"/>
      <c r="CL491" s="55"/>
      <c r="CM491" s="55"/>
      <c r="CN491"/>
      <c r="CO491"/>
      <c r="CP491"/>
      <c r="CQ491"/>
      <c r="CR491"/>
      <c r="CS491"/>
      <c r="CT491"/>
      <c r="CU491" s="86"/>
      <c r="CV491" s="86"/>
      <c r="CW491" s="86"/>
      <c r="CX491" s="86"/>
      <c r="CY491" s="86"/>
      <c r="CZ491"/>
      <c r="DA491"/>
      <c r="DB491"/>
      <c r="DC491"/>
      <c r="DD491"/>
      <c r="DE491"/>
      <c r="DF491"/>
      <c r="DG491">
        <v>328</v>
      </c>
      <c r="DH491">
        <v>394.649169921875</v>
      </c>
      <c r="DI491">
        <v>-23.372491836547852</v>
      </c>
      <c r="DJ491">
        <v>34.400001525878906</v>
      </c>
      <c r="DK491">
        <v>100</v>
      </c>
      <c r="DL491">
        <v>120</v>
      </c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 s="159"/>
      <c r="EK491" s="159"/>
      <c r="EL491" s="160"/>
      <c r="FA491" s="78"/>
    </row>
    <row r="492" spans="1:157">
      <c r="A492" s="26"/>
      <c r="B492" s="26"/>
      <c r="C492" s="315"/>
      <c r="D492" s="37" t="s">
        <v>1353</v>
      </c>
      <c r="E492" s="37" t="s">
        <v>1354</v>
      </c>
      <c r="F492" s="38"/>
      <c r="G492" s="39"/>
      <c r="H492" s="40"/>
      <c r="I492" s="40"/>
      <c r="J492" s="40"/>
      <c r="K492" s="40"/>
      <c r="L492" s="40"/>
      <c r="M492" s="40"/>
      <c r="N492" s="40"/>
      <c r="O492" s="40"/>
      <c r="P492" s="40"/>
      <c r="Q492" s="40"/>
      <c r="R492" s="40"/>
      <c r="S492" s="40"/>
      <c r="T492" s="40"/>
      <c r="U492" s="40"/>
      <c r="V492" s="40"/>
      <c r="W492" s="40"/>
      <c r="X492" s="40"/>
      <c r="Y492" s="40"/>
      <c r="Z492" s="40"/>
      <c r="AA492" s="40"/>
      <c r="AB492" s="40"/>
      <c r="AC492" s="40"/>
      <c r="AD492" s="40"/>
      <c r="AE492" s="40"/>
      <c r="AF492" s="40"/>
      <c r="AG492" s="40"/>
      <c r="AH492" s="40"/>
      <c r="AI492" s="40"/>
      <c r="AJ492" s="40"/>
      <c r="AK492" s="40"/>
      <c r="AL492" s="40"/>
      <c r="AM492" s="40"/>
      <c r="AN492" s="40"/>
      <c r="AO492" s="40"/>
      <c r="AP492" s="40"/>
      <c r="AQ492" s="81"/>
      <c r="AR492" s="40"/>
      <c r="AS492" s="40"/>
      <c r="AT492" s="120" t="s">
        <v>1207</v>
      </c>
      <c r="AU492" s="40" t="s">
        <v>1207</v>
      </c>
      <c r="AV492" s="40" t="s">
        <v>1207</v>
      </c>
      <c r="AW492" s="40" t="s">
        <v>1206</v>
      </c>
      <c r="AX492" s="40" t="s">
        <v>1206</v>
      </c>
      <c r="AY492" s="40" t="s">
        <v>1206</v>
      </c>
      <c r="AZ492" s="40" t="s">
        <v>1206</v>
      </c>
      <c r="BA492" s="40" t="s">
        <v>1206</v>
      </c>
      <c r="BB492" s="40" t="s">
        <v>1206</v>
      </c>
      <c r="BC492" s="40" t="s">
        <v>1206</v>
      </c>
      <c r="BD492" s="106" t="s">
        <v>1206</v>
      </c>
      <c r="BE492" s="140" t="s">
        <v>1206</v>
      </c>
      <c r="BF492" s="140" t="s">
        <v>1206</v>
      </c>
      <c r="BG492" s="40"/>
      <c r="BH492" s="40"/>
      <c r="BI492" s="40"/>
      <c r="BJ492" s="40"/>
      <c r="BK492" s="40"/>
      <c r="BL492" s="40"/>
      <c r="BM492" s="40"/>
      <c r="BN492" s="40"/>
      <c r="BO492" s="40"/>
      <c r="BS492" s="67"/>
      <c r="BT492" s="67"/>
      <c r="BU492" s="84" t="e">
        <v>#VALUE!</v>
      </c>
      <c r="BV492" s="99">
        <v>0</v>
      </c>
      <c r="BW492" s="40">
        <v>7.6266666666666847</v>
      </c>
      <c r="BX492" s="49">
        <v>0.25</v>
      </c>
      <c r="BY492" s="57" t="s">
        <v>1966</v>
      </c>
      <c r="BZ492" s="14" t="s">
        <v>1633</v>
      </c>
      <c r="CA492" s="245">
        <v>41726.715960648151</v>
      </c>
      <c r="CB492" t="s">
        <v>2662</v>
      </c>
      <c r="CC492" s="13"/>
      <c r="CD492" s="67"/>
      <c r="CE492" s="55"/>
      <c r="CF492" s="71"/>
      <c r="CG492" s="71"/>
      <c r="CH492" s="71"/>
      <c r="CI492" s="55"/>
      <c r="CJ492" s="55"/>
      <c r="CK492" s="55"/>
      <c r="CL492" s="55"/>
      <c r="CM492" s="55"/>
      <c r="CN492"/>
      <c r="CO492"/>
      <c r="CP492"/>
      <c r="CQ492"/>
      <c r="CR492"/>
      <c r="CS492"/>
      <c r="CT492"/>
      <c r="CU492" s="86"/>
      <c r="CV492" s="86"/>
      <c r="CW492" s="86"/>
      <c r="CX492" s="86"/>
      <c r="CY492" s="86"/>
      <c r="CZ492"/>
      <c r="DA492"/>
      <c r="DB492"/>
      <c r="DC492"/>
      <c r="DD492"/>
      <c r="DE492"/>
      <c r="DF492"/>
      <c r="DG492">
        <v>329</v>
      </c>
      <c r="DH492">
        <v>394.649169921875</v>
      </c>
      <c r="DI492">
        <v>-23.515224456787109</v>
      </c>
      <c r="DJ492">
        <v>36.400001525878906</v>
      </c>
      <c r="DK492">
        <v>100</v>
      </c>
      <c r="DL492">
        <v>120</v>
      </c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 s="159"/>
      <c r="EK492" s="159"/>
      <c r="EL492" s="160"/>
      <c r="FA492" s="78"/>
    </row>
    <row r="493" spans="1:157">
      <c r="A493" s="26"/>
      <c r="B493" s="26"/>
      <c r="C493" s="315"/>
      <c r="D493" s="37" t="s">
        <v>1355</v>
      </c>
      <c r="E493" s="37" t="s">
        <v>1356</v>
      </c>
      <c r="F493" s="38"/>
      <c r="G493" s="39"/>
      <c r="H493" s="40"/>
      <c r="I493" s="40"/>
      <c r="J493" s="40"/>
      <c r="K493" s="40"/>
      <c r="L493" s="40"/>
      <c r="M493" s="40"/>
      <c r="N493" s="40"/>
      <c r="O493" s="40"/>
      <c r="P493" s="40"/>
      <c r="Q493" s="40"/>
      <c r="R493" s="40"/>
      <c r="S493" s="40"/>
      <c r="T493" s="40"/>
      <c r="U493" s="40"/>
      <c r="V493" s="40"/>
      <c r="W493" s="40"/>
      <c r="X493" s="40"/>
      <c r="Y493" s="40"/>
      <c r="Z493" s="40"/>
      <c r="AA493" s="40"/>
      <c r="AB493" s="40"/>
      <c r="AC493" s="40"/>
      <c r="AD493" s="40"/>
      <c r="AE493" s="40"/>
      <c r="AF493" s="40"/>
      <c r="AG493" s="40"/>
      <c r="AH493" s="40"/>
      <c r="AI493" s="40"/>
      <c r="AJ493" s="40"/>
      <c r="AK493" s="40"/>
      <c r="AL493" s="40"/>
      <c r="AM493" s="40"/>
      <c r="AN493" s="40"/>
      <c r="AO493" s="40"/>
      <c r="AP493" s="40"/>
      <c r="AQ493" s="81"/>
      <c r="AR493" s="40"/>
      <c r="AS493" s="40"/>
      <c r="AT493" s="120" t="s">
        <v>922</v>
      </c>
      <c r="AU493" s="40" t="s">
        <v>922</v>
      </c>
      <c r="AV493" s="40" t="s">
        <v>922</v>
      </c>
      <c r="AW493" s="40" t="s">
        <v>922</v>
      </c>
      <c r="AX493" s="40" t="s">
        <v>922</v>
      </c>
      <c r="AY493" s="40">
        <v>0</v>
      </c>
      <c r="AZ493" s="40">
        <v>0</v>
      </c>
      <c r="BA493" s="40">
        <v>0</v>
      </c>
      <c r="BB493" s="40" t="s">
        <v>922</v>
      </c>
      <c r="BC493" s="40">
        <v>0</v>
      </c>
      <c r="BD493" s="106" t="s">
        <v>922</v>
      </c>
      <c r="BE493" s="140" t="s">
        <v>922</v>
      </c>
      <c r="BF493" s="140" t="s">
        <v>922</v>
      </c>
      <c r="BG493" s="40"/>
      <c r="BH493" s="40"/>
      <c r="BI493" s="40"/>
      <c r="BJ493" s="40"/>
      <c r="BK493" s="40"/>
      <c r="BL493" s="40"/>
      <c r="BM493" s="40"/>
      <c r="BN493" s="40"/>
      <c r="BO493" s="40"/>
      <c r="BS493" s="67"/>
      <c r="BT493" s="67"/>
      <c r="BU493" s="84" t="e">
        <v>#VALUE!</v>
      </c>
      <c r="BV493" s="99">
        <v>0</v>
      </c>
      <c r="BW493" s="40">
        <v>7.6800000000000184</v>
      </c>
      <c r="BX493" s="49">
        <v>0.25</v>
      </c>
      <c r="BY493" s="57" t="s">
        <v>1967</v>
      </c>
      <c r="BZ493" s="14" t="s">
        <v>2451</v>
      </c>
      <c r="CA493" s="245">
        <v>41726.715960648151</v>
      </c>
      <c r="CB493" t="s">
        <v>2687</v>
      </c>
      <c r="CC493" s="13"/>
      <c r="CD493" s="67"/>
      <c r="CE493" s="55"/>
      <c r="CF493" s="71"/>
      <c r="CG493" s="71"/>
      <c r="CH493" s="71"/>
      <c r="CI493" s="55"/>
      <c r="CJ493" s="55"/>
      <c r="CK493" s="55"/>
      <c r="CL493" s="55"/>
      <c r="CM493" s="55"/>
      <c r="CN493"/>
      <c r="CO493"/>
      <c r="CP493"/>
      <c r="CQ493"/>
      <c r="CR493"/>
      <c r="CS493"/>
      <c r="CT493"/>
      <c r="CU493" s="86"/>
      <c r="CV493" s="86"/>
      <c r="CW493" s="86"/>
      <c r="CX493" s="86"/>
      <c r="CY493" s="86"/>
      <c r="CZ493"/>
      <c r="DA493"/>
      <c r="DB493"/>
      <c r="DC493"/>
      <c r="DD493"/>
      <c r="DE493"/>
      <c r="DF493"/>
      <c r="DG493">
        <v>329</v>
      </c>
      <c r="DH493">
        <v>394.649169921875</v>
      </c>
      <c r="DI493">
        <v>-23.515224456787109</v>
      </c>
      <c r="DJ493">
        <v>36.928569793701172</v>
      </c>
      <c r="DK493">
        <v>100</v>
      </c>
      <c r="DL493">
        <v>119.5</v>
      </c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 s="159"/>
      <c r="EK493" s="159"/>
      <c r="EL493" s="160"/>
      <c r="FA493" s="78"/>
    </row>
    <row r="494" spans="1:157">
      <c r="A494" s="26"/>
      <c r="B494" s="26"/>
      <c r="C494" s="315"/>
      <c r="D494" s="37" t="s">
        <v>1357</v>
      </c>
      <c r="E494" s="37" t="s">
        <v>1358</v>
      </c>
      <c r="F494" s="38"/>
      <c r="G494" s="39"/>
      <c r="H494" s="40"/>
      <c r="I494" s="40"/>
      <c r="J494" s="40"/>
      <c r="K494" s="40"/>
      <c r="L494" s="40"/>
      <c r="M494" s="40"/>
      <c r="N494" s="40"/>
      <c r="O494" s="40"/>
      <c r="P494" s="40"/>
      <c r="Q494" s="40"/>
      <c r="R494" s="40"/>
      <c r="S494" s="40"/>
      <c r="T494" s="40"/>
      <c r="U494" s="40"/>
      <c r="V494" s="40"/>
      <c r="W494" s="40"/>
      <c r="X494" s="40"/>
      <c r="Y494" s="40"/>
      <c r="Z494" s="40"/>
      <c r="AA494" s="40"/>
      <c r="AB494" s="40"/>
      <c r="AC494" s="40"/>
      <c r="AD494" s="40"/>
      <c r="AE494" s="40"/>
      <c r="AF494" s="40"/>
      <c r="AG494" s="40"/>
      <c r="AH494" s="40"/>
      <c r="AI494" s="40"/>
      <c r="AJ494" s="40"/>
      <c r="AK494" s="40"/>
      <c r="AL494" s="40"/>
      <c r="AM494" s="40"/>
      <c r="AN494" s="40"/>
      <c r="AO494" s="40"/>
      <c r="AP494" s="40"/>
      <c r="AQ494" s="81"/>
      <c r="AR494" s="40"/>
      <c r="AS494" s="40"/>
      <c r="AT494" s="120" t="s">
        <v>922</v>
      </c>
      <c r="AU494" s="40" t="s">
        <v>922</v>
      </c>
      <c r="AV494" s="40" t="s">
        <v>922</v>
      </c>
      <c r="AW494" s="40" t="s">
        <v>823</v>
      </c>
      <c r="AX494" s="40" t="s">
        <v>922</v>
      </c>
      <c r="AY494" s="40" t="s">
        <v>806</v>
      </c>
      <c r="AZ494" s="40" t="s">
        <v>1614</v>
      </c>
      <c r="BA494" s="40" t="s">
        <v>1614</v>
      </c>
      <c r="BB494" s="40" t="s">
        <v>922</v>
      </c>
      <c r="BC494" s="40" t="s">
        <v>806</v>
      </c>
      <c r="BD494" s="106" t="s">
        <v>922</v>
      </c>
      <c r="BE494" s="140" t="s">
        <v>922</v>
      </c>
      <c r="BF494" s="140" t="s">
        <v>922</v>
      </c>
      <c r="BG494" s="40"/>
      <c r="BH494" s="40"/>
      <c r="BI494" s="40"/>
      <c r="BJ494" s="40"/>
      <c r="BK494" s="40"/>
      <c r="BL494" s="40"/>
      <c r="BM494" s="40"/>
      <c r="BN494" s="40"/>
      <c r="BO494" s="40"/>
      <c r="BS494" s="67"/>
      <c r="BT494" s="67"/>
      <c r="BU494" s="84" t="e">
        <v>#VALUE!</v>
      </c>
      <c r="BV494" s="99">
        <v>0</v>
      </c>
      <c r="BW494" s="40">
        <v>7.733333333333352</v>
      </c>
      <c r="BX494" s="49">
        <v>0.25</v>
      </c>
      <c r="BY494" s="57" t="s">
        <v>1968</v>
      </c>
      <c r="BZ494" s="14" t="s">
        <v>2453</v>
      </c>
      <c r="CA494" s="245">
        <v>41726.715960648151</v>
      </c>
      <c r="CB494" t="s">
        <v>2687</v>
      </c>
      <c r="CC494" s="13"/>
      <c r="CD494" s="67"/>
      <c r="CE494" s="55"/>
      <c r="CF494" s="71"/>
      <c r="CG494" s="71"/>
      <c r="CH494" s="71"/>
      <c r="CI494" s="55"/>
      <c r="CJ494" s="55"/>
      <c r="CK494" s="55"/>
      <c r="CL494" s="55"/>
      <c r="CM494" s="55"/>
      <c r="CN494"/>
      <c r="CO494"/>
      <c r="CP494"/>
      <c r="CQ494"/>
      <c r="CR494"/>
      <c r="CS494"/>
      <c r="CT494"/>
      <c r="CU494" s="86"/>
      <c r="CV494" s="86"/>
      <c r="CW494" s="86"/>
      <c r="CX494" s="86"/>
      <c r="CY494" s="86"/>
      <c r="CZ494"/>
      <c r="DA494"/>
      <c r="DB494"/>
      <c r="DC494"/>
      <c r="DD494"/>
      <c r="DE494"/>
      <c r="DF494"/>
      <c r="DG494">
        <v>330</v>
      </c>
      <c r="DH494">
        <v>394.649169921875</v>
      </c>
      <c r="DI494">
        <v>-23.658391952514648</v>
      </c>
      <c r="DJ494">
        <v>35.533332824707031</v>
      </c>
      <c r="DK494">
        <v>101</v>
      </c>
      <c r="DL494">
        <v>120</v>
      </c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 s="159"/>
      <c r="EK494" s="159"/>
      <c r="EL494" s="160"/>
      <c r="FA494" s="78"/>
    </row>
    <row r="495" spans="1:157">
      <c r="A495" s="26"/>
      <c r="B495" s="26"/>
      <c r="C495" s="315"/>
      <c r="D495" s="37" t="s">
        <v>1359</v>
      </c>
      <c r="E495" s="37" t="s">
        <v>2227</v>
      </c>
      <c r="F495" s="38"/>
      <c r="G495" s="39"/>
      <c r="H495" s="40"/>
      <c r="I495" s="40"/>
      <c r="J495" s="40"/>
      <c r="K495" s="40"/>
      <c r="L495" s="40"/>
      <c r="M495" s="40"/>
      <c r="N495" s="40"/>
      <c r="O495" s="40"/>
      <c r="P495" s="40"/>
      <c r="Q495" s="40"/>
      <c r="R495" s="40"/>
      <c r="S495" s="40"/>
      <c r="T495" s="40"/>
      <c r="U495" s="40"/>
      <c r="V495" s="40"/>
      <c r="W495" s="40"/>
      <c r="X495" s="40"/>
      <c r="Y495" s="40"/>
      <c r="Z495" s="40"/>
      <c r="AA495" s="40"/>
      <c r="AB495" s="40"/>
      <c r="AC495" s="40"/>
      <c r="AD495" s="40"/>
      <c r="AE495" s="40"/>
      <c r="AF495" s="40"/>
      <c r="AG495" s="40"/>
      <c r="AH495" s="40"/>
      <c r="AI495" s="40"/>
      <c r="AJ495" s="40"/>
      <c r="AK495" s="40"/>
      <c r="AL495" s="40"/>
      <c r="AM495" s="40"/>
      <c r="AN495" s="40"/>
      <c r="AO495" s="40"/>
      <c r="AP495" s="40"/>
      <c r="AQ495" s="81"/>
      <c r="AR495" s="40"/>
      <c r="AS495" s="40"/>
      <c r="AT495" s="120" t="s">
        <v>1214</v>
      </c>
      <c r="AU495" s="40" t="s">
        <v>1214</v>
      </c>
      <c r="AV495" s="40" t="s">
        <v>1214</v>
      </c>
      <c r="AW495" s="40" t="s">
        <v>827</v>
      </c>
      <c r="AX495" s="40" t="s">
        <v>1214</v>
      </c>
      <c r="AY495" s="40" t="s">
        <v>1617</v>
      </c>
      <c r="AZ495" s="40" t="s">
        <v>1617</v>
      </c>
      <c r="BA495" s="40" t="s">
        <v>1617</v>
      </c>
      <c r="BB495" s="40" t="s">
        <v>1214</v>
      </c>
      <c r="BC495" s="40" t="s">
        <v>1617</v>
      </c>
      <c r="BD495" s="106" t="s">
        <v>1214</v>
      </c>
      <c r="BE495" s="140" t="s">
        <v>1214</v>
      </c>
      <c r="BF495" s="140" t="s">
        <v>1214</v>
      </c>
      <c r="BG495" s="40"/>
      <c r="BH495" s="40"/>
      <c r="BI495" s="40"/>
      <c r="BJ495" s="40"/>
      <c r="BK495" s="40"/>
      <c r="BL495" s="40"/>
      <c r="BM495" s="40"/>
      <c r="BN495" s="40"/>
      <c r="BO495" s="40"/>
      <c r="BS495" s="67"/>
      <c r="BT495" s="67"/>
      <c r="BU495" s="84" t="e">
        <v>#VALUE!</v>
      </c>
      <c r="BV495" s="99">
        <v>0</v>
      </c>
      <c r="BW495" s="40">
        <v>7.7866666666666857</v>
      </c>
      <c r="BX495" s="49">
        <v>0.25</v>
      </c>
      <c r="BY495" s="57" t="s">
        <v>1969</v>
      </c>
      <c r="BZ495" s="14" t="s">
        <v>2454</v>
      </c>
      <c r="CA495" s="245">
        <v>41726.71597222222</v>
      </c>
      <c r="CB495" t="s">
        <v>2220</v>
      </c>
      <c r="CC495" s="13"/>
      <c r="CD495" s="67"/>
      <c r="CE495" s="55"/>
      <c r="CF495" s="71"/>
      <c r="CG495" s="71"/>
      <c r="CH495" s="71"/>
      <c r="CI495" s="55"/>
      <c r="CJ495" s="55"/>
      <c r="CK495" s="55"/>
      <c r="CL495" s="55"/>
      <c r="CM495" s="55"/>
      <c r="CN495"/>
      <c r="CO495"/>
      <c r="CP495"/>
      <c r="CQ495"/>
      <c r="CR495"/>
      <c r="CS495"/>
      <c r="CT495"/>
      <c r="CU495" s="86"/>
      <c r="CV495" s="86"/>
      <c r="CW495" s="86"/>
      <c r="CX495" s="86"/>
      <c r="CY495" s="86"/>
      <c r="CZ495"/>
      <c r="DA495"/>
      <c r="DB495"/>
      <c r="DC495"/>
      <c r="DD495"/>
      <c r="DE495"/>
      <c r="DF495"/>
      <c r="DG495">
        <v>331</v>
      </c>
      <c r="DH495">
        <v>395.18209838867187</v>
      </c>
      <c r="DI495">
        <v>-23.801994323730469</v>
      </c>
      <c r="DJ495">
        <v>33.533332824707031</v>
      </c>
      <c r="DK495">
        <v>102</v>
      </c>
      <c r="DL495">
        <v>120</v>
      </c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 s="159"/>
      <c r="EK495" s="159"/>
      <c r="EL495" s="160"/>
      <c r="FA495" s="78"/>
    </row>
    <row r="496" spans="1:157">
      <c r="A496" s="26"/>
      <c r="B496" s="26"/>
      <c r="C496" s="315"/>
      <c r="D496" s="37" t="s">
        <v>1800</v>
      </c>
      <c r="E496" s="37" t="s">
        <v>1801</v>
      </c>
      <c r="F496" s="38"/>
      <c r="G496" s="39"/>
      <c r="H496" s="40"/>
      <c r="I496" s="40"/>
      <c r="J496" s="40"/>
      <c r="K496" s="40"/>
      <c r="L496" s="40"/>
      <c r="M496" s="40"/>
      <c r="N496" s="40"/>
      <c r="O496" s="40"/>
      <c r="P496" s="40"/>
      <c r="Q496" s="40"/>
      <c r="R496" s="40"/>
      <c r="S496" s="40"/>
      <c r="T496" s="40"/>
      <c r="U496" s="40"/>
      <c r="V496" s="40"/>
      <c r="W496" s="40"/>
      <c r="X496" s="40"/>
      <c r="Y496" s="40"/>
      <c r="Z496" s="40"/>
      <c r="AA496" s="40"/>
      <c r="AB496" s="40"/>
      <c r="AC496" s="40"/>
      <c r="AD496" s="40"/>
      <c r="AE496" s="40"/>
      <c r="AF496" s="40"/>
      <c r="AG496" s="46"/>
      <c r="AH496" s="40"/>
      <c r="AI496" s="46"/>
      <c r="AJ496" s="40"/>
      <c r="AK496" s="40"/>
      <c r="AL496" s="40"/>
      <c r="AM496" s="40"/>
      <c r="AN496" s="40"/>
      <c r="AO496" s="40"/>
      <c r="AP496" s="40"/>
      <c r="AQ496" s="81"/>
      <c r="AR496" s="40"/>
      <c r="AS496" s="40"/>
      <c r="AT496" s="120" t="s">
        <v>2128</v>
      </c>
      <c r="AU496" s="40" t="s">
        <v>2128</v>
      </c>
      <c r="AV496" s="40" t="s">
        <v>2128</v>
      </c>
      <c r="AW496" s="40" t="s">
        <v>840</v>
      </c>
      <c r="AX496" s="40" t="s">
        <v>2208</v>
      </c>
      <c r="AY496" s="40" t="s">
        <v>2082</v>
      </c>
      <c r="AZ496" s="40" t="s">
        <v>223</v>
      </c>
      <c r="BA496" s="40" t="s">
        <v>223</v>
      </c>
      <c r="BB496" s="40" t="s">
        <v>2208</v>
      </c>
      <c r="BC496" s="40" t="s">
        <v>2082</v>
      </c>
      <c r="BD496" s="106" t="s">
        <v>2208</v>
      </c>
      <c r="BE496" s="140" t="s">
        <v>2208</v>
      </c>
      <c r="BF496" s="140" t="s">
        <v>2208</v>
      </c>
      <c r="BG496" s="40"/>
      <c r="BH496" s="40"/>
      <c r="BI496" s="40"/>
      <c r="BJ496" s="40"/>
      <c r="BK496" s="40"/>
      <c r="BL496" s="40"/>
      <c r="BM496" s="40"/>
      <c r="BN496" s="40"/>
      <c r="BO496" s="40"/>
      <c r="BS496" s="67"/>
      <c r="BT496" s="67"/>
      <c r="BU496" s="84" t="e">
        <v>#VALUE!</v>
      </c>
      <c r="BV496" s="99">
        <v>0</v>
      </c>
      <c r="BW496" s="40">
        <v>7.8400000000000194</v>
      </c>
      <c r="BX496" s="49">
        <v>0.25</v>
      </c>
      <c r="BY496" s="57" t="s">
        <v>1970</v>
      </c>
      <c r="BZ496" s="14" t="s">
        <v>427</v>
      </c>
      <c r="CA496" s="245">
        <v>41726.71597222222</v>
      </c>
      <c r="CB496" t="s">
        <v>2455</v>
      </c>
      <c r="CC496" s="13"/>
      <c r="CD496" s="67"/>
      <c r="CE496" s="55"/>
      <c r="CF496" s="71"/>
      <c r="CG496" s="71"/>
      <c r="CH496" s="71"/>
      <c r="CI496" s="55"/>
      <c r="CJ496" s="55"/>
      <c r="CK496" s="55"/>
      <c r="CL496" s="55"/>
      <c r="CM496" s="55"/>
      <c r="CN496"/>
      <c r="CO496"/>
      <c r="CP496"/>
      <c r="CQ496"/>
      <c r="CR496"/>
      <c r="CS496"/>
      <c r="CT496"/>
      <c r="CU496" s="86"/>
      <c r="CV496" s="86"/>
      <c r="CW496" s="86"/>
      <c r="CX496" s="86"/>
      <c r="CY496" s="86"/>
      <c r="CZ496"/>
      <c r="DA496"/>
      <c r="DB496"/>
      <c r="DC496"/>
      <c r="DD496"/>
      <c r="DE496"/>
      <c r="DF496"/>
      <c r="DG496">
        <v>331</v>
      </c>
      <c r="DH496">
        <v>395.18209838867187</v>
      </c>
      <c r="DI496">
        <v>-23.801994323730469</v>
      </c>
      <c r="DJ496">
        <v>34.200000762939453</v>
      </c>
      <c r="DK496">
        <v>102</v>
      </c>
      <c r="DL496">
        <v>120</v>
      </c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 s="159"/>
      <c r="EK496" s="159"/>
      <c r="EL496" s="160"/>
      <c r="FA496" s="78"/>
    </row>
    <row r="497" spans="1:157">
      <c r="A497" s="26"/>
      <c r="B497" s="26"/>
      <c r="C497" s="315"/>
      <c r="D497" s="37" t="s">
        <v>1802</v>
      </c>
      <c r="E497" s="37" t="s">
        <v>1803</v>
      </c>
      <c r="F497" s="38"/>
      <c r="G497" s="39"/>
      <c r="H497" s="40"/>
      <c r="I497" s="40"/>
      <c r="J497" s="40"/>
      <c r="K497" s="40"/>
      <c r="L497" s="40"/>
      <c r="M497" s="40"/>
      <c r="N497" s="40"/>
      <c r="O497" s="40"/>
      <c r="P497" s="40"/>
      <c r="Q497" s="40"/>
      <c r="R497" s="40"/>
      <c r="S497" s="40"/>
      <c r="T497" s="40"/>
      <c r="U497" s="40"/>
      <c r="V497" s="40"/>
      <c r="W497" s="40"/>
      <c r="X497" s="40"/>
      <c r="Y497" s="40"/>
      <c r="Z497" s="40"/>
      <c r="AA497" s="40"/>
      <c r="AB497" s="40"/>
      <c r="AC497" s="40"/>
      <c r="AD497" s="40"/>
      <c r="AE497" s="40"/>
      <c r="AF497" s="40"/>
      <c r="AG497" s="40"/>
      <c r="AH497" s="40"/>
      <c r="AI497" s="40"/>
      <c r="AJ497" s="40"/>
      <c r="AK497" s="40"/>
      <c r="AL497" s="40"/>
      <c r="AM497" s="40"/>
      <c r="AN497" s="40"/>
      <c r="AO497" s="40"/>
      <c r="AP497" s="40"/>
      <c r="AQ497" s="81"/>
      <c r="AR497" s="40"/>
      <c r="AS497" s="40"/>
      <c r="AT497" s="120" t="s">
        <v>927</v>
      </c>
      <c r="AU497" s="40" t="s">
        <v>927</v>
      </c>
      <c r="AV497" s="40" t="s">
        <v>927</v>
      </c>
      <c r="AW497" s="40" t="s">
        <v>2209</v>
      </c>
      <c r="AX497" s="40" t="s">
        <v>927</v>
      </c>
      <c r="AY497" s="40" t="s">
        <v>2209</v>
      </c>
      <c r="AZ497" s="40" t="s">
        <v>2209</v>
      </c>
      <c r="BA497" s="40" t="s">
        <v>2209</v>
      </c>
      <c r="BB497" s="40" t="s">
        <v>927</v>
      </c>
      <c r="BC497" s="40" t="s">
        <v>2209</v>
      </c>
      <c r="BD497" s="106" t="s">
        <v>927</v>
      </c>
      <c r="BE497" s="140" t="s">
        <v>927</v>
      </c>
      <c r="BF497" s="140" t="s">
        <v>927</v>
      </c>
      <c r="BG497" s="40"/>
      <c r="BH497" s="40"/>
      <c r="BI497" s="40"/>
      <c r="BJ497" s="40"/>
      <c r="BK497" s="40"/>
      <c r="BL497" s="40"/>
      <c r="BM497" s="40"/>
      <c r="BN497" s="40"/>
      <c r="BO497" s="40"/>
      <c r="BS497" s="67"/>
      <c r="BT497" s="67"/>
      <c r="BU497" s="84" t="e">
        <v>#VALUE!</v>
      </c>
      <c r="BV497" s="99">
        <v>0</v>
      </c>
      <c r="BW497" s="40">
        <v>7.8933333333333531</v>
      </c>
      <c r="BX497" s="49">
        <v>0.25</v>
      </c>
      <c r="BY497" s="57" t="s">
        <v>1971</v>
      </c>
      <c r="BZ497" s="14" t="s">
        <v>2456</v>
      </c>
      <c r="CA497" s="245">
        <v>41726.71597222222</v>
      </c>
      <c r="CB497" t="s">
        <v>2688</v>
      </c>
      <c r="CC497" s="13"/>
      <c r="CD497" s="67"/>
      <c r="CE497" s="55"/>
      <c r="CF497" s="71"/>
      <c r="CG497" s="71"/>
      <c r="CH497" s="71"/>
      <c r="CI497" s="55"/>
      <c r="CJ497" s="55"/>
      <c r="CK497" s="55"/>
      <c r="CL497" s="55"/>
      <c r="CM497" s="55"/>
      <c r="CN497"/>
      <c r="CO497"/>
      <c r="CP497"/>
      <c r="CQ497"/>
      <c r="CR497"/>
      <c r="CS497"/>
      <c r="CT497"/>
      <c r="CU497" s="86"/>
      <c r="CV497" s="86"/>
      <c r="CW497" s="86"/>
      <c r="CX497" s="86"/>
      <c r="CY497" s="86"/>
      <c r="CZ497"/>
      <c r="DA497"/>
      <c r="DB497"/>
      <c r="DC497"/>
      <c r="DD497"/>
      <c r="DE497"/>
      <c r="DF497"/>
      <c r="DG497">
        <v>332</v>
      </c>
      <c r="DH497">
        <v>401.15426635742187</v>
      </c>
      <c r="DI497">
        <v>-23.946029663085938</v>
      </c>
      <c r="DJ497">
        <v>6.1931819915771484</v>
      </c>
      <c r="DK497">
        <v>104</v>
      </c>
      <c r="DL497">
        <v>83.5</v>
      </c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 s="159"/>
      <c r="EK497" s="159"/>
      <c r="EL497" s="160"/>
      <c r="FA497" s="78"/>
    </row>
    <row r="498" spans="1:157">
      <c r="A498" s="26"/>
      <c r="B498" s="26"/>
      <c r="C498" s="315"/>
      <c r="D498" s="37" t="s">
        <v>1804</v>
      </c>
      <c r="E498" s="37" t="s">
        <v>1805</v>
      </c>
      <c r="F498" s="38"/>
      <c r="G498" s="39"/>
      <c r="H498" s="40"/>
      <c r="I498" s="40"/>
      <c r="J498" s="40"/>
      <c r="K498" s="40"/>
      <c r="L498" s="40"/>
      <c r="M498" s="40"/>
      <c r="N498" s="40"/>
      <c r="O498" s="40"/>
      <c r="P498" s="40"/>
      <c r="Q498" s="40"/>
      <c r="R498" s="40"/>
      <c r="S498" s="40"/>
      <c r="T498" s="40"/>
      <c r="U498" s="40"/>
      <c r="V498" s="40"/>
      <c r="W498" s="40"/>
      <c r="X498" s="40"/>
      <c r="Y498" s="40"/>
      <c r="Z498" s="40"/>
      <c r="AA498" s="40"/>
      <c r="AB498" s="40"/>
      <c r="AC498" s="40"/>
      <c r="AD498" s="40"/>
      <c r="AE498" s="40"/>
      <c r="AF498" s="40"/>
      <c r="AG498" s="40"/>
      <c r="AH498" s="40"/>
      <c r="AI498" s="40"/>
      <c r="AJ498" s="40"/>
      <c r="AK498" s="40"/>
      <c r="AL498" s="40"/>
      <c r="AM498" s="40"/>
      <c r="AN498" s="40"/>
      <c r="AO498" s="40"/>
      <c r="AP498" s="40"/>
      <c r="AQ498" s="81"/>
      <c r="AR498" s="40"/>
      <c r="AS498" s="40"/>
      <c r="AT498" s="120" t="s">
        <v>1207</v>
      </c>
      <c r="AU498" s="40" t="s">
        <v>1207</v>
      </c>
      <c r="AV498" s="40" t="s">
        <v>1207</v>
      </c>
      <c r="AW498" s="40" t="s">
        <v>1207</v>
      </c>
      <c r="AX498" s="40" t="s">
        <v>1206</v>
      </c>
      <c r="AY498" s="40" t="s">
        <v>1207</v>
      </c>
      <c r="AZ498" s="40" t="s">
        <v>1207</v>
      </c>
      <c r="BA498" s="40" t="s">
        <v>1207</v>
      </c>
      <c r="BB498" s="40" t="s">
        <v>1206</v>
      </c>
      <c r="BC498" s="40" t="s">
        <v>1207</v>
      </c>
      <c r="BD498" s="106" t="s">
        <v>1206</v>
      </c>
      <c r="BE498" s="140" t="s">
        <v>1206</v>
      </c>
      <c r="BF498" s="140" t="s">
        <v>1206</v>
      </c>
      <c r="BG498" s="40"/>
      <c r="BH498" s="40"/>
      <c r="BI498" s="40"/>
      <c r="BJ498" s="40"/>
      <c r="BK498" s="40"/>
      <c r="BL498" s="40"/>
      <c r="BM498" s="40"/>
      <c r="BN498" s="40"/>
      <c r="BO498" s="40"/>
      <c r="BS498" s="67"/>
      <c r="BT498" s="67"/>
      <c r="BU498" s="84" t="e">
        <v>#VALUE!</v>
      </c>
      <c r="BV498" s="99">
        <v>0</v>
      </c>
      <c r="BW498" s="40">
        <v>7.9466666666666868</v>
      </c>
      <c r="BX498" s="49">
        <v>0.25</v>
      </c>
      <c r="BY498" s="57" t="s">
        <v>1972</v>
      </c>
      <c r="BZ498" s="14" t="s">
        <v>2458</v>
      </c>
      <c r="CA498" s="245">
        <v>41726.71597222222</v>
      </c>
      <c r="CB498" t="s">
        <v>2689</v>
      </c>
      <c r="CC498" s="13"/>
      <c r="CD498" s="67"/>
      <c r="CE498" s="55"/>
      <c r="CF498" s="71"/>
      <c r="CG498" s="71"/>
      <c r="CH498" s="71"/>
      <c r="CI498" s="55"/>
      <c r="CJ498" s="55"/>
      <c r="CK498" s="55"/>
      <c r="CL498" s="55"/>
      <c r="CM498" s="55"/>
      <c r="CN498"/>
      <c r="CO498"/>
      <c r="CP498"/>
      <c r="CQ498"/>
      <c r="CR498"/>
      <c r="CS498"/>
      <c r="CT498"/>
      <c r="CU498" s="86"/>
      <c r="CV498" s="86"/>
      <c r="CW498" s="86"/>
      <c r="CX498" s="86"/>
      <c r="CY498" s="86"/>
      <c r="CZ498"/>
      <c r="DA498"/>
      <c r="DB498"/>
      <c r="DC498"/>
      <c r="DD498"/>
      <c r="DE498"/>
      <c r="DF498"/>
      <c r="DG498">
        <v>333</v>
      </c>
      <c r="DH498">
        <v>406.7816162109375</v>
      </c>
      <c r="DI498">
        <v>-24.090499877929688</v>
      </c>
      <c r="DJ498">
        <v>7.7727274894714355</v>
      </c>
      <c r="DK498">
        <v>104</v>
      </c>
      <c r="DL498">
        <v>83.5</v>
      </c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 s="159"/>
      <c r="EK498" s="159"/>
      <c r="EL498" s="160"/>
      <c r="FA498" s="78"/>
    </row>
    <row r="499" spans="1:157">
      <c r="A499" s="26"/>
      <c r="B499" s="26"/>
      <c r="C499" s="315"/>
      <c r="D499" s="37" t="s">
        <v>1806</v>
      </c>
      <c r="E499" s="37" t="s">
        <v>46</v>
      </c>
      <c r="F499" s="38"/>
      <c r="G499" s="39"/>
      <c r="H499" s="40"/>
      <c r="I499" s="40"/>
      <c r="J499" s="40"/>
      <c r="K499" s="40"/>
      <c r="L499" s="40"/>
      <c r="M499" s="40"/>
      <c r="N499" s="40"/>
      <c r="O499" s="40"/>
      <c r="P499" s="40"/>
      <c r="Q499" s="40"/>
      <c r="R499" s="40"/>
      <c r="S499" s="40"/>
      <c r="T499" s="40"/>
      <c r="U499" s="40"/>
      <c r="V499" s="40"/>
      <c r="W499" s="40"/>
      <c r="X499" s="40"/>
      <c r="Y499" s="40"/>
      <c r="Z499" s="40"/>
      <c r="AA499" s="40"/>
      <c r="AB499" s="40"/>
      <c r="AC499" s="40"/>
      <c r="AD499" s="40"/>
      <c r="AE499" s="40"/>
      <c r="AF499" s="40"/>
      <c r="AG499" s="40"/>
      <c r="AH499" s="40"/>
      <c r="AI499" s="40"/>
      <c r="AJ499" s="40"/>
      <c r="AK499" s="40"/>
      <c r="AL499" s="40"/>
      <c r="AM499" s="40"/>
      <c r="AN499" s="40"/>
      <c r="AO499" s="40"/>
      <c r="AP499" s="40"/>
      <c r="AQ499" s="81"/>
      <c r="AR499" s="40"/>
      <c r="AS499" s="40"/>
      <c r="AT499" s="120" t="s">
        <v>922</v>
      </c>
      <c r="AU499" s="40" t="s">
        <v>922</v>
      </c>
      <c r="AV499" s="40" t="s">
        <v>922</v>
      </c>
      <c r="AW499" s="40" t="s">
        <v>922</v>
      </c>
      <c r="AX499" s="40" t="s">
        <v>922</v>
      </c>
      <c r="AY499" s="40">
        <v>0</v>
      </c>
      <c r="AZ499" s="40">
        <v>0</v>
      </c>
      <c r="BA499" s="40">
        <v>0</v>
      </c>
      <c r="BB499" s="40" t="s">
        <v>922</v>
      </c>
      <c r="BC499" s="40">
        <v>0</v>
      </c>
      <c r="BD499" s="106" t="s">
        <v>922</v>
      </c>
      <c r="BE499" s="140" t="s">
        <v>922</v>
      </c>
      <c r="BF499" s="140" t="s">
        <v>922</v>
      </c>
      <c r="BG499" s="40"/>
      <c r="BH499" s="40"/>
      <c r="BI499" s="40"/>
      <c r="BJ499" s="40"/>
      <c r="BK499" s="40"/>
      <c r="BL499" s="40"/>
      <c r="BM499" s="40"/>
      <c r="BN499" s="40"/>
      <c r="BO499" s="40"/>
      <c r="BS499" s="67"/>
      <c r="BT499" s="67"/>
      <c r="BU499" s="84" t="e">
        <v>#VALUE!</v>
      </c>
      <c r="BV499" s="99">
        <v>0</v>
      </c>
      <c r="BW499" s="40">
        <v>8.0000000000000195</v>
      </c>
      <c r="BX499" s="49">
        <v>0.25</v>
      </c>
      <c r="BY499" s="57" t="s">
        <v>1973</v>
      </c>
      <c r="BZ499" s="14" t="s">
        <v>2460</v>
      </c>
      <c r="CA499" s="245">
        <v>41726.71597222222</v>
      </c>
      <c r="CB499" t="s">
        <v>2690</v>
      </c>
      <c r="CC499" s="13"/>
      <c r="CD499" s="67"/>
      <c r="CE499" s="55"/>
      <c r="CF499" s="71"/>
      <c r="CG499" s="71"/>
      <c r="CH499" s="71"/>
      <c r="CI499" s="55"/>
      <c r="CJ499" s="55"/>
      <c r="CK499" s="55"/>
      <c r="CL499" s="55"/>
      <c r="CM499" s="55"/>
      <c r="CN499"/>
      <c r="CO499"/>
      <c r="CP499"/>
      <c r="CQ499"/>
      <c r="CR499"/>
      <c r="CS499"/>
      <c r="CT499"/>
      <c r="CU499" s="86"/>
      <c r="CV499" s="86"/>
      <c r="CW499" s="86"/>
      <c r="CX499" s="86"/>
      <c r="CY499" s="86"/>
      <c r="CZ499"/>
      <c r="DA499"/>
      <c r="DB499"/>
      <c r="DC499"/>
      <c r="DD499"/>
      <c r="DE499"/>
      <c r="DF499"/>
      <c r="DG499">
        <v>333</v>
      </c>
      <c r="DH499">
        <v>403.2568359375</v>
      </c>
      <c r="DI499">
        <v>-24.090499877929688</v>
      </c>
      <c r="DJ499">
        <v>53.533332824707031</v>
      </c>
      <c r="DK499">
        <v>104</v>
      </c>
      <c r="DL499">
        <v>120</v>
      </c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 s="159"/>
      <c r="EK499" s="159"/>
      <c r="EL499" s="160"/>
      <c r="FA499" s="78"/>
    </row>
    <row r="500" spans="1:157">
      <c r="A500" s="26"/>
      <c r="B500" s="26"/>
      <c r="C500" s="315"/>
      <c r="D500" s="37" t="s">
        <v>47</v>
      </c>
      <c r="E500" s="37" t="s">
        <v>48</v>
      </c>
      <c r="F500" s="38"/>
      <c r="G500" s="39"/>
      <c r="H500" s="40"/>
      <c r="I500" s="40"/>
      <c r="J500" s="40"/>
      <c r="K500" s="40"/>
      <c r="L500" s="40"/>
      <c r="M500" s="40"/>
      <c r="N500" s="40"/>
      <c r="O500" s="40"/>
      <c r="P500" s="40"/>
      <c r="Q500" s="40"/>
      <c r="R500" s="40"/>
      <c r="S500" s="40"/>
      <c r="T500" s="40"/>
      <c r="U500" s="40"/>
      <c r="V500" s="40"/>
      <c r="W500" s="40"/>
      <c r="X500" s="40"/>
      <c r="Y500" s="40"/>
      <c r="Z500" s="40"/>
      <c r="AA500" s="40"/>
      <c r="AB500" s="40"/>
      <c r="AC500" s="40"/>
      <c r="AD500" s="40"/>
      <c r="AE500" s="40"/>
      <c r="AF500" s="40"/>
      <c r="AG500" s="40"/>
      <c r="AH500" s="40"/>
      <c r="AI500" s="40"/>
      <c r="AJ500" s="40"/>
      <c r="AK500" s="40"/>
      <c r="AL500" s="40"/>
      <c r="AM500" s="40"/>
      <c r="AN500" s="40"/>
      <c r="AO500" s="40"/>
      <c r="AP500" s="40"/>
      <c r="AQ500" s="81"/>
      <c r="AR500" s="40"/>
      <c r="AS500" s="40"/>
      <c r="AT500" s="120" t="s">
        <v>922</v>
      </c>
      <c r="AU500" s="40" t="s">
        <v>922</v>
      </c>
      <c r="AV500" s="40" t="s">
        <v>922</v>
      </c>
      <c r="AW500" s="40" t="s">
        <v>823</v>
      </c>
      <c r="AX500" s="40" t="s">
        <v>922</v>
      </c>
      <c r="AY500" s="40" t="s">
        <v>806</v>
      </c>
      <c r="AZ500" s="40" t="s">
        <v>1614</v>
      </c>
      <c r="BA500" s="40" t="s">
        <v>1614</v>
      </c>
      <c r="BB500" s="40" t="s">
        <v>922</v>
      </c>
      <c r="BC500" s="40" t="s">
        <v>806</v>
      </c>
      <c r="BD500" s="106" t="s">
        <v>922</v>
      </c>
      <c r="BE500" s="140" t="s">
        <v>922</v>
      </c>
      <c r="BF500" s="140" t="s">
        <v>922</v>
      </c>
      <c r="BG500" s="40"/>
      <c r="BH500" s="40"/>
      <c r="BI500" s="40"/>
      <c r="BJ500" s="40"/>
      <c r="BK500" s="40"/>
      <c r="BL500" s="40"/>
      <c r="BM500" s="40"/>
      <c r="BN500" s="40"/>
      <c r="BO500" s="40"/>
      <c r="BS500" s="67"/>
      <c r="BT500" s="67"/>
      <c r="BU500" s="84" t="e">
        <v>#VALUE!</v>
      </c>
      <c r="BV500" s="99">
        <v>0</v>
      </c>
      <c r="BW500" s="40">
        <v>8.0533333333333523</v>
      </c>
      <c r="BX500" s="49">
        <v>0.25</v>
      </c>
      <c r="BY500" s="57" t="s">
        <v>1974</v>
      </c>
      <c r="BZ500" s="14" t="s">
        <v>2462</v>
      </c>
      <c r="CA500" s="245">
        <v>41726.71597222222</v>
      </c>
      <c r="CB500" t="s">
        <v>2691</v>
      </c>
      <c r="CC500" s="13"/>
      <c r="CD500" s="67"/>
      <c r="CE500" s="55"/>
      <c r="CF500" s="71"/>
      <c r="CG500" s="71"/>
      <c r="CH500" s="71"/>
      <c r="CI500" s="55"/>
      <c r="CJ500" s="55"/>
      <c r="CK500" s="55"/>
      <c r="CL500" s="55"/>
      <c r="CM500" s="55"/>
      <c r="CN500"/>
      <c r="CO500"/>
      <c r="CP500"/>
      <c r="CQ500"/>
      <c r="CR500"/>
      <c r="CS500"/>
      <c r="CT500"/>
      <c r="CU500" s="86"/>
      <c r="CV500" s="86"/>
      <c r="CW500" s="86"/>
      <c r="CX500" s="86"/>
      <c r="CY500" s="86"/>
      <c r="CZ500"/>
      <c r="DA500"/>
      <c r="DB500"/>
      <c r="DC500"/>
      <c r="DD500"/>
      <c r="DE500"/>
      <c r="DF500"/>
      <c r="DG500">
        <v>334</v>
      </c>
      <c r="DH500">
        <v>401.596435546875</v>
      </c>
      <c r="DI500">
        <v>-24.235404968261719</v>
      </c>
      <c r="DJ500">
        <v>44.066665649414063</v>
      </c>
      <c r="DK500">
        <v>101</v>
      </c>
      <c r="DL500">
        <v>120</v>
      </c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 s="159"/>
      <c r="EK500" s="159"/>
      <c r="EL500" s="160"/>
      <c r="FA500" s="78"/>
    </row>
    <row r="501" spans="1:157">
      <c r="A501" s="26"/>
      <c r="B501" s="26"/>
      <c r="C501" s="315"/>
      <c r="D501" s="37" t="s">
        <v>928</v>
      </c>
      <c r="E501" s="37" t="s">
        <v>929</v>
      </c>
      <c r="F501" s="38"/>
      <c r="G501" s="39"/>
      <c r="H501" s="40"/>
      <c r="I501" s="40"/>
      <c r="J501" s="40"/>
      <c r="K501" s="40"/>
      <c r="L501" s="40"/>
      <c r="M501" s="40"/>
      <c r="N501" s="40"/>
      <c r="O501" s="40"/>
      <c r="P501" s="40"/>
      <c r="Q501" s="40"/>
      <c r="R501" s="40"/>
      <c r="S501" s="40"/>
      <c r="T501" s="40"/>
      <c r="U501" s="40"/>
      <c r="V501" s="40"/>
      <c r="W501" s="40"/>
      <c r="X501" s="40"/>
      <c r="Y501" s="40"/>
      <c r="Z501" s="40"/>
      <c r="AA501" s="40"/>
      <c r="AB501" s="40"/>
      <c r="AC501" s="40"/>
      <c r="AD501" s="40"/>
      <c r="AE501" s="40"/>
      <c r="AF501" s="40"/>
      <c r="AG501" s="40"/>
      <c r="AH501" s="40"/>
      <c r="AI501" s="40"/>
      <c r="AJ501" s="40"/>
      <c r="AK501" s="40"/>
      <c r="AL501" s="40"/>
      <c r="AM501" s="40"/>
      <c r="AN501" s="40"/>
      <c r="AO501" s="40"/>
      <c r="AP501" s="40"/>
      <c r="AQ501" s="81"/>
      <c r="AR501" s="40"/>
      <c r="AS501" s="40"/>
      <c r="AT501" s="120" t="s">
        <v>1214</v>
      </c>
      <c r="AU501" s="40" t="s">
        <v>1214</v>
      </c>
      <c r="AV501" s="40" t="s">
        <v>1214</v>
      </c>
      <c r="AW501" s="40" t="s">
        <v>1183</v>
      </c>
      <c r="AX501" s="40" t="s">
        <v>1214</v>
      </c>
      <c r="AY501" s="40" t="s">
        <v>2079</v>
      </c>
      <c r="AZ501" s="40" t="s">
        <v>2079</v>
      </c>
      <c r="BA501" s="40" t="s">
        <v>2079</v>
      </c>
      <c r="BB501" s="40" t="s">
        <v>1214</v>
      </c>
      <c r="BC501" s="40" t="s">
        <v>2079</v>
      </c>
      <c r="BD501" s="106" t="s">
        <v>1214</v>
      </c>
      <c r="BE501" s="140" t="s">
        <v>1214</v>
      </c>
      <c r="BF501" s="140" t="s">
        <v>1214</v>
      </c>
      <c r="BG501" s="40"/>
      <c r="BH501" s="40"/>
      <c r="BI501" s="40"/>
      <c r="BJ501" s="40"/>
      <c r="BK501" s="40"/>
      <c r="BL501" s="40"/>
      <c r="BM501" s="40"/>
      <c r="BN501" s="40"/>
      <c r="BO501" s="40"/>
      <c r="BS501" s="67"/>
      <c r="BT501" s="67"/>
      <c r="BU501" s="84" t="e">
        <v>#VALUE!</v>
      </c>
      <c r="BV501" s="99">
        <v>0</v>
      </c>
      <c r="BW501" s="40">
        <v>8.1066666666666851</v>
      </c>
      <c r="BX501" s="49">
        <v>0.25</v>
      </c>
      <c r="BY501" s="57" t="s">
        <v>1975</v>
      </c>
      <c r="BZ501" s="14" t="s">
        <v>2464</v>
      </c>
      <c r="CA501" s="245">
        <v>41726.71597222222</v>
      </c>
      <c r="CB501" t="s">
        <v>2220</v>
      </c>
      <c r="CC501" s="13"/>
      <c r="CD501" s="67"/>
      <c r="CE501" s="55"/>
      <c r="CF501" s="71"/>
      <c r="CG501" s="71"/>
      <c r="CH501" s="71"/>
      <c r="CI501" s="55"/>
      <c r="CJ501" s="55"/>
      <c r="CK501" s="55"/>
      <c r="CL501" s="55"/>
      <c r="CM501" s="55"/>
      <c r="CN501"/>
      <c r="CO501"/>
      <c r="CP501"/>
      <c r="CQ501"/>
      <c r="CR501"/>
      <c r="CS501"/>
      <c r="CT501"/>
      <c r="CU501" s="86"/>
      <c r="CV501" s="86"/>
      <c r="CW501" s="86"/>
      <c r="CX501" s="86"/>
      <c r="CY501" s="86"/>
      <c r="CZ501"/>
      <c r="DA501"/>
      <c r="DB501"/>
      <c r="DC501"/>
      <c r="DD501"/>
      <c r="DE501"/>
      <c r="DF501"/>
      <c r="DG501">
        <v>335</v>
      </c>
      <c r="DH501">
        <v>400.08029174804687</v>
      </c>
      <c r="DI501">
        <v>-24.380744934082031</v>
      </c>
      <c r="DJ501">
        <v>43.200000762939453</v>
      </c>
      <c r="DK501">
        <v>103</v>
      </c>
      <c r="DL501">
        <v>120</v>
      </c>
      <c r="DM501"/>
      <c r="DN501"/>
      <c r="DO501"/>
      <c r="DP501"/>
      <c r="DQ501"/>
      <c r="DR501"/>
      <c r="DS501"/>
      <c r="DT501"/>
      <c r="DU501"/>
      <c r="DV501"/>
      <c r="DW501"/>
      <c r="DX501"/>
      <c r="DY501"/>
      <c r="DZ501"/>
      <c r="EA501"/>
      <c r="EB501"/>
      <c r="EC501"/>
      <c r="ED501"/>
      <c r="EE501"/>
      <c r="EF501"/>
      <c r="EG501"/>
      <c r="EH501"/>
      <c r="EI501"/>
      <c r="EJ501" s="159"/>
      <c r="EK501" s="159"/>
      <c r="EL501" s="160"/>
      <c r="FA501" s="78"/>
    </row>
    <row r="502" spans="1:157">
      <c r="A502" s="26"/>
      <c r="B502" s="26"/>
      <c r="C502" s="315"/>
      <c r="D502" s="37" t="s">
        <v>1735</v>
      </c>
      <c r="E502" s="37" t="s">
        <v>1736</v>
      </c>
      <c r="F502" s="38"/>
      <c r="G502" s="39"/>
      <c r="H502" s="40"/>
      <c r="I502" s="40"/>
      <c r="J502" s="40"/>
      <c r="K502" s="40"/>
      <c r="L502" s="40"/>
      <c r="M502" s="40"/>
      <c r="N502" s="40"/>
      <c r="O502" s="40"/>
      <c r="P502" s="40"/>
      <c r="Q502" s="40"/>
      <c r="R502" s="40"/>
      <c r="S502" s="40"/>
      <c r="T502" s="40"/>
      <c r="U502" s="40"/>
      <c r="V502" s="40"/>
      <c r="W502" s="40"/>
      <c r="X502" s="40"/>
      <c r="Y502" s="40"/>
      <c r="Z502" s="40"/>
      <c r="AA502" s="40"/>
      <c r="AB502" s="40"/>
      <c r="AC502" s="40"/>
      <c r="AD502" s="40"/>
      <c r="AE502" s="40"/>
      <c r="AF502" s="40"/>
      <c r="AG502" s="46"/>
      <c r="AH502" s="40"/>
      <c r="AI502" s="46"/>
      <c r="AJ502" s="40"/>
      <c r="AK502" s="40"/>
      <c r="AL502" s="40"/>
      <c r="AM502" s="40"/>
      <c r="AN502" s="40"/>
      <c r="AO502" s="40"/>
      <c r="AP502" s="40"/>
      <c r="AQ502" s="81"/>
      <c r="AR502" s="40"/>
      <c r="AS502" s="40"/>
      <c r="AT502" s="120" t="s">
        <v>2128</v>
      </c>
      <c r="AU502" s="40" t="s">
        <v>2128</v>
      </c>
      <c r="AV502" s="40" t="s">
        <v>2128</v>
      </c>
      <c r="AW502" s="40" t="s">
        <v>2208</v>
      </c>
      <c r="AX502" s="40" t="s">
        <v>2208</v>
      </c>
      <c r="AY502" s="40" t="s">
        <v>1861</v>
      </c>
      <c r="AZ502" s="40" t="s">
        <v>1861</v>
      </c>
      <c r="BA502" s="40" t="s">
        <v>1861</v>
      </c>
      <c r="BB502" s="40" t="s">
        <v>2208</v>
      </c>
      <c r="BC502" s="40" t="s">
        <v>1861</v>
      </c>
      <c r="BD502" s="106" t="s">
        <v>2208</v>
      </c>
      <c r="BE502" s="140" t="s">
        <v>2208</v>
      </c>
      <c r="BF502" s="140" t="s">
        <v>2208</v>
      </c>
      <c r="BG502" s="40"/>
      <c r="BH502" s="40"/>
      <c r="BI502" s="40"/>
      <c r="BJ502" s="40"/>
      <c r="BK502" s="40"/>
      <c r="BL502" s="40"/>
      <c r="BM502" s="40"/>
      <c r="BN502" s="40"/>
      <c r="BO502" s="40"/>
      <c r="BS502" s="67"/>
      <c r="BT502" s="67"/>
      <c r="BU502" s="84" t="e">
        <v>#VALUE!</v>
      </c>
      <c r="BV502" s="99">
        <v>0</v>
      </c>
      <c r="BW502" s="40">
        <v>8.1600000000000179</v>
      </c>
      <c r="BX502" s="49">
        <v>0.25</v>
      </c>
      <c r="BY502" s="57" t="s">
        <v>1976</v>
      </c>
      <c r="BZ502" s="14" t="s">
        <v>427</v>
      </c>
      <c r="CA502" s="245">
        <v>41726.715983796297</v>
      </c>
      <c r="CB502" t="s">
        <v>2465</v>
      </c>
      <c r="CC502" s="13"/>
      <c r="CD502" s="67"/>
      <c r="CE502" s="55"/>
      <c r="CF502" s="71"/>
      <c r="CG502" s="71"/>
      <c r="CH502" s="71"/>
      <c r="CI502" s="55"/>
      <c r="CJ502" s="55"/>
      <c r="CK502" s="55"/>
      <c r="CL502" s="55"/>
      <c r="CM502" s="55"/>
      <c r="CN502"/>
      <c r="CO502"/>
      <c r="CP502"/>
      <c r="CQ502"/>
      <c r="CR502"/>
      <c r="CS502"/>
      <c r="CT502"/>
      <c r="CU502" s="86"/>
      <c r="CV502" s="86"/>
      <c r="CW502" s="86"/>
      <c r="CX502" s="86"/>
      <c r="CY502" s="86"/>
      <c r="CZ502"/>
      <c r="DA502"/>
      <c r="DB502"/>
      <c r="DC502"/>
      <c r="DD502"/>
      <c r="DE502"/>
      <c r="DF502"/>
      <c r="DG502">
        <v>336</v>
      </c>
      <c r="DH502">
        <v>399.4949951171875</v>
      </c>
      <c r="DI502">
        <v>-24.526517868041992</v>
      </c>
      <c r="DJ502">
        <v>38.400001525878906</v>
      </c>
      <c r="DK502">
        <v>103</v>
      </c>
      <c r="DL502">
        <v>120</v>
      </c>
      <c r="DM502"/>
      <c r="DN502"/>
      <c r="DO502"/>
      <c r="DP502"/>
      <c r="DQ502"/>
      <c r="DR502"/>
      <c r="DS502"/>
      <c r="DT502"/>
      <c r="DU502"/>
      <c r="DV502"/>
      <c r="DW502"/>
      <c r="DX502"/>
      <c r="DY502"/>
      <c r="DZ502"/>
      <c r="EA502"/>
      <c r="EB502"/>
      <c r="EC502"/>
      <c r="ED502"/>
      <c r="EE502"/>
      <c r="EF502"/>
      <c r="EG502"/>
      <c r="EH502"/>
      <c r="EI502"/>
      <c r="EJ502" s="159"/>
      <c r="EK502" s="159"/>
      <c r="EL502" s="160"/>
      <c r="FA502" s="78"/>
    </row>
    <row r="503" spans="1:157">
      <c r="A503" s="26"/>
      <c r="B503" s="26"/>
      <c r="C503" s="315"/>
      <c r="D503" s="37" t="s">
        <v>1737</v>
      </c>
      <c r="E503" s="37" t="s">
        <v>1738</v>
      </c>
      <c r="F503" s="38"/>
      <c r="G503" s="39"/>
      <c r="H503" s="40"/>
      <c r="I503" s="40"/>
      <c r="J503" s="40"/>
      <c r="K503" s="40"/>
      <c r="L503" s="40"/>
      <c r="M503" s="40"/>
      <c r="N503" s="40"/>
      <c r="O503" s="40"/>
      <c r="P503" s="40"/>
      <c r="Q503" s="40"/>
      <c r="R503" s="40"/>
      <c r="S503" s="40"/>
      <c r="T503" s="40"/>
      <c r="U503" s="40"/>
      <c r="V503" s="40"/>
      <c r="W503" s="40"/>
      <c r="X503" s="40"/>
      <c r="Y503" s="40"/>
      <c r="Z503" s="40"/>
      <c r="AA503" s="40"/>
      <c r="AB503" s="40"/>
      <c r="AC503" s="40"/>
      <c r="AD503" s="40"/>
      <c r="AE503" s="40"/>
      <c r="AF503" s="40"/>
      <c r="AG503" s="40"/>
      <c r="AH503" s="40"/>
      <c r="AI503" s="40"/>
      <c r="AJ503" s="40"/>
      <c r="AK503" s="40"/>
      <c r="AL503" s="40"/>
      <c r="AM503" s="40"/>
      <c r="AN503" s="40"/>
      <c r="AO503" s="40"/>
      <c r="AP503" s="40"/>
      <c r="AQ503" s="81"/>
      <c r="AR503" s="40"/>
      <c r="AS503" s="40"/>
      <c r="AT503" s="120" t="s">
        <v>927</v>
      </c>
      <c r="AU503" s="40" t="s">
        <v>927</v>
      </c>
      <c r="AV503" s="40" t="s">
        <v>927</v>
      </c>
      <c r="AW503" s="40" t="s">
        <v>927</v>
      </c>
      <c r="AX503" s="40" t="s">
        <v>927</v>
      </c>
      <c r="AY503" s="40" t="s">
        <v>927</v>
      </c>
      <c r="AZ503" s="40" t="s">
        <v>927</v>
      </c>
      <c r="BA503" s="40" t="s">
        <v>927</v>
      </c>
      <c r="BB503" s="40" t="s">
        <v>927</v>
      </c>
      <c r="BC503" s="40" t="s">
        <v>927</v>
      </c>
      <c r="BD503" s="106" t="s">
        <v>927</v>
      </c>
      <c r="BE503" s="140" t="s">
        <v>927</v>
      </c>
      <c r="BF503" s="140" t="s">
        <v>927</v>
      </c>
      <c r="BG503" s="40"/>
      <c r="BH503" s="40"/>
      <c r="BI503" s="40"/>
      <c r="BJ503" s="40"/>
      <c r="BK503" s="40"/>
      <c r="BL503" s="40"/>
      <c r="BM503" s="40"/>
      <c r="BN503" s="40"/>
      <c r="BO503" s="40"/>
      <c r="BS503" s="67"/>
      <c r="BT503" s="67"/>
      <c r="BU503" s="84" t="e">
        <v>#VALUE!</v>
      </c>
      <c r="BV503" s="99">
        <v>0</v>
      </c>
      <c r="BW503" s="40">
        <v>8.2133333333333507</v>
      </c>
      <c r="BX503" s="49">
        <v>0.25</v>
      </c>
      <c r="BY503" s="57" t="s">
        <v>1977</v>
      </c>
      <c r="BZ503" s="14" t="s">
        <v>2454</v>
      </c>
      <c r="CA503" s="245">
        <v>41726.715983796297</v>
      </c>
      <c r="CB503" t="s">
        <v>2220</v>
      </c>
      <c r="CC503" s="13"/>
      <c r="CD503" s="67"/>
      <c r="CE503" s="55"/>
      <c r="CF503" s="71"/>
      <c r="CG503" s="71"/>
      <c r="CH503" s="71"/>
      <c r="CI503" s="55"/>
      <c r="CJ503" s="55"/>
      <c r="CK503" s="55"/>
      <c r="CL503" s="55"/>
      <c r="CM503" s="55"/>
      <c r="CN503"/>
      <c r="CO503"/>
      <c r="CP503"/>
      <c r="CQ503"/>
      <c r="CR503"/>
      <c r="CS503"/>
      <c r="CT503"/>
      <c r="CU503" s="86"/>
      <c r="CV503" s="86"/>
      <c r="CW503" s="86"/>
      <c r="CX503" s="86"/>
      <c r="CY503" s="86"/>
      <c r="CZ503"/>
      <c r="DA503"/>
      <c r="DB503"/>
      <c r="DC503"/>
      <c r="DD503"/>
      <c r="DE503"/>
      <c r="DF503"/>
      <c r="DG503">
        <v>336</v>
      </c>
      <c r="DH503">
        <v>398.74969482421875</v>
      </c>
      <c r="DI503">
        <v>-24.526517868041992</v>
      </c>
      <c r="DJ503">
        <v>39.200000762939453</v>
      </c>
      <c r="DK503">
        <v>105</v>
      </c>
      <c r="DL503">
        <v>120</v>
      </c>
      <c r="DM503"/>
      <c r="DN503"/>
      <c r="DO503"/>
      <c r="DP503"/>
      <c r="DQ503"/>
      <c r="DR503"/>
      <c r="DS503"/>
      <c r="DT503"/>
      <c r="DU503"/>
      <c r="DV503"/>
      <c r="DW503"/>
      <c r="DX503"/>
      <c r="DY503"/>
      <c r="DZ503"/>
      <c r="EA503"/>
      <c r="EB503"/>
      <c r="EC503"/>
      <c r="ED503"/>
      <c r="EE503"/>
      <c r="EF503"/>
      <c r="EG503"/>
      <c r="EH503"/>
      <c r="EI503"/>
      <c r="EJ503" s="159"/>
      <c r="EK503" s="159"/>
      <c r="EL503" s="160"/>
      <c r="FA503" s="78"/>
    </row>
    <row r="504" spans="1:157">
      <c r="A504" s="26"/>
      <c r="B504" s="26"/>
      <c r="C504" s="315"/>
      <c r="D504" s="37" t="s">
        <v>1739</v>
      </c>
      <c r="E504" s="37" t="s">
        <v>2250</v>
      </c>
      <c r="F504" s="38"/>
      <c r="G504" s="39"/>
      <c r="H504" s="40"/>
      <c r="I504" s="40"/>
      <c r="J504" s="40"/>
      <c r="K504" s="40"/>
      <c r="L504" s="40"/>
      <c r="M504" s="40"/>
      <c r="N504" s="40"/>
      <c r="O504" s="40"/>
      <c r="P504" s="40"/>
      <c r="Q504" s="40"/>
      <c r="R504" s="40"/>
      <c r="S504" s="40"/>
      <c r="T504" s="40"/>
      <c r="U504" s="40"/>
      <c r="V504" s="40"/>
      <c r="W504" s="40"/>
      <c r="X504" s="40"/>
      <c r="Y504" s="40"/>
      <c r="Z504" s="40"/>
      <c r="AA504" s="40"/>
      <c r="AB504" s="40"/>
      <c r="AC504" s="40"/>
      <c r="AD504" s="40"/>
      <c r="AE504" s="40"/>
      <c r="AF504" s="40"/>
      <c r="AG504" s="40"/>
      <c r="AH504" s="40"/>
      <c r="AI504" s="40"/>
      <c r="AJ504" s="40"/>
      <c r="AK504" s="40"/>
      <c r="AL504" s="40"/>
      <c r="AM504" s="40"/>
      <c r="AN504" s="40"/>
      <c r="AO504" s="40"/>
      <c r="AP504" s="40"/>
      <c r="AQ504" s="81"/>
      <c r="AR504" s="40"/>
      <c r="AS504" s="40"/>
      <c r="AT504" s="120" t="s">
        <v>1207</v>
      </c>
      <c r="AU504" s="40" t="s">
        <v>1207</v>
      </c>
      <c r="AV504" s="40" t="s">
        <v>1207</v>
      </c>
      <c r="AW504" s="40" t="s">
        <v>1206</v>
      </c>
      <c r="AX504" s="40" t="s">
        <v>1206</v>
      </c>
      <c r="AY504" s="40" t="s">
        <v>1206</v>
      </c>
      <c r="AZ504" s="40" t="s">
        <v>1206</v>
      </c>
      <c r="BA504" s="40" t="s">
        <v>1206</v>
      </c>
      <c r="BB504" s="40" t="s">
        <v>1206</v>
      </c>
      <c r="BC504" s="40" t="s">
        <v>1206</v>
      </c>
      <c r="BD504" s="106" t="s">
        <v>1206</v>
      </c>
      <c r="BE504" s="140" t="s">
        <v>1206</v>
      </c>
      <c r="BF504" s="140" t="s">
        <v>1206</v>
      </c>
      <c r="BG504" s="40"/>
      <c r="BH504" s="40"/>
      <c r="BI504" s="40"/>
      <c r="BJ504" s="40"/>
      <c r="BK504" s="40"/>
      <c r="BL504" s="40"/>
      <c r="BM504" s="40"/>
      <c r="BN504" s="40"/>
      <c r="BO504" s="40"/>
      <c r="BS504" s="67"/>
      <c r="BT504" s="67"/>
      <c r="BU504" s="84" t="e">
        <v>#VALUE!</v>
      </c>
      <c r="BV504" s="99">
        <v>0</v>
      </c>
      <c r="BW504" s="40">
        <v>8.2666666666666835</v>
      </c>
      <c r="BX504" s="49">
        <v>0.25</v>
      </c>
      <c r="BY504" s="57" t="s">
        <v>1978</v>
      </c>
      <c r="BZ504" s="14" t="s">
        <v>427</v>
      </c>
      <c r="CA504" s="245">
        <v>41726.715983796297</v>
      </c>
      <c r="CB504" t="s">
        <v>2692</v>
      </c>
      <c r="CC504" s="13"/>
      <c r="CD504" s="67"/>
      <c r="CE504" s="55"/>
      <c r="CF504" s="71"/>
      <c r="CG504" s="71"/>
      <c r="CH504" s="71"/>
      <c r="CI504" s="55"/>
      <c r="CJ504" s="55"/>
      <c r="CK504" s="55"/>
      <c r="CL504" s="55"/>
      <c r="CM504" s="55"/>
      <c r="CN504"/>
      <c r="CO504"/>
      <c r="CP504"/>
      <c r="CQ504"/>
      <c r="CR504"/>
      <c r="CS504"/>
      <c r="CT504"/>
      <c r="CU504" s="86"/>
      <c r="CV504" s="86"/>
      <c r="CW504" s="86"/>
      <c r="CX504" s="86"/>
      <c r="CY504" s="86"/>
      <c r="CZ504"/>
      <c r="DA504"/>
      <c r="DB504"/>
      <c r="DC504"/>
      <c r="DD504"/>
      <c r="DE504"/>
      <c r="DF504"/>
      <c r="DG504">
        <v>337</v>
      </c>
      <c r="DH504">
        <v>404.4083251953125</v>
      </c>
      <c r="DI504">
        <v>-24.672727584838867</v>
      </c>
      <c r="DJ504">
        <v>7.0340909957885742</v>
      </c>
      <c r="DK504">
        <v>104</v>
      </c>
      <c r="DL504">
        <v>83.5</v>
      </c>
      <c r="DM504"/>
      <c r="DN504"/>
      <c r="DO504"/>
      <c r="DP504"/>
      <c r="DQ504"/>
      <c r="DR504"/>
      <c r="DS504"/>
      <c r="DT504"/>
      <c r="DU504"/>
      <c r="DV504"/>
      <c r="DW504"/>
      <c r="DX504"/>
      <c r="DY504"/>
      <c r="DZ504"/>
      <c r="EA504"/>
      <c r="EB504"/>
      <c r="EC504"/>
      <c r="ED504"/>
      <c r="EE504"/>
      <c r="EF504"/>
      <c r="EG504"/>
      <c r="EH504"/>
      <c r="EI504"/>
      <c r="EJ504" s="159"/>
      <c r="EK504" s="159"/>
      <c r="EL504" s="160"/>
      <c r="FA504" s="78"/>
    </row>
    <row r="505" spans="1:157">
      <c r="A505" s="26"/>
      <c r="B505" s="26"/>
      <c r="C505" s="315"/>
      <c r="D505" s="37" t="s">
        <v>2251</v>
      </c>
      <c r="E505" s="37" t="s">
        <v>2252</v>
      </c>
      <c r="F505" s="38"/>
      <c r="G505" s="39"/>
      <c r="H505" s="40"/>
      <c r="I505" s="40"/>
      <c r="J505" s="40"/>
      <c r="K505" s="40"/>
      <c r="L505" s="40"/>
      <c r="M505" s="40"/>
      <c r="N505" s="40"/>
      <c r="O505" s="40"/>
      <c r="P505" s="40"/>
      <c r="Q505" s="40"/>
      <c r="R505" s="40"/>
      <c r="S505" s="40"/>
      <c r="T505" s="40"/>
      <c r="U505" s="40"/>
      <c r="V505" s="40"/>
      <c r="W505" s="40"/>
      <c r="X505" s="40"/>
      <c r="Y505" s="40"/>
      <c r="Z505" s="40"/>
      <c r="AA505" s="40"/>
      <c r="AB505" s="40"/>
      <c r="AC505" s="40"/>
      <c r="AD505" s="40"/>
      <c r="AE505" s="40"/>
      <c r="AF505" s="40"/>
      <c r="AG505" s="40"/>
      <c r="AH505" s="40"/>
      <c r="AI505" s="40"/>
      <c r="AJ505" s="40"/>
      <c r="AK505" s="40"/>
      <c r="AL505" s="40"/>
      <c r="AM505" s="40"/>
      <c r="AN505" s="40"/>
      <c r="AO505" s="40"/>
      <c r="AP505" s="40"/>
      <c r="AQ505" s="81"/>
      <c r="AR505" s="40"/>
      <c r="AS505" s="40"/>
      <c r="AT505" s="120" t="s">
        <v>922</v>
      </c>
      <c r="AU505" s="40" t="s">
        <v>922</v>
      </c>
      <c r="AV505" s="40" t="s">
        <v>922</v>
      </c>
      <c r="AW505" s="40" t="s">
        <v>922</v>
      </c>
      <c r="AX505" s="40" t="s">
        <v>922</v>
      </c>
      <c r="AY505" s="40" t="s">
        <v>922</v>
      </c>
      <c r="AZ505" s="40" t="s">
        <v>922</v>
      </c>
      <c r="BA505" s="40" t="s">
        <v>922</v>
      </c>
      <c r="BB505" s="40" t="s">
        <v>922</v>
      </c>
      <c r="BC505" s="40" t="s">
        <v>922</v>
      </c>
      <c r="BD505" s="106" t="s">
        <v>922</v>
      </c>
      <c r="BE505" s="140" t="s">
        <v>922</v>
      </c>
      <c r="BF505" s="140" t="s">
        <v>922</v>
      </c>
      <c r="BG505" s="40"/>
      <c r="BH505" s="40"/>
      <c r="BI505" s="40"/>
      <c r="BJ505" s="40"/>
      <c r="BK505" s="40"/>
      <c r="BL505" s="40"/>
      <c r="BM505" s="40"/>
      <c r="BN505" s="40"/>
      <c r="BO505" s="40"/>
      <c r="BS505" s="67"/>
      <c r="BT505" s="67"/>
      <c r="BU505" s="84" t="e">
        <v>#VALUE!</v>
      </c>
      <c r="BV505" s="99">
        <v>0</v>
      </c>
      <c r="BW505" s="40">
        <v>8.3200000000000163</v>
      </c>
      <c r="BX505" s="49">
        <v>0.25</v>
      </c>
      <c r="BY505" s="57" t="s">
        <v>1979</v>
      </c>
      <c r="BZ505" s="14" t="s">
        <v>2456</v>
      </c>
      <c r="CA505" s="245">
        <v>41726.715983796297</v>
      </c>
      <c r="CB505" t="s">
        <v>2693</v>
      </c>
      <c r="CC505" s="13"/>
      <c r="CD505" s="67"/>
      <c r="CE505" s="55"/>
      <c r="CF505" s="71"/>
      <c r="CG505" s="71"/>
      <c r="CH505" s="71"/>
      <c r="CI505" s="55"/>
      <c r="CJ505" s="55"/>
      <c r="CK505" s="55"/>
      <c r="CL505" s="55"/>
      <c r="CM505" s="55"/>
      <c r="CN505"/>
      <c r="CO505"/>
      <c r="CP505"/>
      <c r="CQ505"/>
      <c r="CR505"/>
      <c r="CS505"/>
      <c r="CT505"/>
      <c r="CU505" s="86"/>
      <c r="CV505" s="86"/>
      <c r="CW505" s="86"/>
      <c r="CX505" s="86"/>
      <c r="CY505" s="86"/>
      <c r="CZ505"/>
      <c r="DA505"/>
      <c r="DB505"/>
      <c r="DC505"/>
      <c r="DD505"/>
      <c r="DE505"/>
      <c r="DF505"/>
      <c r="DG505">
        <v>338</v>
      </c>
      <c r="DH505">
        <v>409.8194580078125</v>
      </c>
      <c r="DI505">
        <v>-24.819370269775391</v>
      </c>
      <c r="DJ505">
        <v>8.125</v>
      </c>
      <c r="DK505">
        <v>104</v>
      </c>
      <c r="DL505">
        <v>83.5</v>
      </c>
      <c r="DM505"/>
      <c r="DN505"/>
      <c r="DO505"/>
      <c r="DP505"/>
      <c r="DQ505"/>
      <c r="DR505"/>
      <c r="DS505"/>
      <c r="DT505"/>
      <c r="DU505"/>
      <c r="DV505"/>
      <c r="DW505"/>
      <c r="DX505"/>
      <c r="DY505"/>
      <c r="DZ505"/>
      <c r="EA505"/>
      <c r="EB505"/>
      <c r="EC505"/>
      <c r="ED505"/>
      <c r="EE505"/>
      <c r="EF505"/>
      <c r="EG505"/>
      <c r="EH505"/>
      <c r="EI505"/>
      <c r="EJ505" s="159"/>
      <c r="EK505" s="159"/>
      <c r="EL505" s="160"/>
      <c r="FA505" s="78"/>
    </row>
    <row r="506" spans="1:157">
      <c r="A506" s="26"/>
      <c r="B506" s="26"/>
      <c r="C506" s="315"/>
      <c r="D506" s="37" t="s">
        <v>2253</v>
      </c>
      <c r="E506" s="37" t="s">
        <v>2254</v>
      </c>
      <c r="F506" s="38"/>
      <c r="G506" s="39"/>
      <c r="H506" s="40"/>
      <c r="I506" s="40"/>
      <c r="J506" s="40"/>
      <c r="K506" s="40"/>
      <c r="L506" s="40"/>
      <c r="M506" s="40"/>
      <c r="N506" s="40"/>
      <c r="O506" s="40"/>
      <c r="P506" s="40"/>
      <c r="Q506" s="40"/>
      <c r="R506" s="40"/>
      <c r="S506" s="40"/>
      <c r="T506" s="40"/>
      <c r="U506" s="40"/>
      <c r="V506" s="40"/>
      <c r="W506" s="40"/>
      <c r="X506" s="40"/>
      <c r="Y506" s="40"/>
      <c r="Z506" s="40"/>
      <c r="AA506" s="40"/>
      <c r="AB506" s="40"/>
      <c r="AC506" s="40"/>
      <c r="AD506" s="40"/>
      <c r="AE506" s="40"/>
      <c r="AF506" s="40"/>
      <c r="AG506" s="40"/>
      <c r="AH506" s="40"/>
      <c r="AI506" s="40"/>
      <c r="AJ506" s="40"/>
      <c r="AK506" s="40"/>
      <c r="AL506" s="40"/>
      <c r="AM506" s="40"/>
      <c r="AN506" s="40"/>
      <c r="AO506" s="40"/>
      <c r="AP506" s="40"/>
      <c r="AQ506" s="81"/>
      <c r="AR506" s="40"/>
      <c r="AS506" s="40"/>
      <c r="AT506" s="120" t="s">
        <v>922</v>
      </c>
      <c r="AU506" s="40" t="s">
        <v>922</v>
      </c>
      <c r="AV506" s="40" t="s">
        <v>922</v>
      </c>
      <c r="AW506" s="40" t="s">
        <v>922</v>
      </c>
      <c r="AX506" s="40" t="s">
        <v>922</v>
      </c>
      <c r="AY506" s="40" t="s">
        <v>922</v>
      </c>
      <c r="AZ506" s="40" t="s">
        <v>922</v>
      </c>
      <c r="BA506" s="40" t="s">
        <v>922</v>
      </c>
      <c r="BB506" s="40" t="s">
        <v>922</v>
      </c>
      <c r="BC506" s="40" t="s">
        <v>922</v>
      </c>
      <c r="BD506" s="106" t="s">
        <v>922</v>
      </c>
      <c r="BE506" s="140" t="s">
        <v>922</v>
      </c>
      <c r="BF506" s="140" t="s">
        <v>922</v>
      </c>
      <c r="BG506" s="40"/>
      <c r="BH506" s="40"/>
      <c r="BI506" s="40"/>
      <c r="BJ506" s="40"/>
      <c r="BK506" s="40"/>
      <c r="BL506" s="40"/>
      <c r="BM506" s="40"/>
      <c r="BN506" s="40"/>
      <c r="BO506" s="40"/>
      <c r="BS506" s="67"/>
      <c r="BT506" s="67"/>
      <c r="BU506" s="84" t="e">
        <v>#VALUE!</v>
      </c>
      <c r="BV506" s="99">
        <v>0</v>
      </c>
      <c r="BW506" s="40">
        <v>8.3733333333333491</v>
      </c>
      <c r="BX506" s="49">
        <v>0.25</v>
      </c>
      <c r="BY506" s="57" t="s">
        <v>2103</v>
      </c>
      <c r="BZ506" s="14" t="s">
        <v>2458</v>
      </c>
      <c r="CA506" s="245">
        <v>41726.715983796297</v>
      </c>
      <c r="CB506" t="s">
        <v>2694</v>
      </c>
      <c r="CC506" s="13"/>
      <c r="CD506" s="67"/>
      <c r="CE506" s="55"/>
      <c r="CF506" s="71"/>
      <c r="CG506" s="71"/>
      <c r="CH506" s="71"/>
      <c r="CI506" s="55"/>
      <c r="CJ506" s="55"/>
      <c r="CK506" s="55"/>
      <c r="CL506" s="55"/>
      <c r="CM506" s="55"/>
      <c r="CN506"/>
      <c r="CO506"/>
      <c r="CP506"/>
      <c r="CQ506"/>
      <c r="CR506"/>
      <c r="CS506"/>
      <c r="CT506"/>
      <c r="CU506" s="86"/>
      <c r="CV506" s="86"/>
      <c r="CW506" s="86"/>
      <c r="CX506" s="86"/>
      <c r="CY506" s="86"/>
      <c r="CZ506"/>
      <c r="DA506"/>
      <c r="DB506"/>
      <c r="DC506"/>
      <c r="DD506"/>
      <c r="DE506"/>
      <c r="DF506"/>
      <c r="DG506">
        <v>339</v>
      </c>
      <c r="DH506">
        <v>405.8795166015625</v>
      </c>
      <c r="DI506">
        <v>-24.966447830200195</v>
      </c>
      <c r="DJ506">
        <v>54.733333587646484</v>
      </c>
      <c r="DK506">
        <v>104</v>
      </c>
      <c r="DL506">
        <v>120</v>
      </c>
      <c r="DM506"/>
      <c r="DN506"/>
      <c r="DO506"/>
      <c r="DP506"/>
      <c r="DQ506"/>
      <c r="DR506"/>
      <c r="DS506"/>
      <c r="DT506"/>
      <c r="DU506"/>
      <c r="DV506"/>
      <c r="DW506"/>
      <c r="DX506"/>
      <c r="DY506"/>
      <c r="DZ506"/>
      <c r="EA506"/>
      <c r="EB506"/>
      <c r="EC506"/>
      <c r="ED506"/>
      <c r="EE506"/>
      <c r="EF506"/>
      <c r="EG506"/>
      <c r="EH506"/>
      <c r="EI506"/>
      <c r="EJ506" s="159"/>
      <c r="EK506" s="159"/>
      <c r="EL506" s="160"/>
      <c r="FA506" s="78"/>
    </row>
    <row r="507" spans="1:157">
      <c r="A507" s="26"/>
      <c r="B507" s="26"/>
      <c r="C507" s="315"/>
      <c r="D507" s="37" t="s">
        <v>2255</v>
      </c>
      <c r="E507" s="37" t="s">
        <v>2256</v>
      </c>
      <c r="F507" s="38"/>
      <c r="G507" s="39"/>
      <c r="H507" s="40"/>
      <c r="I507" s="40"/>
      <c r="J507" s="40"/>
      <c r="K507" s="40"/>
      <c r="L507" s="40"/>
      <c r="M507" s="40"/>
      <c r="N507" s="40"/>
      <c r="O507" s="40"/>
      <c r="P507" s="40"/>
      <c r="Q507" s="40"/>
      <c r="R507" s="40"/>
      <c r="S507" s="40"/>
      <c r="T507" s="40"/>
      <c r="U507" s="40"/>
      <c r="V507" s="40"/>
      <c r="W507" s="40"/>
      <c r="X507" s="40"/>
      <c r="Y507" s="40"/>
      <c r="Z507" s="40"/>
      <c r="AA507" s="40"/>
      <c r="AB507" s="40"/>
      <c r="AC507" s="40"/>
      <c r="AD507" s="40"/>
      <c r="AE507" s="40"/>
      <c r="AF507" s="40"/>
      <c r="AG507" s="40"/>
      <c r="AH507" s="40"/>
      <c r="AI507" s="40"/>
      <c r="AJ507" s="40"/>
      <c r="AK507" s="40"/>
      <c r="AL507" s="40"/>
      <c r="AM507" s="40"/>
      <c r="AN507" s="40"/>
      <c r="AO507" s="40"/>
      <c r="AP507" s="40"/>
      <c r="AQ507" s="81"/>
      <c r="AR507" s="40"/>
      <c r="AS507" s="40"/>
      <c r="AT507" s="120" t="s">
        <v>1214</v>
      </c>
      <c r="AU507" s="40" t="s">
        <v>1214</v>
      </c>
      <c r="AV507" s="40" t="s">
        <v>1214</v>
      </c>
      <c r="AW507" s="40" t="s">
        <v>1214</v>
      </c>
      <c r="AX507" s="40" t="s">
        <v>1214</v>
      </c>
      <c r="AY507" s="40" t="s">
        <v>1214</v>
      </c>
      <c r="AZ507" s="40" t="s">
        <v>1214</v>
      </c>
      <c r="BA507" s="40" t="s">
        <v>1214</v>
      </c>
      <c r="BB507" s="40" t="s">
        <v>1214</v>
      </c>
      <c r="BC507" s="40" t="s">
        <v>1214</v>
      </c>
      <c r="BD507" s="106" t="s">
        <v>1214</v>
      </c>
      <c r="BE507" s="140" t="s">
        <v>1214</v>
      </c>
      <c r="BF507" s="140" t="s">
        <v>1214</v>
      </c>
      <c r="BG507" s="40"/>
      <c r="BH507" s="40"/>
      <c r="BI507" s="40"/>
      <c r="BJ507" s="40"/>
      <c r="BK507" s="40"/>
      <c r="BL507" s="40"/>
      <c r="BM507" s="40"/>
      <c r="BN507" s="40"/>
      <c r="BO507" s="40"/>
      <c r="BS507" s="67"/>
      <c r="BT507" s="67"/>
      <c r="BU507" s="84" t="e">
        <v>#VALUE!</v>
      </c>
      <c r="BV507" s="99">
        <v>0</v>
      </c>
      <c r="BW507" s="40">
        <v>8.4266666666666818</v>
      </c>
      <c r="BX507" s="49">
        <v>0.25</v>
      </c>
      <c r="BY507" s="57" t="s">
        <v>1980</v>
      </c>
      <c r="BZ507" s="14" t="s">
        <v>2460</v>
      </c>
      <c r="CA507" s="245">
        <v>41726.715983796297</v>
      </c>
      <c r="CB507" t="s">
        <v>2695</v>
      </c>
      <c r="CC507" s="13"/>
      <c r="CD507" s="67"/>
      <c r="CE507" s="55"/>
      <c r="CF507" s="71"/>
      <c r="CG507" s="71"/>
      <c r="CH507" s="71"/>
      <c r="CI507" s="55"/>
      <c r="CJ507" s="55"/>
      <c r="CK507" s="55"/>
      <c r="CL507" s="55"/>
      <c r="CM507" s="55"/>
      <c r="CN507"/>
      <c r="CO507"/>
      <c r="CP507"/>
      <c r="CQ507"/>
      <c r="CR507"/>
      <c r="CS507"/>
      <c r="CT507"/>
      <c r="CU507" s="86"/>
      <c r="CV507" s="86"/>
      <c r="CW507" s="86"/>
      <c r="CX507" s="86"/>
      <c r="CY507" s="86"/>
      <c r="CZ507"/>
      <c r="DA507"/>
      <c r="DB507"/>
      <c r="DC507"/>
      <c r="DD507"/>
      <c r="DE507"/>
      <c r="DF507"/>
      <c r="DG507">
        <v>339</v>
      </c>
      <c r="DH507">
        <v>403.58621215820313</v>
      </c>
      <c r="DI507">
        <v>-24.966447830200195</v>
      </c>
      <c r="DJ507">
        <v>46.5</v>
      </c>
      <c r="DK507">
        <v>105</v>
      </c>
      <c r="DL507">
        <v>119.5</v>
      </c>
      <c r="DM507"/>
      <c r="DN507"/>
      <c r="DO507"/>
      <c r="DP507"/>
      <c r="DQ507"/>
      <c r="DR507"/>
      <c r="DS507"/>
      <c r="DT507"/>
      <c r="DU507"/>
      <c r="DV507"/>
      <c r="DW507"/>
      <c r="DX507"/>
      <c r="DY507"/>
      <c r="DZ507"/>
      <c r="EA507"/>
      <c r="EB507"/>
      <c r="EC507"/>
      <c r="ED507"/>
      <c r="EE507"/>
      <c r="EF507"/>
      <c r="EG507"/>
      <c r="EH507"/>
      <c r="EI507"/>
      <c r="EJ507" s="159"/>
      <c r="EK507" s="159"/>
      <c r="EL507" s="160"/>
      <c r="FA507" s="78"/>
    </row>
    <row r="508" spans="1:157">
      <c r="A508" s="26"/>
      <c r="B508" s="26"/>
      <c r="C508" s="315"/>
      <c r="D508" s="37" t="s">
        <v>2257</v>
      </c>
      <c r="E508" s="37" t="s">
        <v>2258</v>
      </c>
      <c r="F508" s="38"/>
      <c r="G508" s="39"/>
      <c r="H508" s="40"/>
      <c r="I508" s="40"/>
      <c r="J508" s="40"/>
      <c r="K508" s="40"/>
      <c r="L508" s="40"/>
      <c r="M508" s="40"/>
      <c r="N508" s="40"/>
      <c r="O508" s="40"/>
      <c r="P508" s="40"/>
      <c r="Q508" s="40"/>
      <c r="R508" s="40"/>
      <c r="S508" s="40"/>
      <c r="T508" s="40"/>
      <c r="U508" s="40"/>
      <c r="V508" s="40"/>
      <c r="W508" s="40"/>
      <c r="X508" s="40"/>
      <c r="Y508" s="40"/>
      <c r="Z508" s="40"/>
      <c r="AA508" s="40"/>
      <c r="AB508" s="40"/>
      <c r="AC508" s="40"/>
      <c r="AD508" s="40"/>
      <c r="AE508" s="40"/>
      <c r="AF508" s="40"/>
      <c r="AG508" s="46"/>
      <c r="AH508" s="40"/>
      <c r="AI508" s="46"/>
      <c r="AJ508" s="40"/>
      <c r="AK508" s="40"/>
      <c r="AL508" s="40"/>
      <c r="AM508" s="40"/>
      <c r="AN508" s="40"/>
      <c r="AO508" s="40"/>
      <c r="AP508" s="40"/>
      <c r="AQ508" s="81"/>
      <c r="AR508" s="40"/>
      <c r="AS508" s="40"/>
      <c r="AT508" s="120" t="s">
        <v>2128</v>
      </c>
      <c r="AU508" s="40" t="s">
        <v>2128</v>
      </c>
      <c r="AV508" s="40" t="s">
        <v>2128</v>
      </c>
      <c r="AW508" s="40" t="s">
        <v>2208</v>
      </c>
      <c r="AX508" s="40" t="s">
        <v>2208</v>
      </c>
      <c r="AY508" s="40" t="s">
        <v>2208</v>
      </c>
      <c r="AZ508" s="40" t="s">
        <v>2208</v>
      </c>
      <c r="BA508" s="40" t="s">
        <v>2208</v>
      </c>
      <c r="BB508" s="40" t="s">
        <v>2208</v>
      </c>
      <c r="BC508" s="40" t="s">
        <v>2208</v>
      </c>
      <c r="BD508" s="106" t="s">
        <v>2208</v>
      </c>
      <c r="BE508" s="140" t="s">
        <v>2208</v>
      </c>
      <c r="BF508" s="140" t="s">
        <v>2208</v>
      </c>
      <c r="BG508" s="40"/>
      <c r="BH508" s="40"/>
      <c r="BI508" s="40"/>
      <c r="BJ508" s="40"/>
      <c r="BK508" s="40"/>
      <c r="BL508" s="40"/>
      <c r="BM508" s="40"/>
      <c r="BN508" s="40"/>
      <c r="BO508" s="40"/>
      <c r="BS508" s="67"/>
      <c r="BT508" s="67"/>
      <c r="BU508" s="84" t="e">
        <v>#VALUE!</v>
      </c>
      <c r="BV508" s="99">
        <v>0</v>
      </c>
      <c r="BW508" s="40">
        <v>8.4800000000000146</v>
      </c>
      <c r="BX508" s="49">
        <v>0.25</v>
      </c>
      <c r="BY508" s="57" t="s">
        <v>1981</v>
      </c>
      <c r="BZ508" s="14" t="s">
        <v>2462</v>
      </c>
      <c r="CA508" s="245">
        <v>41726.715983796297</v>
      </c>
      <c r="CB508" t="s">
        <v>2696</v>
      </c>
      <c r="CC508" s="13"/>
      <c r="CD508" s="67"/>
      <c r="CE508" s="55"/>
      <c r="CF508" s="71"/>
      <c r="CG508" s="71"/>
      <c r="CH508" s="71"/>
      <c r="CI508" s="55"/>
      <c r="CJ508" s="55"/>
      <c r="CK508" s="55"/>
      <c r="CL508" s="55"/>
      <c r="CM508" s="55"/>
      <c r="CN508"/>
      <c r="CO508"/>
      <c r="CP508"/>
      <c r="CQ508"/>
      <c r="CR508"/>
      <c r="CS508"/>
      <c r="CT508"/>
      <c r="CU508" s="86"/>
      <c r="CV508" s="86"/>
      <c r="CW508" s="86"/>
      <c r="CX508" s="86"/>
      <c r="CY508" s="86"/>
      <c r="CZ508"/>
      <c r="DA508"/>
      <c r="DB508"/>
      <c r="DC508"/>
      <c r="DD508"/>
      <c r="DE508"/>
      <c r="DF508"/>
      <c r="DG508">
        <v>340</v>
      </c>
      <c r="DH508">
        <v>402.43484497070312</v>
      </c>
      <c r="DI508">
        <v>-25.113958358764648</v>
      </c>
      <c r="DJ508">
        <v>40.642856597900391</v>
      </c>
      <c r="DK508">
        <v>101</v>
      </c>
      <c r="DL508">
        <v>119.5</v>
      </c>
      <c r="DM508"/>
      <c r="DN508"/>
      <c r="DO508"/>
      <c r="DP508"/>
      <c r="DQ508"/>
      <c r="DR508"/>
      <c r="DS508"/>
      <c r="DT508"/>
      <c r="DU508"/>
      <c r="DV508"/>
      <c r="DW508"/>
      <c r="DX508"/>
      <c r="DY508"/>
      <c r="DZ508"/>
      <c r="EA508"/>
      <c r="EB508"/>
      <c r="EC508"/>
      <c r="ED508"/>
      <c r="EE508"/>
      <c r="EF508"/>
      <c r="EG508"/>
      <c r="EH508"/>
      <c r="EI508"/>
      <c r="EJ508" s="159"/>
      <c r="EK508" s="159"/>
      <c r="EL508" s="160"/>
      <c r="FA508" s="78"/>
    </row>
    <row r="509" spans="1:157">
      <c r="A509" s="26"/>
      <c r="B509" s="26"/>
      <c r="C509" s="315"/>
      <c r="D509" s="37" t="s">
        <v>2259</v>
      </c>
      <c r="E509" s="37" t="s">
        <v>2260</v>
      </c>
      <c r="F509" s="38"/>
      <c r="G509" s="39"/>
      <c r="H509" s="40"/>
      <c r="I509" s="40"/>
      <c r="J509" s="40"/>
      <c r="K509" s="40"/>
      <c r="L509" s="40"/>
      <c r="M509" s="40"/>
      <c r="N509" s="40"/>
      <c r="O509" s="40"/>
      <c r="P509" s="40"/>
      <c r="Q509" s="40"/>
      <c r="R509" s="40"/>
      <c r="S509" s="40"/>
      <c r="T509" s="40"/>
      <c r="U509" s="40"/>
      <c r="V509" s="40"/>
      <c r="W509" s="40"/>
      <c r="X509" s="40"/>
      <c r="Y509" s="40"/>
      <c r="Z509" s="40"/>
      <c r="AA509" s="40"/>
      <c r="AB509" s="40"/>
      <c r="AC509" s="40"/>
      <c r="AD509" s="40"/>
      <c r="AE509" s="40"/>
      <c r="AF509" s="40"/>
      <c r="AG509" s="40"/>
      <c r="AH509" s="40"/>
      <c r="AI509" s="40"/>
      <c r="AJ509" s="40"/>
      <c r="AK509" s="40"/>
      <c r="AL509" s="40"/>
      <c r="AM509" s="40"/>
      <c r="AN509" s="40"/>
      <c r="AO509" s="40"/>
      <c r="AP509" s="40"/>
      <c r="AQ509" s="81"/>
      <c r="AR509" s="40"/>
      <c r="AS509" s="40"/>
      <c r="AT509" s="120" t="s">
        <v>927</v>
      </c>
      <c r="AU509" s="40" t="s">
        <v>927</v>
      </c>
      <c r="AV509" s="40" t="s">
        <v>927</v>
      </c>
      <c r="AW509" s="40" t="s">
        <v>927</v>
      </c>
      <c r="AX509" s="40" t="s">
        <v>927</v>
      </c>
      <c r="AY509" s="40" t="s">
        <v>927</v>
      </c>
      <c r="AZ509" s="40" t="s">
        <v>927</v>
      </c>
      <c r="BA509" s="40" t="s">
        <v>927</v>
      </c>
      <c r="BB509" s="40" t="s">
        <v>927</v>
      </c>
      <c r="BC509" s="40" t="s">
        <v>927</v>
      </c>
      <c r="BD509" s="106" t="s">
        <v>927</v>
      </c>
      <c r="BE509" s="140" t="s">
        <v>927</v>
      </c>
      <c r="BF509" s="140" t="s">
        <v>927</v>
      </c>
      <c r="BG509" s="40"/>
      <c r="BH509" s="40"/>
      <c r="BI509" s="40"/>
      <c r="BJ509" s="40"/>
      <c r="BK509" s="40"/>
      <c r="BL509" s="40"/>
      <c r="BM509" s="40"/>
      <c r="BN509" s="40"/>
      <c r="BO509" s="40"/>
      <c r="BS509" s="67"/>
      <c r="BT509" s="67"/>
      <c r="BU509" s="84" t="e">
        <v>#VALUE!</v>
      </c>
      <c r="BV509" s="99">
        <v>0</v>
      </c>
      <c r="BW509" s="40">
        <v>8.5333333333333474</v>
      </c>
      <c r="BX509" s="49">
        <v>0.25</v>
      </c>
      <c r="BY509" s="57" t="s">
        <v>1982</v>
      </c>
      <c r="BZ509" s="14" t="s">
        <v>2454</v>
      </c>
      <c r="CA509" s="245">
        <v>41726.715995370374</v>
      </c>
      <c r="CB509" t="s">
        <v>2220</v>
      </c>
      <c r="CC509" s="13"/>
      <c r="CD509" s="67"/>
      <c r="CE509" s="55"/>
      <c r="CF509" s="71"/>
      <c r="CG509" s="71"/>
      <c r="CH509" s="71"/>
      <c r="CI509" s="55"/>
      <c r="CJ509" s="55"/>
      <c r="CK509" s="55"/>
      <c r="CL509" s="55"/>
      <c r="CM509" s="55"/>
      <c r="CN509"/>
      <c r="CO509"/>
      <c r="CP509"/>
      <c r="CQ509"/>
      <c r="CR509"/>
      <c r="CS509"/>
      <c r="CT509"/>
      <c r="CU509" s="86"/>
      <c r="CV509" s="86"/>
      <c r="CW509" s="86"/>
      <c r="CX509" s="86"/>
      <c r="CY509" s="86"/>
      <c r="CZ509"/>
      <c r="DA509"/>
      <c r="DB509"/>
      <c r="DC509"/>
      <c r="DD509"/>
      <c r="DE509"/>
      <c r="DF509"/>
      <c r="DG509">
        <v>341</v>
      </c>
      <c r="DH509">
        <v>402.43484497070312</v>
      </c>
      <c r="DI509">
        <v>-25.261905670166016</v>
      </c>
      <c r="DJ509">
        <v>34.928569793701172</v>
      </c>
      <c r="DK509">
        <v>101</v>
      </c>
      <c r="DL509">
        <v>119.5</v>
      </c>
      <c r="DM509"/>
      <c r="DN509"/>
      <c r="DO509"/>
      <c r="DP509"/>
      <c r="DQ509"/>
      <c r="DR509"/>
      <c r="DS509"/>
      <c r="DT509"/>
      <c r="DU509"/>
      <c r="DV509"/>
      <c r="DW509"/>
      <c r="DX509"/>
      <c r="DY509"/>
      <c r="DZ509"/>
      <c r="EA509"/>
      <c r="EB509"/>
      <c r="EC509"/>
      <c r="ED509"/>
      <c r="EE509"/>
      <c r="EF509"/>
      <c r="EG509"/>
      <c r="EH509"/>
      <c r="EI509"/>
      <c r="EJ509" s="159"/>
      <c r="EK509" s="159"/>
      <c r="EL509" s="160"/>
      <c r="FA509" s="78"/>
    </row>
    <row r="510" spans="1:157">
      <c r="A510" s="26"/>
      <c r="B510" s="26"/>
      <c r="C510" s="315"/>
      <c r="D510" s="37" t="s">
        <v>2261</v>
      </c>
      <c r="E510" s="37" t="s">
        <v>2262</v>
      </c>
      <c r="F510" s="38"/>
      <c r="G510" s="39"/>
      <c r="H510" s="40"/>
      <c r="I510" s="40"/>
      <c r="J510" s="40"/>
      <c r="K510" s="40"/>
      <c r="L510" s="40"/>
      <c r="M510" s="40"/>
      <c r="N510" s="40"/>
      <c r="O510" s="40"/>
      <c r="P510" s="40"/>
      <c r="Q510" s="40"/>
      <c r="R510" s="40"/>
      <c r="S510" s="40"/>
      <c r="T510" s="40"/>
      <c r="U510" s="40"/>
      <c r="V510" s="40"/>
      <c r="W510" s="40"/>
      <c r="X510" s="40"/>
      <c r="Y510" s="40"/>
      <c r="Z510" s="40"/>
      <c r="AA510" s="40"/>
      <c r="AB510" s="40"/>
      <c r="AC510" s="40"/>
      <c r="AD510" s="40"/>
      <c r="AE510" s="40"/>
      <c r="AF510" s="40"/>
      <c r="AG510" s="40"/>
      <c r="AH510" s="40"/>
      <c r="AI510" s="40"/>
      <c r="AJ510" s="40"/>
      <c r="AK510" s="40"/>
      <c r="AL510" s="40"/>
      <c r="AM510" s="40"/>
      <c r="AN510" s="40"/>
      <c r="AO510" s="40"/>
      <c r="AP510" s="40"/>
      <c r="AQ510" s="81"/>
      <c r="AR510" s="40"/>
      <c r="AS510" s="40"/>
      <c r="AT510" s="120" t="s">
        <v>1207</v>
      </c>
      <c r="AU510" s="40" t="s">
        <v>1207</v>
      </c>
      <c r="AV510" s="40" t="s">
        <v>1207</v>
      </c>
      <c r="AW510" s="40" t="s">
        <v>1206</v>
      </c>
      <c r="AX510" s="40" t="s">
        <v>1206</v>
      </c>
      <c r="AY510" s="40" t="s">
        <v>1206</v>
      </c>
      <c r="AZ510" s="40" t="s">
        <v>1206</v>
      </c>
      <c r="BA510" s="40" t="s">
        <v>1206</v>
      </c>
      <c r="BB510" s="40" t="s">
        <v>1206</v>
      </c>
      <c r="BC510" s="40" t="s">
        <v>1206</v>
      </c>
      <c r="BD510" s="106" t="s">
        <v>1206</v>
      </c>
      <c r="BE510" s="140" t="s">
        <v>1206</v>
      </c>
      <c r="BF510" s="140" t="s">
        <v>1206</v>
      </c>
      <c r="BG510" s="40"/>
      <c r="BH510" s="40"/>
      <c r="BI510" s="40"/>
      <c r="BJ510" s="40"/>
      <c r="BK510" s="40"/>
      <c r="BL510" s="40"/>
      <c r="BM510" s="40"/>
      <c r="BN510" s="40"/>
      <c r="BO510" s="40"/>
      <c r="BS510" s="67"/>
      <c r="BT510" s="67"/>
      <c r="BU510" s="84" t="e">
        <v>#VALUE!</v>
      </c>
      <c r="BV510" s="99">
        <v>0</v>
      </c>
      <c r="BW510" s="40">
        <v>8.5866666666666802</v>
      </c>
      <c r="BX510" s="49">
        <v>0.25</v>
      </c>
      <c r="BY510" s="57" t="s">
        <v>1983</v>
      </c>
      <c r="BZ510" s="14" t="s">
        <v>427</v>
      </c>
      <c r="CA510" s="245">
        <v>41726.715995370374</v>
      </c>
      <c r="CB510" t="s">
        <v>2697</v>
      </c>
      <c r="CC510" s="13"/>
      <c r="CD510" s="67"/>
      <c r="CE510" s="55"/>
      <c r="CF510" s="71"/>
      <c r="CG510" s="71"/>
      <c r="CH510" s="71"/>
      <c r="CI510" s="55"/>
      <c r="CJ510" s="55"/>
      <c r="CK510" s="55"/>
      <c r="CL510" s="55"/>
      <c r="CM510" s="55"/>
      <c r="CN510"/>
      <c r="CO510"/>
      <c r="CP510"/>
      <c r="CQ510"/>
      <c r="CR510"/>
      <c r="CS510"/>
      <c r="CT510"/>
      <c r="CU510" s="86"/>
      <c r="CV510" s="86"/>
      <c r="CW510" s="86"/>
      <c r="CX510" s="86"/>
      <c r="CY510" s="86"/>
      <c r="CZ510"/>
      <c r="DA510"/>
      <c r="DB510"/>
      <c r="DC510"/>
      <c r="DD510"/>
      <c r="DE510"/>
      <c r="DF510"/>
      <c r="DG510">
        <v>342</v>
      </c>
      <c r="DH510">
        <v>402.43484497070312</v>
      </c>
      <c r="DI510">
        <v>-25.410285949707031</v>
      </c>
      <c r="DJ510">
        <v>34.642856597900391</v>
      </c>
      <c r="DK510">
        <v>102</v>
      </c>
      <c r="DL510">
        <v>119.5</v>
      </c>
      <c r="DM510"/>
      <c r="DN510"/>
      <c r="DO510"/>
      <c r="DP510"/>
      <c r="DQ510"/>
      <c r="DR510"/>
      <c r="DS510"/>
      <c r="DT510"/>
      <c r="DU510"/>
      <c r="DV510"/>
      <c r="DW510"/>
      <c r="DX510"/>
      <c r="DY510"/>
      <c r="DZ510"/>
      <c r="EA510"/>
      <c r="EB510"/>
      <c r="EC510"/>
      <c r="ED510"/>
      <c r="EE510"/>
      <c r="EF510"/>
      <c r="EG510"/>
      <c r="EH510"/>
      <c r="EI510"/>
      <c r="EJ510" s="159"/>
      <c r="EK510" s="159"/>
      <c r="EL510" s="160"/>
      <c r="FA510" s="78"/>
    </row>
    <row r="511" spans="1:157">
      <c r="A511" s="26"/>
      <c r="B511" s="26"/>
      <c r="C511" s="315"/>
      <c r="D511" s="37" t="s">
        <v>2263</v>
      </c>
      <c r="E511" s="37" t="s">
        <v>2264</v>
      </c>
      <c r="F511" s="38"/>
      <c r="G511" s="39"/>
      <c r="H511" s="40"/>
      <c r="I511" s="40"/>
      <c r="J511" s="40"/>
      <c r="K511" s="40"/>
      <c r="L511" s="40"/>
      <c r="M511" s="40"/>
      <c r="N511" s="40"/>
      <c r="O511" s="40"/>
      <c r="P511" s="40"/>
      <c r="Q511" s="40"/>
      <c r="R511" s="40"/>
      <c r="S511" s="40"/>
      <c r="T511" s="40"/>
      <c r="U511" s="40"/>
      <c r="V511" s="40"/>
      <c r="W511" s="40"/>
      <c r="X511" s="40"/>
      <c r="Y511" s="40"/>
      <c r="Z511" s="40"/>
      <c r="AA511" s="40"/>
      <c r="AB511" s="40"/>
      <c r="AC511" s="40"/>
      <c r="AD511" s="40"/>
      <c r="AE511" s="40"/>
      <c r="AF511" s="40"/>
      <c r="AG511" s="40"/>
      <c r="AH511" s="40"/>
      <c r="AI511" s="40"/>
      <c r="AJ511" s="40"/>
      <c r="AK511" s="40"/>
      <c r="AL511" s="40"/>
      <c r="AM511" s="40"/>
      <c r="AN511" s="40"/>
      <c r="AO511" s="40"/>
      <c r="AP511" s="40"/>
      <c r="AQ511" s="81"/>
      <c r="AR511" s="40"/>
      <c r="AS511" s="40"/>
      <c r="AT511" s="120" t="s">
        <v>922</v>
      </c>
      <c r="AU511" s="40" t="s">
        <v>922</v>
      </c>
      <c r="AV511" s="40" t="s">
        <v>922</v>
      </c>
      <c r="AW511" s="40" t="s">
        <v>922</v>
      </c>
      <c r="AX511" s="40" t="s">
        <v>922</v>
      </c>
      <c r="AY511" s="40" t="s">
        <v>922</v>
      </c>
      <c r="AZ511" s="40" t="s">
        <v>922</v>
      </c>
      <c r="BA511" s="40" t="s">
        <v>922</v>
      </c>
      <c r="BB511" s="40" t="s">
        <v>922</v>
      </c>
      <c r="BC511" s="40" t="s">
        <v>922</v>
      </c>
      <c r="BD511" s="106" t="s">
        <v>922</v>
      </c>
      <c r="BE511" s="140" t="s">
        <v>922</v>
      </c>
      <c r="BF511" s="140" t="s">
        <v>922</v>
      </c>
      <c r="BG511" s="40"/>
      <c r="BH511" s="40"/>
      <c r="BI511" s="40"/>
      <c r="BJ511" s="40"/>
      <c r="BK511" s="40"/>
      <c r="BL511" s="40"/>
      <c r="BM511" s="40"/>
      <c r="BN511" s="40"/>
      <c r="BO511" s="40"/>
      <c r="BS511" s="67"/>
      <c r="BT511" s="67"/>
      <c r="BU511" s="84" t="e">
        <v>#VALUE!</v>
      </c>
      <c r="BV511" s="99">
        <v>0</v>
      </c>
      <c r="BW511" s="40">
        <v>8.640000000000013</v>
      </c>
      <c r="BX511" s="49">
        <v>0.25</v>
      </c>
      <c r="BY511" s="57" t="s">
        <v>1984</v>
      </c>
      <c r="BZ511" s="14" t="s">
        <v>2456</v>
      </c>
      <c r="CA511" s="245">
        <v>41726.715995370374</v>
      </c>
      <c r="CB511" t="s">
        <v>2698</v>
      </c>
      <c r="CC511" s="13"/>
      <c r="CD511" s="67"/>
      <c r="CE511" s="55"/>
      <c r="CF511" s="71"/>
      <c r="CG511" s="71"/>
      <c r="CH511" s="71"/>
      <c r="CI511" s="55"/>
      <c r="CJ511" s="55"/>
      <c r="CK511" s="55"/>
      <c r="CL511" s="55"/>
      <c r="CM511" s="55"/>
      <c r="CN511"/>
      <c r="CO511"/>
      <c r="CP511"/>
      <c r="CQ511"/>
      <c r="CR511"/>
      <c r="CS511"/>
      <c r="CT511"/>
      <c r="CU511" s="86"/>
      <c r="CV511" s="86"/>
      <c r="CW511" s="86"/>
      <c r="CX511" s="86"/>
      <c r="CY511" s="86"/>
      <c r="CZ511"/>
      <c r="DA511"/>
      <c r="DB511"/>
      <c r="DC511"/>
      <c r="DD511"/>
      <c r="DE511"/>
      <c r="DF511"/>
      <c r="DG511">
        <v>342</v>
      </c>
      <c r="DH511">
        <v>402.43484497070312</v>
      </c>
      <c r="DI511">
        <v>-25.410285949707031</v>
      </c>
      <c r="DJ511">
        <v>34.428569793701172</v>
      </c>
      <c r="DK511">
        <v>105</v>
      </c>
      <c r="DL511">
        <v>119.5</v>
      </c>
      <c r="DM511"/>
      <c r="DN511"/>
      <c r="DO511"/>
      <c r="DP511"/>
      <c r="DQ511"/>
      <c r="DR511"/>
      <c r="DS511"/>
      <c r="DT511"/>
      <c r="DU511"/>
      <c r="DV511"/>
      <c r="DW511"/>
      <c r="DX511"/>
      <c r="DY511"/>
      <c r="DZ511"/>
      <c r="EA511"/>
      <c r="EB511"/>
      <c r="EC511"/>
      <c r="ED511"/>
      <c r="EE511"/>
      <c r="EF511"/>
      <c r="EG511"/>
      <c r="EH511"/>
      <c r="EI511"/>
      <c r="EJ511" s="159"/>
      <c r="EK511" s="159"/>
      <c r="EL511" s="160"/>
      <c r="FA511" s="78"/>
    </row>
    <row r="512" spans="1:157">
      <c r="A512" s="26"/>
      <c r="B512" s="26"/>
      <c r="C512" s="315"/>
      <c r="D512" s="37" t="s">
        <v>2265</v>
      </c>
      <c r="E512" s="37" t="s">
        <v>2266</v>
      </c>
      <c r="F512" s="38"/>
      <c r="G512" s="39"/>
      <c r="H512" s="40"/>
      <c r="I512" s="40"/>
      <c r="J512" s="40"/>
      <c r="K512" s="40"/>
      <c r="L512" s="40"/>
      <c r="M512" s="40"/>
      <c r="N512" s="40"/>
      <c r="O512" s="40"/>
      <c r="P512" s="40"/>
      <c r="Q512" s="40"/>
      <c r="R512" s="40"/>
      <c r="S512" s="40"/>
      <c r="T512" s="40"/>
      <c r="U512" s="40"/>
      <c r="V512" s="40"/>
      <c r="W512" s="40"/>
      <c r="X512" s="40"/>
      <c r="Y512" s="40"/>
      <c r="Z512" s="40"/>
      <c r="AA512" s="40"/>
      <c r="AB512" s="40"/>
      <c r="AC512" s="40"/>
      <c r="AD512" s="40"/>
      <c r="AE512" s="40"/>
      <c r="AF512" s="40"/>
      <c r="AG512" s="40"/>
      <c r="AH512" s="40"/>
      <c r="AI512" s="40"/>
      <c r="AJ512" s="40"/>
      <c r="AK512" s="40"/>
      <c r="AL512" s="40"/>
      <c r="AM512" s="40"/>
      <c r="AN512" s="40"/>
      <c r="AO512" s="40"/>
      <c r="AP512" s="40"/>
      <c r="AQ512" s="81"/>
      <c r="AR512" s="40"/>
      <c r="AS512" s="40"/>
      <c r="AT512" s="120" t="s">
        <v>922</v>
      </c>
      <c r="AU512" s="40" t="s">
        <v>922</v>
      </c>
      <c r="AV512" s="40" t="s">
        <v>922</v>
      </c>
      <c r="AW512" s="40" t="s">
        <v>922</v>
      </c>
      <c r="AX512" s="40" t="s">
        <v>922</v>
      </c>
      <c r="AY512" s="40" t="s">
        <v>922</v>
      </c>
      <c r="AZ512" s="40" t="s">
        <v>922</v>
      </c>
      <c r="BA512" s="40" t="s">
        <v>922</v>
      </c>
      <c r="BB512" s="40" t="s">
        <v>922</v>
      </c>
      <c r="BC512" s="40" t="s">
        <v>922</v>
      </c>
      <c r="BD512" s="106" t="s">
        <v>922</v>
      </c>
      <c r="BE512" s="140" t="s">
        <v>922</v>
      </c>
      <c r="BF512" s="140" t="s">
        <v>922</v>
      </c>
      <c r="BG512" s="40"/>
      <c r="BH512" s="40"/>
      <c r="BI512" s="40"/>
      <c r="BJ512" s="40"/>
      <c r="BK512" s="40"/>
      <c r="BL512" s="40"/>
      <c r="BM512" s="40"/>
      <c r="BN512" s="40"/>
      <c r="BO512" s="40"/>
      <c r="BS512" s="67"/>
      <c r="BT512" s="67"/>
      <c r="BU512" s="84" t="e">
        <v>#VALUE!</v>
      </c>
      <c r="BV512" s="99">
        <v>0</v>
      </c>
      <c r="BW512" s="40">
        <v>8.6933333333333458</v>
      </c>
      <c r="BX512" s="49">
        <v>0.25</v>
      </c>
      <c r="BY512" s="57" t="s">
        <v>1985</v>
      </c>
      <c r="BZ512" s="14" t="s">
        <v>2458</v>
      </c>
      <c r="CA512" s="245">
        <v>41726.715995370374</v>
      </c>
      <c r="CB512" t="s">
        <v>2699</v>
      </c>
      <c r="CC512" s="13"/>
      <c r="CD512" s="67"/>
      <c r="CE512" s="55"/>
      <c r="CF512" s="71"/>
      <c r="CG512" s="71"/>
      <c r="CH512" s="71"/>
      <c r="CI512" s="55"/>
      <c r="CJ512" s="55"/>
      <c r="CK512" s="55"/>
      <c r="CL512" s="55"/>
      <c r="CM512" s="55"/>
      <c r="CN512"/>
      <c r="CO512"/>
      <c r="CP512"/>
      <c r="CQ512"/>
      <c r="CR512"/>
      <c r="CS512"/>
      <c r="CT512"/>
      <c r="CU512" s="86"/>
      <c r="CV512" s="86"/>
      <c r="CW512" s="86"/>
      <c r="CX512" s="86"/>
      <c r="CY512" s="86"/>
      <c r="CZ512"/>
      <c r="DA512"/>
      <c r="DB512"/>
      <c r="DC512"/>
      <c r="DD512"/>
      <c r="DE512"/>
      <c r="DF512"/>
      <c r="DG512">
        <v>343</v>
      </c>
      <c r="DH512">
        <v>402.43484497070312</v>
      </c>
      <c r="DI512">
        <v>-25.559101104736328</v>
      </c>
      <c r="DJ512">
        <v>33.142856597900391</v>
      </c>
      <c r="DK512">
        <v>105</v>
      </c>
      <c r="DL512">
        <v>119.5</v>
      </c>
      <c r="DM512"/>
      <c r="DN512"/>
      <c r="DO512"/>
      <c r="DP512"/>
      <c r="DQ512"/>
      <c r="DR512"/>
      <c r="DS512"/>
      <c r="DT512"/>
      <c r="DU512"/>
      <c r="DV512"/>
      <c r="DW512"/>
      <c r="DX512"/>
      <c r="DY512"/>
      <c r="DZ512"/>
      <c r="EA512"/>
      <c r="EB512"/>
      <c r="EC512"/>
      <c r="ED512"/>
      <c r="EE512"/>
      <c r="EF512"/>
      <c r="EG512"/>
      <c r="EH512"/>
      <c r="EI512"/>
      <c r="EJ512" s="159"/>
      <c r="EK512" s="159"/>
      <c r="EL512" s="160"/>
      <c r="FA512" s="78"/>
    </row>
    <row r="513" spans="1:157">
      <c r="A513" s="26"/>
      <c r="B513" s="26"/>
      <c r="C513" s="315"/>
      <c r="D513" s="37" t="s">
        <v>2267</v>
      </c>
      <c r="E513" s="37" t="s">
        <v>2268</v>
      </c>
      <c r="F513" s="38"/>
      <c r="G513" s="39"/>
      <c r="H513" s="40"/>
      <c r="I513" s="40"/>
      <c r="J513" s="40"/>
      <c r="K513" s="40"/>
      <c r="L513" s="40"/>
      <c r="M513" s="40"/>
      <c r="N513" s="40"/>
      <c r="O513" s="40"/>
      <c r="P513" s="40"/>
      <c r="Q513" s="40"/>
      <c r="R513" s="40"/>
      <c r="S513" s="40"/>
      <c r="T513" s="40"/>
      <c r="U513" s="40"/>
      <c r="V513" s="40"/>
      <c r="W513" s="40"/>
      <c r="X513" s="40"/>
      <c r="Y513" s="40"/>
      <c r="Z513" s="40"/>
      <c r="AA513" s="40"/>
      <c r="AB513" s="40"/>
      <c r="AC513" s="40"/>
      <c r="AD513" s="40"/>
      <c r="AE513" s="40"/>
      <c r="AF513" s="40"/>
      <c r="AG513" s="40"/>
      <c r="AH513" s="40"/>
      <c r="AI513" s="40"/>
      <c r="AJ513" s="40"/>
      <c r="AK513" s="40"/>
      <c r="AL513" s="40"/>
      <c r="AM513" s="40"/>
      <c r="AN513" s="40"/>
      <c r="AO513" s="40"/>
      <c r="AP513" s="40"/>
      <c r="AQ513" s="81"/>
      <c r="AR513" s="40"/>
      <c r="AS513" s="40"/>
      <c r="AT513" s="120" t="s">
        <v>1214</v>
      </c>
      <c r="AU513" s="40" t="s">
        <v>1214</v>
      </c>
      <c r="AV513" s="40" t="s">
        <v>1214</v>
      </c>
      <c r="AW513" s="40" t="s">
        <v>1214</v>
      </c>
      <c r="AX513" s="40" t="s">
        <v>1214</v>
      </c>
      <c r="AY513" s="40" t="s">
        <v>1214</v>
      </c>
      <c r="AZ513" s="40" t="s">
        <v>1214</v>
      </c>
      <c r="BA513" s="40" t="s">
        <v>1214</v>
      </c>
      <c r="BB513" s="40" t="s">
        <v>1214</v>
      </c>
      <c r="BC513" s="40" t="s">
        <v>1214</v>
      </c>
      <c r="BD513" s="106" t="s">
        <v>1214</v>
      </c>
      <c r="BE513" s="140" t="s">
        <v>1214</v>
      </c>
      <c r="BF513" s="140" t="s">
        <v>1214</v>
      </c>
      <c r="BG513" s="40"/>
      <c r="BH513" s="40"/>
      <c r="BI513" s="40"/>
      <c r="BJ513" s="40"/>
      <c r="BK513" s="40"/>
      <c r="BL513" s="40"/>
      <c r="BM513" s="40"/>
      <c r="BN513" s="40"/>
      <c r="BO513" s="40"/>
      <c r="BS513" s="67"/>
      <c r="BT513" s="67"/>
      <c r="BU513" s="84" t="e">
        <v>#VALUE!</v>
      </c>
      <c r="BV513" s="99">
        <v>0</v>
      </c>
      <c r="BW513" s="40">
        <v>8.7466666666666786</v>
      </c>
      <c r="BX513" s="49">
        <v>0.25</v>
      </c>
      <c r="BY513" s="57" t="s">
        <v>1986</v>
      </c>
      <c r="BZ513" s="14" t="s">
        <v>2460</v>
      </c>
      <c r="CA513" s="245">
        <v>41726.715995370374</v>
      </c>
      <c r="CB513" t="s">
        <v>2700</v>
      </c>
      <c r="CC513" s="13"/>
      <c r="CD513" s="67"/>
      <c r="CE513" s="55"/>
      <c r="CF513" s="71"/>
      <c r="CG513" s="71"/>
      <c r="CH513" s="71"/>
      <c r="CI513" s="55"/>
      <c r="CJ513" s="55"/>
      <c r="CK513" s="55"/>
      <c r="CL513" s="55"/>
      <c r="CM513" s="55"/>
      <c r="CN513"/>
      <c r="CO513"/>
      <c r="CP513"/>
      <c r="CQ513"/>
      <c r="CR513"/>
      <c r="CS513"/>
      <c r="CT513"/>
      <c r="CU513" s="86"/>
      <c r="CV513" s="86"/>
      <c r="CW513" s="86"/>
      <c r="CX513" s="86"/>
      <c r="CY513" s="86"/>
      <c r="CZ513"/>
      <c r="DA513"/>
      <c r="DB513"/>
      <c r="DC513"/>
      <c r="DD513"/>
      <c r="DE513"/>
      <c r="DF513"/>
      <c r="DG513">
        <v>344</v>
      </c>
      <c r="DH513">
        <v>402.907470703125</v>
      </c>
      <c r="DI513">
        <v>-25.708351135253906</v>
      </c>
      <c r="DJ513">
        <v>31.928571701049805</v>
      </c>
      <c r="DK513">
        <v>107</v>
      </c>
      <c r="DL513">
        <v>119.5</v>
      </c>
      <c r="DM513"/>
      <c r="DN513"/>
      <c r="DO513"/>
      <c r="DP513"/>
      <c r="DQ513"/>
      <c r="DR513"/>
      <c r="DS513"/>
      <c r="DT513"/>
      <c r="DU513"/>
      <c r="DV513"/>
      <c r="DW513"/>
      <c r="DX513"/>
      <c r="DY513"/>
      <c r="DZ513"/>
      <c r="EA513"/>
      <c r="EB513"/>
      <c r="EC513"/>
      <c r="ED513"/>
      <c r="EE513"/>
      <c r="EF513"/>
      <c r="EG513"/>
      <c r="EH513"/>
      <c r="EI513"/>
      <c r="EJ513" s="159"/>
      <c r="EK513" s="159"/>
      <c r="EL513" s="160"/>
      <c r="FA513" s="78"/>
    </row>
    <row r="514" spans="1:157">
      <c r="A514" s="26"/>
      <c r="B514" s="26"/>
      <c r="C514" s="315"/>
      <c r="D514" s="37" t="s">
        <v>2269</v>
      </c>
      <c r="E514" s="37" t="s">
        <v>2270</v>
      </c>
      <c r="F514" s="38"/>
      <c r="G514" s="39"/>
      <c r="H514" s="40"/>
      <c r="I514" s="40"/>
      <c r="J514" s="40"/>
      <c r="K514" s="40"/>
      <c r="L514" s="40"/>
      <c r="M514" s="40"/>
      <c r="N514" s="40"/>
      <c r="O514" s="40"/>
      <c r="P514" s="40"/>
      <c r="Q514" s="40"/>
      <c r="R514" s="40"/>
      <c r="S514" s="40"/>
      <c r="T514" s="40"/>
      <c r="U514" s="40"/>
      <c r="V514" s="40"/>
      <c r="W514" s="40"/>
      <c r="X514" s="40"/>
      <c r="Y514" s="40"/>
      <c r="Z514" s="40"/>
      <c r="AA514" s="40"/>
      <c r="AB514" s="40"/>
      <c r="AC514" s="40"/>
      <c r="AD514" s="40"/>
      <c r="AE514" s="40"/>
      <c r="AF514" s="40"/>
      <c r="AG514" s="46"/>
      <c r="AH514" s="40"/>
      <c r="AI514" s="46"/>
      <c r="AJ514" s="40"/>
      <c r="AK514" s="40"/>
      <c r="AL514" s="40"/>
      <c r="AM514" s="40"/>
      <c r="AN514" s="40"/>
      <c r="AO514" s="40"/>
      <c r="AP514" s="40"/>
      <c r="AQ514" s="81"/>
      <c r="AR514" s="40"/>
      <c r="AS514" s="40"/>
      <c r="AT514" s="120" t="s">
        <v>2128</v>
      </c>
      <c r="AU514" s="40" t="s">
        <v>2128</v>
      </c>
      <c r="AV514" s="40" t="s">
        <v>2128</v>
      </c>
      <c r="AW514" s="40" t="s">
        <v>2208</v>
      </c>
      <c r="AX514" s="40" t="s">
        <v>2208</v>
      </c>
      <c r="AY514" s="40" t="s">
        <v>2208</v>
      </c>
      <c r="AZ514" s="40" t="s">
        <v>2208</v>
      </c>
      <c r="BA514" s="40" t="s">
        <v>2208</v>
      </c>
      <c r="BB514" s="40" t="s">
        <v>2208</v>
      </c>
      <c r="BC514" s="40" t="s">
        <v>2208</v>
      </c>
      <c r="BD514" s="106" t="s">
        <v>2208</v>
      </c>
      <c r="BE514" s="140" t="s">
        <v>2208</v>
      </c>
      <c r="BF514" s="140" t="s">
        <v>2208</v>
      </c>
      <c r="BG514" s="40"/>
      <c r="BH514" s="40"/>
      <c r="BI514" s="40"/>
      <c r="BJ514" s="40"/>
      <c r="BK514" s="40"/>
      <c r="BL514" s="40"/>
      <c r="BM514" s="40"/>
      <c r="BN514" s="40"/>
      <c r="BO514" s="40"/>
      <c r="BS514" s="67"/>
      <c r="BT514" s="67"/>
      <c r="BU514" s="84" t="e">
        <v>#VALUE!</v>
      </c>
      <c r="BV514" s="99">
        <v>0</v>
      </c>
      <c r="BW514" s="40">
        <v>8.8000000000000114</v>
      </c>
      <c r="BX514" s="49">
        <v>0.25</v>
      </c>
      <c r="BY514" s="57" t="s">
        <v>1987</v>
      </c>
      <c r="BZ514" s="14" t="s">
        <v>2462</v>
      </c>
      <c r="CA514" s="245">
        <v>41726.715995370374</v>
      </c>
      <c r="CB514" t="s">
        <v>2701</v>
      </c>
      <c r="CC514" s="13"/>
      <c r="CD514" s="67"/>
      <c r="CE514" s="55"/>
      <c r="CF514" s="71"/>
      <c r="CG514" s="71"/>
      <c r="CH514" s="71"/>
      <c r="CI514" s="55"/>
      <c r="CJ514" s="55"/>
      <c r="CK514" s="55"/>
      <c r="CL514" s="55"/>
      <c r="CM514" s="55"/>
      <c r="CN514"/>
      <c r="CO514"/>
      <c r="CP514"/>
      <c r="CQ514"/>
      <c r="CR514"/>
      <c r="CS514"/>
      <c r="CT514"/>
      <c r="CU514" s="86"/>
      <c r="CV514" s="86"/>
      <c r="CW514" s="86"/>
      <c r="CX514" s="86"/>
      <c r="CY514" s="86"/>
      <c r="CZ514"/>
      <c r="DA514"/>
      <c r="DB514"/>
      <c r="DC514"/>
      <c r="DD514"/>
      <c r="DE514"/>
      <c r="DF514"/>
      <c r="DG514">
        <v>344</v>
      </c>
      <c r="DH514">
        <v>404.29437255859375</v>
      </c>
      <c r="DI514">
        <v>-25.708351135253906</v>
      </c>
      <c r="DJ514">
        <v>27.357143402099609</v>
      </c>
      <c r="DK514">
        <v>101</v>
      </c>
      <c r="DL514">
        <v>119.5</v>
      </c>
      <c r="DM514"/>
      <c r="DN514"/>
      <c r="DO514"/>
      <c r="DP514"/>
      <c r="DQ514"/>
      <c r="DR514"/>
      <c r="DS514"/>
      <c r="DT514"/>
      <c r="DU514"/>
      <c r="DV514"/>
      <c r="DW514"/>
      <c r="DX514"/>
      <c r="DY514"/>
      <c r="DZ514"/>
      <c r="EA514"/>
      <c r="EB514"/>
      <c r="EC514"/>
      <c r="ED514"/>
      <c r="EE514"/>
      <c r="EF514"/>
      <c r="EG514"/>
      <c r="EH514"/>
      <c r="EI514"/>
      <c r="EJ514" s="159"/>
      <c r="EK514" s="159"/>
      <c r="EL514" s="160"/>
      <c r="FA514" s="78"/>
    </row>
    <row r="515" spans="1:157">
      <c r="A515" s="26"/>
      <c r="B515" s="26"/>
      <c r="C515" s="315"/>
      <c r="D515" s="37" t="s">
        <v>2271</v>
      </c>
      <c r="E515" s="37" t="s">
        <v>2272</v>
      </c>
      <c r="F515" s="38"/>
      <c r="G515" s="39"/>
      <c r="H515" s="40"/>
      <c r="I515" s="40"/>
      <c r="J515" s="40"/>
      <c r="K515" s="40"/>
      <c r="L515" s="40"/>
      <c r="M515" s="40"/>
      <c r="N515" s="40"/>
      <c r="O515" s="40"/>
      <c r="P515" s="40"/>
      <c r="Q515" s="40"/>
      <c r="R515" s="40"/>
      <c r="S515" s="40"/>
      <c r="T515" s="40"/>
      <c r="U515" s="40"/>
      <c r="V515" s="40"/>
      <c r="W515" s="40"/>
      <c r="X515" s="40"/>
      <c r="Y515" s="40"/>
      <c r="Z515" s="40"/>
      <c r="AA515" s="40"/>
      <c r="AB515" s="40"/>
      <c r="AC515" s="40"/>
      <c r="AD515" s="40"/>
      <c r="AE515" s="40"/>
      <c r="AF515" s="40"/>
      <c r="AG515" s="40"/>
      <c r="AH515" s="40"/>
      <c r="AI515" s="40"/>
      <c r="AJ515" s="40"/>
      <c r="AK515" s="40"/>
      <c r="AL515" s="40"/>
      <c r="AM515" s="40"/>
      <c r="AN515" s="40"/>
      <c r="AO515" s="40"/>
      <c r="AP515" s="40"/>
      <c r="AQ515" s="81"/>
      <c r="AR515" s="40"/>
      <c r="AS515" s="40"/>
      <c r="AT515" s="120" t="s">
        <v>927</v>
      </c>
      <c r="AU515" s="40" t="s">
        <v>927</v>
      </c>
      <c r="AV515" s="40" t="s">
        <v>927</v>
      </c>
      <c r="AW515" s="40" t="s">
        <v>927</v>
      </c>
      <c r="AX515" s="40" t="s">
        <v>927</v>
      </c>
      <c r="AY515" s="40" t="s">
        <v>927</v>
      </c>
      <c r="AZ515" s="40" t="s">
        <v>927</v>
      </c>
      <c r="BA515" s="40" t="s">
        <v>927</v>
      </c>
      <c r="BB515" s="40" t="s">
        <v>927</v>
      </c>
      <c r="BC515" s="40" t="s">
        <v>927</v>
      </c>
      <c r="BD515" s="106" t="s">
        <v>927</v>
      </c>
      <c r="BE515" s="140" t="s">
        <v>927</v>
      </c>
      <c r="BF515" s="140" t="s">
        <v>927</v>
      </c>
      <c r="BG515" s="40"/>
      <c r="BH515" s="40"/>
      <c r="BI515" s="40"/>
      <c r="BJ515" s="40"/>
      <c r="BK515" s="40"/>
      <c r="BL515" s="40"/>
      <c r="BM515" s="40"/>
      <c r="BN515" s="40"/>
      <c r="BO515" s="40"/>
      <c r="BS515" s="67"/>
      <c r="BT515" s="67"/>
      <c r="BU515" s="84" t="e">
        <v>#VALUE!</v>
      </c>
      <c r="BV515" s="99">
        <v>0</v>
      </c>
      <c r="BW515" s="40">
        <v>8.8533333333333442</v>
      </c>
      <c r="BX515" s="49">
        <v>0.25</v>
      </c>
      <c r="BY515" s="57" t="s">
        <v>1988</v>
      </c>
      <c r="BZ515" s="14" t="s">
        <v>2454</v>
      </c>
      <c r="CA515" s="245">
        <v>41726.716006944444</v>
      </c>
      <c r="CB515" t="s">
        <v>2220</v>
      </c>
      <c r="CC515" s="13"/>
      <c r="CD515" s="67"/>
      <c r="CE515" s="55"/>
      <c r="CF515" s="71"/>
      <c r="CG515" s="71"/>
      <c r="CH515" s="71"/>
      <c r="CI515" s="55"/>
      <c r="CJ515" s="55"/>
      <c r="CK515" s="55"/>
      <c r="CL515" s="55"/>
      <c r="CM515" s="55"/>
      <c r="CN515"/>
      <c r="CO515"/>
      <c r="CP515"/>
      <c r="CQ515"/>
      <c r="CR515"/>
      <c r="CS515"/>
      <c r="CT515"/>
      <c r="CU515" s="86"/>
      <c r="CV515" s="86"/>
      <c r="CW515" s="86"/>
      <c r="CX515" s="86"/>
      <c r="CY515" s="86"/>
      <c r="CZ515"/>
      <c r="DA515"/>
      <c r="DB515"/>
      <c r="DC515"/>
      <c r="DD515"/>
      <c r="DE515"/>
      <c r="DF515"/>
      <c r="DG515">
        <v>345</v>
      </c>
      <c r="DH515">
        <v>404.794189453125</v>
      </c>
      <c r="DI515">
        <v>-25.858036041259766</v>
      </c>
      <c r="DJ515">
        <v>31.642856597900391</v>
      </c>
      <c r="DK515">
        <v>103</v>
      </c>
      <c r="DL515">
        <v>119.5</v>
      </c>
      <c r="DM515"/>
      <c r="DN515"/>
      <c r="DO515"/>
      <c r="DP515"/>
      <c r="DQ515"/>
      <c r="DR515"/>
      <c r="DS515"/>
      <c r="DT515"/>
      <c r="DU515"/>
      <c r="DV515"/>
      <c r="DW515"/>
      <c r="DX515"/>
      <c r="DY515"/>
      <c r="DZ515"/>
      <c r="EA515"/>
      <c r="EB515"/>
      <c r="EC515"/>
      <c r="ED515"/>
      <c r="EE515"/>
      <c r="EF515"/>
      <c r="EG515"/>
      <c r="EH515"/>
      <c r="EI515"/>
      <c r="EJ515" s="159"/>
      <c r="EK515" s="159"/>
      <c r="EL515" s="160"/>
      <c r="FA515" s="78"/>
    </row>
    <row r="516" spans="1:157">
      <c r="A516" s="26"/>
      <c r="B516" s="26"/>
      <c r="C516" s="315"/>
      <c r="D516" s="37" t="s">
        <v>2273</v>
      </c>
      <c r="E516" s="37" t="s">
        <v>2274</v>
      </c>
      <c r="F516" s="38"/>
      <c r="G516" s="39"/>
      <c r="H516" s="40"/>
      <c r="I516" s="40"/>
      <c r="J516" s="40"/>
      <c r="K516" s="40"/>
      <c r="L516" s="40"/>
      <c r="M516" s="40"/>
      <c r="N516" s="40"/>
      <c r="O516" s="40"/>
      <c r="P516" s="40"/>
      <c r="Q516" s="40"/>
      <c r="R516" s="40"/>
      <c r="S516" s="40"/>
      <c r="T516" s="40"/>
      <c r="U516" s="40"/>
      <c r="V516" s="40"/>
      <c r="W516" s="40"/>
      <c r="X516" s="40"/>
      <c r="Y516" s="40"/>
      <c r="Z516" s="40"/>
      <c r="AA516" s="40"/>
      <c r="AB516" s="40"/>
      <c r="AC516" s="40"/>
      <c r="AD516" s="40"/>
      <c r="AE516" s="40"/>
      <c r="AF516" s="40"/>
      <c r="AG516" s="40"/>
      <c r="AH516" s="40"/>
      <c r="AI516" s="40"/>
      <c r="AJ516" s="40"/>
      <c r="AK516" s="40"/>
      <c r="AL516" s="40"/>
      <c r="AM516" s="40"/>
      <c r="AN516" s="40"/>
      <c r="AO516" s="40"/>
      <c r="AP516" s="40"/>
      <c r="AQ516" s="81"/>
      <c r="AR516" s="40"/>
      <c r="AS516" s="40"/>
      <c r="AT516" s="120" t="s">
        <v>1929</v>
      </c>
      <c r="AU516" s="40" t="s">
        <v>1929</v>
      </c>
      <c r="AV516" s="40" t="s">
        <v>1929</v>
      </c>
      <c r="AW516" s="40" t="s">
        <v>1929</v>
      </c>
      <c r="AX516" s="40" t="s">
        <v>1929</v>
      </c>
      <c r="AY516" s="40" t="s">
        <v>1929</v>
      </c>
      <c r="AZ516" s="40" t="s">
        <v>1929</v>
      </c>
      <c r="BA516" s="40" t="s">
        <v>1929</v>
      </c>
      <c r="BB516" s="40" t="s">
        <v>1929</v>
      </c>
      <c r="BC516" s="40" t="s">
        <v>1929</v>
      </c>
      <c r="BD516" s="106" t="s">
        <v>1929</v>
      </c>
      <c r="BE516" s="140" t="s">
        <v>1929</v>
      </c>
      <c r="BF516" s="140" t="s">
        <v>1929</v>
      </c>
      <c r="BG516" s="40"/>
      <c r="BH516" s="40"/>
      <c r="BI516" s="40"/>
      <c r="BJ516" s="40"/>
      <c r="BK516" s="40"/>
      <c r="BL516" s="40"/>
      <c r="BM516" s="40"/>
      <c r="BN516" s="40"/>
      <c r="BO516" s="40"/>
      <c r="BS516" s="67"/>
      <c r="BT516" s="67"/>
      <c r="BU516" s="84" t="e">
        <v>#VALUE!</v>
      </c>
      <c r="BV516" s="99">
        <v>0</v>
      </c>
      <c r="BW516" s="40">
        <v>8.9066666666666769</v>
      </c>
      <c r="BX516" s="49">
        <v>0.25</v>
      </c>
      <c r="BY516" s="57" t="s">
        <v>1989</v>
      </c>
      <c r="BZ516" s="14" t="s">
        <v>427</v>
      </c>
      <c r="CA516" s="245">
        <v>41726.716006944444</v>
      </c>
      <c r="CB516" t="s">
        <v>2702</v>
      </c>
      <c r="CC516" s="13"/>
      <c r="CD516" s="67"/>
      <c r="CE516" s="55"/>
      <c r="CF516" s="71"/>
      <c r="CG516" s="71"/>
      <c r="CH516" s="71"/>
      <c r="CI516" s="55"/>
      <c r="CJ516" s="55"/>
      <c r="CK516" s="55"/>
      <c r="CL516" s="55"/>
      <c r="CM516" s="55"/>
      <c r="CN516"/>
      <c r="CO516"/>
      <c r="CP516"/>
      <c r="CQ516"/>
      <c r="CR516"/>
      <c r="CS516"/>
      <c r="CT516"/>
      <c r="CU516" s="86"/>
      <c r="CV516" s="86"/>
      <c r="CW516" s="86"/>
      <c r="CX516" s="86"/>
      <c r="CY516" s="86"/>
      <c r="CZ516"/>
      <c r="DA516"/>
      <c r="DB516"/>
      <c r="DC516"/>
      <c r="DD516"/>
      <c r="DE516"/>
      <c r="DF516"/>
      <c r="DG516">
        <v>346</v>
      </c>
      <c r="DH516">
        <v>405.74969482421875</v>
      </c>
      <c r="DI516">
        <v>-26.008155822753906</v>
      </c>
      <c r="DJ516">
        <v>29.214284896850586</v>
      </c>
      <c r="DK516">
        <v>107</v>
      </c>
      <c r="DL516">
        <v>119.5</v>
      </c>
      <c r="DM516"/>
      <c r="DN516"/>
      <c r="DO516"/>
      <c r="DP516"/>
      <c r="DQ516"/>
      <c r="DR516"/>
      <c r="DS516"/>
      <c r="DT516"/>
      <c r="DU516"/>
      <c r="DV516"/>
      <c r="DW516"/>
      <c r="DX516"/>
      <c r="DY516"/>
      <c r="DZ516"/>
      <c r="EA516"/>
      <c r="EB516"/>
      <c r="EC516"/>
      <c r="ED516"/>
      <c r="EE516"/>
      <c r="EF516"/>
      <c r="EG516"/>
      <c r="EH516"/>
      <c r="EI516"/>
      <c r="EJ516" s="159"/>
      <c r="EK516" s="159"/>
      <c r="EL516" s="160"/>
      <c r="FA516" s="78"/>
    </row>
    <row r="517" spans="1:157">
      <c r="A517" s="26"/>
      <c r="B517" s="26"/>
      <c r="C517" s="315"/>
      <c r="D517" s="37" t="s">
        <v>2275</v>
      </c>
      <c r="E517" s="37" t="s">
        <v>0</v>
      </c>
      <c r="F517" s="41"/>
      <c r="G517" s="39"/>
      <c r="H517" s="40"/>
      <c r="I517" s="40"/>
      <c r="J517" s="40"/>
      <c r="K517" s="40"/>
      <c r="L517" s="40"/>
      <c r="M517" s="40"/>
      <c r="N517" s="40"/>
      <c r="O517" s="40"/>
      <c r="P517" s="40"/>
      <c r="Q517" s="40"/>
      <c r="R517" s="40"/>
      <c r="S517" s="40"/>
      <c r="T517" s="40"/>
      <c r="U517" s="40"/>
      <c r="V517" s="40"/>
      <c r="W517" s="40"/>
      <c r="X517" s="40"/>
      <c r="Y517" s="40"/>
      <c r="Z517" s="40"/>
      <c r="AA517" s="40"/>
      <c r="AB517" s="40"/>
      <c r="AC517" s="40"/>
      <c r="AD517" s="40"/>
      <c r="AE517" s="40"/>
      <c r="AF517" s="40"/>
      <c r="AG517" s="40"/>
      <c r="AH517" s="40"/>
      <c r="AI517" s="40"/>
      <c r="AJ517" s="40"/>
      <c r="AK517" s="40"/>
      <c r="AL517" s="40"/>
      <c r="AM517" s="40"/>
      <c r="AN517" s="40"/>
      <c r="AO517" s="40"/>
      <c r="AP517" s="40"/>
      <c r="AQ517" s="81"/>
      <c r="AR517" s="40"/>
      <c r="AS517" s="40"/>
      <c r="AT517" s="120" t="s">
        <v>1015</v>
      </c>
      <c r="AU517" s="40" t="s">
        <v>1015</v>
      </c>
      <c r="AV517" s="40" t="s">
        <v>1015</v>
      </c>
      <c r="AW517" s="40" t="s">
        <v>1015</v>
      </c>
      <c r="AX517" s="40" t="s">
        <v>1015</v>
      </c>
      <c r="AY517" s="40" t="s">
        <v>1015</v>
      </c>
      <c r="AZ517" s="40" t="s">
        <v>1015</v>
      </c>
      <c r="BA517" s="40" t="s">
        <v>1015</v>
      </c>
      <c r="BB517" s="40" t="s">
        <v>1015</v>
      </c>
      <c r="BC517" s="40" t="s">
        <v>1015</v>
      </c>
      <c r="BD517" s="106" t="s">
        <v>1015</v>
      </c>
      <c r="BE517" s="140" t="s">
        <v>1015</v>
      </c>
      <c r="BF517" s="140" t="s">
        <v>1015</v>
      </c>
      <c r="BG517" s="40"/>
      <c r="BH517" s="40"/>
      <c r="BI517" s="40"/>
      <c r="BJ517" s="40"/>
      <c r="BK517" s="40"/>
      <c r="BL517" s="40"/>
      <c r="BM517" s="40"/>
      <c r="BN517" s="40"/>
      <c r="BO517" s="40"/>
      <c r="BS517" s="67"/>
      <c r="BT517" s="67"/>
      <c r="BU517" s="84" t="e">
        <v>#VALUE!</v>
      </c>
      <c r="BV517" s="99">
        <v>0</v>
      </c>
      <c r="BW517" s="40">
        <v>8.9600000000000097</v>
      </c>
      <c r="BX517" s="49">
        <v>0.25</v>
      </c>
      <c r="BY517" s="57" t="s">
        <v>1990</v>
      </c>
      <c r="BZ517" s="14" t="s">
        <v>2456</v>
      </c>
      <c r="CA517" s="245">
        <v>41726.716006944444</v>
      </c>
      <c r="CB517" t="s">
        <v>2703</v>
      </c>
      <c r="CC517" s="13"/>
      <c r="CD517" s="67"/>
      <c r="CE517" s="55"/>
      <c r="CF517" s="71"/>
      <c r="CG517" s="71"/>
      <c r="CH517" s="71"/>
      <c r="CI517" s="55"/>
      <c r="CJ517" s="55"/>
      <c r="CK517" s="55"/>
      <c r="CL517" s="55"/>
      <c r="CM517" s="55"/>
      <c r="CN517"/>
      <c r="CO517"/>
      <c r="CP517"/>
      <c r="CQ517"/>
      <c r="CR517"/>
      <c r="CS517"/>
      <c r="CT517"/>
      <c r="CU517" s="86"/>
      <c r="CV517" s="86"/>
      <c r="CW517" s="86"/>
      <c r="CX517" s="86"/>
      <c r="CY517" s="86"/>
      <c r="CZ517"/>
      <c r="DA517"/>
      <c r="DB517"/>
      <c r="DC517"/>
      <c r="DD517"/>
      <c r="DE517"/>
      <c r="DF517"/>
      <c r="DG517">
        <v>347</v>
      </c>
      <c r="DH517">
        <v>406.29129028320312</v>
      </c>
      <c r="DI517">
        <v>-26.158708572387695</v>
      </c>
      <c r="DJ517">
        <v>31.133333206176758</v>
      </c>
      <c r="DK517">
        <v>107</v>
      </c>
      <c r="DL517">
        <v>120</v>
      </c>
      <c r="DM517"/>
      <c r="DN517"/>
      <c r="DO517"/>
      <c r="DP517"/>
      <c r="DQ517"/>
      <c r="DR517"/>
      <c r="DS517"/>
      <c r="DT517"/>
      <c r="DU517"/>
      <c r="DV517"/>
      <c r="DW517"/>
      <c r="DX517"/>
      <c r="DY517"/>
      <c r="DZ517"/>
      <c r="EA517"/>
      <c r="EB517"/>
      <c r="EC517"/>
      <c r="ED517"/>
      <c r="EE517"/>
      <c r="EF517"/>
      <c r="EG517"/>
      <c r="EH517"/>
      <c r="EI517"/>
      <c r="EJ517" s="159"/>
      <c r="EK517" s="159"/>
      <c r="EL517" s="160"/>
      <c r="FA517" s="78"/>
    </row>
    <row r="518" spans="1:157">
      <c r="A518" s="26"/>
      <c r="B518" s="26"/>
      <c r="C518" s="315"/>
      <c r="D518" s="37" t="s">
        <v>1</v>
      </c>
      <c r="E518" s="37" t="s">
        <v>737</v>
      </c>
      <c r="F518" s="38"/>
      <c r="G518" s="39"/>
      <c r="H518" s="40"/>
      <c r="I518" s="40"/>
      <c r="J518" s="40"/>
      <c r="K518" s="40"/>
      <c r="L518" s="40"/>
      <c r="M518" s="40"/>
      <c r="N518" s="40"/>
      <c r="O518" s="40"/>
      <c r="P518" s="40"/>
      <c r="Q518" s="40"/>
      <c r="R518" s="40"/>
      <c r="S518" s="40"/>
      <c r="T518" s="40"/>
      <c r="U518" s="40"/>
      <c r="V518" s="40"/>
      <c r="W518" s="40"/>
      <c r="X518" s="40"/>
      <c r="Y518" s="40"/>
      <c r="Z518" s="40"/>
      <c r="AA518" s="40"/>
      <c r="AB518" s="40"/>
      <c r="AC518" s="40"/>
      <c r="AD518" s="40"/>
      <c r="AE518" s="40"/>
      <c r="AF518" s="40"/>
      <c r="AG518" s="40"/>
      <c r="AH518" s="40"/>
      <c r="AI518" s="40"/>
      <c r="AJ518" s="40"/>
      <c r="AK518" s="40"/>
      <c r="AL518" s="40"/>
      <c r="AM518" s="40"/>
      <c r="AN518" s="40"/>
      <c r="AO518" s="40"/>
      <c r="AP518" s="40"/>
      <c r="AQ518" s="81"/>
      <c r="AR518" s="40"/>
      <c r="AS518" s="40"/>
      <c r="AT518" s="120" t="s">
        <v>1929</v>
      </c>
      <c r="AU518" s="40" t="s">
        <v>1929</v>
      </c>
      <c r="AV518" s="40" t="s">
        <v>1929</v>
      </c>
      <c r="AW518" s="40" t="s">
        <v>1929</v>
      </c>
      <c r="AX518" s="40" t="s">
        <v>1929</v>
      </c>
      <c r="AY518" s="40" t="s">
        <v>1929</v>
      </c>
      <c r="AZ518" s="40" t="s">
        <v>1929</v>
      </c>
      <c r="BA518" s="40" t="s">
        <v>1929</v>
      </c>
      <c r="BB518" s="40" t="s">
        <v>1929</v>
      </c>
      <c r="BC518" s="40" t="s">
        <v>1929</v>
      </c>
      <c r="BD518" s="106" t="s">
        <v>1929</v>
      </c>
      <c r="BE518" s="140" t="s">
        <v>1929</v>
      </c>
      <c r="BF518" s="140" t="s">
        <v>1929</v>
      </c>
      <c r="BG518" s="40"/>
      <c r="BH518" s="40"/>
      <c r="BI518" s="40"/>
      <c r="BJ518" s="40"/>
      <c r="BK518" s="40"/>
      <c r="BL518" s="40"/>
      <c r="BM518" s="40"/>
      <c r="BN518" s="40"/>
      <c r="BO518" s="40"/>
      <c r="BS518" s="67"/>
      <c r="BT518" s="67"/>
      <c r="BU518" s="84" t="e">
        <v>#VALUE!</v>
      </c>
      <c r="BV518" s="99">
        <v>0</v>
      </c>
      <c r="BW518" s="40">
        <v>9.0133333333333425</v>
      </c>
      <c r="BX518" s="49">
        <v>0.24857752777980588</v>
      </c>
      <c r="BY518" s="57" t="s">
        <v>1991</v>
      </c>
      <c r="BZ518" s="14" t="s">
        <v>2458</v>
      </c>
      <c r="CA518" s="245">
        <v>41726.716006944444</v>
      </c>
      <c r="CB518" t="s">
        <v>2704</v>
      </c>
      <c r="CC518" s="13"/>
      <c r="CD518" s="67"/>
      <c r="CE518" s="55"/>
      <c r="CF518" s="71"/>
      <c r="CG518" s="71"/>
      <c r="CH518" s="71"/>
      <c r="CI518" s="55"/>
      <c r="CJ518" s="55"/>
      <c r="CK518" s="55"/>
      <c r="CL518" s="55"/>
      <c r="CM518" s="55"/>
      <c r="CN518"/>
      <c r="CO518"/>
      <c r="CP518"/>
      <c r="CQ518"/>
      <c r="CR518"/>
      <c r="CS518"/>
      <c r="CT518"/>
      <c r="CU518" s="86"/>
      <c r="CV518" s="86"/>
      <c r="CW518" s="86"/>
      <c r="CX518" s="86"/>
      <c r="CY518" s="86"/>
      <c r="CZ518"/>
      <c r="DA518"/>
      <c r="DB518"/>
      <c r="DC518"/>
      <c r="DD518"/>
      <c r="DE518"/>
      <c r="DF518"/>
      <c r="DG518">
        <v>347</v>
      </c>
      <c r="DH518">
        <v>411.92620849609375</v>
      </c>
      <c r="DI518">
        <v>-26.158708572387695</v>
      </c>
      <c r="DJ518">
        <v>5.6666665077209473</v>
      </c>
      <c r="DK518">
        <v>104</v>
      </c>
      <c r="DL518">
        <v>83</v>
      </c>
      <c r="DM518"/>
      <c r="DN518"/>
      <c r="DO518"/>
      <c r="DP518"/>
      <c r="DQ518"/>
      <c r="DR518"/>
      <c r="DS518"/>
      <c r="DT518"/>
      <c r="DU518"/>
      <c r="DV518"/>
      <c r="DW518"/>
      <c r="DX518"/>
      <c r="DY518"/>
      <c r="DZ518"/>
      <c r="EA518"/>
      <c r="EB518"/>
      <c r="EC518"/>
      <c r="ED518"/>
      <c r="EE518"/>
      <c r="EF518"/>
      <c r="EG518"/>
      <c r="EH518"/>
      <c r="EI518"/>
      <c r="EJ518" s="159"/>
      <c r="EK518" s="159"/>
      <c r="EL518" s="160"/>
      <c r="FA518" s="78"/>
    </row>
    <row r="519" spans="1:157">
      <c r="A519" s="26"/>
      <c r="B519" s="26"/>
      <c r="C519" s="315"/>
      <c r="D519" s="37" t="s">
        <v>738</v>
      </c>
      <c r="E519" s="37" t="s">
        <v>739</v>
      </c>
      <c r="F519" s="41"/>
      <c r="G519" s="39"/>
      <c r="H519" s="40"/>
      <c r="I519" s="40"/>
      <c r="J519" s="40"/>
      <c r="K519" s="40"/>
      <c r="L519" s="40"/>
      <c r="M519" s="40"/>
      <c r="N519" s="40"/>
      <c r="O519" s="40"/>
      <c r="P519" s="40"/>
      <c r="Q519" s="40"/>
      <c r="R519" s="40"/>
      <c r="S519" s="40"/>
      <c r="T519" s="40"/>
      <c r="U519" s="40"/>
      <c r="V519" s="40"/>
      <c r="W519" s="40"/>
      <c r="X519" s="40"/>
      <c r="Y519" s="40"/>
      <c r="Z519" s="40"/>
      <c r="AA519" s="40"/>
      <c r="AB519" s="40"/>
      <c r="AC519" s="40"/>
      <c r="AD519" s="40"/>
      <c r="AE519" s="40"/>
      <c r="AF519" s="40"/>
      <c r="AG519" s="40"/>
      <c r="AH519" s="40"/>
      <c r="AI519" s="40"/>
      <c r="AJ519" s="40"/>
      <c r="AK519" s="40"/>
      <c r="AL519" s="40"/>
      <c r="AM519" s="40"/>
      <c r="AN519" s="40"/>
      <c r="AO519" s="40"/>
      <c r="AP519" s="40"/>
      <c r="AQ519" s="81"/>
      <c r="AR519" s="40"/>
      <c r="AS519" s="40"/>
      <c r="AT519" s="120" t="s">
        <v>919</v>
      </c>
      <c r="AU519" s="40" t="s">
        <v>919</v>
      </c>
      <c r="AV519" s="40" t="s">
        <v>919</v>
      </c>
      <c r="AW519" s="40" t="s">
        <v>919</v>
      </c>
      <c r="AX519" s="40" t="s">
        <v>919</v>
      </c>
      <c r="AY519" s="40" t="s">
        <v>919</v>
      </c>
      <c r="AZ519" s="40" t="s">
        <v>919</v>
      </c>
      <c r="BA519" s="40" t="s">
        <v>919</v>
      </c>
      <c r="BB519" s="40" t="s">
        <v>919</v>
      </c>
      <c r="BC519" s="40" t="s">
        <v>919</v>
      </c>
      <c r="BD519" s="106" t="s">
        <v>919</v>
      </c>
      <c r="BE519" s="140" t="s">
        <v>919</v>
      </c>
      <c r="BF519" s="140" t="s">
        <v>919</v>
      </c>
      <c r="BG519" s="40"/>
      <c r="BH519" s="40"/>
      <c r="BI519" s="40"/>
      <c r="BJ519" s="40"/>
      <c r="BK519" s="40"/>
      <c r="BL519" s="40"/>
      <c r="BM519" s="40"/>
      <c r="BN519" s="40"/>
      <c r="BO519" s="40"/>
      <c r="BS519" s="67"/>
      <c r="BT519" s="67"/>
      <c r="BU519" s="84" t="e">
        <v>#VALUE!</v>
      </c>
      <c r="BV519" s="99">
        <v>0</v>
      </c>
      <c r="BW519" s="40">
        <v>9.0666666666666753</v>
      </c>
      <c r="BX519" s="49">
        <v>0.24300733981352815</v>
      </c>
      <c r="BY519" s="57" t="s">
        <v>1992</v>
      </c>
      <c r="BZ519" s="14" t="s">
        <v>2460</v>
      </c>
      <c r="CA519" s="245">
        <v>41726.716006944444</v>
      </c>
      <c r="CB519" t="s">
        <v>2705</v>
      </c>
      <c r="CC519" s="13"/>
      <c r="CD519" s="67"/>
      <c r="CE519" s="55"/>
      <c r="CF519" s="71"/>
      <c r="CG519" s="71"/>
      <c r="CH519" s="71"/>
      <c r="CI519" s="55"/>
      <c r="CJ519" s="55"/>
      <c r="CK519" s="55"/>
      <c r="CL519" s="55"/>
      <c r="CM519" s="55"/>
      <c r="CN519"/>
      <c r="CO519"/>
      <c r="CP519"/>
      <c r="CQ519"/>
      <c r="CR519"/>
      <c r="CS519"/>
      <c r="CT519"/>
      <c r="CU519" s="86"/>
      <c r="CV519" s="86"/>
      <c r="CW519" s="86"/>
      <c r="CX519" s="86"/>
      <c r="CY519" s="86"/>
      <c r="CZ519"/>
      <c r="DA519"/>
      <c r="DB519"/>
      <c r="DC519"/>
      <c r="DD519"/>
      <c r="DE519"/>
      <c r="DF519"/>
      <c r="DG519">
        <v>348</v>
      </c>
      <c r="DH519">
        <v>417.31024169921875</v>
      </c>
      <c r="DI519">
        <v>-26.309696197509766</v>
      </c>
      <c r="DJ519">
        <v>6.7701148986816406</v>
      </c>
      <c r="DK519">
        <v>104</v>
      </c>
      <c r="DL519">
        <v>83</v>
      </c>
      <c r="DM519"/>
      <c r="DN519"/>
      <c r="DO519"/>
      <c r="DP519"/>
      <c r="DQ519"/>
      <c r="DR519"/>
      <c r="DS519"/>
      <c r="DT519"/>
      <c r="DU519"/>
      <c r="DV519"/>
      <c r="DW519"/>
      <c r="DX519"/>
      <c r="DY519"/>
      <c r="DZ519"/>
      <c r="EA519"/>
      <c r="EB519"/>
      <c r="EC519"/>
      <c r="ED519"/>
      <c r="EE519"/>
      <c r="EF519"/>
      <c r="EG519"/>
      <c r="EH519"/>
      <c r="EI519"/>
      <c r="EJ519" s="159"/>
      <c r="EK519" s="159"/>
      <c r="EL519" s="160"/>
      <c r="FA519" s="78"/>
    </row>
    <row r="520" spans="1:157">
      <c r="A520" s="26"/>
      <c r="B520" s="26"/>
      <c r="C520" s="315"/>
      <c r="D520" s="37" t="s">
        <v>740</v>
      </c>
      <c r="E520" s="37" t="s">
        <v>741</v>
      </c>
      <c r="F520" s="38"/>
      <c r="G520" s="39"/>
      <c r="H520" s="40"/>
      <c r="I520" s="40"/>
      <c r="J520" s="40"/>
      <c r="K520" s="40"/>
      <c r="L520" s="40"/>
      <c r="M520" s="40"/>
      <c r="N520" s="40"/>
      <c r="O520" s="40"/>
      <c r="P520" s="40"/>
      <c r="Q520" s="40"/>
      <c r="R520" s="40"/>
      <c r="S520" s="40"/>
      <c r="T520" s="40"/>
      <c r="U520" s="40"/>
      <c r="V520" s="40"/>
      <c r="W520" s="40"/>
      <c r="X520" s="40"/>
      <c r="Y520" s="40"/>
      <c r="Z520" s="40"/>
      <c r="AA520" s="40"/>
      <c r="AB520" s="40"/>
      <c r="AC520" s="40"/>
      <c r="AD520" s="40"/>
      <c r="AE520" s="40"/>
      <c r="AF520" s="40"/>
      <c r="AG520" s="40"/>
      <c r="AH520" s="40"/>
      <c r="AI520" s="40"/>
      <c r="AJ520" s="40"/>
      <c r="AK520" s="40"/>
      <c r="AL520" s="40"/>
      <c r="AM520" s="40"/>
      <c r="AN520" s="40"/>
      <c r="AO520" s="40"/>
      <c r="AP520" s="40"/>
      <c r="AQ520" s="81"/>
      <c r="AR520" s="40"/>
      <c r="AS520" s="40"/>
      <c r="AT520" s="120" t="s">
        <v>1022</v>
      </c>
      <c r="AU520" s="40" t="s">
        <v>1022</v>
      </c>
      <c r="AV520" s="40" t="s">
        <v>1022</v>
      </c>
      <c r="AW520" s="40" t="s">
        <v>1022</v>
      </c>
      <c r="AX520" s="40" t="s">
        <v>1022</v>
      </c>
      <c r="AY520" s="40" t="s">
        <v>1022</v>
      </c>
      <c r="AZ520" s="40" t="s">
        <v>1022</v>
      </c>
      <c r="BA520" s="40" t="s">
        <v>1022</v>
      </c>
      <c r="BB520" s="40" t="s">
        <v>1022</v>
      </c>
      <c r="BC520" s="40" t="s">
        <v>1022</v>
      </c>
      <c r="BD520" s="106" t="s">
        <v>1022</v>
      </c>
      <c r="BE520" s="140" t="s">
        <v>1022</v>
      </c>
      <c r="BF520" s="140" t="s">
        <v>1022</v>
      </c>
      <c r="BG520" s="40"/>
      <c r="BH520" s="40"/>
      <c r="BI520" s="40"/>
      <c r="BJ520" s="40"/>
      <c r="BK520" s="40"/>
      <c r="BL520" s="40"/>
      <c r="BM520" s="40"/>
      <c r="BN520" s="40"/>
      <c r="BO520" s="40"/>
      <c r="BS520" s="67"/>
      <c r="BT520" s="67"/>
      <c r="BU520" s="84" t="e">
        <v>#VALUE!</v>
      </c>
      <c r="BV520" s="99">
        <v>0</v>
      </c>
      <c r="BW520" s="40">
        <v>9.1200000000000081</v>
      </c>
      <c r="BX520" s="49">
        <v>0.23762230274439128</v>
      </c>
      <c r="BY520" s="57" t="s">
        <v>1993</v>
      </c>
      <c r="BZ520" s="14" t="s">
        <v>2462</v>
      </c>
      <c r="CA520" s="245">
        <v>41726.716006944444</v>
      </c>
      <c r="CB520" t="s">
        <v>2706</v>
      </c>
      <c r="CC520" s="13"/>
      <c r="CD520" s="67"/>
      <c r="CE520" s="55"/>
      <c r="CF520" s="71"/>
      <c r="CG520" s="71"/>
      <c r="CH520" s="71"/>
      <c r="CI520" s="55"/>
      <c r="CJ520" s="55"/>
      <c r="CK520" s="55"/>
      <c r="CL520" s="55"/>
      <c r="CM520" s="55"/>
      <c r="CN520"/>
      <c r="CO520"/>
      <c r="CP520"/>
      <c r="CQ520"/>
      <c r="CR520"/>
      <c r="CS520"/>
      <c r="CT520"/>
      <c r="CU520" s="86"/>
      <c r="CV520" s="86"/>
      <c r="CW520" s="86"/>
      <c r="CX520" s="86"/>
      <c r="CY520" s="86"/>
      <c r="CZ520"/>
      <c r="DA520"/>
      <c r="DB520"/>
      <c r="DC520"/>
      <c r="DD520"/>
      <c r="DE520"/>
      <c r="DF520"/>
      <c r="DG520">
        <v>349</v>
      </c>
      <c r="DH520">
        <v>414.90371704101562</v>
      </c>
      <c r="DI520">
        <v>-26.461118698120117</v>
      </c>
      <c r="DJ520">
        <v>45.571430206298828</v>
      </c>
      <c r="DK520">
        <v>104</v>
      </c>
      <c r="DL520">
        <v>119.5</v>
      </c>
      <c r="DM520"/>
      <c r="DN520"/>
      <c r="DO520"/>
      <c r="DP520"/>
      <c r="DQ520"/>
      <c r="DR520"/>
      <c r="DS520"/>
      <c r="DT520"/>
      <c r="DU520"/>
      <c r="DV520"/>
      <c r="DW520"/>
      <c r="DX520"/>
      <c r="DY520"/>
      <c r="DZ520"/>
      <c r="EA520"/>
      <c r="EB520"/>
      <c r="EC520"/>
      <c r="ED520"/>
      <c r="EE520"/>
      <c r="EF520"/>
      <c r="EG520"/>
      <c r="EH520"/>
      <c r="EI520"/>
      <c r="EJ520" s="159"/>
      <c r="EK520" s="159"/>
      <c r="EL520" s="160"/>
      <c r="FA520" s="78"/>
    </row>
    <row r="521" spans="1:157">
      <c r="A521" s="26"/>
      <c r="B521" s="26"/>
      <c r="C521" s="315"/>
      <c r="D521" s="37" t="s">
        <v>1956</v>
      </c>
      <c r="E521" s="37" t="s">
        <v>1957</v>
      </c>
      <c r="F521" s="38"/>
      <c r="G521" s="39"/>
      <c r="H521" s="40"/>
      <c r="I521" s="40"/>
      <c r="J521" s="40"/>
      <c r="K521" s="40"/>
      <c r="L521" s="40"/>
      <c r="M521" s="40"/>
      <c r="N521" s="40"/>
      <c r="O521" s="40"/>
      <c r="P521" s="40"/>
      <c r="Q521" s="40"/>
      <c r="R521" s="40"/>
      <c r="S521" s="40"/>
      <c r="T521" s="40"/>
      <c r="U521" s="40"/>
      <c r="V521" s="40"/>
      <c r="W521" s="40"/>
      <c r="X521" s="40"/>
      <c r="Y521" s="40"/>
      <c r="Z521" s="40"/>
      <c r="AA521" s="40"/>
      <c r="AB521" s="40"/>
      <c r="AC521" s="40"/>
      <c r="AD521" s="40"/>
      <c r="AE521" s="40"/>
      <c r="AF521" s="40"/>
      <c r="AG521" s="40"/>
      <c r="AH521" s="40"/>
      <c r="AI521" s="40"/>
      <c r="AJ521" s="40"/>
      <c r="AK521" s="40"/>
      <c r="AL521" s="40"/>
      <c r="AM521" s="40"/>
      <c r="AN521" s="40"/>
      <c r="AO521" s="40"/>
      <c r="AP521" s="40"/>
      <c r="AQ521" s="81"/>
      <c r="AR521" s="40"/>
      <c r="AS521" s="40"/>
      <c r="AT521" s="120" t="s">
        <v>919</v>
      </c>
      <c r="AU521" s="40" t="s">
        <v>919</v>
      </c>
      <c r="AV521" s="40" t="s">
        <v>919</v>
      </c>
      <c r="AW521" s="40" t="s">
        <v>919</v>
      </c>
      <c r="AX521" s="40" t="s">
        <v>919</v>
      </c>
      <c r="AY521" s="40" t="s">
        <v>919</v>
      </c>
      <c r="AZ521" s="40" t="s">
        <v>919</v>
      </c>
      <c r="BA521" s="40" t="s">
        <v>919</v>
      </c>
      <c r="BB521" s="40" t="s">
        <v>919</v>
      </c>
      <c r="BC521" s="40" t="s">
        <v>919</v>
      </c>
      <c r="BD521" s="106" t="s">
        <v>919</v>
      </c>
      <c r="BE521" s="140" t="s">
        <v>919</v>
      </c>
      <c r="BF521" s="140" t="s">
        <v>919</v>
      </c>
      <c r="BG521" s="40"/>
      <c r="BH521" s="40"/>
      <c r="BI521" s="40"/>
      <c r="BJ521" s="40"/>
      <c r="BK521" s="40"/>
      <c r="BL521" s="40"/>
      <c r="BM521" s="40"/>
      <c r="BN521" s="40"/>
      <c r="BO521" s="40"/>
      <c r="BS521" s="67"/>
      <c r="BT521" s="67"/>
      <c r="BU521" s="84" t="e">
        <v>#VALUE!</v>
      </c>
      <c r="BV521" s="99">
        <v>0</v>
      </c>
      <c r="BW521" s="40">
        <v>9.1733333333333409</v>
      </c>
      <c r="BX521" s="49">
        <v>0.23241430078394701</v>
      </c>
      <c r="BY521" s="57" t="s">
        <v>1994</v>
      </c>
      <c r="BZ521" s="14" t="s">
        <v>2454</v>
      </c>
      <c r="CA521" s="245">
        <v>41726.71601851852</v>
      </c>
      <c r="CB521" t="s">
        <v>2220</v>
      </c>
      <c r="CC521" s="13"/>
      <c r="CD521" s="67"/>
      <c r="CE521" s="55"/>
      <c r="CF521" s="71"/>
      <c r="CG521" s="71"/>
      <c r="CH521" s="71"/>
      <c r="CI521" s="55"/>
      <c r="CJ521" s="55"/>
      <c r="CK521" s="55"/>
      <c r="CL521" s="55"/>
      <c r="CM521" s="55"/>
      <c r="CN521"/>
      <c r="CO521"/>
      <c r="CP521"/>
      <c r="CQ521"/>
      <c r="CR521"/>
      <c r="CS521"/>
      <c r="CT521"/>
      <c r="CU521" s="86"/>
      <c r="CV521" s="86"/>
      <c r="CW521" s="86"/>
      <c r="CX521" s="86"/>
      <c r="CY521" s="86"/>
      <c r="CZ521"/>
      <c r="DA521"/>
      <c r="DB521"/>
      <c r="DC521"/>
      <c r="DD521"/>
      <c r="DE521"/>
      <c r="DF521"/>
      <c r="DG521">
        <v>349</v>
      </c>
      <c r="DH521">
        <v>413.38482666015625</v>
      </c>
      <c r="DI521">
        <v>-26.461118698120117</v>
      </c>
      <c r="DJ521">
        <v>41.133335113525391</v>
      </c>
      <c r="DK521">
        <v>107</v>
      </c>
      <c r="DL521">
        <v>120</v>
      </c>
      <c r="DM521"/>
      <c r="DN521"/>
      <c r="DO521"/>
      <c r="DP521"/>
      <c r="DQ521"/>
      <c r="DR521"/>
      <c r="DS521"/>
      <c r="DT521"/>
      <c r="DU521"/>
      <c r="DV521"/>
      <c r="DW521"/>
      <c r="DX521"/>
      <c r="DY521"/>
      <c r="DZ521"/>
      <c r="EA521"/>
      <c r="EB521"/>
      <c r="EC521"/>
      <c r="ED521"/>
      <c r="EE521"/>
      <c r="EF521"/>
      <c r="EG521"/>
      <c r="EH521"/>
      <c r="EI521"/>
      <c r="EJ521" s="159"/>
      <c r="EK521" s="159"/>
      <c r="EL521" s="160"/>
      <c r="FA521" s="78"/>
    </row>
    <row r="522" spans="1:157">
      <c r="A522" s="26"/>
      <c r="B522" s="26"/>
      <c r="C522" s="315"/>
      <c r="D522" s="37" t="s">
        <v>1246</v>
      </c>
      <c r="E522" s="37" t="s">
        <v>1247</v>
      </c>
      <c r="F522" s="41"/>
      <c r="G522" s="39"/>
      <c r="H522" s="40"/>
      <c r="I522" s="40"/>
      <c r="J522" s="40"/>
      <c r="K522" s="40"/>
      <c r="L522" s="40"/>
      <c r="M522" s="40"/>
      <c r="N522" s="40"/>
      <c r="O522" s="40"/>
      <c r="P522" s="40"/>
      <c r="Q522" s="40"/>
      <c r="R522" s="40"/>
      <c r="S522" s="40"/>
      <c r="T522" s="40"/>
      <c r="U522" s="40"/>
      <c r="V522" s="40"/>
      <c r="W522" s="40"/>
      <c r="X522" s="40"/>
      <c r="Y522" s="40"/>
      <c r="Z522" s="40"/>
      <c r="AA522" s="40"/>
      <c r="AB522" s="40"/>
      <c r="AC522" s="40"/>
      <c r="AD522" s="40"/>
      <c r="AE522" s="40"/>
      <c r="AF522" s="40"/>
      <c r="AG522" s="40"/>
      <c r="AH522" s="40"/>
      <c r="AI522" s="40"/>
      <c r="AJ522" s="40"/>
      <c r="AK522" s="40"/>
      <c r="AL522" s="40"/>
      <c r="AM522" s="40"/>
      <c r="AN522" s="40"/>
      <c r="AO522" s="40"/>
      <c r="AP522" s="40"/>
      <c r="AQ522" s="81"/>
      <c r="AR522" s="40"/>
      <c r="AS522" s="40"/>
      <c r="AT522" s="120" t="s">
        <v>1022</v>
      </c>
      <c r="AU522" s="40" t="s">
        <v>1022</v>
      </c>
      <c r="AV522" s="40" t="s">
        <v>1022</v>
      </c>
      <c r="AW522" s="40" t="s">
        <v>1022</v>
      </c>
      <c r="AX522" s="40" t="s">
        <v>1022</v>
      </c>
      <c r="AY522" s="40" t="s">
        <v>1022</v>
      </c>
      <c r="AZ522" s="40" t="s">
        <v>1022</v>
      </c>
      <c r="BA522" s="40" t="s">
        <v>1022</v>
      </c>
      <c r="BB522" s="40" t="s">
        <v>1022</v>
      </c>
      <c r="BC522" s="40" t="s">
        <v>1022</v>
      </c>
      <c r="BD522" s="106" t="s">
        <v>1022</v>
      </c>
      <c r="BE522" s="140" t="s">
        <v>1022</v>
      </c>
      <c r="BF522" s="140" t="s">
        <v>1022</v>
      </c>
      <c r="BG522" s="40"/>
      <c r="BH522" s="40"/>
      <c r="BI522" s="40"/>
      <c r="BJ522" s="40"/>
      <c r="BK522" s="40"/>
      <c r="BL522" s="40"/>
      <c r="BM522" s="40"/>
      <c r="BN522" s="40"/>
      <c r="BO522" s="40"/>
      <c r="BS522" s="67"/>
      <c r="BT522" s="67"/>
      <c r="BU522" s="84" t="e">
        <v>#VALUE!</v>
      </c>
      <c r="BV522" s="99">
        <v>0</v>
      </c>
      <c r="BW522" s="40">
        <v>9.2266666666666737</v>
      </c>
      <c r="BX522" s="49">
        <v>0.22737565799731166</v>
      </c>
      <c r="BY522" s="57" t="s">
        <v>1995</v>
      </c>
      <c r="BZ522" s="14" t="s">
        <v>427</v>
      </c>
      <c r="CA522" s="245">
        <v>41726.71601851852</v>
      </c>
      <c r="CB522" t="s">
        <v>2707</v>
      </c>
      <c r="CC522" s="13"/>
      <c r="CD522" s="67"/>
      <c r="CE522" s="55"/>
      <c r="CF522" s="71"/>
      <c r="CG522" s="71"/>
      <c r="CH522" s="71"/>
      <c r="CI522" s="55"/>
      <c r="CJ522" s="55"/>
      <c r="CK522" s="55"/>
      <c r="CL522" s="55"/>
      <c r="CM522" s="55"/>
      <c r="CN522"/>
      <c r="CO522"/>
      <c r="CP522"/>
      <c r="CQ522"/>
      <c r="CR522"/>
      <c r="CS522"/>
      <c r="CT522"/>
      <c r="CU522" s="86"/>
      <c r="CV522" s="86"/>
      <c r="CW522" s="86"/>
      <c r="CX522" s="86"/>
      <c r="CY522" s="86"/>
      <c r="CZ522"/>
      <c r="DA522"/>
      <c r="DB522"/>
      <c r="DC522"/>
      <c r="DD522"/>
      <c r="DE522"/>
      <c r="DF522"/>
      <c r="DG522">
        <v>350</v>
      </c>
      <c r="DH522">
        <v>413.38482666015625</v>
      </c>
      <c r="DI522">
        <v>-26.61297607421875</v>
      </c>
      <c r="DJ522">
        <v>33</v>
      </c>
      <c r="DK522">
        <v>112</v>
      </c>
      <c r="DL522">
        <v>120</v>
      </c>
      <c r="DM522"/>
      <c r="DN522"/>
      <c r="DO522"/>
      <c r="DP522"/>
      <c r="DQ522"/>
      <c r="DR522"/>
      <c r="DS522"/>
      <c r="DT522"/>
      <c r="DU522"/>
      <c r="DV522"/>
      <c r="DW522"/>
      <c r="DX522"/>
      <c r="DY522"/>
      <c r="DZ522"/>
      <c r="EA522"/>
      <c r="EB522"/>
      <c r="EC522"/>
      <c r="ED522"/>
      <c r="EE522"/>
      <c r="EF522"/>
      <c r="EG522"/>
      <c r="EH522"/>
      <c r="EI522"/>
      <c r="EJ522" s="159"/>
      <c r="EK522" s="159"/>
      <c r="EL522" s="160"/>
      <c r="FA522" s="78"/>
    </row>
    <row r="523" spans="1:157">
      <c r="A523" s="26"/>
      <c r="B523" s="26"/>
      <c r="C523" s="315"/>
      <c r="D523" s="37" t="s">
        <v>1248</v>
      </c>
      <c r="E523" s="37" t="s">
        <v>1249</v>
      </c>
      <c r="F523" s="38"/>
      <c r="G523" s="39"/>
      <c r="H523" s="40"/>
      <c r="I523" s="40"/>
      <c r="J523" s="40"/>
      <c r="K523" s="40"/>
      <c r="L523" s="40"/>
      <c r="M523" s="40"/>
      <c r="N523" s="40"/>
      <c r="O523" s="40"/>
      <c r="P523" s="40"/>
      <c r="Q523" s="40"/>
      <c r="R523" s="40"/>
      <c r="S523" s="40"/>
      <c r="T523" s="40"/>
      <c r="U523" s="40"/>
      <c r="V523" s="40"/>
      <c r="W523" s="40"/>
      <c r="X523" s="40"/>
      <c r="Y523" s="40"/>
      <c r="Z523" s="40"/>
      <c r="AA523" s="40"/>
      <c r="AB523" s="40"/>
      <c r="AC523" s="40"/>
      <c r="AD523" s="40"/>
      <c r="AE523" s="40"/>
      <c r="AF523" s="40"/>
      <c r="AG523" s="40"/>
      <c r="AH523" s="40"/>
      <c r="AI523" s="40"/>
      <c r="AJ523" s="40"/>
      <c r="AK523" s="40"/>
      <c r="AL523" s="40"/>
      <c r="AM523" s="40"/>
      <c r="AN523" s="40"/>
      <c r="AO523" s="40"/>
      <c r="AP523" s="40"/>
      <c r="AQ523" s="81"/>
      <c r="AR523" s="40"/>
      <c r="AS523" s="40"/>
      <c r="AT523" s="120" t="s">
        <v>1861</v>
      </c>
      <c r="AU523" s="40" t="s">
        <v>1861</v>
      </c>
      <c r="AV523" s="40" t="s">
        <v>1861</v>
      </c>
      <c r="AW523" s="40" t="s">
        <v>1861</v>
      </c>
      <c r="AX523" s="40" t="s">
        <v>1861</v>
      </c>
      <c r="AY523" s="40" t="s">
        <v>1861</v>
      </c>
      <c r="AZ523" s="40" t="s">
        <v>1861</v>
      </c>
      <c r="BA523" s="40" t="s">
        <v>1861</v>
      </c>
      <c r="BB523" s="40" t="s">
        <v>1861</v>
      </c>
      <c r="BC523" s="40" t="s">
        <v>1861</v>
      </c>
      <c r="BD523" s="106" t="s">
        <v>1861</v>
      </c>
      <c r="BE523" s="140" t="s">
        <v>1861</v>
      </c>
      <c r="BF523" s="140" t="s">
        <v>1861</v>
      </c>
      <c r="BG523" s="40"/>
      <c r="BH523" s="40"/>
      <c r="BI523" s="40"/>
      <c r="BJ523" s="40"/>
      <c r="BK523" s="40"/>
      <c r="BL523" s="40"/>
      <c r="BM523" s="40"/>
      <c r="BN523" s="40"/>
      <c r="BO523" s="40"/>
      <c r="BS523" s="67"/>
      <c r="BT523" s="67"/>
      <c r="BU523" s="84" t="e">
        <v>#VALUE!</v>
      </c>
      <c r="BV523" s="99">
        <v>0</v>
      </c>
      <c r="BW523" s="40">
        <v>9.2800000000000065</v>
      </c>
      <c r="BX523" s="49">
        <v>0.22249911000355935</v>
      </c>
      <c r="BY523" s="57" t="s">
        <v>1996</v>
      </c>
      <c r="BZ523" s="14" t="s">
        <v>2456</v>
      </c>
      <c r="CA523" s="245">
        <v>41726.71601851852</v>
      </c>
      <c r="CB523" t="s">
        <v>2708</v>
      </c>
      <c r="CC523" s="13"/>
      <c r="CD523" s="67"/>
      <c r="CE523" s="55"/>
      <c r="CF523" s="71"/>
      <c r="CG523" s="71"/>
      <c r="CH523" s="71"/>
      <c r="CI523" s="55"/>
      <c r="CJ523" s="55"/>
      <c r="CK523" s="55"/>
      <c r="CL523" s="55"/>
      <c r="CM523" s="55"/>
      <c r="CN523"/>
      <c r="CO523"/>
      <c r="CP523"/>
      <c r="CQ523"/>
      <c r="CR523"/>
      <c r="CS523"/>
      <c r="CT523"/>
      <c r="CU523" s="86"/>
      <c r="CV523" s="86"/>
      <c r="CW523" s="86"/>
      <c r="CX523" s="86"/>
      <c r="CY523" s="86"/>
      <c r="CZ523"/>
      <c r="DA523"/>
      <c r="DB523"/>
      <c r="DC523"/>
      <c r="DD523"/>
      <c r="DE523"/>
      <c r="DF523"/>
      <c r="DG523">
        <v>351</v>
      </c>
      <c r="DH523">
        <v>412.84716796875</v>
      </c>
      <c r="DI523">
        <v>-26.765266418457031</v>
      </c>
      <c r="DJ523">
        <v>35.923076629638672</v>
      </c>
      <c r="DK523">
        <v>107</v>
      </c>
      <c r="DL523">
        <v>120</v>
      </c>
      <c r="DM523"/>
      <c r="DN523"/>
      <c r="DO523"/>
      <c r="DP523"/>
      <c r="DQ523"/>
      <c r="DR523"/>
      <c r="DS523"/>
      <c r="DT523"/>
      <c r="DU523"/>
      <c r="DV523"/>
      <c r="DW523"/>
      <c r="DX523"/>
      <c r="DY523"/>
      <c r="DZ523"/>
      <c r="EA523"/>
      <c r="EB523"/>
      <c r="EC523"/>
      <c r="ED523"/>
      <c r="EE523"/>
      <c r="EF523"/>
      <c r="EG523"/>
      <c r="EH523"/>
      <c r="EI523"/>
      <c r="EJ523" s="159"/>
      <c r="EK523" s="159"/>
      <c r="EL523" s="160"/>
      <c r="FA523" s="78"/>
    </row>
    <row r="524" spans="1:157">
      <c r="A524" s="26"/>
      <c r="B524" s="26"/>
      <c r="C524" s="315"/>
      <c r="D524" s="37" t="s">
        <v>1250</v>
      </c>
      <c r="E524" s="37" t="s">
        <v>488</v>
      </c>
      <c r="F524" s="38"/>
      <c r="G524" s="39"/>
      <c r="H524" s="40"/>
      <c r="I524" s="40"/>
      <c r="J524" s="40"/>
      <c r="K524" s="40"/>
      <c r="L524" s="40"/>
      <c r="M524" s="40"/>
      <c r="N524" s="40"/>
      <c r="O524" s="40"/>
      <c r="P524" s="40"/>
      <c r="Q524" s="40"/>
      <c r="R524" s="40"/>
      <c r="S524" s="40"/>
      <c r="T524" s="40"/>
      <c r="U524" s="40"/>
      <c r="V524" s="40"/>
      <c r="W524" s="40"/>
      <c r="X524" s="40"/>
      <c r="Y524" s="40"/>
      <c r="Z524" s="40"/>
      <c r="AA524" s="40"/>
      <c r="AB524" s="40"/>
      <c r="AC524" s="40"/>
      <c r="AD524" s="40"/>
      <c r="AE524" s="40"/>
      <c r="AF524" s="40"/>
      <c r="AG524" s="40"/>
      <c r="AH524" s="40"/>
      <c r="AI524" s="40"/>
      <c r="AJ524" s="40"/>
      <c r="AK524" s="40"/>
      <c r="AL524" s="40"/>
      <c r="AM524" s="40"/>
      <c r="AN524" s="40"/>
      <c r="AO524" s="40"/>
      <c r="AP524" s="40"/>
      <c r="AQ524" s="81"/>
      <c r="AR524" s="40"/>
      <c r="AS524" s="40"/>
      <c r="AT524" s="120" t="s">
        <v>1861</v>
      </c>
      <c r="AU524" s="40" t="s">
        <v>1861</v>
      </c>
      <c r="AV524" s="40" t="s">
        <v>1861</v>
      </c>
      <c r="AW524" s="40" t="s">
        <v>1861</v>
      </c>
      <c r="AX524" s="40" t="s">
        <v>1861</v>
      </c>
      <c r="AY524" s="40" t="s">
        <v>1861</v>
      </c>
      <c r="AZ524" s="40" t="s">
        <v>1861</v>
      </c>
      <c r="BA524" s="40" t="s">
        <v>1861</v>
      </c>
      <c r="BB524" s="40" t="s">
        <v>1861</v>
      </c>
      <c r="BC524" s="40" t="s">
        <v>1861</v>
      </c>
      <c r="BD524" s="106" t="s">
        <v>1861</v>
      </c>
      <c r="BE524" s="140" t="s">
        <v>1861</v>
      </c>
      <c r="BF524" s="140" t="s">
        <v>1861</v>
      </c>
      <c r="BG524" s="40"/>
      <c r="BH524" s="40"/>
      <c r="BI524" s="40"/>
      <c r="BJ524" s="40"/>
      <c r="BK524" s="40"/>
      <c r="BL524" s="40"/>
      <c r="BM524" s="40"/>
      <c r="BN524" s="40"/>
      <c r="BO524" s="40"/>
      <c r="BS524" s="67"/>
      <c r="BT524" s="67"/>
      <c r="BU524" s="84" t="e">
        <v>#VALUE!</v>
      </c>
      <c r="BV524" s="99">
        <v>0</v>
      </c>
      <c r="BW524" s="40">
        <v>9.3333333333333393</v>
      </c>
      <c r="BX524" s="49">
        <v>0.21777777777777732</v>
      </c>
      <c r="BY524" s="57" t="s">
        <v>1997</v>
      </c>
      <c r="BZ524" s="14" t="s">
        <v>2458</v>
      </c>
      <c r="CA524" s="245">
        <v>41726.71601851852</v>
      </c>
      <c r="CB524" t="s">
        <v>2709</v>
      </c>
      <c r="CC524" s="13"/>
      <c r="CD524" s="67"/>
      <c r="CE524" s="55"/>
      <c r="CF524" s="71"/>
      <c r="CG524" s="71"/>
      <c r="CH524" s="71"/>
      <c r="CI524" s="55"/>
      <c r="CJ524" s="55"/>
      <c r="CK524" s="55"/>
      <c r="CL524" s="55"/>
      <c r="CM524" s="55"/>
      <c r="CN524"/>
      <c r="CO524"/>
      <c r="CP524"/>
      <c r="CQ524"/>
      <c r="CR524"/>
      <c r="CS524"/>
      <c r="CT524"/>
      <c r="CU524" s="86"/>
      <c r="CV524" s="86"/>
      <c r="CW524" s="86"/>
      <c r="CX524" s="86"/>
      <c r="CY524" s="86"/>
      <c r="CZ524"/>
      <c r="DA524"/>
      <c r="DB524"/>
      <c r="DC524"/>
      <c r="DD524"/>
      <c r="DE524"/>
      <c r="DF524"/>
      <c r="DG524">
        <v>352</v>
      </c>
      <c r="DH524">
        <v>412.84716796875</v>
      </c>
      <c r="DI524">
        <v>-26.917993545532227</v>
      </c>
      <c r="DJ524">
        <v>33.285713195800781</v>
      </c>
      <c r="DK524">
        <v>108</v>
      </c>
      <c r="DL524">
        <v>119.5</v>
      </c>
      <c r="DM524"/>
      <c r="DN524"/>
      <c r="DO524"/>
      <c r="DP524"/>
      <c r="DQ524"/>
      <c r="DR524"/>
      <c r="DS524"/>
      <c r="DT524"/>
      <c r="DU524"/>
      <c r="DV524"/>
      <c r="DW524"/>
      <c r="DX524"/>
      <c r="DY524"/>
      <c r="DZ524"/>
      <c r="EA524"/>
      <c r="EB524"/>
      <c r="EC524"/>
      <c r="ED524"/>
      <c r="EE524"/>
      <c r="EF524"/>
      <c r="EG524"/>
      <c r="EH524"/>
      <c r="EI524"/>
      <c r="EJ524" s="159"/>
      <c r="EK524" s="159"/>
      <c r="EL524" s="160"/>
      <c r="FA524" s="78"/>
    </row>
    <row r="525" spans="1:157">
      <c r="A525" s="26"/>
      <c r="B525" s="26"/>
      <c r="C525" s="315"/>
      <c r="D525" s="37" t="s">
        <v>506</v>
      </c>
      <c r="E525" s="37" t="s">
        <v>507</v>
      </c>
      <c r="F525" s="38"/>
      <c r="G525" s="39"/>
      <c r="H525" s="40"/>
      <c r="I525" s="40"/>
      <c r="J525" s="40"/>
      <c r="K525" s="40"/>
      <c r="L525" s="40"/>
      <c r="M525" s="40"/>
      <c r="N525" s="40"/>
      <c r="O525" s="40"/>
      <c r="P525" s="40"/>
      <c r="Q525" s="40"/>
      <c r="R525" s="40"/>
      <c r="S525" s="40"/>
      <c r="T525" s="40"/>
      <c r="U525" s="40"/>
      <c r="V525" s="40"/>
      <c r="W525" s="40"/>
      <c r="X525" s="40"/>
      <c r="Y525" s="40"/>
      <c r="Z525" s="40"/>
      <c r="AA525" s="40"/>
      <c r="AB525" s="40"/>
      <c r="AC525" s="40"/>
      <c r="AD525" s="40"/>
      <c r="AE525" s="40"/>
      <c r="AF525" s="40"/>
      <c r="AG525" s="40"/>
      <c r="AH525" s="40"/>
      <c r="AI525" s="40"/>
      <c r="AJ525" s="40"/>
      <c r="AK525" s="40"/>
      <c r="AL525" s="40"/>
      <c r="AM525" s="40"/>
      <c r="AN525" s="40"/>
      <c r="AO525" s="40"/>
      <c r="AP525" s="40"/>
      <c r="AQ525" s="81"/>
      <c r="AR525" s="40"/>
      <c r="AS525" s="40"/>
      <c r="AT525" s="120" t="s">
        <v>918</v>
      </c>
      <c r="AU525" s="40" t="s">
        <v>918</v>
      </c>
      <c r="AV525" s="40" t="s">
        <v>918</v>
      </c>
      <c r="AW525" s="40" t="s">
        <v>918</v>
      </c>
      <c r="AX525" s="40" t="s">
        <v>918</v>
      </c>
      <c r="AY525" s="40" t="s">
        <v>918</v>
      </c>
      <c r="AZ525" s="40" t="s">
        <v>918</v>
      </c>
      <c r="BA525" s="40" t="s">
        <v>918</v>
      </c>
      <c r="BB525" s="40" t="s">
        <v>918</v>
      </c>
      <c r="BC525" s="40" t="s">
        <v>918</v>
      </c>
      <c r="BD525" s="106" t="s">
        <v>918</v>
      </c>
      <c r="BE525" s="140" t="s">
        <v>918</v>
      </c>
      <c r="BF525" s="140" t="s">
        <v>918</v>
      </c>
      <c r="BG525" s="40"/>
      <c r="BH525" s="40"/>
      <c r="BI525" s="40"/>
      <c r="BJ525" s="40"/>
      <c r="BK525" s="40"/>
      <c r="BL525" s="40"/>
      <c r="BM525" s="40"/>
      <c r="BN525" s="40"/>
      <c r="BO525" s="40"/>
      <c r="BS525" s="67"/>
      <c r="BT525" s="67"/>
      <c r="BU525" s="84" t="e">
        <v>#VALUE!</v>
      </c>
      <c r="BV525" s="99">
        <v>0</v>
      </c>
      <c r="BW525" s="40">
        <v>9.386666666666672</v>
      </c>
      <c r="BX525" s="49">
        <v>0.21320514337828292</v>
      </c>
      <c r="BY525" s="57" t="s">
        <v>1998</v>
      </c>
      <c r="BZ525" s="14" t="s">
        <v>2460</v>
      </c>
      <c r="CA525" s="245">
        <v>41726.71601851852</v>
      </c>
      <c r="CB525" t="s">
        <v>2710</v>
      </c>
      <c r="CC525" s="13"/>
      <c r="CD525" s="67"/>
      <c r="CE525" s="55"/>
      <c r="CF525" s="71"/>
      <c r="CG525" s="71"/>
      <c r="CH525" s="71"/>
      <c r="CI525" s="55"/>
      <c r="CJ525" s="55"/>
      <c r="CK525" s="55"/>
      <c r="CL525" s="55"/>
      <c r="CM525" s="55"/>
      <c r="CN525"/>
      <c r="CO525"/>
      <c r="CP525"/>
      <c r="CQ525"/>
      <c r="CR525"/>
      <c r="CS525"/>
      <c r="CT525"/>
      <c r="CU525" s="86"/>
      <c r="CV525" s="86"/>
      <c r="CW525" s="86"/>
      <c r="CX525" s="86"/>
      <c r="CY525" s="86"/>
      <c r="CZ525"/>
      <c r="DA525"/>
      <c r="DB525"/>
      <c r="DC525"/>
      <c r="DD525"/>
      <c r="DE525"/>
      <c r="DF525"/>
      <c r="DG525">
        <v>352</v>
      </c>
      <c r="DH525">
        <v>413.90106201171875</v>
      </c>
      <c r="DI525">
        <v>-26.917993545532227</v>
      </c>
      <c r="DJ525">
        <v>27.8125</v>
      </c>
      <c r="DK525">
        <v>109</v>
      </c>
      <c r="DL525">
        <v>119.5</v>
      </c>
      <c r="DM525"/>
      <c r="DN525"/>
      <c r="DO525"/>
      <c r="DP525"/>
      <c r="DQ525"/>
      <c r="DR525"/>
      <c r="DS525"/>
      <c r="DT525"/>
      <c r="DU525"/>
      <c r="DV525"/>
      <c r="DW525"/>
      <c r="DX525"/>
      <c r="DY525"/>
      <c r="DZ525"/>
      <c r="EA525"/>
      <c r="EB525"/>
      <c r="EC525"/>
      <c r="ED525"/>
      <c r="EE525"/>
      <c r="EF525"/>
      <c r="EG525"/>
      <c r="EH525"/>
      <c r="EI525"/>
      <c r="EJ525" s="159"/>
      <c r="EK525" s="159"/>
      <c r="EL525" s="160"/>
      <c r="FA525" s="78"/>
    </row>
    <row r="526" spans="1:157">
      <c r="A526" s="26"/>
      <c r="B526" s="26"/>
      <c r="C526" s="315"/>
      <c r="D526" s="37" t="s">
        <v>508</v>
      </c>
      <c r="E526" s="37" t="s">
        <v>509</v>
      </c>
      <c r="F526" s="38"/>
      <c r="G526" s="39"/>
      <c r="H526" s="40"/>
      <c r="I526" s="40"/>
      <c r="J526" s="40"/>
      <c r="K526" s="40"/>
      <c r="L526" s="40"/>
      <c r="M526" s="40"/>
      <c r="N526" s="40"/>
      <c r="O526" s="40"/>
      <c r="P526" s="40"/>
      <c r="Q526" s="40"/>
      <c r="R526" s="40"/>
      <c r="S526" s="40"/>
      <c r="T526" s="40"/>
      <c r="U526" s="40"/>
      <c r="V526" s="40"/>
      <c r="W526" s="40"/>
      <c r="X526" s="40"/>
      <c r="Y526" s="40"/>
      <c r="Z526" s="40"/>
      <c r="AA526" s="40"/>
      <c r="AB526" s="40"/>
      <c r="AC526" s="40"/>
      <c r="AD526" s="40"/>
      <c r="AE526" s="40"/>
      <c r="AF526" s="40"/>
      <c r="AG526" s="40"/>
      <c r="AH526" s="40"/>
      <c r="AI526" s="40"/>
      <c r="AJ526" s="40"/>
      <c r="AK526" s="40"/>
      <c r="AL526" s="40"/>
      <c r="AM526" s="40"/>
      <c r="AN526" s="40"/>
      <c r="AO526" s="40"/>
      <c r="AP526" s="40"/>
      <c r="AQ526" s="81"/>
      <c r="AR526" s="40"/>
      <c r="AS526" s="40"/>
      <c r="AT526" s="120" t="s">
        <v>781</v>
      </c>
      <c r="AU526" s="40" t="s">
        <v>781</v>
      </c>
      <c r="AV526" s="40" t="s">
        <v>781</v>
      </c>
      <c r="AW526" s="40" t="s">
        <v>781</v>
      </c>
      <c r="AX526" s="40" t="s">
        <v>781</v>
      </c>
      <c r="AY526" s="40" t="s">
        <v>781</v>
      </c>
      <c r="AZ526" s="40" t="s">
        <v>781</v>
      </c>
      <c r="BA526" s="40" t="s">
        <v>781</v>
      </c>
      <c r="BB526" s="40" t="s">
        <v>781</v>
      </c>
      <c r="BC526" s="40" t="s">
        <v>781</v>
      </c>
      <c r="BD526" s="106" t="s">
        <v>781</v>
      </c>
      <c r="BE526" s="140" t="s">
        <v>781</v>
      </c>
      <c r="BF526" s="140" t="s">
        <v>781</v>
      </c>
      <c r="BG526" s="40"/>
      <c r="BH526" s="40"/>
      <c r="BI526" s="40"/>
      <c r="BJ526" s="40"/>
      <c r="BK526" s="40"/>
      <c r="BL526" s="40"/>
      <c r="BM526" s="40"/>
      <c r="BN526" s="40"/>
      <c r="BO526" s="40"/>
      <c r="BS526" s="67"/>
      <c r="BT526" s="67"/>
      <c r="BU526" s="84" t="e">
        <v>#VALUE!</v>
      </c>
      <c r="BV526" s="99">
        <v>0</v>
      </c>
      <c r="BW526" s="40">
        <v>9.44</v>
      </c>
      <c r="BX526" s="49">
        <v>0.20877502743900317</v>
      </c>
      <c r="BY526" s="57" t="s">
        <v>1999</v>
      </c>
      <c r="BZ526" s="14" t="s">
        <v>2462</v>
      </c>
      <c r="CA526" s="245">
        <v>41726.71601851852</v>
      </c>
      <c r="CB526" t="s">
        <v>2711</v>
      </c>
      <c r="CC526" s="13"/>
      <c r="CD526" s="67"/>
      <c r="CE526" s="55"/>
      <c r="CF526" s="71"/>
      <c r="CG526" s="71"/>
      <c r="CH526" s="71"/>
      <c r="CI526" s="55"/>
      <c r="CJ526" s="55"/>
      <c r="CK526" s="55"/>
      <c r="CL526" s="55"/>
      <c r="CM526" s="55"/>
      <c r="CN526"/>
      <c r="CO526"/>
      <c r="CP526"/>
      <c r="CQ526"/>
      <c r="CR526"/>
      <c r="CS526"/>
      <c r="CT526"/>
      <c r="CU526" s="86"/>
      <c r="CV526" s="86"/>
      <c r="CW526" s="86"/>
      <c r="CX526" s="86"/>
      <c r="CY526" s="86"/>
      <c r="CZ526"/>
      <c r="DA526"/>
      <c r="DB526"/>
      <c r="DC526"/>
      <c r="DD526"/>
      <c r="DE526"/>
      <c r="DF526"/>
      <c r="DG526">
        <v>353</v>
      </c>
      <c r="DH526">
        <v>413.90106201171875</v>
      </c>
      <c r="DI526">
        <v>-27.07115364074707</v>
      </c>
      <c r="DJ526">
        <v>33.307693481445313</v>
      </c>
      <c r="DK526">
        <v>107</v>
      </c>
      <c r="DL526">
        <v>120</v>
      </c>
      <c r="DM526"/>
      <c r="DN526"/>
      <c r="DO526"/>
      <c r="DP526"/>
      <c r="DQ526"/>
      <c r="DR526"/>
      <c r="DS526"/>
      <c r="DT526"/>
      <c r="DU526"/>
      <c r="DV526"/>
      <c r="DW526"/>
      <c r="DX526"/>
      <c r="DY526"/>
      <c r="DZ526"/>
      <c r="EA526"/>
      <c r="EB526"/>
      <c r="EC526"/>
      <c r="ED526"/>
      <c r="EE526"/>
      <c r="EF526"/>
      <c r="EG526"/>
      <c r="EH526"/>
      <c r="EI526"/>
      <c r="EJ526" s="159"/>
      <c r="EK526" s="159"/>
      <c r="EL526" s="160"/>
      <c r="FA526" s="78"/>
    </row>
    <row r="527" spans="1:157">
      <c r="A527" s="26"/>
      <c r="B527" s="26"/>
      <c r="C527" s="315"/>
      <c r="D527" s="37" t="s">
        <v>510</v>
      </c>
      <c r="E527" s="37" t="s">
        <v>511</v>
      </c>
      <c r="F527" s="38"/>
      <c r="G527" s="39"/>
      <c r="H527" s="40"/>
      <c r="I527" s="40"/>
      <c r="J527" s="40"/>
      <c r="K527" s="40"/>
      <c r="L527" s="40"/>
      <c r="M527" s="40"/>
      <c r="N527" s="40"/>
      <c r="O527" s="40"/>
      <c r="P527" s="40"/>
      <c r="Q527" s="40"/>
      <c r="R527" s="40"/>
      <c r="S527" s="40"/>
      <c r="T527" s="40"/>
      <c r="U527" s="40"/>
      <c r="V527" s="40"/>
      <c r="W527" s="40"/>
      <c r="X527" s="40"/>
      <c r="Y527" s="40"/>
      <c r="Z527" s="40"/>
      <c r="AA527" s="40"/>
      <c r="AB527" s="40"/>
      <c r="AC527" s="40"/>
      <c r="AD527" s="40"/>
      <c r="AE527" s="40"/>
      <c r="AF527" s="40"/>
      <c r="AG527" s="40"/>
      <c r="AH527" s="40"/>
      <c r="AI527" s="40"/>
      <c r="AJ527" s="40"/>
      <c r="AK527" s="40"/>
      <c r="AL527" s="40"/>
      <c r="AM527" s="40"/>
      <c r="AN527" s="40"/>
      <c r="AO527" s="40"/>
      <c r="AP527" s="40"/>
      <c r="AQ527" s="81"/>
      <c r="AR527" s="40"/>
      <c r="AS527" s="40"/>
      <c r="AT527" s="120" t="s">
        <v>1924</v>
      </c>
      <c r="AU527" s="40" t="s">
        <v>1924</v>
      </c>
      <c r="AV527" s="40" t="s">
        <v>1924</v>
      </c>
      <c r="AW527" s="40" t="s">
        <v>1924</v>
      </c>
      <c r="AX527" s="40" t="s">
        <v>1924</v>
      </c>
      <c r="AY527" s="40" t="s">
        <v>1924</v>
      </c>
      <c r="AZ527" s="40" t="s">
        <v>1924</v>
      </c>
      <c r="BA527" s="40" t="s">
        <v>1924</v>
      </c>
      <c r="BB527" s="40" t="s">
        <v>1924</v>
      </c>
      <c r="BC527" s="40" t="s">
        <v>1924</v>
      </c>
      <c r="BD527" s="106" t="s">
        <v>1924</v>
      </c>
      <c r="BE527" s="140" t="s">
        <v>1924</v>
      </c>
      <c r="BF527" s="140" t="s">
        <v>1924</v>
      </c>
      <c r="BG527" s="40"/>
      <c r="BH527" s="40"/>
      <c r="BI527" s="40"/>
      <c r="BJ527" s="40"/>
      <c r="BK527" s="40"/>
      <c r="BL527" s="40"/>
      <c r="BM527" s="40"/>
      <c r="BN527" s="40"/>
      <c r="BO527" s="40"/>
      <c r="BS527" s="67"/>
      <c r="BT527" s="67"/>
      <c r="BU527" s="84" t="e">
        <v>#VALUE!</v>
      </c>
      <c r="BV527" s="99">
        <v>0</v>
      </c>
      <c r="BW527" s="40">
        <v>9.4933333333333376</v>
      </c>
      <c r="BX527" s="49">
        <v>0.20448156828182029</v>
      </c>
      <c r="BY527" s="57" t="s">
        <v>2000</v>
      </c>
      <c r="BZ527" s="14" t="s">
        <v>2454</v>
      </c>
      <c r="CA527" s="245">
        <v>41726.71601851852</v>
      </c>
      <c r="CB527" t="s">
        <v>2220</v>
      </c>
      <c r="CC527" s="13"/>
      <c r="CD527" s="67"/>
      <c r="CE527" s="55"/>
      <c r="CF527" s="71"/>
      <c r="CG527" s="71"/>
      <c r="CH527" s="71"/>
      <c r="CI527" s="55"/>
      <c r="CJ527" s="55"/>
      <c r="CK527" s="55"/>
      <c r="CL527" s="55"/>
      <c r="CM527" s="55"/>
      <c r="CN527"/>
      <c r="CO527"/>
      <c r="CP527"/>
      <c r="CQ527"/>
      <c r="CR527"/>
      <c r="CS527"/>
      <c r="CT527"/>
      <c r="CU527" s="86"/>
      <c r="CV527" s="86"/>
      <c r="CW527" s="86"/>
      <c r="CX527" s="86"/>
      <c r="CY527" s="86"/>
      <c r="CZ527"/>
      <c r="DA527"/>
      <c r="DB527"/>
      <c r="DC527"/>
      <c r="DD527"/>
      <c r="DE527"/>
      <c r="DF527"/>
      <c r="DG527">
        <v>354</v>
      </c>
      <c r="DH527">
        <v>413.90106201171875</v>
      </c>
      <c r="DI527">
        <v>-27.224748611450195</v>
      </c>
      <c r="DJ527">
        <v>30.785715103149414</v>
      </c>
      <c r="DK527">
        <v>112</v>
      </c>
      <c r="DL527">
        <v>119.5</v>
      </c>
      <c r="DM527"/>
      <c r="DN527"/>
      <c r="DO527"/>
      <c r="DP527"/>
      <c r="DQ527"/>
      <c r="DR527"/>
      <c r="DS527"/>
      <c r="DT527"/>
      <c r="DU527"/>
      <c r="DV527"/>
      <c r="DW527"/>
      <c r="DX527"/>
      <c r="DY527"/>
      <c r="DZ527"/>
      <c r="EA527"/>
      <c r="EB527"/>
      <c r="EC527"/>
      <c r="ED527"/>
      <c r="EE527"/>
      <c r="EF527"/>
      <c r="EG527"/>
      <c r="EH527"/>
      <c r="EI527"/>
      <c r="EJ527" s="159"/>
      <c r="EK527" s="159"/>
      <c r="EL527" s="160"/>
      <c r="FA527" s="78"/>
    </row>
    <row r="528" spans="1:157">
      <c r="A528" s="26"/>
      <c r="B528" s="26"/>
      <c r="C528" s="315"/>
      <c r="D528" s="37" t="s">
        <v>512</v>
      </c>
      <c r="E528" s="37" t="s">
        <v>247</v>
      </c>
      <c r="F528" s="38"/>
      <c r="G528" s="39"/>
      <c r="H528" s="40"/>
      <c r="I528" s="40"/>
      <c r="J528" s="40"/>
      <c r="K528" s="40"/>
      <c r="L528" s="40"/>
      <c r="M528" s="40"/>
      <c r="N528" s="40"/>
      <c r="O528" s="40"/>
      <c r="P528" s="40"/>
      <c r="Q528" s="40"/>
      <c r="R528" s="40"/>
      <c r="S528" s="40"/>
      <c r="T528" s="40"/>
      <c r="U528" s="40"/>
      <c r="V528" s="40"/>
      <c r="W528" s="40"/>
      <c r="X528" s="40"/>
      <c r="Y528" s="40"/>
      <c r="Z528" s="40"/>
      <c r="AA528" s="40"/>
      <c r="AB528" s="40"/>
      <c r="AC528" s="40"/>
      <c r="AD528" s="40"/>
      <c r="AE528" s="40"/>
      <c r="AF528" s="40"/>
      <c r="AG528" s="40"/>
      <c r="AH528" s="40"/>
      <c r="AI528" s="40"/>
      <c r="AJ528" s="40"/>
      <c r="AK528" s="40"/>
      <c r="AL528" s="40"/>
      <c r="AM528" s="40"/>
      <c r="AN528" s="40"/>
      <c r="AO528" s="40"/>
      <c r="AP528" s="40"/>
      <c r="AQ528" s="81"/>
      <c r="AR528" s="40"/>
      <c r="AS528" s="40"/>
      <c r="AT528" s="120" t="s">
        <v>1671</v>
      </c>
      <c r="AU528" s="40" t="s">
        <v>1671</v>
      </c>
      <c r="AV528" s="40" t="s">
        <v>1671</v>
      </c>
      <c r="AW528" s="40" t="s">
        <v>1671</v>
      </c>
      <c r="AX528" s="40" t="s">
        <v>1671</v>
      </c>
      <c r="AY528" s="40" t="s">
        <v>1671</v>
      </c>
      <c r="AZ528" s="40" t="s">
        <v>1671</v>
      </c>
      <c r="BA528" s="40" t="s">
        <v>1671</v>
      </c>
      <c r="BB528" s="40" t="s">
        <v>1671</v>
      </c>
      <c r="BC528" s="40" t="s">
        <v>1671</v>
      </c>
      <c r="BD528" s="106" t="s">
        <v>1671</v>
      </c>
      <c r="BE528" s="140" t="s">
        <v>1671</v>
      </c>
      <c r="BF528" s="140" t="s">
        <v>1671</v>
      </c>
      <c r="BG528" s="40"/>
      <c r="BH528" s="40"/>
      <c r="BI528" s="40"/>
      <c r="BJ528" s="40"/>
      <c r="BK528" s="40"/>
      <c r="BL528" s="40"/>
      <c r="BM528" s="40"/>
      <c r="BN528" s="40"/>
      <c r="BO528" s="40"/>
      <c r="BS528" s="67"/>
      <c r="BT528" s="67"/>
      <c r="BU528" s="84">
        <v>5.1391</v>
      </c>
      <c r="BV528" s="99">
        <v>0</v>
      </c>
      <c r="BW528" s="40">
        <v>9.5466666666666704</v>
      </c>
      <c r="BX528" s="49">
        <v>0.20031920251699004</v>
      </c>
      <c r="BY528" s="57" t="s">
        <v>2001</v>
      </c>
      <c r="BZ528" s="14" t="s">
        <v>427</v>
      </c>
      <c r="CA528" s="245">
        <v>41726.71603009259</v>
      </c>
      <c r="CB528" t="s">
        <v>2712</v>
      </c>
      <c r="CC528" s="13"/>
      <c r="CD528" s="67"/>
      <c r="CE528" s="55"/>
      <c r="CF528" s="71"/>
      <c r="CG528" s="71"/>
      <c r="CH528" s="71"/>
      <c r="CI528" s="55"/>
      <c r="CJ528" s="55"/>
      <c r="CK528" s="55"/>
      <c r="CL528" s="55"/>
      <c r="CM528" s="55"/>
      <c r="CN528"/>
      <c r="CO528"/>
      <c r="CP528"/>
      <c r="CQ528"/>
      <c r="CR528"/>
      <c r="CS528"/>
      <c r="CT528"/>
      <c r="CU528" s="86"/>
      <c r="CV528" s="86"/>
      <c r="CW528" s="86"/>
      <c r="CX528" s="86"/>
      <c r="CY528" s="86"/>
      <c r="CZ528"/>
      <c r="DA528"/>
      <c r="DB528"/>
      <c r="DC528"/>
      <c r="DD528"/>
      <c r="DE528"/>
      <c r="DF528"/>
      <c r="DG528">
        <v>354</v>
      </c>
      <c r="DH528">
        <v>414.44183349609375</v>
      </c>
      <c r="DI528">
        <v>-27.224748611450195</v>
      </c>
      <c r="DJ528">
        <v>30.071428298950195</v>
      </c>
      <c r="DK528">
        <v>108</v>
      </c>
      <c r="DL528">
        <v>119.5</v>
      </c>
      <c r="DM528"/>
      <c r="DN528"/>
      <c r="DO528"/>
      <c r="DP528"/>
      <c r="DQ528"/>
      <c r="DR528"/>
      <c r="DS528"/>
      <c r="DT528"/>
      <c r="DU528"/>
      <c r="DV528"/>
      <c r="DW528"/>
      <c r="DX528"/>
      <c r="DY528"/>
      <c r="DZ528"/>
      <c r="EA528"/>
      <c r="EB528"/>
      <c r="EC528"/>
      <c r="ED528"/>
      <c r="EE528"/>
      <c r="EF528"/>
      <c r="EG528"/>
      <c r="EH528"/>
      <c r="EI528"/>
      <c r="EJ528" s="159"/>
      <c r="EK528" s="159"/>
      <c r="EL528" s="160"/>
      <c r="FA528" s="78"/>
    </row>
    <row r="529" spans="1:157">
      <c r="A529" s="26"/>
      <c r="B529" s="26"/>
      <c r="C529" s="315"/>
      <c r="D529" s="37" t="s">
        <v>248</v>
      </c>
      <c r="E529" s="37" t="s">
        <v>1702</v>
      </c>
      <c r="F529" s="38"/>
      <c r="G529" s="39"/>
      <c r="H529" s="40"/>
      <c r="I529" s="40"/>
      <c r="J529" s="40"/>
      <c r="K529" s="40"/>
      <c r="L529" s="40"/>
      <c r="M529" s="40"/>
      <c r="N529" s="40"/>
      <c r="O529" s="40"/>
      <c r="P529" s="40"/>
      <c r="Q529" s="40"/>
      <c r="R529" s="40"/>
      <c r="S529" s="40"/>
      <c r="T529" s="40"/>
      <c r="U529" s="40"/>
      <c r="V529" s="40"/>
      <c r="W529" s="40"/>
      <c r="X529" s="40"/>
      <c r="Y529" s="40"/>
      <c r="Z529" s="40"/>
      <c r="AA529" s="40"/>
      <c r="AB529" s="40"/>
      <c r="AC529" s="40"/>
      <c r="AD529" s="40"/>
      <c r="AE529" s="40"/>
      <c r="AF529" s="40"/>
      <c r="AG529" s="40"/>
      <c r="AH529" s="40"/>
      <c r="AI529" s="40"/>
      <c r="AJ529" s="40"/>
      <c r="AK529" s="40"/>
      <c r="AL529" s="40"/>
      <c r="AM529" s="40"/>
      <c r="AN529" s="40"/>
      <c r="AO529" s="40"/>
      <c r="AP529" s="40"/>
      <c r="AQ529" s="81"/>
      <c r="AR529" s="40"/>
      <c r="AS529" s="40"/>
      <c r="AT529" s="120" t="s">
        <v>2162</v>
      </c>
      <c r="AU529" s="40" t="s">
        <v>2162</v>
      </c>
      <c r="AV529" s="40" t="s">
        <v>2162</v>
      </c>
      <c r="AW529" s="40" t="s">
        <v>2162</v>
      </c>
      <c r="AX529" s="40" t="s">
        <v>2162</v>
      </c>
      <c r="AY529" s="40" t="s">
        <v>2162</v>
      </c>
      <c r="AZ529" s="40" t="s">
        <v>2162</v>
      </c>
      <c r="BA529" s="40" t="s">
        <v>2162</v>
      </c>
      <c r="BB529" s="40" t="s">
        <v>2162</v>
      </c>
      <c r="BC529" s="40" t="s">
        <v>2162</v>
      </c>
      <c r="BD529" s="106" t="s">
        <v>2162</v>
      </c>
      <c r="BE529" s="140" t="s">
        <v>2162</v>
      </c>
      <c r="BF529" s="140" t="s">
        <v>2162</v>
      </c>
      <c r="BG529" s="40"/>
      <c r="BH529" s="40"/>
      <c r="BI529" s="40"/>
      <c r="BJ529" s="40"/>
      <c r="BK529" s="40"/>
      <c r="BL529" s="40"/>
      <c r="BM529" s="40"/>
      <c r="BN529" s="40"/>
      <c r="BO529" s="40"/>
      <c r="BS529" s="67"/>
      <c r="BT529" s="67"/>
      <c r="BU529" s="84" t="e">
        <v>#VALUE!</v>
      </c>
      <c r="BV529" s="99">
        <v>0</v>
      </c>
      <c r="BW529" s="40">
        <v>9.6</v>
      </c>
      <c r="BX529" s="49">
        <v>0.19628264701169659</v>
      </c>
      <c r="BY529" s="57" t="s">
        <v>2002</v>
      </c>
      <c r="BZ529" s="14" t="s">
        <v>2456</v>
      </c>
      <c r="CA529" s="245">
        <v>41726.71603009259</v>
      </c>
      <c r="CB529" t="s">
        <v>2713</v>
      </c>
      <c r="CC529" s="13"/>
      <c r="CD529" s="67"/>
      <c r="CE529" s="55"/>
      <c r="CF529" s="71"/>
      <c r="CG529" s="71"/>
      <c r="CH529" s="71"/>
      <c r="CI529" s="55"/>
      <c r="CJ529" s="55"/>
      <c r="CK529" s="55"/>
      <c r="CL529" s="55"/>
      <c r="CM529" s="55"/>
      <c r="CN529"/>
      <c r="CO529"/>
      <c r="CP529"/>
      <c r="CQ529"/>
      <c r="CR529"/>
      <c r="CS529"/>
      <c r="CT529"/>
      <c r="CU529" s="86"/>
      <c r="CV529" s="86"/>
      <c r="CW529" s="86"/>
      <c r="CX529" s="86"/>
      <c r="CY529" s="86"/>
      <c r="CZ529"/>
      <c r="DA529"/>
      <c r="DB529"/>
      <c r="DC529"/>
      <c r="DD529"/>
      <c r="DE529"/>
      <c r="DF529"/>
      <c r="DG529">
        <v>355</v>
      </c>
      <c r="DH529">
        <v>414.9517822265625</v>
      </c>
      <c r="DI529">
        <v>-27.378778457641602</v>
      </c>
      <c r="DJ529">
        <v>30.071428298950195</v>
      </c>
      <c r="DK529">
        <v>109</v>
      </c>
      <c r="DL529">
        <v>119.5</v>
      </c>
      <c r="DM529"/>
      <c r="DN529"/>
      <c r="DO529"/>
      <c r="DP529"/>
      <c r="DQ529"/>
      <c r="DR529"/>
      <c r="DS529"/>
      <c r="DT529"/>
      <c r="DU529"/>
      <c r="DV529"/>
      <c r="DW529"/>
      <c r="DX529"/>
      <c r="DY529"/>
      <c r="DZ529"/>
      <c r="EA529"/>
      <c r="EB529"/>
      <c r="EC529"/>
      <c r="ED529"/>
      <c r="EE529"/>
      <c r="EF529"/>
      <c r="EG529"/>
      <c r="EH529"/>
      <c r="EI529"/>
      <c r="EJ529" s="159"/>
      <c r="EK529" s="159"/>
      <c r="EL529" s="160"/>
      <c r="FA529" s="78"/>
    </row>
    <row r="530" spans="1:157">
      <c r="A530" s="26"/>
      <c r="B530" s="26"/>
      <c r="C530" s="315"/>
      <c r="D530" s="37" t="s">
        <v>1703</v>
      </c>
      <c r="E530" s="37" t="s">
        <v>1704</v>
      </c>
      <c r="F530" s="38"/>
      <c r="G530" s="39"/>
      <c r="H530" s="40"/>
      <c r="I530" s="40"/>
      <c r="J530" s="40"/>
      <c r="K530" s="40"/>
      <c r="L530" s="40"/>
      <c r="M530" s="40"/>
      <c r="N530" s="40"/>
      <c r="O530" s="40"/>
      <c r="P530" s="40"/>
      <c r="Q530" s="40"/>
      <c r="R530" s="40"/>
      <c r="S530" s="40"/>
      <c r="T530" s="40"/>
      <c r="U530" s="40"/>
      <c r="V530" s="40"/>
      <c r="W530" s="40"/>
      <c r="X530" s="40"/>
      <c r="Y530" s="40"/>
      <c r="Z530" s="40"/>
      <c r="AA530" s="40"/>
      <c r="AB530" s="40"/>
      <c r="AC530" s="40"/>
      <c r="AD530" s="40"/>
      <c r="AE530" s="40"/>
      <c r="AF530" s="40"/>
      <c r="AG530" s="40"/>
      <c r="AH530" s="40"/>
      <c r="AI530" s="40"/>
      <c r="AJ530" s="40"/>
      <c r="AK530" s="40"/>
      <c r="AL530" s="40"/>
      <c r="AM530" s="40"/>
      <c r="AN530" s="40"/>
      <c r="AO530" s="40"/>
      <c r="AP530" s="40"/>
      <c r="AQ530" s="81"/>
      <c r="AR530" s="40"/>
      <c r="AS530" s="40"/>
      <c r="AT530" s="120" t="s">
        <v>2162</v>
      </c>
      <c r="AU530" s="40" t="s">
        <v>2162</v>
      </c>
      <c r="AV530" s="40" t="s">
        <v>2162</v>
      </c>
      <c r="AW530" s="40" t="s">
        <v>2162</v>
      </c>
      <c r="AX530" s="40" t="s">
        <v>2162</v>
      </c>
      <c r="AY530" s="40" t="s">
        <v>2162</v>
      </c>
      <c r="AZ530" s="40" t="s">
        <v>2162</v>
      </c>
      <c r="BA530" s="40" t="s">
        <v>2162</v>
      </c>
      <c r="BB530" s="40" t="s">
        <v>2162</v>
      </c>
      <c r="BC530" s="40" t="s">
        <v>2162</v>
      </c>
      <c r="BD530" s="106" t="s">
        <v>2162</v>
      </c>
      <c r="BE530" s="140" t="s">
        <v>2162</v>
      </c>
      <c r="BF530" s="140" t="s">
        <v>2162</v>
      </c>
      <c r="BG530" s="40"/>
      <c r="BH530" s="40"/>
      <c r="BI530" s="40"/>
      <c r="BJ530" s="40"/>
      <c r="BK530" s="40"/>
      <c r="BL530" s="40"/>
      <c r="BM530" s="40"/>
      <c r="BN530" s="40"/>
      <c r="BO530" s="40"/>
      <c r="BS530" s="67"/>
      <c r="BT530" s="67"/>
      <c r="BU530" s="84" t="e">
        <v>#VALUE!</v>
      </c>
      <c r="BV530" s="99">
        <v>0</v>
      </c>
      <c r="BW530" s="40">
        <v>9.653333333333336</v>
      </c>
      <c r="BX530" s="49">
        <v>0.19236688211757436</v>
      </c>
      <c r="BY530" s="57" t="s">
        <v>1408</v>
      </c>
      <c r="BZ530" s="14" t="s">
        <v>2458</v>
      </c>
      <c r="CA530" s="245">
        <v>41726.71603009259</v>
      </c>
      <c r="CB530" t="s">
        <v>2714</v>
      </c>
      <c r="CC530" s="13"/>
      <c r="CD530" s="67"/>
      <c r="CE530" s="55"/>
      <c r="CF530" s="71"/>
      <c r="CG530" s="71"/>
      <c r="CH530" s="71"/>
      <c r="CI530" s="55"/>
      <c r="CJ530" s="55"/>
      <c r="CK530" s="55"/>
      <c r="CL530" s="55"/>
      <c r="CM530" s="55"/>
      <c r="CN530"/>
      <c r="CO530"/>
      <c r="CP530"/>
      <c r="CQ530"/>
      <c r="CR530"/>
      <c r="CS530"/>
      <c r="CT530"/>
      <c r="CU530" s="86"/>
      <c r="CV530" s="86"/>
      <c r="CW530" s="86"/>
      <c r="CX530" s="86"/>
      <c r="CY530" s="86"/>
      <c r="CZ530"/>
      <c r="DA530"/>
      <c r="DB530"/>
      <c r="DC530"/>
      <c r="DD530"/>
      <c r="DE530"/>
      <c r="DF530"/>
      <c r="DG530">
        <v>356</v>
      </c>
      <c r="DH530">
        <v>416.43179321289062</v>
      </c>
      <c r="DI530">
        <v>-27.533241271972656</v>
      </c>
      <c r="DJ530">
        <v>25.066667556762695</v>
      </c>
      <c r="DK530">
        <v>112</v>
      </c>
      <c r="DL530">
        <v>120</v>
      </c>
      <c r="DM530"/>
      <c r="DN530"/>
      <c r="DO530"/>
      <c r="DP530"/>
      <c r="DQ530"/>
      <c r="DR530"/>
      <c r="DS530"/>
      <c r="DT530"/>
      <c r="DU530"/>
      <c r="DV530"/>
      <c r="DW530"/>
      <c r="DX530"/>
      <c r="DY530"/>
      <c r="DZ530"/>
      <c r="EA530"/>
      <c r="EB530"/>
      <c r="EC530"/>
      <c r="ED530"/>
      <c r="EE530"/>
      <c r="EF530"/>
      <c r="EG530"/>
      <c r="EH530"/>
      <c r="EI530"/>
      <c r="EJ530" s="159"/>
      <c r="EK530" s="159"/>
      <c r="EL530" s="160"/>
      <c r="FA530" s="78"/>
    </row>
    <row r="531" spans="1:157">
      <c r="A531" s="26"/>
      <c r="B531" s="26"/>
      <c r="C531" s="316"/>
      <c r="D531" s="37" t="s">
        <v>1705</v>
      </c>
      <c r="E531" s="37" t="s">
        <v>1706</v>
      </c>
      <c r="F531" s="38"/>
      <c r="G531" s="39"/>
      <c r="H531" s="40"/>
      <c r="I531" s="40"/>
      <c r="J531" s="40"/>
      <c r="K531" s="40"/>
      <c r="L531" s="40"/>
      <c r="M531" s="40"/>
      <c r="N531" s="40"/>
      <c r="O531" s="40"/>
      <c r="P531" s="40"/>
      <c r="Q531" s="40"/>
      <c r="R531" s="40"/>
      <c r="S531" s="40"/>
      <c r="T531" s="40"/>
      <c r="U531" s="40"/>
      <c r="V531" s="40"/>
      <c r="W531" s="40"/>
      <c r="X531" s="40"/>
      <c r="Y531" s="40"/>
      <c r="Z531" s="40"/>
      <c r="AA531" s="40"/>
      <c r="AB531" s="40"/>
      <c r="AC531" s="40"/>
      <c r="AD531" s="40"/>
      <c r="AE531" s="40"/>
      <c r="AF531" s="40"/>
      <c r="AG531" s="40"/>
      <c r="AH531" s="40"/>
      <c r="AI531" s="40"/>
      <c r="AJ531" s="40"/>
      <c r="AK531" s="40"/>
      <c r="AL531" s="40"/>
      <c r="AM531" s="40"/>
      <c r="AN531" s="40"/>
      <c r="AO531" s="40"/>
      <c r="AP531" s="40"/>
      <c r="AQ531" s="81"/>
      <c r="AR531" s="40"/>
      <c r="AS531" s="40"/>
      <c r="AT531" s="120" t="s">
        <v>2162</v>
      </c>
      <c r="AU531" s="40" t="s">
        <v>2162</v>
      </c>
      <c r="AV531" s="40" t="s">
        <v>2162</v>
      </c>
      <c r="AW531" s="40" t="s">
        <v>2162</v>
      </c>
      <c r="AX531" s="40" t="s">
        <v>2162</v>
      </c>
      <c r="AY531" s="40" t="s">
        <v>2162</v>
      </c>
      <c r="AZ531" s="40" t="s">
        <v>2162</v>
      </c>
      <c r="BA531" s="40" t="s">
        <v>2162</v>
      </c>
      <c r="BB531" s="40" t="s">
        <v>2162</v>
      </c>
      <c r="BC531" s="40" t="s">
        <v>2162</v>
      </c>
      <c r="BD531" s="106" t="s">
        <v>2162</v>
      </c>
      <c r="BE531" s="140" t="s">
        <v>2162</v>
      </c>
      <c r="BF531" s="140" t="s">
        <v>2162</v>
      </c>
      <c r="BG531" s="40"/>
      <c r="BH531" s="40"/>
      <c r="BI531" s="40"/>
      <c r="BJ531" s="40"/>
      <c r="BK531" s="40"/>
      <c r="BL531" s="40"/>
      <c r="BM531" s="40"/>
      <c r="BN531" s="40"/>
      <c r="BO531" s="40"/>
      <c r="BS531" s="67"/>
      <c r="BT531" s="67"/>
      <c r="BU531" s="84" t="e">
        <v>#VALUE!</v>
      </c>
      <c r="BV531" s="99">
        <v>0</v>
      </c>
      <c r="BW531" s="40">
        <v>9.7066666666666688</v>
      </c>
      <c r="BX531" s="49">
        <v>0.18856713605773062</v>
      </c>
      <c r="BY531" s="57" t="s">
        <v>1409</v>
      </c>
      <c r="BZ531" s="14" t="s">
        <v>2460</v>
      </c>
      <c r="CA531" s="245">
        <v>41726.71603009259</v>
      </c>
      <c r="CB531" t="s">
        <v>2715</v>
      </c>
      <c r="CC531" s="13"/>
      <c r="CD531" s="67"/>
      <c r="CE531" s="55"/>
      <c r="CF531" s="71"/>
      <c r="CG531" s="71"/>
      <c r="CH531" s="71"/>
      <c r="CI531" s="55"/>
      <c r="CJ531" s="55"/>
      <c r="CK531" s="55"/>
      <c r="CL531" s="55"/>
      <c r="CM531" s="55"/>
      <c r="CN531"/>
      <c r="CO531"/>
      <c r="CP531"/>
      <c r="CQ531"/>
      <c r="CR531"/>
      <c r="CS531"/>
      <c r="CT531"/>
      <c r="CU531" s="86"/>
      <c r="CV531" s="86"/>
      <c r="CW531" s="86"/>
      <c r="CX531" s="86"/>
      <c r="CY531" s="86"/>
      <c r="CZ531"/>
      <c r="DA531"/>
      <c r="DB531"/>
      <c r="DC531"/>
      <c r="DD531"/>
      <c r="DE531"/>
      <c r="DF531"/>
      <c r="DG531">
        <v>357</v>
      </c>
      <c r="DH531">
        <v>417.3370361328125</v>
      </c>
      <c r="DI531">
        <v>-27.688138961791992</v>
      </c>
      <c r="DJ531">
        <v>27.785715103149414</v>
      </c>
      <c r="DK531">
        <v>109</v>
      </c>
      <c r="DL531">
        <v>119.5</v>
      </c>
      <c r="DM531"/>
      <c r="DN531"/>
      <c r="DO531"/>
      <c r="DP531"/>
      <c r="DQ531"/>
      <c r="DR531"/>
      <c r="DS531"/>
      <c r="DT531"/>
      <c r="DU531"/>
      <c r="DV531"/>
      <c r="DW531"/>
      <c r="DX531"/>
      <c r="DY531"/>
      <c r="DZ531"/>
      <c r="EA531"/>
      <c r="EB531"/>
      <c r="EC531"/>
      <c r="ED531"/>
      <c r="EE531"/>
      <c r="EF531"/>
      <c r="EG531"/>
      <c r="EH531"/>
      <c r="EI531"/>
      <c r="EJ531" s="159"/>
      <c r="EK531" s="159"/>
      <c r="EL531" s="160"/>
      <c r="FA531" s="78"/>
    </row>
    <row r="532" spans="1:157">
      <c r="A532" s="26"/>
      <c r="B532" s="26"/>
      <c r="C532" s="314" t="s">
        <v>1707</v>
      </c>
      <c r="D532" s="37" t="s">
        <v>1708</v>
      </c>
      <c r="E532" s="37" t="s">
        <v>1055</v>
      </c>
      <c r="F532" s="38"/>
      <c r="G532" s="39"/>
      <c r="H532" s="40"/>
      <c r="I532" s="40"/>
      <c r="J532" s="40"/>
      <c r="K532" s="40"/>
      <c r="L532" s="40"/>
      <c r="M532" s="40"/>
      <c r="N532" s="40"/>
      <c r="O532" s="40"/>
      <c r="P532" s="40"/>
      <c r="Q532" s="40"/>
      <c r="R532" s="40"/>
      <c r="S532" s="40"/>
      <c r="T532" s="40"/>
      <c r="U532" s="40"/>
      <c r="V532" s="40"/>
      <c r="W532" s="40"/>
      <c r="X532" s="40"/>
      <c r="Y532" s="40"/>
      <c r="Z532" s="40"/>
      <c r="AA532" s="40"/>
      <c r="AB532" s="40"/>
      <c r="AC532" s="40"/>
      <c r="AD532" s="40"/>
      <c r="AE532" s="40"/>
      <c r="AF532" s="40"/>
      <c r="AG532" s="40"/>
      <c r="AH532" s="40"/>
      <c r="AI532" s="40"/>
      <c r="AJ532" s="40"/>
      <c r="AK532" s="40"/>
      <c r="AL532" s="40"/>
      <c r="AM532" s="40"/>
      <c r="AN532" s="40"/>
      <c r="AO532" s="40"/>
      <c r="AP532" s="40"/>
      <c r="AQ532" s="81"/>
      <c r="AR532" s="40"/>
      <c r="AS532" s="40"/>
      <c r="AT532" s="120" t="s">
        <v>922</v>
      </c>
      <c r="AU532" s="40" t="s">
        <v>922</v>
      </c>
      <c r="AV532" s="40" t="s">
        <v>922</v>
      </c>
      <c r="AW532" s="40" t="s">
        <v>922</v>
      </c>
      <c r="AX532" s="40" t="s">
        <v>922</v>
      </c>
      <c r="AY532" s="40" t="s">
        <v>922</v>
      </c>
      <c r="AZ532" s="40" t="s">
        <v>922</v>
      </c>
      <c r="BA532" s="40" t="s">
        <v>922</v>
      </c>
      <c r="BB532" s="40" t="s">
        <v>922</v>
      </c>
      <c r="BC532" s="40" t="s">
        <v>922</v>
      </c>
      <c r="BD532" s="106" t="s">
        <v>922</v>
      </c>
      <c r="BE532" s="140" t="s">
        <v>922</v>
      </c>
      <c r="BF532" s="140" t="s">
        <v>922</v>
      </c>
      <c r="BG532" s="40"/>
      <c r="BH532" s="40"/>
      <c r="BI532" s="40"/>
      <c r="BJ532" s="40"/>
      <c r="BK532" s="40"/>
      <c r="BL532" s="40"/>
      <c r="BM532" s="40"/>
      <c r="BN532" s="40"/>
      <c r="BO532" s="40"/>
      <c r="BS532" s="67"/>
      <c r="BT532" s="67"/>
      <c r="BU532" s="84" t="e">
        <v>#VALUE!</v>
      </c>
      <c r="BV532" s="99">
        <v>0</v>
      </c>
      <c r="BW532" s="40">
        <v>9.76</v>
      </c>
      <c r="BX532" s="49">
        <v>0.18487887038255571</v>
      </c>
      <c r="BY532" s="57" t="s">
        <v>1410</v>
      </c>
      <c r="BZ532" s="14" t="s">
        <v>2462</v>
      </c>
      <c r="CA532" s="245">
        <v>41726.71603009259</v>
      </c>
      <c r="CB532" t="s">
        <v>2716</v>
      </c>
      <c r="CC532" s="13"/>
      <c r="CD532" s="67"/>
      <c r="CE532" s="55"/>
      <c r="CF532" s="71"/>
      <c r="CG532" s="71"/>
      <c r="CH532" s="71"/>
      <c r="CI532" s="55"/>
      <c r="CJ532" s="55"/>
      <c r="CK532" s="55"/>
      <c r="CL532" s="55"/>
      <c r="CM532" s="55"/>
      <c r="CN532"/>
      <c r="CO532"/>
      <c r="CP532"/>
      <c r="CQ532"/>
      <c r="CR532"/>
      <c r="CS532"/>
      <c r="CT532"/>
      <c r="CU532" s="86"/>
      <c r="CV532" s="86"/>
      <c r="CW532" s="86"/>
      <c r="CX532" s="86"/>
      <c r="CY532" s="86"/>
      <c r="CZ532"/>
      <c r="DA532"/>
      <c r="DB532"/>
      <c r="DC532"/>
      <c r="DD532"/>
      <c r="DE532"/>
      <c r="DF532"/>
      <c r="DG532">
        <v>357</v>
      </c>
      <c r="DH532">
        <v>419.587646484375</v>
      </c>
      <c r="DI532">
        <v>-27.688138961791992</v>
      </c>
      <c r="DJ532">
        <v>21.058822631835937</v>
      </c>
      <c r="DK532">
        <v>110</v>
      </c>
      <c r="DL532">
        <v>119</v>
      </c>
      <c r="DM532"/>
      <c r="DN532"/>
      <c r="DO532"/>
      <c r="DP532"/>
      <c r="DQ532"/>
      <c r="DR532"/>
      <c r="DS532"/>
      <c r="DT532"/>
      <c r="DU532"/>
      <c r="DV532"/>
      <c r="DW532"/>
      <c r="DX532"/>
      <c r="DY532"/>
      <c r="DZ532"/>
      <c r="EA532"/>
      <c r="EB532"/>
      <c r="EC532"/>
      <c r="ED532"/>
      <c r="EE532"/>
      <c r="EF532"/>
      <c r="EG532"/>
      <c r="EH532"/>
      <c r="EI532"/>
      <c r="EJ532" s="159"/>
      <c r="EK532" s="159"/>
      <c r="EL532" s="160"/>
      <c r="FA532" s="78"/>
    </row>
    <row r="533" spans="1:157">
      <c r="A533" s="26"/>
      <c r="B533" s="26"/>
      <c r="C533" s="315"/>
      <c r="D533" s="37" t="s">
        <v>1056</v>
      </c>
      <c r="E533" s="37" t="s">
        <v>1057</v>
      </c>
      <c r="F533" s="38"/>
      <c r="G533" s="39"/>
      <c r="H533" s="40"/>
      <c r="I533" s="40"/>
      <c r="J533" s="40"/>
      <c r="K533" s="40"/>
      <c r="L533" s="40"/>
      <c r="M533" s="40"/>
      <c r="N533" s="40"/>
      <c r="O533" s="40"/>
      <c r="P533" s="40"/>
      <c r="Q533" s="40"/>
      <c r="R533" s="40"/>
      <c r="S533" s="40"/>
      <c r="T533" s="40"/>
      <c r="U533" s="40"/>
      <c r="V533" s="40"/>
      <c r="W533" s="40"/>
      <c r="X533" s="40"/>
      <c r="Y533" s="40"/>
      <c r="Z533" s="40"/>
      <c r="AA533" s="40"/>
      <c r="AB533" s="40"/>
      <c r="AC533" s="40"/>
      <c r="AD533" s="40"/>
      <c r="AE533" s="40"/>
      <c r="AF533" s="40"/>
      <c r="AG533" s="40"/>
      <c r="AH533" s="40"/>
      <c r="AI533" s="40"/>
      <c r="AJ533" s="40"/>
      <c r="AK533" s="40"/>
      <c r="AL533" s="40"/>
      <c r="AM533" s="40"/>
      <c r="AN533" s="40"/>
      <c r="AO533" s="40"/>
      <c r="AP533" s="40"/>
      <c r="AQ533" s="81"/>
      <c r="AR533" s="40"/>
      <c r="AS533" s="40"/>
      <c r="AT533" s="120" t="s">
        <v>922</v>
      </c>
      <c r="AU533" s="40" t="s">
        <v>922</v>
      </c>
      <c r="AV533" s="40" t="s">
        <v>922</v>
      </c>
      <c r="AW533" s="40" t="s">
        <v>922</v>
      </c>
      <c r="AX533" s="40" t="s">
        <v>922</v>
      </c>
      <c r="AY533" s="40" t="s">
        <v>922</v>
      </c>
      <c r="AZ533" s="40" t="s">
        <v>922</v>
      </c>
      <c r="BA533" s="40" t="s">
        <v>922</v>
      </c>
      <c r="BB533" s="40" t="s">
        <v>922</v>
      </c>
      <c r="BC533" s="40" t="s">
        <v>922</v>
      </c>
      <c r="BD533" s="106" t="s">
        <v>922</v>
      </c>
      <c r="BE533" s="140" t="s">
        <v>922</v>
      </c>
      <c r="BF533" s="140" t="s">
        <v>922</v>
      </c>
      <c r="BG533" s="40"/>
      <c r="BH533" s="40"/>
      <c r="BI533" s="40"/>
      <c r="BJ533" s="40"/>
      <c r="BK533" s="40"/>
      <c r="BL533" s="40"/>
      <c r="BM533" s="40"/>
      <c r="BN533" s="40"/>
      <c r="BO533" s="40"/>
      <c r="BS533" s="67"/>
      <c r="BT533" s="67"/>
      <c r="BU533" s="84" t="e">
        <v>#VALUE!</v>
      </c>
      <c r="BV533" s="99">
        <v>0</v>
      </c>
      <c r="BW533" s="40">
        <v>9.8133333333333344</v>
      </c>
      <c r="BX533" s="49">
        <v>0.18129776641151771</v>
      </c>
      <c r="BY533" s="57" t="s">
        <v>1411</v>
      </c>
      <c r="BZ533" s="14" t="s">
        <v>2454</v>
      </c>
      <c r="CA533" s="245">
        <v>41726.71603009259</v>
      </c>
      <c r="CB533" t="s">
        <v>2220</v>
      </c>
      <c r="CC533" s="13"/>
      <c r="CD533" s="67"/>
      <c r="CE533" s="55"/>
      <c r="CF533" s="71"/>
      <c r="CG533" s="71"/>
      <c r="CH533" s="71"/>
      <c r="CI533" s="55"/>
      <c r="CJ533" s="55"/>
      <c r="CK533" s="55"/>
      <c r="CL533" s="55"/>
      <c r="CM533" s="55"/>
      <c r="CN533"/>
      <c r="CO533"/>
      <c r="CP533"/>
      <c r="CQ533"/>
      <c r="CR533"/>
      <c r="CS533"/>
      <c r="CT533"/>
      <c r="CU533" s="86"/>
      <c r="CV533" s="86"/>
      <c r="CW533" s="86"/>
      <c r="CX533" s="86"/>
      <c r="CY533" s="86"/>
      <c r="CZ533"/>
      <c r="DA533"/>
      <c r="DB533"/>
      <c r="DC533"/>
      <c r="DD533"/>
      <c r="DE533"/>
      <c r="DF533"/>
      <c r="DG533">
        <v>358</v>
      </c>
      <c r="DH533">
        <v>420.85894775390625</v>
      </c>
      <c r="DI533">
        <v>-27.843473434448242</v>
      </c>
      <c r="DJ533">
        <v>25.799999237060547</v>
      </c>
      <c r="DK533">
        <v>108</v>
      </c>
      <c r="DL533">
        <v>120</v>
      </c>
      <c r="DM533"/>
      <c r="DN533"/>
      <c r="DO533"/>
      <c r="DP533"/>
      <c r="DQ533"/>
      <c r="DR533"/>
      <c r="DS533"/>
      <c r="DT533"/>
      <c r="DU533"/>
      <c r="DV533"/>
      <c r="DW533"/>
      <c r="DX533"/>
      <c r="DY533"/>
      <c r="DZ533"/>
      <c r="EA533"/>
      <c r="EB533"/>
      <c r="EC533"/>
      <c r="ED533"/>
      <c r="EE533"/>
      <c r="EF533"/>
      <c r="EG533"/>
      <c r="EH533"/>
      <c r="EI533"/>
      <c r="EJ533" s="159"/>
      <c r="EK533" s="159"/>
      <c r="EL533" s="160"/>
      <c r="FA533" s="78"/>
    </row>
    <row r="534" spans="1:157">
      <c r="A534" s="26"/>
      <c r="B534" s="26"/>
      <c r="C534" s="315"/>
      <c r="D534" s="37" t="s">
        <v>1608</v>
      </c>
      <c r="E534" s="37" t="s">
        <v>1325</v>
      </c>
      <c r="F534" s="38"/>
      <c r="G534" s="39"/>
      <c r="H534" s="40"/>
      <c r="I534" s="40"/>
      <c r="J534" s="40"/>
      <c r="K534" s="40"/>
      <c r="L534" s="40"/>
      <c r="M534" s="40"/>
      <c r="N534" s="40"/>
      <c r="O534" s="40"/>
      <c r="P534" s="40"/>
      <c r="Q534" s="40"/>
      <c r="R534" s="40"/>
      <c r="S534" s="40"/>
      <c r="T534" s="40"/>
      <c r="U534" s="40"/>
      <c r="V534" s="40"/>
      <c r="W534" s="40"/>
      <c r="X534" s="40"/>
      <c r="Y534" s="40"/>
      <c r="Z534" s="40"/>
      <c r="AA534" s="40"/>
      <c r="AB534" s="40"/>
      <c r="AC534" s="40"/>
      <c r="AD534" s="40"/>
      <c r="AE534" s="40"/>
      <c r="AF534" s="40"/>
      <c r="AG534" s="40"/>
      <c r="AH534" s="40"/>
      <c r="AI534" s="40"/>
      <c r="AJ534" s="40"/>
      <c r="AK534" s="40"/>
      <c r="AL534" s="40"/>
      <c r="AM534" s="40"/>
      <c r="AN534" s="40"/>
      <c r="AO534" s="40"/>
      <c r="AP534" s="40"/>
      <c r="AQ534" s="81"/>
      <c r="AR534" s="40"/>
      <c r="AS534" s="40"/>
      <c r="AT534" s="120" t="s">
        <v>1611</v>
      </c>
      <c r="AU534" s="40" t="s">
        <v>1611</v>
      </c>
      <c r="AV534" s="40" t="s">
        <v>1611</v>
      </c>
      <c r="AW534" s="40" t="s">
        <v>1611</v>
      </c>
      <c r="AX534" s="40" t="s">
        <v>1611</v>
      </c>
      <c r="AY534" s="40" t="s">
        <v>1611</v>
      </c>
      <c r="AZ534" s="40" t="s">
        <v>1611</v>
      </c>
      <c r="BA534" s="40" t="s">
        <v>1611</v>
      </c>
      <c r="BB534" s="40" t="s">
        <v>1611</v>
      </c>
      <c r="BC534" s="40" t="s">
        <v>1611</v>
      </c>
      <c r="BD534" s="106" t="s">
        <v>437</v>
      </c>
      <c r="BE534" s="140" t="s">
        <v>437</v>
      </c>
      <c r="BF534" s="140" t="s">
        <v>437</v>
      </c>
      <c r="BG534" s="40"/>
      <c r="BH534" s="40"/>
      <c r="BI534" s="40"/>
      <c r="BJ534" s="40"/>
      <c r="BK534" s="40"/>
      <c r="BL534" s="40"/>
      <c r="BM534" s="40"/>
      <c r="BN534" s="40"/>
      <c r="BO534" s="40"/>
      <c r="BS534" s="67"/>
      <c r="BT534" s="67"/>
      <c r="BU534" s="84" t="e">
        <v>#VALUE!</v>
      </c>
      <c r="BV534" s="99">
        <v>0</v>
      </c>
      <c r="BW534" s="40">
        <v>9.8666666666666671</v>
      </c>
      <c r="BX534" s="49">
        <v>0.1778197125852809</v>
      </c>
      <c r="BY534" s="57" t="s">
        <v>1412</v>
      </c>
      <c r="BZ534" s="14" t="s">
        <v>427</v>
      </c>
      <c r="CA534" s="245">
        <v>41726.716041666667</v>
      </c>
      <c r="CB534" t="s">
        <v>2717</v>
      </c>
      <c r="CC534" s="13"/>
      <c r="CD534" s="67"/>
      <c r="CE534" s="55"/>
      <c r="CF534" s="71"/>
      <c r="CG534" s="71"/>
      <c r="CH534" s="71"/>
      <c r="CI534" s="55"/>
      <c r="CJ534" s="55"/>
      <c r="CK534" s="55"/>
      <c r="CL534" s="55"/>
      <c r="CM534" s="55"/>
      <c r="CN534"/>
      <c r="CO534"/>
      <c r="CP534"/>
      <c r="CQ534"/>
      <c r="CR534"/>
      <c r="CS534"/>
      <c r="CT534"/>
      <c r="CU534" s="86"/>
      <c r="CV534" s="86"/>
      <c r="CW534" s="86"/>
      <c r="CX534" s="86"/>
      <c r="CY534" s="86"/>
      <c r="CZ534"/>
      <c r="DA534"/>
      <c r="DB534"/>
      <c r="DC534"/>
      <c r="DD534"/>
      <c r="DE534"/>
      <c r="DF534"/>
      <c r="DG534">
        <v>359</v>
      </c>
      <c r="DH534">
        <v>420.85894775390625</v>
      </c>
      <c r="DI534">
        <v>-27.999240875244141</v>
      </c>
      <c r="DJ534">
        <v>30.071428298950195</v>
      </c>
      <c r="DK534">
        <v>114</v>
      </c>
      <c r="DL534">
        <v>119.5</v>
      </c>
      <c r="DM534"/>
      <c r="DN534"/>
      <c r="DO534"/>
      <c r="DP534"/>
      <c r="DQ534"/>
      <c r="DR534"/>
      <c r="DS534"/>
      <c r="DT534"/>
      <c r="DU534"/>
      <c r="DV534"/>
      <c r="DW534"/>
      <c r="DX534"/>
      <c r="DY534"/>
      <c r="DZ534"/>
      <c r="EA534"/>
      <c r="EB534"/>
      <c r="EC534"/>
      <c r="ED534"/>
      <c r="EE534"/>
      <c r="EF534"/>
      <c r="EG534"/>
      <c r="EH534"/>
      <c r="EI534"/>
      <c r="EJ534" s="159"/>
      <c r="EK534" s="159"/>
      <c r="EL534" s="160"/>
      <c r="FA534" s="78"/>
    </row>
    <row r="535" spans="1:157">
      <c r="A535" s="26"/>
      <c r="B535" s="26"/>
      <c r="C535" s="315"/>
      <c r="D535" s="37" t="s">
        <v>1609</v>
      </c>
      <c r="E535" s="37" t="s">
        <v>1326</v>
      </c>
      <c r="F535" s="38"/>
      <c r="G535" s="39"/>
      <c r="H535" s="40"/>
      <c r="I535" s="40"/>
      <c r="J535" s="40"/>
      <c r="K535" s="40"/>
      <c r="L535" s="40"/>
      <c r="M535" s="40"/>
      <c r="N535" s="40"/>
      <c r="O535" s="40"/>
      <c r="P535" s="40"/>
      <c r="Q535" s="40"/>
      <c r="R535" s="40"/>
      <c r="S535" s="40"/>
      <c r="T535" s="40"/>
      <c r="U535" s="40"/>
      <c r="V535" s="40"/>
      <c r="W535" s="40"/>
      <c r="X535" s="40"/>
      <c r="Y535" s="40"/>
      <c r="Z535" s="40"/>
      <c r="AA535" s="40"/>
      <c r="AB535" s="40"/>
      <c r="AC535" s="40"/>
      <c r="AD535" s="40"/>
      <c r="AE535" s="40"/>
      <c r="AF535" s="40"/>
      <c r="AG535" s="40"/>
      <c r="AH535" s="40"/>
      <c r="AI535" s="40"/>
      <c r="AJ535" s="40"/>
      <c r="AK535" s="40"/>
      <c r="AL535" s="40"/>
      <c r="AM535" s="40"/>
      <c r="AN535" s="40"/>
      <c r="AO535" s="40"/>
      <c r="AP535" s="40"/>
      <c r="AQ535" s="81"/>
      <c r="AR535" s="40"/>
      <c r="AS535" s="40"/>
      <c r="AT535" s="120" t="s">
        <v>1611</v>
      </c>
      <c r="AU535" s="40" t="s">
        <v>1611</v>
      </c>
      <c r="AV535" s="40" t="s">
        <v>1611</v>
      </c>
      <c r="AW535" s="40" t="s">
        <v>1611</v>
      </c>
      <c r="AX535" s="40" t="s">
        <v>1611</v>
      </c>
      <c r="AY535" s="40" t="s">
        <v>1611</v>
      </c>
      <c r="AZ535" s="40" t="s">
        <v>1611</v>
      </c>
      <c r="BA535" s="40" t="s">
        <v>1611</v>
      </c>
      <c r="BB535" s="40" t="s">
        <v>1611</v>
      </c>
      <c r="BC535" s="40" t="s">
        <v>1611</v>
      </c>
      <c r="BD535" s="106" t="s">
        <v>437</v>
      </c>
      <c r="BE535" s="140" t="s">
        <v>437</v>
      </c>
      <c r="BF535" s="140" t="s">
        <v>437</v>
      </c>
      <c r="BG535" s="40"/>
      <c r="BH535" s="40"/>
      <c r="BI535" s="40"/>
      <c r="BJ535" s="40"/>
      <c r="BK535" s="40"/>
      <c r="BL535" s="40"/>
      <c r="BM535" s="40"/>
      <c r="BN535" s="40"/>
      <c r="BO535" s="40"/>
      <c r="BS535" s="67"/>
      <c r="BT535" s="67"/>
      <c r="BU535" s="84" t="e">
        <v>#VALUE!</v>
      </c>
      <c r="BV535" s="99">
        <v>0</v>
      </c>
      <c r="BW535" s="40">
        <v>9.92</v>
      </c>
      <c r="BX535" s="49">
        <v>0.17444079265896181</v>
      </c>
      <c r="BY535" s="57" t="s">
        <v>1413</v>
      </c>
      <c r="BZ535" s="14" t="s">
        <v>2456</v>
      </c>
      <c r="CA535" s="245">
        <v>41726.716041666667</v>
      </c>
      <c r="CB535" t="s">
        <v>2718</v>
      </c>
      <c r="CC535" s="13"/>
      <c r="CD535" s="67"/>
      <c r="CE535" s="55"/>
      <c r="CF535" s="71"/>
      <c r="CG535" s="71"/>
      <c r="CH535" s="71"/>
      <c r="CI535" s="55"/>
      <c r="CJ535" s="55"/>
      <c r="CK535" s="55"/>
      <c r="CL535" s="55"/>
      <c r="CM535" s="55"/>
      <c r="CN535"/>
      <c r="CO535"/>
      <c r="CP535"/>
      <c r="CQ535"/>
      <c r="CR535"/>
      <c r="CS535"/>
      <c r="CT535"/>
      <c r="CU535" s="86"/>
      <c r="CV535" s="86"/>
      <c r="CW535" s="86"/>
      <c r="CX535" s="86"/>
      <c r="CY535" s="86"/>
      <c r="CZ535"/>
      <c r="DA535"/>
      <c r="DB535"/>
      <c r="DC535"/>
      <c r="DD535"/>
      <c r="DE535"/>
      <c r="DF535"/>
      <c r="DG535">
        <v>360</v>
      </c>
      <c r="DH535">
        <v>422.59036254882812</v>
      </c>
      <c r="DI535">
        <v>-28.155441284179688</v>
      </c>
      <c r="DJ535">
        <v>23.1875</v>
      </c>
      <c r="DK535">
        <v>114</v>
      </c>
      <c r="DL535">
        <v>119.5</v>
      </c>
      <c r="DM535"/>
      <c r="DN535"/>
      <c r="DO535"/>
      <c r="DP535"/>
      <c r="DQ535"/>
      <c r="DR535"/>
      <c r="DS535"/>
      <c r="DT535"/>
      <c r="DU535"/>
      <c r="DV535"/>
      <c r="DW535"/>
      <c r="DX535"/>
      <c r="DY535"/>
      <c r="DZ535"/>
      <c r="EA535"/>
      <c r="EB535"/>
      <c r="EC535"/>
      <c r="ED535"/>
      <c r="EE535"/>
      <c r="EF535"/>
      <c r="EG535"/>
      <c r="EH535"/>
      <c r="EI535"/>
      <c r="EJ535" s="159"/>
      <c r="EK535" s="159"/>
      <c r="EL535" s="160"/>
      <c r="FA535" s="78"/>
    </row>
    <row r="536" spans="1:157">
      <c r="A536" s="26"/>
      <c r="B536" s="26"/>
      <c r="C536" s="315"/>
      <c r="D536" s="37" t="s">
        <v>1058</v>
      </c>
      <c r="E536" s="37" t="s">
        <v>1059</v>
      </c>
      <c r="F536" s="38"/>
      <c r="G536" s="39"/>
      <c r="H536" s="40"/>
      <c r="I536" s="40"/>
      <c r="J536" s="40"/>
      <c r="K536" s="40"/>
      <c r="L536" s="40"/>
      <c r="M536" s="40"/>
      <c r="N536" s="40"/>
      <c r="O536" s="40"/>
      <c r="P536" s="40"/>
      <c r="Q536" s="40"/>
      <c r="R536" s="40"/>
      <c r="S536" s="40"/>
      <c r="T536" s="40"/>
      <c r="U536" s="40"/>
      <c r="V536" s="40"/>
      <c r="W536" s="40"/>
      <c r="X536" s="40"/>
      <c r="Y536" s="40"/>
      <c r="Z536" s="40"/>
      <c r="AA536" s="40"/>
      <c r="AB536" s="40"/>
      <c r="AC536" s="40"/>
      <c r="AD536" s="40"/>
      <c r="AE536" s="40"/>
      <c r="AF536" s="40"/>
      <c r="AG536" s="40"/>
      <c r="AH536" s="40"/>
      <c r="AI536" s="40"/>
      <c r="AJ536" s="40"/>
      <c r="AK536" s="40"/>
      <c r="AL536" s="40"/>
      <c r="AM536" s="40"/>
      <c r="AN536" s="40"/>
      <c r="AO536" s="40"/>
      <c r="AP536" s="40"/>
      <c r="AQ536" s="81"/>
      <c r="AR536" s="40"/>
      <c r="AS536" s="40"/>
      <c r="AT536" s="120" t="s">
        <v>877</v>
      </c>
      <c r="AU536" s="40" t="s">
        <v>877</v>
      </c>
      <c r="AV536" s="40" t="s">
        <v>877</v>
      </c>
      <c r="AW536" s="40" t="s">
        <v>877</v>
      </c>
      <c r="AX536" s="40" t="s">
        <v>877</v>
      </c>
      <c r="AY536" s="40" t="s">
        <v>879</v>
      </c>
      <c r="AZ536" s="40" t="s">
        <v>877</v>
      </c>
      <c r="BA536" s="40" t="s">
        <v>877</v>
      </c>
      <c r="BB536" s="40" t="s">
        <v>877</v>
      </c>
      <c r="BC536" s="40" t="s">
        <v>877</v>
      </c>
      <c r="BD536" s="106" t="s">
        <v>879</v>
      </c>
      <c r="BE536" s="140" t="s">
        <v>877</v>
      </c>
      <c r="BF536" s="140" t="s">
        <v>877</v>
      </c>
      <c r="BG536" s="40"/>
      <c r="BH536" s="40"/>
      <c r="BI536" s="40"/>
      <c r="BJ536" s="40"/>
      <c r="BK536" s="40"/>
      <c r="BL536" s="40"/>
      <c r="BM536" s="40"/>
      <c r="BN536" s="40"/>
      <c r="BO536" s="40"/>
      <c r="BS536" s="67"/>
      <c r="BT536" s="67"/>
      <c r="BU536" s="84" t="e">
        <v>#VALUE!</v>
      </c>
      <c r="BV536" s="99">
        <v>0</v>
      </c>
      <c r="BW536" s="40">
        <v>9.9733333333333327</v>
      </c>
      <c r="BX536" s="49">
        <v>0.17115727467319442</v>
      </c>
      <c r="BY536" s="57" t="s">
        <v>1300</v>
      </c>
      <c r="BZ536" s="14" t="s">
        <v>2458</v>
      </c>
      <c r="CA536" s="245">
        <v>41726.716041666667</v>
      </c>
      <c r="CB536" t="s">
        <v>2719</v>
      </c>
      <c r="CC536" s="13"/>
      <c r="CD536" s="67"/>
      <c r="CE536" s="55"/>
      <c r="CF536" s="71"/>
      <c r="CG536" s="71"/>
      <c r="CH536" s="71"/>
      <c r="CI536" s="55"/>
      <c r="CJ536" s="55"/>
      <c r="CK536" s="55"/>
      <c r="CL536" s="55"/>
      <c r="CM536" s="55"/>
      <c r="CN536"/>
      <c r="CO536"/>
      <c r="CP536"/>
      <c r="CQ536"/>
      <c r="CR536"/>
      <c r="CS536"/>
      <c r="CT536"/>
      <c r="CU536" s="86"/>
      <c r="CV536" s="86"/>
      <c r="CW536" s="86"/>
      <c r="CX536" s="86"/>
      <c r="CY536" s="86"/>
      <c r="CZ536"/>
      <c r="DA536"/>
      <c r="DB536"/>
      <c r="DC536"/>
      <c r="DD536"/>
      <c r="DE536"/>
      <c r="DF536"/>
      <c r="DG536">
        <v>360</v>
      </c>
      <c r="DH536">
        <v>423.97259521484375</v>
      </c>
      <c r="DI536">
        <v>-28.155441284179688</v>
      </c>
      <c r="DJ536">
        <v>24.933332443237305</v>
      </c>
      <c r="DK536">
        <v>118</v>
      </c>
      <c r="DL536">
        <v>120</v>
      </c>
      <c r="DM536"/>
      <c r="DN536"/>
      <c r="DO536"/>
      <c r="DP536"/>
      <c r="DQ536"/>
      <c r="DR536"/>
      <c r="DS536"/>
      <c r="DT536"/>
      <c r="DU536"/>
      <c r="DV536"/>
      <c r="DW536"/>
      <c r="DX536"/>
      <c r="DY536"/>
      <c r="DZ536"/>
      <c r="EA536"/>
      <c r="EB536"/>
      <c r="EC536"/>
      <c r="ED536"/>
      <c r="EE536"/>
      <c r="EF536"/>
      <c r="EG536"/>
      <c r="EH536"/>
      <c r="EI536"/>
      <c r="EJ536" s="159"/>
      <c r="EK536" s="159"/>
      <c r="EL536" s="160"/>
      <c r="FA536" s="78"/>
    </row>
    <row r="537" spans="1:157">
      <c r="A537" s="26"/>
      <c r="B537" s="26"/>
      <c r="C537" s="315"/>
      <c r="D537" s="37" t="s">
        <v>1060</v>
      </c>
      <c r="E537" s="37" t="s">
        <v>1061</v>
      </c>
      <c r="F537" s="38"/>
      <c r="G537" s="39"/>
      <c r="H537" s="40"/>
      <c r="I537" s="40"/>
      <c r="J537" s="40"/>
      <c r="K537" s="40"/>
      <c r="L537" s="40"/>
      <c r="M537" s="40"/>
      <c r="N537" s="40"/>
      <c r="O537" s="40"/>
      <c r="P537" s="40"/>
      <c r="Q537" s="40"/>
      <c r="R537" s="40"/>
      <c r="S537" s="40"/>
      <c r="T537" s="40"/>
      <c r="U537" s="40"/>
      <c r="V537" s="40"/>
      <c r="W537" s="40"/>
      <c r="X537" s="40"/>
      <c r="Y537" s="40"/>
      <c r="Z537" s="40"/>
      <c r="AA537" s="40"/>
      <c r="AB537" s="40"/>
      <c r="AC537" s="40"/>
      <c r="AD537" s="40"/>
      <c r="AE537" s="40"/>
      <c r="AF537" s="40"/>
      <c r="AG537" s="40"/>
      <c r="AH537" s="40"/>
      <c r="AI537" s="40"/>
      <c r="AJ537" s="40"/>
      <c r="AK537" s="40"/>
      <c r="AL537" s="40"/>
      <c r="AM537" s="40"/>
      <c r="AN537" s="40"/>
      <c r="AO537" s="40"/>
      <c r="AP537" s="40"/>
      <c r="AQ537" s="81"/>
      <c r="AR537" s="40"/>
      <c r="AS537" s="40"/>
      <c r="AT537" s="120" t="s">
        <v>882</v>
      </c>
      <c r="AU537" s="40" t="s">
        <v>882</v>
      </c>
      <c r="AV537" s="40" t="s">
        <v>882</v>
      </c>
      <c r="AW537" s="40" t="s">
        <v>882</v>
      </c>
      <c r="AX537" s="40" t="s">
        <v>882</v>
      </c>
      <c r="AY537" s="40" t="s">
        <v>882</v>
      </c>
      <c r="AZ537" s="40" t="s">
        <v>882</v>
      </c>
      <c r="BA537" s="40" t="s">
        <v>882</v>
      </c>
      <c r="BB537" s="40" t="s">
        <v>882</v>
      </c>
      <c r="BC537" s="40" t="s">
        <v>882</v>
      </c>
      <c r="BD537" s="106" t="s">
        <v>882</v>
      </c>
      <c r="BE537" s="140" t="s">
        <v>882</v>
      </c>
      <c r="BF537" s="140" t="s">
        <v>882</v>
      </c>
      <c r="BG537" s="40"/>
      <c r="BH537" s="40"/>
      <c r="BI537" s="40"/>
      <c r="BJ537" s="40"/>
      <c r="BK537" s="40"/>
      <c r="BL537" s="40"/>
      <c r="BM537" s="40"/>
      <c r="BN537" s="40"/>
      <c r="BO537" s="40"/>
      <c r="BS537" s="67"/>
      <c r="BT537" s="67"/>
      <c r="BU537" s="84">
        <v>3.5402</v>
      </c>
      <c r="BV537" s="99">
        <v>0</v>
      </c>
      <c r="BW537" s="40">
        <v>10.026666666666666</v>
      </c>
      <c r="BX537" s="49">
        <v>0.16796560064498803</v>
      </c>
      <c r="BY537" s="57" t="s">
        <v>1414</v>
      </c>
      <c r="BZ537" s="14" t="s">
        <v>2460</v>
      </c>
      <c r="CA537" s="245">
        <v>41726.716041666667</v>
      </c>
      <c r="CB537" t="s">
        <v>2720</v>
      </c>
      <c r="CC537" s="13"/>
      <c r="CD537" s="67"/>
      <c r="CE537" s="55"/>
      <c r="CF537" s="71"/>
      <c r="CG537" s="71"/>
      <c r="CH537" s="71"/>
      <c r="CI537" s="55"/>
      <c r="CJ537" s="55"/>
      <c r="CK537" s="55"/>
      <c r="CL537" s="55"/>
      <c r="CM537" s="55"/>
      <c r="CN537"/>
      <c r="CO537"/>
      <c r="CP537"/>
      <c r="CQ537"/>
      <c r="CR537"/>
      <c r="CS537"/>
      <c r="CT537"/>
      <c r="CU537" s="86"/>
      <c r="CV537" s="86"/>
      <c r="CW537" s="86"/>
      <c r="CX537" s="86"/>
      <c r="CY537" s="86"/>
      <c r="CZ537"/>
      <c r="DA537"/>
      <c r="DB537"/>
      <c r="DC537"/>
      <c r="DD537"/>
      <c r="DE537"/>
      <c r="DF537"/>
      <c r="DG537">
        <v>361</v>
      </c>
      <c r="DH537">
        <v>425.4835205078125</v>
      </c>
      <c r="DI537">
        <v>-28.312078475952148</v>
      </c>
      <c r="DJ537">
        <v>24.133333206176758</v>
      </c>
      <c r="DK537">
        <v>110</v>
      </c>
      <c r="DL537">
        <v>120</v>
      </c>
      <c r="DM537"/>
      <c r="DN537"/>
      <c r="DO537"/>
      <c r="DP537"/>
      <c r="DQ537"/>
      <c r="DR537"/>
      <c r="DS537"/>
      <c r="DT537"/>
      <c r="DU537"/>
      <c r="DV537"/>
      <c r="DW537"/>
      <c r="DX537"/>
      <c r="DY537"/>
      <c r="DZ537"/>
      <c r="EA537"/>
      <c r="EB537"/>
      <c r="EC537"/>
      <c r="ED537"/>
      <c r="EE537"/>
      <c r="EF537"/>
      <c r="EG537"/>
      <c r="EH537"/>
      <c r="EI537"/>
      <c r="EJ537" s="159"/>
      <c r="EK537" s="159"/>
      <c r="EL537" s="160"/>
      <c r="FA537" s="78"/>
    </row>
    <row r="538" spans="1:157">
      <c r="A538" s="26"/>
      <c r="B538" s="26"/>
      <c r="C538" s="315"/>
      <c r="D538" s="37" t="s">
        <v>1388</v>
      </c>
      <c r="E538" s="37" t="s">
        <v>1389</v>
      </c>
      <c r="F538" s="38"/>
      <c r="G538" s="39"/>
      <c r="H538" s="40"/>
      <c r="I538" s="40"/>
      <c r="J538" s="40"/>
      <c r="K538" s="40"/>
      <c r="L538" s="40"/>
      <c r="M538" s="40"/>
      <c r="N538" s="40"/>
      <c r="O538" s="40"/>
      <c r="P538" s="40"/>
      <c r="Q538" s="40"/>
      <c r="R538" s="40"/>
      <c r="S538" s="40"/>
      <c r="T538" s="40"/>
      <c r="U538" s="40"/>
      <c r="V538" s="40"/>
      <c r="W538" s="40"/>
      <c r="X538" s="40"/>
      <c r="Y538" s="40"/>
      <c r="Z538" s="40"/>
      <c r="AA538" s="40"/>
      <c r="AB538" s="40"/>
      <c r="AC538" s="40"/>
      <c r="AD538" s="40"/>
      <c r="AE538" s="40"/>
      <c r="AF538" s="40"/>
      <c r="AG538" s="40"/>
      <c r="AH538" s="40"/>
      <c r="AI538" s="40"/>
      <c r="AJ538" s="40"/>
      <c r="AK538" s="40"/>
      <c r="AL538" s="40"/>
      <c r="AM538" s="40"/>
      <c r="AN538" s="40"/>
      <c r="AO538" s="40"/>
      <c r="AP538" s="40"/>
      <c r="AQ538" s="81"/>
      <c r="AR538" s="40"/>
      <c r="AS538" s="40"/>
      <c r="AT538" s="120" t="s">
        <v>927</v>
      </c>
      <c r="AU538" s="40" t="s">
        <v>927</v>
      </c>
      <c r="AV538" s="40" t="s">
        <v>927</v>
      </c>
      <c r="AW538" s="40" t="s">
        <v>927</v>
      </c>
      <c r="AX538" s="40" t="s">
        <v>927</v>
      </c>
      <c r="AY538" s="40" t="s">
        <v>927</v>
      </c>
      <c r="AZ538" s="40" t="s">
        <v>927</v>
      </c>
      <c r="BA538" s="40" t="s">
        <v>927</v>
      </c>
      <c r="BB538" s="40" t="s">
        <v>927</v>
      </c>
      <c r="BC538" s="40" t="s">
        <v>927</v>
      </c>
      <c r="BD538" s="106" t="s">
        <v>927</v>
      </c>
      <c r="BE538" s="140" t="s">
        <v>927</v>
      </c>
      <c r="BF538" s="140" t="s">
        <v>927</v>
      </c>
      <c r="BG538" s="40"/>
      <c r="BH538" s="40"/>
      <c r="BI538" s="40"/>
      <c r="BJ538" s="40"/>
      <c r="BK538" s="40"/>
      <c r="BL538" s="40"/>
      <c r="BM538" s="40"/>
      <c r="BN538" s="40"/>
      <c r="BO538" s="40"/>
      <c r="BS538" s="67"/>
      <c r="BT538" s="67"/>
      <c r="BU538" s="84" t="e">
        <v>#VALUE!</v>
      </c>
      <c r="BV538" s="99">
        <v>0</v>
      </c>
      <c r="BW538" s="40">
        <v>10.08</v>
      </c>
      <c r="BX538" s="49">
        <v>0.1648623769251889</v>
      </c>
      <c r="BY538" s="57" t="s">
        <v>1415</v>
      </c>
      <c r="BZ538" s="14" t="s">
        <v>2462</v>
      </c>
      <c r="CA538" s="245">
        <v>41726.716041666667</v>
      </c>
      <c r="CB538" t="s">
        <v>2721</v>
      </c>
      <c r="CC538" s="13"/>
      <c r="CD538" s="67"/>
      <c r="CE538" s="55"/>
      <c r="CF538" s="71"/>
      <c r="CG538" s="71"/>
      <c r="CH538" s="71"/>
      <c r="CI538" s="55"/>
      <c r="CJ538" s="55"/>
      <c r="CK538" s="55"/>
      <c r="CL538" s="55"/>
      <c r="CM538" s="55"/>
      <c r="CN538"/>
      <c r="CO538"/>
      <c r="CP538"/>
      <c r="CQ538"/>
      <c r="CR538"/>
      <c r="CS538"/>
      <c r="CT538"/>
      <c r="CU538" s="86"/>
      <c r="CV538" s="86"/>
      <c r="CW538" s="86"/>
      <c r="CX538" s="86"/>
      <c r="CY538" s="86"/>
      <c r="CZ538"/>
      <c r="DA538"/>
      <c r="DB538"/>
      <c r="DC538"/>
      <c r="DD538"/>
      <c r="DE538"/>
      <c r="DF538"/>
      <c r="DG538">
        <v>362</v>
      </c>
      <c r="DH538">
        <v>427.3096923828125</v>
      </c>
      <c r="DI538">
        <v>-28.469148635864258</v>
      </c>
      <c r="DJ538">
        <v>22.399999618530273</v>
      </c>
      <c r="DK538">
        <v>109</v>
      </c>
      <c r="DL538">
        <v>120</v>
      </c>
      <c r="DM538"/>
      <c r="DN538"/>
      <c r="DO538"/>
      <c r="DP538"/>
      <c r="DQ538"/>
      <c r="DR538"/>
      <c r="DS538"/>
      <c r="DT538"/>
      <c r="DU538"/>
      <c r="DV538"/>
      <c r="DW538"/>
      <c r="DX538"/>
      <c r="DY538"/>
      <c r="DZ538"/>
      <c r="EA538"/>
      <c r="EB538"/>
      <c r="EC538"/>
      <c r="ED538"/>
      <c r="EE538"/>
      <c r="EF538"/>
      <c r="EG538"/>
      <c r="EH538"/>
      <c r="EI538"/>
      <c r="EJ538" s="159"/>
      <c r="EK538" s="159"/>
      <c r="EL538" s="160"/>
      <c r="FA538" s="78"/>
    </row>
    <row r="539" spans="1:157">
      <c r="A539" s="26"/>
      <c r="B539" s="26"/>
      <c r="C539" s="315"/>
      <c r="D539" s="37" t="s">
        <v>1390</v>
      </c>
      <c r="E539" s="37" t="s">
        <v>1217</v>
      </c>
      <c r="F539" s="38"/>
      <c r="G539" s="39"/>
      <c r="H539" s="40"/>
      <c r="I539" s="40"/>
      <c r="J539" s="40"/>
      <c r="K539" s="40"/>
      <c r="L539" s="40"/>
      <c r="M539" s="40"/>
      <c r="N539" s="40"/>
      <c r="O539" s="40"/>
      <c r="P539" s="40"/>
      <c r="Q539" s="40"/>
      <c r="R539" s="40"/>
      <c r="S539" s="40"/>
      <c r="T539" s="40"/>
      <c r="U539" s="40"/>
      <c r="V539" s="40"/>
      <c r="W539" s="40"/>
      <c r="X539" s="40"/>
      <c r="Y539" s="40"/>
      <c r="Z539" s="40"/>
      <c r="AA539" s="40"/>
      <c r="AB539" s="40"/>
      <c r="AC539" s="40"/>
      <c r="AD539" s="40"/>
      <c r="AE539" s="40"/>
      <c r="AF539" s="40"/>
      <c r="AG539" s="40"/>
      <c r="AH539" s="40"/>
      <c r="AI539" s="40"/>
      <c r="AJ539" s="40"/>
      <c r="AK539" s="40"/>
      <c r="AL539" s="40"/>
      <c r="AM539" s="40"/>
      <c r="AN539" s="40"/>
      <c r="AO539" s="40"/>
      <c r="AP539" s="40"/>
      <c r="AQ539" s="81"/>
      <c r="AR539" s="40"/>
      <c r="AS539" s="40"/>
      <c r="AT539" s="120" t="s">
        <v>1207</v>
      </c>
      <c r="AU539" s="40" t="s">
        <v>1207</v>
      </c>
      <c r="AV539" s="40" t="s">
        <v>1207</v>
      </c>
      <c r="AW539" s="40" t="s">
        <v>1206</v>
      </c>
      <c r="AX539" s="40" t="s">
        <v>1206</v>
      </c>
      <c r="AY539" s="40" t="s">
        <v>1206</v>
      </c>
      <c r="AZ539" s="40" t="s">
        <v>1206</v>
      </c>
      <c r="BA539" s="40" t="s">
        <v>1206</v>
      </c>
      <c r="BB539" s="40" t="s">
        <v>1206</v>
      </c>
      <c r="BC539" s="40" t="s">
        <v>1206</v>
      </c>
      <c r="BD539" s="106" t="s">
        <v>1206</v>
      </c>
      <c r="BE539" s="140" t="s">
        <v>1206</v>
      </c>
      <c r="BF539" s="140" t="s">
        <v>1206</v>
      </c>
      <c r="BG539" s="40"/>
      <c r="BH539" s="40"/>
      <c r="BI539" s="40"/>
      <c r="BJ539" s="40"/>
      <c r="BK539" s="40"/>
      <c r="BL539" s="40"/>
      <c r="BM539" s="40"/>
      <c r="BN539" s="40"/>
      <c r="BO539" s="40"/>
      <c r="BS539" s="67"/>
      <c r="BT539" s="67"/>
      <c r="BU539" s="84" t="e">
        <v>#VALUE!</v>
      </c>
      <c r="BV539" s="99">
        <v>0</v>
      </c>
      <c r="BW539" s="40">
        <v>10.133333333333331</v>
      </c>
      <c r="BX539" s="49">
        <v>0.16184436517373507</v>
      </c>
      <c r="BY539" s="57" t="s">
        <v>1416</v>
      </c>
      <c r="BZ539" s="14" t="s">
        <v>2454</v>
      </c>
      <c r="CA539" s="245">
        <v>41726.716041666667</v>
      </c>
      <c r="CB539" t="s">
        <v>2220</v>
      </c>
      <c r="CC539" s="13"/>
      <c r="CD539" s="67"/>
      <c r="CE539" s="55"/>
      <c r="CF539" s="71"/>
      <c r="CG539" s="71"/>
      <c r="CH539" s="71"/>
      <c r="CI539" s="55"/>
      <c r="CJ539" s="55"/>
      <c r="CK539" s="55"/>
      <c r="CL539" s="55"/>
      <c r="CM539" s="55"/>
      <c r="CN539"/>
      <c r="CO539"/>
      <c r="CP539"/>
      <c r="CQ539"/>
      <c r="CR539"/>
      <c r="CS539"/>
      <c r="CT539"/>
      <c r="CU539" s="86"/>
      <c r="CV539" s="86"/>
      <c r="CW539" s="86"/>
      <c r="CX539" s="86"/>
      <c r="CY539" s="86"/>
      <c r="CZ539"/>
      <c r="DA539"/>
      <c r="DB539"/>
      <c r="DC539"/>
      <c r="DD539"/>
      <c r="DE539"/>
      <c r="DF539"/>
      <c r="DG539">
        <v>363</v>
      </c>
      <c r="DH539">
        <v>428.79864501953125</v>
      </c>
      <c r="DI539">
        <v>-28.626653671264648</v>
      </c>
      <c r="DJ539">
        <v>23.928571701049805</v>
      </c>
      <c r="DK539">
        <v>112</v>
      </c>
      <c r="DL539">
        <v>119.5</v>
      </c>
      <c r="DM539"/>
      <c r="DN539"/>
      <c r="DO539"/>
      <c r="DP539"/>
      <c r="DQ539"/>
      <c r="DR539"/>
      <c r="DS539"/>
      <c r="DT539"/>
      <c r="DU539"/>
      <c r="DV539"/>
      <c r="DW539"/>
      <c r="DX539"/>
      <c r="DY539"/>
      <c r="DZ539"/>
      <c r="EA539"/>
      <c r="EB539"/>
      <c r="EC539"/>
      <c r="ED539"/>
      <c r="EE539"/>
      <c r="EF539"/>
      <c r="EG539"/>
      <c r="EH539"/>
      <c r="EI539"/>
      <c r="EJ539" s="159"/>
      <c r="EK539" s="159"/>
      <c r="EL539" s="160"/>
      <c r="FA539" s="78"/>
    </row>
    <row r="540" spans="1:157">
      <c r="A540" s="26"/>
      <c r="B540" s="26"/>
      <c r="C540" s="315"/>
      <c r="D540" s="37" t="s">
        <v>1218</v>
      </c>
      <c r="E540" s="37" t="s">
        <v>1219</v>
      </c>
      <c r="F540" s="38"/>
      <c r="G540" s="39"/>
      <c r="H540" s="40"/>
      <c r="I540" s="40"/>
      <c r="J540" s="40"/>
      <c r="K540" s="40"/>
      <c r="L540" s="40"/>
      <c r="M540" s="40"/>
      <c r="N540" s="40"/>
      <c r="O540" s="40"/>
      <c r="P540" s="40"/>
      <c r="Q540" s="40"/>
      <c r="R540" s="40"/>
      <c r="S540" s="40"/>
      <c r="T540" s="40"/>
      <c r="U540" s="40"/>
      <c r="V540" s="40"/>
      <c r="W540" s="40"/>
      <c r="X540" s="40"/>
      <c r="Y540" s="40"/>
      <c r="Z540" s="40"/>
      <c r="AA540" s="40"/>
      <c r="AB540" s="40"/>
      <c r="AC540" s="40"/>
      <c r="AD540" s="40"/>
      <c r="AE540" s="40"/>
      <c r="AF540" s="40"/>
      <c r="AG540" s="40"/>
      <c r="AH540" s="40"/>
      <c r="AI540" s="40"/>
      <c r="AJ540" s="40"/>
      <c r="AK540" s="40"/>
      <c r="AL540" s="40"/>
      <c r="AM540" s="40"/>
      <c r="AN540" s="40"/>
      <c r="AO540" s="40"/>
      <c r="AP540" s="40"/>
      <c r="AQ540" s="81"/>
      <c r="AR540" s="40"/>
      <c r="AS540" s="40"/>
      <c r="AT540" s="120" t="s">
        <v>922</v>
      </c>
      <c r="AU540" s="40" t="s">
        <v>922</v>
      </c>
      <c r="AV540" s="40" t="s">
        <v>922</v>
      </c>
      <c r="AW540" s="40" t="s">
        <v>922</v>
      </c>
      <c r="AX540" s="40" t="s">
        <v>922</v>
      </c>
      <c r="AY540" s="40" t="s">
        <v>922</v>
      </c>
      <c r="AZ540" s="40" t="s">
        <v>922</v>
      </c>
      <c r="BA540" s="40" t="s">
        <v>922</v>
      </c>
      <c r="BB540" s="40" t="s">
        <v>922</v>
      </c>
      <c r="BC540" s="40" t="s">
        <v>922</v>
      </c>
      <c r="BD540" s="106" t="s">
        <v>922</v>
      </c>
      <c r="BE540" s="140" t="s">
        <v>922</v>
      </c>
      <c r="BF540" s="140" t="s">
        <v>922</v>
      </c>
      <c r="BG540" s="40"/>
      <c r="BH540" s="40"/>
      <c r="BI540" s="40"/>
      <c r="BJ540" s="40"/>
      <c r="BK540" s="40"/>
      <c r="BL540" s="40"/>
      <c r="BM540" s="40"/>
      <c r="BN540" s="40"/>
      <c r="BO540" s="40"/>
      <c r="BS540" s="67"/>
      <c r="BT540" s="67"/>
      <c r="BU540" s="84" t="e">
        <v>#VALUE!</v>
      </c>
      <c r="BV540" s="99">
        <v>0</v>
      </c>
      <c r="BW540" s="40">
        <v>10.186666666666664</v>
      </c>
      <c r="BX540" s="49">
        <v>0.15890847390787735</v>
      </c>
      <c r="BY540" s="57" t="s">
        <v>1417</v>
      </c>
      <c r="BZ540" s="14" t="s">
        <v>427</v>
      </c>
      <c r="CA540" s="245">
        <v>41726.716053240743</v>
      </c>
      <c r="CB540" t="s">
        <v>2722</v>
      </c>
      <c r="CC540" s="13"/>
      <c r="CD540" s="67"/>
      <c r="CE540" s="55"/>
      <c r="CF540" s="71"/>
      <c r="CG540" s="71"/>
      <c r="CH540" s="71"/>
      <c r="CI540" s="55"/>
      <c r="CJ540" s="55"/>
      <c r="CK540" s="55"/>
      <c r="CL540" s="55"/>
      <c r="CM540" s="55"/>
      <c r="CN540"/>
      <c r="CO540"/>
      <c r="CP540"/>
      <c r="CQ540"/>
      <c r="CR540"/>
      <c r="CS540"/>
      <c r="CT540"/>
      <c r="CU540" s="86"/>
      <c r="CV540" s="86"/>
      <c r="CW540" s="86"/>
      <c r="CX540" s="86"/>
      <c r="CY540" s="86"/>
      <c r="CZ540"/>
      <c r="DA540"/>
      <c r="DB540"/>
      <c r="DC540"/>
      <c r="DD540"/>
      <c r="DE540"/>
      <c r="DF540"/>
      <c r="DG540">
        <v>363</v>
      </c>
      <c r="DH540">
        <v>430.393310546875</v>
      </c>
      <c r="DI540">
        <v>-28.626653671264648</v>
      </c>
      <c r="DJ540">
        <v>23.399999618530273</v>
      </c>
      <c r="DK540">
        <v>112</v>
      </c>
      <c r="DL540">
        <v>120</v>
      </c>
      <c r="DM540"/>
      <c r="DN540"/>
      <c r="DO540"/>
      <c r="DP540"/>
      <c r="DQ540"/>
      <c r="DR540"/>
      <c r="DS540"/>
      <c r="DT540"/>
      <c r="DU540"/>
      <c r="DV540"/>
      <c r="DW540"/>
      <c r="DX540"/>
      <c r="DY540"/>
      <c r="DZ540"/>
      <c r="EA540"/>
      <c r="EB540"/>
      <c r="EC540"/>
      <c r="ED540"/>
      <c r="EE540"/>
      <c r="EF540"/>
      <c r="EG540"/>
      <c r="EH540"/>
      <c r="EI540"/>
      <c r="EJ540" s="159"/>
      <c r="EK540" s="159"/>
      <c r="EL540" s="160"/>
      <c r="FA540" s="78"/>
    </row>
    <row r="541" spans="1:157">
      <c r="A541" s="26"/>
      <c r="B541" s="26"/>
      <c r="C541" s="315"/>
      <c r="D541" s="37" t="s">
        <v>523</v>
      </c>
      <c r="E541" s="37" t="s">
        <v>527</v>
      </c>
      <c r="F541" s="38"/>
      <c r="G541" s="39"/>
      <c r="H541" s="40"/>
      <c r="I541" s="40"/>
      <c r="J541" s="40"/>
      <c r="K541" s="40"/>
      <c r="L541" s="40"/>
      <c r="M541" s="40"/>
      <c r="N541" s="40"/>
      <c r="O541" s="40"/>
      <c r="P541" s="40"/>
      <c r="Q541" s="40"/>
      <c r="R541" s="40"/>
      <c r="S541" s="40"/>
      <c r="T541" s="40"/>
      <c r="U541" s="40"/>
      <c r="V541" s="40"/>
      <c r="W541" s="40"/>
      <c r="X541" s="40"/>
      <c r="Y541" s="40"/>
      <c r="Z541" s="40"/>
      <c r="AA541" s="40"/>
      <c r="AB541" s="40"/>
      <c r="AC541" s="40"/>
      <c r="AD541" s="40"/>
      <c r="AE541" s="40"/>
      <c r="AF541" s="40"/>
      <c r="AG541" s="40"/>
      <c r="AH541" s="40"/>
      <c r="AI541" s="40"/>
      <c r="AJ541" s="40"/>
      <c r="AK541" s="40"/>
      <c r="AL541" s="40"/>
      <c r="AM541" s="40"/>
      <c r="AN541" s="40"/>
      <c r="AO541" s="40"/>
      <c r="AP541" s="40"/>
      <c r="AQ541" s="81"/>
      <c r="AR541" s="40"/>
      <c r="AS541" s="40"/>
      <c r="AT541" s="120" t="s">
        <v>922</v>
      </c>
      <c r="AU541" s="40" t="s">
        <v>922</v>
      </c>
      <c r="AV541" s="40" t="s">
        <v>922</v>
      </c>
      <c r="AW541" s="40" t="s">
        <v>922</v>
      </c>
      <c r="AX541" s="40" t="s">
        <v>922</v>
      </c>
      <c r="AY541" s="40" t="s">
        <v>922</v>
      </c>
      <c r="AZ541" s="40" t="s">
        <v>922</v>
      </c>
      <c r="BA541" s="40" t="s">
        <v>922</v>
      </c>
      <c r="BB541" s="40" t="s">
        <v>922</v>
      </c>
      <c r="BC541" s="40" t="s">
        <v>922</v>
      </c>
      <c r="BD541" s="106" t="s">
        <v>922</v>
      </c>
      <c r="BE541" s="140" t="s">
        <v>922</v>
      </c>
      <c r="BF541" s="140" t="s">
        <v>922</v>
      </c>
      <c r="BG541" s="40"/>
      <c r="BH541" s="40"/>
      <c r="BI541" s="40"/>
      <c r="BJ541" s="40"/>
      <c r="BK541" s="40"/>
      <c r="BL541" s="40"/>
      <c r="BM541" s="40"/>
      <c r="BN541" s="40"/>
      <c r="BO541" s="40"/>
      <c r="BS541" s="67"/>
      <c r="BT541" s="67"/>
      <c r="BU541" s="84" t="e">
        <v>#VALUE!</v>
      </c>
      <c r="BV541" s="99">
        <v>0</v>
      </c>
      <c r="BW541" s="40">
        <v>10.24</v>
      </c>
      <c r="BX541" s="49">
        <v>0.15605175058216875</v>
      </c>
      <c r="BY541" s="57" t="s">
        <v>1418</v>
      </c>
      <c r="BZ541" s="14" t="s">
        <v>2456</v>
      </c>
      <c r="CA541" s="245">
        <v>41726.716053240743</v>
      </c>
      <c r="CB541" t="s">
        <v>2723</v>
      </c>
      <c r="CC541" s="13"/>
      <c r="CD541" s="67"/>
      <c r="CE541" s="55"/>
      <c r="CF541" s="71"/>
      <c r="CG541" s="71"/>
      <c r="CH541" s="71"/>
      <c r="CI541" s="55"/>
      <c r="CJ541" s="55"/>
      <c r="CK541" s="55"/>
      <c r="CL541" s="55"/>
      <c r="CM541" s="55"/>
      <c r="CN541"/>
      <c r="CO541"/>
      <c r="CP541"/>
      <c r="CQ541"/>
      <c r="CR541"/>
      <c r="CS541"/>
      <c r="CT541"/>
      <c r="CU541" s="86"/>
      <c r="CV541" s="86"/>
      <c r="CW541" s="86"/>
      <c r="CX541" s="86"/>
      <c r="CY541" s="86"/>
      <c r="CZ541"/>
      <c r="DA541"/>
      <c r="DB541"/>
      <c r="DC541"/>
      <c r="DD541"/>
      <c r="DE541"/>
      <c r="DF541"/>
      <c r="DG541">
        <v>364</v>
      </c>
      <c r="DH541">
        <v>432.21139526367187</v>
      </c>
      <c r="DI541">
        <v>-28.78459358215332</v>
      </c>
      <c r="DJ541">
        <v>22.125</v>
      </c>
      <c r="DK541">
        <v>115</v>
      </c>
      <c r="DL541">
        <v>119.5</v>
      </c>
      <c r="DM541"/>
      <c r="DN541"/>
      <c r="DO541"/>
      <c r="DP541"/>
      <c r="DQ541"/>
      <c r="DR541"/>
      <c r="DS541"/>
      <c r="DT541"/>
      <c r="DU541"/>
      <c r="DV541"/>
      <c r="DW541"/>
      <c r="DX541"/>
      <c r="DY541"/>
      <c r="DZ541"/>
      <c r="EA541"/>
      <c r="EB541"/>
      <c r="EC541"/>
      <c r="ED541"/>
      <c r="EE541"/>
      <c r="EF541"/>
      <c r="EG541"/>
      <c r="EH541"/>
      <c r="EI541"/>
      <c r="EJ541" s="159"/>
      <c r="EK541" s="159"/>
      <c r="EL541" s="160"/>
      <c r="FA541" s="78"/>
    </row>
    <row r="542" spans="1:157">
      <c r="A542" s="26"/>
      <c r="B542" s="26"/>
      <c r="C542" s="315"/>
      <c r="D542" s="37" t="s">
        <v>528</v>
      </c>
      <c r="E542" s="37" t="s">
        <v>529</v>
      </c>
      <c r="F542" s="38"/>
      <c r="G542" s="39"/>
      <c r="H542" s="40"/>
      <c r="I542" s="40"/>
      <c r="J542" s="40"/>
      <c r="K542" s="40"/>
      <c r="L542" s="40"/>
      <c r="M542" s="40"/>
      <c r="N542" s="40"/>
      <c r="O542" s="40"/>
      <c r="P542" s="40"/>
      <c r="Q542" s="40"/>
      <c r="R542" s="40"/>
      <c r="S542" s="40"/>
      <c r="T542" s="40"/>
      <c r="U542" s="40"/>
      <c r="V542" s="40"/>
      <c r="W542" s="40"/>
      <c r="X542" s="40"/>
      <c r="Y542" s="40"/>
      <c r="Z542" s="40"/>
      <c r="AA542" s="40"/>
      <c r="AB542" s="40"/>
      <c r="AC542" s="40"/>
      <c r="AD542" s="40"/>
      <c r="AE542" s="40"/>
      <c r="AF542" s="40"/>
      <c r="AG542" s="40"/>
      <c r="AH542" s="40"/>
      <c r="AI542" s="40"/>
      <c r="AJ542" s="40"/>
      <c r="AK542" s="40"/>
      <c r="AL542" s="40"/>
      <c r="AM542" s="40"/>
      <c r="AN542" s="40"/>
      <c r="AO542" s="40"/>
      <c r="AP542" s="40"/>
      <c r="AQ542" s="81"/>
      <c r="AR542" s="40"/>
      <c r="AS542" s="40"/>
      <c r="AT542" s="120" t="s">
        <v>1214</v>
      </c>
      <c r="AU542" s="40" t="s">
        <v>1214</v>
      </c>
      <c r="AV542" s="40" t="s">
        <v>1214</v>
      </c>
      <c r="AW542" s="40" t="s">
        <v>1214</v>
      </c>
      <c r="AX542" s="40" t="s">
        <v>1214</v>
      </c>
      <c r="AY542" s="40" t="s">
        <v>1214</v>
      </c>
      <c r="AZ542" s="40" t="s">
        <v>1214</v>
      </c>
      <c r="BA542" s="40" t="s">
        <v>1214</v>
      </c>
      <c r="BB542" s="40" t="s">
        <v>1214</v>
      </c>
      <c r="BC542" s="40" t="s">
        <v>1214</v>
      </c>
      <c r="BD542" s="106" t="s">
        <v>1214</v>
      </c>
      <c r="BE542" s="140" t="s">
        <v>1214</v>
      </c>
      <c r="BF542" s="140" t="s">
        <v>1214</v>
      </c>
      <c r="BG542" s="40"/>
      <c r="BH542" s="40"/>
      <c r="BI542" s="40"/>
      <c r="BJ542" s="40"/>
      <c r="BK542" s="40"/>
      <c r="BL542" s="40"/>
      <c r="BM542" s="40"/>
      <c r="BN542" s="40"/>
      <c r="BO542" s="40"/>
      <c r="BS542" s="67"/>
      <c r="BT542" s="67"/>
      <c r="BU542" s="84" t="e">
        <v>#VALUE!</v>
      </c>
      <c r="BV542" s="99">
        <v>0</v>
      </c>
      <c r="BW542" s="40">
        <v>10.293333333333329</v>
      </c>
      <c r="BX542" s="49">
        <v>0.1532713741623252</v>
      </c>
      <c r="BY542" s="57" t="s">
        <v>1419</v>
      </c>
      <c r="BZ542" s="14" t="s">
        <v>2458</v>
      </c>
      <c r="CA542" s="245">
        <v>41726.716053240743</v>
      </c>
      <c r="CB542" t="s">
        <v>2724</v>
      </c>
      <c r="CC542" s="13"/>
      <c r="CD542" s="67"/>
      <c r="CE542" s="55"/>
      <c r="CF542" s="71"/>
      <c r="CG542" s="71"/>
      <c r="CH542" s="71"/>
      <c r="CI542" s="55"/>
      <c r="CJ542" s="55"/>
      <c r="CK542" s="55"/>
      <c r="CL542" s="55"/>
      <c r="CM542" s="55"/>
      <c r="CN542"/>
      <c r="CO542"/>
      <c r="CP542"/>
      <c r="CQ542"/>
      <c r="CR542"/>
      <c r="CS542"/>
      <c r="CT542"/>
      <c r="CU542" s="86"/>
      <c r="CV542" s="86"/>
      <c r="CW542" s="86"/>
      <c r="CX542" s="86"/>
      <c r="CY542" s="86"/>
      <c r="CZ542"/>
      <c r="DA542"/>
      <c r="DB542"/>
      <c r="DC542"/>
      <c r="DD542"/>
      <c r="DE542"/>
      <c r="DF542"/>
      <c r="DG542">
        <v>365</v>
      </c>
      <c r="DH542">
        <v>433.97280883789062</v>
      </c>
      <c r="DI542">
        <v>-28.942968368530273</v>
      </c>
      <c r="DJ542">
        <v>22.25</v>
      </c>
      <c r="DK542">
        <v>114</v>
      </c>
      <c r="DL542">
        <v>119.5</v>
      </c>
      <c r="DM542"/>
      <c r="DN542"/>
      <c r="DO542"/>
      <c r="DP542"/>
      <c r="DQ542"/>
      <c r="DR542"/>
      <c r="DS542"/>
      <c r="DT542"/>
      <c r="DU542"/>
      <c r="DV542"/>
      <c r="DW542"/>
      <c r="DX542"/>
      <c r="DY542"/>
      <c r="DZ542"/>
      <c r="EA542"/>
      <c r="EB542"/>
      <c r="EC542"/>
      <c r="ED542"/>
      <c r="EE542"/>
      <c r="EF542"/>
      <c r="EG542"/>
      <c r="EH542"/>
      <c r="EI542"/>
      <c r="EJ542" s="159"/>
      <c r="EK542" s="159"/>
      <c r="EL542" s="160"/>
      <c r="FA542" s="78"/>
    </row>
    <row r="543" spans="1:157">
      <c r="A543" s="26"/>
      <c r="B543" s="26"/>
      <c r="C543" s="315"/>
      <c r="D543" s="37" t="s">
        <v>530</v>
      </c>
      <c r="E543" s="37" t="s">
        <v>573</v>
      </c>
      <c r="F543" s="38"/>
      <c r="G543" s="39"/>
      <c r="H543" s="40"/>
      <c r="I543" s="40"/>
      <c r="J543" s="40"/>
      <c r="K543" s="40"/>
      <c r="L543" s="40"/>
      <c r="M543" s="40"/>
      <c r="N543" s="40"/>
      <c r="O543" s="40"/>
      <c r="P543" s="40"/>
      <c r="Q543" s="40"/>
      <c r="R543" s="40"/>
      <c r="S543" s="40"/>
      <c r="T543" s="40"/>
      <c r="U543" s="40"/>
      <c r="V543" s="40"/>
      <c r="W543" s="40"/>
      <c r="X543" s="40"/>
      <c r="Y543" s="40"/>
      <c r="Z543" s="40"/>
      <c r="AA543" s="40"/>
      <c r="AB543" s="40"/>
      <c r="AC543" s="40"/>
      <c r="AD543" s="40"/>
      <c r="AE543" s="40"/>
      <c r="AF543" s="40"/>
      <c r="AG543" s="46"/>
      <c r="AH543" s="40"/>
      <c r="AI543" s="46"/>
      <c r="AJ543" s="40"/>
      <c r="AK543" s="40"/>
      <c r="AL543" s="40"/>
      <c r="AM543" s="40"/>
      <c r="AN543" s="40"/>
      <c r="AO543" s="40"/>
      <c r="AP543" s="40"/>
      <c r="AQ543" s="81"/>
      <c r="AR543" s="40"/>
      <c r="AS543" s="40"/>
      <c r="AT543" s="120" t="s">
        <v>2128</v>
      </c>
      <c r="AU543" s="40" t="s">
        <v>2128</v>
      </c>
      <c r="AV543" s="40" t="s">
        <v>2128</v>
      </c>
      <c r="AW543" s="40" t="s">
        <v>2208</v>
      </c>
      <c r="AX543" s="40" t="s">
        <v>2208</v>
      </c>
      <c r="AY543" s="40" t="s">
        <v>2208</v>
      </c>
      <c r="AZ543" s="40" t="s">
        <v>2208</v>
      </c>
      <c r="BA543" s="40" t="s">
        <v>2208</v>
      </c>
      <c r="BB543" s="40" t="s">
        <v>2208</v>
      </c>
      <c r="BC543" s="40" t="s">
        <v>2208</v>
      </c>
      <c r="BD543" s="106" t="s">
        <v>2208</v>
      </c>
      <c r="BE543" s="140" t="s">
        <v>2208</v>
      </c>
      <c r="BF543" s="140" t="s">
        <v>2208</v>
      </c>
      <c r="BG543" s="40"/>
      <c r="BH543" s="40"/>
      <c r="BI543" s="40"/>
      <c r="BJ543" s="40"/>
      <c r="BK543" s="40"/>
      <c r="BL543" s="40"/>
      <c r="BM543" s="40"/>
      <c r="BN543" s="40"/>
      <c r="BO543" s="40"/>
      <c r="BS543" s="67"/>
      <c r="BT543" s="67"/>
      <c r="BU543" s="84" t="e">
        <v>#VALUE!</v>
      </c>
      <c r="BV543" s="99">
        <v>0</v>
      </c>
      <c r="BW543" s="40">
        <v>10.346666666666662</v>
      </c>
      <c r="BX543" s="49">
        <v>0.15056464815807219</v>
      </c>
      <c r="BY543" s="57" t="s">
        <v>1420</v>
      </c>
      <c r="BZ543" s="14" t="s">
        <v>2460</v>
      </c>
      <c r="CA543" s="245">
        <v>41726.716053240743</v>
      </c>
      <c r="CB543" t="s">
        <v>2725</v>
      </c>
      <c r="CC543" s="13"/>
      <c r="CD543" s="67"/>
      <c r="CE543" s="55"/>
      <c r="CF543" s="71"/>
      <c r="CG543" s="71"/>
      <c r="CH543" s="71"/>
      <c r="CI543" s="55"/>
      <c r="CJ543" s="55"/>
      <c r="CK543" s="55"/>
      <c r="CL543" s="55"/>
      <c r="CM543" s="55"/>
      <c r="CN543"/>
      <c r="CO543"/>
      <c r="CP543"/>
      <c r="CQ543"/>
      <c r="CR543"/>
      <c r="CS543"/>
      <c r="CT543"/>
      <c r="CU543" s="86"/>
      <c r="CV543" s="86"/>
      <c r="CW543" s="86"/>
      <c r="CX543" s="86"/>
      <c r="CY543" s="86"/>
      <c r="CZ543"/>
      <c r="DA543"/>
      <c r="DB543"/>
      <c r="DC543"/>
      <c r="DD543"/>
      <c r="DE543"/>
      <c r="DF543"/>
      <c r="DG543">
        <v>365</v>
      </c>
      <c r="DH543">
        <v>435.26992797851562</v>
      </c>
      <c r="DI543">
        <v>-28.942968368530273</v>
      </c>
      <c r="DJ543">
        <v>24.571428298950195</v>
      </c>
      <c r="DK543">
        <v>117</v>
      </c>
      <c r="DL543">
        <v>119.5</v>
      </c>
      <c r="DM543"/>
      <c r="DN543"/>
      <c r="DO543"/>
      <c r="DP543"/>
      <c r="DQ543"/>
      <c r="DR543"/>
      <c r="DS543"/>
      <c r="DT543"/>
      <c r="DU543"/>
      <c r="DV543"/>
      <c r="DW543"/>
      <c r="DX543"/>
      <c r="DY543"/>
      <c r="DZ543"/>
      <c r="EA543"/>
      <c r="EB543"/>
      <c r="EC543"/>
      <c r="ED543"/>
      <c r="EE543"/>
      <c r="EF543"/>
      <c r="EG543"/>
      <c r="EH543"/>
      <c r="EI543"/>
      <c r="EJ543" s="159"/>
      <c r="EK543" s="159"/>
      <c r="EL543" s="160"/>
      <c r="FA543" s="78"/>
    </row>
    <row r="544" spans="1:157">
      <c r="A544" s="26"/>
      <c r="B544" s="26"/>
      <c r="C544" s="315"/>
      <c r="D544" s="37" t="s">
        <v>574</v>
      </c>
      <c r="E544" s="37" t="s">
        <v>575</v>
      </c>
      <c r="F544" s="38"/>
      <c r="G544" s="39"/>
      <c r="H544" s="40"/>
      <c r="I544" s="40"/>
      <c r="J544" s="40"/>
      <c r="K544" s="40"/>
      <c r="L544" s="40"/>
      <c r="M544" s="40"/>
      <c r="N544" s="40"/>
      <c r="O544" s="40"/>
      <c r="P544" s="40"/>
      <c r="Q544" s="40"/>
      <c r="R544" s="40"/>
      <c r="S544" s="40"/>
      <c r="T544" s="40"/>
      <c r="U544" s="40"/>
      <c r="V544" s="40"/>
      <c r="W544" s="40"/>
      <c r="X544" s="40"/>
      <c r="Y544" s="40"/>
      <c r="Z544" s="40"/>
      <c r="AA544" s="40"/>
      <c r="AB544" s="40"/>
      <c r="AC544" s="40"/>
      <c r="AD544" s="40"/>
      <c r="AE544" s="40"/>
      <c r="AF544" s="40"/>
      <c r="AG544" s="40"/>
      <c r="AH544" s="40"/>
      <c r="AI544" s="40"/>
      <c r="AJ544" s="40"/>
      <c r="AK544" s="40"/>
      <c r="AL544" s="40"/>
      <c r="AM544" s="40"/>
      <c r="AN544" s="40"/>
      <c r="AO544" s="40"/>
      <c r="AP544" s="40"/>
      <c r="AQ544" s="81"/>
      <c r="AR544" s="40"/>
      <c r="AS544" s="40"/>
      <c r="AT544" s="120" t="s">
        <v>927</v>
      </c>
      <c r="AU544" s="40" t="s">
        <v>927</v>
      </c>
      <c r="AV544" s="40" t="s">
        <v>927</v>
      </c>
      <c r="AW544" s="40" t="s">
        <v>927</v>
      </c>
      <c r="AX544" s="40" t="s">
        <v>927</v>
      </c>
      <c r="AY544" s="40" t="s">
        <v>927</v>
      </c>
      <c r="AZ544" s="40" t="s">
        <v>927</v>
      </c>
      <c r="BA544" s="40" t="s">
        <v>927</v>
      </c>
      <c r="BB544" s="40" t="s">
        <v>927</v>
      </c>
      <c r="BC544" s="40" t="s">
        <v>927</v>
      </c>
      <c r="BD544" s="106" t="s">
        <v>927</v>
      </c>
      <c r="BE544" s="140" t="s">
        <v>927</v>
      </c>
      <c r="BF544" s="140" t="s">
        <v>927</v>
      </c>
      <c r="BG544" s="40"/>
      <c r="BH544" s="40"/>
      <c r="BI544" s="40"/>
      <c r="BJ544" s="40"/>
      <c r="BK544" s="40"/>
      <c r="BL544" s="40"/>
      <c r="BM544" s="40"/>
      <c r="BN544" s="40"/>
      <c r="BO544" s="40"/>
      <c r="BS544" s="67"/>
      <c r="BT544" s="67"/>
      <c r="BU544" s="84" t="e">
        <v>#VALUE!</v>
      </c>
      <c r="BV544" s="99">
        <v>0</v>
      </c>
      <c r="BW544" s="40">
        <v>10.4</v>
      </c>
      <c r="BX544" s="49">
        <v>0.14792899408284049</v>
      </c>
      <c r="BY544" s="57" t="s">
        <v>1421</v>
      </c>
      <c r="BZ544" s="14" t="s">
        <v>2462</v>
      </c>
      <c r="CA544" s="245">
        <v>41726.716053240743</v>
      </c>
      <c r="CB544" t="s">
        <v>2726</v>
      </c>
      <c r="CC544" s="13"/>
      <c r="CD544" s="67"/>
      <c r="CE544" s="55"/>
      <c r="CF544" s="71"/>
      <c r="CG544" s="71"/>
      <c r="CH544" s="71"/>
      <c r="CI544" s="55"/>
      <c r="CJ544" s="55"/>
      <c r="CK544" s="55"/>
      <c r="CL544" s="55"/>
      <c r="CM544" s="55"/>
      <c r="CN544"/>
      <c r="CO544"/>
      <c r="CP544"/>
      <c r="CQ544"/>
      <c r="CR544"/>
      <c r="CS544"/>
      <c r="CT544"/>
      <c r="CU544" s="86"/>
      <c r="CV544" s="86"/>
      <c r="CW544" s="86"/>
      <c r="CX544" s="86"/>
      <c r="CY544" s="86"/>
      <c r="CZ544"/>
      <c r="DA544"/>
      <c r="DB544"/>
      <c r="DC544"/>
      <c r="DD544"/>
      <c r="DE544"/>
      <c r="DF544"/>
      <c r="DG544">
        <v>366</v>
      </c>
      <c r="DH544">
        <v>437.16958618164062</v>
      </c>
      <c r="DI544">
        <v>-29.101778030395508</v>
      </c>
      <c r="DJ544">
        <v>21.399999618530273</v>
      </c>
      <c r="DK544">
        <v>118</v>
      </c>
      <c r="DL544">
        <v>120</v>
      </c>
      <c r="DM544"/>
      <c r="DN544"/>
      <c r="DO544"/>
      <c r="DP544"/>
      <c r="DQ544"/>
      <c r="DR544"/>
      <c r="DS544"/>
      <c r="DT544"/>
      <c r="DU544"/>
      <c r="DV544"/>
      <c r="DW544"/>
      <c r="DX544"/>
      <c r="DY544"/>
      <c r="DZ544"/>
      <c r="EA544"/>
      <c r="EB544"/>
      <c r="EC544"/>
      <c r="ED544"/>
      <c r="EE544"/>
      <c r="EF544"/>
      <c r="EG544"/>
      <c r="EH544"/>
      <c r="EI544"/>
      <c r="EJ544" s="159"/>
      <c r="EK544" s="159"/>
      <c r="EL544" s="160"/>
      <c r="FA544" s="78"/>
    </row>
    <row r="545" spans="1:157">
      <c r="A545" s="26"/>
      <c r="B545" s="26"/>
      <c r="C545" s="315"/>
      <c r="D545" s="37" t="s">
        <v>576</v>
      </c>
      <c r="E545" s="37" t="s">
        <v>577</v>
      </c>
      <c r="F545" s="38"/>
      <c r="G545" s="39"/>
      <c r="H545" s="40"/>
      <c r="I545" s="40"/>
      <c r="J545" s="40"/>
      <c r="K545" s="40"/>
      <c r="L545" s="40"/>
      <c r="M545" s="40"/>
      <c r="N545" s="40"/>
      <c r="O545" s="40"/>
      <c r="P545" s="40"/>
      <c r="Q545" s="40"/>
      <c r="R545" s="40"/>
      <c r="S545" s="40"/>
      <c r="T545" s="40"/>
      <c r="U545" s="40"/>
      <c r="V545" s="40"/>
      <c r="W545" s="40"/>
      <c r="X545" s="40"/>
      <c r="Y545" s="40"/>
      <c r="Z545" s="40"/>
      <c r="AA545" s="40"/>
      <c r="AB545" s="40"/>
      <c r="AC545" s="40"/>
      <c r="AD545" s="40"/>
      <c r="AE545" s="40"/>
      <c r="AF545" s="40"/>
      <c r="AG545" s="40"/>
      <c r="AH545" s="40"/>
      <c r="AI545" s="40"/>
      <c r="AJ545" s="40"/>
      <c r="AK545" s="40"/>
      <c r="AL545" s="40"/>
      <c r="AM545" s="40"/>
      <c r="AN545" s="40"/>
      <c r="AO545" s="40"/>
      <c r="AP545" s="40"/>
      <c r="AQ545" s="81"/>
      <c r="AR545" s="40"/>
      <c r="AS545" s="40"/>
      <c r="AT545" s="120" t="s">
        <v>1207</v>
      </c>
      <c r="AU545" s="40" t="s">
        <v>1207</v>
      </c>
      <c r="AV545" s="40" t="s">
        <v>1207</v>
      </c>
      <c r="AW545" s="40" t="s">
        <v>1206</v>
      </c>
      <c r="AX545" s="40" t="s">
        <v>1206</v>
      </c>
      <c r="AY545" s="40" t="s">
        <v>1206</v>
      </c>
      <c r="AZ545" s="40" t="s">
        <v>1206</v>
      </c>
      <c r="BA545" s="40" t="s">
        <v>1206</v>
      </c>
      <c r="BB545" s="40" t="s">
        <v>1206</v>
      </c>
      <c r="BC545" s="40" t="s">
        <v>1206</v>
      </c>
      <c r="BD545" s="106" t="s">
        <v>1206</v>
      </c>
      <c r="BE545" s="140" t="s">
        <v>1206</v>
      </c>
      <c r="BF545" s="140" t="s">
        <v>1206</v>
      </c>
      <c r="BG545" s="40"/>
      <c r="BH545" s="40"/>
      <c r="BI545" s="40"/>
      <c r="BJ545" s="40"/>
      <c r="BK545" s="40"/>
      <c r="BL545" s="40"/>
      <c r="BM545" s="40"/>
      <c r="BN545" s="40"/>
      <c r="BO545" s="40"/>
      <c r="BS545" s="67"/>
      <c r="BT545" s="67"/>
      <c r="BU545" s="84" t="e">
        <v>#VALUE!</v>
      </c>
      <c r="BV545" s="99">
        <v>0</v>
      </c>
      <c r="BW545" s="40">
        <v>10.453333333333328</v>
      </c>
      <c r="BX545" s="49">
        <v>0.14536194531068328</v>
      </c>
      <c r="BY545" s="57" t="s">
        <v>489</v>
      </c>
      <c r="BZ545" s="14" t="s">
        <v>2454</v>
      </c>
      <c r="CA545" s="245">
        <v>41726.716053240743</v>
      </c>
      <c r="CB545" t="s">
        <v>2220</v>
      </c>
      <c r="CC545" s="13"/>
      <c r="CD545" s="67"/>
      <c r="CE545" s="55"/>
      <c r="CF545" s="71"/>
      <c r="CG545" s="71"/>
      <c r="CH545" s="71"/>
      <c r="CI545" s="55"/>
      <c r="CJ545" s="55"/>
      <c r="CK545" s="55"/>
      <c r="CL545" s="55"/>
      <c r="CM545" s="55"/>
      <c r="CN545"/>
      <c r="CO545"/>
      <c r="CP545"/>
      <c r="CQ545"/>
      <c r="CR545"/>
      <c r="CS545"/>
      <c r="CT545"/>
      <c r="CU545" s="86"/>
      <c r="CV545" s="86"/>
      <c r="CW545" s="86"/>
      <c r="CX545" s="86"/>
      <c r="CY545" s="86"/>
      <c r="CZ545"/>
      <c r="DA545"/>
      <c r="DB545"/>
      <c r="DC545"/>
      <c r="DD545"/>
      <c r="DE545"/>
      <c r="DF545"/>
      <c r="DG545">
        <v>367</v>
      </c>
      <c r="DH545">
        <v>439.08880615234375</v>
      </c>
      <c r="DI545">
        <v>-29.261020660400391</v>
      </c>
      <c r="DJ545">
        <v>21.142856597900391</v>
      </c>
      <c r="DK545">
        <v>116</v>
      </c>
      <c r="DL545">
        <v>119.5</v>
      </c>
      <c r="DM545"/>
      <c r="DN545"/>
      <c r="DO545"/>
      <c r="DP545"/>
      <c r="DQ545"/>
      <c r="DR545"/>
      <c r="DS545"/>
      <c r="DT545"/>
      <c r="DU545"/>
      <c r="DV545"/>
      <c r="DW545"/>
      <c r="DX545"/>
      <c r="DY545"/>
      <c r="DZ545"/>
      <c r="EA545"/>
      <c r="EB545"/>
      <c r="EC545"/>
      <c r="ED545"/>
      <c r="EE545"/>
      <c r="EF545"/>
      <c r="EG545"/>
      <c r="EH545"/>
      <c r="EI545"/>
      <c r="EJ545" s="159"/>
      <c r="EK545" s="159"/>
      <c r="EL545" s="160"/>
      <c r="FA545" s="78"/>
    </row>
    <row r="546" spans="1:157">
      <c r="A546" s="26"/>
      <c r="B546" s="26"/>
      <c r="C546" s="315"/>
      <c r="D546" s="37" t="s">
        <v>578</v>
      </c>
      <c r="E546" s="37" t="s">
        <v>579</v>
      </c>
      <c r="F546" s="38"/>
      <c r="G546" s="39"/>
      <c r="H546" s="40"/>
      <c r="I546" s="40"/>
      <c r="J546" s="40"/>
      <c r="K546" s="40"/>
      <c r="L546" s="40"/>
      <c r="M546" s="40"/>
      <c r="N546" s="40"/>
      <c r="O546" s="40"/>
      <c r="P546" s="40"/>
      <c r="Q546" s="40"/>
      <c r="R546" s="40"/>
      <c r="S546" s="40"/>
      <c r="T546" s="40"/>
      <c r="U546" s="40"/>
      <c r="V546" s="40"/>
      <c r="W546" s="40"/>
      <c r="X546" s="40"/>
      <c r="Y546" s="40"/>
      <c r="Z546" s="40"/>
      <c r="AA546" s="40"/>
      <c r="AB546" s="40"/>
      <c r="AC546" s="40"/>
      <c r="AD546" s="40"/>
      <c r="AE546" s="40"/>
      <c r="AF546" s="40"/>
      <c r="AG546" s="40"/>
      <c r="AH546" s="40"/>
      <c r="AI546" s="40"/>
      <c r="AJ546" s="40"/>
      <c r="AK546" s="40"/>
      <c r="AL546" s="40"/>
      <c r="AM546" s="40"/>
      <c r="AN546" s="40"/>
      <c r="AO546" s="40"/>
      <c r="AP546" s="40"/>
      <c r="AQ546" s="81"/>
      <c r="AR546" s="40"/>
      <c r="AS546" s="40"/>
      <c r="AT546" s="120" t="s">
        <v>922</v>
      </c>
      <c r="AU546" s="40" t="s">
        <v>922</v>
      </c>
      <c r="AV546" s="40" t="s">
        <v>922</v>
      </c>
      <c r="AW546" s="40" t="s">
        <v>922</v>
      </c>
      <c r="AX546" s="40" t="s">
        <v>922</v>
      </c>
      <c r="AY546" s="40" t="s">
        <v>922</v>
      </c>
      <c r="AZ546" s="40" t="s">
        <v>922</v>
      </c>
      <c r="BA546" s="40" t="s">
        <v>922</v>
      </c>
      <c r="BB546" s="40" t="s">
        <v>922</v>
      </c>
      <c r="BC546" s="40" t="s">
        <v>922</v>
      </c>
      <c r="BD546" s="106" t="s">
        <v>922</v>
      </c>
      <c r="BE546" s="140" t="s">
        <v>922</v>
      </c>
      <c r="BF546" s="140" t="s">
        <v>922</v>
      </c>
      <c r="BG546" s="40"/>
      <c r="BH546" s="40"/>
      <c r="BI546" s="40"/>
      <c r="BJ546" s="40"/>
      <c r="BK546" s="40"/>
      <c r="BL546" s="40"/>
      <c r="BM546" s="40"/>
      <c r="BN546" s="40"/>
      <c r="BO546" s="40"/>
      <c r="BS546" s="67"/>
      <c r="BT546" s="67"/>
      <c r="BU546" s="84">
        <v>1.9413000000000002</v>
      </c>
      <c r="BV546" s="99">
        <v>0</v>
      </c>
      <c r="BW546" s="40">
        <v>10.506666666666661</v>
      </c>
      <c r="BX546" s="49">
        <v>0.14286114130308047</v>
      </c>
      <c r="BY546" s="57" t="s">
        <v>490</v>
      </c>
      <c r="BZ546" s="14" t="s">
        <v>427</v>
      </c>
      <c r="CA546" s="245">
        <v>41726.716064814813</v>
      </c>
      <c r="CB546" t="s">
        <v>2727</v>
      </c>
      <c r="CC546" s="13"/>
      <c r="CD546" s="67"/>
      <c r="CE546" s="55"/>
      <c r="CF546" s="71"/>
      <c r="CG546" s="71"/>
      <c r="CH546" s="71"/>
      <c r="CI546" s="55"/>
      <c r="CJ546" s="55"/>
      <c r="CK546" s="55"/>
      <c r="CL546" s="55"/>
      <c r="CM546" s="55"/>
      <c r="CN546"/>
      <c r="CO546"/>
      <c r="CP546"/>
      <c r="CQ546"/>
      <c r="CR546"/>
      <c r="CS546"/>
      <c r="CT546"/>
      <c r="CU546" s="86"/>
      <c r="CV546" s="86"/>
      <c r="CW546" s="86"/>
      <c r="CX546" s="86"/>
      <c r="CY546" s="86"/>
      <c r="CZ546"/>
      <c r="DA546"/>
      <c r="DB546"/>
      <c r="DC546"/>
      <c r="DD546"/>
      <c r="DE546"/>
      <c r="DF546"/>
      <c r="DG546">
        <v>368</v>
      </c>
      <c r="DH546">
        <v>441.20468139648437</v>
      </c>
      <c r="DI546">
        <v>-29.420698165893555</v>
      </c>
      <c r="DJ546">
        <v>20</v>
      </c>
      <c r="DK546">
        <v>117</v>
      </c>
      <c r="DL546">
        <v>120</v>
      </c>
      <c r="DM546"/>
      <c r="DN546"/>
      <c r="DO546"/>
      <c r="DP546"/>
      <c r="DQ546"/>
      <c r="DR546"/>
      <c r="DS546"/>
      <c r="DT546"/>
      <c r="DU546"/>
      <c r="DV546"/>
      <c r="DW546"/>
      <c r="DX546"/>
      <c r="DY546"/>
      <c r="DZ546"/>
      <c r="EA546"/>
      <c r="EB546"/>
      <c r="EC546"/>
      <c r="ED546"/>
      <c r="EE546"/>
      <c r="EF546"/>
      <c r="EG546"/>
      <c r="EH546"/>
      <c r="EI546"/>
      <c r="EJ546" s="159"/>
      <c r="EK546" s="159"/>
      <c r="EL546" s="160"/>
      <c r="FA546" s="78"/>
    </row>
    <row r="547" spans="1:157">
      <c r="A547" s="26"/>
      <c r="B547" s="26"/>
      <c r="C547" s="315"/>
      <c r="D547" s="37" t="s">
        <v>580</v>
      </c>
      <c r="E547" s="37" t="s">
        <v>581</v>
      </c>
      <c r="F547" s="38"/>
      <c r="G547" s="39"/>
      <c r="H547" s="40"/>
      <c r="I547" s="40"/>
      <c r="J547" s="40"/>
      <c r="K547" s="40"/>
      <c r="L547" s="40"/>
      <c r="M547" s="40"/>
      <c r="N547" s="40"/>
      <c r="O547" s="40"/>
      <c r="P547" s="40"/>
      <c r="Q547" s="40"/>
      <c r="R547" s="40"/>
      <c r="S547" s="40"/>
      <c r="T547" s="40"/>
      <c r="U547" s="40"/>
      <c r="V547" s="40"/>
      <c r="W547" s="40"/>
      <c r="X547" s="40"/>
      <c r="Y547" s="40"/>
      <c r="Z547" s="40"/>
      <c r="AA547" s="40"/>
      <c r="AB547" s="40"/>
      <c r="AC547" s="40"/>
      <c r="AD547" s="40"/>
      <c r="AE547" s="40"/>
      <c r="AF547" s="40"/>
      <c r="AG547" s="40"/>
      <c r="AH547" s="40"/>
      <c r="AI547" s="40"/>
      <c r="AJ547" s="40"/>
      <c r="AK547" s="40"/>
      <c r="AL547" s="40"/>
      <c r="AM547" s="40"/>
      <c r="AN547" s="40"/>
      <c r="AO547" s="40"/>
      <c r="AP547" s="40"/>
      <c r="AQ547" s="81"/>
      <c r="AR547" s="40"/>
      <c r="AS547" s="40"/>
      <c r="AT547" s="120" t="s">
        <v>922</v>
      </c>
      <c r="AU547" s="40" t="s">
        <v>922</v>
      </c>
      <c r="AV547" s="40" t="s">
        <v>922</v>
      </c>
      <c r="AW547" s="40" t="s">
        <v>922</v>
      </c>
      <c r="AX547" s="40" t="s">
        <v>922</v>
      </c>
      <c r="AY547" s="40" t="s">
        <v>922</v>
      </c>
      <c r="AZ547" s="40" t="s">
        <v>922</v>
      </c>
      <c r="BA547" s="40" t="s">
        <v>922</v>
      </c>
      <c r="BB547" s="40" t="s">
        <v>922</v>
      </c>
      <c r="BC547" s="40" t="s">
        <v>922</v>
      </c>
      <c r="BD547" s="106" t="s">
        <v>922</v>
      </c>
      <c r="BE547" s="140" t="s">
        <v>922</v>
      </c>
      <c r="BF547" s="140" t="s">
        <v>922</v>
      </c>
      <c r="BG547" s="40"/>
      <c r="BH547" s="40"/>
      <c r="BI547" s="40"/>
      <c r="BJ547" s="40"/>
      <c r="BK547" s="40"/>
      <c r="BL547" s="40"/>
      <c r="BM547" s="40"/>
      <c r="BN547" s="40"/>
      <c r="BO547" s="40"/>
      <c r="BS547" s="67"/>
      <c r="BT547" s="67"/>
      <c r="BU547" s="84" t="e">
        <v>#VALUE!</v>
      </c>
      <c r="BV547" s="99">
        <v>0</v>
      </c>
      <c r="BW547" s="40">
        <v>10.56</v>
      </c>
      <c r="BX547" s="49">
        <v>0.14042432218039452</v>
      </c>
      <c r="BY547" s="57" t="s">
        <v>491</v>
      </c>
      <c r="BZ547" s="14" t="s">
        <v>2456</v>
      </c>
      <c r="CA547" s="245">
        <v>41726.716064814813</v>
      </c>
      <c r="CB547" t="s">
        <v>2728</v>
      </c>
      <c r="CC547" s="13"/>
      <c r="CD547" s="67"/>
      <c r="CE547" s="55"/>
      <c r="CF547" s="71"/>
      <c r="CG547" s="71"/>
      <c r="CH547" s="71"/>
      <c r="CI547" s="55"/>
      <c r="CJ547" s="55"/>
      <c r="CK547" s="55"/>
      <c r="CL547" s="55"/>
      <c r="CM547" s="55"/>
      <c r="CN547"/>
      <c r="CO547"/>
      <c r="CP547"/>
      <c r="CQ547"/>
      <c r="CR547"/>
      <c r="CS547"/>
      <c r="CT547"/>
      <c r="CU547" s="86"/>
      <c r="CV547" s="86"/>
      <c r="CW547" s="86"/>
      <c r="CX547" s="86"/>
      <c r="CY547" s="86"/>
      <c r="CZ547"/>
      <c r="DA547"/>
      <c r="DB547"/>
      <c r="DC547"/>
      <c r="DD547"/>
      <c r="DE547"/>
      <c r="DF547"/>
      <c r="DG547">
        <v>368</v>
      </c>
      <c r="DH547">
        <v>443.62054443359375</v>
      </c>
      <c r="DI547">
        <v>-29.420698165893555</v>
      </c>
      <c r="DJ547">
        <v>18.5</v>
      </c>
      <c r="DK547">
        <v>114</v>
      </c>
      <c r="DL547">
        <v>119.5</v>
      </c>
      <c r="DM547"/>
      <c r="DN547"/>
      <c r="DO547"/>
      <c r="DP547"/>
      <c r="DQ547"/>
      <c r="DR547"/>
      <c r="DS547"/>
      <c r="DT547"/>
      <c r="DU547"/>
      <c r="DV547"/>
      <c r="DW547"/>
      <c r="DX547"/>
      <c r="DY547"/>
      <c r="DZ547"/>
      <c r="EA547"/>
      <c r="EB547"/>
      <c r="EC547"/>
      <c r="ED547"/>
      <c r="EE547"/>
      <c r="EF547"/>
      <c r="EG547"/>
      <c r="EH547"/>
      <c r="EI547"/>
      <c r="EJ547" s="159"/>
      <c r="EK547" s="159"/>
      <c r="EL547" s="160"/>
      <c r="FA547" s="78"/>
    </row>
    <row r="548" spans="1:157">
      <c r="A548" s="26"/>
      <c r="B548" s="26"/>
      <c r="C548" s="315"/>
      <c r="D548" s="37" t="s">
        <v>582</v>
      </c>
      <c r="E548" s="37" t="s">
        <v>1825</v>
      </c>
      <c r="F548" s="38"/>
      <c r="G548" s="39"/>
      <c r="H548" s="40"/>
      <c r="I548" s="40"/>
      <c r="J548" s="40"/>
      <c r="K548" s="40"/>
      <c r="L548" s="40"/>
      <c r="M548" s="40"/>
      <c r="N548" s="40"/>
      <c r="O548" s="40"/>
      <c r="P548" s="40"/>
      <c r="Q548" s="40"/>
      <c r="R548" s="40"/>
      <c r="S548" s="40"/>
      <c r="T548" s="40"/>
      <c r="U548" s="40"/>
      <c r="V548" s="40"/>
      <c r="W548" s="40"/>
      <c r="X548" s="40"/>
      <c r="Y548" s="40"/>
      <c r="Z548" s="40"/>
      <c r="AA548" s="40"/>
      <c r="AB548" s="40"/>
      <c r="AC548" s="40"/>
      <c r="AD548" s="40"/>
      <c r="AE548" s="40"/>
      <c r="AF548" s="40"/>
      <c r="AG548" s="40"/>
      <c r="AH548" s="40"/>
      <c r="AI548" s="40"/>
      <c r="AJ548" s="40"/>
      <c r="AK548" s="40"/>
      <c r="AL548" s="40"/>
      <c r="AM548" s="40"/>
      <c r="AN548" s="40"/>
      <c r="AO548" s="40"/>
      <c r="AP548" s="40"/>
      <c r="AQ548" s="81"/>
      <c r="AR548" s="40"/>
      <c r="AS548" s="40"/>
      <c r="AT548" s="120" t="s">
        <v>1214</v>
      </c>
      <c r="AU548" s="40" t="s">
        <v>1214</v>
      </c>
      <c r="AV548" s="40" t="s">
        <v>1214</v>
      </c>
      <c r="AW548" s="40" t="s">
        <v>1214</v>
      </c>
      <c r="AX548" s="40" t="s">
        <v>1214</v>
      </c>
      <c r="AY548" s="40" t="s">
        <v>1214</v>
      </c>
      <c r="AZ548" s="40" t="s">
        <v>1214</v>
      </c>
      <c r="BA548" s="40" t="s">
        <v>1214</v>
      </c>
      <c r="BB548" s="40" t="s">
        <v>1214</v>
      </c>
      <c r="BC548" s="40" t="s">
        <v>1214</v>
      </c>
      <c r="BD548" s="106" t="s">
        <v>1214</v>
      </c>
      <c r="BE548" s="140" t="s">
        <v>1214</v>
      </c>
      <c r="BF548" s="140" t="s">
        <v>1214</v>
      </c>
      <c r="BG548" s="40"/>
      <c r="BH548" s="40"/>
      <c r="BI548" s="40"/>
      <c r="BJ548" s="40"/>
      <c r="BK548" s="40"/>
      <c r="BL548" s="40"/>
      <c r="BM548" s="40"/>
      <c r="BN548" s="40"/>
      <c r="BO548" s="40"/>
      <c r="BS548" s="67"/>
      <c r="BT548" s="67"/>
      <c r="BU548" s="84" t="e">
        <v>#VALUE!</v>
      </c>
      <c r="BV548" s="99">
        <v>0</v>
      </c>
      <c r="BW548" s="40">
        <v>10.613333333333326</v>
      </c>
      <c r="BX548" s="49">
        <v>0.13804932361466127</v>
      </c>
      <c r="BY548" s="57" t="s">
        <v>492</v>
      </c>
      <c r="BZ548" s="14" t="s">
        <v>2458</v>
      </c>
      <c r="CA548" s="245">
        <v>41726.716064814813</v>
      </c>
      <c r="CB548" t="s">
        <v>2729</v>
      </c>
      <c r="CC548" s="13"/>
      <c r="CD548" s="67"/>
      <c r="CE548" s="55"/>
      <c r="CF548" s="71"/>
      <c r="CG548" s="71"/>
      <c r="CH548" s="71"/>
      <c r="CI548" s="55"/>
      <c r="CJ548" s="55"/>
      <c r="CK548" s="55"/>
      <c r="CL548" s="55"/>
      <c r="CM548" s="55"/>
      <c r="CN548"/>
      <c r="CO548"/>
      <c r="CP548"/>
      <c r="CQ548"/>
      <c r="CR548"/>
      <c r="CS548"/>
      <c r="CT548"/>
      <c r="CU548" s="86"/>
      <c r="CV548" s="86"/>
      <c r="CW548" s="86"/>
      <c r="CX548" s="86"/>
      <c r="CY548" s="86"/>
      <c r="CZ548"/>
      <c r="DA548"/>
      <c r="DB548"/>
      <c r="DC548"/>
      <c r="DD548"/>
      <c r="DE548"/>
      <c r="DF548"/>
      <c r="DG548">
        <v>369</v>
      </c>
      <c r="DH548">
        <v>446.09103393554687</v>
      </c>
      <c r="DI548">
        <v>-29.580810546875</v>
      </c>
      <c r="DJ548">
        <v>18.066667556762695</v>
      </c>
      <c r="DK548">
        <v>120</v>
      </c>
      <c r="DL548">
        <v>119</v>
      </c>
      <c r="DM548"/>
      <c r="DN548"/>
      <c r="DO548"/>
      <c r="DP548"/>
      <c r="DQ548"/>
      <c r="DR548"/>
      <c r="DS548"/>
      <c r="DT548"/>
      <c r="DU548"/>
      <c r="DV548"/>
      <c r="DW548"/>
      <c r="DX548"/>
      <c r="DY548"/>
      <c r="DZ548"/>
      <c r="EA548"/>
      <c r="EB548"/>
      <c r="EC548"/>
      <c r="ED548"/>
      <c r="EE548"/>
      <c r="EF548"/>
      <c r="EG548"/>
      <c r="EH548"/>
      <c r="EI548"/>
      <c r="EJ548" s="159"/>
      <c r="EK548" s="159"/>
      <c r="EL548" s="160"/>
      <c r="FA548" s="78"/>
    </row>
    <row r="549" spans="1:157">
      <c r="A549" s="26"/>
      <c r="B549" s="26"/>
      <c r="C549" s="315"/>
      <c r="D549" s="37" t="s">
        <v>1826</v>
      </c>
      <c r="E549" s="37" t="s">
        <v>1827</v>
      </c>
      <c r="F549" s="38"/>
      <c r="G549" s="39"/>
      <c r="H549" s="40"/>
      <c r="I549" s="40"/>
      <c r="J549" s="40"/>
      <c r="K549" s="40"/>
      <c r="L549" s="40"/>
      <c r="M549" s="40"/>
      <c r="N549" s="40"/>
      <c r="O549" s="40"/>
      <c r="P549" s="40"/>
      <c r="Q549" s="40"/>
      <c r="R549" s="40"/>
      <c r="S549" s="40"/>
      <c r="T549" s="40"/>
      <c r="U549" s="40"/>
      <c r="V549" s="40"/>
      <c r="W549" s="40"/>
      <c r="X549" s="40"/>
      <c r="Y549" s="40"/>
      <c r="Z549" s="40"/>
      <c r="AA549" s="40"/>
      <c r="AB549" s="40"/>
      <c r="AC549" s="40"/>
      <c r="AD549" s="40"/>
      <c r="AE549" s="40"/>
      <c r="AF549" s="40"/>
      <c r="AG549" s="46"/>
      <c r="AH549" s="40"/>
      <c r="AI549" s="46"/>
      <c r="AJ549" s="40"/>
      <c r="AK549" s="40"/>
      <c r="AL549" s="40"/>
      <c r="AM549" s="40"/>
      <c r="AN549" s="40"/>
      <c r="AO549" s="40"/>
      <c r="AP549" s="40"/>
      <c r="AQ549" s="81"/>
      <c r="AR549" s="40"/>
      <c r="AS549" s="40"/>
      <c r="AT549" s="120" t="s">
        <v>2128</v>
      </c>
      <c r="AU549" s="40" t="s">
        <v>2128</v>
      </c>
      <c r="AV549" s="40" t="s">
        <v>2128</v>
      </c>
      <c r="AW549" s="40" t="s">
        <v>2208</v>
      </c>
      <c r="AX549" s="40" t="s">
        <v>2208</v>
      </c>
      <c r="AY549" s="40" t="s">
        <v>2208</v>
      </c>
      <c r="AZ549" s="40" t="s">
        <v>2208</v>
      </c>
      <c r="BA549" s="40" t="s">
        <v>2208</v>
      </c>
      <c r="BB549" s="40" t="s">
        <v>2208</v>
      </c>
      <c r="BC549" s="40" t="s">
        <v>2208</v>
      </c>
      <c r="BD549" s="106" t="s">
        <v>2208</v>
      </c>
      <c r="BE549" s="140" t="s">
        <v>2208</v>
      </c>
      <c r="BF549" s="140" t="s">
        <v>2208</v>
      </c>
      <c r="BG549" s="40"/>
      <c r="BH549" s="40"/>
      <c r="BI549" s="40"/>
      <c r="BJ549" s="40"/>
      <c r="BK549" s="40"/>
      <c r="BL549" s="40"/>
      <c r="BM549" s="40"/>
      <c r="BN549" s="40"/>
      <c r="BO549" s="40"/>
      <c r="BS549" s="67"/>
      <c r="BT549" s="67"/>
      <c r="BU549" s="84" t="e">
        <v>#VALUE!</v>
      </c>
      <c r="BV549" s="99">
        <v>0</v>
      </c>
      <c r="BW549" s="40">
        <v>10.666666666666659</v>
      </c>
      <c r="BX549" s="49">
        <v>0.13573407202216095</v>
      </c>
      <c r="BY549" s="57" t="s">
        <v>493</v>
      </c>
      <c r="BZ549" s="14" t="s">
        <v>2460</v>
      </c>
      <c r="CA549" s="245">
        <v>41726.716064814813</v>
      </c>
      <c r="CB549" t="s">
        <v>2730</v>
      </c>
      <c r="CC549" s="13"/>
      <c r="CD549" s="67"/>
      <c r="CE549" s="55"/>
      <c r="CF549" s="71"/>
      <c r="CG549" s="71"/>
      <c r="CH549" s="71"/>
      <c r="CI549" s="55"/>
      <c r="CJ549" s="55"/>
      <c r="CK549" s="55"/>
      <c r="CL549" s="55"/>
      <c r="CM549" s="55"/>
      <c r="CN549"/>
      <c r="CO549"/>
      <c r="CP549"/>
      <c r="CQ549"/>
      <c r="CR549"/>
      <c r="CS549"/>
      <c r="CT549"/>
      <c r="CU549" s="86"/>
      <c r="CV549" s="86"/>
      <c r="CW549" s="86"/>
      <c r="CX549" s="86"/>
      <c r="CY549" s="86"/>
      <c r="CZ549"/>
      <c r="DA549"/>
      <c r="DB549"/>
      <c r="DC549"/>
      <c r="DD549"/>
      <c r="DE549"/>
      <c r="DF549"/>
      <c r="DG549">
        <v>370</v>
      </c>
      <c r="DH549">
        <v>449.327392578125</v>
      </c>
      <c r="DI549">
        <v>-29.741357803344727</v>
      </c>
      <c r="DJ549">
        <v>14.076923370361328</v>
      </c>
      <c r="DK549">
        <v>148</v>
      </c>
      <c r="DL549">
        <v>120</v>
      </c>
      <c r="DM549"/>
      <c r="DN549"/>
      <c r="DO549"/>
      <c r="DP549"/>
      <c r="DQ549"/>
      <c r="DR549"/>
      <c r="DS549"/>
      <c r="DT549"/>
      <c r="DU549"/>
      <c r="DV549"/>
      <c r="DW549"/>
      <c r="DX549"/>
      <c r="DY549"/>
      <c r="DZ549"/>
      <c r="EA549"/>
      <c r="EB549"/>
      <c r="EC549"/>
      <c r="ED549"/>
      <c r="EE549"/>
      <c r="EF549"/>
      <c r="EG549"/>
      <c r="EH549"/>
      <c r="EI549"/>
      <c r="EJ549" s="159"/>
      <c r="EK549" s="159"/>
      <c r="EL549" s="160"/>
      <c r="FA549" s="78"/>
    </row>
    <row r="550" spans="1:157">
      <c r="A550" s="26"/>
      <c r="B550" s="26"/>
      <c r="C550" s="315"/>
      <c r="D550" s="37" t="s">
        <v>1828</v>
      </c>
      <c r="E550" s="37" t="s">
        <v>1829</v>
      </c>
      <c r="F550" s="38"/>
      <c r="G550" s="39"/>
      <c r="H550" s="40"/>
      <c r="I550" s="40"/>
      <c r="J550" s="40"/>
      <c r="K550" s="40"/>
      <c r="L550" s="40"/>
      <c r="M550" s="40"/>
      <c r="N550" s="40"/>
      <c r="O550" s="40"/>
      <c r="P550" s="40"/>
      <c r="Q550" s="40"/>
      <c r="R550" s="40"/>
      <c r="S550" s="40"/>
      <c r="T550" s="40"/>
      <c r="U550" s="40"/>
      <c r="V550" s="40"/>
      <c r="W550" s="40"/>
      <c r="X550" s="40"/>
      <c r="Y550" s="40"/>
      <c r="Z550" s="40"/>
      <c r="AA550" s="40"/>
      <c r="AB550" s="40"/>
      <c r="AC550" s="40"/>
      <c r="AD550" s="40"/>
      <c r="AE550" s="40"/>
      <c r="AF550" s="40"/>
      <c r="AG550" s="40"/>
      <c r="AH550" s="40"/>
      <c r="AI550" s="40"/>
      <c r="AJ550" s="40"/>
      <c r="AK550" s="40"/>
      <c r="AL550" s="40"/>
      <c r="AM550" s="40"/>
      <c r="AN550" s="40"/>
      <c r="AO550" s="40"/>
      <c r="AP550" s="40"/>
      <c r="AQ550" s="81"/>
      <c r="AR550" s="40"/>
      <c r="AS550" s="40"/>
      <c r="AT550" s="120" t="s">
        <v>927</v>
      </c>
      <c r="AU550" s="40" t="s">
        <v>927</v>
      </c>
      <c r="AV550" s="40" t="s">
        <v>927</v>
      </c>
      <c r="AW550" s="40" t="s">
        <v>927</v>
      </c>
      <c r="AX550" s="40" t="s">
        <v>927</v>
      </c>
      <c r="AY550" s="40" t="s">
        <v>927</v>
      </c>
      <c r="AZ550" s="40" t="s">
        <v>927</v>
      </c>
      <c r="BA550" s="40" t="s">
        <v>927</v>
      </c>
      <c r="BB550" s="40" t="s">
        <v>927</v>
      </c>
      <c r="BC550" s="40" t="s">
        <v>927</v>
      </c>
      <c r="BD550" s="106" t="s">
        <v>927</v>
      </c>
      <c r="BE550" s="140" t="s">
        <v>927</v>
      </c>
      <c r="BF550" s="140" t="s">
        <v>927</v>
      </c>
      <c r="BG550" s="40"/>
      <c r="BH550" s="40"/>
      <c r="BI550" s="40"/>
      <c r="BJ550" s="40"/>
      <c r="BK550" s="40"/>
      <c r="BL550" s="40"/>
      <c r="BM550" s="40"/>
      <c r="BN550" s="40"/>
      <c r="BO550" s="40"/>
      <c r="BS550" s="67"/>
      <c r="BT550" s="67"/>
      <c r="BU550" s="84" t="e">
        <v>#VALUE!</v>
      </c>
      <c r="BV550" s="99">
        <v>0</v>
      </c>
      <c r="BW550" s="40">
        <v>10.72</v>
      </c>
      <c r="BX550" s="49">
        <v>0.13347658003582658</v>
      </c>
      <c r="BY550" s="57" t="s">
        <v>494</v>
      </c>
      <c r="BZ550" s="14" t="s">
        <v>2462</v>
      </c>
      <c r="CA550" s="245">
        <v>41726.716064814813</v>
      </c>
      <c r="CB550" t="s">
        <v>2731</v>
      </c>
      <c r="CC550" s="13"/>
      <c r="CD550" s="67"/>
      <c r="CE550" s="55"/>
      <c r="CF550" s="71"/>
      <c r="CG550" s="71"/>
      <c r="CH550" s="71"/>
      <c r="CI550" s="55"/>
      <c r="CJ550" s="55"/>
      <c r="CK550" s="55"/>
      <c r="CL550" s="55"/>
      <c r="CM550" s="55"/>
      <c r="CN550"/>
      <c r="CO550"/>
      <c r="CP550"/>
      <c r="CQ550"/>
      <c r="CR550"/>
      <c r="CS550"/>
      <c r="CT550"/>
      <c r="CU550" s="86"/>
      <c r="CV550" s="86"/>
      <c r="CW550" s="86"/>
      <c r="CX550" s="86"/>
      <c r="CY550" s="86"/>
      <c r="CZ550"/>
      <c r="DA550"/>
      <c r="DB550"/>
      <c r="DC550"/>
      <c r="DD550"/>
      <c r="DE550"/>
      <c r="DF550"/>
      <c r="DG550">
        <v>371</v>
      </c>
      <c r="DH550">
        <v>452.8040771484375</v>
      </c>
      <c r="DI550">
        <v>-29.902339935302734</v>
      </c>
      <c r="DJ550">
        <v>12.714285850524902</v>
      </c>
      <c r="DK550">
        <v>147</v>
      </c>
      <c r="DL550">
        <v>119.5</v>
      </c>
      <c r="DM550"/>
      <c r="DN550"/>
      <c r="DO550"/>
      <c r="DP550"/>
      <c r="DQ550"/>
      <c r="DR550"/>
      <c r="DS550"/>
      <c r="DT550"/>
      <c r="DU550"/>
      <c r="DV550"/>
      <c r="DW550"/>
      <c r="DX550"/>
      <c r="DY550"/>
      <c r="DZ550"/>
      <c r="EA550"/>
      <c r="EB550"/>
      <c r="EC550"/>
      <c r="ED550"/>
      <c r="EE550"/>
      <c r="EF550"/>
      <c r="EG550"/>
      <c r="EH550"/>
      <c r="EI550"/>
      <c r="EJ550" s="159"/>
      <c r="EK550" s="159"/>
      <c r="EL550" s="160"/>
      <c r="FA550" s="78"/>
    </row>
    <row r="551" spans="1:157">
      <c r="A551" s="26"/>
      <c r="B551" s="26"/>
      <c r="C551" s="315"/>
      <c r="D551" s="37" t="s">
        <v>1830</v>
      </c>
      <c r="E551" s="37" t="s">
        <v>1831</v>
      </c>
      <c r="F551" s="38"/>
      <c r="G551" s="39"/>
      <c r="H551" s="40"/>
      <c r="I551" s="40"/>
      <c r="J551" s="40"/>
      <c r="K551" s="40"/>
      <c r="L551" s="40"/>
      <c r="M551" s="40"/>
      <c r="N551" s="40"/>
      <c r="O551" s="40"/>
      <c r="P551" s="40"/>
      <c r="Q551" s="40"/>
      <c r="R551" s="40"/>
      <c r="S551" s="40"/>
      <c r="T551" s="40"/>
      <c r="U551" s="40"/>
      <c r="V551" s="40"/>
      <c r="W551" s="40"/>
      <c r="X551" s="40"/>
      <c r="Y551" s="40"/>
      <c r="Z551" s="40"/>
      <c r="AA551" s="40"/>
      <c r="AB551" s="40"/>
      <c r="AC551" s="40"/>
      <c r="AD551" s="40"/>
      <c r="AE551" s="40"/>
      <c r="AF551" s="40"/>
      <c r="AG551" s="40"/>
      <c r="AH551" s="40"/>
      <c r="AI551" s="40"/>
      <c r="AJ551" s="40"/>
      <c r="AK551" s="40"/>
      <c r="AL551" s="40"/>
      <c r="AM551" s="40"/>
      <c r="AN551" s="40"/>
      <c r="AO551" s="40"/>
      <c r="AP551" s="40"/>
      <c r="AQ551" s="81"/>
      <c r="AR551" s="40"/>
      <c r="AS551" s="40"/>
      <c r="AT551" s="120" t="s">
        <v>1207</v>
      </c>
      <c r="AU551" s="40" t="s">
        <v>1207</v>
      </c>
      <c r="AV551" s="40" t="s">
        <v>1207</v>
      </c>
      <c r="AW551" s="40" t="s">
        <v>1206</v>
      </c>
      <c r="AX551" s="40" t="s">
        <v>1206</v>
      </c>
      <c r="AY551" s="40" t="s">
        <v>1206</v>
      </c>
      <c r="AZ551" s="40" t="s">
        <v>1206</v>
      </c>
      <c r="BA551" s="40" t="s">
        <v>1206</v>
      </c>
      <c r="BB551" s="40" t="s">
        <v>1206</v>
      </c>
      <c r="BC551" s="40" t="s">
        <v>1206</v>
      </c>
      <c r="BD551" s="106" t="s">
        <v>1206</v>
      </c>
      <c r="BE551" s="140" t="s">
        <v>1206</v>
      </c>
      <c r="BF551" s="140" t="s">
        <v>1206</v>
      </c>
      <c r="BG551" s="40"/>
      <c r="BH551" s="40"/>
      <c r="BI551" s="40"/>
      <c r="BJ551" s="40"/>
      <c r="BK551" s="40"/>
      <c r="BL551" s="40"/>
      <c r="BM551" s="40"/>
      <c r="BN551" s="40"/>
      <c r="BO551" s="40"/>
      <c r="BS551" s="67"/>
      <c r="BT551" s="67"/>
      <c r="BU551" s="84" t="e">
        <v>#VALUE!</v>
      </c>
      <c r="BV551" s="99">
        <v>0</v>
      </c>
      <c r="BW551" s="40">
        <v>10.773333333333325</v>
      </c>
      <c r="BX551" s="49">
        <v>0.13127494223902578</v>
      </c>
      <c r="BY551" s="57" t="s">
        <v>495</v>
      </c>
      <c r="BZ551" s="14" t="s">
        <v>2454</v>
      </c>
      <c r="CA551" s="245">
        <v>41726.716064814813</v>
      </c>
      <c r="CB551" t="s">
        <v>2220</v>
      </c>
      <c r="CC551" s="13"/>
      <c r="CD551" s="67"/>
      <c r="CE551" s="55"/>
      <c r="CF551" s="71"/>
      <c r="CG551" s="71"/>
      <c r="CH551" s="71"/>
      <c r="CI551" s="55"/>
      <c r="CJ551" s="55"/>
      <c r="CK551" s="55"/>
      <c r="CL551" s="55"/>
      <c r="CM551" s="55"/>
      <c r="CN551"/>
      <c r="CO551"/>
      <c r="CP551"/>
      <c r="CQ551"/>
      <c r="CR551"/>
      <c r="CS551"/>
      <c r="CT551"/>
      <c r="CU551" s="86"/>
      <c r="CV551" s="86"/>
      <c r="CW551" s="86"/>
      <c r="CX551" s="86"/>
      <c r="CY551" s="86"/>
      <c r="CZ551"/>
      <c r="DA551"/>
      <c r="DB551"/>
      <c r="DC551"/>
      <c r="DD551"/>
      <c r="DE551"/>
      <c r="DF551"/>
      <c r="DG551">
        <v>371</v>
      </c>
      <c r="DH551">
        <v>458.5286865234375</v>
      </c>
      <c r="DI551">
        <v>-29.902339935302734</v>
      </c>
      <c r="DJ551">
        <v>1.4745762348175049</v>
      </c>
      <c r="DK551">
        <v>146</v>
      </c>
      <c r="DL551">
        <v>117.5</v>
      </c>
      <c r="DM551"/>
      <c r="DN551"/>
      <c r="DO551"/>
      <c r="DP551"/>
      <c r="DQ551"/>
      <c r="DR551"/>
      <c r="DS551"/>
      <c r="DT551"/>
      <c r="DU551"/>
      <c r="DV551"/>
      <c r="DW551"/>
      <c r="DX551"/>
      <c r="DY551"/>
      <c r="DZ551"/>
      <c r="EA551"/>
      <c r="EB551"/>
      <c r="EC551"/>
      <c r="ED551"/>
      <c r="EE551"/>
      <c r="EF551"/>
      <c r="EG551"/>
      <c r="EH551"/>
      <c r="EI551"/>
      <c r="EJ551" s="159"/>
      <c r="EK551" s="159"/>
      <c r="EL551" s="160"/>
      <c r="FA551" s="78"/>
    </row>
    <row r="552" spans="1:157">
      <c r="A552" s="26"/>
      <c r="B552" s="26"/>
      <c r="C552" s="315"/>
      <c r="D552" s="37" t="s">
        <v>1832</v>
      </c>
      <c r="E552" s="37" t="s">
        <v>1833</v>
      </c>
      <c r="F552" s="38"/>
      <c r="G552" s="39"/>
      <c r="H552" s="40"/>
      <c r="I552" s="40"/>
      <c r="J552" s="40"/>
      <c r="K552" s="40"/>
      <c r="L552" s="40"/>
      <c r="M552" s="40"/>
      <c r="N552" s="40"/>
      <c r="O552" s="40"/>
      <c r="P552" s="40"/>
      <c r="Q552" s="40"/>
      <c r="R552" s="40"/>
      <c r="S552" s="40"/>
      <c r="T552" s="40"/>
      <c r="U552" s="40"/>
      <c r="V552" s="40"/>
      <c r="W552" s="40"/>
      <c r="X552" s="40"/>
      <c r="Y552" s="40"/>
      <c r="Z552" s="40"/>
      <c r="AA552" s="40"/>
      <c r="AB552" s="40"/>
      <c r="AC552" s="40"/>
      <c r="AD552" s="40"/>
      <c r="AE552" s="40"/>
      <c r="AF552" s="40"/>
      <c r="AG552" s="40"/>
      <c r="AH552" s="40"/>
      <c r="AI552" s="40"/>
      <c r="AJ552" s="40"/>
      <c r="AK552" s="40"/>
      <c r="AL552" s="40"/>
      <c r="AM552" s="40"/>
      <c r="AN552" s="40"/>
      <c r="AO552" s="40"/>
      <c r="AP552" s="40"/>
      <c r="AQ552" s="81"/>
      <c r="AR552" s="40"/>
      <c r="AS552" s="40"/>
      <c r="AT552" s="120" t="s">
        <v>922</v>
      </c>
      <c r="AU552" s="40" t="s">
        <v>922</v>
      </c>
      <c r="AV552" s="40" t="s">
        <v>922</v>
      </c>
      <c r="AW552" s="40" t="s">
        <v>922</v>
      </c>
      <c r="AX552" s="40" t="s">
        <v>922</v>
      </c>
      <c r="AY552" s="40" t="s">
        <v>922</v>
      </c>
      <c r="AZ552" s="40" t="s">
        <v>922</v>
      </c>
      <c r="BA552" s="40" t="s">
        <v>922</v>
      </c>
      <c r="BB552" s="40" t="s">
        <v>922</v>
      </c>
      <c r="BC552" s="40" t="s">
        <v>922</v>
      </c>
      <c r="BD552" s="106" t="s">
        <v>922</v>
      </c>
      <c r="BE552" s="140" t="s">
        <v>922</v>
      </c>
      <c r="BF552" s="140" t="s">
        <v>922</v>
      </c>
      <c r="BG552" s="40"/>
      <c r="BH552" s="40"/>
      <c r="BI552" s="40"/>
      <c r="BJ552" s="40"/>
      <c r="BK552" s="40"/>
      <c r="BL552" s="40"/>
      <c r="BM552" s="40"/>
      <c r="BN552" s="40"/>
      <c r="BO552" s="40"/>
      <c r="BS552" s="67"/>
      <c r="BT552" s="67"/>
      <c r="BU552" s="84" t="e">
        <v>#VALUE!</v>
      </c>
      <c r="BV552" s="99">
        <v>0</v>
      </c>
      <c r="BW552" s="40">
        <v>10.826666666666657</v>
      </c>
      <c r="BX552" s="49">
        <v>0.12912733114361524</v>
      </c>
      <c r="BY552" s="57" t="s">
        <v>496</v>
      </c>
      <c r="BZ552" s="14" t="s">
        <v>427</v>
      </c>
      <c r="CA552" s="245">
        <v>41726.716064814813</v>
      </c>
      <c r="CB552" t="s">
        <v>2732</v>
      </c>
      <c r="CC552" s="13"/>
      <c r="CD552" s="67"/>
      <c r="CE552" s="55"/>
      <c r="CF552" s="71"/>
      <c r="CG552" s="71"/>
      <c r="CH552" s="71"/>
      <c r="CI552" s="55"/>
      <c r="CJ552" s="55"/>
      <c r="CK552" s="55"/>
      <c r="CL552" s="55"/>
      <c r="CM552" s="55"/>
      <c r="CN552"/>
      <c r="CO552"/>
      <c r="CP552"/>
      <c r="CQ552"/>
      <c r="CR552"/>
      <c r="CS552"/>
      <c r="CT552"/>
      <c r="CU552" s="86"/>
      <c r="CV552" s="86"/>
      <c r="CW552" s="86"/>
      <c r="CX552" s="86"/>
      <c r="CY552" s="86"/>
      <c r="CZ552"/>
      <c r="DA552"/>
      <c r="DB552"/>
      <c r="DC552"/>
      <c r="DD552"/>
      <c r="DE552"/>
      <c r="DF552"/>
      <c r="DG552">
        <v>372</v>
      </c>
      <c r="DH552">
        <v>464.23162841796875</v>
      </c>
      <c r="DI552">
        <v>-30</v>
      </c>
      <c r="DJ552">
        <v>1.4852321147918701</v>
      </c>
      <c r="DK552">
        <v>146</v>
      </c>
      <c r="DL552">
        <v>119</v>
      </c>
      <c r="DM552"/>
      <c r="DN552"/>
      <c r="DO552"/>
      <c r="DP552"/>
      <c r="DQ552"/>
      <c r="DR552"/>
      <c r="DS552"/>
      <c r="DT552"/>
      <c r="DU552"/>
      <c r="DV552"/>
      <c r="DW552"/>
      <c r="DX552"/>
      <c r="DY552"/>
      <c r="DZ552"/>
      <c r="EA552"/>
      <c r="EB552"/>
      <c r="EC552"/>
      <c r="ED552"/>
      <c r="EE552"/>
      <c r="EF552"/>
      <c r="EG552"/>
      <c r="EH552"/>
      <c r="EI552"/>
      <c r="EJ552" s="159"/>
      <c r="EK552" s="159"/>
      <c r="EL552" s="160"/>
      <c r="FA552" s="78"/>
    </row>
    <row r="553" spans="1:157">
      <c r="A553" s="26"/>
      <c r="B553" s="26"/>
      <c r="C553" s="315"/>
      <c r="D553" s="37" t="s">
        <v>1834</v>
      </c>
      <c r="E553" s="37" t="s">
        <v>1835</v>
      </c>
      <c r="F553" s="38"/>
      <c r="G553" s="39"/>
      <c r="H553" s="40"/>
      <c r="I553" s="40"/>
      <c r="J553" s="40"/>
      <c r="K553" s="40"/>
      <c r="L553" s="40"/>
      <c r="M553" s="40"/>
      <c r="N553" s="40"/>
      <c r="O553" s="40"/>
      <c r="P553" s="40"/>
      <c r="Q553" s="40"/>
      <c r="R553" s="40"/>
      <c r="S553" s="40"/>
      <c r="T553" s="40"/>
      <c r="U553" s="40"/>
      <c r="V553" s="40"/>
      <c r="W553" s="40"/>
      <c r="X553" s="40"/>
      <c r="Y553" s="40"/>
      <c r="Z553" s="40"/>
      <c r="AA553" s="40"/>
      <c r="AB553" s="40"/>
      <c r="AC553" s="40"/>
      <c r="AD553" s="40"/>
      <c r="AE553" s="40"/>
      <c r="AF553" s="40"/>
      <c r="AG553" s="40"/>
      <c r="AH553" s="40"/>
      <c r="AI553" s="40"/>
      <c r="AJ553" s="40"/>
      <c r="AK553" s="40"/>
      <c r="AL553" s="40"/>
      <c r="AM553" s="40"/>
      <c r="AN553" s="40"/>
      <c r="AO553" s="40"/>
      <c r="AP553" s="40"/>
      <c r="AQ553" s="81"/>
      <c r="AR553" s="40"/>
      <c r="AS553" s="40"/>
      <c r="AT553" s="120" t="s">
        <v>922</v>
      </c>
      <c r="AU553" s="40" t="s">
        <v>922</v>
      </c>
      <c r="AV553" s="40" t="s">
        <v>922</v>
      </c>
      <c r="AW553" s="40" t="s">
        <v>922</v>
      </c>
      <c r="AX553" s="40" t="s">
        <v>922</v>
      </c>
      <c r="AY553" s="40" t="s">
        <v>922</v>
      </c>
      <c r="AZ553" s="40" t="s">
        <v>922</v>
      </c>
      <c r="BA553" s="40" t="s">
        <v>922</v>
      </c>
      <c r="BB553" s="40" t="s">
        <v>922</v>
      </c>
      <c r="BC553" s="40" t="s">
        <v>922</v>
      </c>
      <c r="BD553" s="106" t="s">
        <v>922</v>
      </c>
      <c r="BE553" s="140" t="s">
        <v>922</v>
      </c>
      <c r="BF553" s="140" t="s">
        <v>922</v>
      </c>
      <c r="BG553" s="40"/>
      <c r="BH553" s="40"/>
      <c r="BI553" s="40"/>
      <c r="BJ553" s="40"/>
      <c r="BK553" s="40"/>
      <c r="BL553" s="40"/>
      <c r="BM553" s="40"/>
      <c r="BN553" s="40"/>
      <c r="BO553" s="40"/>
      <c r="BS553" s="40"/>
      <c r="BT553" s="40"/>
      <c r="BU553" s="40" t="e">
        <v>#VALUE!</v>
      </c>
      <c r="BV553" s="40">
        <v>0</v>
      </c>
      <c r="BW553" s="40">
        <v>10.88</v>
      </c>
      <c r="BX553" s="49">
        <v>0.12703199339641072</v>
      </c>
      <c r="BY553" s="57" t="s">
        <v>497</v>
      </c>
      <c r="BZ553" s="14" t="s">
        <v>2456</v>
      </c>
      <c r="CA553" s="245">
        <v>41726.71607638889</v>
      </c>
      <c r="CB553" t="s">
        <v>2733</v>
      </c>
      <c r="CC553" s="13"/>
      <c r="CD553" s="67"/>
      <c r="CE553" s="55"/>
      <c r="CF553" s="71"/>
      <c r="CG553" s="71"/>
      <c r="CH553" s="71"/>
      <c r="CI553" s="55"/>
      <c r="CJ553" s="55"/>
      <c r="CK553" s="55"/>
      <c r="CL553" s="55"/>
      <c r="CM553" s="55"/>
      <c r="CN553"/>
      <c r="CO553"/>
      <c r="CP553"/>
      <c r="CQ553"/>
      <c r="CR553"/>
      <c r="CS553"/>
      <c r="CT553"/>
      <c r="CU553" s="86"/>
      <c r="CV553" s="86"/>
      <c r="CW553" s="86"/>
      <c r="CX553" s="86"/>
      <c r="CY553" s="86"/>
      <c r="CZ553"/>
      <c r="DA553"/>
      <c r="DB553"/>
      <c r="DC553"/>
      <c r="DD553"/>
      <c r="DE553"/>
      <c r="DF553"/>
      <c r="DG553">
        <v>373</v>
      </c>
      <c r="DH553">
        <v>467.18548583984375</v>
      </c>
      <c r="DI553">
        <v>-30</v>
      </c>
      <c r="DJ553">
        <v>15.230769157409668</v>
      </c>
      <c r="DK553">
        <v>144</v>
      </c>
      <c r="DL553">
        <v>119</v>
      </c>
      <c r="DM553"/>
      <c r="DN553"/>
      <c r="DO553"/>
      <c r="DP553"/>
      <c r="DQ553"/>
      <c r="DR553"/>
      <c r="DS553"/>
      <c r="DT553"/>
      <c r="DU553"/>
      <c r="DV553"/>
      <c r="DW553"/>
      <c r="DX553"/>
      <c r="DY553"/>
      <c r="DZ553"/>
      <c r="EA553"/>
      <c r="EB553"/>
      <c r="EC553"/>
      <c r="ED553"/>
      <c r="EE553"/>
      <c r="EF553"/>
      <c r="EG553"/>
      <c r="EH553"/>
      <c r="EI553"/>
      <c r="EJ553" s="159"/>
      <c r="EK553" s="159"/>
      <c r="EL553" s="160"/>
      <c r="FA553" s="78"/>
    </row>
    <row r="554" spans="1:157">
      <c r="A554" s="26"/>
      <c r="B554" s="26"/>
      <c r="C554" s="315"/>
      <c r="D554" s="37" t="s">
        <v>1836</v>
      </c>
      <c r="E554" s="37" t="s">
        <v>1837</v>
      </c>
      <c r="F554" s="38"/>
      <c r="G554" s="39"/>
      <c r="H554" s="40"/>
      <c r="I554" s="40"/>
      <c r="J554" s="40"/>
      <c r="K554" s="40"/>
      <c r="L554" s="40"/>
      <c r="M554" s="40"/>
      <c r="N554" s="40"/>
      <c r="O554" s="40"/>
      <c r="P554" s="40"/>
      <c r="Q554" s="40"/>
      <c r="R554" s="40"/>
      <c r="S554" s="40"/>
      <c r="T554" s="40"/>
      <c r="U554" s="40"/>
      <c r="V554" s="40"/>
      <c r="W554" s="40"/>
      <c r="X554" s="40"/>
      <c r="Y554" s="40"/>
      <c r="Z554" s="40"/>
      <c r="AA554" s="40"/>
      <c r="AB554" s="40"/>
      <c r="AC554" s="40"/>
      <c r="AD554" s="40"/>
      <c r="AE554" s="40"/>
      <c r="AF554" s="40"/>
      <c r="AG554" s="40"/>
      <c r="AH554" s="40"/>
      <c r="AI554" s="40"/>
      <c r="AJ554" s="40"/>
      <c r="AK554" s="40"/>
      <c r="AL554" s="40"/>
      <c r="AM554" s="40"/>
      <c r="AN554" s="40"/>
      <c r="AO554" s="40"/>
      <c r="AP554" s="40"/>
      <c r="AQ554" s="81"/>
      <c r="AR554" s="40"/>
      <c r="AS554" s="40"/>
      <c r="AT554" s="120" t="s">
        <v>1214</v>
      </c>
      <c r="AU554" s="40" t="s">
        <v>1214</v>
      </c>
      <c r="AV554" s="40" t="s">
        <v>1214</v>
      </c>
      <c r="AW554" s="40" t="s">
        <v>1214</v>
      </c>
      <c r="AX554" s="40" t="s">
        <v>1214</v>
      </c>
      <c r="AY554" s="40" t="s">
        <v>1214</v>
      </c>
      <c r="AZ554" s="40" t="s">
        <v>1214</v>
      </c>
      <c r="BA554" s="40" t="s">
        <v>1214</v>
      </c>
      <c r="BB554" s="40" t="s">
        <v>1214</v>
      </c>
      <c r="BC554" s="40" t="s">
        <v>1214</v>
      </c>
      <c r="BD554" s="106" t="s">
        <v>1214</v>
      </c>
      <c r="BE554" s="140" t="s">
        <v>1214</v>
      </c>
      <c r="BF554" s="140" t="s">
        <v>1214</v>
      </c>
      <c r="BG554" s="40"/>
      <c r="BH554" s="40"/>
      <c r="BI554" s="40"/>
      <c r="BJ554" s="40"/>
      <c r="BK554" s="40"/>
      <c r="BL554" s="40"/>
      <c r="BM554" s="40"/>
      <c r="BN554" s="40"/>
      <c r="BO554" s="40"/>
      <c r="BS554" s="40"/>
      <c r="BT554" s="40"/>
      <c r="BU554" s="40" t="e">
        <v>#VALUE!</v>
      </c>
      <c r="BV554" s="40">
        <v>0</v>
      </c>
      <c r="BW554" s="40">
        <v>10.933333333333323</v>
      </c>
      <c r="BX554" s="49">
        <v>0.12498724619936781</v>
      </c>
      <c r="BY554" s="57" t="s">
        <v>498</v>
      </c>
      <c r="BZ554" s="14" t="s">
        <v>2458</v>
      </c>
      <c r="CA554" s="245">
        <v>41726.71607638889</v>
      </c>
      <c r="CB554" t="s">
        <v>2734</v>
      </c>
      <c r="CC554" s="13"/>
      <c r="CD554" s="67"/>
      <c r="CE554" s="55"/>
      <c r="CF554" s="71"/>
      <c r="CG554" s="71"/>
      <c r="CH554" s="71"/>
      <c r="CI554" s="55"/>
      <c r="CJ554" s="55"/>
      <c r="CK554" s="55"/>
      <c r="CL554" s="55"/>
      <c r="CM554" s="55"/>
      <c r="CN554"/>
      <c r="CO554"/>
      <c r="CP554"/>
      <c r="CQ554"/>
      <c r="CR554"/>
      <c r="CS554"/>
      <c r="CT554"/>
      <c r="CU554" s="86"/>
      <c r="CV554" s="86"/>
      <c r="CW554" s="86"/>
      <c r="CX554" s="86"/>
      <c r="CY554" s="86"/>
      <c r="CZ554"/>
      <c r="DA554"/>
      <c r="DB554"/>
      <c r="DC554"/>
      <c r="DD554"/>
      <c r="DE554"/>
      <c r="DF554"/>
      <c r="DG554">
        <v>373</v>
      </c>
      <c r="DH554">
        <v>472.90365600585937</v>
      </c>
      <c r="DI554">
        <v>-30</v>
      </c>
      <c r="DJ554">
        <v>1.4090908765792847</v>
      </c>
      <c r="DK554">
        <v>142</v>
      </c>
      <c r="DL554">
        <v>112.5</v>
      </c>
      <c r="DM554"/>
      <c r="DN554"/>
      <c r="DO554"/>
      <c r="DP554"/>
      <c r="DQ554"/>
      <c r="DR554"/>
      <c r="DS554"/>
      <c r="DT554"/>
      <c r="DU554"/>
      <c r="DV554"/>
      <c r="DW554"/>
      <c r="DX554"/>
      <c r="DY554"/>
      <c r="DZ554"/>
      <c r="EA554"/>
      <c r="EB554"/>
      <c r="EC554"/>
      <c r="ED554"/>
      <c r="EE554"/>
      <c r="EF554"/>
      <c r="EG554"/>
      <c r="EH554"/>
      <c r="EI554"/>
      <c r="EJ554" s="159"/>
      <c r="EK554" s="159"/>
      <c r="EL554" s="160"/>
      <c r="FA554" s="78"/>
    </row>
    <row r="555" spans="1:157">
      <c r="A555" s="26"/>
      <c r="B555" s="26"/>
      <c r="C555" s="315"/>
      <c r="D555" s="37" t="s">
        <v>148</v>
      </c>
      <c r="E555" s="37" t="s">
        <v>149</v>
      </c>
      <c r="F555" s="38"/>
      <c r="G555" s="39"/>
      <c r="H555" s="40"/>
      <c r="I555" s="40"/>
      <c r="J555" s="40"/>
      <c r="K555" s="40"/>
      <c r="L555" s="40"/>
      <c r="M555" s="40"/>
      <c r="N555" s="40"/>
      <c r="O555" s="40"/>
      <c r="P555" s="40"/>
      <c r="Q555" s="40"/>
      <c r="R555" s="40"/>
      <c r="S555" s="40"/>
      <c r="T555" s="40"/>
      <c r="U555" s="40"/>
      <c r="V555" s="40"/>
      <c r="W555" s="40"/>
      <c r="X555" s="40"/>
      <c r="Y555" s="40"/>
      <c r="Z555" s="40"/>
      <c r="AA555" s="40"/>
      <c r="AB555" s="40"/>
      <c r="AC555" s="40"/>
      <c r="AD555" s="40"/>
      <c r="AE555" s="40"/>
      <c r="AF555" s="40"/>
      <c r="AG555" s="46"/>
      <c r="AH555" s="40"/>
      <c r="AI555" s="46"/>
      <c r="AJ555" s="40"/>
      <c r="AK555" s="40"/>
      <c r="AL555" s="40"/>
      <c r="AM555" s="40"/>
      <c r="AN555" s="40"/>
      <c r="AO555" s="40"/>
      <c r="AP555" s="40"/>
      <c r="AQ555" s="81"/>
      <c r="AR555" s="40"/>
      <c r="AS555" s="40"/>
      <c r="AT555" s="120" t="s">
        <v>2128</v>
      </c>
      <c r="AU555" s="40" t="s">
        <v>2128</v>
      </c>
      <c r="AV555" s="40" t="s">
        <v>2128</v>
      </c>
      <c r="AW555" s="40" t="s">
        <v>2208</v>
      </c>
      <c r="AX555" s="40" t="s">
        <v>2208</v>
      </c>
      <c r="AY555" s="40" t="s">
        <v>2208</v>
      </c>
      <c r="AZ555" s="40" t="s">
        <v>2208</v>
      </c>
      <c r="BA555" s="40" t="s">
        <v>2208</v>
      </c>
      <c r="BB555" s="40" t="s">
        <v>2208</v>
      </c>
      <c r="BC555" s="40" t="s">
        <v>2208</v>
      </c>
      <c r="BD555" s="106" t="s">
        <v>2208</v>
      </c>
      <c r="BE555" s="140" t="s">
        <v>2208</v>
      </c>
      <c r="BF555" s="140" t="s">
        <v>2208</v>
      </c>
      <c r="BG555" s="40"/>
      <c r="BH555" s="40"/>
      <c r="BI555" s="40"/>
      <c r="BJ555" s="40"/>
      <c r="BK555" s="40"/>
      <c r="BL555" s="40"/>
      <c r="BM555" s="40"/>
      <c r="BN555" s="40"/>
      <c r="BO555" s="40"/>
      <c r="BS555" s="40"/>
      <c r="BT555" s="40"/>
      <c r="BU555" s="40">
        <v>0.34239999999999965</v>
      </c>
      <c r="BV555" s="40">
        <v>0</v>
      </c>
      <c r="BW555" s="40">
        <v>10.986666666666656</v>
      </c>
      <c r="BX555" s="49">
        <v>0.12299147392982397</v>
      </c>
      <c r="BY555" s="57" t="s">
        <v>499</v>
      </c>
      <c r="BZ555" s="14" t="s">
        <v>2460</v>
      </c>
      <c r="CA555" s="245">
        <v>41726.71607638889</v>
      </c>
      <c r="CB555" t="s">
        <v>2735</v>
      </c>
      <c r="CC555" s="13"/>
      <c r="CD555" s="67"/>
      <c r="CE555" s="55"/>
      <c r="CF555" s="71"/>
      <c r="CG555" s="71"/>
      <c r="CH555" s="71"/>
      <c r="CI555" s="55"/>
      <c r="CJ555" s="55"/>
      <c r="CK555" s="55"/>
      <c r="CL555" s="55"/>
      <c r="CM555" s="55"/>
      <c r="CN555"/>
      <c r="CO555"/>
      <c r="CP555"/>
      <c r="CQ555"/>
      <c r="CR555"/>
      <c r="CS555"/>
      <c r="CT555"/>
      <c r="CU555" s="86"/>
      <c r="CV555" s="86"/>
      <c r="CW555" s="86"/>
      <c r="CX555" s="86"/>
      <c r="CY555" s="86"/>
      <c r="CZ555"/>
      <c r="DA555"/>
      <c r="DB555"/>
      <c r="DC555"/>
      <c r="DD555"/>
      <c r="DE555"/>
      <c r="DF555"/>
      <c r="DG555">
        <v>374</v>
      </c>
      <c r="DH555">
        <v>478.69503784179687</v>
      </c>
      <c r="DI555">
        <v>-30</v>
      </c>
      <c r="DJ555">
        <v>1.0431034564971924</v>
      </c>
      <c r="DK555">
        <v>143</v>
      </c>
      <c r="DL555">
        <v>119.5</v>
      </c>
      <c r="DM555"/>
      <c r="DN555"/>
      <c r="DO555"/>
      <c r="DP555"/>
      <c r="DQ555"/>
      <c r="DR555"/>
      <c r="DS555"/>
      <c r="DT555"/>
      <c r="DU555"/>
      <c r="DV555"/>
      <c r="DW555"/>
      <c r="DX555"/>
      <c r="DY555"/>
      <c r="DZ555"/>
      <c r="EA555"/>
      <c r="EB555"/>
      <c r="EC555"/>
      <c r="ED555"/>
      <c r="EE555"/>
      <c r="EF555"/>
      <c r="EG555"/>
      <c r="EH555"/>
      <c r="EI555"/>
      <c r="EJ555" s="159"/>
      <c r="EK555" s="159"/>
      <c r="EL555" s="160"/>
      <c r="FA555" s="78"/>
    </row>
    <row r="556" spans="1:157">
      <c r="A556" s="26"/>
      <c r="B556" s="26"/>
      <c r="C556" s="315"/>
      <c r="D556" s="37" t="s">
        <v>150</v>
      </c>
      <c r="E556" s="37" t="s">
        <v>151</v>
      </c>
      <c r="F556" s="38"/>
      <c r="G556" s="39"/>
      <c r="H556" s="40"/>
      <c r="I556" s="40"/>
      <c r="J556" s="40"/>
      <c r="K556" s="40"/>
      <c r="L556" s="40"/>
      <c r="M556" s="40"/>
      <c r="N556" s="40"/>
      <c r="O556" s="40"/>
      <c r="P556" s="40"/>
      <c r="Q556" s="40"/>
      <c r="R556" s="40"/>
      <c r="S556" s="40"/>
      <c r="T556" s="40"/>
      <c r="U556" s="40"/>
      <c r="V556" s="40"/>
      <c r="W556" s="40"/>
      <c r="X556" s="40"/>
      <c r="Y556" s="40"/>
      <c r="Z556" s="40"/>
      <c r="AA556" s="40"/>
      <c r="AB556" s="40"/>
      <c r="AC556" s="40"/>
      <c r="AD556" s="40"/>
      <c r="AE556" s="40"/>
      <c r="AF556" s="40"/>
      <c r="AG556" s="40"/>
      <c r="AH556" s="40"/>
      <c r="AI556" s="40"/>
      <c r="AJ556" s="40"/>
      <c r="AK556" s="40"/>
      <c r="AL556" s="40"/>
      <c r="AM556" s="40"/>
      <c r="AN556" s="40"/>
      <c r="AO556" s="40"/>
      <c r="AP556" s="40"/>
      <c r="AQ556" s="81"/>
      <c r="AR556" s="40"/>
      <c r="AS556" s="40"/>
      <c r="AT556" s="120" t="s">
        <v>927</v>
      </c>
      <c r="AU556" s="40" t="s">
        <v>927</v>
      </c>
      <c r="AV556" s="40" t="s">
        <v>927</v>
      </c>
      <c r="AW556" s="40" t="s">
        <v>927</v>
      </c>
      <c r="AX556" s="40" t="s">
        <v>927</v>
      </c>
      <c r="AY556" s="40" t="s">
        <v>927</v>
      </c>
      <c r="AZ556" s="40" t="s">
        <v>927</v>
      </c>
      <c r="BA556" s="40" t="s">
        <v>927</v>
      </c>
      <c r="BB556" s="40" t="s">
        <v>927</v>
      </c>
      <c r="BC556" s="40" t="s">
        <v>927</v>
      </c>
      <c r="BD556" s="106" t="s">
        <v>927</v>
      </c>
      <c r="BE556" s="140" t="s">
        <v>927</v>
      </c>
      <c r="BF556" s="140" t="s">
        <v>927</v>
      </c>
      <c r="BG556" s="40"/>
      <c r="BH556" s="40"/>
      <c r="BI556" s="40"/>
      <c r="BJ556" s="40"/>
      <c r="BK556" s="40"/>
      <c r="BL556" s="40"/>
      <c r="BM556" s="40"/>
      <c r="BN556" s="40"/>
      <c r="BO556" s="40"/>
      <c r="BS556" s="40"/>
      <c r="BT556" s="40"/>
      <c r="BU556" s="40" t="e">
        <v>#VALUE!</v>
      </c>
      <c r="BV556" s="40">
        <v>0</v>
      </c>
      <c r="BW556" s="40">
        <v>11.04</v>
      </c>
      <c r="BX556" s="49">
        <v>0.12104312494812479</v>
      </c>
      <c r="BY556" s="57" t="s">
        <v>147</v>
      </c>
      <c r="BZ556" s="14" t="s">
        <v>2462</v>
      </c>
      <c r="CA556" s="245">
        <v>41726.71607638889</v>
      </c>
      <c r="CB556" t="s">
        <v>2736</v>
      </c>
      <c r="CC556" s="13"/>
      <c r="CD556" s="67"/>
      <c r="CE556" s="55"/>
      <c r="CF556" s="71"/>
      <c r="CG556" s="71"/>
      <c r="CH556" s="71"/>
      <c r="CI556" s="55"/>
      <c r="CJ556" s="55"/>
      <c r="CK556" s="55"/>
      <c r="CL556" s="55"/>
      <c r="CM556" s="55"/>
      <c r="CN556"/>
      <c r="CO556"/>
      <c r="CP556"/>
      <c r="CQ556"/>
      <c r="CR556"/>
      <c r="CS556"/>
      <c r="CT556"/>
      <c r="CU556" s="86"/>
      <c r="CV556" s="86"/>
      <c r="CW556" s="86"/>
      <c r="CX556" s="86"/>
      <c r="CY556" s="86"/>
      <c r="CZ556"/>
      <c r="DA556"/>
      <c r="DB556"/>
      <c r="DC556"/>
      <c r="DD556"/>
      <c r="DE556"/>
      <c r="DF556"/>
      <c r="DG556">
        <v>375</v>
      </c>
      <c r="DH556">
        <v>479.18392944335937</v>
      </c>
      <c r="DI556">
        <v>-30</v>
      </c>
      <c r="DJ556">
        <v>27.55555534362793</v>
      </c>
      <c r="DK556">
        <v>136</v>
      </c>
      <c r="DL556">
        <v>119</v>
      </c>
      <c r="DM556"/>
      <c r="DN556"/>
      <c r="DO556"/>
      <c r="DP556"/>
      <c r="DQ556"/>
      <c r="DR556"/>
      <c r="DS556"/>
      <c r="DT556"/>
      <c r="DU556"/>
      <c r="DV556"/>
      <c r="DW556"/>
      <c r="DX556"/>
      <c r="DY556"/>
      <c r="DZ556"/>
      <c r="EA556"/>
      <c r="EB556"/>
      <c r="EC556"/>
      <c r="ED556"/>
      <c r="EE556"/>
      <c r="EF556"/>
      <c r="EG556"/>
      <c r="EH556"/>
      <c r="EI556"/>
      <c r="EJ556" s="159"/>
      <c r="EK556" s="159"/>
      <c r="EL556" s="160"/>
      <c r="FA556" s="78"/>
    </row>
    <row r="557" spans="1:157">
      <c r="A557" s="26"/>
      <c r="B557" s="26"/>
      <c r="C557" s="315"/>
      <c r="D557" s="37" t="s">
        <v>152</v>
      </c>
      <c r="E557" s="37" t="s">
        <v>153</v>
      </c>
      <c r="F557" s="38"/>
      <c r="G557" s="39"/>
      <c r="H557" s="40"/>
      <c r="I557" s="40"/>
      <c r="J557" s="40"/>
      <c r="K557" s="40"/>
      <c r="L557" s="40"/>
      <c r="M557" s="40"/>
      <c r="N557" s="40"/>
      <c r="O557" s="40"/>
      <c r="P557" s="40"/>
      <c r="Q557" s="40"/>
      <c r="R557" s="40"/>
      <c r="S557" s="40"/>
      <c r="T557" s="40"/>
      <c r="U557" s="40"/>
      <c r="V557" s="40"/>
      <c r="W557" s="40"/>
      <c r="X557" s="40"/>
      <c r="Y557" s="40"/>
      <c r="Z557" s="40"/>
      <c r="AA557" s="40"/>
      <c r="AB557" s="40"/>
      <c r="AC557" s="40"/>
      <c r="AD557" s="40"/>
      <c r="AE557" s="40"/>
      <c r="AF557" s="40"/>
      <c r="AG557" s="40"/>
      <c r="AH557" s="40"/>
      <c r="AI557" s="40"/>
      <c r="AJ557" s="40"/>
      <c r="AK557" s="40"/>
      <c r="AL557" s="40"/>
      <c r="AM557" s="40"/>
      <c r="AN557" s="40"/>
      <c r="AO557" s="40"/>
      <c r="AP557" s="40"/>
      <c r="AQ557" s="81"/>
      <c r="AR557" s="40"/>
      <c r="AS557" s="40"/>
      <c r="AT557" s="120" t="s">
        <v>1207</v>
      </c>
      <c r="AU557" s="40" t="s">
        <v>1207</v>
      </c>
      <c r="AV557" s="40" t="s">
        <v>1207</v>
      </c>
      <c r="AW557" s="40" t="s">
        <v>1206</v>
      </c>
      <c r="AX557" s="40" t="s">
        <v>1206</v>
      </c>
      <c r="AY557" s="40" t="s">
        <v>1206</v>
      </c>
      <c r="AZ557" s="40" t="s">
        <v>1206</v>
      </c>
      <c r="BA557" s="40" t="s">
        <v>1206</v>
      </c>
      <c r="BB557" s="40" t="s">
        <v>1206</v>
      </c>
      <c r="BC557" s="40" t="s">
        <v>1206</v>
      </c>
      <c r="BD557" s="106" t="s">
        <v>1206</v>
      </c>
      <c r="BE557" s="140" t="s">
        <v>1206</v>
      </c>
      <c r="BF557" s="140" t="s">
        <v>1206</v>
      </c>
      <c r="BG557" s="40"/>
      <c r="BH557" s="40"/>
      <c r="BI557" s="40"/>
      <c r="BJ557" s="40"/>
      <c r="BK557" s="40"/>
      <c r="BL557" s="40"/>
      <c r="BM557" s="40"/>
      <c r="BN557" s="40"/>
      <c r="BO557" s="40"/>
      <c r="BS557" s="40"/>
      <c r="BT557" s="40"/>
      <c r="BU557" s="40" t="e">
        <v>#VALUE!</v>
      </c>
      <c r="BV557" s="40">
        <v>0</v>
      </c>
      <c r="BW557" s="40">
        <v>11.093333333333321</v>
      </c>
      <c r="BX557" s="49">
        <v>0.11914070858085465</v>
      </c>
      <c r="BY557" s="57" t="s">
        <v>157</v>
      </c>
      <c r="BZ557" s="14" t="s">
        <v>2454</v>
      </c>
      <c r="CA557" s="245">
        <v>41726.71607638889</v>
      </c>
      <c r="CB557" t="s">
        <v>2220</v>
      </c>
      <c r="CC557" s="13"/>
      <c r="CD557" s="67"/>
      <c r="CE557" s="55"/>
      <c r="CF557" s="71"/>
      <c r="CG557" s="71"/>
      <c r="CH557" s="71"/>
      <c r="CI557" s="55"/>
      <c r="CJ557" s="55"/>
      <c r="CK557" s="55"/>
      <c r="CL557" s="55"/>
      <c r="CM557" s="55"/>
      <c r="CN557"/>
      <c r="CO557"/>
      <c r="CP557"/>
      <c r="CQ557"/>
      <c r="CR557"/>
      <c r="CS557"/>
      <c r="CT557"/>
      <c r="CU557" s="86"/>
      <c r="CV557" s="86"/>
      <c r="CW557" s="86"/>
      <c r="CX557" s="86"/>
      <c r="CY557" s="86"/>
      <c r="CZ557"/>
      <c r="DA557"/>
      <c r="DB557"/>
      <c r="DC557"/>
      <c r="DD557"/>
      <c r="DE557"/>
      <c r="DF557"/>
      <c r="DG557">
        <v>376</v>
      </c>
      <c r="DH557">
        <v>484.95697021484375</v>
      </c>
      <c r="DI557">
        <v>-30</v>
      </c>
      <c r="DJ557">
        <v>1.1347825527191162</v>
      </c>
      <c r="DK557">
        <v>128</v>
      </c>
      <c r="DL557">
        <v>117.5</v>
      </c>
      <c r="DM557"/>
      <c r="DN557"/>
      <c r="DO557"/>
      <c r="DP557"/>
      <c r="DQ557"/>
      <c r="DR557"/>
      <c r="DS557"/>
      <c r="DT557"/>
      <c r="DU557"/>
      <c r="DV557"/>
      <c r="DW557"/>
      <c r="DX557"/>
      <c r="DY557"/>
      <c r="DZ557"/>
      <c r="EA557"/>
      <c r="EB557"/>
      <c r="EC557"/>
      <c r="ED557"/>
      <c r="EE557"/>
      <c r="EF557"/>
      <c r="EG557"/>
      <c r="EH557"/>
      <c r="EI557"/>
      <c r="EJ557" s="159"/>
      <c r="EK557" s="159"/>
      <c r="EL557" s="160"/>
      <c r="FA557" s="78"/>
    </row>
    <row r="558" spans="1:157">
      <c r="A558" s="26"/>
      <c r="B558" s="26"/>
      <c r="C558" s="315"/>
      <c r="D558" s="37" t="s">
        <v>154</v>
      </c>
      <c r="E558" s="37" t="s">
        <v>155</v>
      </c>
      <c r="F558" s="38"/>
      <c r="G558" s="39"/>
      <c r="H558" s="40"/>
      <c r="I558" s="40"/>
      <c r="J558" s="40"/>
      <c r="K558" s="40"/>
      <c r="L558" s="40"/>
      <c r="M558" s="40"/>
      <c r="N558" s="40"/>
      <c r="O558" s="40"/>
      <c r="P558" s="40"/>
      <c r="Q558" s="40"/>
      <c r="R558" s="40"/>
      <c r="S558" s="40"/>
      <c r="T558" s="40"/>
      <c r="U558" s="40"/>
      <c r="V558" s="40"/>
      <c r="W558" s="40"/>
      <c r="X558" s="40"/>
      <c r="Y558" s="40"/>
      <c r="Z558" s="40"/>
      <c r="AA558" s="40"/>
      <c r="AB558" s="40"/>
      <c r="AC558" s="40"/>
      <c r="AD558" s="40"/>
      <c r="AE558" s="40"/>
      <c r="AF558" s="40"/>
      <c r="AG558" s="40"/>
      <c r="AH558" s="40"/>
      <c r="AI558" s="40"/>
      <c r="AJ558" s="40"/>
      <c r="AK558" s="40"/>
      <c r="AL558" s="40"/>
      <c r="AM558" s="40"/>
      <c r="AN558" s="40"/>
      <c r="AO558" s="40"/>
      <c r="AP558" s="40"/>
      <c r="AQ558" s="81"/>
      <c r="AR558" s="40"/>
      <c r="AS558" s="40"/>
      <c r="AT558" s="120" t="s">
        <v>922</v>
      </c>
      <c r="AU558" s="40" t="s">
        <v>922</v>
      </c>
      <c r="AV558" s="40" t="s">
        <v>922</v>
      </c>
      <c r="AW558" s="40" t="s">
        <v>922</v>
      </c>
      <c r="AX558" s="40" t="s">
        <v>922</v>
      </c>
      <c r="AY558" s="40" t="s">
        <v>922</v>
      </c>
      <c r="AZ558" s="40" t="s">
        <v>922</v>
      </c>
      <c r="BA558" s="40" t="s">
        <v>922</v>
      </c>
      <c r="BB558" s="40" t="s">
        <v>922</v>
      </c>
      <c r="BC558" s="40" t="s">
        <v>922</v>
      </c>
      <c r="BD558" s="106" t="s">
        <v>922</v>
      </c>
      <c r="BE558" s="140" t="s">
        <v>922</v>
      </c>
      <c r="BF558" s="140" t="s">
        <v>922</v>
      </c>
      <c r="BG558" s="40"/>
      <c r="BH558" s="40"/>
      <c r="BI558" s="40"/>
      <c r="BJ558" s="40"/>
      <c r="BK558" s="40"/>
      <c r="BL558" s="40"/>
      <c r="BM558" s="40"/>
      <c r="BN558" s="40"/>
      <c r="BO558" s="40"/>
      <c r="BS558" s="40"/>
      <c r="BT558" s="40"/>
      <c r="BU558" s="40" t="e">
        <v>#VALUE!</v>
      </c>
      <c r="BV558" s="40">
        <v>0</v>
      </c>
      <c r="BW558" s="40">
        <v>11.146666666666654</v>
      </c>
      <c r="BX558" s="49">
        <v>0.11728279226871875</v>
      </c>
      <c r="BY558" s="57" t="s">
        <v>158</v>
      </c>
      <c r="BZ558" s="14" t="s">
        <v>427</v>
      </c>
      <c r="CA558" s="245">
        <v>41726.71607638889</v>
      </c>
      <c r="CB558" t="s">
        <v>2737</v>
      </c>
      <c r="CC558" s="13"/>
      <c r="CD558" s="67"/>
      <c r="CE558" s="55"/>
      <c r="CF558" s="71"/>
      <c r="CG558" s="71"/>
      <c r="CH558" s="71"/>
      <c r="CI558" s="55"/>
      <c r="CJ558" s="55"/>
      <c r="CK558" s="55"/>
      <c r="CL558" s="55"/>
      <c r="CM558" s="55"/>
      <c r="CN558"/>
      <c r="CO558"/>
      <c r="CP558"/>
      <c r="CQ558"/>
      <c r="CR558"/>
      <c r="CS558"/>
      <c r="CT558"/>
      <c r="CU558" s="86"/>
      <c r="CV558" s="86"/>
      <c r="CW558" s="86"/>
      <c r="CX558" s="86"/>
      <c r="CY558" s="86"/>
      <c r="CZ558"/>
      <c r="DA558"/>
      <c r="DB558"/>
      <c r="DC558"/>
      <c r="DD558"/>
      <c r="DE558"/>
      <c r="DF558"/>
      <c r="DG558">
        <v>376</v>
      </c>
      <c r="DH558">
        <v>490.70828247070312</v>
      </c>
      <c r="DI558">
        <v>-30</v>
      </c>
      <c r="DJ558">
        <v>1.2434782981872559</v>
      </c>
      <c r="DK558">
        <v>110</v>
      </c>
      <c r="DL558">
        <v>118.5</v>
      </c>
      <c r="DM558"/>
      <c r="DN558"/>
      <c r="DO558"/>
      <c r="DP558"/>
      <c r="DQ558"/>
      <c r="DR558"/>
      <c r="DS558"/>
      <c r="DT558"/>
      <c r="DU558"/>
      <c r="DV558"/>
      <c r="DW558"/>
      <c r="DX558"/>
      <c r="DY558"/>
      <c r="DZ558"/>
      <c r="EA558"/>
      <c r="EB558"/>
      <c r="EC558"/>
      <c r="ED558"/>
      <c r="EE558"/>
      <c r="EF558"/>
      <c r="EG558"/>
      <c r="EH558"/>
      <c r="EI558"/>
      <c r="EJ558" s="159"/>
      <c r="EK558" s="159"/>
      <c r="EL558" s="160"/>
      <c r="FA558" s="78"/>
    </row>
    <row r="559" spans="1:157">
      <c r="A559" s="26"/>
      <c r="B559" s="26"/>
      <c r="C559" s="315"/>
      <c r="D559" s="37" t="s">
        <v>156</v>
      </c>
      <c r="E559" s="37" t="s">
        <v>860</v>
      </c>
      <c r="F559" s="38"/>
      <c r="G559" s="39"/>
      <c r="H559" s="40"/>
      <c r="I559" s="40"/>
      <c r="J559" s="40"/>
      <c r="K559" s="40"/>
      <c r="L559" s="40"/>
      <c r="M559" s="40"/>
      <c r="N559" s="40"/>
      <c r="O559" s="40"/>
      <c r="P559" s="40"/>
      <c r="Q559" s="40"/>
      <c r="R559" s="40"/>
      <c r="S559" s="40"/>
      <c r="T559" s="40"/>
      <c r="U559" s="40"/>
      <c r="V559" s="40"/>
      <c r="W559" s="40"/>
      <c r="X559" s="40"/>
      <c r="Y559" s="40"/>
      <c r="Z559" s="40"/>
      <c r="AA559" s="40"/>
      <c r="AB559" s="40"/>
      <c r="AC559" s="40"/>
      <c r="AD559" s="40"/>
      <c r="AE559" s="40"/>
      <c r="AF559" s="40"/>
      <c r="AG559" s="40"/>
      <c r="AH559" s="40"/>
      <c r="AI559" s="40"/>
      <c r="AJ559" s="40"/>
      <c r="AK559" s="40"/>
      <c r="AL559" s="40"/>
      <c r="AM559" s="40"/>
      <c r="AN559" s="40"/>
      <c r="AO559" s="40"/>
      <c r="AP559" s="40"/>
      <c r="AQ559" s="81"/>
      <c r="AR559" s="40"/>
      <c r="AS559" s="40"/>
      <c r="AT559" s="120" t="s">
        <v>922</v>
      </c>
      <c r="AU559" s="40" t="s">
        <v>922</v>
      </c>
      <c r="AV559" s="40" t="s">
        <v>922</v>
      </c>
      <c r="AW559" s="40" t="s">
        <v>922</v>
      </c>
      <c r="AX559" s="40" t="s">
        <v>922</v>
      </c>
      <c r="AY559" s="40" t="s">
        <v>922</v>
      </c>
      <c r="AZ559" s="40" t="s">
        <v>922</v>
      </c>
      <c r="BA559" s="40" t="s">
        <v>922</v>
      </c>
      <c r="BB559" s="40" t="s">
        <v>922</v>
      </c>
      <c r="BC559" s="40" t="s">
        <v>922</v>
      </c>
      <c r="BD559" s="106" t="s">
        <v>922</v>
      </c>
      <c r="BE559" s="140" t="s">
        <v>922</v>
      </c>
      <c r="BF559" s="140" t="s">
        <v>922</v>
      </c>
      <c r="BG559" s="40"/>
      <c r="BH559" s="40"/>
      <c r="BI559" s="40"/>
      <c r="BJ559" s="40"/>
      <c r="BK559" s="40"/>
      <c r="BL559" s="40"/>
      <c r="BM559" s="40"/>
      <c r="BN559" s="40"/>
      <c r="BO559" s="40"/>
      <c r="BS559" s="40"/>
      <c r="BT559" s="40"/>
      <c r="BU559" s="40" t="e">
        <v>#VALUE!</v>
      </c>
      <c r="BV559" s="40">
        <v>0</v>
      </c>
      <c r="BW559" s="40">
        <v>11.2</v>
      </c>
      <c r="BX559" s="49">
        <v>0.11546799886888534</v>
      </c>
      <c r="BY559" s="57" t="s">
        <v>159</v>
      </c>
      <c r="BZ559" s="14" t="s">
        <v>2456</v>
      </c>
      <c r="CA559" s="245">
        <v>41726.716087962966</v>
      </c>
      <c r="CB559" t="s">
        <v>2738</v>
      </c>
      <c r="CC559" s="13"/>
      <c r="CD559" s="67"/>
      <c r="CE559" s="55"/>
      <c r="CF559" s="71"/>
      <c r="CG559" s="71"/>
      <c r="CH559" s="71"/>
      <c r="CI559" s="55"/>
      <c r="CJ559" s="55"/>
      <c r="CK559" s="55"/>
      <c r="CL559" s="55"/>
      <c r="CM559" s="55"/>
      <c r="CN559"/>
      <c r="CO559"/>
      <c r="CP559"/>
      <c r="CQ559"/>
      <c r="CR559"/>
      <c r="CS559"/>
      <c r="CT559"/>
      <c r="CU559" s="86"/>
      <c r="CV559" s="86"/>
      <c r="CW559" s="86"/>
      <c r="CX559" s="86"/>
      <c r="CY559" s="86"/>
      <c r="CZ559"/>
      <c r="DA559"/>
      <c r="DB559"/>
      <c r="DC559"/>
      <c r="DD559"/>
      <c r="DE559"/>
      <c r="DF559"/>
      <c r="DG559">
        <v>377</v>
      </c>
      <c r="DH559">
        <v>496.5587158203125</v>
      </c>
      <c r="DI559">
        <v>-30</v>
      </c>
      <c r="DJ559">
        <v>0.74782609939575195</v>
      </c>
      <c r="DK559">
        <v>110</v>
      </c>
      <c r="DL559">
        <v>118.5</v>
      </c>
      <c r="DM559"/>
      <c r="DN559"/>
      <c r="DO559"/>
      <c r="DP559"/>
      <c r="DQ559"/>
      <c r="DR559"/>
      <c r="DS559"/>
      <c r="DT559"/>
      <c r="DU559"/>
      <c r="DV559"/>
      <c r="DW559"/>
      <c r="DX559"/>
      <c r="DY559"/>
      <c r="DZ559"/>
      <c r="EA559"/>
      <c r="EB559"/>
      <c r="EC559"/>
      <c r="ED559"/>
      <c r="EE559"/>
      <c r="EF559"/>
      <c r="EG559"/>
      <c r="EH559"/>
      <c r="EI559"/>
      <c r="EJ559" s="159"/>
      <c r="EK559" s="159"/>
      <c r="EL559" s="160"/>
      <c r="FA559" s="78"/>
    </row>
    <row r="560" spans="1:157">
      <c r="A560" s="26"/>
      <c r="B560" s="26"/>
      <c r="C560" s="315"/>
      <c r="D560" s="37" t="s">
        <v>861</v>
      </c>
      <c r="E560" s="37" t="s">
        <v>1847</v>
      </c>
      <c r="F560" s="38"/>
      <c r="G560" s="39"/>
      <c r="H560" s="40"/>
      <c r="I560" s="40"/>
      <c r="J560" s="40"/>
      <c r="K560" s="40"/>
      <c r="L560" s="40"/>
      <c r="M560" s="40"/>
      <c r="N560" s="40"/>
      <c r="O560" s="40"/>
      <c r="P560" s="40"/>
      <c r="Q560" s="40"/>
      <c r="R560" s="40"/>
      <c r="S560" s="40"/>
      <c r="T560" s="40"/>
      <c r="U560" s="40"/>
      <c r="V560" s="40"/>
      <c r="W560" s="40"/>
      <c r="X560" s="40"/>
      <c r="Y560" s="40"/>
      <c r="Z560" s="40"/>
      <c r="AA560" s="40"/>
      <c r="AB560" s="40"/>
      <c r="AC560" s="40"/>
      <c r="AD560" s="40"/>
      <c r="AE560" s="40"/>
      <c r="AF560" s="40"/>
      <c r="AG560" s="40"/>
      <c r="AH560" s="40"/>
      <c r="AI560" s="40"/>
      <c r="AJ560" s="40"/>
      <c r="AK560" s="40"/>
      <c r="AL560" s="40"/>
      <c r="AM560" s="40"/>
      <c r="AN560" s="40"/>
      <c r="AO560" s="40"/>
      <c r="AP560" s="40"/>
      <c r="AQ560" s="81"/>
      <c r="AR560" s="40"/>
      <c r="AS560" s="40"/>
      <c r="AT560" s="120" t="s">
        <v>1214</v>
      </c>
      <c r="AU560" s="40" t="s">
        <v>1214</v>
      </c>
      <c r="AV560" s="40" t="s">
        <v>1214</v>
      </c>
      <c r="AW560" s="40" t="s">
        <v>1214</v>
      </c>
      <c r="AX560" s="40" t="s">
        <v>1214</v>
      </c>
      <c r="AY560" s="40" t="s">
        <v>1214</v>
      </c>
      <c r="AZ560" s="40" t="s">
        <v>1214</v>
      </c>
      <c r="BA560" s="40" t="s">
        <v>1214</v>
      </c>
      <c r="BB560" s="40" t="s">
        <v>1214</v>
      </c>
      <c r="BC560" s="40" t="s">
        <v>1214</v>
      </c>
      <c r="BD560" s="106" t="s">
        <v>1214</v>
      </c>
      <c r="BE560" s="140" t="s">
        <v>1214</v>
      </c>
      <c r="BF560" s="140" t="s">
        <v>1214</v>
      </c>
      <c r="BG560" s="40"/>
      <c r="BH560" s="40"/>
      <c r="BI560" s="40"/>
      <c r="BJ560" s="40"/>
      <c r="BK560" s="40"/>
      <c r="BL560" s="40"/>
      <c r="BM560" s="40"/>
      <c r="BN560" s="40"/>
      <c r="BO560" s="40"/>
      <c r="BS560" s="40"/>
      <c r="BT560" s="40"/>
      <c r="BU560" s="40" t="e">
        <v>#VALUE!</v>
      </c>
      <c r="BV560" s="40">
        <v>0</v>
      </c>
      <c r="BW560" s="40">
        <v>11.25333333333332</v>
      </c>
      <c r="BX560" s="49">
        <v>0.11369500410230182</v>
      </c>
      <c r="BY560" s="57" t="s">
        <v>160</v>
      </c>
      <c r="BZ560" s="14" t="s">
        <v>2458</v>
      </c>
      <c r="CA560" s="245">
        <v>41726.716087962966</v>
      </c>
      <c r="CB560" t="s">
        <v>2739</v>
      </c>
      <c r="CC560" s="13"/>
      <c r="CD560" s="67"/>
      <c r="CE560" s="55"/>
      <c r="CF560" s="71"/>
      <c r="CG560" s="71"/>
      <c r="CH560" s="71"/>
      <c r="CI560" s="55"/>
      <c r="CJ560" s="55"/>
      <c r="CK560" s="55"/>
      <c r="CL560" s="55"/>
      <c r="CM560" s="55"/>
      <c r="CN560"/>
      <c r="CO560"/>
      <c r="CP560"/>
      <c r="CQ560"/>
      <c r="CR560"/>
      <c r="CS560"/>
      <c r="CT560"/>
      <c r="CU560" s="86"/>
      <c r="CV560" s="86"/>
      <c r="CW560" s="86"/>
      <c r="CX560" s="86"/>
      <c r="CY560" s="86"/>
      <c r="CZ560"/>
      <c r="DA560"/>
      <c r="DB560"/>
      <c r="DC560"/>
      <c r="DD560"/>
      <c r="DE560"/>
      <c r="DF560"/>
      <c r="DG560">
        <v>378</v>
      </c>
      <c r="DH560">
        <v>502.37188720703125</v>
      </c>
      <c r="DI560">
        <v>-30</v>
      </c>
      <c r="DJ560">
        <v>0.93421053886413574</v>
      </c>
      <c r="DK560">
        <v>139</v>
      </c>
      <c r="DL560">
        <v>118.5</v>
      </c>
      <c r="DM560"/>
      <c r="DN560"/>
      <c r="DO560"/>
      <c r="DP560"/>
      <c r="DQ560"/>
      <c r="DR560"/>
      <c r="DS560"/>
      <c r="DT560"/>
      <c r="DU560"/>
      <c r="DV560"/>
      <c r="DW560"/>
      <c r="DX560"/>
      <c r="DY560"/>
      <c r="DZ560"/>
      <c r="EA560"/>
      <c r="EB560"/>
      <c r="EC560"/>
      <c r="ED560"/>
      <c r="EE560"/>
      <c r="EF560"/>
      <c r="EG560"/>
      <c r="EH560"/>
      <c r="EI560"/>
      <c r="EJ560" s="159"/>
      <c r="EK560" s="159"/>
      <c r="EL560" s="160"/>
      <c r="FA560" s="78"/>
    </row>
    <row r="561" spans="1:157">
      <c r="A561" s="26"/>
      <c r="B561" s="26"/>
      <c r="C561" s="315"/>
      <c r="D561" s="37" t="s">
        <v>1848</v>
      </c>
      <c r="E561" s="37" t="s">
        <v>1849</v>
      </c>
      <c r="F561" s="38"/>
      <c r="G561" s="39"/>
      <c r="H561" s="40"/>
      <c r="I561" s="40"/>
      <c r="J561" s="40"/>
      <c r="K561" s="40"/>
      <c r="L561" s="40"/>
      <c r="M561" s="40"/>
      <c r="N561" s="40"/>
      <c r="O561" s="40"/>
      <c r="P561" s="40"/>
      <c r="Q561" s="40"/>
      <c r="R561" s="40"/>
      <c r="S561" s="40"/>
      <c r="T561" s="40"/>
      <c r="U561" s="40"/>
      <c r="V561" s="40"/>
      <c r="W561" s="40"/>
      <c r="X561" s="40"/>
      <c r="Y561" s="40"/>
      <c r="Z561" s="40"/>
      <c r="AA561" s="40"/>
      <c r="AB561" s="40"/>
      <c r="AC561" s="40"/>
      <c r="AD561" s="40"/>
      <c r="AE561" s="40"/>
      <c r="AF561" s="40"/>
      <c r="AG561" s="46"/>
      <c r="AH561" s="40"/>
      <c r="AI561" s="46"/>
      <c r="AJ561" s="40"/>
      <c r="AK561" s="40"/>
      <c r="AL561" s="40"/>
      <c r="AM561" s="40"/>
      <c r="AN561" s="40"/>
      <c r="AO561" s="40"/>
      <c r="AP561" s="40"/>
      <c r="AQ561" s="81"/>
      <c r="AR561" s="40"/>
      <c r="AS561" s="40"/>
      <c r="AT561" s="120" t="s">
        <v>2128</v>
      </c>
      <c r="AU561" s="40" t="s">
        <v>2128</v>
      </c>
      <c r="AV561" s="40" t="s">
        <v>2128</v>
      </c>
      <c r="AW561" s="40" t="s">
        <v>2208</v>
      </c>
      <c r="AX561" s="40" t="s">
        <v>2208</v>
      </c>
      <c r="AY561" s="40" t="s">
        <v>2208</v>
      </c>
      <c r="AZ561" s="40" t="s">
        <v>2208</v>
      </c>
      <c r="BA561" s="40" t="s">
        <v>2208</v>
      </c>
      <c r="BB561" s="40" t="s">
        <v>2208</v>
      </c>
      <c r="BC561" s="40" t="s">
        <v>2208</v>
      </c>
      <c r="BD561" s="106" t="s">
        <v>2208</v>
      </c>
      <c r="BE561" s="140" t="s">
        <v>2208</v>
      </c>
      <c r="BF561" s="140" t="s">
        <v>2208</v>
      </c>
      <c r="BG561" s="40"/>
      <c r="BH561" s="40"/>
      <c r="BI561" s="40"/>
      <c r="BJ561" s="40"/>
      <c r="BK561" s="40"/>
      <c r="BL561" s="40"/>
      <c r="BM561" s="40"/>
      <c r="BN561" s="40"/>
      <c r="BO561" s="40"/>
      <c r="BS561" s="40"/>
      <c r="BT561" s="40"/>
      <c r="BU561" s="40" t="e">
        <v>#VALUE!</v>
      </c>
      <c r="BV561" s="40">
        <v>0</v>
      </c>
      <c r="BW561" s="40">
        <v>11.306666666666652</v>
      </c>
      <c r="BX561" s="49">
        <v>0.11196253413714863</v>
      </c>
      <c r="BY561" s="57" t="s">
        <v>161</v>
      </c>
      <c r="BZ561" s="14" t="s">
        <v>2460</v>
      </c>
      <c r="CA561" s="245">
        <v>41726.716087962966</v>
      </c>
      <c r="CB561" t="s">
        <v>2740</v>
      </c>
      <c r="CC561" s="13"/>
      <c r="CD561" s="67"/>
      <c r="CE561" s="55"/>
      <c r="CF561" s="71"/>
      <c r="CG561" s="71"/>
      <c r="CH561" s="71"/>
      <c r="CI561" s="55"/>
      <c r="CJ561" s="55"/>
      <c r="CK561" s="55"/>
      <c r="CL561" s="55"/>
      <c r="CM561" s="55"/>
      <c r="CN561"/>
      <c r="CO561"/>
      <c r="CP561"/>
      <c r="CQ561"/>
      <c r="CR561"/>
      <c r="CS561"/>
      <c r="CT561"/>
      <c r="CU561" s="86"/>
      <c r="CV561" s="86"/>
      <c r="CW561" s="86"/>
      <c r="CX561" s="86"/>
      <c r="CY561" s="86"/>
      <c r="CZ561"/>
      <c r="DA561"/>
      <c r="DB561"/>
      <c r="DC561"/>
      <c r="DD561"/>
      <c r="DE561"/>
      <c r="DF561"/>
      <c r="DG561">
        <v>379</v>
      </c>
      <c r="DH561">
        <v>508.17568969726562</v>
      </c>
      <c r="DI561">
        <v>-30</v>
      </c>
      <c r="DJ561">
        <v>0.98095238208770752</v>
      </c>
      <c r="DK561">
        <v>147</v>
      </c>
      <c r="DL561">
        <v>113.5</v>
      </c>
      <c r="DM561"/>
      <c r="DN561"/>
      <c r="DO561"/>
      <c r="DP561"/>
      <c r="DQ561"/>
      <c r="DR561"/>
      <c r="DS561"/>
      <c r="DT561"/>
      <c r="DU561"/>
      <c r="DV561"/>
      <c r="DW561"/>
      <c r="DX561"/>
      <c r="DY561"/>
      <c r="DZ561"/>
      <c r="EA561"/>
      <c r="EB561"/>
      <c r="EC561"/>
      <c r="ED561"/>
      <c r="EE561"/>
      <c r="EF561"/>
      <c r="EG561"/>
      <c r="EH561"/>
      <c r="EI561"/>
      <c r="EJ561" s="159"/>
      <c r="EK561" s="159"/>
      <c r="EL561" s="160"/>
      <c r="FA561" s="78"/>
    </row>
    <row r="562" spans="1:157">
      <c r="A562" s="26"/>
      <c r="B562" s="26"/>
      <c r="C562" s="315"/>
      <c r="D562" s="37" t="s">
        <v>1850</v>
      </c>
      <c r="E562" s="37" t="s">
        <v>1851</v>
      </c>
      <c r="F562" s="38"/>
      <c r="G562" s="39"/>
      <c r="H562" s="40"/>
      <c r="I562" s="40"/>
      <c r="J562" s="40"/>
      <c r="K562" s="40"/>
      <c r="L562" s="40"/>
      <c r="M562" s="40"/>
      <c r="N562" s="40"/>
      <c r="O562" s="40"/>
      <c r="P562" s="40"/>
      <c r="Q562" s="40"/>
      <c r="R562" s="40"/>
      <c r="S562" s="40"/>
      <c r="T562" s="40"/>
      <c r="U562" s="40"/>
      <c r="V562" s="40"/>
      <c r="W562" s="40"/>
      <c r="X562" s="40"/>
      <c r="Y562" s="40"/>
      <c r="Z562" s="40"/>
      <c r="AA562" s="40"/>
      <c r="AB562" s="40"/>
      <c r="AC562" s="40"/>
      <c r="AD562" s="40"/>
      <c r="AE562" s="40"/>
      <c r="AF562" s="40"/>
      <c r="AG562" s="40"/>
      <c r="AH562" s="40"/>
      <c r="AI562" s="40"/>
      <c r="AJ562" s="40"/>
      <c r="AK562" s="40"/>
      <c r="AL562" s="40"/>
      <c r="AM562" s="40"/>
      <c r="AN562" s="40"/>
      <c r="AO562" s="40"/>
      <c r="AP562" s="40"/>
      <c r="AQ562" s="81"/>
      <c r="AR562" s="40"/>
      <c r="AS562" s="40"/>
      <c r="AT562" s="120" t="s">
        <v>927</v>
      </c>
      <c r="AU562" s="40" t="s">
        <v>927</v>
      </c>
      <c r="AV562" s="40" t="s">
        <v>927</v>
      </c>
      <c r="AW562" s="40" t="s">
        <v>927</v>
      </c>
      <c r="AX562" s="40" t="s">
        <v>927</v>
      </c>
      <c r="AY562" s="40" t="s">
        <v>927</v>
      </c>
      <c r="AZ562" s="40" t="s">
        <v>927</v>
      </c>
      <c r="BA562" s="40" t="s">
        <v>927</v>
      </c>
      <c r="BB562" s="40" t="s">
        <v>927</v>
      </c>
      <c r="BC562" s="40" t="s">
        <v>927</v>
      </c>
      <c r="BD562" s="106" t="s">
        <v>927</v>
      </c>
      <c r="BE562" s="140" t="s">
        <v>927</v>
      </c>
      <c r="BF562" s="140" t="s">
        <v>927</v>
      </c>
      <c r="BG562" s="40"/>
      <c r="BH562" s="40"/>
      <c r="BI562" s="40"/>
      <c r="BJ562" s="40"/>
      <c r="BK562" s="40"/>
      <c r="BL562" s="40"/>
      <c r="BM562" s="40"/>
      <c r="BN562" s="40"/>
      <c r="BO562" s="40"/>
      <c r="BS562" s="40"/>
      <c r="BT562" s="40"/>
      <c r="BU562" s="40" t="e">
        <v>#VALUE!</v>
      </c>
      <c r="BV562" s="40">
        <v>0</v>
      </c>
      <c r="BW562" s="40">
        <v>11.36</v>
      </c>
      <c r="BX562" s="49">
        <v>0.110269363300196</v>
      </c>
      <c r="BY562" s="57" t="s">
        <v>162</v>
      </c>
      <c r="BZ562" s="14" t="s">
        <v>2462</v>
      </c>
      <c r="CA562" s="245">
        <v>41726.716087962966</v>
      </c>
      <c r="CB562" t="s">
        <v>2741</v>
      </c>
      <c r="CC562" s="13"/>
      <c r="CD562" s="67"/>
      <c r="CE562" s="55"/>
      <c r="CF562" s="71"/>
      <c r="CG562" s="71"/>
      <c r="CH562" s="71"/>
      <c r="CI562" s="55"/>
      <c r="CJ562" s="55"/>
      <c r="CK562" s="55"/>
      <c r="CL562" s="55"/>
      <c r="CM562" s="55"/>
      <c r="CN562"/>
      <c r="CO562"/>
      <c r="CP562"/>
      <c r="CQ562"/>
      <c r="CR562"/>
      <c r="CS562"/>
      <c r="CT562"/>
      <c r="CU562" s="86"/>
      <c r="CV562" s="86"/>
      <c r="CW562" s="86"/>
      <c r="CX562" s="86"/>
      <c r="CY562" s="86"/>
      <c r="CZ562"/>
      <c r="DA562"/>
      <c r="DB562"/>
      <c r="DC562"/>
      <c r="DD562"/>
      <c r="DE562"/>
      <c r="DF562"/>
      <c r="DG562">
        <v>379</v>
      </c>
      <c r="DH562">
        <v>514.00885009765625</v>
      </c>
      <c r="DI562">
        <v>-30</v>
      </c>
      <c r="DJ562">
        <v>0.8340611457824707</v>
      </c>
      <c r="DK562">
        <v>163</v>
      </c>
      <c r="DL562">
        <v>115</v>
      </c>
      <c r="DM562"/>
      <c r="DN562"/>
      <c r="DO562"/>
      <c r="DP562"/>
      <c r="DQ562"/>
      <c r="DR562"/>
      <c r="DS562"/>
      <c r="DT562"/>
      <c r="DU562"/>
      <c r="DV562"/>
      <c r="DW562"/>
      <c r="DX562"/>
      <c r="DY562"/>
      <c r="DZ562"/>
      <c r="EA562"/>
      <c r="EB562"/>
      <c r="EC562"/>
      <c r="ED562"/>
      <c r="EE562"/>
      <c r="EF562"/>
      <c r="EG562"/>
      <c r="EH562"/>
      <c r="EI562"/>
      <c r="EJ562" s="159"/>
      <c r="EK562" s="159"/>
      <c r="EL562" s="160"/>
      <c r="FA562" s="78"/>
    </row>
    <row r="563" spans="1:157">
      <c r="A563" s="26"/>
      <c r="B563" s="26"/>
      <c r="C563" s="315"/>
      <c r="D563" s="37" t="s">
        <v>1852</v>
      </c>
      <c r="E563" s="37" t="s">
        <v>1853</v>
      </c>
      <c r="F563" s="38"/>
      <c r="G563" s="39"/>
      <c r="H563" s="40"/>
      <c r="I563" s="40"/>
      <c r="J563" s="40"/>
      <c r="K563" s="40"/>
      <c r="L563" s="40"/>
      <c r="M563" s="40"/>
      <c r="N563" s="40"/>
      <c r="O563" s="40"/>
      <c r="P563" s="40"/>
      <c r="Q563" s="40"/>
      <c r="R563" s="40"/>
      <c r="S563" s="40"/>
      <c r="T563" s="40"/>
      <c r="U563" s="40"/>
      <c r="V563" s="40"/>
      <c r="W563" s="40"/>
      <c r="X563" s="40"/>
      <c r="Y563" s="40"/>
      <c r="Z563" s="40"/>
      <c r="AA563" s="40"/>
      <c r="AB563" s="40"/>
      <c r="AC563" s="40"/>
      <c r="AD563" s="40"/>
      <c r="AE563" s="40"/>
      <c r="AF563" s="40"/>
      <c r="AG563" s="40"/>
      <c r="AH563" s="40"/>
      <c r="AI563" s="40"/>
      <c r="AJ563" s="40"/>
      <c r="AK563" s="40"/>
      <c r="AL563" s="40"/>
      <c r="AM563" s="40"/>
      <c r="AN563" s="40"/>
      <c r="AO563" s="40"/>
      <c r="AP563" s="40"/>
      <c r="AQ563" s="81"/>
      <c r="AR563" s="40"/>
      <c r="AS563" s="40"/>
      <c r="AT563" s="120" t="s">
        <v>1929</v>
      </c>
      <c r="AU563" s="40" t="s">
        <v>1929</v>
      </c>
      <c r="AV563" s="40" t="s">
        <v>1929</v>
      </c>
      <c r="AW563" s="40" t="s">
        <v>1929</v>
      </c>
      <c r="AX563" s="40" t="s">
        <v>1929</v>
      </c>
      <c r="AY563" s="40" t="s">
        <v>1929</v>
      </c>
      <c r="AZ563" s="40" t="s">
        <v>1929</v>
      </c>
      <c r="BA563" s="40" t="s">
        <v>1929</v>
      </c>
      <c r="BB563" s="40" t="s">
        <v>1929</v>
      </c>
      <c r="BC563" s="40" t="s">
        <v>1929</v>
      </c>
      <c r="BD563" s="106" t="s">
        <v>1929</v>
      </c>
      <c r="BE563" s="140" t="s">
        <v>1929</v>
      </c>
      <c r="BF563" s="140" t="s">
        <v>1929</v>
      </c>
      <c r="BG563" s="40"/>
      <c r="BH563" s="40"/>
      <c r="BI563" s="40"/>
      <c r="BJ563" s="40"/>
      <c r="BK563" s="40"/>
      <c r="BL563" s="40"/>
      <c r="BM563" s="40"/>
      <c r="BN563" s="40"/>
      <c r="BO563" s="40"/>
      <c r="BS563" s="40"/>
      <c r="BT563" s="40"/>
      <c r="BU563" s="40">
        <v>-1.2565</v>
      </c>
      <c r="BV563" s="40">
        <v>0</v>
      </c>
      <c r="BW563" s="40">
        <v>11.413333333333318</v>
      </c>
      <c r="BX563" s="49">
        <v>0.10861431190838497</v>
      </c>
      <c r="BY563" s="57" t="s">
        <v>163</v>
      </c>
      <c r="BZ563" s="14" t="s">
        <v>2454</v>
      </c>
      <c r="CA563" s="245">
        <v>41726.716087962966</v>
      </c>
      <c r="CB563" t="s">
        <v>2220</v>
      </c>
      <c r="CC563" s="13"/>
      <c r="CD563" s="67"/>
      <c r="CE563" s="55"/>
      <c r="CF563" s="71"/>
      <c r="CG563" s="71"/>
      <c r="CH563" s="71"/>
      <c r="CI563" s="55"/>
      <c r="CJ563" s="55"/>
      <c r="CK563" s="55"/>
      <c r="CL563" s="55"/>
      <c r="CM563" s="55"/>
      <c r="CN563"/>
      <c r="CO563"/>
      <c r="CP563"/>
      <c r="CQ563"/>
      <c r="CR563"/>
      <c r="CS563"/>
      <c r="CT563"/>
      <c r="CU563" s="86"/>
      <c r="CV563" s="86"/>
      <c r="CW563" s="86"/>
      <c r="CX563" s="86"/>
      <c r="CY563" s="86"/>
      <c r="CZ563"/>
      <c r="DA563"/>
      <c r="DB563"/>
      <c r="DC563"/>
      <c r="DD563"/>
      <c r="DE563"/>
      <c r="DF563"/>
      <c r="DG563">
        <v>380</v>
      </c>
      <c r="DH563">
        <v>519.8311767578125</v>
      </c>
      <c r="DI563">
        <v>-30</v>
      </c>
      <c r="DJ563">
        <v>0.88834953308105469</v>
      </c>
      <c r="DK563">
        <v>154</v>
      </c>
      <c r="DL563">
        <v>119.5</v>
      </c>
      <c r="DM563"/>
      <c r="DN563"/>
      <c r="DO563"/>
      <c r="DP563"/>
      <c r="DQ563"/>
      <c r="DR563"/>
      <c r="DS563"/>
      <c r="DT563"/>
      <c r="DU563"/>
      <c r="DV563"/>
      <c r="DW563"/>
      <c r="DX563"/>
      <c r="DY563"/>
      <c r="DZ563"/>
      <c r="EA563"/>
      <c r="EB563"/>
      <c r="EC563"/>
      <c r="ED563"/>
      <c r="EE563"/>
      <c r="EF563"/>
      <c r="EG563"/>
      <c r="EH563"/>
      <c r="EI563"/>
      <c r="EJ563" s="159"/>
      <c r="EK563" s="159"/>
      <c r="EL563" s="160"/>
      <c r="FA563" s="78"/>
    </row>
    <row r="564" spans="1:157">
      <c r="A564" s="26"/>
      <c r="B564" s="26"/>
      <c r="C564" s="315"/>
      <c r="D564" s="37" t="s">
        <v>1854</v>
      </c>
      <c r="E564" s="37" t="s">
        <v>1855</v>
      </c>
      <c r="F564" s="41"/>
      <c r="G564" s="39"/>
      <c r="H564" s="40"/>
      <c r="I564" s="40"/>
      <c r="J564" s="40"/>
      <c r="K564" s="40"/>
      <c r="L564" s="40"/>
      <c r="M564" s="40"/>
      <c r="N564" s="40"/>
      <c r="O564" s="40"/>
      <c r="P564" s="40"/>
      <c r="Q564" s="40"/>
      <c r="R564" s="40"/>
      <c r="S564" s="40"/>
      <c r="T564" s="40"/>
      <c r="U564" s="40"/>
      <c r="V564" s="40"/>
      <c r="W564" s="40"/>
      <c r="X564" s="40"/>
      <c r="Y564" s="40"/>
      <c r="Z564" s="40"/>
      <c r="AA564" s="40"/>
      <c r="AB564" s="40"/>
      <c r="AC564" s="40"/>
      <c r="AD564" s="40"/>
      <c r="AE564" s="40"/>
      <c r="AF564" s="40"/>
      <c r="AG564" s="40"/>
      <c r="AH564" s="40"/>
      <c r="AI564" s="40"/>
      <c r="AJ564" s="40"/>
      <c r="AK564" s="40"/>
      <c r="AL564" s="40"/>
      <c r="AM564" s="40"/>
      <c r="AN564" s="40"/>
      <c r="AO564" s="40"/>
      <c r="AP564" s="40"/>
      <c r="AQ564" s="81"/>
      <c r="AR564" s="40"/>
      <c r="AS564" s="40"/>
      <c r="AT564" s="120" t="s">
        <v>1015</v>
      </c>
      <c r="AU564" s="40" t="s">
        <v>1015</v>
      </c>
      <c r="AV564" s="40" t="s">
        <v>1015</v>
      </c>
      <c r="AW564" s="40" t="s">
        <v>1015</v>
      </c>
      <c r="AX564" s="40" t="s">
        <v>1015</v>
      </c>
      <c r="AY564" s="40" t="s">
        <v>1015</v>
      </c>
      <c r="AZ564" s="40" t="s">
        <v>1015</v>
      </c>
      <c r="BA564" s="40" t="s">
        <v>1015</v>
      </c>
      <c r="BB564" s="40" t="s">
        <v>1015</v>
      </c>
      <c r="BC564" s="40" t="s">
        <v>1015</v>
      </c>
      <c r="BD564" s="106" t="s">
        <v>1015</v>
      </c>
      <c r="BE564" s="140" t="s">
        <v>1015</v>
      </c>
      <c r="BF564" s="140" t="s">
        <v>1015</v>
      </c>
      <c r="BG564" s="40"/>
      <c r="BH564" s="40"/>
      <c r="BI564" s="40"/>
      <c r="BJ564" s="40"/>
      <c r="BK564" s="40"/>
      <c r="BL564" s="40"/>
      <c r="BM564" s="40"/>
      <c r="BN564" s="40"/>
      <c r="BO564" s="40"/>
      <c r="BS564" s="40"/>
      <c r="BT564" s="40"/>
      <c r="BU564" s="40" t="e">
        <v>#VALUE!</v>
      </c>
      <c r="BV564" s="40">
        <v>0</v>
      </c>
      <c r="BW564" s="40">
        <v>11.466666666666651</v>
      </c>
      <c r="BX564" s="49">
        <v>0.1069962442134689</v>
      </c>
      <c r="BY564" s="57" t="s">
        <v>164</v>
      </c>
      <c r="BZ564" s="14" t="s">
        <v>427</v>
      </c>
      <c r="CA564" s="245">
        <v>41726.716087962966</v>
      </c>
      <c r="CB564" t="s">
        <v>2742</v>
      </c>
      <c r="CC564" s="13"/>
      <c r="CD564" s="67"/>
      <c r="CE564" s="55"/>
      <c r="CF564" s="71"/>
      <c r="CG564" s="71"/>
      <c r="CH564" s="71"/>
      <c r="CI564" s="55"/>
      <c r="CJ564" s="55"/>
      <c r="CK564" s="55"/>
      <c r="CL564" s="55"/>
      <c r="CM564" s="55"/>
      <c r="CN564"/>
      <c r="CO564"/>
      <c r="CP564"/>
      <c r="CQ564"/>
      <c r="CR564"/>
      <c r="CS564"/>
      <c r="CT564"/>
      <c r="CU564" s="86"/>
      <c r="CV564" s="86"/>
      <c r="CW564" s="86"/>
      <c r="CX564" s="86"/>
      <c r="CY564" s="86"/>
      <c r="CZ564"/>
      <c r="DA564"/>
      <c r="DB564"/>
      <c r="DC564"/>
      <c r="DD564"/>
      <c r="DE564"/>
      <c r="DF564"/>
      <c r="DG564">
        <v>381</v>
      </c>
      <c r="DH564">
        <v>525.64080810546875</v>
      </c>
      <c r="DI564">
        <v>-30</v>
      </c>
      <c r="DJ564">
        <v>0.95192307233810425</v>
      </c>
      <c r="DK564">
        <v>141</v>
      </c>
      <c r="DL564">
        <v>108.5</v>
      </c>
      <c r="DM564"/>
      <c r="DN564"/>
      <c r="DO564"/>
      <c r="DP564"/>
      <c r="DQ564"/>
      <c r="DR564"/>
      <c r="DS564"/>
      <c r="DT564"/>
      <c r="DU564"/>
      <c r="DV564"/>
      <c r="DW564"/>
      <c r="DX564"/>
      <c r="DY564"/>
      <c r="DZ564"/>
      <c r="EA564"/>
      <c r="EB564"/>
      <c r="EC564"/>
      <c r="ED564"/>
      <c r="EE564"/>
      <c r="EF564"/>
      <c r="EG564"/>
      <c r="EH564"/>
      <c r="EI564"/>
      <c r="EJ564" s="159"/>
      <c r="EK564" s="159"/>
      <c r="EL564" s="160"/>
      <c r="FA564" s="78"/>
    </row>
    <row r="565" spans="1:157">
      <c r="A565" s="26"/>
      <c r="B565" s="26"/>
      <c r="C565" s="315"/>
      <c r="D565" s="37" t="s">
        <v>1451</v>
      </c>
      <c r="E565" s="37" t="s">
        <v>1452</v>
      </c>
      <c r="F565" s="38"/>
      <c r="G565" s="39"/>
      <c r="H565" s="40"/>
      <c r="I565" s="40"/>
      <c r="J565" s="40"/>
      <c r="K565" s="40"/>
      <c r="L565" s="40"/>
      <c r="M565" s="40"/>
      <c r="N565" s="40"/>
      <c r="O565" s="40"/>
      <c r="P565" s="40"/>
      <c r="Q565" s="40"/>
      <c r="R565" s="40"/>
      <c r="S565" s="40"/>
      <c r="T565" s="40"/>
      <c r="U565" s="40"/>
      <c r="V565" s="40"/>
      <c r="W565" s="40"/>
      <c r="X565" s="40"/>
      <c r="Y565" s="40"/>
      <c r="Z565" s="40"/>
      <c r="AA565" s="40"/>
      <c r="AB565" s="40"/>
      <c r="AC565" s="40"/>
      <c r="AD565" s="40"/>
      <c r="AE565" s="40"/>
      <c r="AF565" s="40"/>
      <c r="AG565" s="40"/>
      <c r="AH565" s="40"/>
      <c r="AI565" s="40"/>
      <c r="AJ565" s="40"/>
      <c r="AK565" s="40"/>
      <c r="AL565" s="40"/>
      <c r="AM565" s="40"/>
      <c r="AN565" s="40"/>
      <c r="AO565" s="40"/>
      <c r="AP565" s="40"/>
      <c r="AQ565" s="81"/>
      <c r="AR565" s="40"/>
      <c r="AS565" s="40"/>
      <c r="AT565" s="120" t="s">
        <v>1929</v>
      </c>
      <c r="AU565" s="40" t="s">
        <v>1929</v>
      </c>
      <c r="AV565" s="40" t="s">
        <v>1929</v>
      </c>
      <c r="AW565" s="40" t="s">
        <v>1929</v>
      </c>
      <c r="AX565" s="40" t="s">
        <v>1929</v>
      </c>
      <c r="AY565" s="40" t="s">
        <v>1929</v>
      </c>
      <c r="AZ565" s="40" t="s">
        <v>1929</v>
      </c>
      <c r="BA565" s="40" t="s">
        <v>1929</v>
      </c>
      <c r="BB565" s="40" t="s">
        <v>1929</v>
      </c>
      <c r="BC565" s="40" t="s">
        <v>1929</v>
      </c>
      <c r="BD565" s="106" t="s">
        <v>1929</v>
      </c>
      <c r="BE565" s="140" t="s">
        <v>1929</v>
      </c>
      <c r="BF565" s="140" t="s">
        <v>1929</v>
      </c>
      <c r="BG565" s="40"/>
      <c r="BH565" s="40"/>
      <c r="BI565" s="40"/>
      <c r="BJ565" s="40"/>
      <c r="BK565" s="40"/>
      <c r="BL565" s="40"/>
      <c r="BM565" s="40"/>
      <c r="BN565" s="40"/>
      <c r="BO565" s="40"/>
      <c r="BS565" s="40"/>
      <c r="BT565" s="40"/>
      <c r="BU565" s="40" t="e">
        <v>#VALUE!</v>
      </c>
      <c r="BV565" s="40">
        <v>0</v>
      </c>
      <c r="BW565" s="40">
        <v>11.52</v>
      </c>
      <c r="BX565" s="49">
        <v>0.10541406645302798</v>
      </c>
      <c r="BY565" s="57" t="s">
        <v>165</v>
      </c>
      <c r="BZ565" s="14" t="s">
        <v>2456</v>
      </c>
      <c r="CA565" s="245">
        <v>41726.716099537036</v>
      </c>
      <c r="CB565" t="s">
        <v>2743</v>
      </c>
      <c r="CC565" s="13"/>
      <c r="CD565" s="67"/>
      <c r="CE565" s="55"/>
      <c r="CF565" s="71"/>
      <c r="CG565" s="71"/>
      <c r="CH565" s="71"/>
      <c r="CI565" s="55"/>
      <c r="CJ565" s="55"/>
      <c r="CK565" s="55"/>
      <c r="CL565" s="55"/>
      <c r="CM565" s="55"/>
      <c r="CN565"/>
      <c r="CO565"/>
      <c r="CP565"/>
      <c r="CQ565"/>
      <c r="CR565"/>
      <c r="CS565"/>
      <c r="CT565"/>
      <c r="CU565" s="86"/>
      <c r="CV565" s="86"/>
      <c r="CW565" s="86"/>
      <c r="CX565" s="86"/>
      <c r="CY565" s="86"/>
      <c r="CZ565"/>
      <c r="DA565"/>
      <c r="DB565"/>
      <c r="DC565"/>
      <c r="DD565"/>
      <c r="DE565"/>
      <c r="DF565"/>
      <c r="DG565">
        <v>382</v>
      </c>
      <c r="DH565">
        <v>531.47052001953125</v>
      </c>
      <c r="DI565">
        <v>-30</v>
      </c>
      <c r="DJ565">
        <v>0.85135138034820557</v>
      </c>
      <c r="DK565">
        <v>141</v>
      </c>
      <c r="DL565">
        <v>112.5</v>
      </c>
      <c r="DM565"/>
      <c r="DN565"/>
      <c r="DO565"/>
      <c r="DP565"/>
      <c r="DQ565"/>
      <c r="DR565"/>
      <c r="DS565"/>
      <c r="DT565"/>
      <c r="DU565"/>
      <c r="DV565"/>
      <c r="DW565"/>
      <c r="DX565"/>
      <c r="DY565"/>
      <c r="DZ565"/>
      <c r="EA565"/>
      <c r="EB565"/>
      <c r="EC565"/>
      <c r="ED565"/>
      <c r="EE565"/>
      <c r="EF565"/>
      <c r="EG565"/>
      <c r="EH565"/>
      <c r="EI565"/>
      <c r="EJ565" s="159"/>
      <c r="EK565" s="159"/>
      <c r="EL565" s="160"/>
      <c r="FA565" s="78"/>
    </row>
    <row r="566" spans="1:157">
      <c r="A566" s="26"/>
      <c r="B566" s="26"/>
      <c r="C566" s="315"/>
      <c r="D566" s="37" t="s">
        <v>1453</v>
      </c>
      <c r="E566" s="37" t="s">
        <v>1454</v>
      </c>
      <c r="F566" s="41"/>
      <c r="G566" s="39"/>
      <c r="H566" s="40"/>
      <c r="I566" s="40"/>
      <c r="J566" s="40"/>
      <c r="K566" s="40"/>
      <c r="L566" s="40"/>
      <c r="M566" s="40"/>
      <c r="N566" s="40"/>
      <c r="O566" s="40"/>
      <c r="P566" s="40"/>
      <c r="Q566" s="40"/>
      <c r="R566" s="40"/>
      <c r="S566" s="40"/>
      <c r="T566" s="40"/>
      <c r="U566" s="40"/>
      <c r="V566" s="40"/>
      <c r="W566" s="40"/>
      <c r="X566" s="40"/>
      <c r="Y566" s="40"/>
      <c r="Z566" s="40"/>
      <c r="AA566" s="40"/>
      <c r="AB566" s="40"/>
      <c r="AC566" s="40"/>
      <c r="AD566" s="40"/>
      <c r="AE566" s="40"/>
      <c r="AF566" s="40"/>
      <c r="AG566" s="40"/>
      <c r="AH566" s="40"/>
      <c r="AI566" s="40"/>
      <c r="AJ566" s="40"/>
      <c r="AK566" s="40"/>
      <c r="AL566" s="40"/>
      <c r="AM566" s="40"/>
      <c r="AN566" s="40"/>
      <c r="AO566" s="40"/>
      <c r="AP566" s="40"/>
      <c r="AQ566" s="81"/>
      <c r="AR566" s="40"/>
      <c r="AS566" s="40"/>
      <c r="AT566" s="120" t="s">
        <v>919</v>
      </c>
      <c r="AU566" s="40" t="s">
        <v>919</v>
      </c>
      <c r="AV566" s="40" t="s">
        <v>919</v>
      </c>
      <c r="AW566" s="40" t="s">
        <v>919</v>
      </c>
      <c r="AX566" s="40" t="s">
        <v>919</v>
      </c>
      <c r="AY566" s="40" t="s">
        <v>919</v>
      </c>
      <c r="AZ566" s="40" t="s">
        <v>919</v>
      </c>
      <c r="BA566" s="40" t="s">
        <v>919</v>
      </c>
      <c r="BB566" s="40" t="s">
        <v>919</v>
      </c>
      <c r="BC566" s="40" t="s">
        <v>919</v>
      </c>
      <c r="BD566" s="106" t="s">
        <v>919</v>
      </c>
      <c r="BE566" s="140" t="s">
        <v>919</v>
      </c>
      <c r="BF566" s="140" t="s">
        <v>919</v>
      </c>
      <c r="BG566" s="40"/>
      <c r="BH566" s="40"/>
      <c r="BI566" s="40"/>
      <c r="BJ566" s="40"/>
      <c r="BK566" s="40"/>
      <c r="BL566" s="40"/>
      <c r="BM566" s="40"/>
      <c r="BN566" s="40"/>
      <c r="BO566" s="40"/>
      <c r="BS566" s="40"/>
      <c r="BT566" s="40"/>
      <c r="BU566" s="40" t="e">
        <v>#VALUE!</v>
      </c>
      <c r="BV566" s="40">
        <v>0</v>
      </c>
      <c r="BW566" s="40">
        <v>11.573333333333316</v>
      </c>
      <c r="BX566" s="49">
        <v>0.10386672500161145</v>
      </c>
      <c r="BY566" s="57" t="s">
        <v>166</v>
      </c>
      <c r="BZ566" s="14" t="s">
        <v>2458</v>
      </c>
      <c r="CA566" s="245">
        <v>41726.716099537036</v>
      </c>
      <c r="CB566" t="s">
        <v>2744</v>
      </c>
      <c r="CC566" s="13"/>
      <c r="CD566" s="67"/>
      <c r="CE566" s="55"/>
      <c r="CF566" s="71"/>
      <c r="CG566" s="71"/>
      <c r="CH566" s="71"/>
      <c r="CI566" s="55"/>
      <c r="CJ566" s="55"/>
      <c r="CK566" s="55"/>
      <c r="CL566" s="55"/>
      <c r="CM566" s="55"/>
      <c r="CN566"/>
      <c r="CO566"/>
      <c r="CP566"/>
      <c r="CQ566"/>
      <c r="CR566"/>
      <c r="CS566"/>
      <c r="CT566"/>
      <c r="CU566" s="86"/>
      <c r="CV566" s="86"/>
      <c r="CW566" s="86"/>
      <c r="CX566" s="86"/>
      <c r="CY566" s="86"/>
      <c r="CZ566"/>
      <c r="DA566"/>
      <c r="DB566"/>
      <c r="DC566"/>
      <c r="DD566"/>
      <c r="DE566"/>
      <c r="DF566"/>
      <c r="DG566">
        <v>382</v>
      </c>
      <c r="DH566">
        <v>537.29705810546875</v>
      </c>
      <c r="DI566">
        <v>-30</v>
      </c>
      <c r="DJ566">
        <v>0.86725664138793945</v>
      </c>
      <c r="DK566">
        <v>141</v>
      </c>
      <c r="DL566">
        <v>115.5</v>
      </c>
      <c r="DM566"/>
      <c r="DN566"/>
      <c r="DO566"/>
      <c r="DP566"/>
      <c r="DQ566"/>
      <c r="DR566"/>
      <c r="DS566"/>
      <c r="DT566"/>
      <c r="DU566"/>
      <c r="DV566"/>
      <c r="DW566"/>
      <c r="DX566"/>
      <c r="DY566"/>
      <c r="DZ566"/>
      <c r="EA566"/>
      <c r="EB566"/>
      <c r="EC566"/>
      <c r="ED566"/>
      <c r="EE566"/>
      <c r="EF566"/>
      <c r="EG566"/>
      <c r="EH566"/>
      <c r="EI566"/>
      <c r="EJ566" s="159"/>
      <c r="EK566" s="159"/>
      <c r="EL566" s="160"/>
      <c r="FA566" s="78"/>
    </row>
    <row r="567" spans="1:157">
      <c r="A567" s="26"/>
      <c r="B567" s="26"/>
      <c r="C567" s="315"/>
      <c r="D567" s="37" t="s">
        <v>1455</v>
      </c>
      <c r="E567" s="37" t="s">
        <v>1456</v>
      </c>
      <c r="F567" s="38"/>
      <c r="G567" s="39"/>
      <c r="H567" s="40"/>
      <c r="I567" s="40"/>
      <c r="J567" s="40"/>
      <c r="K567" s="40"/>
      <c r="L567" s="40"/>
      <c r="M567" s="40"/>
      <c r="N567" s="40"/>
      <c r="O567" s="40"/>
      <c r="P567" s="40"/>
      <c r="Q567" s="40"/>
      <c r="R567" s="40"/>
      <c r="S567" s="40"/>
      <c r="T567" s="40"/>
      <c r="U567" s="40"/>
      <c r="V567" s="40"/>
      <c r="W567" s="40"/>
      <c r="X567" s="40"/>
      <c r="Y567" s="40"/>
      <c r="Z567" s="40"/>
      <c r="AA567" s="40"/>
      <c r="AB567" s="40"/>
      <c r="AC567" s="40"/>
      <c r="AD567" s="40"/>
      <c r="AE567" s="40"/>
      <c r="AF567" s="40"/>
      <c r="AG567" s="40"/>
      <c r="AH567" s="40"/>
      <c r="AI567" s="40"/>
      <c r="AJ567" s="40"/>
      <c r="AK567" s="40"/>
      <c r="AL567" s="40"/>
      <c r="AM567" s="40"/>
      <c r="AN567" s="40"/>
      <c r="AO567" s="40"/>
      <c r="AP567" s="40"/>
      <c r="AQ567" s="81"/>
      <c r="AR567" s="40"/>
      <c r="AS567" s="40"/>
      <c r="AT567" s="120" t="s">
        <v>1022</v>
      </c>
      <c r="AU567" s="40" t="s">
        <v>1022</v>
      </c>
      <c r="AV567" s="40" t="s">
        <v>1022</v>
      </c>
      <c r="AW567" s="40" t="s">
        <v>1022</v>
      </c>
      <c r="AX567" s="40" t="s">
        <v>1022</v>
      </c>
      <c r="AY567" s="40" t="s">
        <v>1022</v>
      </c>
      <c r="AZ567" s="40" t="s">
        <v>1022</v>
      </c>
      <c r="BA567" s="40" t="s">
        <v>1022</v>
      </c>
      <c r="BB567" s="40" t="s">
        <v>1022</v>
      </c>
      <c r="BC567" s="40" t="s">
        <v>1022</v>
      </c>
      <c r="BD567" s="106" t="s">
        <v>1022</v>
      </c>
      <c r="BE567" s="140" t="s">
        <v>1022</v>
      </c>
      <c r="BF567" s="140" t="s">
        <v>1022</v>
      </c>
      <c r="BG567" s="40"/>
      <c r="BH567" s="40"/>
      <c r="BI567" s="40"/>
      <c r="BJ567" s="40"/>
      <c r="BK567" s="40"/>
      <c r="BL567" s="40"/>
      <c r="BM567" s="40"/>
      <c r="BN567" s="40"/>
      <c r="BO567" s="40"/>
      <c r="BS567" s="40"/>
      <c r="BT567" s="40"/>
      <c r="BU567" s="40" t="e">
        <v>#VALUE!</v>
      </c>
      <c r="BV567" s="40">
        <v>0</v>
      </c>
      <c r="BW567" s="40">
        <v>11.626666666666649</v>
      </c>
      <c r="BX567" s="49">
        <v>0.10235320461617178</v>
      </c>
      <c r="BY567" s="57" t="s">
        <v>167</v>
      </c>
      <c r="BZ567" s="14" t="s">
        <v>2460</v>
      </c>
      <c r="CA567" s="245">
        <v>41726.716099537036</v>
      </c>
      <c r="CB567" t="s">
        <v>2745</v>
      </c>
      <c r="CC567" s="13"/>
      <c r="CD567" s="67"/>
      <c r="CE567" s="55"/>
      <c r="CF567" s="71"/>
      <c r="CG567" s="71"/>
      <c r="CH567" s="71"/>
      <c r="CI567" s="55"/>
      <c r="CJ567" s="55"/>
      <c r="CK567" s="55"/>
      <c r="CL567" s="55"/>
      <c r="CM567" s="55"/>
      <c r="CN567"/>
      <c r="CO567"/>
      <c r="CP567"/>
      <c r="CQ567"/>
      <c r="CR567"/>
      <c r="CS567"/>
      <c r="CT567"/>
      <c r="CU567" s="86"/>
      <c r="CV567" s="86"/>
      <c r="CW567" s="86"/>
      <c r="CX567" s="86"/>
      <c r="CY567" s="86"/>
      <c r="CZ567"/>
      <c r="DA567"/>
      <c r="DB567"/>
      <c r="DC567"/>
      <c r="DD567"/>
      <c r="DE567"/>
      <c r="DF567"/>
      <c r="DG567">
        <v>383</v>
      </c>
      <c r="DH567">
        <v>543.10894775390625</v>
      </c>
      <c r="DI567">
        <v>-30</v>
      </c>
      <c r="DJ567">
        <v>0.94042551517486572</v>
      </c>
      <c r="DK567">
        <v>147</v>
      </c>
      <c r="DL567">
        <v>120</v>
      </c>
      <c r="DM567"/>
      <c r="DN567"/>
      <c r="DO567"/>
      <c r="DP567"/>
      <c r="DQ567"/>
      <c r="DR567"/>
      <c r="DS567"/>
      <c r="DT567"/>
      <c r="DU567"/>
      <c r="DV567"/>
      <c r="DW567"/>
      <c r="DX567"/>
      <c r="DY567"/>
      <c r="DZ567"/>
      <c r="EA567"/>
      <c r="EB567"/>
      <c r="EC567"/>
      <c r="ED567"/>
      <c r="EE567"/>
      <c r="EF567"/>
      <c r="EG567"/>
      <c r="EH567"/>
      <c r="EI567"/>
      <c r="EJ567" s="159"/>
      <c r="EK567" s="159"/>
      <c r="EL567" s="160"/>
      <c r="FA567" s="78"/>
    </row>
    <row r="568" spans="1:157">
      <c r="A568" s="26"/>
      <c r="B568" s="26"/>
      <c r="C568" s="315"/>
      <c r="D568" s="37" t="s">
        <v>1457</v>
      </c>
      <c r="E568" s="37" t="s">
        <v>1458</v>
      </c>
      <c r="F568" s="38"/>
      <c r="G568" s="39"/>
      <c r="H568" s="40"/>
      <c r="I568" s="40"/>
      <c r="J568" s="40"/>
      <c r="K568" s="40"/>
      <c r="L568" s="40"/>
      <c r="M568" s="40"/>
      <c r="N568" s="40"/>
      <c r="O568" s="40"/>
      <c r="P568" s="40"/>
      <c r="Q568" s="40"/>
      <c r="R568" s="40"/>
      <c r="S568" s="40"/>
      <c r="T568" s="40"/>
      <c r="U568" s="40"/>
      <c r="V568" s="40"/>
      <c r="W568" s="40"/>
      <c r="X568" s="40"/>
      <c r="Y568" s="40"/>
      <c r="Z568" s="40"/>
      <c r="AA568" s="40"/>
      <c r="AB568" s="40"/>
      <c r="AC568" s="40"/>
      <c r="AD568" s="40"/>
      <c r="AE568" s="40"/>
      <c r="AF568" s="40"/>
      <c r="AG568" s="40"/>
      <c r="AH568" s="40"/>
      <c r="AI568" s="40"/>
      <c r="AJ568" s="40"/>
      <c r="AK568" s="40"/>
      <c r="AL568" s="40"/>
      <c r="AM568" s="40"/>
      <c r="AN568" s="40"/>
      <c r="AO568" s="40"/>
      <c r="AP568" s="40"/>
      <c r="AQ568" s="81"/>
      <c r="AR568" s="40"/>
      <c r="AS568" s="40"/>
      <c r="AT568" s="120" t="s">
        <v>919</v>
      </c>
      <c r="AU568" s="40" t="s">
        <v>919</v>
      </c>
      <c r="AV568" s="40" t="s">
        <v>919</v>
      </c>
      <c r="AW568" s="40" t="s">
        <v>919</v>
      </c>
      <c r="AX568" s="40" t="s">
        <v>919</v>
      </c>
      <c r="AY568" s="40" t="s">
        <v>919</v>
      </c>
      <c r="AZ568" s="40" t="s">
        <v>919</v>
      </c>
      <c r="BA568" s="40" t="s">
        <v>919</v>
      </c>
      <c r="BB568" s="40" t="s">
        <v>919</v>
      </c>
      <c r="BC568" s="40" t="s">
        <v>919</v>
      </c>
      <c r="BD568" s="106" t="s">
        <v>919</v>
      </c>
      <c r="BE568" s="140" t="s">
        <v>919</v>
      </c>
      <c r="BF568" s="140" t="s">
        <v>919</v>
      </c>
      <c r="BG568" s="40"/>
      <c r="BH568" s="40"/>
      <c r="BI568" s="40"/>
      <c r="BJ568" s="40"/>
      <c r="BK568" s="40"/>
      <c r="BL568" s="40"/>
      <c r="BM568" s="40"/>
      <c r="BN568" s="40"/>
      <c r="BO568" s="40"/>
      <c r="BS568" s="40"/>
      <c r="BT568" s="40"/>
      <c r="BU568" s="40" t="e">
        <v>#VALUE!</v>
      </c>
      <c r="BV568" s="40">
        <v>0</v>
      </c>
      <c r="BW568" s="40">
        <v>11.68</v>
      </c>
      <c r="BX568" s="49">
        <v>0.10087252677033394</v>
      </c>
      <c r="BY568" s="57" t="s">
        <v>168</v>
      </c>
      <c r="BZ568" s="14" t="s">
        <v>2462</v>
      </c>
      <c r="CA568" s="245">
        <v>41726.716099537036</v>
      </c>
      <c r="CB568" t="s">
        <v>2746</v>
      </c>
      <c r="CC568" s="13"/>
      <c r="CD568" s="67"/>
      <c r="CE568" s="55"/>
      <c r="CF568" s="71"/>
      <c r="CG568" s="71"/>
      <c r="CH568" s="71"/>
      <c r="CI568" s="55"/>
      <c r="CJ568" s="55"/>
      <c r="CK568" s="55"/>
      <c r="CL568" s="55"/>
      <c r="CM568" s="55"/>
      <c r="CN568"/>
      <c r="CO568"/>
      <c r="CP568"/>
      <c r="CQ568"/>
      <c r="CR568"/>
      <c r="CS568"/>
      <c r="CT568"/>
      <c r="CU568" s="86"/>
      <c r="CV568" s="86"/>
      <c r="CW568" s="86"/>
      <c r="CX568" s="86"/>
      <c r="CY568" s="86"/>
      <c r="CZ568"/>
      <c r="DA568"/>
      <c r="DB568"/>
      <c r="DC568"/>
      <c r="DD568"/>
      <c r="DE568"/>
      <c r="DF568"/>
      <c r="DG568">
        <v>384</v>
      </c>
      <c r="DH568">
        <v>548.908935546875</v>
      </c>
      <c r="DI568">
        <v>-30</v>
      </c>
      <c r="DJ568">
        <v>1</v>
      </c>
      <c r="DK568">
        <v>159</v>
      </c>
      <c r="DL568">
        <v>124.5</v>
      </c>
      <c r="DM568"/>
      <c r="DN568"/>
      <c r="DO568"/>
      <c r="DP568"/>
      <c r="DQ568"/>
      <c r="DR568"/>
      <c r="DS568"/>
      <c r="DT568"/>
      <c r="DU568"/>
      <c r="DV568"/>
      <c r="DW568"/>
      <c r="DX568"/>
      <c r="DY568"/>
      <c r="DZ568"/>
      <c r="EA568"/>
      <c r="EB568"/>
      <c r="EC568"/>
      <c r="ED568"/>
      <c r="EE568"/>
      <c r="EF568"/>
      <c r="EG568"/>
      <c r="EH568"/>
      <c r="EI568"/>
      <c r="EJ568" s="159"/>
      <c r="EK568" s="159"/>
      <c r="EL568" s="160"/>
      <c r="FA568" s="78"/>
    </row>
    <row r="569" spans="1:157">
      <c r="A569" s="26"/>
      <c r="B569" s="26"/>
      <c r="C569" s="315"/>
      <c r="D569" s="37" t="s">
        <v>1459</v>
      </c>
      <c r="E569" s="37" t="s">
        <v>1460</v>
      </c>
      <c r="F569" s="41"/>
      <c r="G569" s="39"/>
      <c r="H569" s="40"/>
      <c r="I569" s="40"/>
      <c r="J569" s="40"/>
      <c r="K569" s="40"/>
      <c r="L569" s="40"/>
      <c r="M569" s="40"/>
      <c r="N569" s="40"/>
      <c r="O569" s="40"/>
      <c r="P569" s="40"/>
      <c r="Q569" s="40"/>
      <c r="R569" s="40"/>
      <c r="S569" s="40"/>
      <c r="T569" s="40"/>
      <c r="U569" s="40"/>
      <c r="V569" s="40"/>
      <c r="W569" s="40"/>
      <c r="X569" s="40"/>
      <c r="Y569" s="40"/>
      <c r="Z569" s="40"/>
      <c r="AA569" s="40"/>
      <c r="AB569" s="40"/>
      <c r="AC569" s="40"/>
      <c r="AD569" s="40"/>
      <c r="AE569" s="40"/>
      <c r="AF569" s="40"/>
      <c r="AG569" s="40"/>
      <c r="AH569" s="40"/>
      <c r="AI569" s="40"/>
      <c r="AJ569" s="40"/>
      <c r="AK569" s="40"/>
      <c r="AL569" s="40"/>
      <c r="AM569" s="40"/>
      <c r="AN569" s="40"/>
      <c r="AO569" s="40"/>
      <c r="AP569" s="40"/>
      <c r="AQ569" s="81"/>
      <c r="AR569" s="40"/>
      <c r="AS569" s="40"/>
      <c r="AT569" s="120" t="s">
        <v>1022</v>
      </c>
      <c r="AU569" s="40" t="s">
        <v>1022</v>
      </c>
      <c r="AV569" s="40" t="s">
        <v>1022</v>
      </c>
      <c r="AW569" s="40" t="s">
        <v>1022</v>
      </c>
      <c r="AX569" s="40" t="s">
        <v>1022</v>
      </c>
      <c r="AY569" s="40" t="s">
        <v>1022</v>
      </c>
      <c r="AZ569" s="40" t="s">
        <v>1022</v>
      </c>
      <c r="BA569" s="40" t="s">
        <v>1022</v>
      </c>
      <c r="BB569" s="40" t="s">
        <v>1022</v>
      </c>
      <c r="BC569" s="40" t="s">
        <v>1022</v>
      </c>
      <c r="BD569" s="106" t="s">
        <v>1022</v>
      </c>
      <c r="BE569" s="140" t="s">
        <v>1022</v>
      </c>
      <c r="BF569" s="140" t="s">
        <v>1022</v>
      </c>
      <c r="BG569" s="40"/>
      <c r="BH569" s="40"/>
      <c r="BI569" s="40"/>
      <c r="BJ569" s="40"/>
      <c r="BK569" s="40"/>
      <c r="BL569" s="40"/>
      <c r="BM569" s="40"/>
      <c r="BN569" s="40"/>
      <c r="BO569" s="40"/>
      <c r="BS569" s="40"/>
      <c r="BT569" s="40"/>
      <c r="BU569" s="40" t="e">
        <v>#VALUE!</v>
      </c>
      <c r="BV569" s="40">
        <v>0</v>
      </c>
      <c r="BW569" s="40">
        <v>11.733333333333315</v>
      </c>
      <c r="BX569" s="49">
        <v>9.9423748072397233E-2</v>
      </c>
      <c r="BY569" s="57" t="s">
        <v>169</v>
      </c>
      <c r="BZ569" s="14" t="s">
        <v>2454</v>
      </c>
      <c r="CA569" s="245">
        <v>41726.716099537036</v>
      </c>
      <c r="CB569" t="s">
        <v>2220</v>
      </c>
      <c r="CC569" s="13"/>
      <c r="CD569" s="67"/>
      <c r="CE569" s="55"/>
      <c r="CF569" s="71"/>
      <c r="CG569" s="71"/>
      <c r="CH569" s="71"/>
      <c r="CI569" s="55"/>
      <c r="CJ569" s="55"/>
      <c r="CK569" s="55"/>
      <c r="CL569" s="55"/>
      <c r="CM569" s="55"/>
      <c r="CN569"/>
      <c r="CO569"/>
      <c r="CP569"/>
      <c r="CQ569"/>
      <c r="CR569"/>
      <c r="CS569"/>
      <c r="CT569"/>
      <c r="CU569" s="86"/>
      <c r="CV569" s="86"/>
      <c r="CW569" s="86"/>
      <c r="CX569" s="86"/>
      <c r="CY569" s="86"/>
      <c r="CZ569"/>
      <c r="DA569"/>
      <c r="DB569"/>
      <c r="DC569"/>
      <c r="DD569"/>
      <c r="DE569"/>
      <c r="DF569"/>
      <c r="DG569">
        <v>384</v>
      </c>
      <c r="DH569">
        <v>554.7242431640625</v>
      </c>
      <c r="DI569">
        <v>-30</v>
      </c>
      <c r="DJ569">
        <v>0.9234042763710022</v>
      </c>
      <c r="DK569">
        <v>159</v>
      </c>
      <c r="DL569">
        <v>117</v>
      </c>
      <c r="DM569"/>
      <c r="DN569"/>
      <c r="DO569"/>
      <c r="DP569"/>
      <c r="DQ569"/>
      <c r="DR569"/>
      <c r="DS569"/>
      <c r="DT569"/>
      <c r="DU569"/>
      <c r="DV569"/>
      <c r="DW569"/>
      <c r="DX569"/>
      <c r="DY569"/>
      <c r="DZ569"/>
      <c r="EA569"/>
      <c r="EB569"/>
      <c r="EC569"/>
      <c r="ED569"/>
      <c r="EE569"/>
      <c r="EF569"/>
      <c r="EG569"/>
      <c r="EH569"/>
      <c r="EI569"/>
      <c r="EJ569" s="159"/>
      <c r="EK569" s="159"/>
      <c r="EL569" s="160"/>
      <c r="FA569" s="78"/>
    </row>
    <row r="570" spans="1:157">
      <c r="A570" s="26"/>
      <c r="B570" s="26"/>
      <c r="C570" s="315"/>
      <c r="D570" s="37" t="s">
        <v>1461</v>
      </c>
      <c r="E570" s="37" t="s">
        <v>1462</v>
      </c>
      <c r="F570" s="38"/>
      <c r="G570" s="39"/>
      <c r="H570" s="40"/>
      <c r="I570" s="40"/>
      <c r="J570" s="40"/>
      <c r="K570" s="40"/>
      <c r="L570" s="40"/>
      <c r="M570" s="40"/>
      <c r="N570" s="40"/>
      <c r="O570" s="40"/>
      <c r="P570" s="40"/>
      <c r="Q570" s="40"/>
      <c r="R570" s="40"/>
      <c r="S570" s="40"/>
      <c r="T570" s="40"/>
      <c r="U570" s="40"/>
      <c r="V570" s="40"/>
      <c r="W570" s="40"/>
      <c r="X570" s="40"/>
      <c r="Y570" s="40"/>
      <c r="Z570" s="40"/>
      <c r="AA570" s="40"/>
      <c r="AB570" s="40"/>
      <c r="AC570" s="40"/>
      <c r="AD570" s="40"/>
      <c r="AE570" s="40"/>
      <c r="AF570" s="40"/>
      <c r="AG570" s="40"/>
      <c r="AH570" s="40"/>
      <c r="AI570" s="40"/>
      <c r="AJ570" s="40"/>
      <c r="AK570" s="40"/>
      <c r="AL570" s="40"/>
      <c r="AM570" s="40"/>
      <c r="AN570" s="40"/>
      <c r="AO570" s="40"/>
      <c r="AP570" s="40"/>
      <c r="AQ570" s="81"/>
      <c r="AR570" s="40"/>
      <c r="AS570" s="40"/>
      <c r="AT570" s="120" t="s">
        <v>1861</v>
      </c>
      <c r="AU570" s="40" t="s">
        <v>1861</v>
      </c>
      <c r="AV570" s="40" t="s">
        <v>1861</v>
      </c>
      <c r="AW570" s="40" t="s">
        <v>1861</v>
      </c>
      <c r="AX570" s="40" t="s">
        <v>1861</v>
      </c>
      <c r="AY570" s="40" t="s">
        <v>1861</v>
      </c>
      <c r="AZ570" s="40" t="s">
        <v>1861</v>
      </c>
      <c r="BA570" s="40" t="s">
        <v>1861</v>
      </c>
      <c r="BB570" s="40" t="s">
        <v>1861</v>
      </c>
      <c r="BC570" s="40" t="s">
        <v>1861</v>
      </c>
      <c r="BD570" s="106" t="s">
        <v>1861</v>
      </c>
      <c r="BE570" s="140" t="s">
        <v>1861</v>
      </c>
      <c r="BF570" s="140" t="s">
        <v>1861</v>
      </c>
      <c r="BG570" s="40"/>
      <c r="BH570" s="40"/>
      <c r="BI570" s="40"/>
      <c r="BJ570" s="40"/>
      <c r="BK570" s="40"/>
      <c r="BL570" s="40"/>
      <c r="BM570" s="40"/>
      <c r="BN570" s="40"/>
      <c r="BO570" s="40"/>
      <c r="BS570" s="40"/>
      <c r="BT570" s="40"/>
      <c r="BU570" s="40" t="e">
        <v>#VALUE!</v>
      </c>
      <c r="BV570" s="40">
        <v>0</v>
      </c>
      <c r="BW570" s="40">
        <v>11.786666666666648</v>
      </c>
      <c r="BX570" s="49">
        <v>9.8005958762293233E-2</v>
      </c>
      <c r="BY570" s="57" t="s">
        <v>170</v>
      </c>
      <c r="BZ570" s="14" t="s">
        <v>427</v>
      </c>
      <c r="CA570" s="245">
        <v>41726.716099537036</v>
      </c>
      <c r="CB570" t="s">
        <v>2747</v>
      </c>
      <c r="CC570" s="13"/>
      <c r="CD570" s="67"/>
      <c r="CE570" s="55"/>
      <c r="CF570" s="71"/>
      <c r="CG570" s="71"/>
      <c r="CH570" s="71"/>
      <c r="CI570" s="55"/>
      <c r="CJ570" s="55"/>
      <c r="CK570" s="55"/>
      <c r="CL570" s="55"/>
      <c r="CM570" s="55"/>
      <c r="CN570"/>
      <c r="CO570"/>
      <c r="CP570"/>
      <c r="CQ570"/>
      <c r="CR570"/>
      <c r="CS570"/>
      <c r="CT570"/>
      <c r="CU570" s="86"/>
      <c r="CV570" s="86"/>
      <c r="CW570" s="86"/>
      <c r="CX570" s="86"/>
      <c r="CY570" s="86"/>
      <c r="CZ570"/>
      <c r="DA570"/>
      <c r="DB570"/>
      <c r="DC570"/>
      <c r="DD570"/>
      <c r="DE570"/>
      <c r="DF570"/>
      <c r="DG570">
        <v>385</v>
      </c>
      <c r="DH570">
        <v>560.5411376953125</v>
      </c>
      <c r="DI570">
        <v>-30</v>
      </c>
      <c r="DJ570">
        <v>0.91555553674697876</v>
      </c>
      <c r="DK570">
        <v>142</v>
      </c>
      <c r="DL570">
        <v>126</v>
      </c>
      <c r="DM570"/>
      <c r="DN570"/>
      <c r="DO570"/>
      <c r="DP570"/>
      <c r="DQ570"/>
      <c r="DR570"/>
      <c r="DS570"/>
      <c r="DT570"/>
      <c r="DU570"/>
      <c r="DV570"/>
      <c r="DW570"/>
      <c r="DX570"/>
      <c r="DY570"/>
      <c r="DZ570"/>
      <c r="EA570"/>
      <c r="EB570"/>
      <c r="EC570"/>
      <c r="ED570"/>
      <c r="EE570"/>
      <c r="EF570"/>
      <c r="EG570"/>
      <c r="EH570"/>
      <c r="EI570"/>
      <c r="EJ570" s="159"/>
      <c r="EK570" s="159"/>
      <c r="EL570" s="160"/>
      <c r="FA570" s="78"/>
    </row>
    <row r="571" spans="1:157">
      <c r="A571" s="26"/>
      <c r="B571" s="26"/>
      <c r="C571" s="315"/>
      <c r="D571" s="37" t="s">
        <v>1463</v>
      </c>
      <c r="E571" s="37" t="s">
        <v>1464</v>
      </c>
      <c r="F571" s="38"/>
      <c r="G571" s="39"/>
      <c r="H571" s="40"/>
      <c r="I571" s="40"/>
      <c r="J571" s="40"/>
      <c r="K571" s="40"/>
      <c r="L571" s="40"/>
      <c r="M571" s="40"/>
      <c r="N571" s="40"/>
      <c r="O571" s="40"/>
      <c r="P571" s="40"/>
      <c r="Q571" s="40"/>
      <c r="R571" s="40"/>
      <c r="S571" s="40"/>
      <c r="T571" s="40"/>
      <c r="U571" s="40"/>
      <c r="V571" s="40"/>
      <c r="W571" s="40"/>
      <c r="X571" s="40"/>
      <c r="Y571" s="40"/>
      <c r="Z571" s="40"/>
      <c r="AA571" s="40"/>
      <c r="AB571" s="40"/>
      <c r="AC571" s="40"/>
      <c r="AD571" s="40"/>
      <c r="AE571" s="40"/>
      <c r="AF571" s="40"/>
      <c r="AG571" s="40"/>
      <c r="AH571" s="40"/>
      <c r="AI571" s="40"/>
      <c r="AJ571" s="40"/>
      <c r="AK571" s="40"/>
      <c r="AL571" s="40"/>
      <c r="AM571" s="40"/>
      <c r="AN571" s="40"/>
      <c r="AO571" s="40"/>
      <c r="AP571" s="40"/>
      <c r="AQ571" s="81"/>
      <c r="AR571" s="40"/>
      <c r="AS571" s="40"/>
      <c r="AT571" s="120" t="s">
        <v>1861</v>
      </c>
      <c r="AU571" s="40" t="s">
        <v>1861</v>
      </c>
      <c r="AV571" s="40" t="s">
        <v>1861</v>
      </c>
      <c r="AW571" s="40" t="s">
        <v>1861</v>
      </c>
      <c r="AX571" s="40" t="s">
        <v>1861</v>
      </c>
      <c r="AY571" s="40" t="s">
        <v>1861</v>
      </c>
      <c r="AZ571" s="40" t="s">
        <v>1861</v>
      </c>
      <c r="BA571" s="40" t="s">
        <v>1861</v>
      </c>
      <c r="BB571" s="40" t="s">
        <v>1861</v>
      </c>
      <c r="BC571" s="40" t="s">
        <v>1861</v>
      </c>
      <c r="BD571" s="106" t="s">
        <v>1861</v>
      </c>
      <c r="BE571" s="140" t="s">
        <v>1861</v>
      </c>
      <c r="BF571" s="140" t="s">
        <v>1861</v>
      </c>
      <c r="BG571" s="40"/>
      <c r="BH571" s="40"/>
      <c r="BI571" s="40"/>
      <c r="BJ571" s="40"/>
      <c r="BK571" s="40"/>
      <c r="BL571" s="40"/>
      <c r="BM571" s="40"/>
      <c r="BN571" s="40"/>
      <c r="BO571" s="40"/>
      <c r="BS571" s="40"/>
      <c r="BT571" s="40"/>
      <c r="BU571" s="40" t="e">
        <v>#VALUE!</v>
      </c>
      <c r="BV571" s="40">
        <v>0</v>
      </c>
      <c r="BW571" s="40">
        <v>11.84</v>
      </c>
      <c r="BX571" s="49">
        <v>9.6618281283028171E-2</v>
      </c>
      <c r="BY571" s="57" t="s">
        <v>171</v>
      </c>
      <c r="BZ571" s="14" t="s">
        <v>2456</v>
      </c>
      <c r="CA571" s="245">
        <v>41726.716111111113</v>
      </c>
      <c r="CB571" t="s">
        <v>2748</v>
      </c>
      <c r="CC571" s="13"/>
      <c r="CD571" s="67"/>
      <c r="CE571" s="55"/>
      <c r="CF571" s="71"/>
      <c r="CG571" s="71"/>
      <c r="CH571" s="71"/>
      <c r="CI571" s="55"/>
      <c r="CJ571" s="55"/>
      <c r="CK571" s="55"/>
      <c r="CL571" s="55"/>
      <c r="CM571" s="55"/>
      <c r="CN571"/>
      <c r="CO571"/>
      <c r="CP571"/>
      <c r="CQ571"/>
      <c r="CR571"/>
      <c r="CS571"/>
      <c r="CT571"/>
      <c r="CU571" s="86"/>
      <c r="CV571" s="86"/>
      <c r="CW571" s="86"/>
      <c r="CX571" s="86"/>
      <c r="CY571" s="86"/>
      <c r="CZ571"/>
      <c r="DA571"/>
      <c r="DB571"/>
      <c r="DC571"/>
      <c r="DD571"/>
      <c r="DE571"/>
      <c r="DF571"/>
      <c r="DG571">
        <v>386</v>
      </c>
      <c r="DH571">
        <v>566.37127685546875</v>
      </c>
      <c r="DI571">
        <v>-30</v>
      </c>
      <c r="DJ571">
        <v>0.84931504726409912</v>
      </c>
      <c r="DK571">
        <v>142</v>
      </c>
      <c r="DL571">
        <v>119</v>
      </c>
      <c r="DM571"/>
      <c r="DN571"/>
      <c r="DO571"/>
      <c r="DP571"/>
      <c r="DQ571"/>
      <c r="DR571"/>
      <c r="DS571"/>
      <c r="DT571"/>
      <c r="DU571"/>
      <c r="DV571"/>
      <c r="DW571"/>
      <c r="DX571"/>
      <c r="DY571"/>
      <c r="DZ571"/>
      <c r="EA571"/>
      <c r="EB571"/>
      <c r="EC571"/>
      <c r="ED571"/>
      <c r="EE571"/>
      <c r="EF571"/>
      <c r="EG571"/>
      <c r="EH571"/>
      <c r="EI571"/>
      <c r="EJ571" s="159"/>
      <c r="EK571" s="159"/>
      <c r="EL571" s="160"/>
      <c r="FA571" s="78"/>
    </row>
    <row r="572" spans="1:157">
      <c r="A572" s="26"/>
      <c r="B572" s="26"/>
      <c r="C572" s="315"/>
      <c r="D572" s="37" t="s">
        <v>1465</v>
      </c>
      <c r="E572" s="37" t="s">
        <v>1466</v>
      </c>
      <c r="F572" s="38"/>
      <c r="G572" s="39"/>
      <c r="H572" s="40"/>
      <c r="I572" s="40"/>
      <c r="J572" s="40"/>
      <c r="K572" s="40"/>
      <c r="L572" s="40"/>
      <c r="M572" s="40"/>
      <c r="N572" s="40"/>
      <c r="O572" s="40"/>
      <c r="P572" s="40"/>
      <c r="Q572" s="40"/>
      <c r="R572" s="40"/>
      <c r="S572" s="40"/>
      <c r="T572" s="40"/>
      <c r="U572" s="40"/>
      <c r="V572" s="40"/>
      <c r="W572" s="40"/>
      <c r="X572" s="40"/>
      <c r="Y572" s="40"/>
      <c r="Z572" s="40"/>
      <c r="AA572" s="40"/>
      <c r="AB572" s="40"/>
      <c r="AC572" s="40"/>
      <c r="AD572" s="40"/>
      <c r="AE572" s="40"/>
      <c r="AF572" s="40"/>
      <c r="AG572" s="40"/>
      <c r="AH572" s="40"/>
      <c r="AI572" s="40"/>
      <c r="AJ572" s="40"/>
      <c r="AK572" s="40"/>
      <c r="AL572" s="40"/>
      <c r="AM572" s="40"/>
      <c r="AN572" s="40"/>
      <c r="AO572" s="40"/>
      <c r="AP572" s="40"/>
      <c r="AQ572" s="81"/>
      <c r="AR572" s="40"/>
      <c r="AS572" s="40"/>
      <c r="AT572" s="120" t="s">
        <v>918</v>
      </c>
      <c r="AU572" s="40" t="s">
        <v>918</v>
      </c>
      <c r="AV572" s="40" t="s">
        <v>918</v>
      </c>
      <c r="AW572" s="40" t="s">
        <v>918</v>
      </c>
      <c r="AX572" s="40" t="s">
        <v>918</v>
      </c>
      <c r="AY572" s="40" t="s">
        <v>918</v>
      </c>
      <c r="AZ572" s="40" t="s">
        <v>918</v>
      </c>
      <c r="BA572" s="40" t="s">
        <v>918</v>
      </c>
      <c r="BB572" s="40" t="s">
        <v>918</v>
      </c>
      <c r="BC572" s="40" t="s">
        <v>918</v>
      </c>
      <c r="BD572" s="106" t="s">
        <v>918</v>
      </c>
      <c r="BE572" s="140" t="s">
        <v>918</v>
      </c>
      <c r="BF572" s="140" t="s">
        <v>918</v>
      </c>
      <c r="BG572" s="40"/>
      <c r="BH572" s="40"/>
      <c r="BI572" s="40"/>
      <c r="BJ572" s="40"/>
      <c r="BK572" s="40"/>
      <c r="BL572" s="40"/>
      <c r="BM572" s="40"/>
      <c r="BN572" s="40"/>
      <c r="BO572" s="40"/>
      <c r="BS572" s="40"/>
      <c r="BT572" s="40"/>
      <c r="BU572" s="40" t="e">
        <v>#VALUE!</v>
      </c>
      <c r="BV572" s="40">
        <v>0</v>
      </c>
      <c r="BW572" s="40">
        <v>11.893333333333313</v>
      </c>
      <c r="BX572" s="49">
        <v>9.5259868922420859E-2</v>
      </c>
      <c r="BY572" s="57" t="s">
        <v>172</v>
      </c>
      <c r="BZ572" s="14" t="s">
        <v>2458</v>
      </c>
      <c r="CA572" s="245">
        <v>41726.716111111113</v>
      </c>
      <c r="CB572" t="s">
        <v>2749</v>
      </c>
      <c r="CC572" s="13"/>
      <c r="CD572" s="67"/>
      <c r="CE572" s="55"/>
      <c r="CF572" s="71"/>
      <c r="CG572" s="71"/>
      <c r="CH572" s="71"/>
      <c r="CI572" s="55"/>
      <c r="CJ572" s="55"/>
      <c r="CK572" s="55"/>
      <c r="CL572" s="55"/>
      <c r="CM572" s="55"/>
      <c r="CN572"/>
      <c r="CO572"/>
      <c r="CP572"/>
      <c r="CQ572"/>
      <c r="CR572"/>
      <c r="CS572"/>
      <c r="CT572"/>
      <c r="CU572" s="86"/>
      <c r="CV572" s="86"/>
      <c r="CW572" s="86"/>
      <c r="CX572" s="86"/>
      <c r="CY572" s="86"/>
      <c r="CZ572"/>
      <c r="DA572"/>
      <c r="DB572"/>
      <c r="DC572"/>
      <c r="DD572"/>
      <c r="DE572"/>
      <c r="DF572"/>
      <c r="DG572">
        <v>387</v>
      </c>
      <c r="DH572">
        <v>572.19195556640625</v>
      </c>
      <c r="DI572">
        <v>-30</v>
      </c>
      <c r="DJ572">
        <v>0.89655172824859619</v>
      </c>
      <c r="DK572">
        <v>148</v>
      </c>
      <c r="DL572">
        <v>122.5</v>
      </c>
      <c r="DM572"/>
      <c r="DN572"/>
      <c r="DO572"/>
      <c r="DP572"/>
      <c r="DQ572"/>
      <c r="DR572"/>
      <c r="DS572"/>
      <c r="DT572"/>
      <c r="DU572"/>
      <c r="DV572"/>
      <c r="DW572"/>
      <c r="DX572"/>
      <c r="DY572"/>
      <c r="DZ572"/>
      <c r="EA572"/>
      <c r="EB572"/>
      <c r="EC572"/>
      <c r="ED572"/>
      <c r="EE572"/>
      <c r="EF572"/>
      <c r="EG572"/>
      <c r="EH572"/>
      <c r="EI572"/>
      <c r="EJ572" s="159"/>
      <c r="EK572" s="159"/>
      <c r="EL572" s="160"/>
      <c r="FA572" s="78"/>
    </row>
    <row r="573" spans="1:157">
      <c r="A573" s="26"/>
      <c r="B573" s="26"/>
      <c r="C573" s="315"/>
      <c r="D573" s="37" t="s">
        <v>1467</v>
      </c>
      <c r="E573" s="37" t="s">
        <v>1468</v>
      </c>
      <c r="F573" s="38"/>
      <c r="G573" s="39"/>
      <c r="H573" s="40"/>
      <c r="I573" s="40"/>
      <c r="J573" s="40"/>
      <c r="K573" s="40"/>
      <c r="L573" s="40"/>
      <c r="M573" s="40"/>
      <c r="N573" s="40"/>
      <c r="O573" s="40"/>
      <c r="P573" s="40"/>
      <c r="Q573" s="40"/>
      <c r="R573" s="40"/>
      <c r="S573" s="40"/>
      <c r="T573" s="40"/>
      <c r="U573" s="40"/>
      <c r="V573" s="40"/>
      <c r="W573" s="40"/>
      <c r="X573" s="40"/>
      <c r="Y573" s="40"/>
      <c r="Z573" s="40"/>
      <c r="AA573" s="40"/>
      <c r="AB573" s="40"/>
      <c r="AC573" s="40"/>
      <c r="AD573" s="40"/>
      <c r="AE573" s="40"/>
      <c r="AF573" s="40"/>
      <c r="AG573" s="40"/>
      <c r="AH573" s="40"/>
      <c r="AI573" s="40"/>
      <c r="AJ573" s="40"/>
      <c r="AK573" s="40"/>
      <c r="AL573" s="40"/>
      <c r="AM573" s="40"/>
      <c r="AN573" s="40"/>
      <c r="AO573" s="40"/>
      <c r="AP573" s="40"/>
      <c r="AQ573" s="81"/>
      <c r="AR573" s="40"/>
      <c r="AS573" s="40"/>
      <c r="AT573" s="120" t="s">
        <v>781</v>
      </c>
      <c r="AU573" s="40" t="s">
        <v>781</v>
      </c>
      <c r="AV573" s="40" t="s">
        <v>781</v>
      </c>
      <c r="AW573" s="40" t="s">
        <v>781</v>
      </c>
      <c r="AX573" s="40" t="s">
        <v>781</v>
      </c>
      <c r="AY573" s="40" t="s">
        <v>781</v>
      </c>
      <c r="AZ573" s="40" t="s">
        <v>781</v>
      </c>
      <c r="BA573" s="40" t="s">
        <v>781</v>
      </c>
      <c r="BB573" s="40" t="s">
        <v>781</v>
      </c>
      <c r="BC573" s="40" t="s">
        <v>781</v>
      </c>
      <c r="BD573" s="106" t="s">
        <v>781</v>
      </c>
      <c r="BE573" s="140" t="s">
        <v>781</v>
      </c>
      <c r="BF573" s="140" t="s">
        <v>781</v>
      </c>
      <c r="BG573" s="40"/>
      <c r="BH573" s="40"/>
      <c r="BI573" s="40"/>
      <c r="BJ573" s="40"/>
      <c r="BK573" s="40"/>
      <c r="BL573" s="40"/>
      <c r="BM573" s="40"/>
      <c r="BN573" s="40"/>
      <c r="BO573" s="40"/>
      <c r="BS573" s="40"/>
      <c r="BT573" s="40"/>
      <c r="BU573" s="40" t="e">
        <v>#VALUE!</v>
      </c>
      <c r="BV573" s="40">
        <v>0</v>
      </c>
      <c r="BW573" s="40">
        <v>11.946666666666646</v>
      </c>
      <c r="BX573" s="49">
        <v>9.3929904521211027E-2</v>
      </c>
      <c r="BY573" s="57" t="s">
        <v>173</v>
      </c>
      <c r="BZ573" s="14" t="s">
        <v>2460</v>
      </c>
      <c r="CA573" s="245">
        <v>41726.716111111113</v>
      </c>
      <c r="CB573" t="s">
        <v>2750</v>
      </c>
      <c r="CC573" s="13"/>
      <c r="CD573" s="67"/>
      <c r="CE573" s="55"/>
      <c r="CF573" s="71"/>
      <c r="CG573" s="71"/>
      <c r="CH573" s="71"/>
      <c r="CI573" s="55"/>
      <c r="CJ573" s="55"/>
      <c r="CK573" s="55"/>
      <c r="CL573" s="55"/>
      <c r="CM573" s="55"/>
      <c r="CN573"/>
      <c r="CO573"/>
      <c r="CP573"/>
      <c r="CQ573"/>
      <c r="CR573"/>
      <c r="CS573"/>
      <c r="CT573"/>
      <c r="CU573" s="86"/>
      <c r="CV573" s="86"/>
      <c r="CW573" s="86"/>
      <c r="CX573" s="86"/>
      <c r="CY573" s="86"/>
      <c r="CZ573"/>
      <c r="DA573"/>
      <c r="DB573"/>
      <c r="DC573"/>
      <c r="DD573"/>
      <c r="DE573"/>
      <c r="DF573"/>
      <c r="DG573">
        <v>387</v>
      </c>
      <c r="DH573">
        <v>578.02325439453125</v>
      </c>
      <c r="DI573">
        <v>-30</v>
      </c>
      <c r="DJ573">
        <v>0.84347826242446899</v>
      </c>
      <c r="DK573">
        <v>158</v>
      </c>
      <c r="DL573">
        <v>118.5</v>
      </c>
      <c r="DM573"/>
      <c r="DN573"/>
      <c r="DO573"/>
      <c r="DP573"/>
      <c r="DQ573"/>
      <c r="DR573"/>
      <c r="DS573"/>
      <c r="DT573"/>
      <c r="DU573"/>
      <c r="DV573"/>
      <c r="DW573"/>
      <c r="DX573"/>
      <c r="DY573"/>
      <c r="DZ573"/>
      <c r="EA573"/>
      <c r="EB573"/>
      <c r="EC573"/>
      <c r="ED573"/>
      <c r="EE573"/>
      <c r="EF573"/>
      <c r="EG573"/>
      <c r="EH573"/>
      <c r="EI573"/>
      <c r="EJ573" s="159"/>
      <c r="EK573" s="159"/>
      <c r="EL573" s="160"/>
      <c r="FA573" s="78"/>
    </row>
    <row r="574" spans="1:157">
      <c r="A574" s="26"/>
      <c r="B574" s="26"/>
      <c r="C574" s="315"/>
      <c r="D574" s="37" t="s">
        <v>1469</v>
      </c>
      <c r="E574" s="37" t="s">
        <v>1470</v>
      </c>
      <c r="F574" s="38"/>
      <c r="G574" s="39"/>
      <c r="H574" s="40"/>
      <c r="I574" s="40"/>
      <c r="J574" s="40"/>
      <c r="K574" s="40"/>
      <c r="L574" s="40"/>
      <c r="M574" s="40"/>
      <c r="N574" s="40"/>
      <c r="O574" s="40"/>
      <c r="P574" s="40"/>
      <c r="Q574" s="40"/>
      <c r="R574" s="40"/>
      <c r="S574" s="40"/>
      <c r="T574" s="40"/>
      <c r="U574" s="40"/>
      <c r="V574" s="40"/>
      <c r="W574" s="40"/>
      <c r="X574" s="40"/>
      <c r="Y574" s="40"/>
      <c r="Z574" s="40"/>
      <c r="AA574" s="40"/>
      <c r="AB574" s="40"/>
      <c r="AC574" s="40"/>
      <c r="AD574" s="40"/>
      <c r="AE574" s="40"/>
      <c r="AF574" s="40"/>
      <c r="AG574" s="40"/>
      <c r="AH574" s="40"/>
      <c r="AI574" s="40"/>
      <c r="AJ574" s="40"/>
      <c r="AK574" s="40"/>
      <c r="AL574" s="40"/>
      <c r="AM574" s="40"/>
      <c r="AN574" s="40"/>
      <c r="AO574" s="40"/>
      <c r="AP574" s="40"/>
      <c r="AQ574" s="81"/>
      <c r="AR574" s="40"/>
      <c r="AS574" s="40"/>
      <c r="AT574" s="120" t="s">
        <v>1924</v>
      </c>
      <c r="AU574" s="40" t="s">
        <v>1924</v>
      </c>
      <c r="AV574" s="40" t="s">
        <v>1924</v>
      </c>
      <c r="AW574" s="40" t="s">
        <v>1924</v>
      </c>
      <c r="AX574" s="40" t="s">
        <v>1924</v>
      </c>
      <c r="AY574" s="40" t="s">
        <v>1924</v>
      </c>
      <c r="AZ574" s="40" t="s">
        <v>1924</v>
      </c>
      <c r="BA574" s="40" t="s">
        <v>1924</v>
      </c>
      <c r="BB574" s="40" t="s">
        <v>1924</v>
      </c>
      <c r="BC574" s="40" t="s">
        <v>1924</v>
      </c>
      <c r="BD574" s="106" t="s">
        <v>1924</v>
      </c>
      <c r="BE574" s="140" t="s">
        <v>1924</v>
      </c>
      <c r="BF574" s="140" t="s">
        <v>1924</v>
      </c>
      <c r="BG574" s="40"/>
      <c r="BH574" s="40"/>
      <c r="BI574" s="40"/>
      <c r="BJ574" s="40"/>
      <c r="BK574" s="40"/>
      <c r="BL574" s="40"/>
      <c r="BM574" s="40"/>
      <c r="BN574" s="40"/>
      <c r="BO574" s="40"/>
      <c r="BS574" s="40"/>
      <c r="BT574" s="40"/>
      <c r="BU574" s="40" t="e">
        <v>#VALUE!</v>
      </c>
      <c r="BV574" s="40">
        <v>0</v>
      </c>
      <c r="BW574" s="40">
        <v>12</v>
      </c>
      <c r="BX574" s="49">
        <v>9.2627599243856856E-2</v>
      </c>
      <c r="BY574" s="57" t="s">
        <v>174</v>
      </c>
      <c r="BZ574" s="14" t="s">
        <v>2462</v>
      </c>
      <c r="CA574" s="245">
        <v>41726.716111111113</v>
      </c>
      <c r="CB574" t="s">
        <v>2751</v>
      </c>
      <c r="CC574" s="13"/>
      <c r="CD574" s="67"/>
      <c r="CE574" s="55"/>
      <c r="CF574" s="71"/>
      <c r="CG574" s="71"/>
      <c r="CH574" s="71"/>
      <c r="CI574" s="55"/>
      <c r="CJ574" s="55"/>
      <c r="CK574" s="55"/>
      <c r="CL574" s="55"/>
      <c r="CM574" s="55"/>
      <c r="CN574"/>
      <c r="CO574"/>
      <c r="CP574"/>
      <c r="CQ574"/>
      <c r="CR574"/>
      <c r="CS574"/>
      <c r="CT574"/>
      <c r="CU574" s="86"/>
      <c r="CV574" s="86"/>
      <c r="CW574" s="86"/>
      <c r="CX574" s="86"/>
      <c r="CY574" s="86"/>
      <c r="CZ574"/>
      <c r="DA574"/>
      <c r="DB574"/>
      <c r="DC574"/>
      <c r="DD574"/>
      <c r="DE574"/>
      <c r="DF574"/>
      <c r="DG574">
        <v>388</v>
      </c>
      <c r="DH574">
        <v>583.84130859375</v>
      </c>
      <c r="DI574">
        <v>-30</v>
      </c>
      <c r="DJ574">
        <v>0.90987122058868408</v>
      </c>
      <c r="DK574">
        <v>149</v>
      </c>
      <c r="DL574">
        <v>120</v>
      </c>
      <c r="DM574"/>
      <c r="DN574"/>
      <c r="DO574"/>
      <c r="DP574"/>
      <c r="DQ574"/>
      <c r="DR574"/>
      <c r="DS574"/>
      <c r="DT574"/>
      <c r="DU574"/>
      <c r="DV574"/>
      <c r="DW574"/>
      <c r="DX574"/>
      <c r="DY574"/>
      <c r="DZ574"/>
      <c r="EA574"/>
      <c r="EB574"/>
      <c r="EC574"/>
      <c r="ED574"/>
      <c r="EE574"/>
      <c r="EF574"/>
      <c r="EG574"/>
      <c r="EH574"/>
      <c r="EI574"/>
      <c r="EJ574" s="159"/>
      <c r="EK574" s="159"/>
      <c r="EL574" s="160"/>
      <c r="FA574" s="78"/>
    </row>
    <row r="575" spans="1:157">
      <c r="A575" s="26"/>
      <c r="B575" s="26"/>
      <c r="C575" s="315"/>
      <c r="D575" s="37" t="s">
        <v>1471</v>
      </c>
      <c r="E575" s="37" t="s">
        <v>1472</v>
      </c>
      <c r="F575" s="38"/>
      <c r="G575" s="39"/>
      <c r="H575" s="40"/>
      <c r="I575" s="40"/>
      <c r="J575" s="40"/>
      <c r="K575" s="40"/>
      <c r="L575" s="40"/>
      <c r="M575" s="40"/>
      <c r="N575" s="40"/>
      <c r="O575" s="40"/>
      <c r="P575" s="40"/>
      <c r="Q575" s="40"/>
      <c r="R575" s="40"/>
      <c r="S575" s="40"/>
      <c r="T575" s="40"/>
      <c r="U575" s="40"/>
      <c r="V575" s="40"/>
      <c r="W575" s="40"/>
      <c r="X575" s="40"/>
      <c r="Y575" s="40"/>
      <c r="Z575" s="40"/>
      <c r="AA575" s="40"/>
      <c r="AB575" s="40"/>
      <c r="AC575" s="40"/>
      <c r="AD575" s="40"/>
      <c r="AE575" s="40"/>
      <c r="AF575" s="40"/>
      <c r="AG575" s="40"/>
      <c r="AH575" s="40"/>
      <c r="AI575" s="40"/>
      <c r="AJ575" s="40"/>
      <c r="AK575" s="40"/>
      <c r="AL575" s="40"/>
      <c r="AM575" s="40"/>
      <c r="AN575" s="40"/>
      <c r="AO575" s="40"/>
      <c r="AP575" s="40"/>
      <c r="AQ575" s="81"/>
      <c r="AR575" s="40"/>
      <c r="AS575" s="40"/>
      <c r="AT575" s="120" t="s">
        <v>1671</v>
      </c>
      <c r="AU575" s="40" t="s">
        <v>1671</v>
      </c>
      <c r="AV575" s="40" t="s">
        <v>1671</v>
      </c>
      <c r="AW575" s="40" t="s">
        <v>1671</v>
      </c>
      <c r="AX575" s="40" t="s">
        <v>1671</v>
      </c>
      <c r="AY575" s="40" t="s">
        <v>1671</v>
      </c>
      <c r="AZ575" s="40" t="s">
        <v>1671</v>
      </c>
      <c r="BA575" s="40" t="s">
        <v>1671</v>
      </c>
      <c r="BB575" s="40" t="s">
        <v>1671</v>
      </c>
      <c r="BC575" s="40" t="s">
        <v>1671</v>
      </c>
      <c r="BD575" s="106" t="s">
        <v>1671</v>
      </c>
      <c r="BE575" s="140" t="s">
        <v>1671</v>
      </c>
      <c r="BF575" s="140" t="s">
        <v>1671</v>
      </c>
      <c r="BG575" s="40"/>
      <c r="BH575" s="40"/>
      <c r="BI575" s="40"/>
      <c r="BJ575" s="40"/>
      <c r="BK575" s="40"/>
      <c r="BL575" s="40"/>
      <c r="BM575" s="40"/>
      <c r="BN575" s="40"/>
      <c r="BO575" s="40"/>
      <c r="BS575" s="40"/>
      <c r="BT575" s="40"/>
      <c r="BU575" s="40" t="e">
        <v>#VALUE!</v>
      </c>
      <c r="BV575" s="40">
        <v>0</v>
      </c>
      <c r="BW575" s="40">
        <v>12.053333333333311</v>
      </c>
      <c r="BX575" s="49">
        <v>9.1352191408569289E-2</v>
      </c>
      <c r="BY575" s="57" t="s">
        <v>175</v>
      </c>
      <c r="BZ575" s="14" t="s">
        <v>2454</v>
      </c>
      <c r="CA575" s="245">
        <v>41726.716111111113</v>
      </c>
      <c r="CB575" t="s">
        <v>2220</v>
      </c>
      <c r="CC575" s="13"/>
      <c r="CD575" s="67"/>
      <c r="CE575" s="55"/>
      <c r="CF575" s="71"/>
      <c r="CG575" s="71"/>
      <c r="CH575" s="71"/>
      <c r="CI575" s="55"/>
      <c r="CJ575" s="55"/>
      <c r="CK575" s="55"/>
      <c r="CL575" s="55"/>
      <c r="CM575" s="55"/>
      <c r="CN575"/>
      <c r="CO575"/>
      <c r="CP575"/>
      <c r="CQ575"/>
      <c r="CR575"/>
      <c r="CS575"/>
      <c r="CT575"/>
      <c r="CU575" s="86"/>
      <c r="CV575" s="86"/>
      <c r="CW575" s="86"/>
      <c r="CX575" s="86"/>
      <c r="CY575" s="86"/>
      <c r="CZ575"/>
      <c r="DA575"/>
      <c r="DB575"/>
      <c r="DC575"/>
      <c r="DD575"/>
      <c r="DE575"/>
      <c r="DF575"/>
      <c r="DG575">
        <v>389</v>
      </c>
      <c r="DH575">
        <v>589.64129638671875</v>
      </c>
      <c r="DI575">
        <v>-30</v>
      </c>
      <c r="DJ575">
        <v>1</v>
      </c>
      <c r="DK575">
        <v>159</v>
      </c>
      <c r="DL575">
        <v>119</v>
      </c>
      <c r="DM575"/>
      <c r="DN575"/>
      <c r="DO575"/>
      <c r="DP575"/>
      <c r="DQ575"/>
      <c r="DR575"/>
      <c r="DS575"/>
      <c r="DT575"/>
      <c r="DU575"/>
      <c r="DV575"/>
      <c r="DW575"/>
      <c r="DX575"/>
      <c r="DY575"/>
      <c r="DZ575"/>
      <c r="EA575"/>
      <c r="EB575"/>
      <c r="EC575"/>
      <c r="ED575"/>
      <c r="EE575"/>
      <c r="EF575"/>
      <c r="EG575"/>
      <c r="EH575"/>
      <c r="EI575"/>
      <c r="EJ575" s="159"/>
      <c r="EK575" s="159"/>
      <c r="EL575" s="160"/>
      <c r="FA575" s="78"/>
    </row>
    <row r="576" spans="1:157">
      <c r="A576" s="26"/>
      <c r="B576" s="26"/>
      <c r="C576" s="315"/>
      <c r="D576" s="37" t="s">
        <v>2201</v>
      </c>
      <c r="E576" s="37" t="s">
        <v>2202</v>
      </c>
      <c r="F576" s="38"/>
      <c r="G576" s="39"/>
      <c r="H576" s="40"/>
      <c r="I576" s="40"/>
      <c r="J576" s="40"/>
      <c r="K576" s="40"/>
      <c r="L576" s="40"/>
      <c r="M576" s="40"/>
      <c r="N576" s="40"/>
      <c r="O576" s="40"/>
      <c r="P576" s="40"/>
      <c r="Q576" s="40"/>
      <c r="R576" s="40"/>
      <c r="S576" s="40"/>
      <c r="T576" s="40"/>
      <c r="U576" s="40"/>
      <c r="V576" s="40"/>
      <c r="W576" s="40"/>
      <c r="X576" s="40"/>
      <c r="Y576" s="40"/>
      <c r="Z576" s="40"/>
      <c r="AA576" s="40"/>
      <c r="AB576" s="40"/>
      <c r="AC576" s="40"/>
      <c r="AD576" s="40"/>
      <c r="AE576" s="40"/>
      <c r="AF576" s="40"/>
      <c r="AG576" s="40"/>
      <c r="AH576" s="40"/>
      <c r="AI576" s="40"/>
      <c r="AJ576" s="40"/>
      <c r="AK576" s="40"/>
      <c r="AL576" s="40"/>
      <c r="AM576" s="40"/>
      <c r="AN576" s="40"/>
      <c r="AO576" s="40"/>
      <c r="AP576" s="40"/>
      <c r="AQ576" s="81"/>
      <c r="AR576" s="40"/>
      <c r="AS576" s="40"/>
      <c r="AT576" s="120" t="s">
        <v>2162</v>
      </c>
      <c r="AU576" s="40" t="s">
        <v>2162</v>
      </c>
      <c r="AV576" s="40" t="s">
        <v>2162</v>
      </c>
      <c r="AW576" s="40" t="s">
        <v>2162</v>
      </c>
      <c r="AX576" s="40" t="s">
        <v>2162</v>
      </c>
      <c r="AY576" s="40" t="s">
        <v>2162</v>
      </c>
      <c r="AZ576" s="40" t="s">
        <v>2162</v>
      </c>
      <c r="BA576" s="40" t="s">
        <v>2162</v>
      </c>
      <c r="BB576" s="40" t="s">
        <v>2162</v>
      </c>
      <c r="BC576" s="40" t="s">
        <v>2162</v>
      </c>
      <c r="BD576" s="106" t="s">
        <v>2162</v>
      </c>
      <c r="BE576" s="140" t="s">
        <v>2162</v>
      </c>
      <c r="BF576" s="140" t="s">
        <v>2162</v>
      </c>
      <c r="BG576" s="40"/>
      <c r="BH576" s="40"/>
      <c r="BI576" s="40"/>
      <c r="BJ576" s="40"/>
      <c r="BK576" s="40"/>
      <c r="BL576" s="40"/>
      <c r="BM576" s="40"/>
      <c r="BN576" s="40"/>
      <c r="BO576" s="40"/>
      <c r="BS576" s="40"/>
      <c r="BT576" s="40"/>
      <c r="BU576" s="40" t="e">
        <v>#VALUE!</v>
      </c>
      <c r="BV576" s="40">
        <v>0</v>
      </c>
      <c r="BW576" s="40">
        <v>12.106666666666644</v>
      </c>
      <c r="BX576" s="49">
        <v>9.0102945373342985E-2</v>
      </c>
      <c r="BY576" s="57" t="s">
        <v>176</v>
      </c>
      <c r="BZ576" s="14" t="s">
        <v>427</v>
      </c>
      <c r="CA576" s="245">
        <v>41726.716111111113</v>
      </c>
      <c r="CB576" t="s">
        <v>2752</v>
      </c>
      <c r="CC576" s="13"/>
      <c r="CD576" s="67"/>
      <c r="CE576" s="55"/>
      <c r="CF576" s="71"/>
      <c r="CG576" s="71"/>
      <c r="CH576" s="71"/>
      <c r="CI576" s="55"/>
      <c r="CJ576" s="55"/>
      <c r="CK576" s="55"/>
      <c r="CL576" s="55"/>
      <c r="CM576" s="55"/>
      <c r="CN576"/>
      <c r="CO576"/>
      <c r="CP576"/>
      <c r="CQ576"/>
      <c r="CR576"/>
      <c r="CS576"/>
      <c r="CT576"/>
      <c r="CU576" s="86"/>
      <c r="CV576" s="86"/>
      <c r="CW576" s="86"/>
      <c r="CX576" s="86"/>
      <c r="CY576" s="86"/>
      <c r="CZ576"/>
      <c r="DA576"/>
      <c r="DB576"/>
      <c r="DC576"/>
      <c r="DD576"/>
      <c r="DE576"/>
      <c r="DF576"/>
      <c r="DG576">
        <v>390</v>
      </c>
      <c r="DH576">
        <v>595.46875</v>
      </c>
      <c r="DI576">
        <v>-30</v>
      </c>
      <c r="DJ576">
        <v>0.86283183097839355</v>
      </c>
      <c r="DK576">
        <v>148</v>
      </c>
      <c r="DL576">
        <v>121.5</v>
      </c>
      <c r="DM576"/>
      <c r="DN576"/>
      <c r="DO576"/>
      <c r="DP576"/>
      <c r="DQ576"/>
      <c r="DR576"/>
      <c r="DS576"/>
      <c r="DT576"/>
      <c r="DU576"/>
      <c r="DV576"/>
      <c r="DW576"/>
      <c r="DX576"/>
      <c r="DY576"/>
      <c r="DZ576"/>
      <c r="EA576"/>
      <c r="EB576"/>
      <c r="EC576"/>
      <c r="ED576"/>
      <c r="EE576"/>
      <c r="EF576"/>
      <c r="EG576"/>
      <c r="EH576"/>
      <c r="EI576"/>
      <c r="EJ576" s="159"/>
      <c r="EK576" s="159"/>
      <c r="EL576" s="160"/>
      <c r="FA576" s="78"/>
    </row>
    <row r="577" spans="1:157" ht="15" thickBot="1">
      <c r="A577" s="26"/>
      <c r="B577" s="26"/>
      <c r="C577" s="318"/>
      <c r="D577" s="42" t="s">
        <v>2203</v>
      </c>
      <c r="E577" s="42" t="s">
        <v>2204</v>
      </c>
      <c r="F577" s="43"/>
      <c r="G577" s="44"/>
      <c r="H577" s="45"/>
      <c r="I577" s="45"/>
      <c r="J577" s="45"/>
      <c r="K577" s="45"/>
      <c r="L577" s="45"/>
      <c r="M577" s="45"/>
      <c r="N577" s="45"/>
      <c r="O577" s="45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  <c r="AF577" s="45"/>
      <c r="AG577" s="45"/>
      <c r="AH577" s="45"/>
      <c r="AI577" s="45"/>
      <c r="AJ577" s="45"/>
      <c r="AK577" s="45"/>
      <c r="AL577" s="45"/>
      <c r="AM577" s="45"/>
      <c r="AN577" s="45"/>
      <c r="AO577" s="45"/>
      <c r="AP577" s="45"/>
      <c r="AQ577" s="82"/>
      <c r="AR577" s="45"/>
      <c r="AS577" s="45"/>
      <c r="AT577" s="121" t="s">
        <v>2162</v>
      </c>
      <c r="AU577" s="45" t="s">
        <v>2162</v>
      </c>
      <c r="AV577" s="45" t="s">
        <v>2162</v>
      </c>
      <c r="AW577" s="45" t="s">
        <v>2162</v>
      </c>
      <c r="AX577" s="45" t="s">
        <v>2162</v>
      </c>
      <c r="AY577" s="45" t="s">
        <v>2162</v>
      </c>
      <c r="AZ577" s="45" t="s">
        <v>2162</v>
      </c>
      <c r="BA577" s="45" t="s">
        <v>2162</v>
      </c>
      <c r="BB577" s="45" t="s">
        <v>2162</v>
      </c>
      <c r="BC577" s="45" t="s">
        <v>2162</v>
      </c>
      <c r="BD577" s="107" t="s">
        <v>2162</v>
      </c>
      <c r="BE577" s="141" t="s">
        <v>2162</v>
      </c>
      <c r="BF577" s="141" t="s">
        <v>2162</v>
      </c>
      <c r="BG577" s="45"/>
      <c r="BH577" s="45"/>
      <c r="BI577" s="45"/>
      <c r="BJ577" s="45"/>
      <c r="BK577" s="45"/>
      <c r="BL577" s="45"/>
      <c r="BM577" s="45"/>
      <c r="BN577" s="45"/>
      <c r="BO577" s="45"/>
      <c r="BS577" s="45"/>
      <c r="BT577" s="45"/>
      <c r="BU577" s="45" t="e">
        <v>#VALUE!</v>
      </c>
      <c r="BV577" s="45">
        <v>0</v>
      </c>
      <c r="BW577" s="45">
        <v>12.16</v>
      </c>
      <c r="BX577" s="50">
        <v>8.8879150474941687E-2</v>
      </c>
      <c r="BY577" s="57" t="s">
        <v>177</v>
      </c>
      <c r="BZ577" s="14" t="s">
        <v>2456</v>
      </c>
      <c r="CA577" s="245">
        <v>41726.716111111113</v>
      </c>
      <c r="CB577" t="s">
        <v>2753</v>
      </c>
      <c r="CC577" s="13"/>
      <c r="CD577" s="67"/>
      <c r="CE577" s="55"/>
      <c r="CF577" s="71"/>
      <c r="CG577" s="71"/>
      <c r="CH577" s="71"/>
      <c r="CI577" s="55"/>
      <c r="CJ577" s="55"/>
      <c r="CK577" s="55"/>
      <c r="CL577" s="55"/>
      <c r="CM577" s="55"/>
      <c r="CN577"/>
      <c r="CO577"/>
      <c r="CP577"/>
      <c r="CQ577"/>
      <c r="CR577"/>
      <c r="CS577"/>
      <c r="CT577"/>
      <c r="CU577" s="86"/>
      <c r="CV577" s="86"/>
      <c r="CW577" s="86"/>
      <c r="CX577" s="86"/>
      <c r="CY577" s="86"/>
      <c r="CZ577"/>
      <c r="DA577"/>
      <c r="DB577"/>
      <c r="DC577"/>
      <c r="DD577"/>
      <c r="DE577"/>
      <c r="DF577"/>
      <c r="DG577">
        <v>390</v>
      </c>
      <c r="DH577">
        <v>601.29730224609375</v>
      </c>
      <c r="DI577">
        <v>-30</v>
      </c>
      <c r="DJ577">
        <v>0.8571428656578064</v>
      </c>
      <c r="DK577">
        <v>156</v>
      </c>
      <c r="DL577">
        <v>121.5</v>
      </c>
      <c r="DM577"/>
      <c r="DN577"/>
      <c r="DO577"/>
      <c r="DP577"/>
      <c r="DQ577"/>
      <c r="DR577"/>
      <c r="DS577"/>
      <c r="DT577"/>
      <c r="DU577"/>
      <c r="DV577"/>
      <c r="DW577"/>
      <c r="DX577"/>
      <c r="DY577"/>
      <c r="DZ577"/>
      <c r="EA577"/>
      <c r="EB577"/>
      <c r="EC577"/>
      <c r="ED577"/>
      <c r="EE577"/>
      <c r="EF577"/>
      <c r="EG577"/>
      <c r="EH577"/>
      <c r="EI577"/>
      <c r="EJ577" s="159"/>
      <c r="EK577" s="159"/>
      <c r="EL577" s="160"/>
      <c r="FA577" s="78"/>
    </row>
    <row r="578" spans="1:157" ht="15">
      <c r="A578" s="26"/>
      <c r="B578" s="26"/>
      <c r="C578" s="29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6"/>
      <c r="AB578" s="26"/>
      <c r="AC578" s="26"/>
      <c r="AD578" s="26"/>
      <c r="AE578" s="26"/>
      <c r="AF578" s="26"/>
      <c r="AG578" s="26"/>
      <c r="AH578" s="26"/>
      <c r="AI578" s="26"/>
      <c r="AJ578" s="26"/>
      <c r="AK578" s="26"/>
      <c r="AL578" s="26"/>
      <c r="AM578" s="26"/>
      <c r="AN578" s="26"/>
      <c r="AO578" s="26"/>
      <c r="AP578" s="26"/>
      <c r="AQ578" s="26"/>
      <c r="AR578" s="26"/>
      <c r="AS578" s="26"/>
      <c r="AT578" s="116"/>
      <c r="AU578" s="26"/>
      <c r="AV578" s="26"/>
      <c r="AW578" s="26"/>
      <c r="AX578" s="26"/>
      <c r="AY578" s="26"/>
      <c r="AZ578" s="26"/>
      <c r="BA578" s="26"/>
      <c r="BB578" s="26"/>
      <c r="BC578" s="26"/>
      <c r="BD578" s="103"/>
      <c r="BE578" s="136"/>
      <c r="BF578" s="136"/>
      <c r="BG578" s="26"/>
      <c r="BH578" s="26"/>
      <c r="BI578" s="26"/>
      <c r="BJ578" s="26"/>
      <c r="BK578" s="26"/>
      <c r="BL578" s="102"/>
      <c r="BM578" s="26"/>
      <c r="BN578" s="26"/>
      <c r="BO578" s="26"/>
      <c r="BS578" s="26"/>
      <c r="BT578" s="26"/>
      <c r="BU578" s="26" t="e">
        <v>#VALUE!</v>
      </c>
      <c r="BV578" s="26">
        <v>0</v>
      </c>
      <c r="BW578" s="26">
        <v>12.21333333333331</v>
      </c>
      <c r="BX578" s="26">
        <v>8.7680120017980298E-2</v>
      </c>
      <c r="BY578" s="57" t="s">
        <v>178</v>
      </c>
      <c r="BZ578" s="14" t="s">
        <v>2458</v>
      </c>
      <c r="CA578" s="245">
        <v>41726.716122685182</v>
      </c>
      <c r="CB578" t="s">
        <v>2754</v>
      </c>
      <c r="CC578" s="13"/>
      <c r="CD578" s="67"/>
      <c r="CE578" s="51"/>
      <c r="CF578" s="71"/>
      <c r="CG578" s="71"/>
      <c r="CH578" s="71"/>
      <c r="CI578" s="51"/>
      <c r="CJ578" s="51"/>
      <c r="CK578" s="51"/>
      <c r="CL578" s="51"/>
      <c r="CM578" s="51"/>
      <c r="CN578"/>
      <c r="CO578"/>
      <c r="CP578"/>
      <c r="CQ578"/>
      <c r="CR578"/>
      <c r="CS578"/>
      <c r="CT578"/>
      <c r="CU578" s="86"/>
      <c r="CV578" s="86"/>
      <c r="CW578" s="86"/>
      <c r="CX578" s="86"/>
      <c r="CY578" s="86"/>
      <c r="CZ578"/>
      <c r="DA578"/>
      <c r="DB578"/>
      <c r="DC578"/>
      <c r="DD578"/>
      <c r="DE578"/>
      <c r="DF578"/>
      <c r="DG578">
        <v>391</v>
      </c>
      <c r="DH578">
        <v>607.107421875</v>
      </c>
      <c r="DI578">
        <v>-30</v>
      </c>
      <c r="DJ578">
        <v>0.94936710596084595</v>
      </c>
      <c r="DK578">
        <v>162</v>
      </c>
      <c r="DL578">
        <v>119</v>
      </c>
      <c r="DM578"/>
      <c r="DN578"/>
      <c r="DO578"/>
      <c r="DP578"/>
      <c r="DQ578"/>
      <c r="DR578"/>
      <c r="DS578"/>
      <c r="DT578"/>
      <c r="DU578"/>
      <c r="DV578"/>
      <c r="DW578"/>
      <c r="DX578"/>
      <c r="DY578"/>
      <c r="DZ578"/>
      <c r="EA578"/>
      <c r="EB578"/>
      <c r="EC578"/>
      <c r="ED578"/>
      <c r="EE578"/>
      <c r="EF578"/>
      <c r="EG578"/>
      <c r="EH578"/>
      <c r="EI578"/>
      <c r="EJ578" s="159"/>
      <c r="EK578" s="159"/>
      <c r="EL578" s="160"/>
      <c r="FA578" s="78"/>
    </row>
    <row r="579" spans="1:157">
      <c r="BL579" s="14"/>
      <c r="BM579" s="66"/>
      <c r="BN579" s="55"/>
      <c r="BU579" s="27" t="e">
        <v>#VALUE!</v>
      </c>
      <c r="BV579" s="27">
        <v>0</v>
      </c>
      <c r="BW579" s="27">
        <v>12.266666666666643</v>
      </c>
      <c r="BX579" s="27">
        <v>8.6505190311419219E-2</v>
      </c>
      <c r="BY579" s="57" t="s">
        <v>179</v>
      </c>
      <c r="BZ579" s="14" t="s">
        <v>2460</v>
      </c>
      <c r="CA579" s="245">
        <v>41726.716122685182</v>
      </c>
      <c r="CB579" t="s">
        <v>2755</v>
      </c>
      <c r="CC579" s="13"/>
      <c r="CD579" s="67"/>
      <c r="CF579" s="71"/>
      <c r="CG579" s="71"/>
      <c r="CH579" s="71"/>
      <c r="CN579"/>
      <c r="CO579"/>
      <c r="CP579"/>
      <c r="CQ579"/>
      <c r="CR579"/>
      <c r="CS579"/>
      <c r="CT579"/>
      <c r="CU579" s="86"/>
      <c r="CV579" s="86"/>
      <c r="CW579" s="86"/>
      <c r="CX579" s="86"/>
      <c r="CY579" s="86"/>
      <c r="CZ579"/>
      <c r="DA579"/>
      <c r="DB579"/>
      <c r="DC579"/>
      <c r="DD579"/>
      <c r="DE579"/>
      <c r="DF579"/>
      <c r="DG579">
        <v>392</v>
      </c>
      <c r="DH579">
        <v>612.921875</v>
      </c>
      <c r="DI579">
        <v>-30</v>
      </c>
      <c r="DJ579">
        <v>0.92760181427001953</v>
      </c>
      <c r="DK579">
        <v>158</v>
      </c>
      <c r="DL579">
        <v>119</v>
      </c>
      <c r="DM579"/>
      <c r="DN579"/>
      <c r="DO579"/>
      <c r="DP579"/>
      <c r="DQ579"/>
      <c r="DR579"/>
      <c r="DS579"/>
      <c r="DT579"/>
      <c r="DU579"/>
      <c r="DV579"/>
      <c r="DW579"/>
      <c r="DX579"/>
      <c r="DY579"/>
      <c r="DZ579"/>
      <c r="EA579"/>
      <c r="EB579"/>
      <c r="EC579"/>
      <c r="ED579"/>
      <c r="EE579"/>
      <c r="EF579"/>
      <c r="EG579"/>
      <c r="EH579"/>
      <c r="EI579"/>
      <c r="EJ579" s="159"/>
      <c r="EK579" s="159"/>
      <c r="EL579" s="160"/>
      <c r="FA579" s="78"/>
    </row>
    <row r="580" spans="1:157">
      <c r="BL580" s="14"/>
      <c r="BM580" s="66"/>
      <c r="BN580" s="55"/>
      <c r="BU580" s="27" t="e">
        <v>#VALUE!</v>
      </c>
      <c r="BV580" s="27">
        <v>0</v>
      </c>
      <c r="BW580" s="27">
        <v>12.32</v>
      </c>
      <c r="BX580" s="27">
        <v>8.5353719749945489E-2</v>
      </c>
      <c r="BY580" s="57" t="s">
        <v>180</v>
      </c>
      <c r="BZ580" s="14" t="s">
        <v>2462</v>
      </c>
      <c r="CA580" s="245">
        <v>41726.716122685182</v>
      </c>
      <c r="CB580" t="s">
        <v>2756</v>
      </c>
      <c r="CC580" s="13"/>
      <c r="CD580" s="67"/>
      <c r="CF580" s="71"/>
      <c r="CG580" s="71"/>
      <c r="CH580" s="71"/>
      <c r="CN580"/>
      <c r="CO580"/>
      <c r="CP580"/>
      <c r="CQ580"/>
      <c r="CR580"/>
      <c r="CS580"/>
      <c r="CT580"/>
      <c r="CU580" s="86"/>
      <c r="CV580" s="86"/>
      <c r="CW580" s="86"/>
      <c r="CX580" s="86"/>
      <c r="CY580" s="86"/>
      <c r="CZ580"/>
      <c r="DA580"/>
      <c r="DB580"/>
      <c r="DC580"/>
      <c r="DD580"/>
      <c r="DE580"/>
      <c r="DF580"/>
      <c r="DG580">
        <v>393</v>
      </c>
      <c r="DH580">
        <v>618.74603271484375</v>
      </c>
      <c r="DI580">
        <v>-30</v>
      </c>
      <c r="DJ580">
        <v>0.87931036949157715</v>
      </c>
      <c r="DK580">
        <v>151</v>
      </c>
      <c r="DL580">
        <v>117.5</v>
      </c>
      <c r="DM580"/>
      <c r="DN580"/>
      <c r="DO580"/>
      <c r="DP580"/>
      <c r="DQ580"/>
      <c r="DR580"/>
      <c r="DS580"/>
      <c r="DT580"/>
      <c r="DU580"/>
      <c r="DV580"/>
      <c r="DW580"/>
      <c r="DX580"/>
      <c r="DY580"/>
      <c r="DZ580"/>
      <c r="EA580"/>
      <c r="EB580"/>
      <c r="EC580"/>
      <c r="ED580"/>
      <c r="EE580"/>
      <c r="EF580"/>
      <c r="EG580"/>
      <c r="EH580"/>
      <c r="EI580"/>
      <c r="EJ580" s="159"/>
      <c r="EK580" s="159"/>
      <c r="EL580" s="160"/>
      <c r="FA580" s="78"/>
    </row>
    <row r="581" spans="1:157">
      <c r="BL581" s="14"/>
      <c r="BM581" s="66"/>
      <c r="BN581" s="55"/>
      <c r="BU581" s="27" t="e">
        <v>#VALUE!</v>
      </c>
      <c r="BV581" s="27">
        <v>0</v>
      </c>
      <c r="BW581" s="27">
        <v>12.373333333333308</v>
      </c>
      <c r="BX581" s="27">
        <v>8.4225087937867829E-2</v>
      </c>
      <c r="BY581" s="57" t="s">
        <v>181</v>
      </c>
      <c r="BZ581" s="14" t="s">
        <v>2454</v>
      </c>
      <c r="CA581" s="245">
        <v>41726.716122685182</v>
      </c>
      <c r="CB581" t="s">
        <v>2220</v>
      </c>
      <c r="CC581" s="13"/>
      <c r="CD581" s="67"/>
      <c r="CF581" s="71"/>
      <c r="CG581" s="71"/>
      <c r="CH581" s="71"/>
      <c r="CN581"/>
      <c r="CO581"/>
      <c r="CP581"/>
      <c r="CQ581"/>
      <c r="CR581"/>
      <c r="CS581"/>
      <c r="CT581"/>
      <c r="CU581" s="86"/>
      <c r="CV581" s="86"/>
      <c r="CW581" s="86"/>
      <c r="CX581" s="86"/>
      <c r="CY581" s="86"/>
      <c r="CZ581"/>
      <c r="DA581"/>
      <c r="DB581"/>
      <c r="DC581"/>
      <c r="DD581"/>
      <c r="DE581"/>
      <c r="DF581"/>
      <c r="DG581">
        <v>393</v>
      </c>
      <c r="DH581">
        <v>624.580078125</v>
      </c>
      <c r="DI581">
        <v>-30</v>
      </c>
      <c r="DJ581">
        <v>0.82978725433349609</v>
      </c>
      <c r="DK581">
        <v>155</v>
      </c>
      <c r="DL581">
        <v>118</v>
      </c>
      <c r="DM581"/>
      <c r="DN581"/>
      <c r="DO581"/>
      <c r="DP581"/>
      <c r="DQ581"/>
      <c r="DR581"/>
      <c r="DS581"/>
      <c r="DT581"/>
      <c r="DU581"/>
      <c r="DV581"/>
      <c r="DW581"/>
      <c r="DX581"/>
      <c r="DY581"/>
      <c r="DZ581"/>
      <c r="EA581"/>
      <c r="EB581"/>
      <c r="EC581"/>
      <c r="ED581"/>
      <c r="EE581"/>
      <c r="EF581"/>
      <c r="EG581"/>
      <c r="EH581"/>
      <c r="EI581"/>
      <c r="EJ581" s="159"/>
      <c r="EK581" s="159"/>
      <c r="EL581" s="160"/>
      <c r="FA581" s="78"/>
    </row>
    <row r="582" spans="1:157">
      <c r="BL582" s="14"/>
      <c r="BM582" s="66"/>
      <c r="BN582" s="55"/>
      <c r="BU582" s="27" t="e">
        <v>#VALUE!</v>
      </c>
      <c r="BV582" s="27">
        <v>0</v>
      </c>
      <c r="BW582" s="27">
        <v>12.426666666666641</v>
      </c>
      <c r="BX582" s="27">
        <v>8.3118694853290959E-2</v>
      </c>
      <c r="BY582" s="57" t="s">
        <v>182</v>
      </c>
      <c r="BZ582" s="14" t="s">
        <v>427</v>
      </c>
      <c r="CA582" s="245">
        <v>41726.716122685182</v>
      </c>
      <c r="CB582" t="s">
        <v>2757</v>
      </c>
      <c r="CC582" s="13"/>
      <c r="CD582" s="67"/>
      <c r="CF582" s="71"/>
      <c r="CG582" s="71"/>
      <c r="CH582" s="71"/>
      <c r="CN582"/>
      <c r="CO582"/>
      <c r="CP582"/>
      <c r="CQ582"/>
      <c r="CR582"/>
      <c r="CS582"/>
      <c r="CT582"/>
      <c r="CU582" s="86"/>
      <c r="CV582" s="86"/>
      <c r="CW582" s="86"/>
      <c r="CX582" s="86"/>
      <c r="CY582" s="86"/>
      <c r="CZ582"/>
      <c r="DA582"/>
      <c r="DB582"/>
      <c r="DC582"/>
      <c r="DD582"/>
      <c r="DE582"/>
      <c r="DF582"/>
      <c r="DG582">
        <v>394</v>
      </c>
      <c r="DH582">
        <v>630.42572021484375</v>
      </c>
      <c r="DI582">
        <v>-29.876987457275391</v>
      </c>
      <c r="DJ582">
        <v>0.89473682641983032</v>
      </c>
      <c r="DK582">
        <v>151</v>
      </c>
      <c r="DL582">
        <v>122.5</v>
      </c>
      <c r="DM582"/>
      <c r="DN582"/>
      <c r="DO582"/>
      <c r="DP582"/>
      <c r="DQ582"/>
      <c r="DR582"/>
      <c r="DS582"/>
      <c r="DT582"/>
      <c r="DU582"/>
      <c r="DV582"/>
      <c r="DW582"/>
      <c r="DX582"/>
      <c r="DY582"/>
      <c r="DZ582"/>
      <c r="EA582"/>
      <c r="EB582"/>
      <c r="EC582"/>
      <c r="ED582"/>
      <c r="EE582"/>
      <c r="EF582"/>
      <c r="EG582"/>
      <c r="EH582"/>
      <c r="EI582"/>
      <c r="EJ582" s="159"/>
      <c r="EK582" s="159"/>
      <c r="EL582" s="160"/>
      <c r="FA582" s="78"/>
    </row>
    <row r="583" spans="1:157">
      <c r="BL583" s="14"/>
      <c r="BM583" s="66"/>
      <c r="BN583" s="55"/>
      <c r="BU583" s="27" t="e">
        <v>#VALUE!</v>
      </c>
      <c r="BV583" s="27">
        <v>0</v>
      </c>
      <c r="BW583" s="27">
        <v>12.48</v>
      </c>
      <c r="BX583" s="27">
        <v>8.2033960050466467E-2</v>
      </c>
      <c r="BY583" s="57" t="s">
        <v>183</v>
      </c>
      <c r="BZ583" s="14" t="s">
        <v>2456</v>
      </c>
      <c r="CA583" s="245">
        <v>41726.716122685182</v>
      </c>
      <c r="CB583" t="s">
        <v>2758</v>
      </c>
      <c r="CC583" s="13"/>
      <c r="CD583" s="67"/>
      <c r="CF583" s="71"/>
      <c r="CG583" s="71"/>
      <c r="CH583" s="71"/>
      <c r="CN583"/>
      <c r="CO583"/>
      <c r="CP583"/>
      <c r="CQ583"/>
      <c r="CR583"/>
      <c r="CS583"/>
      <c r="CT583"/>
      <c r="CU583" s="86"/>
      <c r="CV583" s="86"/>
      <c r="CW583" s="86"/>
      <c r="CX583" s="86"/>
      <c r="CY583" s="86"/>
      <c r="CZ583"/>
      <c r="DA583"/>
      <c r="DB583"/>
      <c r="DC583"/>
      <c r="DD583"/>
      <c r="DE583"/>
      <c r="DF583"/>
      <c r="DG583">
        <v>395</v>
      </c>
      <c r="DH583">
        <v>636.31414794921875</v>
      </c>
      <c r="DI583">
        <v>-29.716073989868164</v>
      </c>
      <c r="DJ583">
        <v>0.84188032150268555</v>
      </c>
      <c r="DK583">
        <v>166</v>
      </c>
      <c r="DL583">
        <v>118.5</v>
      </c>
      <c r="DM583"/>
      <c r="DN583"/>
      <c r="DO583"/>
      <c r="DP583"/>
      <c r="DQ583"/>
      <c r="DR583"/>
      <c r="DS583"/>
      <c r="DT583"/>
      <c r="DU583"/>
      <c r="DV583"/>
      <c r="DW583"/>
      <c r="DX583"/>
      <c r="DY583"/>
      <c r="DZ583"/>
      <c r="EA583"/>
      <c r="EB583"/>
      <c r="EC583"/>
      <c r="ED583"/>
      <c r="EE583"/>
      <c r="EF583"/>
      <c r="EG583"/>
      <c r="EH583"/>
      <c r="EI583"/>
      <c r="EJ583" s="159"/>
      <c r="EK583" s="159"/>
      <c r="EL583" s="160"/>
      <c r="FA583" s="78"/>
    </row>
    <row r="584" spans="1:157">
      <c r="BL584" s="14"/>
      <c r="BM584" s="66"/>
      <c r="BN584" s="55"/>
      <c r="BU584" s="27" t="e">
        <v>#VALUE!</v>
      </c>
      <c r="BV584" s="27">
        <v>0</v>
      </c>
      <c r="BW584" s="27">
        <v>12.533333333333307</v>
      </c>
      <c r="BX584" s="27">
        <v>8.0970321898341455E-2</v>
      </c>
      <c r="BY584" s="57" t="s">
        <v>184</v>
      </c>
      <c r="BZ584" s="14" t="s">
        <v>2458</v>
      </c>
      <c r="CA584" s="245">
        <v>41726.716134259259</v>
      </c>
      <c r="CB584" t="s">
        <v>2759</v>
      </c>
      <c r="CC584" s="13"/>
      <c r="CD584" s="67"/>
      <c r="CF584" s="71"/>
      <c r="CG584" s="71"/>
      <c r="CH584" s="71"/>
      <c r="CN584"/>
      <c r="CO584"/>
      <c r="CP584"/>
      <c r="CQ584"/>
      <c r="CR584"/>
      <c r="CS584"/>
      <c r="CT584"/>
      <c r="CU584" s="86"/>
      <c r="CV584" s="86"/>
      <c r="CW584" s="86"/>
      <c r="CX584" s="86"/>
      <c r="CY584" s="86"/>
      <c r="CZ584"/>
      <c r="DA584"/>
      <c r="DB584"/>
      <c r="DC584"/>
      <c r="DD584"/>
      <c r="DE584"/>
      <c r="DF584"/>
      <c r="DG584">
        <v>396</v>
      </c>
      <c r="DH584">
        <v>642.2149658203125</v>
      </c>
      <c r="DI584">
        <v>-29.555595397949219</v>
      </c>
      <c r="DJ584">
        <v>0.94017094373703003</v>
      </c>
      <c r="DK584">
        <v>156</v>
      </c>
      <c r="DL584">
        <v>117.5</v>
      </c>
      <c r="DM584"/>
      <c r="DN584"/>
      <c r="DO584"/>
      <c r="DP584"/>
      <c r="DQ584"/>
      <c r="DR584"/>
      <c r="DS584"/>
      <c r="DT584"/>
      <c r="DU584"/>
      <c r="DV584"/>
      <c r="DW584"/>
      <c r="DX584"/>
      <c r="DY584"/>
      <c r="DZ584"/>
      <c r="EA584"/>
      <c r="EB584"/>
      <c r="EC584"/>
      <c r="ED584"/>
      <c r="EE584"/>
      <c r="EF584"/>
      <c r="EG584"/>
      <c r="EH584"/>
      <c r="EI584"/>
      <c r="EJ584" s="159"/>
      <c r="EK584" s="159"/>
      <c r="EL584" s="160"/>
      <c r="FA584" s="78"/>
    </row>
    <row r="585" spans="1:157">
      <c r="BL585" s="14"/>
      <c r="BM585" s="66"/>
      <c r="BN585" s="55"/>
      <c r="BU585" s="27" t="e">
        <v>#VALUE!</v>
      </c>
      <c r="BV585" s="27">
        <v>0</v>
      </c>
      <c r="BW585" s="27">
        <v>12.586666666666639</v>
      </c>
      <c r="BX585" s="27">
        <v>7.9927236853438138E-2</v>
      </c>
      <c r="BY585" s="57" t="s">
        <v>185</v>
      </c>
      <c r="BZ585" s="14" t="s">
        <v>2460</v>
      </c>
      <c r="CA585" s="245">
        <v>41726.716134259259</v>
      </c>
      <c r="CB585" t="s">
        <v>2760</v>
      </c>
      <c r="CC585" s="13"/>
      <c r="CD585" s="67"/>
      <c r="CF585" s="71"/>
      <c r="CG585" s="71"/>
      <c r="CH585" s="71"/>
      <c r="CN585"/>
      <c r="CO585"/>
      <c r="CP585"/>
      <c r="CQ585"/>
      <c r="CR585"/>
      <c r="CS585"/>
      <c r="CT585"/>
      <c r="CU585" s="86"/>
      <c r="CV585" s="86"/>
      <c r="CW585" s="86"/>
      <c r="CX585" s="86"/>
      <c r="CY585" s="86"/>
      <c r="CZ585"/>
      <c r="DA585"/>
      <c r="DB585"/>
      <c r="DC585"/>
      <c r="DD585"/>
      <c r="DE585"/>
      <c r="DF585"/>
      <c r="DG585">
        <v>396</v>
      </c>
      <c r="DH585">
        <v>648.1119384765625</v>
      </c>
      <c r="DI585">
        <v>-29.555595397949219</v>
      </c>
      <c r="DJ585">
        <v>0.95945948362350464</v>
      </c>
      <c r="DK585">
        <v>161</v>
      </c>
      <c r="DL585">
        <v>117.5</v>
      </c>
      <c r="DM585"/>
      <c r="DN585"/>
      <c r="DO585"/>
      <c r="DP585"/>
      <c r="DQ585"/>
      <c r="DR585"/>
      <c r="DS585"/>
      <c r="DT585"/>
      <c r="DU585"/>
      <c r="DV585"/>
      <c r="DW585"/>
      <c r="DX585"/>
      <c r="DY585"/>
      <c r="DZ585"/>
      <c r="EA585"/>
      <c r="EB585"/>
      <c r="EC585"/>
      <c r="ED585"/>
      <c r="EE585"/>
      <c r="EF585"/>
      <c r="EG585"/>
      <c r="EH585"/>
      <c r="EI585"/>
      <c r="EJ585" s="159"/>
      <c r="EK585" s="159"/>
      <c r="EL585" s="160"/>
      <c r="FA585" s="78"/>
    </row>
    <row r="586" spans="1:157">
      <c r="BL586" s="14"/>
      <c r="BM586" s="66"/>
      <c r="BN586" s="55"/>
      <c r="BU586" s="27" t="e">
        <v>#VALUE!</v>
      </c>
      <c r="BV586" s="27">
        <v>0</v>
      </c>
      <c r="BW586" s="27">
        <v>12.64</v>
      </c>
      <c r="BX586" s="27">
        <v>7.8904178765307947E-2</v>
      </c>
      <c r="BY586" s="57" t="s">
        <v>186</v>
      </c>
      <c r="BZ586" s="14" t="s">
        <v>2462</v>
      </c>
      <c r="CA586" s="245">
        <v>41726.716134259259</v>
      </c>
      <c r="CB586" t="s">
        <v>2761</v>
      </c>
      <c r="CC586" s="13"/>
      <c r="CD586" s="67"/>
      <c r="CF586" s="71"/>
      <c r="CG586" s="71"/>
      <c r="CH586" s="71"/>
      <c r="CN586"/>
      <c r="CO586"/>
      <c r="CP586"/>
      <c r="CQ586"/>
      <c r="CR586"/>
      <c r="CS586"/>
      <c r="CT586"/>
      <c r="CU586" s="86"/>
      <c r="CV586" s="86"/>
      <c r="CW586" s="86"/>
      <c r="CX586" s="86"/>
      <c r="CY586" s="86"/>
      <c r="CZ586"/>
      <c r="DA586"/>
      <c r="DB586"/>
      <c r="DC586"/>
      <c r="DD586"/>
      <c r="DE586"/>
      <c r="DF586"/>
      <c r="DG586">
        <v>397</v>
      </c>
      <c r="DH586">
        <v>654.0621337890625</v>
      </c>
      <c r="DI586">
        <v>-29.395551681518555</v>
      </c>
      <c r="DJ586">
        <v>0.85344827175140381</v>
      </c>
      <c r="DK586">
        <v>154</v>
      </c>
      <c r="DL586">
        <v>116.5</v>
      </c>
      <c r="DM586"/>
      <c r="DN586"/>
      <c r="DO586"/>
      <c r="DP586"/>
      <c r="DQ586"/>
      <c r="DR586"/>
      <c r="DS586"/>
      <c r="DT586"/>
      <c r="DU586"/>
      <c r="DV586"/>
      <c r="DW586"/>
      <c r="DX586"/>
      <c r="DY586"/>
      <c r="DZ586"/>
      <c r="EA586"/>
      <c r="EB586"/>
      <c r="EC586"/>
      <c r="ED586"/>
      <c r="EE586"/>
      <c r="EF586"/>
      <c r="EG586"/>
      <c r="EH586"/>
      <c r="EI586"/>
      <c r="EJ586" s="159"/>
      <c r="EK586" s="159"/>
      <c r="EL586" s="160"/>
      <c r="FA586" s="78"/>
    </row>
    <row r="587" spans="1:157">
      <c r="BL587" s="14"/>
      <c r="BM587" s="66"/>
      <c r="BN587" s="55"/>
      <c r="BU587" s="27" t="e">
        <v>#VALUE!</v>
      </c>
      <c r="BV587" s="27">
        <v>0</v>
      </c>
      <c r="BW587" s="27">
        <v>12.693333333333305</v>
      </c>
      <c r="BX587" s="27">
        <v>7.7900638212902648E-2</v>
      </c>
      <c r="BY587" s="57" t="s">
        <v>187</v>
      </c>
      <c r="BZ587" s="14" t="s">
        <v>2454</v>
      </c>
      <c r="CA587" s="245">
        <v>41726.716134259259</v>
      </c>
      <c r="CB587" t="s">
        <v>2220</v>
      </c>
      <c r="CC587" s="13"/>
      <c r="CD587" s="67"/>
      <c r="CF587" s="71"/>
      <c r="CG587" s="71"/>
      <c r="CH587" s="71"/>
      <c r="CN587"/>
      <c r="CO587"/>
      <c r="CP587"/>
      <c r="CQ587"/>
      <c r="CR587"/>
      <c r="CS587"/>
      <c r="CT587"/>
      <c r="CU587" s="86"/>
      <c r="CV587" s="86"/>
      <c r="CW587" s="86"/>
      <c r="CX587" s="86"/>
      <c r="CY587" s="86"/>
      <c r="CZ587"/>
      <c r="DA587"/>
      <c r="DB587"/>
      <c r="DC587"/>
      <c r="DD587"/>
      <c r="DE587"/>
      <c r="DF587"/>
      <c r="DG587">
        <v>398</v>
      </c>
      <c r="DH587">
        <v>660.04388427734375</v>
      </c>
      <c r="DI587">
        <v>-29.235942840576172</v>
      </c>
      <c r="DJ587">
        <v>0.85526317358016968</v>
      </c>
      <c r="DK587">
        <v>154</v>
      </c>
      <c r="DL587">
        <v>118.5</v>
      </c>
      <c r="DM587"/>
      <c r="DN587"/>
      <c r="DO587"/>
      <c r="DP587"/>
      <c r="DQ587"/>
      <c r="DR587"/>
      <c r="DS587"/>
      <c r="DT587"/>
      <c r="DU587"/>
      <c r="DV587"/>
      <c r="DW587"/>
      <c r="DX587"/>
      <c r="DY587"/>
      <c r="DZ587"/>
      <c r="EA587"/>
      <c r="EB587"/>
      <c r="EC587"/>
      <c r="ED587"/>
      <c r="EE587"/>
      <c r="EF587"/>
      <c r="EG587"/>
      <c r="EH587"/>
      <c r="EI587"/>
      <c r="EJ587" s="159"/>
      <c r="EK587" s="159"/>
      <c r="EL587" s="160"/>
      <c r="FA587" s="78"/>
    </row>
    <row r="588" spans="1:157">
      <c r="BL588" s="14"/>
      <c r="BM588" s="66"/>
      <c r="BN588" s="55"/>
      <c r="BU588" s="27" t="e">
        <v>#VALUE!</v>
      </c>
      <c r="BV588" s="27">
        <v>0</v>
      </c>
      <c r="BW588" s="27">
        <v>12.746666666666638</v>
      </c>
      <c r="BX588" s="27">
        <v>7.6916121870299239E-2</v>
      </c>
      <c r="BY588" s="57" t="s">
        <v>188</v>
      </c>
      <c r="BZ588" s="14" t="s">
        <v>427</v>
      </c>
      <c r="CA588" s="245">
        <v>41726.716134259259</v>
      </c>
      <c r="CB588" t="s">
        <v>2762</v>
      </c>
      <c r="CC588" s="13"/>
      <c r="CD588" s="67"/>
      <c r="CF588" s="71"/>
      <c r="CG588" s="71"/>
      <c r="CH588" s="71"/>
      <c r="CN588"/>
      <c r="CO588"/>
      <c r="CP588"/>
      <c r="CQ588"/>
      <c r="CR588"/>
      <c r="CS588"/>
      <c r="CT588"/>
      <c r="CU588" s="86"/>
      <c r="CV588" s="86"/>
      <c r="CW588" s="86"/>
      <c r="CX588" s="86"/>
      <c r="CY588" s="86"/>
      <c r="CZ588"/>
      <c r="DA588"/>
      <c r="DB588"/>
      <c r="DC588"/>
      <c r="DD588"/>
      <c r="DE588"/>
      <c r="DF588"/>
      <c r="DG588">
        <v>398</v>
      </c>
      <c r="DH588">
        <v>665.9844970703125</v>
      </c>
      <c r="DI588">
        <v>-29.235942840576172</v>
      </c>
      <c r="DJ588">
        <v>1.0610328912734985</v>
      </c>
      <c r="DK588">
        <v>157</v>
      </c>
      <c r="DL588">
        <v>126</v>
      </c>
      <c r="DM588"/>
      <c r="DN588"/>
      <c r="DO588"/>
      <c r="DP588"/>
      <c r="DQ588"/>
      <c r="DR588"/>
      <c r="DS588"/>
      <c r="DT588"/>
      <c r="DU588"/>
      <c r="DV588"/>
      <c r="DW588"/>
      <c r="DX588"/>
      <c r="DY588"/>
      <c r="DZ588"/>
      <c r="EA588"/>
      <c r="EB588"/>
      <c r="EC588"/>
      <c r="ED588"/>
      <c r="EE588"/>
      <c r="EF588"/>
      <c r="EG588"/>
      <c r="EH588"/>
      <c r="EI588"/>
      <c r="EJ588" s="159"/>
      <c r="EK588" s="159"/>
      <c r="EL588" s="160"/>
      <c r="FA588" s="78"/>
    </row>
    <row r="589" spans="1:157">
      <c r="BL589" s="14"/>
      <c r="BM589" s="66"/>
      <c r="BN589" s="55"/>
      <c r="BU589" s="27" t="e">
        <v>#VALUE!</v>
      </c>
      <c r="BV589" s="27">
        <v>0</v>
      </c>
      <c r="BW589" s="27">
        <v>12.8</v>
      </c>
      <c r="BX589" s="27">
        <v>7.5950151900304338E-2</v>
      </c>
      <c r="BY589" s="57" t="s">
        <v>189</v>
      </c>
      <c r="BZ589" s="14" t="s">
        <v>2456</v>
      </c>
      <c r="CA589" s="245">
        <v>41726.716134259259</v>
      </c>
      <c r="CB589" t="s">
        <v>2763</v>
      </c>
      <c r="CC589" s="13"/>
      <c r="CD589" s="67"/>
      <c r="CF589" s="71"/>
      <c r="CG589" s="71"/>
      <c r="CH589" s="71"/>
      <c r="CN589"/>
      <c r="CO589"/>
      <c r="CP589"/>
      <c r="CQ589"/>
      <c r="CR589"/>
      <c r="CS589"/>
      <c r="CT589"/>
      <c r="CU589" s="86"/>
      <c r="CV589" s="86"/>
      <c r="CW589" s="86"/>
      <c r="CX589" s="86"/>
      <c r="CY589" s="86"/>
      <c r="CZ589"/>
      <c r="DA589"/>
      <c r="DB589"/>
      <c r="DC589"/>
      <c r="DD589"/>
      <c r="DE589"/>
      <c r="DF589"/>
      <c r="DG589">
        <v>399</v>
      </c>
      <c r="DH589">
        <v>671.965576171875</v>
      </c>
      <c r="DI589">
        <v>-29.076766967773438</v>
      </c>
      <c r="DJ589">
        <v>1.017937183380127</v>
      </c>
      <c r="DK589">
        <v>164</v>
      </c>
      <c r="DL589">
        <v>121</v>
      </c>
      <c r="DM589"/>
      <c r="DN589"/>
      <c r="DO589"/>
      <c r="DP589"/>
      <c r="DQ589"/>
      <c r="DR589"/>
      <c r="DS589"/>
      <c r="DT589"/>
      <c r="DU589"/>
      <c r="DV589"/>
      <c r="DW589"/>
      <c r="DX589"/>
      <c r="DY589"/>
      <c r="DZ589"/>
      <c r="EA589"/>
      <c r="EB589"/>
      <c r="EC589"/>
      <c r="ED589"/>
      <c r="EE589"/>
      <c r="EF589"/>
      <c r="EG589"/>
      <c r="EH589"/>
      <c r="EI589"/>
      <c r="EJ589" s="159"/>
      <c r="EK589" s="159"/>
      <c r="EL589" s="160"/>
      <c r="FA589" s="78"/>
    </row>
    <row r="590" spans="1:157">
      <c r="BL590" s="14"/>
      <c r="BM590" s="66"/>
      <c r="BN590" s="55"/>
      <c r="BU590" s="27" t="e">
        <v>#VALUE!</v>
      </c>
      <c r="BV590" s="27">
        <v>0</v>
      </c>
      <c r="BW590" s="27">
        <v>12.853333333333303</v>
      </c>
      <c r="BX590" s="27">
        <v>7.5002265374546517E-2</v>
      </c>
      <c r="BY590" s="57" t="s">
        <v>190</v>
      </c>
      <c r="BZ590" s="14" t="s">
        <v>2458</v>
      </c>
      <c r="CA590" s="245">
        <v>41726.716145833336</v>
      </c>
      <c r="CB590" t="s">
        <v>2764</v>
      </c>
      <c r="CC590" s="13"/>
      <c r="CD590" s="67"/>
      <c r="CF590" s="71"/>
      <c r="CG590" s="71"/>
      <c r="CH590" s="71"/>
      <c r="CN590"/>
      <c r="CO590"/>
      <c r="CP590"/>
      <c r="CQ590"/>
      <c r="CR590"/>
      <c r="CS590"/>
      <c r="CT590"/>
      <c r="CU590" s="86"/>
      <c r="CV590" s="86"/>
      <c r="CW590" s="86"/>
      <c r="CX590" s="86"/>
      <c r="CY590" s="86"/>
      <c r="CZ590"/>
      <c r="DA590"/>
      <c r="DB590"/>
      <c r="DC590"/>
      <c r="DD590"/>
      <c r="DE590"/>
      <c r="DF590"/>
      <c r="DG590">
        <v>400</v>
      </c>
      <c r="DH590">
        <v>677.9468994140625</v>
      </c>
      <c r="DI590">
        <v>-28.918025970458984</v>
      </c>
      <c r="DJ590">
        <v>1.1753554344177246</v>
      </c>
      <c r="DK590">
        <v>156</v>
      </c>
      <c r="DL590">
        <v>118</v>
      </c>
      <c r="DM590"/>
      <c r="DN590"/>
      <c r="DO590"/>
      <c r="DP590"/>
      <c r="DQ590"/>
      <c r="DR590"/>
      <c r="DS590"/>
      <c r="DT590"/>
      <c r="DU590"/>
      <c r="DV590"/>
      <c r="DW590"/>
      <c r="DX590"/>
      <c r="DY590"/>
      <c r="DZ590"/>
      <c r="EA590"/>
      <c r="EB590"/>
      <c r="EC590"/>
      <c r="ED590"/>
      <c r="EE590"/>
      <c r="EF590"/>
      <c r="EG590"/>
      <c r="EH590"/>
      <c r="EI590"/>
      <c r="EJ590" s="159"/>
      <c r="EK590" s="159"/>
      <c r="EL590" s="160"/>
      <c r="FA590" s="78"/>
    </row>
    <row r="591" spans="1:157">
      <c r="BL591" s="14"/>
      <c r="BM591" s="66"/>
      <c r="BN591" s="55"/>
      <c r="BU591" s="27">
        <v>-0.48609999999999948</v>
      </c>
      <c r="BV591" s="27">
        <v>0</v>
      </c>
      <c r="BW591" s="27">
        <v>12.906666666666636</v>
      </c>
      <c r="BX591" s="27">
        <v>7.4072013718742155E-2</v>
      </c>
      <c r="BY591" s="57" t="s">
        <v>191</v>
      </c>
      <c r="BZ591" s="14" t="s">
        <v>2460</v>
      </c>
      <c r="CA591" s="245">
        <v>41726.716145833336</v>
      </c>
      <c r="CB591" t="s">
        <v>2765</v>
      </c>
      <c r="CC591" s="13"/>
      <c r="CD591" s="67"/>
      <c r="CF591" s="71"/>
      <c r="CG591" s="71"/>
      <c r="CH591" s="71"/>
      <c r="CN591"/>
      <c r="CO591"/>
      <c r="CP591"/>
      <c r="CQ591"/>
      <c r="CR591"/>
      <c r="CS591"/>
      <c r="CT591"/>
      <c r="CU591" s="86"/>
      <c r="CV591" s="86"/>
      <c r="CW591" s="86"/>
      <c r="CX591" s="86"/>
      <c r="CY591" s="86"/>
      <c r="CZ591"/>
      <c r="DA591"/>
      <c r="DB591"/>
      <c r="DC591"/>
      <c r="DD591"/>
      <c r="DE591"/>
      <c r="DF591"/>
      <c r="DG591">
        <v>401</v>
      </c>
      <c r="DH591">
        <v>683.9176025390625</v>
      </c>
      <c r="DI591">
        <v>-28.759719848632812</v>
      </c>
      <c r="DJ591">
        <v>1.3866666555404663</v>
      </c>
      <c r="DK591">
        <v>158</v>
      </c>
      <c r="DL591">
        <v>117</v>
      </c>
      <c r="DM591"/>
      <c r="DN591"/>
      <c r="DO591"/>
      <c r="DP591"/>
      <c r="DQ591"/>
      <c r="DR591"/>
      <c r="DS591"/>
      <c r="DT591"/>
      <c r="DU591"/>
      <c r="DV591"/>
      <c r="DW591"/>
      <c r="DX591"/>
      <c r="DY591"/>
      <c r="DZ591"/>
      <c r="EA591"/>
      <c r="EB591"/>
      <c r="EC591"/>
      <c r="ED591"/>
      <c r="EE591"/>
      <c r="EF591"/>
      <c r="EG591"/>
      <c r="EH591"/>
      <c r="EI591"/>
      <c r="EJ591" s="159"/>
      <c r="EK591" s="159"/>
      <c r="EL591" s="160"/>
      <c r="FA591" s="78"/>
    </row>
    <row r="592" spans="1:157">
      <c r="BL592" s="14"/>
      <c r="BM592" s="66"/>
      <c r="BN592" s="55"/>
      <c r="BU592" s="27" t="e">
        <v>#VALUE!</v>
      </c>
      <c r="BV592" s="27">
        <v>0</v>
      </c>
      <c r="BW592" s="27">
        <v>12.96</v>
      </c>
      <c r="BX592" s="27">
        <v>7.3158962181893425E-2</v>
      </c>
      <c r="BY592" s="57" t="s">
        <v>192</v>
      </c>
      <c r="BZ592" s="14" t="s">
        <v>2462</v>
      </c>
      <c r="CA592" s="245">
        <v>41726.716145833336</v>
      </c>
      <c r="CB592" t="s">
        <v>2766</v>
      </c>
      <c r="CC592" s="13"/>
      <c r="CD592" s="67"/>
      <c r="CF592" s="71"/>
      <c r="CG592" s="71"/>
      <c r="CH592" s="71"/>
      <c r="CN592"/>
      <c r="CO592"/>
      <c r="CP592"/>
      <c r="CQ592"/>
      <c r="CR592"/>
      <c r="CS592"/>
      <c r="CT592"/>
      <c r="CU592" s="86"/>
      <c r="CV592" s="86"/>
      <c r="CW592" s="86"/>
      <c r="CX592" s="86"/>
      <c r="CY592" s="86"/>
      <c r="CZ592"/>
      <c r="DA592"/>
      <c r="DB592"/>
      <c r="DC592"/>
      <c r="DD592"/>
      <c r="DE592"/>
      <c r="DF592"/>
      <c r="DG592">
        <v>401</v>
      </c>
      <c r="DH592">
        <v>689.8720703125</v>
      </c>
      <c r="DI592">
        <v>-28.759719848632812</v>
      </c>
      <c r="DJ592">
        <v>1.467811107635498</v>
      </c>
      <c r="DK592">
        <v>157</v>
      </c>
      <c r="DL592">
        <v>116</v>
      </c>
      <c r="DM592"/>
      <c r="DN592"/>
      <c r="DO592"/>
      <c r="DP592"/>
      <c r="DQ592"/>
      <c r="DR592"/>
      <c r="DS592"/>
      <c r="DT592"/>
      <c r="DU592"/>
      <c r="DV592"/>
      <c r="DW592"/>
      <c r="DX592"/>
      <c r="DY592"/>
      <c r="DZ592"/>
      <c r="EA592"/>
      <c r="EB592"/>
      <c r="EC592"/>
      <c r="ED592"/>
      <c r="EE592"/>
      <c r="EF592"/>
      <c r="EG592"/>
      <c r="EH592"/>
      <c r="EI592"/>
      <c r="EJ592" s="159"/>
      <c r="EK592" s="159"/>
      <c r="EL592" s="160"/>
      <c r="FA592" s="78"/>
    </row>
    <row r="593" spans="64:157">
      <c r="BL593" s="14"/>
      <c r="BM593" s="66"/>
      <c r="BN593" s="55"/>
      <c r="BU593" s="27" t="e">
        <v>#VALUE!</v>
      </c>
      <c r="BV593" s="27">
        <v>0</v>
      </c>
      <c r="BW593" s="27">
        <v>13.013333333333302</v>
      </c>
      <c r="BX593" s="27">
        <v>7.226268932824656E-2</v>
      </c>
      <c r="BY593" s="57" t="s">
        <v>193</v>
      </c>
      <c r="BZ593" s="14" t="s">
        <v>2454</v>
      </c>
      <c r="CA593" s="245">
        <v>41726.716145833336</v>
      </c>
      <c r="CB593" t="s">
        <v>2220</v>
      </c>
      <c r="CC593" s="13"/>
      <c r="CD593" s="67"/>
      <c r="CF593" s="71"/>
      <c r="CG593" s="71"/>
      <c r="CH593" s="71"/>
      <c r="CN593"/>
      <c r="CO593"/>
      <c r="CP593"/>
      <c r="CQ593"/>
      <c r="CR593"/>
      <c r="CS593"/>
      <c r="CT593"/>
      <c r="CU593" s="86"/>
      <c r="CV593" s="86"/>
      <c r="CW593" s="86"/>
      <c r="CX593" s="86"/>
      <c r="CY593" s="86"/>
      <c r="CZ593"/>
      <c r="DA593"/>
      <c r="DB593"/>
      <c r="DC593"/>
      <c r="DD593"/>
      <c r="DE593"/>
      <c r="DF593"/>
      <c r="DG593">
        <v>402</v>
      </c>
      <c r="DH593">
        <v>693.251708984375</v>
      </c>
      <c r="DI593">
        <v>-28.601848602294922</v>
      </c>
      <c r="DJ593">
        <v>14.5</v>
      </c>
      <c r="DK593">
        <v>163</v>
      </c>
      <c r="DL593">
        <v>119.5</v>
      </c>
      <c r="DM593"/>
      <c r="DN593"/>
      <c r="DO593"/>
      <c r="DP593"/>
      <c r="DQ593"/>
      <c r="DR593"/>
      <c r="DS593"/>
      <c r="DT593"/>
      <c r="DU593"/>
      <c r="DV593"/>
      <c r="DW593"/>
      <c r="DX593"/>
      <c r="DY593"/>
      <c r="DZ593"/>
      <c r="EA593"/>
      <c r="EB593"/>
      <c r="EC593"/>
      <c r="ED593"/>
      <c r="EE593"/>
      <c r="EF593"/>
      <c r="EG593"/>
      <c r="EH593"/>
      <c r="EI593"/>
      <c r="EJ593" s="159"/>
      <c r="EK593" s="159"/>
      <c r="EL593" s="160"/>
      <c r="FA593" s="78"/>
    </row>
    <row r="594" spans="64:157">
      <c r="BL594" s="14"/>
      <c r="BM594" s="66"/>
      <c r="BN594" s="55"/>
      <c r="BU594" s="27" t="e">
        <v>#VALUE!</v>
      </c>
      <c r="BV594" s="27">
        <v>0</v>
      </c>
      <c r="BW594" s="27">
        <v>13.066666666666634</v>
      </c>
      <c r="BX594" s="27">
        <v>7.1382786550900829E-2</v>
      </c>
      <c r="BY594" s="57" t="s">
        <v>194</v>
      </c>
      <c r="BZ594" s="14" t="s">
        <v>427</v>
      </c>
      <c r="CA594" s="245">
        <v>41726.716145833336</v>
      </c>
      <c r="CB594" t="s">
        <v>2767</v>
      </c>
      <c r="CC594" s="13"/>
      <c r="CD594" s="67"/>
      <c r="CF594" s="71"/>
      <c r="CG594" s="71"/>
      <c r="CH594" s="71"/>
      <c r="CN594"/>
      <c r="CO594"/>
      <c r="CP594"/>
      <c r="CQ594"/>
      <c r="CR594"/>
      <c r="CS594"/>
      <c r="CT594"/>
      <c r="CU594" s="86"/>
      <c r="CV594" s="86"/>
      <c r="CW594" s="86"/>
      <c r="CX594" s="86"/>
      <c r="CY594" s="86"/>
      <c r="CZ594"/>
      <c r="DA594"/>
      <c r="DB594"/>
      <c r="DC594"/>
      <c r="DD594"/>
      <c r="DE594"/>
      <c r="DF594"/>
      <c r="DG594">
        <v>403</v>
      </c>
      <c r="DH594">
        <v>696.30126953125</v>
      </c>
      <c r="DI594">
        <v>-28.444412231445313</v>
      </c>
      <c r="DJ594">
        <v>16.30769157409668</v>
      </c>
      <c r="DK594">
        <v>155</v>
      </c>
      <c r="DL594">
        <v>120</v>
      </c>
      <c r="DM594"/>
      <c r="DN594"/>
      <c r="DO594"/>
      <c r="DP594"/>
      <c r="DQ594"/>
      <c r="DR594"/>
      <c r="DS594"/>
      <c r="DT594"/>
      <c r="DU594"/>
      <c r="DV594"/>
      <c r="DW594"/>
      <c r="DX594"/>
      <c r="DY594"/>
      <c r="DZ594"/>
      <c r="EA594"/>
      <c r="EB594"/>
      <c r="EC594"/>
      <c r="ED594"/>
      <c r="EE594"/>
      <c r="EF594"/>
      <c r="EG594"/>
      <c r="EH594"/>
      <c r="EI594"/>
      <c r="EJ594" s="159"/>
      <c r="EK594" s="159"/>
      <c r="EL594" s="160"/>
      <c r="FA594" s="78"/>
    </row>
    <row r="595" spans="64:157">
      <c r="BL595" s="14"/>
      <c r="BM595" s="66"/>
      <c r="BN595" s="55"/>
      <c r="BU595" s="27" t="e">
        <v>#VALUE!</v>
      </c>
      <c r="BV595" s="27">
        <v>0</v>
      </c>
      <c r="BW595" s="27">
        <v>13.12</v>
      </c>
      <c r="BX595" s="27">
        <v>7.0518857606020599E-2</v>
      </c>
      <c r="BY595" s="57" t="s">
        <v>1740</v>
      </c>
      <c r="BZ595" s="14" t="s">
        <v>2456</v>
      </c>
      <c r="CA595" s="245">
        <v>41726.716145833336</v>
      </c>
      <c r="CB595" t="s">
        <v>2768</v>
      </c>
      <c r="CC595" s="13"/>
      <c r="CD595" s="67"/>
      <c r="CF595" s="71"/>
      <c r="CG595" s="71"/>
      <c r="CH595" s="71"/>
      <c r="CN595"/>
      <c r="CO595"/>
      <c r="CP595"/>
      <c r="CQ595"/>
      <c r="CR595"/>
      <c r="CS595"/>
      <c r="CT595"/>
      <c r="CU595" s="86"/>
      <c r="CV595" s="86"/>
      <c r="CW595" s="86"/>
      <c r="CX595" s="86"/>
      <c r="CY595" s="86"/>
      <c r="CZ595"/>
      <c r="DA595"/>
      <c r="DB595"/>
      <c r="DC595"/>
      <c r="DD595"/>
      <c r="DE595"/>
      <c r="DF595"/>
      <c r="DG595">
        <v>404</v>
      </c>
      <c r="DH595">
        <v>698.700927734375</v>
      </c>
      <c r="DI595">
        <v>-28.287408828735352</v>
      </c>
      <c r="DJ595">
        <v>19.714284896850586</v>
      </c>
      <c r="DK595">
        <v>157</v>
      </c>
      <c r="DL595">
        <v>119.5</v>
      </c>
      <c r="DM595"/>
      <c r="DN595"/>
      <c r="DO595"/>
      <c r="DP595"/>
      <c r="DQ595"/>
      <c r="DR595"/>
      <c r="DS595"/>
      <c r="DT595"/>
      <c r="DU595"/>
      <c r="DV595"/>
      <c r="DW595"/>
      <c r="DX595"/>
      <c r="DY595"/>
      <c r="DZ595"/>
      <c r="EA595"/>
      <c r="EB595"/>
      <c r="EC595"/>
      <c r="ED595"/>
      <c r="EE595"/>
      <c r="EF595"/>
      <c r="EG595"/>
      <c r="EH595"/>
      <c r="EI595"/>
      <c r="EJ595" s="159"/>
      <c r="EK595" s="159"/>
      <c r="EL595" s="160"/>
      <c r="FA595" s="78"/>
    </row>
    <row r="596" spans="64:157">
      <c r="BL596" s="14"/>
      <c r="BM596" s="66"/>
      <c r="BN596" s="55"/>
      <c r="BU596" s="27" t="e">
        <v>#VALUE!</v>
      </c>
      <c r="BV596" s="27">
        <v>0</v>
      </c>
      <c r="BW596" s="27">
        <v>13.1733333333333</v>
      </c>
      <c r="BX596" s="27">
        <v>6.9670518166659229E-2</v>
      </c>
      <c r="BY596" s="57" t="s">
        <v>1741</v>
      </c>
      <c r="BZ596" s="14" t="s">
        <v>2458</v>
      </c>
      <c r="CA596" s="245">
        <v>41726.716157407405</v>
      </c>
      <c r="CB596" t="s">
        <v>2769</v>
      </c>
      <c r="CC596" s="13"/>
      <c r="CD596" s="67"/>
      <c r="CF596" s="71"/>
      <c r="CG596" s="71"/>
      <c r="CH596" s="71"/>
      <c r="CN596"/>
      <c r="CO596"/>
      <c r="CP596"/>
      <c r="CQ596"/>
      <c r="CR596"/>
      <c r="CS596"/>
      <c r="CT596"/>
      <c r="CU596" s="86"/>
      <c r="CV596" s="86"/>
      <c r="CW596" s="86"/>
      <c r="CX596" s="86"/>
      <c r="CY596" s="86"/>
      <c r="CZ596"/>
      <c r="DA596"/>
      <c r="DB596"/>
      <c r="DC596"/>
      <c r="DD596"/>
      <c r="DE596"/>
      <c r="DF596"/>
      <c r="DG596">
        <v>404</v>
      </c>
      <c r="DH596">
        <v>700.2301025390625</v>
      </c>
      <c r="DI596">
        <v>-28.287408828735352</v>
      </c>
      <c r="DJ596">
        <v>24.066667556762695</v>
      </c>
      <c r="DK596">
        <v>157</v>
      </c>
      <c r="DL596">
        <v>120</v>
      </c>
      <c r="DM596"/>
      <c r="DN596"/>
      <c r="DO596"/>
      <c r="DP596"/>
      <c r="DQ596"/>
      <c r="DR596"/>
      <c r="DS596"/>
      <c r="DT596"/>
      <c r="DU596"/>
      <c r="DV596"/>
      <c r="DW596"/>
      <c r="DX596"/>
      <c r="DY596"/>
      <c r="DZ596"/>
      <c r="EA596"/>
      <c r="EB596"/>
      <c r="EC596"/>
      <c r="ED596"/>
      <c r="EE596"/>
      <c r="EF596"/>
      <c r="EG596"/>
      <c r="EH596"/>
      <c r="EI596"/>
      <c r="EJ596" s="159"/>
      <c r="EK596" s="159"/>
      <c r="EL596" s="160"/>
      <c r="FA596" s="78"/>
    </row>
    <row r="597" spans="64:157">
      <c r="BL597" s="14"/>
      <c r="BM597" s="66"/>
      <c r="BN597" s="55"/>
      <c r="BU597" s="27" t="e">
        <v>#VALUE!</v>
      </c>
      <c r="BV597" s="27">
        <v>0</v>
      </c>
      <c r="BW597" s="27">
        <v>13.226666666666633</v>
      </c>
      <c r="BX597" s="27">
        <v>6.883739539525642E-2</v>
      </c>
      <c r="BY597" s="57" t="s">
        <v>1742</v>
      </c>
      <c r="BZ597" s="14" t="s">
        <v>2460</v>
      </c>
      <c r="CA597" s="245">
        <v>41726.716157407405</v>
      </c>
      <c r="CB597" t="s">
        <v>2770</v>
      </c>
      <c r="CC597" s="13"/>
      <c r="CD597" s="67"/>
      <c r="CF597" s="71"/>
      <c r="CG597" s="71"/>
      <c r="CH597" s="71"/>
      <c r="CN597"/>
      <c r="CO597"/>
      <c r="CP597"/>
      <c r="CQ597"/>
      <c r="CR597"/>
      <c r="CS597"/>
      <c r="CT597"/>
      <c r="CU597" s="86"/>
      <c r="CV597" s="86"/>
      <c r="CW597" s="86"/>
      <c r="CX597" s="86"/>
      <c r="CY597" s="86"/>
      <c r="CZ597"/>
      <c r="DA597"/>
      <c r="DB597"/>
      <c r="DC597"/>
      <c r="DD597"/>
      <c r="DE597"/>
      <c r="DF597"/>
      <c r="DG597">
        <v>405</v>
      </c>
      <c r="DH597">
        <v>700.2301025390625</v>
      </c>
      <c r="DI597">
        <v>-28.130842208862305</v>
      </c>
      <c r="DJ597">
        <v>32.357143402099609</v>
      </c>
      <c r="DK597">
        <v>157</v>
      </c>
      <c r="DL597">
        <v>119.5</v>
      </c>
      <c r="DM597"/>
      <c r="DN597"/>
      <c r="DO597"/>
      <c r="DP597"/>
      <c r="DQ597"/>
      <c r="DR597"/>
      <c r="DS597"/>
      <c r="DT597"/>
      <c r="DU597"/>
      <c r="DV597"/>
      <c r="DW597"/>
      <c r="DX597"/>
      <c r="DY597"/>
      <c r="DZ597"/>
      <c r="EA597"/>
      <c r="EB597"/>
      <c r="EC597"/>
      <c r="ED597"/>
      <c r="EE597"/>
      <c r="EF597"/>
      <c r="EG597"/>
      <c r="EH597"/>
      <c r="EI597"/>
      <c r="EJ597" s="159"/>
      <c r="EK597" s="159"/>
      <c r="EL597" s="160"/>
      <c r="FA597" s="78"/>
    </row>
    <row r="598" spans="64:157">
      <c r="BL598" s="14"/>
      <c r="BM598" s="66"/>
      <c r="BN598" s="55"/>
      <c r="BU598" s="27">
        <v>4.6284999999999998</v>
      </c>
      <c r="BV598" s="27">
        <v>0</v>
      </c>
      <c r="BW598" s="27">
        <v>13.28</v>
      </c>
      <c r="BX598" s="27">
        <v>6.8019127533921239E-2</v>
      </c>
      <c r="BY598" s="57" t="s">
        <v>1743</v>
      </c>
      <c r="BZ598" s="14" t="s">
        <v>2462</v>
      </c>
      <c r="CA598" s="245">
        <v>41726.716157407405</v>
      </c>
      <c r="CB598" t="s">
        <v>2771</v>
      </c>
      <c r="CC598" s="13"/>
      <c r="CD598" s="67"/>
      <c r="CF598" s="71"/>
      <c r="CG598" s="71"/>
      <c r="CH598" s="71"/>
      <c r="CN598"/>
      <c r="CO598"/>
      <c r="CP598"/>
      <c r="CQ598"/>
      <c r="CR598"/>
      <c r="CS598"/>
      <c r="CT598"/>
      <c r="CU598" s="86"/>
      <c r="CV598" s="86"/>
      <c r="CW598" s="86"/>
      <c r="CX598" s="86"/>
      <c r="CY598" s="86"/>
      <c r="CZ598"/>
      <c r="DA598"/>
      <c r="DB598"/>
      <c r="DC598"/>
      <c r="DD598"/>
      <c r="DE598"/>
      <c r="DF598"/>
      <c r="DG598">
        <v>406</v>
      </c>
      <c r="DH598">
        <v>699.47515869140625</v>
      </c>
      <c r="DI598">
        <v>-27.974708557128906</v>
      </c>
      <c r="DJ598">
        <v>35.799999237060547</v>
      </c>
      <c r="DK598">
        <v>156</v>
      </c>
      <c r="DL598">
        <v>120</v>
      </c>
      <c r="DM598"/>
      <c r="DN598"/>
      <c r="DO598"/>
      <c r="DP598"/>
      <c r="DQ598"/>
      <c r="DR598"/>
      <c r="DS598"/>
      <c r="DT598"/>
      <c r="DU598"/>
      <c r="DV598"/>
      <c r="DW598"/>
      <c r="DX598"/>
      <c r="DY598"/>
      <c r="DZ598"/>
      <c r="EA598"/>
      <c r="EB598"/>
      <c r="EC598"/>
      <c r="ED598"/>
      <c r="EE598"/>
      <c r="EF598"/>
      <c r="EG598"/>
      <c r="EH598"/>
      <c r="EI598"/>
      <c r="EJ598" s="159"/>
      <c r="EK598" s="159"/>
      <c r="EL598" s="160"/>
      <c r="FA598" s="78"/>
    </row>
    <row r="599" spans="64:157">
      <c r="BL599" s="14"/>
      <c r="BM599" s="66"/>
      <c r="BN599" s="55"/>
      <c r="BU599" s="27" t="e">
        <v>#VALUE!</v>
      </c>
      <c r="BV599" s="27">
        <v>0</v>
      </c>
      <c r="BW599" s="27">
        <v>13.333333333333298</v>
      </c>
      <c r="BX599" s="27">
        <v>6.7215363511660312E-2</v>
      </c>
      <c r="BY599" s="57" t="s">
        <v>1744</v>
      </c>
      <c r="BZ599" s="14" t="s">
        <v>2454</v>
      </c>
      <c r="CA599" s="245">
        <v>41726.716157407405</v>
      </c>
      <c r="CB599" t="s">
        <v>2220</v>
      </c>
      <c r="CC599" s="13"/>
      <c r="CD599" s="67"/>
      <c r="CF599" s="71"/>
      <c r="CG599" s="71"/>
      <c r="CH599" s="71"/>
      <c r="CN599"/>
      <c r="CO599"/>
      <c r="CP599"/>
      <c r="CQ599"/>
      <c r="CR599"/>
      <c r="CS599"/>
      <c r="CT599"/>
      <c r="CU599" s="86"/>
      <c r="CV599" s="86"/>
      <c r="CW599" s="86"/>
      <c r="CX599" s="86"/>
      <c r="CY599" s="86"/>
      <c r="CZ599"/>
      <c r="DA599"/>
      <c r="DB599"/>
      <c r="DC599"/>
      <c r="DD599"/>
      <c r="DE599"/>
      <c r="DF599"/>
      <c r="DG599">
        <v>407</v>
      </c>
      <c r="DH599">
        <v>698.8580322265625</v>
      </c>
      <c r="DI599">
        <v>-27.819009780883789</v>
      </c>
      <c r="DJ599">
        <v>35.266666412353516</v>
      </c>
      <c r="DK599">
        <v>156</v>
      </c>
      <c r="DL599">
        <v>120</v>
      </c>
      <c r="DM599"/>
      <c r="DN599"/>
      <c r="DO599"/>
      <c r="DP599"/>
      <c r="DQ599"/>
      <c r="DR599"/>
      <c r="DS599"/>
      <c r="DT599"/>
      <c r="DU599"/>
      <c r="DV599"/>
      <c r="DW599"/>
      <c r="DX599"/>
      <c r="DY599"/>
      <c r="DZ599"/>
      <c r="EA599"/>
      <c r="EB599"/>
      <c r="EC599"/>
      <c r="ED599"/>
      <c r="EE599"/>
      <c r="EF599"/>
      <c r="EG599"/>
      <c r="EH599"/>
      <c r="EI599"/>
      <c r="EJ599" s="159"/>
      <c r="EK599" s="159"/>
      <c r="EL599" s="160"/>
      <c r="FA599" s="78"/>
    </row>
    <row r="600" spans="64:157">
      <c r="BL600" s="14"/>
      <c r="BM600" s="66"/>
      <c r="BN600" s="55"/>
      <c r="BU600" s="27">
        <v>4.6304000000000007</v>
      </c>
      <c r="BV600" s="27">
        <v>0</v>
      </c>
      <c r="BW600" s="27">
        <v>13.386666666666631</v>
      </c>
      <c r="BX600" s="27">
        <v>6.6425762567754815E-2</v>
      </c>
      <c r="BY600" s="57" t="s">
        <v>1745</v>
      </c>
      <c r="BZ600" s="14" t="s">
        <v>427</v>
      </c>
      <c r="CA600" s="245">
        <v>41726.716157407405</v>
      </c>
      <c r="CB600" t="s">
        <v>2772</v>
      </c>
      <c r="CC600" s="13"/>
      <c r="CD600" s="67"/>
      <c r="CF600" s="71"/>
      <c r="CG600" s="71"/>
      <c r="CH600" s="71"/>
      <c r="CN600"/>
      <c r="CO600"/>
      <c r="CP600"/>
      <c r="CQ600"/>
      <c r="CR600"/>
      <c r="CS600"/>
      <c r="CT600"/>
      <c r="CU600" s="86"/>
      <c r="CV600" s="86"/>
      <c r="CW600" s="86"/>
      <c r="CX600" s="86"/>
      <c r="CY600" s="86"/>
      <c r="CZ600"/>
      <c r="DA600"/>
      <c r="DB600"/>
      <c r="DC600"/>
      <c r="DD600"/>
      <c r="DE600"/>
      <c r="DF600"/>
      <c r="DG600">
        <v>407</v>
      </c>
      <c r="DH600">
        <v>697.17425537109375</v>
      </c>
      <c r="DI600">
        <v>-27.819009780883789</v>
      </c>
      <c r="DJ600">
        <v>40.599998474121094</v>
      </c>
      <c r="DK600">
        <v>157</v>
      </c>
      <c r="DL600">
        <v>120</v>
      </c>
      <c r="DM600"/>
      <c r="DN600"/>
      <c r="DO600"/>
      <c r="DP600"/>
      <c r="DQ600"/>
      <c r="DR600"/>
      <c r="DS600"/>
      <c r="DT600"/>
      <c r="DU600"/>
      <c r="DV600"/>
      <c r="DW600"/>
      <c r="DX600"/>
      <c r="DY600"/>
      <c r="DZ600"/>
      <c r="EA600"/>
      <c r="EB600"/>
      <c r="EC600"/>
      <c r="ED600"/>
      <c r="EE600"/>
      <c r="EF600"/>
      <c r="EG600"/>
      <c r="EH600"/>
      <c r="EI600"/>
      <c r="EJ600" s="159"/>
      <c r="EK600" s="159"/>
      <c r="EL600" s="160"/>
      <c r="FA600" s="78"/>
    </row>
    <row r="601" spans="64:157">
      <c r="BL601" s="14"/>
      <c r="BM601" s="66"/>
      <c r="BN601" s="55"/>
      <c r="BU601" s="27" t="e">
        <v>#VALUE!</v>
      </c>
      <c r="BV601" s="27">
        <v>0</v>
      </c>
      <c r="BW601" s="27">
        <v>13.44</v>
      </c>
      <c r="BX601" s="27">
        <v>6.5649993890531708E-2</v>
      </c>
      <c r="BY601" s="57" t="s">
        <v>1746</v>
      </c>
      <c r="BZ601" s="14" t="s">
        <v>2456</v>
      </c>
      <c r="CA601" s="245">
        <v>41726.716157407405</v>
      </c>
      <c r="CB601" t="s">
        <v>2773</v>
      </c>
      <c r="CC601" s="13"/>
      <c r="CD601" s="67"/>
      <c r="CF601" s="71"/>
      <c r="CG601" s="71"/>
      <c r="CH601" s="71"/>
      <c r="CN601"/>
      <c r="CO601"/>
      <c r="CP601"/>
      <c r="CQ601"/>
      <c r="CR601"/>
      <c r="CS601"/>
      <c r="CT601"/>
      <c r="CU601" s="86"/>
      <c r="CV601" s="86"/>
      <c r="CW601" s="86"/>
      <c r="CX601" s="86"/>
      <c r="CY601" s="86"/>
      <c r="CZ601"/>
      <c r="DA601"/>
      <c r="DB601"/>
      <c r="DC601"/>
      <c r="DD601"/>
      <c r="DE601"/>
      <c r="DF601"/>
      <c r="DG601">
        <v>408</v>
      </c>
      <c r="DH601">
        <v>694.5338134765625</v>
      </c>
      <c r="DI601">
        <v>-27.66374397277832</v>
      </c>
      <c r="DJ601">
        <v>45.538459777832031</v>
      </c>
      <c r="DK601">
        <v>152</v>
      </c>
      <c r="DL601">
        <v>120</v>
      </c>
      <c r="DM601"/>
      <c r="DN601"/>
      <c r="DO601"/>
      <c r="DP601"/>
      <c r="DQ601"/>
      <c r="DR601"/>
      <c r="DS601"/>
      <c r="DT601"/>
      <c r="DU601"/>
      <c r="DV601"/>
      <c r="DW601"/>
      <c r="DX601"/>
      <c r="DY601"/>
      <c r="DZ601"/>
      <c r="EA601"/>
      <c r="EB601"/>
      <c r="EC601"/>
      <c r="ED601"/>
      <c r="EE601"/>
      <c r="EF601"/>
      <c r="EG601"/>
      <c r="EH601"/>
      <c r="EI601"/>
      <c r="EJ601" s="159"/>
      <c r="EK601" s="159"/>
      <c r="EL601" s="160"/>
      <c r="FA601" s="78"/>
    </row>
    <row r="602" spans="64:157">
      <c r="BL602" s="14"/>
      <c r="BM602" s="66"/>
      <c r="BN602" s="55"/>
      <c r="BU602" s="27">
        <v>4.6459999999999999</v>
      </c>
      <c r="BV602" s="27">
        <v>0</v>
      </c>
      <c r="BW602" s="27">
        <v>13.493333333333297</v>
      </c>
      <c r="BX602" s="27">
        <v>6.4887736270814914E-2</v>
      </c>
      <c r="BY602" s="57" t="s">
        <v>1747</v>
      </c>
      <c r="BZ602" s="14" t="s">
        <v>2458</v>
      </c>
      <c r="CA602" s="245">
        <v>41726.716157407405</v>
      </c>
      <c r="CB602" t="s">
        <v>2774</v>
      </c>
      <c r="CC602" s="13"/>
      <c r="CD602" s="67"/>
      <c r="CF602" s="71"/>
      <c r="CG602" s="71"/>
      <c r="CH602" s="71"/>
      <c r="CN602"/>
      <c r="CO602"/>
      <c r="CP602"/>
      <c r="CQ602"/>
      <c r="CR602"/>
      <c r="CS602"/>
      <c r="CT602"/>
      <c r="CU602" s="86"/>
      <c r="CV602" s="86"/>
      <c r="CW602" s="86"/>
      <c r="CX602" s="86"/>
      <c r="CY602" s="86"/>
      <c r="CZ602"/>
      <c r="DA602"/>
      <c r="DB602"/>
      <c r="DC602"/>
      <c r="DD602"/>
      <c r="DE602"/>
      <c r="DF602"/>
      <c r="DG602">
        <v>409</v>
      </c>
      <c r="DH602">
        <v>691.65869140625</v>
      </c>
      <c r="DI602">
        <v>-27.508914947509766</v>
      </c>
      <c r="DJ602">
        <v>46.866664886474609</v>
      </c>
      <c r="DK602">
        <v>155</v>
      </c>
      <c r="DL602">
        <v>120</v>
      </c>
      <c r="DM602"/>
      <c r="DN602"/>
      <c r="DO602"/>
      <c r="DP602"/>
      <c r="DQ602"/>
      <c r="DR602"/>
      <c r="DS602"/>
      <c r="DT602"/>
      <c r="DU602"/>
      <c r="DV602"/>
      <c r="DW602"/>
      <c r="DX602"/>
      <c r="DY602"/>
      <c r="DZ602"/>
      <c r="EA602"/>
      <c r="EB602"/>
      <c r="EC602"/>
      <c r="ED602"/>
      <c r="EE602"/>
      <c r="EF602"/>
      <c r="EG602"/>
      <c r="EH602"/>
      <c r="EI602"/>
      <c r="EJ602" s="159"/>
      <c r="EK602" s="159"/>
      <c r="EL602" s="160"/>
      <c r="FA602" s="78"/>
    </row>
    <row r="603" spans="64:157">
      <c r="BL603" s="14"/>
      <c r="BM603" s="66"/>
      <c r="BN603" s="55"/>
      <c r="BU603" s="27" t="e">
        <v>#VALUE!</v>
      </c>
      <c r="BV603" s="27">
        <v>0</v>
      </c>
      <c r="BW603" s="27">
        <v>13.54666666666663</v>
      </c>
      <c r="BX603" s="27">
        <v>6.4138677769377747E-2</v>
      </c>
      <c r="BY603" s="57" t="s">
        <v>1748</v>
      </c>
      <c r="BZ603" s="14" t="s">
        <v>2460</v>
      </c>
      <c r="CA603" s="245">
        <v>41726.716168981482</v>
      </c>
      <c r="CB603" t="s">
        <v>2775</v>
      </c>
      <c r="CC603" s="13"/>
      <c r="CD603" s="67"/>
      <c r="CF603" s="71"/>
      <c r="CG603" s="71"/>
      <c r="CH603" s="71"/>
      <c r="CN603"/>
      <c r="CO603"/>
      <c r="CP603"/>
      <c r="CQ603"/>
      <c r="CR603"/>
      <c r="CS603"/>
      <c r="CT603"/>
      <c r="CU603" s="86"/>
      <c r="CV603" s="86"/>
      <c r="CW603" s="86"/>
      <c r="CX603" s="86"/>
      <c r="CY603" s="86"/>
      <c r="CZ603"/>
      <c r="DA603"/>
      <c r="DB603"/>
      <c r="DC603"/>
      <c r="DD603"/>
      <c r="DE603"/>
      <c r="DF603"/>
      <c r="DG603">
        <v>409</v>
      </c>
      <c r="DH603">
        <v>687.423583984375</v>
      </c>
      <c r="DI603">
        <v>-27.508914947509766</v>
      </c>
      <c r="DJ603">
        <v>53.666667938232422</v>
      </c>
      <c r="DK603">
        <v>155</v>
      </c>
      <c r="DL603">
        <v>120</v>
      </c>
      <c r="DM603"/>
      <c r="DN603"/>
      <c r="DO603"/>
      <c r="DP603"/>
      <c r="DQ603"/>
      <c r="DR603"/>
      <c r="DS603"/>
      <c r="DT603"/>
      <c r="DU603"/>
      <c r="DV603"/>
      <c r="DW603"/>
      <c r="DX603"/>
      <c r="DY603"/>
      <c r="DZ603"/>
      <c r="EA603"/>
      <c r="EB603"/>
      <c r="EC603"/>
      <c r="ED603"/>
      <c r="EE603"/>
      <c r="EF603"/>
      <c r="EG603"/>
      <c r="EH603"/>
      <c r="EI603"/>
      <c r="EJ603" s="159"/>
      <c r="EK603" s="159"/>
      <c r="EL603" s="160"/>
      <c r="FA603" s="78"/>
    </row>
    <row r="604" spans="64:157">
      <c r="BL604" s="14"/>
      <c r="BM604" s="66"/>
      <c r="BN604" s="55"/>
      <c r="BU604" s="27" t="e">
        <v>#VALUE!</v>
      </c>
      <c r="BV604" s="27">
        <v>0</v>
      </c>
      <c r="BW604" s="27">
        <v>13.6</v>
      </c>
      <c r="BX604" s="27">
        <v>6.3402515397754253E-2</v>
      </c>
      <c r="BY604" s="57" t="s">
        <v>1749</v>
      </c>
      <c r="BZ604" s="14" t="s">
        <v>2462</v>
      </c>
      <c r="CA604" s="245">
        <v>41726.716168981482</v>
      </c>
      <c r="CB604" t="s">
        <v>2776</v>
      </c>
      <c r="CC604" s="13"/>
      <c r="CD604" s="67"/>
      <c r="CF604" s="71"/>
      <c r="CG604" s="71"/>
      <c r="CH604" s="71"/>
      <c r="CN604"/>
      <c r="CO604"/>
      <c r="CP604"/>
      <c r="CQ604"/>
      <c r="CR604"/>
      <c r="CS604"/>
      <c r="CT604"/>
      <c r="CU604" s="86"/>
      <c r="CV604" s="86"/>
      <c r="CW604" s="86"/>
      <c r="CX604" s="86"/>
      <c r="CY604" s="86"/>
      <c r="CZ604"/>
      <c r="DA604"/>
      <c r="DB604"/>
      <c r="DC604"/>
      <c r="DD604"/>
      <c r="DE604"/>
      <c r="DF604"/>
      <c r="DG604">
        <v>410</v>
      </c>
      <c r="DH604">
        <v>684.2860107421875</v>
      </c>
      <c r="DI604">
        <v>-27.354518890380859</v>
      </c>
      <c r="DJ604">
        <v>48.333332061767578</v>
      </c>
      <c r="DK604">
        <v>153</v>
      </c>
      <c r="DL604">
        <v>120</v>
      </c>
      <c r="DM604"/>
      <c r="DN604"/>
      <c r="DO604"/>
      <c r="DP604"/>
      <c r="DQ604"/>
      <c r="DR604"/>
      <c r="DS604"/>
      <c r="DT604"/>
      <c r="DU604"/>
      <c r="DV604"/>
      <c r="DW604"/>
      <c r="DX604"/>
      <c r="DY604"/>
      <c r="DZ604"/>
      <c r="EA604"/>
      <c r="EB604"/>
      <c r="EC604"/>
      <c r="ED604"/>
      <c r="EE604"/>
      <c r="EF604"/>
      <c r="EG604"/>
      <c r="EH604"/>
      <c r="EI604"/>
      <c r="EJ604" s="159"/>
      <c r="EK604" s="159"/>
      <c r="EL604" s="160"/>
      <c r="FA604" s="78"/>
    </row>
    <row r="605" spans="64:157">
      <c r="BL605" s="14"/>
      <c r="BM605" s="66"/>
      <c r="BN605" s="55"/>
      <c r="BU605" s="27" t="e">
        <v>#VALUE!</v>
      </c>
      <c r="BV605" s="27">
        <v>0</v>
      </c>
      <c r="BW605" s="27">
        <v>13.653333333333295</v>
      </c>
      <c r="BX605" s="27">
        <v>6.2678954811799928E-2</v>
      </c>
      <c r="BY605" s="57" t="s">
        <v>1750</v>
      </c>
      <c r="BZ605" s="14" t="s">
        <v>2454</v>
      </c>
      <c r="CA605" s="245">
        <v>41726.716168981482</v>
      </c>
      <c r="CB605" t="s">
        <v>2220</v>
      </c>
      <c r="CC605" s="13"/>
      <c r="CD605" s="67"/>
      <c r="CF605" s="71"/>
      <c r="CG605" s="71"/>
      <c r="CH605" s="71"/>
      <c r="CN605"/>
      <c r="CO605"/>
      <c r="CP605"/>
      <c r="CQ605"/>
      <c r="CR605"/>
      <c r="CS605"/>
      <c r="CT605"/>
      <c r="CU605" s="86"/>
      <c r="CV605" s="86"/>
      <c r="CW605" s="86"/>
      <c r="CX605" s="86"/>
      <c r="CY605" s="86"/>
      <c r="CZ605"/>
      <c r="DA605"/>
      <c r="DB605"/>
      <c r="DC605"/>
      <c r="DD605"/>
      <c r="DE605"/>
      <c r="DF605"/>
      <c r="DG605">
        <v>411</v>
      </c>
      <c r="DH605">
        <v>681.37921142578125</v>
      </c>
      <c r="DI605">
        <v>-27.200557708740234</v>
      </c>
      <c r="DJ605">
        <v>47.333332061767578</v>
      </c>
      <c r="DK605">
        <v>153</v>
      </c>
      <c r="DL605">
        <v>120</v>
      </c>
      <c r="DM605"/>
      <c r="DN605"/>
      <c r="DO605"/>
      <c r="DP605"/>
      <c r="DQ605"/>
      <c r="DR605"/>
      <c r="DS605"/>
      <c r="DT605"/>
      <c r="DU605"/>
      <c r="DV605"/>
      <c r="DW605"/>
      <c r="DX605"/>
      <c r="DY605"/>
      <c r="DZ605"/>
      <c r="EA605"/>
      <c r="EB605"/>
      <c r="EC605"/>
      <c r="ED605"/>
      <c r="EE605"/>
      <c r="EF605"/>
      <c r="EG605"/>
      <c r="EH605"/>
      <c r="EI605"/>
      <c r="EJ605" s="159"/>
      <c r="EK605" s="159"/>
      <c r="EL605" s="160"/>
      <c r="FA605" s="78"/>
    </row>
    <row r="606" spans="64:157">
      <c r="BL606" s="14"/>
      <c r="BM606" s="66"/>
      <c r="BN606" s="55"/>
      <c r="BU606" s="27" t="e">
        <v>#VALUE!</v>
      </c>
      <c r="BV606" s="27">
        <v>0</v>
      </c>
      <c r="BW606" s="27">
        <v>13.706666666666628</v>
      </c>
      <c r="BX606" s="27">
        <v>6.1967710017422302E-2</v>
      </c>
      <c r="BY606" s="57" t="s">
        <v>500</v>
      </c>
      <c r="BZ606" s="14" t="s">
        <v>427</v>
      </c>
      <c r="CA606" s="245">
        <v>41726.716168981482</v>
      </c>
      <c r="CB606" t="s">
        <v>2777</v>
      </c>
      <c r="CC606" s="13"/>
      <c r="CD606" s="67"/>
      <c r="CF606" s="71"/>
      <c r="CG606" s="71"/>
      <c r="CH606" s="71"/>
      <c r="CN606"/>
      <c r="CO606"/>
      <c r="CP606"/>
      <c r="CQ606"/>
      <c r="CR606"/>
      <c r="CS606"/>
      <c r="CT606"/>
      <c r="CU606" s="86"/>
      <c r="CV606" s="86"/>
      <c r="CW606" s="86"/>
      <c r="CX606" s="86"/>
      <c r="CY606" s="86"/>
      <c r="CZ606"/>
      <c r="DA606"/>
      <c r="DB606"/>
      <c r="DC606"/>
      <c r="DD606"/>
      <c r="DE606"/>
      <c r="DF606"/>
      <c r="DG606">
        <v>412</v>
      </c>
      <c r="DH606">
        <v>677.31268310546875</v>
      </c>
      <c r="DI606">
        <v>-27.047031402587891</v>
      </c>
      <c r="DJ606">
        <v>53.285713195800781</v>
      </c>
      <c r="DK606">
        <v>152</v>
      </c>
      <c r="DL606">
        <v>119.5</v>
      </c>
      <c r="DM606"/>
      <c r="DN606"/>
      <c r="DO606"/>
      <c r="DP606"/>
      <c r="DQ606"/>
      <c r="DR606"/>
      <c r="DS606"/>
      <c r="DT606"/>
      <c r="DU606"/>
      <c r="DV606"/>
      <c r="DW606"/>
      <c r="DX606"/>
      <c r="DY606"/>
      <c r="DZ606"/>
      <c r="EA606"/>
      <c r="EB606"/>
      <c r="EC606"/>
      <c r="ED606"/>
      <c r="EE606"/>
      <c r="EF606"/>
      <c r="EG606"/>
      <c r="EH606"/>
      <c r="EI606"/>
      <c r="EJ606" s="159"/>
      <c r="EK606" s="159"/>
      <c r="EL606" s="160"/>
      <c r="FA606" s="78"/>
    </row>
    <row r="607" spans="64:157">
      <c r="BL607" s="14"/>
      <c r="BM607" s="66"/>
      <c r="BN607" s="55"/>
      <c r="BU607" s="27" t="e">
        <v>#VALUE!</v>
      </c>
      <c r="BV607" s="27">
        <v>0</v>
      </c>
      <c r="BW607" s="27">
        <v>13.76</v>
      </c>
      <c r="BX607" s="27">
        <v>6.1268503087933059E-2</v>
      </c>
      <c r="BY607" s="57" t="s">
        <v>1751</v>
      </c>
      <c r="BZ607" s="14" t="s">
        <v>2456</v>
      </c>
      <c r="CA607" s="245">
        <v>41726.716168981482</v>
      </c>
      <c r="CB607" t="s">
        <v>2778</v>
      </c>
      <c r="CC607" s="13"/>
      <c r="CD607" s="67"/>
      <c r="CF607" s="71"/>
      <c r="CG607" s="71"/>
      <c r="CH607" s="71"/>
      <c r="CN607"/>
      <c r="CO607"/>
      <c r="CP607"/>
      <c r="CQ607"/>
      <c r="CR607"/>
      <c r="CS607"/>
      <c r="CT607"/>
      <c r="CU607" s="86"/>
      <c r="CV607" s="86"/>
      <c r="CW607" s="86"/>
      <c r="CX607" s="86"/>
      <c r="CY607" s="86"/>
      <c r="CZ607"/>
      <c r="DA607"/>
      <c r="DB607"/>
      <c r="DC607"/>
      <c r="DD607"/>
      <c r="DE607"/>
      <c r="DF607"/>
      <c r="DG607">
        <v>412</v>
      </c>
      <c r="DH607">
        <v>673.36993408203125</v>
      </c>
      <c r="DI607">
        <v>-27.047031402587891</v>
      </c>
      <c r="DJ607">
        <v>52.666667938232422</v>
      </c>
      <c r="DK607">
        <v>153</v>
      </c>
      <c r="DL607">
        <v>120</v>
      </c>
      <c r="DM607"/>
      <c r="DN607"/>
      <c r="DO607"/>
      <c r="DP607"/>
      <c r="DQ607"/>
      <c r="DR607"/>
      <c r="DS607"/>
      <c r="DT607"/>
      <c r="DU607"/>
      <c r="DV607"/>
      <c r="DW607"/>
      <c r="DX607"/>
      <c r="DY607"/>
      <c r="DZ607"/>
      <c r="EA607"/>
      <c r="EB607"/>
      <c r="EC607"/>
      <c r="ED607"/>
      <c r="EE607"/>
      <c r="EF607"/>
      <c r="EG607"/>
      <c r="EH607"/>
      <c r="EI607"/>
      <c r="EJ607" s="159"/>
      <c r="EK607" s="159"/>
      <c r="EL607" s="160"/>
      <c r="FA607" s="78"/>
    </row>
    <row r="608" spans="64:157">
      <c r="BL608" s="14"/>
      <c r="BM608" s="66"/>
      <c r="BN608" s="55"/>
      <c r="BU608" s="27" t="e">
        <v>#VALUE!</v>
      </c>
      <c r="BV608" s="27">
        <v>0</v>
      </c>
      <c r="BW608" s="27">
        <v>13.813333333333293</v>
      </c>
      <c r="BX608" s="27">
        <v>6.058106389249953E-2</v>
      </c>
      <c r="BY608" s="57" t="s">
        <v>1752</v>
      </c>
      <c r="BZ608" s="14" t="s">
        <v>2458</v>
      </c>
      <c r="CA608" s="245">
        <v>41726.716168981482</v>
      </c>
      <c r="CB608" t="s">
        <v>2779</v>
      </c>
      <c r="CC608" s="13"/>
      <c r="CD608" s="67"/>
      <c r="CF608" s="71"/>
      <c r="CG608" s="71"/>
      <c r="CH608" s="71"/>
      <c r="CN608"/>
      <c r="CO608"/>
      <c r="CP608"/>
      <c r="CQ608"/>
      <c r="CR608"/>
      <c r="CS608"/>
      <c r="CT608"/>
      <c r="CU608" s="86"/>
      <c r="CV608" s="86"/>
      <c r="CW608" s="86"/>
      <c r="CX608" s="86"/>
      <c r="CY608" s="86"/>
      <c r="CZ608"/>
      <c r="DA608"/>
      <c r="DB608"/>
      <c r="DC608"/>
      <c r="DD608"/>
      <c r="DE608"/>
      <c r="DF608"/>
      <c r="DG608">
        <v>413</v>
      </c>
      <c r="DH608">
        <v>670.1378173828125</v>
      </c>
      <c r="DI608">
        <v>-26.893939971923828</v>
      </c>
      <c r="DJ608">
        <v>49.266666412353516</v>
      </c>
      <c r="DK608">
        <v>153</v>
      </c>
      <c r="DL608">
        <v>120</v>
      </c>
      <c r="DM608"/>
      <c r="DN608"/>
      <c r="DO608"/>
      <c r="DP608"/>
      <c r="DQ608"/>
      <c r="DR608"/>
      <c r="DS608"/>
      <c r="DT608"/>
      <c r="DU608"/>
      <c r="DV608"/>
      <c r="DW608"/>
      <c r="DX608"/>
      <c r="DY608"/>
      <c r="DZ608"/>
      <c r="EA608"/>
      <c r="EB608"/>
      <c r="EC608"/>
      <c r="ED608"/>
      <c r="EE608"/>
      <c r="EF608"/>
      <c r="EG608"/>
      <c r="EH608"/>
      <c r="EI608"/>
      <c r="EJ608" s="159"/>
      <c r="EK608" s="159"/>
      <c r="EL608" s="160"/>
      <c r="FA608" s="78"/>
    </row>
    <row r="609" spans="64:157">
      <c r="BL609" s="14"/>
      <c r="BM609" s="66"/>
      <c r="BN609" s="55"/>
      <c r="BU609" s="27" t="e">
        <v>#VALUE!</v>
      </c>
      <c r="BV609" s="27">
        <v>0</v>
      </c>
      <c r="BW609" s="27">
        <v>13.866666666666626</v>
      </c>
      <c r="BX609" s="27">
        <v>5.9905129835200292E-2</v>
      </c>
      <c r="BY609" s="57" t="s">
        <v>1753</v>
      </c>
      <c r="BZ609" s="14" t="s">
        <v>2460</v>
      </c>
      <c r="CA609" s="245">
        <v>41726.716180555559</v>
      </c>
      <c r="CB609" t="s">
        <v>2780</v>
      </c>
      <c r="CC609" s="13"/>
      <c r="CD609" s="67"/>
      <c r="CF609" s="71"/>
      <c r="CG609" s="71"/>
      <c r="CH609" s="71"/>
      <c r="CN609"/>
      <c r="CO609"/>
      <c r="CP609"/>
      <c r="CQ609"/>
      <c r="CR609"/>
      <c r="CS609"/>
      <c r="CT609"/>
      <c r="CU609" s="86"/>
      <c r="CV609" s="86"/>
      <c r="CW609" s="86"/>
      <c r="CX609" s="86"/>
      <c r="CY609" s="86"/>
      <c r="CZ609"/>
      <c r="DA609"/>
      <c r="DB609"/>
      <c r="DC609"/>
      <c r="DD609"/>
      <c r="DE609"/>
      <c r="DF609"/>
      <c r="DG609">
        <v>414</v>
      </c>
      <c r="DH609">
        <v>665.722900390625</v>
      </c>
      <c r="DI609">
        <v>-26.741281509399414</v>
      </c>
      <c r="DJ609">
        <v>55.333332061767578</v>
      </c>
      <c r="DK609">
        <v>153</v>
      </c>
      <c r="DL609">
        <v>120</v>
      </c>
      <c r="DM609"/>
      <c r="DN609"/>
      <c r="DO609"/>
      <c r="DP609"/>
      <c r="DQ609"/>
      <c r="DR609"/>
      <c r="DS609"/>
      <c r="DT609"/>
      <c r="DU609"/>
      <c r="DV609"/>
      <c r="DW609"/>
      <c r="DX609"/>
      <c r="DY609"/>
      <c r="DZ609"/>
      <c r="EA609"/>
      <c r="EB609"/>
      <c r="EC609"/>
      <c r="ED609"/>
      <c r="EE609"/>
      <c r="EF609"/>
      <c r="EG609"/>
      <c r="EH609"/>
      <c r="EI609"/>
      <c r="EJ609" s="159"/>
      <c r="EK609" s="159"/>
      <c r="EL609" s="160"/>
      <c r="FA609" s="78"/>
    </row>
    <row r="610" spans="64:157">
      <c r="BL610" s="14"/>
      <c r="BM610" s="66"/>
      <c r="BN610" s="55"/>
      <c r="BU610" s="27" t="e">
        <v>#VALUE!</v>
      </c>
      <c r="BV610" s="27">
        <v>0</v>
      </c>
      <c r="BW610" s="27">
        <v>13.92</v>
      </c>
      <c r="BX610" s="27">
        <v>5.9240445604214348E-2</v>
      </c>
      <c r="BY610" s="57" t="s">
        <v>1754</v>
      </c>
      <c r="BZ610" s="14" t="s">
        <v>2462</v>
      </c>
      <c r="CA610" s="245">
        <v>41726.716180555559</v>
      </c>
      <c r="CB610" t="s">
        <v>2781</v>
      </c>
      <c r="CC610" s="13"/>
      <c r="CD610" s="67"/>
      <c r="CF610" s="71"/>
      <c r="CG610" s="71"/>
      <c r="CH610" s="71"/>
      <c r="CN610"/>
      <c r="CO610"/>
      <c r="CP610"/>
      <c r="CQ610"/>
      <c r="CR610"/>
      <c r="CS610"/>
      <c r="CT610"/>
      <c r="CU610" s="86"/>
      <c r="CV610" s="86"/>
      <c r="CW610" s="86"/>
      <c r="CX610" s="86"/>
      <c r="CY610" s="86"/>
      <c r="CZ610"/>
      <c r="DA610"/>
      <c r="DB610"/>
      <c r="DC610"/>
      <c r="DD610"/>
      <c r="DE610"/>
      <c r="DF610"/>
      <c r="DG610">
        <v>415</v>
      </c>
      <c r="DH610">
        <v>661.205078125</v>
      </c>
      <c r="DI610">
        <v>-26.589057922363281</v>
      </c>
      <c r="DJ610">
        <v>56</v>
      </c>
      <c r="DK610">
        <v>155</v>
      </c>
      <c r="DL610">
        <v>120</v>
      </c>
      <c r="DM610"/>
      <c r="DN610"/>
      <c r="DO610"/>
      <c r="DP610"/>
      <c r="DQ610"/>
      <c r="DR610"/>
      <c r="DS610"/>
      <c r="DT610"/>
      <c r="DU610"/>
      <c r="DV610"/>
      <c r="DW610"/>
      <c r="DX610"/>
      <c r="DY610"/>
      <c r="DZ610"/>
      <c r="EA610"/>
      <c r="EB610"/>
      <c r="EC610"/>
      <c r="ED610"/>
      <c r="EE610"/>
      <c r="EF610"/>
      <c r="EG610"/>
      <c r="EH610"/>
      <c r="EI610"/>
      <c r="EJ610" s="159"/>
      <c r="EK610" s="159"/>
      <c r="EL610" s="160"/>
      <c r="FA610" s="78"/>
    </row>
    <row r="611" spans="64:157">
      <c r="BL611" s="14"/>
      <c r="BM611" s="66"/>
      <c r="BN611" s="55"/>
      <c r="BU611" s="27" t="e">
        <v>#VALUE!</v>
      </c>
      <c r="BV611" s="27">
        <v>0</v>
      </c>
      <c r="BW611" s="27">
        <v>13.973333333333292</v>
      </c>
      <c r="BX611" s="27">
        <v>5.8586762930696916E-2</v>
      </c>
      <c r="BY611" s="57" t="s">
        <v>1755</v>
      </c>
      <c r="BZ611" s="14" t="s">
        <v>2454</v>
      </c>
      <c r="CA611" s="245">
        <v>41726.716180555559</v>
      </c>
      <c r="CB611" t="s">
        <v>2220</v>
      </c>
      <c r="CC611" s="13"/>
      <c r="CD611" s="67"/>
      <c r="CF611" s="71"/>
      <c r="CG611" s="71"/>
      <c r="CH611" s="71"/>
      <c r="CN611"/>
      <c r="CO611"/>
      <c r="CP611"/>
      <c r="CQ611"/>
      <c r="CR611"/>
      <c r="CS611"/>
      <c r="CT611"/>
      <c r="CU611" s="86"/>
      <c r="CV611" s="86"/>
      <c r="CW611" s="86"/>
      <c r="CX611" s="86"/>
      <c r="CY611" s="86"/>
      <c r="CZ611"/>
      <c r="DA611"/>
      <c r="DB611"/>
      <c r="DC611"/>
      <c r="DD611"/>
      <c r="DE611"/>
      <c r="DF611"/>
      <c r="DG611">
        <v>415</v>
      </c>
      <c r="DH611">
        <v>658.31390380859375</v>
      </c>
      <c r="DI611">
        <v>-26.589057922363281</v>
      </c>
      <c r="DJ611">
        <v>47.866664886474609</v>
      </c>
      <c r="DK611">
        <v>152</v>
      </c>
      <c r="DL611">
        <v>120</v>
      </c>
      <c r="DM611"/>
      <c r="DN611"/>
      <c r="DO611"/>
      <c r="DP611"/>
      <c r="DQ611"/>
      <c r="DR611"/>
      <c r="DS611"/>
      <c r="DT611"/>
      <c r="DU611"/>
      <c r="DV611"/>
      <c r="DW611"/>
      <c r="DX611"/>
      <c r="DY611"/>
      <c r="DZ611"/>
      <c r="EA611"/>
      <c r="EB611"/>
      <c r="EC611"/>
      <c r="ED611"/>
      <c r="EE611"/>
      <c r="EF611"/>
      <c r="EG611"/>
      <c r="EH611"/>
      <c r="EI611"/>
      <c r="EJ611" s="159"/>
      <c r="EK611" s="159"/>
      <c r="EL611" s="160"/>
      <c r="FA611" s="78"/>
    </row>
    <row r="612" spans="64:157">
      <c r="BL612" s="14"/>
      <c r="BM612" s="66"/>
      <c r="BN612" s="55"/>
      <c r="BU612" s="27" t="e">
        <v>#VALUE!</v>
      </c>
      <c r="BV612" s="27">
        <v>0</v>
      </c>
      <c r="BW612" s="27">
        <v>14.026666666666625</v>
      </c>
      <c r="BX612" s="27">
        <v>5.7943840356915653E-2</v>
      </c>
      <c r="BY612" s="57" t="s">
        <v>1756</v>
      </c>
      <c r="BZ612" s="14" t="s">
        <v>427</v>
      </c>
      <c r="CA612" s="245">
        <v>41726.716180555559</v>
      </c>
      <c r="CB612" t="s">
        <v>2782</v>
      </c>
      <c r="CC612" s="13"/>
      <c r="CD612" s="67"/>
      <c r="CF612" s="71"/>
      <c r="CG612" s="71"/>
      <c r="CH612" s="71"/>
      <c r="CN612"/>
      <c r="CO612"/>
      <c r="CP612"/>
      <c r="CQ612"/>
      <c r="CR612"/>
      <c r="CS612"/>
      <c r="CT612"/>
      <c r="CU612" s="86"/>
      <c r="CV612" s="86"/>
      <c r="CW612" s="86"/>
      <c r="CX612" s="86"/>
      <c r="CY612" s="86"/>
      <c r="CZ612"/>
      <c r="DA612"/>
      <c r="DB612"/>
      <c r="DC612"/>
      <c r="DD612"/>
      <c r="DE612"/>
      <c r="DF612"/>
      <c r="DG612">
        <v>416</v>
      </c>
      <c r="DH612">
        <v>654.9864501953125</v>
      </c>
      <c r="DI612">
        <v>-26.43726921081543</v>
      </c>
      <c r="DJ612">
        <v>50.200000762939453</v>
      </c>
      <c r="DK612">
        <v>151</v>
      </c>
      <c r="DL612">
        <v>120</v>
      </c>
      <c r="DM612"/>
      <c r="DN612"/>
      <c r="DO612"/>
      <c r="DP612"/>
      <c r="DQ612"/>
      <c r="DR612"/>
      <c r="DS612"/>
      <c r="DT612"/>
      <c r="DU612"/>
      <c r="DV612"/>
      <c r="DW612"/>
      <c r="DX612"/>
      <c r="DY612"/>
      <c r="DZ612"/>
      <c r="EA612"/>
      <c r="EB612"/>
      <c r="EC612"/>
      <c r="ED612"/>
      <c r="EE612"/>
      <c r="EF612"/>
      <c r="EG612"/>
      <c r="EH612"/>
      <c r="EI612"/>
      <c r="EJ612" s="159"/>
      <c r="EK612" s="159"/>
      <c r="EL612" s="160"/>
      <c r="FA612" s="78"/>
    </row>
    <row r="613" spans="64:157">
      <c r="BL613" s="14"/>
      <c r="BM613" s="66"/>
      <c r="BN613" s="55"/>
      <c r="BU613" s="27" t="e">
        <v>#VALUE!</v>
      </c>
      <c r="BV613" s="27">
        <v>0</v>
      </c>
      <c r="BW613" s="27">
        <v>14.08</v>
      </c>
      <c r="BX613" s="27">
        <v>5.7311443013244347E-2</v>
      </c>
      <c r="BY613" s="57" t="s">
        <v>1757</v>
      </c>
      <c r="BZ613" s="14" t="s">
        <v>2456</v>
      </c>
      <c r="CA613" s="245">
        <v>41726.716180555559</v>
      </c>
      <c r="CB613" t="s">
        <v>2783</v>
      </c>
      <c r="CC613" s="13"/>
      <c r="CD613" s="67"/>
      <c r="CF613" s="71"/>
      <c r="CG613" s="71"/>
      <c r="CH613" s="71"/>
      <c r="CN613"/>
      <c r="CO613"/>
      <c r="CP613"/>
      <c r="CQ613"/>
      <c r="CR613"/>
      <c r="CS613"/>
      <c r="CT613"/>
      <c r="CU613" s="86"/>
      <c r="CV613" s="86"/>
      <c r="CW613" s="86"/>
      <c r="CX613" s="86"/>
      <c r="CY613" s="86"/>
      <c r="CZ613"/>
      <c r="DA613"/>
      <c r="DB613"/>
      <c r="DC613"/>
      <c r="DD613"/>
      <c r="DE613"/>
      <c r="DF613"/>
      <c r="DG613">
        <v>417</v>
      </c>
      <c r="DH613">
        <v>651.2359619140625</v>
      </c>
      <c r="DI613">
        <v>-26.285915374755859</v>
      </c>
      <c r="DJ613">
        <v>52.466667175292969</v>
      </c>
      <c r="DK613">
        <v>153</v>
      </c>
      <c r="DL613">
        <v>120</v>
      </c>
      <c r="DM613"/>
      <c r="DN613"/>
      <c r="DO613"/>
      <c r="DP613"/>
      <c r="DQ613"/>
      <c r="DR613"/>
      <c r="DS613"/>
      <c r="DT613"/>
      <c r="DU613"/>
      <c r="DV613"/>
      <c r="DW613"/>
      <c r="DX613"/>
      <c r="DY613"/>
      <c r="DZ613"/>
      <c r="EA613"/>
      <c r="EB613"/>
      <c r="EC613"/>
      <c r="ED613"/>
      <c r="EE613"/>
      <c r="EF613"/>
      <c r="EG613"/>
      <c r="EH613"/>
      <c r="EI613"/>
      <c r="EJ613" s="159"/>
      <c r="EK613" s="159"/>
      <c r="EL613" s="160"/>
      <c r="FA613" s="78"/>
    </row>
    <row r="614" spans="64:157">
      <c r="BL614" s="14"/>
      <c r="BM614" s="66"/>
      <c r="BN614" s="55"/>
      <c r="BU614" s="27" t="e">
        <v>#VALUE!</v>
      </c>
      <c r="BV614" s="27">
        <v>0</v>
      </c>
      <c r="BW614" s="27">
        <v>14.13333333333329</v>
      </c>
      <c r="BX614" s="27">
        <v>5.668934240362862E-2</v>
      </c>
      <c r="BY614" s="57" t="s">
        <v>1758</v>
      </c>
      <c r="BZ614" s="14" t="s">
        <v>2458</v>
      </c>
      <c r="CA614" s="245">
        <v>41726.716180555559</v>
      </c>
      <c r="CB614" t="s">
        <v>2784</v>
      </c>
      <c r="CC614" s="13"/>
      <c r="CD614" s="67"/>
      <c r="CF614" s="71"/>
      <c r="CG614" s="71"/>
      <c r="CH614" s="71"/>
      <c r="CN614"/>
      <c r="CO614"/>
      <c r="CP614"/>
      <c r="CQ614"/>
      <c r="CR614"/>
      <c r="CS614"/>
      <c r="CT614"/>
      <c r="CU614" s="86"/>
      <c r="CV614" s="86"/>
      <c r="CW614" s="86"/>
      <c r="CX614" s="86"/>
      <c r="CY614" s="86"/>
      <c r="CZ614"/>
      <c r="DA614"/>
      <c r="DB614"/>
      <c r="DC614"/>
      <c r="DD614"/>
      <c r="DE614"/>
      <c r="DF614"/>
      <c r="DG614">
        <v>418</v>
      </c>
      <c r="DH614">
        <v>647.396484375</v>
      </c>
      <c r="DI614">
        <v>-26.13499641418457</v>
      </c>
      <c r="DJ614">
        <v>53.0625</v>
      </c>
      <c r="DK614">
        <v>153</v>
      </c>
      <c r="DL614">
        <v>119.5</v>
      </c>
      <c r="DM614"/>
      <c r="DN614"/>
      <c r="DO614"/>
      <c r="DP614"/>
      <c r="DQ614"/>
      <c r="DR614"/>
      <c r="DS614"/>
      <c r="DT614"/>
      <c r="DU614"/>
      <c r="DV614"/>
      <c r="DW614"/>
      <c r="DX614"/>
      <c r="DY614"/>
      <c r="DZ614"/>
      <c r="EA614"/>
      <c r="EB614"/>
      <c r="EC614"/>
      <c r="ED614"/>
      <c r="EE614"/>
      <c r="EF614"/>
      <c r="EG614"/>
      <c r="EH614"/>
      <c r="EI614"/>
      <c r="EJ614" s="159"/>
      <c r="EK614" s="159"/>
      <c r="EL614" s="160"/>
      <c r="FA614" s="78"/>
    </row>
    <row r="615" spans="64:157">
      <c r="BL615" s="14"/>
      <c r="BM615" s="66"/>
      <c r="BN615" s="55"/>
      <c r="BU615" s="27" t="e">
        <v>#VALUE!</v>
      </c>
      <c r="BV615" s="27">
        <v>0</v>
      </c>
      <c r="BW615" s="27">
        <v>14.186666666666623</v>
      </c>
      <c r="BX615" s="27">
        <v>5.6077316199157831E-2</v>
      </c>
      <c r="BY615" s="57" t="s">
        <v>1759</v>
      </c>
      <c r="BZ615" s="14" t="s">
        <v>2460</v>
      </c>
      <c r="CA615" s="245">
        <v>41726.716192129628</v>
      </c>
      <c r="CB615" t="s">
        <v>2785</v>
      </c>
      <c r="CC615" s="13"/>
      <c r="CD615" s="67"/>
      <c r="CF615" s="71"/>
      <c r="CG615" s="71"/>
      <c r="CH615" s="71"/>
      <c r="CN615"/>
      <c r="CO615"/>
      <c r="CP615"/>
      <c r="CQ615"/>
      <c r="CR615"/>
      <c r="CS615"/>
      <c r="CT615"/>
      <c r="CU615" s="86"/>
      <c r="CV615" s="86"/>
      <c r="CW615" s="86"/>
      <c r="CX615" s="86"/>
      <c r="CY615" s="86"/>
      <c r="CZ615"/>
      <c r="DA615"/>
      <c r="DB615"/>
      <c r="DC615"/>
      <c r="DD615"/>
      <c r="DE615"/>
      <c r="DF615"/>
      <c r="DG615">
        <v>418</v>
      </c>
      <c r="DH615">
        <v>644.35614013671875</v>
      </c>
      <c r="DI615">
        <v>-26.13499641418457</v>
      </c>
      <c r="DJ615">
        <v>49.066665649414063</v>
      </c>
      <c r="DK615">
        <v>150</v>
      </c>
      <c r="DL615">
        <v>120</v>
      </c>
      <c r="DM615"/>
      <c r="DN615"/>
      <c r="DO615"/>
      <c r="DP615"/>
      <c r="DQ615"/>
      <c r="DR615"/>
      <c r="DS615"/>
      <c r="DT615"/>
      <c r="DU615"/>
      <c r="DV615"/>
      <c r="DW615"/>
      <c r="DX615"/>
      <c r="DY615"/>
      <c r="DZ615"/>
      <c r="EA615"/>
      <c r="EB615"/>
      <c r="EC615"/>
      <c r="ED615"/>
      <c r="EE615"/>
      <c r="EF615"/>
      <c r="EG615"/>
      <c r="EH615"/>
      <c r="EI615"/>
      <c r="EJ615" s="159"/>
      <c r="EK615" s="159"/>
      <c r="EL615" s="160"/>
      <c r="FA615" s="78"/>
    </row>
    <row r="616" spans="64:157">
      <c r="BL616" s="14"/>
      <c r="BM616" s="66"/>
      <c r="BN616" s="55"/>
      <c r="BU616" s="27" t="e">
        <v>#VALUE!</v>
      </c>
      <c r="BV616" s="27">
        <v>0</v>
      </c>
      <c r="BW616" s="27">
        <v>14.24</v>
      </c>
      <c r="BX616" s="27">
        <v>5.5475148039395544E-2</v>
      </c>
      <c r="BY616" s="57" t="s">
        <v>1760</v>
      </c>
      <c r="BZ616" s="14" t="s">
        <v>2462</v>
      </c>
      <c r="CA616" s="245">
        <v>41726.716192129628</v>
      </c>
      <c r="CB616" t="s">
        <v>2786</v>
      </c>
      <c r="CC616" s="13"/>
      <c r="CD616" s="67"/>
      <c r="CF616" s="71"/>
      <c r="CG616" s="71"/>
      <c r="CH616" s="71"/>
      <c r="CN616"/>
      <c r="CO616"/>
      <c r="CP616"/>
      <c r="CQ616"/>
      <c r="CR616"/>
      <c r="CS616"/>
      <c r="CT616"/>
      <c r="CU616" s="86"/>
      <c r="CV616" s="86"/>
      <c r="CW616" s="86"/>
      <c r="CX616" s="86"/>
      <c r="CY616" s="86"/>
      <c r="CZ616"/>
      <c r="DA616"/>
      <c r="DB616"/>
      <c r="DC616"/>
      <c r="DD616"/>
      <c r="DE616"/>
      <c r="DF616"/>
      <c r="DG616">
        <v>419</v>
      </c>
      <c r="DH616">
        <v>641.03924560546875</v>
      </c>
      <c r="DI616">
        <v>-25.984512329101563</v>
      </c>
      <c r="DJ616">
        <v>50.599998474121094</v>
      </c>
      <c r="DK616">
        <v>151</v>
      </c>
      <c r="DL616">
        <v>120</v>
      </c>
      <c r="DM616"/>
      <c r="DN616"/>
      <c r="DO616"/>
      <c r="DP616"/>
      <c r="DQ616"/>
      <c r="DR616"/>
      <c r="DS616"/>
      <c r="DT616"/>
      <c r="DU616"/>
      <c r="DV616"/>
      <c r="DW616"/>
      <c r="DX616"/>
      <c r="DY616"/>
      <c r="DZ616"/>
      <c r="EA616"/>
      <c r="EB616"/>
      <c r="EC616"/>
      <c r="ED616"/>
      <c r="EE616"/>
      <c r="EF616"/>
      <c r="EG616"/>
      <c r="EH616"/>
      <c r="EI616"/>
      <c r="EJ616" s="159"/>
      <c r="EK616" s="159"/>
      <c r="EL616" s="160"/>
      <c r="FA616" s="78"/>
    </row>
    <row r="617" spans="64:157">
      <c r="BL617" s="14"/>
      <c r="BM617" s="66"/>
      <c r="BN617" s="55"/>
      <c r="BU617" s="27" t="e">
        <v>#VALUE!</v>
      </c>
      <c r="BV617" s="27">
        <v>0</v>
      </c>
      <c r="BW617" s="27">
        <v>14.293333333333289</v>
      </c>
      <c r="BX617" s="27">
        <v>5.4882627341136567E-2</v>
      </c>
      <c r="BY617" s="57" t="s">
        <v>1761</v>
      </c>
      <c r="BZ617" s="14" t="s">
        <v>2454</v>
      </c>
      <c r="CA617" s="245">
        <v>41726.716192129628</v>
      </c>
      <c r="CB617" t="s">
        <v>2220</v>
      </c>
      <c r="CC617" s="13"/>
      <c r="CD617" s="67"/>
      <c r="CF617" s="71"/>
      <c r="CG617" s="71"/>
      <c r="CH617" s="71"/>
      <c r="CN617"/>
      <c r="CO617"/>
      <c r="CP617"/>
      <c r="CQ617"/>
      <c r="CR617"/>
      <c r="CS617"/>
      <c r="CT617"/>
      <c r="CU617" s="86"/>
      <c r="CV617" s="86"/>
      <c r="CW617" s="86"/>
      <c r="CX617" s="86"/>
      <c r="CY617" s="86"/>
      <c r="CZ617"/>
      <c r="DA617"/>
      <c r="DB617"/>
      <c r="DC617"/>
      <c r="DD617"/>
      <c r="DE617"/>
      <c r="DF617"/>
      <c r="DG617">
        <v>420</v>
      </c>
      <c r="DH617">
        <v>637.57904052734375</v>
      </c>
      <c r="DI617">
        <v>-25.834461212158203</v>
      </c>
      <c r="DJ617">
        <v>51.466667175292969</v>
      </c>
      <c r="DK617">
        <v>150</v>
      </c>
      <c r="DL617">
        <v>120</v>
      </c>
      <c r="DM617"/>
      <c r="DN617"/>
      <c r="DO617"/>
      <c r="DP617"/>
      <c r="DQ617"/>
      <c r="DR617"/>
      <c r="DS617"/>
      <c r="DT617"/>
      <c r="DU617"/>
      <c r="DV617"/>
      <c r="DW617"/>
      <c r="DX617"/>
      <c r="DY617"/>
      <c r="DZ617"/>
      <c r="EA617"/>
      <c r="EB617"/>
      <c r="EC617"/>
      <c r="ED617"/>
      <c r="EE617"/>
      <c r="EF617"/>
      <c r="EG617"/>
      <c r="EH617"/>
      <c r="EI617"/>
      <c r="EJ617" s="159"/>
      <c r="EK617" s="159"/>
      <c r="EL617" s="160"/>
      <c r="FA617" s="78"/>
    </row>
    <row r="618" spans="64:157">
      <c r="BL618" s="14"/>
      <c r="BM618" s="66"/>
      <c r="BN618" s="55"/>
      <c r="BU618" s="27" t="e">
        <v>#VALUE!</v>
      </c>
      <c r="BV618" s="27">
        <v>0</v>
      </c>
      <c r="BW618" s="27">
        <v>14.346666666666621</v>
      </c>
      <c r="BX618" s="27">
        <v>5.4299549114275106E-2</v>
      </c>
      <c r="BY618" s="57" t="s">
        <v>1762</v>
      </c>
      <c r="BZ618" s="14" t="s">
        <v>427</v>
      </c>
      <c r="CA618" s="245">
        <v>41726.716192129628</v>
      </c>
      <c r="CB618" t="s">
        <v>2787</v>
      </c>
      <c r="CC618" s="13"/>
      <c r="CD618" s="67"/>
      <c r="CF618" s="71"/>
      <c r="CG618" s="71"/>
      <c r="CH618" s="71"/>
      <c r="CN618"/>
      <c r="CO618"/>
      <c r="CP618"/>
      <c r="CQ618"/>
      <c r="CR618"/>
      <c r="CS618"/>
      <c r="CT618"/>
      <c r="CU618" s="86"/>
      <c r="CV618" s="86"/>
      <c r="CW618" s="86"/>
      <c r="CX618" s="86"/>
      <c r="CY618" s="86"/>
      <c r="CZ618"/>
      <c r="DA618"/>
      <c r="DB618"/>
      <c r="DC618"/>
      <c r="DD618"/>
      <c r="DE618"/>
      <c r="DF618"/>
      <c r="DG618">
        <v>420</v>
      </c>
      <c r="DH618">
        <v>634.62548828125</v>
      </c>
      <c r="DI618">
        <v>-25.834461212158203</v>
      </c>
      <c r="DJ618">
        <v>48.933334350585938</v>
      </c>
      <c r="DK618">
        <v>148</v>
      </c>
      <c r="DL618">
        <v>120</v>
      </c>
      <c r="DM618"/>
      <c r="DN618"/>
      <c r="DO618"/>
      <c r="DP618"/>
      <c r="DQ618"/>
      <c r="DR618"/>
      <c r="DS618"/>
      <c r="DT618"/>
      <c r="DU618"/>
      <c r="DV618"/>
      <c r="DW618"/>
      <c r="DX618"/>
      <c r="DY618"/>
      <c r="DZ618"/>
      <c r="EA618"/>
      <c r="EB618"/>
      <c r="EC618"/>
      <c r="ED618"/>
      <c r="EE618"/>
      <c r="EF618"/>
      <c r="EG618"/>
      <c r="EH618"/>
      <c r="EI618"/>
      <c r="EJ618" s="159"/>
      <c r="EK618" s="159"/>
      <c r="EL618" s="160"/>
      <c r="FA618" s="78"/>
    </row>
    <row r="619" spans="64:157">
      <c r="BL619" s="14"/>
      <c r="BM619" s="66"/>
      <c r="BN619" s="55"/>
      <c r="BU619" s="27" t="e">
        <v>#VALUE!</v>
      </c>
      <c r="BV619" s="27">
        <v>0</v>
      </c>
      <c r="BW619" s="27">
        <v>14.4</v>
      </c>
      <c r="BX619" s="27">
        <v>5.3725713784483625E-2</v>
      </c>
      <c r="BY619" s="57" t="s">
        <v>1763</v>
      </c>
      <c r="BZ619" s="14" t="s">
        <v>2456</v>
      </c>
      <c r="CA619" s="245">
        <v>41726.716192129628</v>
      </c>
      <c r="CB619" t="s">
        <v>2788</v>
      </c>
      <c r="CC619" s="13"/>
      <c r="CD619" s="67"/>
      <c r="CF619" s="71"/>
      <c r="CG619" s="71"/>
      <c r="CH619" s="71"/>
      <c r="CN619"/>
      <c r="CO619"/>
      <c r="CP619"/>
      <c r="CQ619"/>
      <c r="CR619"/>
      <c r="CS619"/>
      <c r="CT619"/>
      <c r="CU619" s="86"/>
      <c r="CV619" s="86"/>
      <c r="CW619" s="86"/>
      <c r="CX619" s="86"/>
      <c r="CY619" s="86"/>
      <c r="CZ619"/>
      <c r="DA619"/>
      <c r="DB619"/>
      <c r="DC619"/>
      <c r="DD619"/>
      <c r="DE619"/>
      <c r="DF619"/>
      <c r="DG619">
        <v>421</v>
      </c>
      <c r="DH619">
        <v>632.47515869140625</v>
      </c>
      <c r="DI619">
        <v>-25.684844970703125</v>
      </c>
      <c r="DJ619">
        <v>45.066665649414063</v>
      </c>
      <c r="DK619">
        <v>148</v>
      </c>
      <c r="DL619">
        <v>120</v>
      </c>
      <c r="DM619"/>
      <c r="DN619"/>
      <c r="DO619"/>
      <c r="DP619"/>
      <c r="DQ619"/>
      <c r="DR619"/>
      <c r="DS619"/>
      <c r="DT619"/>
      <c r="DU619"/>
      <c r="DV619"/>
      <c r="DW619"/>
      <c r="DX619"/>
      <c r="DY619"/>
      <c r="DZ619"/>
      <c r="EA619"/>
      <c r="EB619"/>
      <c r="EC619"/>
      <c r="ED619"/>
      <c r="EE619"/>
      <c r="EF619"/>
      <c r="EG619"/>
      <c r="EH619"/>
      <c r="EI619"/>
      <c r="EJ619" s="159"/>
      <c r="EK619" s="159"/>
      <c r="EL619" s="160"/>
      <c r="FA619" s="78"/>
    </row>
    <row r="620" spans="64:157">
      <c r="BL620" s="14"/>
      <c r="BM620" s="66"/>
      <c r="BN620" s="55"/>
      <c r="BU620" s="27" t="e">
        <v>#VALUE!</v>
      </c>
      <c r="BV620" s="27">
        <v>0</v>
      </c>
      <c r="BW620" s="27">
        <v>14.453333333333287</v>
      </c>
      <c r="BX620" s="27">
        <v>5.316092702241574E-2</v>
      </c>
      <c r="BY620" s="57" t="s">
        <v>1764</v>
      </c>
      <c r="BZ620" s="14" t="s">
        <v>2458</v>
      </c>
      <c r="CA620" s="245">
        <v>41726.716192129628</v>
      </c>
      <c r="CB620" t="s">
        <v>2789</v>
      </c>
      <c r="CC620" s="13"/>
      <c r="CD620" s="67"/>
      <c r="CF620" s="71"/>
      <c r="CG620" s="71"/>
      <c r="CH620" s="71"/>
      <c r="CN620"/>
      <c r="CO620"/>
      <c r="CP620"/>
      <c r="CQ620"/>
      <c r="CR620"/>
      <c r="CS620"/>
      <c r="CT620"/>
      <c r="CU620" s="86"/>
      <c r="CV620" s="86"/>
      <c r="CW620" s="86"/>
      <c r="CX620" s="86"/>
      <c r="CY620" s="86"/>
      <c r="CZ620"/>
      <c r="DA620"/>
      <c r="DB620"/>
      <c r="DC620"/>
      <c r="DD620"/>
      <c r="DE620"/>
      <c r="DF620"/>
      <c r="DG620">
        <v>422</v>
      </c>
      <c r="DH620">
        <v>630.28228759765625</v>
      </c>
      <c r="DI620">
        <v>-25.535663604736328</v>
      </c>
      <c r="DJ620">
        <v>45.428569793701172</v>
      </c>
      <c r="DK620">
        <v>147</v>
      </c>
      <c r="DL620">
        <v>119.5</v>
      </c>
      <c r="DM620"/>
      <c r="DN620"/>
      <c r="DO620"/>
      <c r="DP620"/>
      <c r="DQ620"/>
      <c r="DR620"/>
      <c r="DS620"/>
      <c r="DT620"/>
      <c r="DU620"/>
      <c r="DV620"/>
      <c r="DW620"/>
      <c r="DX620"/>
      <c r="DY620"/>
      <c r="DZ620"/>
      <c r="EA620"/>
      <c r="EB620"/>
      <c r="EC620"/>
      <c r="ED620"/>
      <c r="EE620"/>
      <c r="EF620"/>
      <c r="EG620"/>
      <c r="EH620"/>
      <c r="EI620"/>
      <c r="EJ620" s="159"/>
      <c r="EK620" s="159"/>
      <c r="EL620" s="160"/>
      <c r="FA620" s="78"/>
    </row>
    <row r="621" spans="64:157">
      <c r="BL621" s="14"/>
      <c r="BM621" s="66"/>
      <c r="BN621" s="55"/>
      <c r="BU621" s="27" t="e">
        <v>#VALUE!</v>
      </c>
      <c r="BV621" s="27">
        <v>0</v>
      </c>
      <c r="BW621" s="27">
        <v>14.50666666666662</v>
      </c>
      <c r="BX621" s="27">
        <v>5.260499957916049E-2</v>
      </c>
      <c r="BY621" s="57" t="s">
        <v>1765</v>
      </c>
      <c r="BZ621" s="14" t="s">
        <v>2460</v>
      </c>
      <c r="CA621" s="245">
        <v>41726.716203703705</v>
      </c>
      <c r="CB621" t="s">
        <v>2790</v>
      </c>
      <c r="CC621" s="13"/>
      <c r="CD621" s="67"/>
      <c r="CF621" s="71"/>
      <c r="CG621" s="71"/>
      <c r="CH621" s="71"/>
      <c r="CN621"/>
      <c r="CO621"/>
      <c r="CP621"/>
      <c r="CQ621"/>
      <c r="CR621"/>
      <c r="CS621"/>
      <c r="CT621"/>
      <c r="CU621" s="86"/>
      <c r="CV621" s="86"/>
      <c r="CW621" s="86"/>
      <c r="CX621" s="86"/>
      <c r="CY621" s="86"/>
      <c r="CZ621"/>
      <c r="DA621"/>
      <c r="DB621"/>
      <c r="DC621"/>
      <c r="DD621"/>
      <c r="DE621"/>
      <c r="DF621"/>
      <c r="DG621">
        <v>423</v>
      </c>
      <c r="DH621">
        <v>627.7515869140625</v>
      </c>
      <c r="DI621">
        <v>-25.386917114257812</v>
      </c>
      <c r="DJ621">
        <v>47.266666412353516</v>
      </c>
      <c r="DK621">
        <v>150</v>
      </c>
      <c r="DL621">
        <v>120</v>
      </c>
      <c r="DM621"/>
      <c r="DN621"/>
      <c r="DO621"/>
      <c r="DP621"/>
      <c r="DQ621"/>
      <c r="DR621"/>
      <c r="DS621"/>
      <c r="DT621"/>
      <c r="DU621"/>
      <c r="DV621"/>
      <c r="DW621"/>
      <c r="DX621"/>
      <c r="DY621"/>
      <c r="DZ621"/>
      <c r="EA621"/>
      <c r="EB621"/>
      <c r="EC621"/>
      <c r="ED621"/>
      <c r="EE621"/>
      <c r="EF621"/>
      <c r="EG621"/>
      <c r="EH621"/>
      <c r="EI621"/>
      <c r="EJ621" s="159"/>
      <c r="EK621" s="159"/>
      <c r="EL621" s="160"/>
      <c r="FA621" s="78"/>
    </row>
    <row r="622" spans="64:157">
      <c r="BL622" s="14"/>
      <c r="BM622" s="66"/>
      <c r="BN622" s="55"/>
      <c r="BU622" s="27" t="e">
        <v>#VALUE!</v>
      </c>
      <c r="BV622" s="27">
        <v>0</v>
      </c>
      <c r="BW622" s="27">
        <v>14.56</v>
      </c>
      <c r="BX622" s="27">
        <v>5.205774712768773E-2</v>
      </c>
      <c r="BY622" s="57" t="s">
        <v>1766</v>
      </c>
      <c r="BZ622" s="14" t="s">
        <v>2462</v>
      </c>
      <c r="CA622" s="245">
        <v>41726.716203703705</v>
      </c>
      <c r="CB622" t="s">
        <v>2791</v>
      </c>
      <c r="CC622" s="13"/>
      <c r="CD622" s="67"/>
      <c r="CF622" s="71"/>
      <c r="CG622" s="71"/>
      <c r="CH622" s="71"/>
      <c r="CN622"/>
      <c r="CO622"/>
      <c r="CP622"/>
      <c r="CQ622"/>
      <c r="CR622"/>
      <c r="CS622"/>
      <c r="CT622"/>
      <c r="CU622" s="86"/>
      <c r="CV622" s="86"/>
      <c r="CW622" s="86"/>
      <c r="CX622" s="86"/>
      <c r="CY622" s="86"/>
      <c r="CZ622"/>
      <c r="DA622"/>
      <c r="DB622"/>
      <c r="DC622"/>
      <c r="DD622"/>
      <c r="DE622"/>
      <c r="DF622"/>
      <c r="DG622">
        <v>423</v>
      </c>
      <c r="DH622">
        <v>625.63421630859375</v>
      </c>
      <c r="DI622">
        <v>-25.386917114257812</v>
      </c>
      <c r="DJ622">
        <v>45.200000762939453</v>
      </c>
      <c r="DK622">
        <v>148</v>
      </c>
      <c r="DL622">
        <v>120</v>
      </c>
      <c r="DM622"/>
      <c r="DN622"/>
      <c r="DO622"/>
      <c r="DP622"/>
      <c r="DQ622"/>
      <c r="DR622"/>
      <c r="DS622"/>
      <c r="DT622"/>
      <c r="DU622"/>
      <c r="DV622"/>
      <c r="DW622"/>
      <c r="DX622"/>
      <c r="DY622"/>
      <c r="DZ622"/>
      <c r="EA622"/>
      <c r="EB622"/>
      <c r="EC622"/>
      <c r="ED622"/>
      <c r="EE622"/>
      <c r="EF622"/>
      <c r="EG622"/>
      <c r="EH622"/>
      <c r="EI622"/>
      <c r="EJ622" s="159"/>
      <c r="EK622" s="159"/>
      <c r="EL622" s="160"/>
      <c r="FA622" s="78"/>
    </row>
    <row r="623" spans="64:157">
      <c r="BL623" s="14"/>
      <c r="BM623" s="66"/>
      <c r="BN623" s="55"/>
      <c r="BU623" s="27" t="e">
        <v>#VALUE!</v>
      </c>
      <c r="BV623" s="27">
        <v>0</v>
      </c>
      <c r="BW623" s="27">
        <v>14.613333333333285</v>
      </c>
      <c r="BX623" s="27">
        <v>5.1518990110036633E-2</v>
      </c>
      <c r="BY623" s="57" t="s">
        <v>1767</v>
      </c>
      <c r="BZ623" s="14" t="s">
        <v>2454</v>
      </c>
      <c r="CA623" s="245">
        <v>41726.716203703705</v>
      </c>
      <c r="CB623" t="s">
        <v>2220</v>
      </c>
      <c r="CC623" s="13"/>
      <c r="CD623" s="67"/>
      <c r="CF623" s="71"/>
      <c r="CG623" s="71"/>
      <c r="CH623" s="71"/>
      <c r="CN623"/>
      <c r="CO623"/>
      <c r="CP623"/>
      <c r="CQ623"/>
      <c r="CR623"/>
      <c r="CS623"/>
      <c r="CT623"/>
      <c r="CU623" s="86"/>
      <c r="CV623" s="86"/>
      <c r="CW623" s="86"/>
      <c r="CX623" s="86"/>
      <c r="CY623" s="86"/>
      <c r="CZ623"/>
      <c r="DA623"/>
      <c r="DB623"/>
      <c r="DC623"/>
      <c r="DD623"/>
      <c r="DE623"/>
      <c r="DF623"/>
      <c r="DG623">
        <v>424</v>
      </c>
      <c r="DH623">
        <v>623.2664794921875</v>
      </c>
      <c r="DI623">
        <v>-25.238603591918945</v>
      </c>
      <c r="DJ623">
        <v>46.599998474121094</v>
      </c>
      <c r="DK623">
        <v>146</v>
      </c>
      <c r="DL623">
        <v>120</v>
      </c>
      <c r="DM623"/>
      <c r="DN623"/>
      <c r="DO623"/>
      <c r="DP623"/>
      <c r="DQ623"/>
      <c r="DR623"/>
      <c r="DS623"/>
      <c r="DT623"/>
      <c r="DU623"/>
      <c r="DV623"/>
      <c r="DW623"/>
      <c r="DX623"/>
      <c r="DY623"/>
      <c r="DZ623"/>
      <c r="EA623"/>
      <c r="EB623"/>
      <c r="EC623"/>
      <c r="ED623"/>
      <c r="EE623"/>
      <c r="EF623"/>
      <c r="EG623"/>
      <c r="EH623"/>
      <c r="EI623"/>
      <c r="EJ623" s="159"/>
      <c r="EK623" s="159"/>
      <c r="EL623" s="160"/>
      <c r="FA623" s="78"/>
    </row>
    <row r="624" spans="64:157">
      <c r="BL624" s="14"/>
      <c r="BM624" s="66"/>
      <c r="BN624" s="55"/>
      <c r="BU624" s="27" t="e">
        <v>#VALUE!</v>
      </c>
      <c r="BV624" s="27">
        <v>0</v>
      </c>
      <c r="BW624" s="27">
        <v>14.666666666666618</v>
      </c>
      <c r="BX624" s="27">
        <v>5.0988553590010879E-2</v>
      </c>
      <c r="BY624" s="57" t="s">
        <v>1768</v>
      </c>
      <c r="BZ624" s="14" t="s">
        <v>427</v>
      </c>
      <c r="CA624" s="245">
        <v>41726.716203703705</v>
      </c>
      <c r="CB624" t="s">
        <v>2792</v>
      </c>
      <c r="CC624" s="13"/>
      <c r="CD624" s="67"/>
      <c r="CF624" s="71"/>
      <c r="CG624" s="71"/>
      <c r="CH624" s="71"/>
      <c r="CN624"/>
      <c r="CO624"/>
      <c r="CP624"/>
      <c r="CQ624"/>
      <c r="CR624"/>
      <c r="CS624"/>
      <c r="CT624"/>
      <c r="CU624" s="86"/>
      <c r="CV624" s="86"/>
      <c r="CW624" s="86"/>
      <c r="CX624" s="86"/>
      <c r="CY624" s="86"/>
      <c r="CZ624"/>
      <c r="DA624"/>
      <c r="DB624"/>
      <c r="DC624"/>
      <c r="DD624"/>
      <c r="DE624"/>
      <c r="DF624"/>
      <c r="DG624">
        <v>425</v>
      </c>
      <c r="DH624">
        <v>620.8616943359375</v>
      </c>
      <c r="DI624">
        <v>-25.090724945068359</v>
      </c>
      <c r="DJ624">
        <v>46.933334350585938</v>
      </c>
      <c r="DK624">
        <v>148</v>
      </c>
      <c r="DL624">
        <v>120</v>
      </c>
      <c r="DM624"/>
      <c r="DN624"/>
      <c r="DO624"/>
      <c r="DP624"/>
      <c r="DQ624"/>
      <c r="DR624"/>
      <c r="DS624"/>
      <c r="DT624"/>
      <c r="DU624"/>
      <c r="DV624"/>
      <c r="DW624"/>
      <c r="DX624"/>
      <c r="DY624"/>
      <c r="DZ624"/>
      <c r="EA624"/>
      <c r="EB624"/>
      <c r="EC624"/>
      <c r="ED624"/>
      <c r="EE624"/>
      <c r="EF624"/>
      <c r="EG624"/>
      <c r="EH624"/>
      <c r="EI624"/>
      <c r="EJ624" s="159"/>
      <c r="EK624" s="159"/>
      <c r="EL624" s="160"/>
      <c r="FA624" s="78"/>
    </row>
    <row r="625" spans="64:157">
      <c r="BL625" s="14"/>
      <c r="BM625" s="66"/>
      <c r="BN625" s="55"/>
      <c r="BU625" s="27" t="e">
        <v>#VALUE!</v>
      </c>
      <c r="BV625" s="27">
        <v>0</v>
      </c>
      <c r="BW625" s="27">
        <v>14.719999999999951</v>
      </c>
      <c r="BX625" s="27">
        <v>5.0466267111154782E-2</v>
      </c>
      <c r="BY625" s="57" t="s">
        <v>1769</v>
      </c>
      <c r="BZ625" s="14" t="s">
        <v>2456</v>
      </c>
      <c r="CA625" s="245">
        <v>41726.716203703705</v>
      </c>
      <c r="CB625" t="s">
        <v>2793</v>
      </c>
      <c r="CC625" s="13"/>
      <c r="CD625" s="67"/>
      <c r="CF625" s="71"/>
      <c r="CG625" s="71"/>
      <c r="CH625" s="71"/>
      <c r="CN625"/>
      <c r="CO625"/>
      <c r="CP625"/>
      <c r="CQ625"/>
      <c r="CR625"/>
      <c r="CS625"/>
      <c r="CT625"/>
      <c r="CU625" s="86"/>
      <c r="CV625" s="86"/>
      <c r="CW625" s="86"/>
      <c r="CX625" s="86"/>
      <c r="CY625" s="86"/>
      <c r="CZ625"/>
      <c r="DA625"/>
      <c r="DB625"/>
      <c r="DC625"/>
      <c r="DD625"/>
      <c r="DE625"/>
      <c r="DF625"/>
      <c r="DG625">
        <v>426</v>
      </c>
      <c r="DH625">
        <v>618.77972412109375</v>
      </c>
      <c r="DI625">
        <v>-24.943281173706055</v>
      </c>
      <c r="DJ625">
        <v>45.466667175292969</v>
      </c>
      <c r="DK625">
        <v>146</v>
      </c>
      <c r="DL625">
        <v>120</v>
      </c>
      <c r="DM625"/>
      <c r="DN625"/>
      <c r="DO625"/>
      <c r="DP625"/>
      <c r="DQ625"/>
      <c r="DR625"/>
      <c r="DS625"/>
      <c r="DT625"/>
      <c r="DU625"/>
      <c r="DV625"/>
      <c r="DW625"/>
      <c r="DX625"/>
      <c r="DY625"/>
      <c r="DZ625"/>
      <c r="EA625"/>
      <c r="EB625"/>
      <c r="EC625"/>
      <c r="ED625"/>
      <c r="EE625"/>
      <c r="EF625"/>
      <c r="EG625"/>
      <c r="EH625"/>
      <c r="EI625"/>
      <c r="EJ625" s="159"/>
      <c r="EK625" s="159"/>
      <c r="EL625" s="160"/>
      <c r="FA625" s="78"/>
    </row>
    <row r="626" spans="64:157">
      <c r="BL626" s="14"/>
      <c r="BM626" s="66"/>
      <c r="BN626" s="55"/>
      <c r="BU626" s="27" t="e">
        <v>#VALUE!</v>
      </c>
      <c r="BV626" s="27">
        <v>0</v>
      </c>
      <c r="BW626" s="27">
        <v>14.773333333333284</v>
      </c>
      <c r="BX626" s="27">
        <v>4.9951964559795219E-2</v>
      </c>
      <c r="BY626" s="57" t="s">
        <v>1770</v>
      </c>
      <c r="BZ626" s="14" t="s">
        <v>2458</v>
      </c>
      <c r="CA626" s="245">
        <v>41726.716203703705</v>
      </c>
      <c r="CB626" t="s">
        <v>2794</v>
      </c>
      <c r="CC626" s="13"/>
      <c r="CD626" s="67"/>
      <c r="CF626" s="71"/>
      <c r="CG626" s="71"/>
      <c r="CH626" s="71"/>
      <c r="CN626"/>
      <c r="CO626"/>
      <c r="CP626"/>
      <c r="CQ626"/>
      <c r="CR626"/>
      <c r="CS626"/>
      <c r="CT626"/>
      <c r="CU626" s="86"/>
      <c r="CV626" s="86"/>
      <c r="CW626" s="86"/>
      <c r="CX626" s="86"/>
      <c r="CY626" s="86"/>
      <c r="CZ626"/>
      <c r="DA626"/>
      <c r="DB626"/>
      <c r="DC626"/>
      <c r="DD626"/>
      <c r="DE626"/>
      <c r="DF626"/>
      <c r="DG626">
        <v>426</v>
      </c>
      <c r="DH626">
        <v>615.25775146484375</v>
      </c>
      <c r="DI626">
        <v>-24.943281173706055</v>
      </c>
      <c r="DJ626">
        <v>52.666667938232422</v>
      </c>
      <c r="DK626">
        <v>148</v>
      </c>
      <c r="DL626">
        <v>120</v>
      </c>
      <c r="DM626"/>
      <c r="DN626"/>
      <c r="DO626"/>
      <c r="DP626"/>
      <c r="DQ626"/>
      <c r="DR626"/>
      <c r="DS626"/>
      <c r="DT626"/>
      <c r="DU626"/>
      <c r="DV626"/>
      <c r="DW626"/>
      <c r="DX626"/>
      <c r="DY626"/>
      <c r="DZ626"/>
      <c r="EA626"/>
      <c r="EB626"/>
      <c r="EC626"/>
      <c r="ED626"/>
      <c r="EE626"/>
      <c r="EF626"/>
      <c r="EG626"/>
      <c r="EH626"/>
      <c r="EI626"/>
      <c r="EJ626" s="159"/>
      <c r="EK626" s="159"/>
      <c r="EL626" s="160"/>
      <c r="FA626" s="78"/>
    </row>
    <row r="627" spans="64:157">
      <c r="BL627" s="14"/>
      <c r="BM627" s="66"/>
      <c r="BN627" s="55"/>
      <c r="BU627" s="27" t="e">
        <v>#VALUE!</v>
      </c>
      <c r="BV627" s="27">
        <v>0</v>
      </c>
      <c r="BW627" s="27">
        <v>14.826666666666616</v>
      </c>
      <c r="BX627" s="27">
        <v>4.9445484032943687E-2</v>
      </c>
      <c r="BY627" s="57" t="s">
        <v>1771</v>
      </c>
      <c r="BZ627" s="14" t="s">
        <v>2460</v>
      </c>
      <c r="CA627" s="245">
        <v>41726.716203703705</v>
      </c>
      <c r="CB627" t="s">
        <v>2795</v>
      </c>
      <c r="CC627" s="13"/>
      <c r="CD627" s="67"/>
      <c r="CF627" s="71"/>
      <c r="CG627" s="71"/>
      <c r="CH627" s="71"/>
      <c r="CN627"/>
      <c r="CO627"/>
      <c r="CP627"/>
      <c r="CQ627"/>
      <c r="CR627"/>
      <c r="CS627"/>
      <c r="CT627"/>
      <c r="CU627" s="86"/>
      <c r="CV627" s="86"/>
      <c r="CW627" s="86"/>
      <c r="CX627" s="86"/>
      <c r="CY627" s="86"/>
      <c r="CZ627"/>
      <c r="DA627"/>
      <c r="DB627"/>
      <c r="DC627"/>
      <c r="DD627"/>
      <c r="DE627"/>
      <c r="DF627"/>
      <c r="DG627">
        <v>427</v>
      </c>
      <c r="DH627">
        <v>611.6851806640625</v>
      </c>
      <c r="DI627">
        <v>-24.796272277832031</v>
      </c>
      <c r="DJ627">
        <v>53.066665649414063</v>
      </c>
      <c r="DK627">
        <v>146</v>
      </c>
      <c r="DL627">
        <v>120</v>
      </c>
      <c r="DM627"/>
      <c r="DN627"/>
      <c r="DO627"/>
      <c r="DP627"/>
      <c r="DQ627"/>
      <c r="DR627"/>
      <c r="DS627"/>
      <c r="DT627"/>
      <c r="DU627"/>
      <c r="DV627"/>
      <c r="DW627"/>
      <c r="DX627"/>
      <c r="DY627"/>
      <c r="DZ627"/>
      <c r="EA627"/>
      <c r="EB627"/>
      <c r="EC627"/>
      <c r="ED627"/>
      <c r="EE627"/>
      <c r="EF627"/>
      <c r="EG627"/>
      <c r="EH627"/>
      <c r="EI627"/>
      <c r="EJ627" s="159"/>
      <c r="EK627" s="159"/>
      <c r="EL627" s="160"/>
      <c r="FA627" s="78"/>
    </row>
    <row r="628" spans="64:157">
      <c r="BL628" s="14"/>
      <c r="BM628" s="66"/>
      <c r="BN628" s="55"/>
      <c r="BU628" s="27" t="e">
        <v>#VALUE!</v>
      </c>
      <c r="BV628" s="27">
        <v>0</v>
      </c>
      <c r="BW628" s="27">
        <v>14.879999999999949</v>
      </c>
      <c r="BX628" s="27">
        <v>4.8946667710862715E-2</v>
      </c>
      <c r="BY628" s="57" t="s">
        <v>1772</v>
      </c>
      <c r="BZ628" s="14" t="s">
        <v>2462</v>
      </c>
      <c r="CA628" s="245">
        <v>41726.716215277775</v>
      </c>
      <c r="CB628" t="s">
        <v>2796</v>
      </c>
      <c r="CC628" s="13"/>
      <c r="CD628" s="67"/>
      <c r="CF628" s="71"/>
      <c r="CG628" s="71"/>
      <c r="CH628" s="71"/>
      <c r="CN628"/>
      <c r="CO628"/>
      <c r="CP628"/>
      <c r="CQ628"/>
      <c r="CR628"/>
      <c r="CS628"/>
      <c r="CT628"/>
      <c r="CU628" s="86"/>
      <c r="CV628" s="86"/>
      <c r="CW628" s="86"/>
      <c r="CX628" s="86"/>
      <c r="CY628" s="86"/>
      <c r="CZ628"/>
      <c r="DA628"/>
      <c r="DB628"/>
      <c r="DC628"/>
      <c r="DD628"/>
      <c r="DE628"/>
      <c r="DF628"/>
      <c r="DG628">
        <v>428</v>
      </c>
      <c r="DH628">
        <v>608.2752685546875</v>
      </c>
      <c r="DI628">
        <v>-24.649698257446289</v>
      </c>
      <c r="DJ628">
        <v>52.400001525878906</v>
      </c>
      <c r="DK628">
        <v>146</v>
      </c>
      <c r="DL628">
        <v>120</v>
      </c>
      <c r="DM628"/>
      <c r="DN628"/>
      <c r="DO628"/>
      <c r="DP628"/>
      <c r="DQ628"/>
      <c r="DR628"/>
      <c r="DS628"/>
      <c r="DT628"/>
      <c r="DU628"/>
      <c r="DV628"/>
      <c r="DW628"/>
      <c r="DX628"/>
      <c r="DY628"/>
      <c r="DZ628"/>
      <c r="EA628"/>
      <c r="EB628"/>
      <c r="EC628"/>
      <c r="ED628"/>
      <c r="EE628"/>
      <c r="EF628"/>
      <c r="EG628"/>
      <c r="EH628"/>
      <c r="EI628"/>
      <c r="EJ628" s="159"/>
      <c r="EK628" s="159"/>
      <c r="EL628" s="160"/>
      <c r="FA628" s="78"/>
    </row>
    <row r="629" spans="64:157">
      <c r="BL629" s="14"/>
      <c r="BM629" s="66"/>
      <c r="BN629" s="55"/>
      <c r="BU629" s="27" t="e">
        <v>#VALUE!</v>
      </c>
      <c r="BV629" s="27">
        <v>0</v>
      </c>
      <c r="BW629" s="27">
        <v>14.933333333333282</v>
      </c>
      <c r="BX629" s="27">
        <v>4.8455361734109088E-2</v>
      </c>
      <c r="BY629" s="57" t="s">
        <v>1773</v>
      </c>
      <c r="BZ629" s="14" t="s">
        <v>2454</v>
      </c>
      <c r="CA629" s="245">
        <v>41726.716215277775</v>
      </c>
      <c r="CB629" t="s">
        <v>2220</v>
      </c>
      <c r="CC629" s="13"/>
      <c r="CD629" s="67"/>
      <c r="CF629" s="71"/>
      <c r="CG629" s="71"/>
      <c r="CH629" s="71"/>
      <c r="CN629"/>
      <c r="CO629"/>
      <c r="CP629"/>
      <c r="CQ629"/>
      <c r="CR629"/>
      <c r="CS629"/>
      <c r="CT629"/>
      <c r="CU629" s="86"/>
      <c r="CV629" s="86"/>
      <c r="CW629" s="86"/>
      <c r="CX629" s="86"/>
      <c r="CY629" s="86"/>
      <c r="CZ629"/>
      <c r="DA629"/>
      <c r="DB629"/>
      <c r="DC629"/>
      <c r="DD629"/>
      <c r="DE629"/>
      <c r="DF629"/>
      <c r="DG629">
        <v>429</v>
      </c>
      <c r="DH629">
        <v>604.28125</v>
      </c>
      <c r="DI629">
        <v>-24.503559112548828</v>
      </c>
      <c r="DJ629">
        <v>55.466667175292969</v>
      </c>
      <c r="DK629">
        <v>146</v>
      </c>
      <c r="DL629">
        <v>120</v>
      </c>
      <c r="DM629"/>
      <c r="DN629"/>
      <c r="DO629"/>
      <c r="DP629"/>
      <c r="DQ629"/>
      <c r="DR629"/>
      <c r="DS629"/>
      <c r="DT629"/>
      <c r="DU629"/>
      <c r="DV629"/>
      <c r="DW629"/>
      <c r="DX629"/>
      <c r="DY629"/>
      <c r="DZ629"/>
      <c r="EA629"/>
      <c r="EB629"/>
      <c r="EC629"/>
      <c r="ED629"/>
      <c r="EE629"/>
      <c r="EF629"/>
      <c r="EG629"/>
      <c r="EH629"/>
      <c r="EI629"/>
      <c r="EJ629" s="159"/>
      <c r="EK629" s="159"/>
      <c r="EL629" s="160"/>
      <c r="FA629" s="78"/>
    </row>
    <row r="630" spans="64:157">
      <c r="BL630" s="14"/>
      <c r="BM630" s="66"/>
      <c r="BN630" s="55"/>
      <c r="BU630" s="27" t="e">
        <v>#VALUE!</v>
      </c>
      <c r="BV630" s="27">
        <v>0</v>
      </c>
      <c r="BW630" s="27">
        <v>14.986666666666615</v>
      </c>
      <c r="BX630" s="27">
        <v>4.7971416084875033E-2</v>
      </c>
      <c r="BY630" s="57" t="s">
        <v>1774</v>
      </c>
      <c r="BZ630" s="14" t="s">
        <v>427</v>
      </c>
      <c r="CA630" s="245">
        <v>41726.716215277775</v>
      </c>
      <c r="CB630" t="s">
        <v>2797</v>
      </c>
      <c r="CC630" s="13"/>
      <c r="CD630" s="67"/>
      <c r="CF630" s="71"/>
      <c r="CG630" s="71"/>
      <c r="CH630" s="71"/>
      <c r="CN630"/>
      <c r="CO630"/>
      <c r="CP630"/>
      <c r="CQ630"/>
      <c r="CR630"/>
      <c r="CS630"/>
      <c r="CT630"/>
      <c r="CU630" s="86"/>
      <c r="CV630" s="86"/>
      <c r="CW630" s="86"/>
      <c r="CX630" s="86"/>
      <c r="CY630" s="86"/>
      <c r="CZ630"/>
      <c r="DA630"/>
      <c r="DB630"/>
      <c r="DC630"/>
      <c r="DD630"/>
      <c r="DE630"/>
      <c r="DF630"/>
      <c r="DG630">
        <v>429</v>
      </c>
      <c r="DH630">
        <v>599.7005615234375</v>
      </c>
      <c r="DI630">
        <v>-24.503559112548828</v>
      </c>
      <c r="DJ630">
        <v>58.400001525878906</v>
      </c>
      <c r="DK630">
        <v>146</v>
      </c>
      <c r="DL630">
        <v>120</v>
      </c>
      <c r="DM630"/>
      <c r="DN630"/>
      <c r="DO630"/>
      <c r="DP630"/>
      <c r="DQ630"/>
      <c r="DR630"/>
      <c r="DS630"/>
      <c r="DT630"/>
      <c r="DU630"/>
      <c r="DV630"/>
      <c r="DW630"/>
      <c r="DX630"/>
      <c r="DY630"/>
      <c r="DZ630"/>
      <c r="EA630"/>
      <c r="EB630"/>
      <c r="EC630"/>
      <c r="ED630"/>
      <c r="EE630"/>
      <c r="EF630"/>
      <c r="EG630"/>
      <c r="EH630"/>
      <c r="EI630"/>
      <c r="EJ630" s="159"/>
      <c r="EK630" s="159"/>
      <c r="EL630" s="160"/>
      <c r="FA630" s="78"/>
    </row>
    <row r="631" spans="64:157">
      <c r="BL631" s="14"/>
      <c r="BM631" s="66"/>
      <c r="BN631" s="55"/>
      <c r="BU631" s="27" t="e">
        <v>#VALUE!</v>
      </c>
      <c r="BV631" s="27">
        <v>0</v>
      </c>
      <c r="BW631" s="27">
        <v>15.039999999999948</v>
      </c>
      <c r="BX631" s="27">
        <v>4.7494684472456639E-2</v>
      </c>
      <c r="BY631" s="57" t="s">
        <v>1775</v>
      </c>
      <c r="BZ631" s="14" t="s">
        <v>2456</v>
      </c>
      <c r="CA631" s="245">
        <v>41726.716215277775</v>
      </c>
      <c r="CB631" t="s">
        <v>2798</v>
      </c>
      <c r="CC631" s="13"/>
      <c r="CD631" s="67"/>
      <c r="CF631" s="71"/>
      <c r="CG631" s="71"/>
      <c r="CH631" s="71"/>
      <c r="CN631"/>
      <c r="CO631"/>
      <c r="CP631"/>
      <c r="CQ631"/>
      <c r="CR631"/>
      <c r="CS631"/>
      <c r="CT631"/>
      <c r="CU631" s="86"/>
      <c r="CV631" s="86"/>
      <c r="CW631" s="86"/>
      <c r="CX631" s="86"/>
      <c r="CY631" s="86"/>
      <c r="CZ631"/>
      <c r="DA631"/>
      <c r="DB631"/>
      <c r="DC631"/>
      <c r="DD631"/>
      <c r="DE631"/>
      <c r="DF631"/>
      <c r="DG631">
        <v>430</v>
      </c>
      <c r="DH631">
        <v>595.3623046875</v>
      </c>
      <c r="DI631">
        <v>-24.357852935791016</v>
      </c>
      <c r="DJ631">
        <v>57.333332061767578</v>
      </c>
      <c r="DK631">
        <v>145</v>
      </c>
      <c r="DL631">
        <v>120</v>
      </c>
      <c r="DM631"/>
      <c r="DN631"/>
      <c r="DO631"/>
      <c r="DP631"/>
      <c r="DQ631"/>
      <c r="DR631"/>
      <c r="DS631"/>
      <c r="DT631"/>
      <c r="DU631"/>
      <c r="DV631"/>
      <c r="DW631"/>
      <c r="DX631"/>
      <c r="DY631"/>
      <c r="DZ631"/>
      <c r="EA631"/>
      <c r="EB631"/>
      <c r="EC631"/>
      <c r="ED631"/>
      <c r="EE631"/>
      <c r="EF631"/>
      <c r="EG631"/>
      <c r="EH631"/>
      <c r="EI631"/>
      <c r="EJ631" s="159"/>
      <c r="EK631" s="159"/>
      <c r="EL631" s="160"/>
      <c r="FA631" s="78"/>
    </row>
    <row r="632" spans="64:157">
      <c r="BL632" s="14"/>
      <c r="BM632" s="66"/>
      <c r="BN632" s="55"/>
      <c r="BU632" s="27" t="e">
        <v>#VALUE!</v>
      </c>
      <c r="BV632" s="27">
        <v>0</v>
      </c>
      <c r="BW632" s="27">
        <v>15.09333333333328</v>
      </c>
      <c r="BX632" s="27">
        <v>4.7025024222686423E-2</v>
      </c>
      <c r="BY632" s="57" t="s">
        <v>1776</v>
      </c>
      <c r="BZ632" s="14" t="s">
        <v>2458</v>
      </c>
      <c r="CA632" s="245">
        <v>41726.716215277775</v>
      </c>
      <c r="CB632" t="s">
        <v>2799</v>
      </c>
      <c r="CC632" s="13"/>
      <c r="CD632" s="67"/>
      <c r="CF632" s="71"/>
      <c r="CG632" s="71"/>
      <c r="CH632" s="71"/>
      <c r="CN632"/>
      <c r="CO632"/>
      <c r="CP632"/>
      <c r="CQ632"/>
      <c r="CR632"/>
      <c r="CS632"/>
      <c r="CT632"/>
      <c r="CU632" s="86"/>
      <c r="CV632" s="86"/>
      <c r="CW632" s="86"/>
      <c r="CX632" s="86"/>
      <c r="CY632" s="86"/>
      <c r="CZ632"/>
      <c r="DA632"/>
      <c r="DB632"/>
      <c r="DC632"/>
      <c r="DD632"/>
      <c r="DE632"/>
      <c r="DF632"/>
      <c r="DG632">
        <v>431</v>
      </c>
      <c r="DH632">
        <v>591.90643310546875</v>
      </c>
      <c r="DI632">
        <v>-24.212581634521484</v>
      </c>
      <c r="DJ632">
        <v>53.066665649414063</v>
      </c>
      <c r="DK632">
        <v>141</v>
      </c>
      <c r="DL632">
        <v>120</v>
      </c>
      <c r="DM632"/>
      <c r="DN632"/>
      <c r="DO632"/>
      <c r="DP632"/>
      <c r="DQ632"/>
      <c r="DR632"/>
      <c r="DS632"/>
      <c r="DT632"/>
      <c r="DU632"/>
      <c r="DV632"/>
      <c r="DW632"/>
      <c r="DX632"/>
      <c r="DY632"/>
      <c r="DZ632"/>
      <c r="EA632"/>
      <c r="EB632"/>
      <c r="EC632"/>
      <c r="ED632"/>
      <c r="EE632"/>
      <c r="EF632"/>
      <c r="EG632"/>
      <c r="EH632"/>
      <c r="EI632"/>
      <c r="EJ632" s="159"/>
      <c r="EK632" s="159"/>
      <c r="EL632" s="160"/>
      <c r="FA632" s="78"/>
    </row>
    <row r="633" spans="64:157">
      <c r="BL633" s="14"/>
      <c r="BM633" s="66"/>
      <c r="BN633" s="55"/>
      <c r="BU633" s="27" t="e">
        <v>#VALUE!</v>
      </c>
      <c r="BV633" s="27">
        <v>0</v>
      </c>
      <c r="BW633" s="27">
        <v>15.146666666666613</v>
      </c>
      <c r="BX633" s="27">
        <v>4.6562296171173342E-2</v>
      </c>
      <c r="BY633" s="57" t="s">
        <v>1777</v>
      </c>
      <c r="BZ633" s="14" t="s">
        <v>2460</v>
      </c>
      <c r="CA633" s="245">
        <v>41726.716215277775</v>
      </c>
      <c r="CB633" t="s">
        <v>2800</v>
      </c>
      <c r="CC633" s="13"/>
      <c r="CD633" s="67"/>
      <c r="CF633" s="71"/>
      <c r="CG633" s="71"/>
      <c r="CH633" s="71"/>
      <c r="CN633"/>
      <c r="CO633"/>
      <c r="CP633"/>
      <c r="CQ633"/>
      <c r="CR633"/>
      <c r="CS633"/>
      <c r="CT633"/>
      <c r="CU633" s="86"/>
      <c r="CV633" s="86"/>
      <c r="CW633" s="86"/>
      <c r="CX633" s="86"/>
      <c r="CY633" s="86"/>
      <c r="CZ633"/>
      <c r="DA633"/>
      <c r="DB633"/>
      <c r="DC633"/>
      <c r="DD633"/>
      <c r="DE633"/>
      <c r="DF633"/>
      <c r="DG633">
        <v>432</v>
      </c>
      <c r="DH633">
        <v>588.41290283203125</v>
      </c>
      <c r="DI633">
        <v>-24.067745208740234</v>
      </c>
      <c r="DJ633">
        <v>53.400001525878906</v>
      </c>
      <c r="DK633">
        <v>143</v>
      </c>
      <c r="DL633">
        <v>120</v>
      </c>
      <c r="DM633"/>
      <c r="DN633"/>
      <c r="DO633"/>
      <c r="DP633"/>
      <c r="DQ633"/>
      <c r="DR633"/>
      <c r="DS633"/>
      <c r="DT633"/>
      <c r="DU633"/>
      <c r="DV633"/>
      <c r="DW633"/>
      <c r="DX633"/>
      <c r="DY633"/>
      <c r="DZ633"/>
      <c r="EA633"/>
      <c r="EB633"/>
      <c r="EC633"/>
      <c r="ED633"/>
      <c r="EE633"/>
      <c r="EF633"/>
      <c r="EG633"/>
      <c r="EH633"/>
      <c r="EI633"/>
      <c r="EJ633" s="159"/>
      <c r="EK633" s="159"/>
      <c r="EL633" s="160"/>
      <c r="FA633" s="78"/>
    </row>
    <row r="634" spans="64:157">
      <c r="BL634" s="14"/>
      <c r="BM634" s="66"/>
      <c r="BN634" s="55"/>
      <c r="BU634" s="27" t="e">
        <v>#VALUE!</v>
      </c>
      <c r="BV634" s="27">
        <v>0</v>
      </c>
      <c r="BW634" s="27">
        <v>15.199999999999946</v>
      </c>
      <c r="BX634" s="27">
        <v>4.6106364560202201E-2</v>
      </c>
      <c r="BY634" s="57" t="s">
        <v>1778</v>
      </c>
      <c r="BZ634" s="14" t="s">
        <v>2462</v>
      </c>
      <c r="CA634" s="245">
        <v>41726.716226851851</v>
      </c>
      <c r="CB634" t="s">
        <v>2801</v>
      </c>
      <c r="CC634" s="13"/>
      <c r="CD634" s="67"/>
      <c r="CF634" s="71"/>
      <c r="CG634" s="71"/>
      <c r="CH634" s="71"/>
      <c r="CN634"/>
      <c r="CO634"/>
      <c r="CP634"/>
      <c r="CQ634"/>
      <c r="CR634"/>
      <c r="CS634"/>
      <c r="CT634"/>
      <c r="CU634" s="86"/>
      <c r="CV634" s="86"/>
      <c r="CW634" s="86"/>
      <c r="CX634" s="86"/>
      <c r="CY634" s="86"/>
      <c r="CZ634"/>
      <c r="DA634"/>
      <c r="DB634"/>
      <c r="DC634"/>
      <c r="DD634"/>
      <c r="DE634"/>
      <c r="DF634"/>
      <c r="DG634">
        <v>432</v>
      </c>
      <c r="DH634">
        <v>585.45269775390625</v>
      </c>
      <c r="DI634">
        <v>-24.067745208740234</v>
      </c>
      <c r="DJ634">
        <v>50.733333587646484</v>
      </c>
      <c r="DK634">
        <v>143</v>
      </c>
      <c r="DL634">
        <v>120</v>
      </c>
      <c r="DM634"/>
      <c r="DN634"/>
      <c r="DO634"/>
      <c r="DP634"/>
      <c r="DQ634"/>
      <c r="DR634"/>
      <c r="DS634"/>
      <c r="DT634"/>
      <c r="DU634"/>
      <c r="DV634"/>
      <c r="DW634"/>
      <c r="DX634"/>
      <c r="DY634"/>
      <c r="DZ634"/>
      <c r="EA634"/>
      <c r="EB634"/>
      <c r="EC634"/>
      <c r="ED634"/>
      <c r="EE634"/>
      <c r="EF634"/>
      <c r="EG634"/>
      <c r="EH634"/>
      <c r="EI634"/>
      <c r="EJ634" s="159"/>
      <c r="EK634" s="159"/>
      <c r="EL634" s="160"/>
      <c r="FA634" s="78"/>
    </row>
    <row r="635" spans="64:157">
      <c r="BL635" s="14"/>
      <c r="BM635" s="66"/>
      <c r="BN635" s="55"/>
      <c r="BU635" s="27" t="e">
        <v>#VALUE!</v>
      </c>
      <c r="BV635" s="27">
        <v>0</v>
      </c>
      <c r="BW635" s="27">
        <v>15.253333333333279</v>
      </c>
      <c r="BX635" s="27">
        <v>4.5657096939148677E-2</v>
      </c>
      <c r="BY635" s="57" t="s">
        <v>1779</v>
      </c>
      <c r="BZ635" s="14" t="s">
        <v>2454</v>
      </c>
      <c r="CA635" s="245">
        <v>41726.716226851851</v>
      </c>
      <c r="CB635" t="s">
        <v>2220</v>
      </c>
      <c r="CC635" s="13"/>
      <c r="CD635" s="67"/>
      <c r="CF635" s="71"/>
      <c r="CG635" s="71"/>
      <c r="CH635" s="71"/>
      <c r="CN635"/>
      <c r="CO635"/>
      <c r="CP635"/>
      <c r="CQ635"/>
      <c r="CR635"/>
      <c r="CS635"/>
      <c r="CT635"/>
      <c r="CU635" s="86"/>
      <c r="CV635" s="86"/>
      <c r="CW635" s="86"/>
      <c r="CX635" s="86"/>
      <c r="CY635" s="86"/>
      <c r="CZ635"/>
      <c r="DA635"/>
      <c r="DB635"/>
      <c r="DC635"/>
      <c r="DD635"/>
      <c r="DE635"/>
      <c r="DF635"/>
      <c r="DG635">
        <v>433</v>
      </c>
      <c r="DH635">
        <v>583.121337890625</v>
      </c>
      <c r="DI635">
        <v>-23.923343658447266</v>
      </c>
      <c r="DJ635">
        <v>47.733333587646484</v>
      </c>
      <c r="DK635">
        <v>142</v>
      </c>
      <c r="DL635">
        <v>120</v>
      </c>
      <c r="DM635"/>
      <c r="DN635"/>
      <c r="DO635"/>
      <c r="DP635"/>
      <c r="DQ635"/>
      <c r="DR635"/>
      <c r="DS635"/>
      <c r="DT635"/>
      <c r="DU635"/>
      <c r="DV635"/>
      <c r="DW635"/>
      <c r="DX635"/>
      <c r="DY635"/>
      <c r="DZ635"/>
      <c r="EA635"/>
      <c r="EB635"/>
      <c r="EC635"/>
      <c r="ED635"/>
      <c r="EE635"/>
      <c r="EF635"/>
      <c r="EG635"/>
      <c r="EH635"/>
      <c r="EI635"/>
      <c r="EJ635" s="159"/>
      <c r="EK635" s="159"/>
      <c r="EL635" s="160"/>
      <c r="FA635" s="78"/>
    </row>
    <row r="636" spans="64:157">
      <c r="BL636" s="14"/>
      <c r="BM636" s="66"/>
      <c r="BN636" s="55"/>
      <c r="BU636" s="27" t="e">
        <v>#VALUE!</v>
      </c>
      <c r="BV636" s="27">
        <v>0</v>
      </c>
      <c r="BW636" s="27">
        <v>15.306666666666612</v>
      </c>
      <c r="BX636" s="27">
        <v>4.5214364068274511E-2</v>
      </c>
      <c r="BY636" s="57" t="s">
        <v>1780</v>
      </c>
      <c r="BZ636" s="14" t="s">
        <v>427</v>
      </c>
      <c r="CA636" s="245">
        <v>41726.716226851851</v>
      </c>
      <c r="CB636" t="s">
        <v>2802</v>
      </c>
      <c r="CC636" s="13"/>
      <c r="CD636" s="67"/>
      <c r="CF636" s="71"/>
      <c r="CG636" s="71"/>
      <c r="CH636" s="71"/>
      <c r="CN636"/>
      <c r="CO636"/>
      <c r="CP636"/>
      <c r="CQ636"/>
      <c r="CR636"/>
      <c r="CS636"/>
      <c r="CT636"/>
      <c r="CU636" s="86"/>
      <c r="CV636" s="86"/>
      <c r="CW636" s="86"/>
      <c r="CX636" s="86"/>
      <c r="CY636" s="86"/>
      <c r="CZ636"/>
      <c r="DA636"/>
      <c r="DB636"/>
      <c r="DC636"/>
      <c r="DD636"/>
      <c r="DE636"/>
      <c r="DF636"/>
      <c r="DG636">
        <v>434</v>
      </c>
      <c r="DH636">
        <v>580.2054443359375</v>
      </c>
      <c r="DI636">
        <v>-23.779375076293945</v>
      </c>
      <c r="DJ636">
        <v>50.799999237060547</v>
      </c>
      <c r="DK636">
        <v>143</v>
      </c>
      <c r="DL636">
        <v>120</v>
      </c>
      <c r="DM636"/>
      <c r="DN636"/>
      <c r="DO636"/>
      <c r="DP636"/>
      <c r="DQ636"/>
      <c r="DR636"/>
      <c r="DS636"/>
      <c r="DT636"/>
      <c r="DU636"/>
      <c r="DV636"/>
      <c r="DW636"/>
      <c r="DX636"/>
      <c r="DY636"/>
      <c r="DZ636"/>
      <c r="EA636"/>
      <c r="EB636"/>
      <c r="EC636"/>
      <c r="ED636"/>
      <c r="EE636"/>
      <c r="EF636"/>
      <c r="EG636"/>
      <c r="EH636"/>
      <c r="EI636"/>
      <c r="EJ636" s="159"/>
      <c r="EK636" s="159"/>
      <c r="EL636" s="160"/>
      <c r="FA636" s="78"/>
    </row>
    <row r="637" spans="64:157">
      <c r="BL637" s="14"/>
      <c r="BM637" s="66"/>
      <c r="BN637" s="55"/>
      <c r="BU637" s="27" t="e">
        <v>#VALUE!</v>
      </c>
      <c r="BV637" s="27">
        <v>0</v>
      </c>
      <c r="BW637" s="27">
        <v>15.359999999999944</v>
      </c>
      <c r="BX637" s="27">
        <v>4.4778039825771838E-2</v>
      </c>
      <c r="BY637" s="57" t="s">
        <v>2014</v>
      </c>
      <c r="BZ637" s="14" t="s">
        <v>2456</v>
      </c>
      <c r="CA637" s="245">
        <v>41726.716226851851</v>
      </c>
      <c r="CB637" t="s">
        <v>2803</v>
      </c>
      <c r="CC637" s="13"/>
      <c r="CD637" s="67"/>
      <c r="CF637" s="71"/>
      <c r="CG637" s="71"/>
      <c r="CH637" s="71"/>
      <c r="CN637"/>
      <c r="CO637"/>
      <c r="CP637"/>
      <c r="CQ637"/>
      <c r="CR637"/>
      <c r="CS637"/>
      <c r="CT637"/>
      <c r="CU637" s="86"/>
      <c r="CV637" s="86"/>
      <c r="CW637" s="86"/>
      <c r="CX637" s="86"/>
      <c r="CY637" s="86"/>
      <c r="CZ637"/>
      <c r="DA637"/>
      <c r="DB637"/>
      <c r="DC637"/>
      <c r="DD637"/>
      <c r="DE637"/>
      <c r="DF637"/>
      <c r="DG637">
        <v>434</v>
      </c>
      <c r="DH637">
        <v>576.64959716796875</v>
      </c>
      <c r="DI637">
        <v>-23.779375076293945</v>
      </c>
      <c r="DJ637">
        <v>54</v>
      </c>
      <c r="DK637">
        <v>141</v>
      </c>
      <c r="DL637">
        <v>120</v>
      </c>
      <c r="DM637"/>
      <c r="DN637"/>
      <c r="DO637"/>
      <c r="DP637"/>
      <c r="DQ637"/>
      <c r="DR637"/>
      <c r="DS637"/>
      <c r="DT637"/>
      <c r="DU637"/>
      <c r="DV637"/>
      <c r="DW637"/>
      <c r="DX637"/>
      <c r="DY637"/>
      <c r="DZ637"/>
      <c r="EA637"/>
      <c r="EB637"/>
      <c r="EC637"/>
      <c r="ED637"/>
      <c r="EE637"/>
      <c r="EF637"/>
      <c r="EG637"/>
      <c r="EH637"/>
      <c r="EI637"/>
      <c r="EJ637" s="159"/>
      <c r="EK637" s="159"/>
      <c r="EL637" s="160"/>
      <c r="FA637" s="78"/>
    </row>
    <row r="638" spans="64:157">
      <c r="BL638" s="14"/>
      <c r="BM638" s="66"/>
      <c r="BN638" s="55"/>
      <c r="BU638" s="27" t="e">
        <v>#VALUE!</v>
      </c>
      <c r="BV638" s="27">
        <v>0</v>
      </c>
      <c r="BW638" s="27">
        <v>15.413333333333277</v>
      </c>
      <c r="BX638" s="27">
        <v>4.4348001117932107E-2</v>
      </c>
      <c r="BY638" s="57" t="s">
        <v>2015</v>
      </c>
      <c r="BZ638" s="14" t="s">
        <v>2458</v>
      </c>
      <c r="CA638" s="245">
        <v>41726.716226851851</v>
      </c>
      <c r="CB638" t="s">
        <v>2804</v>
      </c>
      <c r="CC638" s="13"/>
      <c r="CD638" s="67"/>
      <c r="CF638" s="71"/>
      <c r="CG638" s="71"/>
      <c r="CH638" s="71"/>
      <c r="CN638"/>
      <c r="CO638"/>
      <c r="CP638"/>
      <c r="CQ638"/>
      <c r="CR638"/>
      <c r="CS638"/>
      <c r="CT638"/>
      <c r="CU638" s="86"/>
      <c r="CV638" s="86"/>
      <c r="CW638" s="86"/>
      <c r="CX638" s="86"/>
      <c r="CY638" s="86"/>
      <c r="CZ638"/>
      <c r="DA638"/>
      <c r="DB638"/>
      <c r="DC638"/>
      <c r="DD638"/>
      <c r="DE638"/>
      <c r="DF638"/>
      <c r="DG638">
        <v>435</v>
      </c>
      <c r="DH638">
        <v>573.16241455078125</v>
      </c>
      <c r="DI638">
        <v>-23.635841369628906</v>
      </c>
      <c r="DJ638">
        <v>53.799999237060547</v>
      </c>
      <c r="DK638">
        <v>140</v>
      </c>
      <c r="DL638">
        <v>120</v>
      </c>
      <c r="DM638"/>
      <c r="DN638"/>
      <c r="DO638"/>
      <c r="DP638"/>
      <c r="DQ638"/>
      <c r="DR638"/>
      <c r="DS638"/>
      <c r="DT638"/>
      <c r="DU638"/>
      <c r="DV638"/>
      <c r="DW638"/>
      <c r="DX638"/>
      <c r="DY638"/>
      <c r="DZ638"/>
      <c r="EA638"/>
      <c r="EB638"/>
      <c r="EC638"/>
      <c r="ED638"/>
      <c r="EE638"/>
      <c r="EF638"/>
      <c r="EG638"/>
      <c r="EH638"/>
      <c r="EI638"/>
      <c r="EJ638" s="159"/>
      <c r="EK638" s="159"/>
      <c r="EL638" s="160"/>
      <c r="FA638" s="78"/>
    </row>
    <row r="639" spans="64:157">
      <c r="BL639" s="14"/>
      <c r="BM639" s="66"/>
      <c r="BN639" s="55"/>
      <c r="BU639" s="27" t="e">
        <v>#VALUE!</v>
      </c>
      <c r="BV639" s="27">
        <v>0</v>
      </c>
      <c r="BW639" s="27">
        <v>15.46666666666661</v>
      </c>
      <c r="BX639" s="27">
        <v>4.3924127792319995E-2</v>
      </c>
      <c r="BY639" s="57" t="s">
        <v>2016</v>
      </c>
      <c r="BZ639" s="14" t="s">
        <v>2460</v>
      </c>
      <c r="CA639" s="245">
        <v>41726.716226851851</v>
      </c>
      <c r="CB639" t="s">
        <v>2805</v>
      </c>
      <c r="CC639" s="13"/>
      <c r="CD639" s="67"/>
      <c r="CF639" s="71"/>
      <c r="CG639" s="71"/>
      <c r="CH639" s="71"/>
      <c r="CN639"/>
      <c r="CO639"/>
      <c r="CP639"/>
      <c r="CQ639"/>
      <c r="CR639"/>
      <c r="CS639"/>
      <c r="CT639"/>
      <c r="CU639" s="86"/>
      <c r="CV639" s="86"/>
      <c r="CW639" s="86"/>
      <c r="CX639" s="86"/>
      <c r="CY639" s="86"/>
      <c r="CZ639"/>
      <c r="DA639"/>
      <c r="DB639"/>
      <c r="DC639"/>
      <c r="DD639"/>
      <c r="DE639"/>
      <c r="DF639"/>
      <c r="DG639">
        <v>436</v>
      </c>
      <c r="DH639">
        <v>569.98388671875</v>
      </c>
      <c r="DI639">
        <v>-23.492744445800781</v>
      </c>
      <c r="DJ639">
        <v>52.400001525878906</v>
      </c>
      <c r="DK639">
        <v>140</v>
      </c>
      <c r="DL639">
        <v>120</v>
      </c>
      <c r="DM639"/>
      <c r="DN639"/>
      <c r="DO639"/>
      <c r="DP639"/>
      <c r="DQ639"/>
      <c r="DR639"/>
      <c r="DS639"/>
      <c r="DT639"/>
      <c r="DU639"/>
      <c r="DV639"/>
      <c r="DW639"/>
      <c r="DX639"/>
      <c r="DY639"/>
      <c r="DZ639"/>
      <c r="EA639"/>
      <c r="EB639"/>
      <c r="EC639"/>
      <c r="ED639"/>
      <c r="EE639"/>
      <c r="EF639"/>
      <c r="EG639"/>
      <c r="EH639"/>
      <c r="EI639"/>
      <c r="EJ639" s="159"/>
      <c r="EK639" s="159"/>
      <c r="EL639" s="160"/>
      <c r="FA639" s="78"/>
    </row>
    <row r="640" spans="64:157">
      <c r="BL640" s="14"/>
      <c r="BM640" s="66"/>
      <c r="BN640" s="55"/>
      <c r="BU640" s="27" t="e">
        <v>#VALUE!</v>
      </c>
      <c r="BV640" s="27">
        <v>0</v>
      </c>
      <c r="BW640" s="27">
        <v>15.519999999999943</v>
      </c>
      <c r="BX640" s="27">
        <v>4.350630255383816E-2</v>
      </c>
      <c r="BY640" s="57" t="s">
        <v>2017</v>
      </c>
      <c r="BZ640" s="14" t="s">
        <v>2462</v>
      </c>
      <c r="CA640" s="245">
        <v>41726.716238425928</v>
      </c>
      <c r="CB640" t="s">
        <v>2806</v>
      </c>
      <c r="CC640" s="13"/>
      <c r="CD640" s="67"/>
      <c r="CF640" s="71"/>
      <c r="CG640" s="71"/>
      <c r="CH640" s="71"/>
      <c r="CN640"/>
      <c r="CO640"/>
      <c r="CP640"/>
      <c r="CQ640"/>
      <c r="CR640"/>
      <c r="CS640"/>
      <c r="CT640"/>
      <c r="CU640" s="86"/>
      <c r="CV640" s="86"/>
      <c r="CW640" s="86"/>
      <c r="CX640" s="86"/>
      <c r="CY640" s="86"/>
      <c r="CZ640"/>
      <c r="DA640"/>
      <c r="DB640"/>
      <c r="DC640"/>
      <c r="DD640"/>
      <c r="DE640"/>
      <c r="DF640"/>
      <c r="DG640">
        <v>437</v>
      </c>
      <c r="DH640">
        <v>566.84722900390625</v>
      </c>
      <c r="DI640">
        <v>-23.350080490112305</v>
      </c>
      <c r="DJ640">
        <v>52.333332061767578</v>
      </c>
      <c r="DK640">
        <v>138</v>
      </c>
      <c r="DL640">
        <v>120</v>
      </c>
      <c r="DM640"/>
      <c r="DN640"/>
      <c r="DO640"/>
      <c r="DP640"/>
      <c r="DQ640"/>
      <c r="DR640"/>
      <c r="DS640"/>
      <c r="DT640"/>
      <c r="DU640"/>
      <c r="DV640"/>
      <c r="DW640"/>
      <c r="DX640"/>
      <c r="DY640"/>
      <c r="DZ640"/>
      <c r="EA640"/>
      <c r="EB640"/>
      <c r="EC640"/>
      <c r="ED640"/>
      <c r="EE640"/>
      <c r="EF640"/>
      <c r="EG640"/>
      <c r="EH640"/>
      <c r="EI640"/>
      <c r="EJ640" s="159"/>
      <c r="EK640" s="159"/>
      <c r="EL640" s="160"/>
      <c r="FA640" s="78"/>
    </row>
    <row r="641" spans="64:157">
      <c r="BL641" s="14"/>
      <c r="BM641" s="66"/>
      <c r="BN641" s="55"/>
      <c r="BU641" s="27" t="e">
        <v>#VALUE!</v>
      </c>
      <c r="BV641" s="27">
        <v>0</v>
      </c>
      <c r="BW641" s="27">
        <v>15.573333333333276</v>
      </c>
      <c r="BX641" s="27">
        <v>4.3094410883573069E-2</v>
      </c>
      <c r="BY641" s="57" t="s">
        <v>2018</v>
      </c>
      <c r="BZ641" s="14" t="s">
        <v>2454</v>
      </c>
      <c r="CA641" s="245">
        <v>41726.716238425928</v>
      </c>
      <c r="CB641" t="s">
        <v>2220</v>
      </c>
      <c r="CC641" s="13"/>
      <c r="CD641" s="67"/>
      <c r="CF641" s="71"/>
      <c r="CG641" s="71"/>
      <c r="CH641" s="71"/>
      <c r="CN641"/>
      <c r="CO641"/>
      <c r="CP641"/>
      <c r="CQ641"/>
      <c r="CR641"/>
      <c r="CS641"/>
      <c r="CT641"/>
      <c r="CU641" s="86"/>
      <c r="CV641" s="86"/>
      <c r="CW641" s="86"/>
      <c r="CX641" s="86"/>
      <c r="CY641" s="86"/>
      <c r="CZ641"/>
      <c r="DA641"/>
      <c r="DB641"/>
      <c r="DC641"/>
      <c r="DD641"/>
      <c r="DE641"/>
      <c r="DF641"/>
      <c r="DG641">
        <v>437</v>
      </c>
      <c r="DH641">
        <v>564.28387451171875</v>
      </c>
      <c r="DI641">
        <v>-23.350080490112305</v>
      </c>
      <c r="DJ641">
        <v>49.466667175292969</v>
      </c>
      <c r="DK641">
        <v>137</v>
      </c>
      <c r="DL641">
        <v>120</v>
      </c>
      <c r="DM641"/>
      <c r="DN641"/>
      <c r="DO641"/>
      <c r="DP641"/>
      <c r="DQ641"/>
      <c r="DR641"/>
      <c r="DS641"/>
      <c r="DT641"/>
      <c r="DU641"/>
      <c r="DV641"/>
      <c r="DW641"/>
      <c r="DX641"/>
      <c r="DY641"/>
      <c r="DZ641"/>
      <c r="EA641"/>
      <c r="EB641"/>
      <c r="EC641"/>
      <c r="ED641"/>
      <c r="EE641"/>
      <c r="EF641"/>
      <c r="EG641"/>
      <c r="EH641"/>
      <c r="EI641"/>
      <c r="EJ641" s="159"/>
      <c r="EK641" s="159"/>
      <c r="EL641" s="160"/>
      <c r="FA641" s="78"/>
    </row>
    <row r="642" spans="64:157">
      <c r="BL642" s="14"/>
      <c r="BM642" s="66"/>
      <c r="BN642" s="55"/>
      <c r="BU642" s="27" t="e">
        <v>#VALUE!</v>
      </c>
      <c r="BV642" s="27">
        <v>0</v>
      </c>
      <c r="BW642" s="27">
        <v>15.626666666666608</v>
      </c>
      <c r="BX642" s="27">
        <v>4.2688340960317366E-2</v>
      </c>
      <c r="BY642" s="57" t="s">
        <v>2019</v>
      </c>
      <c r="BZ642" s="14" t="s">
        <v>427</v>
      </c>
      <c r="CA642" s="245">
        <v>41726.716238425928</v>
      </c>
      <c r="CB642" t="s">
        <v>2807</v>
      </c>
      <c r="CC642" s="13"/>
      <c r="CD642" s="67"/>
      <c r="CF642" s="71"/>
      <c r="CG642" s="71"/>
      <c r="CH642" s="71"/>
      <c r="CN642"/>
      <c r="CO642"/>
      <c r="CP642"/>
      <c r="CQ642"/>
      <c r="CR642"/>
      <c r="CS642"/>
      <c r="CT642"/>
      <c r="CU642" s="86"/>
      <c r="CV642" s="86"/>
      <c r="CW642" s="86"/>
      <c r="CX642" s="86"/>
      <c r="CY642" s="86"/>
      <c r="CZ642"/>
      <c r="DA642"/>
      <c r="DB642"/>
      <c r="DC642"/>
      <c r="DD642"/>
      <c r="DE642"/>
      <c r="DF642"/>
      <c r="DG642">
        <v>438</v>
      </c>
      <c r="DH642">
        <v>560.948974609375</v>
      </c>
      <c r="DI642">
        <v>-23.207849502563477</v>
      </c>
      <c r="DJ642">
        <v>53.466667175292969</v>
      </c>
      <c r="DK642">
        <v>139</v>
      </c>
      <c r="DL642">
        <v>120</v>
      </c>
      <c r="DM642"/>
      <c r="DN642"/>
      <c r="DO642"/>
      <c r="DP642"/>
      <c r="DQ642"/>
      <c r="DR642"/>
      <c r="DS642"/>
      <c r="DT642"/>
      <c r="DU642"/>
      <c r="DV642"/>
      <c r="DW642"/>
      <c r="DX642"/>
      <c r="DY642"/>
      <c r="DZ642"/>
      <c r="EA642"/>
      <c r="EB642"/>
      <c r="EC642"/>
      <c r="ED642"/>
      <c r="EE642"/>
      <c r="EF642"/>
      <c r="EG642"/>
      <c r="EH642"/>
      <c r="EI642"/>
      <c r="EJ642" s="159"/>
      <c r="EK642" s="159"/>
      <c r="EL642" s="160"/>
      <c r="FA642" s="78"/>
    </row>
    <row r="643" spans="64:157">
      <c r="BL643" s="14"/>
      <c r="BM643" s="66"/>
      <c r="BN643" s="55"/>
      <c r="BU643" s="27" t="e">
        <v>#VALUE!</v>
      </c>
      <c r="BV643" s="27">
        <v>0</v>
      </c>
      <c r="BW643" s="27">
        <v>15.679999999999941</v>
      </c>
      <c r="BX643" s="27">
        <v>4.2287983584668239E-2</v>
      </c>
      <c r="BY643" s="57" t="s">
        <v>2020</v>
      </c>
      <c r="BZ643" s="14" t="s">
        <v>2456</v>
      </c>
      <c r="CA643" s="245">
        <v>41726.716238425928</v>
      </c>
      <c r="CB643" t="s">
        <v>2808</v>
      </c>
      <c r="CC643" s="13"/>
      <c r="CD643" s="67"/>
      <c r="CF643" s="71"/>
      <c r="CG643" s="71"/>
      <c r="CH643" s="71"/>
      <c r="CN643"/>
      <c r="CO643"/>
      <c r="CP643"/>
      <c r="CQ643"/>
      <c r="CR643"/>
      <c r="CS643"/>
      <c r="CT643"/>
      <c r="CU643" s="86"/>
      <c r="CV643" s="86"/>
      <c r="CW643" s="86"/>
      <c r="CX643" s="86"/>
      <c r="CY643" s="86"/>
      <c r="CZ643"/>
      <c r="DA643"/>
      <c r="DB643"/>
      <c r="DC643"/>
      <c r="DD643"/>
      <c r="DE643"/>
      <c r="DF643"/>
      <c r="DG643">
        <v>439</v>
      </c>
      <c r="DH643">
        <v>557.86907958984375</v>
      </c>
      <c r="DI643">
        <v>-23.066055297851563</v>
      </c>
      <c r="DJ643">
        <v>52.333332061767578</v>
      </c>
      <c r="DK643">
        <v>138</v>
      </c>
      <c r="DL643">
        <v>120</v>
      </c>
      <c r="DM643"/>
      <c r="DN643"/>
      <c r="DO643"/>
      <c r="DP643"/>
      <c r="DQ643"/>
      <c r="DR643"/>
      <c r="DS643"/>
      <c r="DT643"/>
      <c r="DU643"/>
      <c r="DV643"/>
      <c r="DW643"/>
      <c r="DX643"/>
      <c r="DY643"/>
      <c r="DZ643"/>
      <c r="EA643"/>
      <c r="EB643"/>
      <c r="EC643"/>
      <c r="ED643"/>
      <c r="EE643"/>
      <c r="EF643"/>
      <c r="EG643"/>
      <c r="EH643"/>
      <c r="EI643"/>
      <c r="EJ643" s="159"/>
      <c r="EK643" s="159"/>
      <c r="EL643" s="160"/>
      <c r="FA643" s="78"/>
    </row>
    <row r="644" spans="64:157">
      <c r="BL644" s="14"/>
      <c r="BM644" s="66"/>
      <c r="BN644" s="55"/>
      <c r="BU644" s="27" t="e">
        <v>#VALUE!</v>
      </c>
      <c r="BV644" s="27">
        <v>0</v>
      </c>
      <c r="BW644" s="27">
        <v>15.733333333333274</v>
      </c>
      <c r="BX644" s="27">
        <v>4.1893232105605582E-2</v>
      </c>
      <c r="BY644" s="57" t="s">
        <v>2021</v>
      </c>
      <c r="BZ644" s="14" t="s">
        <v>2458</v>
      </c>
      <c r="CA644" s="245">
        <v>41726.716238425928</v>
      </c>
      <c r="CB644" t="s">
        <v>2809</v>
      </c>
      <c r="CC644" s="13"/>
      <c r="CD644" s="67"/>
      <c r="CE644" s="52">
        <f>24*64</f>
        <v>1536</v>
      </c>
      <c r="CF644" s="71"/>
      <c r="CG644" s="71"/>
      <c r="CH644" s="71"/>
      <c r="CN644"/>
      <c r="CO644"/>
      <c r="CP644"/>
      <c r="CQ644"/>
      <c r="CR644"/>
      <c r="CS644"/>
      <c r="CT644"/>
      <c r="CU644" s="86"/>
      <c r="CV644" s="86"/>
      <c r="CW644" s="86"/>
      <c r="CX644" s="86"/>
      <c r="CY644" s="86"/>
      <c r="CZ644"/>
      <c r="DA644"/>
      <c r="DB644"/>
      <c r="DC644"/>
      <c r="DD644"/>
      <c r="DE644"/>
      <c r="DF644"/>
      <c r="DG644">
        <v>440</v>
      </c>
      <c r="DH644">
        <v>555.0174560546875</v>
      </c>
      <c r="DI644">
        <v>-22.924694061279297</v>
      </c>
      <c r="DJ644">
        <v>51.333332061767578</v>
      </c>
      <c r="DK644">
        <v>137</v>
      </c>
      <c r="DL644">
        <v>120</v>
      </c>
      <c r="DM644"/>
      <c r="DN644"/>
      <c r="DO644"/>
      <c r="DP644"/>
      <c r="DQ644"/>
      <c r="DR644"/>
      <c r="DS644"/>
      <c r="DT644"/>
      <c r="DU644"/>
      <c r="DV644"/>
      <c r="DW644"/>
      <c r="DX644"/>
      <c r="DY644"/>
      <c r="DZ644"/>
      <c r="EA644"/>
      <c r="EB644"/>
      <c r="EC644"/>
      <c r="ED644"/>
      <c r="EE644"/>
      <c r="EF644"/>
      <c r="EG644"/>
      <c r="EH644"/>
      <c r="EI644"/>
      <c r="EJ644" s="159"/>
      <c r="EK644" s="159"/>
      <c r="EL644" s="160"/>
      <c r="FA644" s="78"/>
    </row>
    <row r="645" spans="64:157">
      <c r="BL645" s="14"/>
      <c r="BM645" s="66"/>
      <c r="BN645" s="55"/>
      <c r="BU645" s="27" t="e">
        <v>#VALUE!</v>
      </c>
      <c r="BV645" s="27">
        <v>0</v>
      </c>
      <c r="BW645" s="27">
        <v>15.786666666666607</v>
      </c>
      <c r="BX645" s="27">
        <v>4.1503982349457874E-2</v>
      </c>
      <c r="BY645" s="57" t="s">
        <v>2022</v>
      </c>
      <c r="BZ645" s="14" t="s">
        <v>2460</v>
      </c>
      <c r="CA645" s="245">
        <v>41726.716238425928</v>
      </c>
      <c r="CB645" t="s">
        <v>2810</v>
      </c>
      <c r="CC645" s="13"/>
      <c r="CD645" s="67"/>
      <c r="CF645" s="71"/>
      <c r="CG645" s="71"/>
      <c r="CH645" s="71"/>
      <c r="CN645"/>
      <c r="CO645"/>
      <c r="CP645"/>
      <c r="CQ645"/>
      <c r="CR645"/>
      <c r="CS645"/>
      <c r="CT645"/>
      <c r="CU645" s="86"/>
      <c r="CV645" s="86"/>
      <c r="CW645" s="86"/>
      <c r="CX645" s="86"/>
      <c r="CY645" s="86"/>
      <c r="CZ645"/>
      <c r="DA645"/>
      <c r="DB645"/>
      <c r="DC645"/>
      <c r="DD645"/>
      <c r="DE645"/>
      <c r="DF645"/>
      <c r="DG645">
        <v>440</v>
      </c>
      <c r="DH645">
        <v>552.419189453125</v>
      </c>
      <c r="DI645">
        <v>-22.924694061279297</v>
      </c>
      <c r="DJ645">
        <v>50.066665649414062</v>
      </c>
      <c r="DK645">
        <v>135</v>
      </c>
      <c r="DL645">
        <v>120</v>
      </c>
      <c r="DM645"/>
      <c r="DN645"/>
      <c r="DO645"/>
      <c r="DP645"/>
      <c r="DQ645"/>
      <c r="DR645"/>
      <c r="DS645"/>
      <c r="DT645"/>
      <c r="DU645"/>
      <c r="DV645"/>
      <c r="DW645"/>
      <c r="DX645"/>
      <c r="DY645"/>
      <c r="DZ645"/>
      <c r="EA645"/>
      <c r="EB645"/>
      <c r="EC645"/>
      <c r="ED645"/>
      <c r="EE645"/>
      <c r="EF645"/>
      <c r="EG645"/>
      <c r="EH645"/>
      <c r="EI645"/>
      <c r="EJ645" s="159"/>
      <c r="EK645" s="159"/>
      <c r="EL645" s="160"/>
      <c r="FA645" s="78"/>
    </row>
    <row r="646" spans="64:157">
      <c r="BL646" s="14"/>
      <c r="BM646" s="66"/>
      <c r="BN646" s="55"/>
      <c r="BU646" s="27" t="e">
        <v>#VALUE!</v>
      </c>
      <c r="BV646" s="27">
        <v>0</v>
      </c>
      <c r="BW646" s="27">
        <v>15.839999999999939</v>
      </c>
      <c r="BX646" s="27">
        <v>4.1120132551167317E-2</v>
      </c>
      <c r="BY646" s="57" t="s">
        <v>2023</v>
      </c>
      <c r="BZ646" s="14" t="s">
        <v>2462</v>
      </c>
      <c r="CA646" s="245">
        <v>41726.716249999998</v>
      </c>
      <c r="CB646" t="s">
        <v>2811</v>
      </c>
      <c r="CC646" s="13"/>
      <c r="CD646" s="67"/>
      <c r="CF646" s="71"/>
      <c r="CG646" s="71"/>
      <c r="CH646" s="71"/>
      <c r="CN646"/>
      <c r="CO646"/>
      <c r="CP646"/>
      <c r="CQ646"/>
      <c r="CR646"/>
      <c r="CS646"/>
      <c r="CT646"/>
      <c r="CU646" s="86"/>
      <c r="CV646" s="86"/>
      <c r="CW646" s="86"/>
      <c r="CX646" s="86"/>
      <c r="CY646" s="86"/>
      <c r="CZ646"/>
      <c r="DA646"/>
      <c r="DB646"/>
      <c r="DC646"/>
      <c r="DD646"/>
      <c r="DE646"/>
      <c r="DF646"/>
      <c r="DG646">
        <v>441</v>
      </c>
      <c r="DH646">
        <v>549.915771484375</v>
      </c>
      <c r="DI646">
        <v>-22.783767700195313</v>
      </c>
      <c r="DJ646">
        <v>49.733333587646484</v>
      </c>
      <c r="DK646">
        <v>135</v>
      </c>
      <c r="DL646">
        <v>120</v>
      </c>
      <c r="DM646"/>
      <c r="DN646"/>
      <c r="DO646"/>
      <c r="DP646"/>
      <c r="DQ646"/>
      <c r="DR646"/>
      <c r="DS646"/>
      <c r="DT646"/>
      <c r="DU646"/>
      <c r="DV646"/>
      <c r="DW646"/>
      <c r="DX646"/>
      <c r="DY646"/>
      <c r="DZ646"/>
      <c r="EA646"/>
      <c r="EB646"/>
      <c r="EC646"/>
      <c r="ED646"/>
      <c r="EE646"/>
      <c r="EF646"/>
      <c r="EG646"/>
      <c r="EH646"/>
      <c r="EI646"/>
      <c r="EJ646" s="159"/>
      <c r="EK646" s="159"/>
      <c r="EL646" s="160"/>
      <c r="FA646" s="78"/>
    </row>
    <row r="647" spans="64:157">
      <c r="BL647" s="14"/>
      <c r="BM647" s="66"/>
      <c r="BN647" s="55"/>
      <c r="BU647" s="27" t="e">
        <v>#VALUE!</v>
      </c>
      <c r="BV647" s="27">
        <v>0</v>
      </c>
      <c r="BW647" s="27">
        <v>15.893333333333272</v>
      </c>
      <c r="BX647" s="27">
        <v>4.0741583287769709E-2</v>
      </c>
      <c r="BY647" s="57" t="s">
        <v>2024</v>
      </c>
      <c r="BZ647" s="14" t="s">
        <v>2454</v>
      </c>
      <c r="CA647" s="245">
        <v>41726.716249999998</v>
      </c>
      <c r="CB647" t="s">
        <v>2220</v>
      </c>
      <c r="CC647" s="13"/>
      <c r="CD647" s="67"/>
      <c r="CF647" s="71"/>
      <c r="CG647" s="71"/>
      <c r="CH647" s="71"/>
      <c r="CN647"/>
      <c r="CO647"/>
      <c r="CP647"/>
      <c r="CQ647"/>
      <c r="CR647"/>
      <c r="CS647"/>
      <c r="CT647"/>
      <c r="CU647" s="86"/>
      <c r="CV647" s="86"/>
      <c r="CW647" s="86"/>
      <c r="CX647" s="86"/>
      <c r="CY647" s="86"/>
      <c r="CZ647"/>
      <c r="DA647"/>
      <c r="DB647"/>
      <c r="DC647"/>
      <c r="DD647"/>
      <c r="DE647"/>
      <c r="DF647"/>
      <c r="DG647">
        <v>442</v>
      </c>
      <c r="DH647">
        <v>547.17376708984375</v>
      </c>
      <c r="DI647">
        <v>-22.643276214599609</v>
      </c>
      <c r="DJ647">
        <v>51.066665649414063</v>
      </c>
      <c r="DK647">
        <v>135</v>
      </c>
      <c r="DL647">
        <v>120</v>
      </c>
      <c r="DM647"/>
      <c r="DN647"/>
      <c r="DO647"/>
      <c r="DP647"/>
      <c r="DQ647"/>
      <c r="DR647"/>
      <c r="DS647"/>
      <c r="DT647"/>
      <c r="DU647"/>
      <c r="DV647"/>
      <c r="DW647"/>
      <c r="DX647"/>
      <c r="DY647"/>
      <c r="DZ647"/>
      <c r="EA647"/>
      <c r="EB647"/>
      <c r="EC647"/>
      <c r="ED647"/>
      <c r="EE647"/>
      <c r="EF647"/>
      <c r="EG647"/>
      <c r="EH647"/>
      <c r="EI647"/>
      <c r="EJ647" s="159"/>
      <c r="EK647" s="159"/>
      <c r="EL647" s="160"/>
      <c r="FA647" s="78"/>
    </row>
    <row r="648" spans="64:157">
      <c r="BL648" s="14"/>
      <c r="BM648" s="66"/>
      <c r="BN648" s="55"/>
      <c r="BU648" s="27" t="e">
        <v>#VALUE!</v>
      </c>
      <c r="BV648" s="27">
        <v>0</v>
      </c>
      <c r="BW648" s="27">
        <v>15.946666666666605</v>
      </c>
      <c r="BX648" s="27">
        <v>4.036823741400785E-2</v>
      </c>
      <c r="BY648" s="57" t="s">
        <v>2025</v>
      </c>
      <c r="BZ648" s="14" t="s">
        <v>427</v>
      </c>
      <c r="CA648" s="245">
        <v>41726.716249999998</v>
      </c>
      <c r="CB648" t="s">
        <v>2812</v>
      </c>
      <c r="CC648" s="13"/>
      <c r="CD648" s="67"/>
      <c r="CF648" s="71"/>
      <c r="CG648" s="71"/>
      <c r="CH648" s="71"/>
      <c r="CN648"/>
      <c r="CO648"/>
      <c r="CP648"/>
      <c r="CQ648"/>
      <c r="CR648"/>
      <c r="CS648"/>
      <c r="CT648"/>
      <c r="CU648" s="86"/>
      <c r="CV648" s="86"/>
      <c r="CW648" s="86"/>
      <c r="CX648" s="86"/>
      <c r="CY648" s="86"/>
      <c r="CZ648"/>
      <c r="DA648"/>
      <c r="DB648"/>
      <c r="DC648"/>
      <c r="DD648"/>
      <c r="DE648"/>
      <c r="DF648"/>
      <c r="DG648">
        <v>443</v>
      </c>
      <c r="DH648">
        <v>544.47314453125</v>
      </c>
      <c r="DI648">
        <v>-22.503219604492188</v>
      </c>
      <c r="DJ648">
        <v>51</v>
      </c>
      <c r="DK648">
        <v>136</v>
      </c>
      <c r="DL648">
        <v>120</v>
      </c>
      <c r="DM648"/>
      <c r="DN648"/>
      <c r="DO648"/>
      <c r="DP648"/>
      <c r="DQ648"/>
      <c r="DR648"/>
      <c r="DS648"/>
      <c r="DT648"/>
      <c r="DU648"/>
      <c r="DV648"/>
      <c r="DW648"/>
      <c r="DX648"/>
      <c r="DY648"/>
      <c r="DZ648"/>
      <c r="EA648"/>
      <c r="EB648"/>
      <c r="EC648"/>
      <c r="ED648"/>
      <c r="EE648"/>
      <c r="EF648"/>
      <c r="EG648"/>
      <c r="EH648"/>
      <c r="EI648"/>
      <c r="EJ648" s="159"/>
      <c r="EK648" s="159"/>
      <c r="EL648" s="160"/>
      <c r="FA648" s="78"/>
    </row>
    <row r="649" spans="64:157">
      <c r="BL649" s="14"/>
      <c r="BM649" s="66"/>
      <c r="BN649" s="55"/>
      <c r="BU649" s="27" t="e">
        <v>#VALUE!</v>
      </c>
      <c r="BV649" s="27">
        <v>0</v>
      </c>
      <c r="BW649" s="27">
        <v>15.999999999999938</v>
      </c>
      <c r="BX649" s="27">
        <v>4.0000000000000424E-2</v>
      </c>
      <c r="BY649" s="57" t="s">
        <v>2026</v>
      </c>
      <c r="BZ649" s="14" t="s">
        <v>2456</v>
      </c>
      <c r="CA649" s="245">
        <v>41726.716249999998</v>
      </c>
      <c r="CB649" t="s">
        <v>2813</v>
      </c>
      <c r="CC649" s="13"/>
      <c r="CD649" s="67"/>
      <c r="CF649" s="71"/>
      <c r="CG649" s="71"/>
      <c r="CH649" s="71"/>
      <c r="CN649"/>
      <c r="CO649"/>
      <c r="CP649"/>
      <c r="CQ649"/>
      <c r="CR649"/>
      <c r="CS649"/>
      <c r="CT649"/>
      <c r="CU649" s="86"/>
      <c r="CV649" s="86"/>
      <c r="CW649" s="86"/>
      <c r="CX649" s="86"/>
      <c r="CY649" s="86"/>
      <c r="CZ649"/>
      <c r="DA649"/>
      <c r="DB649"/>
      <c r="DC649"/>
      <c r="DD649"/>
      <c r="DE649"/>
      <c r="DF649"/>
      <c r="DG649">
        <v>443</v>
      </c>
      <c r="DH649">
        <v>542.5858154296875</v>
      </c>
      <c r="DI649">
        <v>-22.503219604492188</v>
      </c>
      <c r="DJ649">
        <v>46.933334350585938</v>
      </c>
      <c r="DK649">
        <v>134</v>
      </c>
      <c r="DL649">
        <v>120</v>
      </c>
      <c r="DM649"/>
      <c r="DN649"/>
      <c r="DO649"/>
      <c r="DP649"/>
      <c r="DQ649"/>
      <c r="DR649"/>
      <c r="DS649"/>
      <c r="DT649"/>
      <c r="DU649"/>
      <c r="DV649"/>
      <c r="DW649"/>
      <c r="DX649"/>
      <c r="DY649"/>
      <c r="DZ649"/>
      <c r="EA649"/>
      <c r="EB649"/>
      <c r="EC649"/>
      <c r="ED649"/>
      <c r="EE649"/>
      <c r="EF649"/>
      <c r="EG649"/>
      <c r="EH649"/>
      <c r="EI649"/>
      <c r="EJ649" s="159"/>
      <c r="EK649" s="159"/>
      <c r="EL649" s="160"/>
      <c r="FA649" s="78"/>
    </row>
    <row r="650" spans="64:157">
      <c r="BL650" s="14"/>
      <c r="BM650" s="66"/>
      <c r="BN650" s="55"/>
      <c r="BY650" s="57" t="s">
        <v>2027</v>
      </c>
      <c r="BZ650" s="14" t="s">
        <v>2458</v>
      </c>
      <c r="CA650" s="245">
        <v>41726.716249999998</v>
      </c>
      <c r="CB650" t="s">
        <v>2814</v>
      </c>
      <c r="CC650" s="13"/>
      <c r="CD650" s="67"/>
      <c r="CF650" s="71"/>
      <c r="CG650" s="71"/>
      <c r="CH650" s="71"/>
      <c r="CN650"/>
      <c r="CO650"/>
      <c r="CP650"/>
      <c r="CQ650"/>
      <c r="CR650"/>
      <c r="CS650"/>
      <c r="CT650"/>
      <c r="CU650" s="86"/>
      <c r="CV650" s="86"/>
      <c r="CW650" s="86"/>
      <c r="CX650" s="86"/>
      <c r="CY650" s="86"/>
      <c r="CZ650"/>
      <c r="DA650"/>
      <c r="DB650"/>
      <c r="DC650"/>
      <c r="DD650"/>
      <c r="DE650"/>
      <c r="DF650"/>
      <c r="DG650">
        <v>444</v>
      </c>
      <c r="DH650">
        <v>540.17974853515625</v>
      </c>
      <c r="DI650">
        <v>-22.363595962524414</v>
      </c>
      <c r="DJ650">
        <v>49.666667938232422</v>
      </c>
      <c r="DK650">
        <v>135</v>
      </c>
      <c r="DL650">
        <v>120</v>
      </c>
      <c r="DM650"/>
      <c r="DN650"/>
      <c r="DO650"/>
      <c r="DP650"/>
      <c r="DQ650"/>
      <c r="DR650"/>
      <c r="DS650"/>
      <c r="DT650"/>
      <c r="DU650"/>
      <c r="DV650"/>
      <c r="DW650"/>
      <c r="DX650"/>
      <c r="DY650"/>
      <c r="DZ650"/>
      <c r="EA650"/>
      <c r="EB650"/>
      <c r="EC650"/>
      <c r="ED650"/>
      <c r="EE650"/>
      <c r="EF650"/>
      <c r="EG650"/>
      <c r="EH650"/>
      <c r="EI650"/>
      <c r="EJ650" s="159"/>
      <c r="EK650" s="159"/>
      <c r="EL650" s="160"/>
      <c r="FA650" s="78"/>
    </row>
    <row r="651" spans="64:157">
      <c r="BL651" s="14"/>
      <c r="BM651" s="66"/>
      <c r="BN651" s="55"/>
      <c r="BY651" s="57" t="s">
        <v>2028</v>
      </c>
      <c r="BZ651" s="14" t="s">
        <v>2460</v>
      </c>
      <c r="CA651" s="245">
        <v>41726.716249999998</v>
      </c>
      <c r="CB651" t="s">
        <v>2815</v>
      </c>
      <c r="CC651" s="13"/>
      <c r="CD651" s="67"/>
      <c r="CF651" s="71"/>
      <c r="CG651" s="71"/>
      <c r="CH651" s="71"/>
      <c r="CN651"/>
      <c r="CO651"/>
      <c r="CP651"/>
      <c r="CQ651"/>
      <c r="CR651"/>
      <c r="CS651"/>
      <c r="CT651"/>
      <c r="CU651" s="86"/>
      <c r="CV651" s="86"/>
      <c r="CW651" s="86"/>
      <c r="CX651" s="86"/>
      <c r="CY651" s="86"/>
      <c r="CZ651"/>
      <c r="DA651"/>
      <c r="DB651"/>
      <c r="DC651"/>
      <c r="DD651"/>
      <c r="DE651"/>
      <c r="DF651"/>
      <c r="DG651">
        <v>445</v>
      </c>
      <c r="DH651">
        <v>537.2548828125</v>
      </c>
      <c r="DI651">
        <v>-22.224409103393555</v>
      </c>
      <c r="DJ651">
        <v>52.400001525878906</v>
      </c>
      <c r="DK651">
        <v>135</v>
      </c>
      <c r="DL651">
        <v>120</v>
      </c>
      <c r="DM651"/>
      <c r="DN651"/>
      <c r="DO651"/>
      <c r="DP651"/>
      <c r="DQ651"/>
      <c r="DR651"/>
      <c r="DS651"/>
      <c r="DT651"/>
      <c r="DU651"/>
      <c r="DV651"/>
      <c r="DW651"/>
      <c r="DX651"/>
      <c r="DY651"/>
      <c r="DZ651"/>
      <c r="EA651"/>
      <c r="EB651"/>
      <c r="EC651"/>
      <c r="ED651"/>
      <c r="EE651"/>
      <c r="EF651"/>
      <c r="EG651"/>
      <c r="EH651"/>
      <c r="EI651"/>
      <c r="EJ651" s="159"/>
      <c r="EK651" s="159"/>
      <c r="EL651" s="160"/>
      <c r="FA651" s="78"/>
    </row>
    <row r="652" spans="64:157">
      <c r="BL652" s="14"/>
      <c r="BM652" s="66"/>
      <c r="BN652" s="55"/>
      <c r="BY652" s="57" t="s">
        <v>2029</v>
      </c>
      <c r="BZ652" s="14" t="s">
        <v>2462</v>
      </c>
      <c r="CA652" s="245">
        <v>41726.716261574074</v>
      </c>
      <c r="CB652" t="s">
        <v>2816</v>
      </c>
      <c r="CC652" s="13"/>
      <c r="CD652" s="67"/>
      <c r="CF652" s="71"/>
      <c r="CG652" s="71"/>
      <c r="CH652" s="71"/>
      <c r="CN652"/>
      <c r="CO652"/>
      <c r="CP652"/>
      <c r="CQ652"/>
      <c r="CR652"/>
      <c r="CS652"/>
      <c r="CT652"/>
      <c r="CU652" s="86"/>
      <c r="CV652" s="86"/>
      <c r="CW652" s="86"/>
      <c r="CX652" s="86"/>
      <c r="CY652" s="86"/>
      <c r="CZ652"/>
      <c r="DA652"/>
      <c r="DB652"/>
      <c r="DC652"/>
      <c r="DD652"/>
      <c r="DE652"/>
      <c r="DF652"/>
      <c r="DG652">
        <v>445</v>
      </c>
      <c r="DH652">
        <v>534.77001953125</v>
      </c>
      <c r="DI652">
        <v>-22.224409103393555</v>
      </c>
      <c r="DJ652">
        <v>50.200000762939453</v>
      </c>
      <c r="DK652">
        <v>135</v>
      </c>
      <c r="DL652">
        <v>120</v>
      </c>
      <c r="DM652"/>
      <c r="DN652"/>
      <c r="DO652"/>
      <c r="DP652"/>
      <c r="DQ652"/>
      <c r="DR652"/>
      <c r="DS652"/>
      <c r="DT652"/>
      <c r="DU652"/>
      <c r="DV652"/>
      <c r="DW652"/>
      <c r="DX652"/>
      <c r="DY652"/>
      <c r="DZ652"/>
      <c r="EA652"/>
      <c r="EB652"/>
      <c r="EC652"/>
      <c r="ED652"/>
      <c r="EE652"/>
      <c r="EF652"/>
      <c r="EG652"/>
      <c r="EH652"/>
      <c r="EI652"/>
      <c r="EJ652" s="159"/>
      <c r="EK652" s="159"/>
      <c r="EL652" s="160"/>
      <c r="FA652" s="78"/>
    </row>
    <row r="653" spans="64:157">
      <c r="BL653" s="14"/>
      <c r="BM653" s="66"/>
      <c r="BN653" s="55"/>
      <c r="BY653" s="57" t="s">
        <v>2030</v>
      </c>
      <c r="BZ653" s="14" t="s">
        <v>2454</v>
      </c>
      <c r="CA653" s="245">
        <v>41726.716261574074</v>
      </c>
      <c r="CB653" t="s">
        <v>2220</v>
      </c>
      <c r="CC653" s="13"/>
      <c r="CD653" s="67"/>
      <c r="CF653" s="71"/>
      <c r="CG653" s="71"/>
      <c r="CH653" s="71"/>
      <c r="CN653"/>
      <c r="CO653"/>
      <c r="CP653"/>
      <c r="CQ653"/>
      <c r="CR653"/>
      <c r="CS653"/>
      <c r="CT653"/>
      <c r="CU653" s="86"/>
      <c r="CV653" s="86"/>
      <c r="CW653" s="86"/>
      <c r="CX653" s="86"/>
      <c r="CY653" s="86"/>
      <c r="CZ653"/>
      <c r="DA653"/>
      <c r="DB653"/>
      <c r="DC653"/>
      <c r="DD653"/>
      <c r="DE653"/>
      <c r="DF653"/>
      <c r="DG653">
        <v>446</v>
      </c>
      <c r="DH653">
        <v>532.0595703125</v>
      </c>
      <c r="DI653">
        <v>-22.085655212402344</v>
      </c>
      <c r="DJ653">
        <v>51.466667175292969</v>
      </c>
      <c r="DK653">
        <v>134</v>
      </c>
      <c r="DL653">
        <v>120</v>
      </c>
      <c r="DM653"/>
      <c r="DN653"/>
      <c r="DO653"/>
      <c r="DP653"/>
      <c r="DQ653"/>
      <c r="DR653"/>
      <c r="DS653"/>
      <c r="DT653"/>
      <c r="DU653"/>
      <c r="DV653"/>
      <c r="DW653"/>
      <c r="DX653"/>
      <c r="DY653"/>
      <c r="DZ653"/>
      <c r="EA653"/>
      <c r="EB653"/>
      <c r="EC653"/>
      <c r="ED653"/>
      <c r="EE653"/>
      <c r="EF653"/>
      <c r="EG653"/>
      <c r="EH653"/>
      <c r="EI653"/>
      <c r="EJ653" s="159"/>
      <c r="EK653" s="159"/>
      <c r="EL653" s="160"/>
      <c r="FA653" s="78"/>
    </row>
    <row r="654" spans="64:157">
      <c r="BL654" s="14"/>
      <c r="BM654" s="66"/>
      <c r="BN654" s="55"/>
      <c r="BY654" s="57" t="s">
        <v>2031</v>
      </c>
      <c r="BZ654" s="14" t="s">
        <v>427</v>
      </c>
      <c r="CA654" s="245">
        <v>41726.716261574074</v>
      </c>
      <c r="CB654" t="s">
        <v>2817</v>
      </c>
      <c r="CC654" s="13"/>
      <c r="CD654" s="67"/>
      <c r="CF654" s="71"/>
      <c r="CG654" s="71"/>
      <c r="CH654" s="71"/>
      <c r="CN654"/>
      <c r="CO654"/>
      <c r="CP654"/>
      <c r="CQ654"/>
      <c r="CR654"/>
      <c r="CS654"/>
      <c r="CT654"/>
      <c r="CU654" s="86"/>
      <c r="CV654" s="86"/>
      <c r="CW654" s="86"/>
      <c r="CX654" s="86"/>
      <c r="CY654" s="86"/>
      <c r="CZ654"/>
      <c r="DA654"/>
      <c r="DB654"/>
      <c r="DC654"/>
      <c r="DD654"/>
      <c r="DE654"/>
      <c r="DF654"/>
      <c r="DG654">
        <v>447</v>
      </c>
      <c r="DH654">
        <v>530.763427734375</v>
      </c>
      <c r="DI654">
        <v>-21.947336196899414</v>
      </c>
      <c r="DJ654">
        <v>44.533332824707031</v>
      </c>
      <c r="DK654">
        <v>131</v>
      </c>
      <c r="DL654">
        <v>120</v>
      </c>
      <c r="DM654"/>
      <c r="DN654"/>
      <c r="DO654"/>
      <c r="DP654"/>
      <c r="DQ654"/>
      <c r="DR654"/>
      <c r="DS654"/>
      <c r="DT654"/>
      <c r="DU654"/>
      <c r="DV654"/>
      <c r="DW654"/>
      <c r="DX654"/>
      <c r="DY654"/>
      <c r="DZ654"/>
      <c r="EA654"/>
      <c r="EB654"/>
      <c r="EC654"/>
      <c r="ED654"/>
      <c r="EE654"/>
      <c r="EF654"/>
      <c r="EG654"/>
      <c r="EH654"/>
      <c r="EI654"/>
      <c r="EJ654" s="159"/>
      <c r="EK654" s="159"/>
      <c r="EL654" s="160"/>
      <c r="FA654" s="78"/>
    </row>
    <row r="655" spans="64:157">
      <c r="BL655" s="14"/>
      <c r="BM655" s="66"/>
      <c r="BN655" s="55"/>
      <c r="BY655" s="57" t="s">
        <v>2032</v>
      </c>
      <c r="BZ655" s="14" t="s">
        <v>2456</v>
      </c>
      <c r="CA655" s="245">
        <v>41726.716261574074</v>
      </c>
      <c r="CB655" t="s">
        <v>2818</v>
      </c>
      <c r="CC655" s="13"/>
      <c r="CD655" s="67"/>
      <c r="CF655" s="71"/>
      <c r="CG655" s="71"/>
      <c r="CH655" s="71"/>
      <c r="CN655"/>
      <c r="CO655"/>
      <c r="CP655"/>
      <c r="CQ655"/>
      <c r="CR655"/>
      <c r="CS655"/>
      <c r="CT655"/>
      <c r="CU655" s="86"/>
      <c r="CV655" s="86"/>
      <c r="CW655" s="86"/>
      <c r="CX655" s="86"/>
      <c r="CY655" s="86"/>
      <c r="CZ655"/>
      <c r="DA655"/>
      <c r="DB655"/>
      <c r="DC655"/>
      <c r="DD655"/>
      <c r="DE655"/>
      <c r="DF655"/>
      <c r="DG655">
        <v>448</v>
      </c>
      <c r="DH655">
        <v>529.12152099609375</v>
      </c>
      <c r="DI655">
        <v>-21.809452056884766</v>
      </c>
      <c r="DJ655">
        <v>46.400001525878906</v>
      </c>
      <c r="DK655">
        <v>134</v>
      </c>
      <c r="DL655">
        <v>120</v>
      </c>
      <c r="DM655"/>
      <c r="DN655"/>
      <c r="DO655"/>
      <c r="DP655"/>
      <c r="DQ655"/>
      <c r="DR655"/>
      <c r="DS655"/>
      <c r="DT655"/>
      <c r="DU655"/>
      <c r="DV655"/>
      <c r="DW655"/>
      <c r="DX655"/>
      <c r="DY655"/>
      <c r="DZ655"/>
      <c r="EA655"/>
      <c r="EB655"/>
      <c r="EC655"/>
      <c r="ED655"/>
      <c r="EE655"/>
      <c r="EF655"/>
      <c r="EG655"/>
      <c r="EH655"/>
      <c r="EI655"/>
      <c r="EJ655" s="159"/>
      <c r="EK655" s="159"/>
      <c r="EL655" s="160"/>
      <c r="FA655" s="78"/>
    </row>
    <row r="656" spans="64:157">
      <c r="BL656" s="14"/>
      <c r="BM656" s="66"/>
      <c r="BN656" s="55"/>
      <c r="BY656" s="57" t="s">
        <v>2033</v>
      </c>
      <c r="BZ656" s="14" t="s">
        <v>2458</v>
      </c>
      <c r="CA656" s="245">
        <v>41726.716261574074</v>
      </c>
      <c r="CB656" t="s">
        <v>2819</v>
      </c>
      <c r="CC656" s="13"/>
      <c r="CD656" s="67"/>
      <c r="CF656" s="71"/>
      <c r="CG656" s="71"/>
      <c r="CH656" s="71"/>
      <c r="CN656"/>
      <c r="CO656"/>
      <c r="CP656"/>
      <c r="CQ656"/>
      <c r="CR656"/>
      <c r="CS656"/>
      <c r="CT656"/>
      <c r="CU656" s="86"/>
      <c r="CV656" s="86"/>
      <c r="CW656" s="86"/>
      <c r="CX656" s="86"/>
      <c r="CY656" s="86"/>
      <c r="CZ656"/>
      <c r="DA656"/>
      <c r="DB656"/>
      <c r="DC656"/>
      <c r="DD656"/>
      <c r="DE656"/>
      <c r="DF656"/>
      <c r="DG656">
        <v>448</v>
      </c>
      <c r="DH656">
        <v>527.19964599609375</v>
      </c>
      <c r="DI656">
        <v>-21.809452056884766</v>
      </c>
      <c r="DJ656">
        <v>47.799999237060547</v>
      </c>
      <c r="DK656">
        <v>134</v>
      </c>
      <c r="DL656">
        <v>120</v>
      </c>
      <c r="DM656"/>
      <c r="DN656"/>
      <c r="DO656"/>
      <c r="DP656"/>
      <c r="DQ656"/>
      <c r="DR656"/>
      <c r="DS656"/>
      <c r="DT656"/>
      <c r="DU656"/>
      <c r="DV656"/>
      <c r="DW656"/>
      <c r="DX656"/>
      <c r="DY656"/>
      <c r="DZ656"/>
      <c r="EA656"/>
      <c r="EB656"/>
      <c r="EC656"/>
      <c r="ED656"/>
      <c r="EE656"/>
      <c r="EF656"/>
      <c r="EG656"/>
      <c r="EH656"/>
      <c r="EI656"/>
      <c r="EJ656" s="159"/>
      <c r="EK656" s="159"/>
      <c r="EL656" s="160"/>
      <c r="FA656" s="78"/>
    </row>
    <row r="657" spans="64:157">
      <c r="BL657" s="14"/>
      <c r="BM657" s="66"/>
      <c r="BN657" s="55"/>
      <c r="BY657" s="57" t="s">
        <v>2034</v>
      </c>
      <c r="BZ657" s="14" t="s">
        <v>2460</v>
      </c>
      <c r="CA657" s="245">
        <v>41726.716261574074</v>
      </c>
      <c r="CB657" t="s">
        <v>2820</v>
      </c>
      <c r="CC657" s="13"/>
      <c r="CD657" s="67"/>
      <c r="CF657" s="71"/>
      <c r="CG657" s="71"/>
      <c r="CH657" s="71"/>
      <c r="CN657"/>
      <c r="CO657"/>
      <c r="CP657"/>
      <c r="CQ657"/>
      <c r="CR657"/>
      <c r="CS657"/>
      <c r="CT657"/>
      <c r="CU657" s="86"/>
      <c r="CV657" s="86"/>
      <c r="CW657" s="86"/>
      <c r="CX657" s="86"/>
      <c r="CY657" s="86"/>
      <c r="CZ657"/>
      <c r="DA657"/>
      <c r="DB657"/>
      <c r="DC657"/>
      <c r="DD657"/>
      <c r="DE657"/>
      <c r="DF657"/>
      <c r="DG657">
        <v>449</v>
      </c>
      <c r="DH657">
        <v>525.18524169921875</v>
      </c>
      <c r="DI657">
        <v>-21.672000885009766</v>
      </c>
      <c r="DJ657">
        <v>48.400001525878906</v>
      </c>
      <c r="DK657">
        <v>133</v>
      </c>
      <c r="DL657">
        <v>120</v>
      </c>
      <c r="DM657"/>
      <c r="DN657"/>
      <c r="DO657"/>
      <c r="DP657"/>
      <c r="DQ657"/>
      <c r="DR657"/>
      <c r="DS657"/>
      <c r="DT657"/>
      <c r="DU657"/>
      <c r="DV657"/>
      <c r="DW657"/>
      <c r="DX657"/>
      <c r="DY657"/>
      <c r="DZ657"/>
      <c r="EA657"/>
      <c r="EB657"/>
      <c r="EC657"/>
      <c r="ED657"/>
      <c r="EE657"/>
      <c r="EF657"/>
      <c r="EG657"/>
      <c r="EH657"/>
      <c r="EI657"/>
      <c r="EJ657" s="159"/>
      <c r="EK657" s="159"/>
      <c r="EL657" s="160"/>
      <c r="FA657" s="78"/>
    </row>
    <row r="658" spans="64:157">
      <c r="BL658" s="14"/>
      <c r="BM658" s="66"/>
      <c r="BN658" s="55"/>
      <c r="BY658" s="57" t="s">
        <v>2035</v>
      </c>
      <c r="BZ658" s="14" t="s">
        <v>2462</v>
      </c>
      <c r="CA658" s="245">
        <v>41726.716261574074</v>
      </c>
      <c r="CB658" t="s">
        <v>2821</v>
      </c>
      <c r="CC658" s="13"/>
      <c r="CD658" s="67"/>
      <c r="CF658" s="71"/>
      <c r="CG658" s="71"/>
      <c r="CH658" s="71"/>
      <c r="CN658"/>
      <c r="CO658"/>
      <c r="CP658"/>
      <c r="CQ658"/>
      <c r="CR658"/>
      <c r="CS658"/>
      <c r="CT658"/>
      <c r="CU658" s="86"/>
      <c r="CV658" s="86"/>
      <c r="CW658" s="86"/>
      <c r="CX658" s="86"/>
      <c r="CY658" s="86"/>
      <c r="CZ658"/>
      <c r="DA658"/>
      <c r="DB658"/>
      <c r="DC658"/>
      <c r="DD658"/>
      <c r="DE658"/>
      <c r="DF658"/>
      <c r="DG658">
        <v>450</v>
      </c>
      <c r="DH658">
        <v>522.784912109375</v>
      </c>
      <c r="DI658">
        <v>-21.534984588623047</v>
      </c>
      <c r="DJ658">
        <v>50.466667175292969</v>
      </c>
      <c r="DK658">
        <v>134</v>
      </c>
      <c r="DL658">
        <v>120</v>
      </c>
      <c r="DM658"/>
      <c r="DN658"/>
      <c r="DO658"/>
      <c r="DP658"/>
      <c r="DQ658"/>
      <c r="DR658"/>
      <c r="DS658"/>
      <c r="DT658"/>
      <c r="DU658"/>
      <c r="DV658"/>
      <c r="DW658"/>
      <c r="DX658"/>
      <c r="DY658"/>
      <c r="DZ658"/>
      <c r="EA658"/>
      <c r="EB658"/>
      <c r="EC658"/>
      <c r="ED658"/>
      <c r="EE658"/>
      <c r="EF658"/>
      <c r="EG658"/>
      <c r="EH658"/>
      <c r="EI658"/>
      <c r="EJ658" s="159"/>
      <c r="EK658" s="159"/>
      <c r="EL658" s="160"/>
      <c r="FA658" s="78"/>
    </row>
    <row r="659" spans="64:157">
      <c r="BL659" s="14"/>
      <c r="BM659" s="66"/>
      <c r="BN659" s="55"/>
      <c r="BY659" s="57" t="s">
        <v>2036</v>
      </c>
      <c r="BZ659" s="14" t="s">
        <v>2454</v>
      </c>
      <c r="CA659" s="245">
        <v>41726.716273148151</v>
      </c>
      <c r="CB659" t="s">
        <v>2220</v>
      </c>
      <c r="CC659" s="13"/>
      <c r="CD659" s="67"/>
      <c r="CF659" s="71"/>
      <c r="CG659" s="71"/>
      <c r="CH659" s="71"/>
      <c r="CN659"/>
      <c r="CO659"/>
      <c r="CP659"/>
      <c r="CQ659"/>
      <c r="CR659"/>
      <c r="CS659"/>
      <c r="CT659"/>
      <c r="CU659" s="86"/>
      <c r="CV659" s="86"/>
      <c r="CW659" s="86"/>
      <c r="CX659" s="86"/>
      <c r="CY659" s="86"/>
      <c r="CZ659"/>
      <c r="DA659"/>
      <c r="DB659"/>
      <c r="DC659"/>
      <c r="DD659"/>
      <c r="DE659"/>
      <c r="DF659"/>
      <c r="DG659">
        <v>451</v>
      </c>
      <c r="DH659">
        <v>520.5185546875</v>
      </c>
      <c r="DI659">
        <v>-21.398405075073242</v>
      </c>
      <c r="DJ659">
        <v>49.933334350585938</v>
      </c>
      <c r="DK659">
        <v>133</v>
      </c>
      <c r="DL659">
        <v>120</v>
      </c>
      <c r="DM659"/>
      <c r="DN659"/>
      <c r="DO659"/>
      <c r="DP659"/>
      <c r="DQ659"/>
      <c r="DR659"/>
      <c r="DS659"/>
      <c r="DT659"/>
      <c r="DU659"/>
      <c r="DV659"/>
      <c r="DW659"/>
      <c r="DX659"/>
      <c r="DY659"/>
      <c r="DZ659"/>
      <c r="EA659"/>
      <c r="EB659"/>
      <c r="EC659"/>
      <c r="ED659"/>
      <c r="EE659"/>
      <c r="EF659"/>
      <c r="EG659"/>
      <c r="EH659"/>
      <c r="EI659"/>
      <c r="EJ659" s="159"/>
      <c r="EK659" s="159"/>
      <c r="EL659" s="160"/>
      <c r="FA659" s="78"/>
    </row>
    <row r="660" spans="64:157">
      <c r="BL660" s="14"/>
      <c r="BM660" s="66"/>
      <c r="BN660" s="55"/>
      <c r="BY660" s="57" t="s">
        <v>2037</v>
      </c>
      <c r="BZ660" s="14" t="s">
        <v>427</v>
      </c>
      <c r="CA660" s="245">
        <v>41726.716273148151</v>
      </c>
      <c r="CB660" t="s">
        <v>2822</v>
      </c>
      <c r="CC660" s="13"/>
      <c r="CD660" s="67"/>
      <c r="CF660" s="71"/>
      <c r="CG660" s="71"/>
      <c r="CH660" s="71"/>
      <c r="CN660"/>
      <c r="CO660"/>
      <c r="CP660"/>
      <c r="CQ660"/>
      <c r="CR660"/>
      <c r="CS660"/>
      <c r="CT660"/>
      <c r="CU660" s="86"/>
      <c r="CV660" s="86"/>
      <c r="CW660" s="86"/>
      <c r="CX660" s="86"/>
      <c r="CY660" s="86"/>
      <c r="CZ660"/>
      <c r="DA660"/>
      <c r="DB660"/>
      <c r="DC660"/>
      <c r="DD660"/>
      <c r="DE660"/>
      <c r="DF660"/>
      <c r="DG660">
        <v>451</v>
      </c>
      <c r="DH660">
        <v>518.10552978515625</v>
      </c>
      <c r="DI660">
        <v>-21.398405075073242</v>
      </c>
      <c r="DJ660">
        <v>50.666667938232422</v>
      </c>
      <c r="DK660">
        <v>132</v>
      </c>
      <c r="DL660">
        <v>120</v>
      </c>
      <c r="DM660"/>
      <c r="DN660"/>
      <c r="DO660"/>
      <c r="DP660"/>
      <c r="DQ660"/>
      <c r="DR660"/>
      <c r="DS660"/>
      <c r="DT660"/>
      <c r="DU660"/>
      <c r="DV660"/>
      <c r="DW660"/>
      <c r="DX660"/>
      <c r="DY660"/>
      <c r="DZ660"/>
      <c r="EA660"/>
      <c r="EB660"/>
      <c r="EC660"/>
      <c r="ED660"/>
      <c r="EE660"/>
      <c r="EF660"/>
      <c r="EG660"/>
      <c r="EH660"/>
      <c r="EI660"/>
      <c r="EJ660" s="159"/>
      <c r="EK660" s="159"/>
      <c r="EL660" s="160"/>
      <c r="FA660" s="78"/>
    </row>
    <row r="661" spans="64:157">
      <c r="BL661" s="14"/>
      <c r="BM661" s="66"/>
      <c r="BN661" s="55"/>
      <c r="BY661" s="57" t="s">
        <v>2038</v>
      </c>
      <c r="BZ661" s="14" t="s">
        <v>2456</v>
      </c>
      <c r="CA661" s="245">
        <v>41726.716273148151</v>
      </c>
      <c r="CB661" t="s">
        <v>2823</v>
      </c>
      <c r="CC661" s="13"/>
      <c r="CD661" s="67"/>
      <c r="CF661" s="71"/>
      <c r="CG661" s="71"/>
      <c r="CH661" s="71"/>
      <c r="CN661"/>
      <c r="CO661"/>
      <c r="CP661"/>
      <c r="CQ661"/>
      <c r="CR661"/>
      <c r="CS661"/>
      <c r="CT661"/>
      <c r="CU661" s="86"/>
      <c r="CV661" s="86"/>
      <c r="CW661" s="86"/>
      <c r="CX661" s="86"/>
      <c r="CY661" s="86"/>
      <c r="CZ661"/>
      <c r="DA661"/>
      <c r="DB661"/>
      <c r="DC661"/>
      <c r="DD661"/>
      <c r="DE661"/>
      <c r="DF661"/>
      <c r="DG661">
        <v>452</v>
      </c>
      <c r="DH661">
        <v>516.173095703125</v>
      </c>
      <c r="DI661">
        <v>-21.262258529663086</v>
      </c>
      <c r="DJ661">
        <v>48.400001525878906</v>
      </c>
      <c r="DK661">
        <v>131</v>
      </c>
      <c r="DL661">
        <v>120</v>
      </c>
      <c r="DM661"/>
      <c r="DN661"/>
      <c r="DO661"/>
      <c r="DP661"/>
      <c r="DQ661"/>
      <c r="DR661"/>
      <c r="DS661"/>
      <c r="DT661"/>
      <c r="DU661"/>
      <c r="DV661"/>
      <c r="DW661"/>
      <c r="DX661"/>
      <c r="DY661"/>
      <c r="DZ661"/>
      <c r="EA661"/>
      <c r="EB661"/>
      <c r="EC661"/>
      <c r="ED661"/>
      <c r="EE661"/>
      <c r="EF661"/>
      <c r="EG661"/>
      <c r="EH661"/>
      <c r="EI661"/>
      <c r="EJ661" s="159"/>
      <c r="EK661" s="159"/>
      <c r="EL661" s="160"/>
      <c r="FA661" s="78"/>
    </row>
    <row r="662" spans="64:157">
      <c r="BL662" s="14"/>
      <c r="BM662" s="66"/>
      <c r="BN662" s="55"/>
      <c r="BY662" s="57" t="s">
        <v>2039</v>
      </c>
      <c r="BZ662" s="14" t="s">
        <v>2458</v>
      </c>
      <c r="CA662" s="245">
        <v>41726.716273148151</v>
      </c>
      <c r="CB662" t="s">
        <v>2824</v>
      </c>
      <c r="CC662" s="13"/>
      <c r="CD662" s="67"/>
      <c r="CF662" s="71"/>
      <c r="CG662" s="71"/>
      <c r="CH662" s="71"/>
      <c r="CN662"/>
      <c r="CO662"/>
      <c r="CP662"/>
      <c r="CQ662"/>
      <c r="CR662"/>
      <c r="CS662"/>
      <c r="CT662"/>
      <c r="CU662" s="86"/>
      <c r="CV662" s="86"/>
      <c r="CW662" s="86"/>
      <c r="CX662" s="86"/>
      <c r="CY662" s="86"/>
      <c r="CZ662"/>
      <c r="DA662"/>
      <c r="DB662"/>
      <c r="DC662"/>
      <c r="DD662"/>
      <c r="DE662"/>
      <c r="DF662"/>
      <c r="DG662">
        <v>453</v>
      </c>
      <c r="DH662">
        <v>515.054443359375</v>
      </c>
      <c r="DI662">
        <v>-21.126544952392578</v>
      </c>
      <c r="DJ662">
        <v>44.466667175292969</v>
      </c>
      <c r="DK662">
        <v>130</v>
      </c>
      <c r="DL662">
        <v>120</v>
      </c>
      <c r="DM662"/>
      <c r="DN662"/>
      <c r="DO662"/>
      <c r="DP662"/>
      <c r="DQ662"/>
      <c r="DR662"/>
      <c r="DS662"/>
      <c r="DT662"/>
      <c r="DU662"/>
      <c r="DV662"/>
      <c r="DW662"/>
      <c r="DX662"/>
      <c r="DY662"/>
      <c r="DZ662"/>
      <c r="EA662"/>
      <c r="EB662"/>
      <c r="EC662"/>
      <c r="ED662"/>
      <c r="EE662"/>
      <c r="EF662"/>
      <c r="EG662"/>
      <c r="EH662"/>
      <c r="EI662"/>
      <c r="EJ662" s="159"/>
      <c r="EK662" s="159"/>
      <c r="EL662" s="160"/>
      <c r="FA662" s="78"/>
    </row>
    <row r="663" spans="64:157">
      <c r="BL663" s="14"/>
      <c r="BM663" s="66"/>
      <c r="BN663" s="55"/>
      <c r="BY663" s="57" t="s">
        <v>2040</v>
      </c>
      <c r="BZ663" s="14" t="s">
        <v>2460</v>
      </c>
      <c r="CA663" s="245">
        <v>41726.716273148151</v>
      </c>
      <c r="CB663" t="s">
        <v>2825</v>
      </c>
      <c r="CC663" s="13"/>
      <c r="CD663" s="67"/>
      <c r="CF663" s="71"/>
      <c r="CG663" s="71"/>
      <c r="CH663" s="71"/>
      <c r="CN663"/>
      <c r="CO663"/>
      <c r="CP663"/>
      <c r="CQ663"/>
      <c r="CR663"/>
      <c r="CS663"/>
      <c r="CT663"/>
      <c r="CU663" s="86"/>
      <c r="CV663" s="86"/>
      <c r="CW663" s="86"/>
      <c r="CX663" s="86"/>
      <c r="CY663" s="86"/>
      <c r="CZ663"/>
      <c r="DA663"/>
      <c r="DB663"/>
      <c r="DC663"/>
      <c r="DD663"/>
      <c r="DE663"/>
      <c r="DF663"/>
      <c r="DG663">
        <v>454</v>
      </c>
      <c r="DH663">
        <v>513.41619873046875</v>
      </c>
      <c r="DI663">
        <v>-20.991268157958984</v>
      </c>
      <c r="DJ663">
        <v>47.200000762939453</v>
      </c>
      <c r="DK663">
        <v>133</v>
      </c>
      <c r="DL663">
        <v>120</v>
      </c>
      <c r="DM663"/>
      <c r="DN663"/>
      <c r="DO663"/>
      <c r="DP663"/>
      <c r="DQ663"/>
      <c r="DR663"/>
      <c r="DS663"/>
      <c r="DT663"/>
      <c r="DU663"/>
      <c r="DV663"/>
      <c r="DW663"/>
      <c r="DX663"/>
      <c r="DY663"/>
      <c r="DZ663"/>
      <c r="EA663"/>
      <c r="EB663"/>
      <c r="EC663"/>
      <c r="ED663"/>
      <c r="EE663"/>
      <c r="EF663"/>
      <c r="EG663"/>
      <c r="EH663"/>
      <c r="EI663"/>
      <c r="EJ663" s="159"/>
      <c r="EK663" s="159"/>
      <c r="EL663" s="160"/>
      <c r="FA663" s="78"/>
    </row>
    <row r="664" spans="64:157">
      <c r="BL664" s="14"/>
      <c r="BM664" s="66"/>
      <c r="BN664" s="55"/>
      <c r="BY664" s="57" t="s">
        <v>2041</v>
      </c>
      <c r="BZ664" s="14" t="s">
        <v>2462</v>
      </c>
      <c r="CA664" s="245">
        <v>41726.716273148151</v>
      </c>
      <c r="CB664" t="s">
        <v>2826</v>
      </c>
      <c r="CC664" s="13"/>
      <c r="CD664" s="67"/>
      <c r="CF664" s="71"/>
      <c r="CG664" s="71"/>
      <c r="CH664" s="71"/>
      <c r="CN664"/>
      <c r="CO664"/>
      <c r="CP664"/>
      <c r="CQ664"/>
      <c r="CR664"/>
      <c r="CS664"/>
      <c r="CT664"/>
      <c r="CU664" s="86"/>
      <c r="CV664" s="86"/>
      <c r="CW664" s="86"/>
      <c r="CX664" s="86"/>
      <c r="CY664" s="86"/>
      <c r="CZ664"/>
      <c r="DA664"/>
      <c r="DB664"/>
      <c r="DC664"/>
      <c r="DD664"/>
      <c r="DE664"/>
      <c r="DF664"/>
      <c r="DG664">
        <v>454</v>
      </c>
      <c r="DH664">
        <v>510.6712646484375</v>
      </c>
      <c r="DI664">
        <v>-20.991268157958984</v>
      </c>
      <c r="DJ664">
        <v>52.733333587646484</v>
      </c>
      <c r="DK664">
        <v>132</v>
      </c>
      <c r="DL664">
        <v>120</v>
      </c>
      <c r="DM664"/>
      <c r="DN664"/>
      <c r="DO664"/>
      <c r="DP664"/>
      <c r="DQ664"/>
      <c r="DR664"/>
      <c r="DS664"/>
      <c r="DT664"/>
      <c r="DU664"/>
      <c r="DV664"/>
      <c r="DW664"/>
      <c r="DX664"/>
      <c r="DY664"/>
      <c r="DZ664"/>
      <c r="EA664"/>
      <c r="EB664"/>
      <c r="EC664"/>
      <c r="ED664"/>
      <c r="EE664"/>
      <c r="EF664"/>
      <c r="EG664"/>
      <c r="EH664"/>
      <c r="EI664"/>
      <c r="EJ664" s="159"/>
      <c r="EK664" s="159"/>
      <c r="EL664" s="160"/>
      <c r="FA664" s="78"/>
    </row>
    <row r="665" spans="64:157">
      <c r="BL665" s="14"/>
      <c r="BM665" s="66"/>
      <c r="BN665" s="55"/>
      <c r="BY665" s="57" t="s">
        <v>2042</v>
      </c>
      <c r="BZ665" s="14" t="s">
        <v>2454</v>
      </c>
      <c r="CA665" s="245">
        <v>41726.716284722221</v>
      </c>
      <c r="CB665" t="s">
        <v>2220</v>
      </c>
      <c r="CC665" s="13"/>
      <c r="CD665" s="67"/>
      <c r="CF665" s="71"/>
      <c r="CG665" s="71"/>
      <c r="CH665" s="71"/>
      <c r="CN665"/>
      <c r="CO665"/>
      <c r="CP665"/>
      <c r="CQ665"/>
      <c r="CR665"/>
      <c r="CS665"/>
      <c r="CT665"/>
      <c r="CU665" s="86"/>
      <c r="CV665" s="86"/>
      <c r="CW665" s="86"/>
      <c r="CX665" s="86"/>
      <c r="CY665" s="86"/>
      <c r="CZ665"/>
      <c r="DA665"/>
      <c r="DB665"/>
      <c r="DC665"/>
      <c r="DD665"/>
      <c r="DE665"/>
      <c r="DF665"/>
      <c r="DG665">
        <v>455</v>
      </c>
      <c r="DH665">
        <v>508.36663818359375</v>
      </c>
      <c r="DI665">
        <v>-20.856424331665039</v>
      </c>
      <c r="DJ665">
        <v>50.666667938232422</v>
      </c>
      <c r="DK665">
        <v>131</v>
      </c>
      <c r="DL665">
        <v>120</v>
      </c>
      <c r="DM665"/>
      <c r="DN665"/>
      <c r="DO665"/>
      <c r="DP665"/>
      <c r="DQ665"/>
      <c r="DR665"/>
      <c r="DS665"/>
      <c r="DT665"/>
      <c r="DU665"/>
      <c r="DV665"/>
      <c r="DW665"/>
      <c r="DX665"/>
      <c r="DY665"/>
      <c r="DZ665"/>
      <c r="EA665"/>
      <c r="EB665"/>
      <c r="EC665"/>
      <c r="ED665"/>
      <c r="EE665"/>
      <c r="EF665"/>
      <c r="EG665"/>
      <c r="EH665"/>
      <c r="EI665"/>
      <c r="EJ665" s="159"/>
      <c r="EK665" s="159"/>
      <c r="EL665" s="160"/>
      <c r="FA665" s="78"/>
    </row>
    <row r="666" spans="64:157">
      <c r="BL666" s="14"/>
      <c r="BM666" s="66"/>
      <c r="BN666" s="55"/>
      <c r="BY666" s="57" t="s">
        <v>2043</v>
      </c>
      <c r="BZ666" s="14" t="s">
        <v>427</v>
      </c>
      <c r="CA666" s="245">
        <v>41726.716284722221</v>
      </c>
      <c r="CB666" t="s">
        <v>2827</v>
      </c>
      <c r="CC666" s="13"/>
      <c r="CD666" s="67"/>
      <c r="CF666" s="71"/>
      <c r="CG666" s="71"/>
      <c r="CH666" s="71"/>
      <c r="CN666"/>
      <c r="CO666"/>
      <c r="CP666"/>
      <c r="CQ666"/>
      <c r="CR666"/>
      <c r="CS666"/>
      <c r="CT666"/>
      <c r="CU666" s="86"/>
      <c r="CV666" s="86"/>
      <c r="CW666" s="86"/>
      <c r="CX666" s="86"/>
      <c r="CY666" s="86"/>
      <c r="CZ666"/>
      <c r="DA666"/>
      <c r="DB666"/>
      <c r="DC666"/>
      <c r="DD666"/>
      <c r="DE666"/>
      <c r="DF666"/>
      <c r="DG666">
        <v>456</v>
      </c>
      <c r="DH666">
        <v>506.715576171875</v>
      </c>
      <c r="DI666">
        <v>-20.722015380859375</v>
      </c>
      <c r="DJ666">
        <v>47.533332824707031</v>
      </c>
      <c r="DK666">
        <v>129</v>
      </c>
      <c r="DL666">
        <v>120</v>
      </c>
      <c r="DM666"/>
      <c r="DN666"/>
      <c r="DO666"/>
      <c r="DP666"/>
      <c r="DQ666"/>
      <c r="DR666"/>
      <c r="DS666"/>
      <c r="DT666"/>
      <c r="DU666"/>
      <c r="DV666"/>
      <c r="DW666"/>
      <c r="DX666"/>
      <c r="DY666"/>
      <c r="DZ666"/>
      <c r="EA666"/>
      <c r="EB666"/>
      <c r="EC666"/>
      <c r="ED666"/>
      <c r="EE666"/>
      <c r="EF666"/>
      <c r="EG666"/>
      <c r="EH666"/>
      <c r="EI666"/>
      <c r="EJ666" s="159"/>
      <c r="EK666" s="159"/>
      <c r="EL666" s="160"/>
      <c r="FA666" s="78"/>
    </row>
    <row r="667" spans="64:157">
      <c r="BL667" s="14"/>
      <c r="BM667" s="66"/>
      <c r="BN667" s="55"/>
      <c r="BY667" s="57" t="s">
        <v>2044</v>
      </c>
      <c r="BZ667" s="14" t="s">
        <v>2456</v>
      </c>
      <c r="CA667" s="245">
        <v>41726.716284722221</v>
      </c>
      <c r="CB667" t="s">
        <v>2828</v>
      </c>
      <c r="CC667" s="13"/>
      <c r="CD667" s="67"/>
      <c r="CF667" s="71"/>
      <c r="CG667" s="71"/>
      <c r="CH667" s="71"/>
      <c r="CN667"/>
      <c r="CO667"/>
      <c r="CP667"/>
      <c r="CQ667"/>
      <c r="CR667"/>
      <c r="CS667"/>
      <c r="CT667"/>
      <c r="CU667" s="86"/>
      <c r="CV667" s="86"/>
      <c r="CW667" s="86"/>
      <c r="CX667" s="86"/>
      <c r="CY667" s="86"/>
      <c r="CZ667"/>
      <c r="DA667"/>
      <c r="DB667"/>
      <c r="DC667"/>
      <c r="DD667"/>
      <c r="DE667"/>
      <c r="DF667"/>
      <c r="DG667">
        <v>456</v>
      </c>
      <c r="DH667">
        <v>504.11782836914062</v>
      </c>
      <c r="DI667">
        <v>-20.722015380859375</v>
      </c>
      <c r="DJ667">
        <v>52.266666412353516</v>
      </c>
      <c r="DK667">
        <v>131</v>
      </c>
      <c r="DL667">
        <v>120</v>
      </c>
      <c r="DM667"/>
      <c r="DN667"/>
      <c r="DO667"/>
      <c r="DP667"/>
      <c r="DQ667"/>
      <c r="DR667"/>
      <c r="DS667"/>
      <c r="DT667"/>
      <c r="DU667"/>
      <c r="DV667"/>
      <c r="DW667"/>
      <c r="DX667"/>
      <c r="DY667"/>
      <c r="DZ667"/>
      <c r="EA667"/>
      <c r="EB667"/>
      <c r="EC667"/>
      <c r="ED667"/>
      <c r="EE667"/>
      <c r="EF667"/>
      <c r="EG667"/>
      <c r="EH667"/>
      <c r="EI667"/>
      <c r="EJ667" s="159"/>
      <c r="EK667" s="159"/>
      <c r="EL667" s="160"/>
      <c r="FA667" s="78"/>
    </row>
    <row r="668" spans="64:157">
      <c r="BL668" s="14"/>
      <c r="BM668" s="66"/>
      <c r="BN668" s="55"/>
      <c r="BY668" s="57" t="s">
        <v>2045</v>
      </c>
      <c r="BZ668" s="14" t="s">
        <v>2458</v>
      </c>
      <c r="CA668" s="245">
        <v>41726.716284722221</v>
      </c>
      <c r="CB668" t="s">
        <v>2829</v>
      </c>
      <c r="CC668" s="13"/>
      <c r="CD668" s="67"/>
      <c r="CF668" s="71"/>
      <c r="CG668" s="71"/>
      <c r="CH668" s="71"/>
      <c r="CN668"/>
      <c r="CO668"/>
      <c r="CP668"/>
      <c r="CQ668"/>
      <c r="CR668"/>
      <c r="CS668"/>
      <c r="CT668"/>
      <c r="CU668" s="86"/>
      <c r="CV668" s="86"/>
      <c r="CW668" s="86"/>
      <c r="CX668" s="86"/>
      <c r="CY668" s="86"/>
      <c r="CZ668"/>
      <c r="DA668"/>
      <c r="DB668"/>
      <c r="DC668"/>
      <c r="DD668"/>
      <c r="DE668"/>
      <c r="DF668"/>
      <c r="DG668">
        <v>457</v>
      </c>
      <c r="DH668">
        <v>501.45355224609375</v>
      </c>
      <c r="DI668">
        <v>-20.588041305541992</v>
      </c>
      <c r="DJ668">
        <v>52.733333587646484</v>
      </c>
      <c r="DK668">
        <v>129</v>
      </c>
      <c r="DL668">
        <v>120</v>
      </c>
      <c r="DM668"/>
      <c r="DN668"/>
      <c r="DO668"/>
      <c r="DP668"/>
      <c r="DQ668"/>
      <c r="DR668"/>
      <c r="DS668"/>
      <c r="DT668"/>
      <c r="DU668"/>
      <c r="DV668"/>
      <c r="DW668"/>
      <c r="DX668"/>
      <c r="DY668"/>
      <c r="DZ668"/>
      <c r="EA668"/>
      <c r="EB668"/>
      <c r="EC668"/>
      <c r="ED668"/>
      <c r="EE668"/>
      <c r="EF668"/>
      <c r="EG668"/>
      <c r="EH668"/>
      <c r="EI668"/>
      <c r="EJ668" s="159"/>
      <c r="EK668" s="159"/>
      <c r="EL668" s="160"/>
      <c r="FA668" s="78"/>
    </row>
    <row r="669" spans="64:157">
      <c r="BL669" s="14"/>
      <c r="BM669" s="66"/>
      <c r="BN669" s="55"/>
      <c r="BY669" s="57" t="s">
        <v>2046</v>
      </c>
      <c r="BZ669" s="14" t="s">
        <v>2460</v>
      </c>
      <c r="CA669" s="245">
        <v>41726.716284722221</v>
      </c>
      <c r="CB669" t="s">
        <v>2830</v>
      </c>
      <c r="CC669" s="13"/>
      <c r="CD669" s="67"/>
      <c r="CF669" s="71"/>
      <c r="CG669" s="71"/>
      <c r="CH669" s="71"/>
      <c r="CN669"/>
      <c r="CO669"/>
      <c r="CP669"/>
      <c r="CQ669"/>
      <c r="CR669"/>
      <c r="CS669"/>
      <c r="CT669"/>
      <c r="CU669" s="86"/>
      <c r="CV669" s="86"/>
      <c r="CW669" s="86"/>
      <c r="CX669" s="86"/>
      <c r="CY669" s="86"/>
      <c r="CZ669"/>
      <c r="DA669"/>
      <c r="DB669"/>
      <c r="DC669"/>
      <c r="DD669"/>
      <c r="DE669"/>
      <c r="DF669"/>
      <c r="DG669">
        <v>458</v>
      </c>
      <c r="DH669">
        <v>499.962646484375</v>
      </c>
      <c r="DI669">
        <v>-20.454502105712891</v>
      </c>
      <c r="DJ669">
        <v>47</v>
      </c>
      <c r="DK669">
        <v>127</v>
      </c>
      <c r="DL669">
        <v>120</v>
      </c>
      <c r="DM669"/>
      <c r="DN669"/>
      <c r="DO669"/>
      <c r="DP669"/>
      <c r="DQ669"/>
      <c r="DR669"/>
      <c r="DS669"/>
      <c r="DT669"/>
      <c r="DU669"/>
      <c r="DV669"/>
      <c r="DW669"/>
      <c r="DX669"/>
      <c r="DY669"/>
      <c r="DZ669"/>
      <c r="EA669"/>
      <c r="EB669"/>
      <c r="EC669"/>
      <c r="ED669"/>
      <c r="EE669"/>
      <c r="EF669"/>
      <c r="EG669"/>
      <c r="EH669"/>
      <c r="EI669"/>
      <c r="EJ669" s="159"/>
      <c r="EK669" s="159"/>
      <c r="EL669" s="160"/>
      <c r="FA669" s="78"/>
    </row>
    <row r="670" spans="64:157">
      <c r="BL670" s="14"/>
      <c r="BM670" s="66"/>
      <c r="BN670" s="55"/>
      <c r="BY670" s="57" t="s">
        <v>1902</v>
      </c>
      <c r="BZ670" s="14" t="s">
        <v>2462</v>
      </c>
      <c r="CA670" s="245">
        <v>41726.716284722221</v>
      </c>
      <c r="CB670" t="s">
        <v>2831</v>
      </c>
      <c r="CC670" s="13"/>
      <c r="CD670" s="67"/>
      <c r="CF670" s="71"/>
      <c r="CG670" s="71"/>
      <c r="CH670" s="71"/>
      <c r="CN670"/>
      <c r="CO670"/>
      <c r="CP670"/>
      <c r="CQ670"/>
      <c r="CR670"/>
      <c r="CS670"/>
      <c r="CT670"/>
      <c r="CU670" s="86"/>
      <c r="CV670" s="86"/>
      <c r="CW670" s="86"/>
      <c r="CX670" s="86"/>
      <c r="CY670" s="86"/>
      <c r="CZ670"/>
      <c r="DA670"/>
      <c r="DB670"/>
      <c r="DC670"/>
      <c r="DD670"/>
      <c r="DE670"/>
      <c r="DF670"/>
      <c r="DG670">
        <v>459</v>
      </c>
      <c r="DH670">
        <v>498.36502075195312</v>
      </c>
      <c r="DI670">
        <v>-20.32139778137207</v>
      </c>
      <c r="DJ670">
        <v>47.666667938232422</v>
      </c>
      <c r="DK670">
        <v>126</v>
      </c>
      <c r="DL670">
        <v>120</v>
      </c>
      <c r="DM670"/>
      <c r="DN670"/>
      <c r="DO670"/>
      <c r="DP670"/>
      <c r="DQ670"/>
      <c r="DR670"/>
      <c r="DS670"/>
      <c r="DT670"/>
      <c r="DU670"/>
      <c r="DV670"/>
      <c r="DW670"/>
      <c r="DX670"/>
      <c r="DY670"/>
      <c r="DZ670"/>
      <c r="EA670"/>
      <c r="EB670"/>
      <c r="EC670"/>
      <c r="ED670"/>
      <c r="EE670"/>
      <c r="EF670"/>
      <c r="EG670"/>
      <c r="EH670"/>
      <c r="EI670"/>
      <c r="EJ670" s="159"/>
      <c r="EK670" s="159"/>
      <c r="EL670" s="160"/>
      <c r="FA670" s="78"/>
    </row>
    <row r="671" spans="64:157">
      <c r="BL671" s="14"/>
      <c r="BM671" s="66"/>
      <c r="BN671" s="55"/>
      <c r="BY671" s="57" t="s">
        <v>1903</v>
      </c>
      <c r="BZ671" s="14" t="s">
        <v>2454</v>
      </c>
      <c r="CA671" s="245">
        <v>41726.716296296298</v>
      </c>
      <c r="CB671" t="s">
        <v>2220</v>
      </c>
      <c r="CC671" s="13"/>
      <c r="CD671" s="67"/>
      <c r="CF671" s="71"/>
      <c r="CG671" s="71"/>
      <c r="CH671" s="71"/>
      <c r="CN671"/>
      <c r="CO671"/>
      <c r="CP671"/>
      <c r="CQ671"/>
      <c r="CR671"/>
      <c r="CS671"/>
      <c r="CT671"/>
      <c r="CU671" s="86"/>
      <c r="CV671" s="86"/>
      <c r="CW671" s="86"/>
      <c r="CX671" s="86"/>
      <c r="CY671" s="86"/>
      <c r="CZ671"/>
      <c r="DA671"/>
      <c r="DB671"/>
      <c r="DC671"/>
      <c r="DD671"/>
      <c r="DE671"/>
      <c r="DF671"/>
      <c r="DG671">
        <v>459</v>
      </c>
      <c r="DH671">
        <v>495.54074096679687</v>
      </c>
      <c r="DI671">
        <v>-20.32139778137207</v>
      </c>
      <c r="DJ671">
        <v>53.799999237060547</v>
      </c>
      <c r="DK671">
        <v>128</v>
      </c>
      <c r="DL671">
        <v>120</v>
      </c>
      <c r="DM671"/>
      <c r="DN671"/>
      <c r="DO671"/>
      <c r="DP671"/>
      <c r="DQ671"/>
      <c r="DR671"/>
      <c r="DS671"/>
      <c r="DT671"/>
      <c r="DU671"/>
      <c r="DV671"/>
      <c r="DW671"/>
      <c r="DX671"/>
      <c r="DY671"/>
      <c r="DZ671"/>
      <c r="EA671"/>
      <c r="EB671"/>
      <c r="EC671"/>
      <c r="ED671"/>
      <c r="EE671"/>
      <c r="EF671"/>
      <c r="EG671"/>
      <c r="EH671"/>
      <c r="EI671"/>
      <c r="EJ671" s="159"/>
      <c r="EK671" s="159"/>
      <c r="EL671" s="160"/>
      <c r="FA671" s="78"/>
    </row>
    <row r="672" spans="64:157">
      <c r="BL672" s="14"/>
      <c r="BM672" s="66"/>
      <c r="BN672" s="55"/>
      <c r="BY672" s="57" t="s">
        <v>1904</v>
      </c>
      <c r="BZ672" s="14" t="s">
        <v>427</v>
      </c>
      <c r="CA672" s="245">
        <v>41726.716296296298</v>
      </c>
      <c r="CB672" t="s">
        <v>2832</v>
      </c>
      <c r="CC672" s="13"/>
      <c r="CD672" s="67"/>
      <c r="CF672" s="71"/>
      <c r="CG672" s="71"/>
      <c r="CH672" s="71"/>
      <c r="CN672"/>
      <c r="CO672"/>
      <c r="CP672"/>
      <c r="CQ672"/>
      <c r="CR672"/>
      <c r="CS672"/>
      <c r="CT672"/>
      <c r="CU672" s="86"/>
      <c r="CV672" s="86"/>
      <c r="CW672" s="86"/>
      <c r="CX672" s="86"/>
      <c r="CY672" s="86"/>
      <c r="CZ672"/>
      <c r="DA672"/>
      <c r="DB672"/>
      <c r="DC672"/>
      <c r="DD672"/>
      <c r="DE672"/>
      <c r="DF672"/>
      <c r="DG672">
        <v>460</v>
      </c>
      <c r="DH672">
        <v>493.48965454101562</v>
      </c>
      <c r="DI672">
        <v>-20.188726425170898</v>
      </c>
      <c r="DJ672">
        <v>50.066665649414062</v>
      </c>
      <c r="DK672">
        <v>129</v>
      </c>
      <c r="DL672">
        <v>120</v>
      </c>
      <c r="DM672"/>
      <c r="DN672"/>
      <c r="DO672"/>
      <c r="DP672"/>
      <c r="DQ672"/>
      <c r="DR672"/>
      <c r="DS672"/>
      <c r="DT672"/>
      <c r="DU672"/>
      <c r="DV672"/>
      <c r="DW672"/>
      <c r="DX672"/>
      <c r="DY672"/>
      <c r="DZ672"/>
      <c r="EA672"/>
      <c r="EB672"/>
      <c r="EC672"/>
      <c r="ED672"/>
      <c r="EE672"/>
      <c r="EF672"/>
      <c r="EG672"/>
      <c r="EH672"/>
      <c r="EI672"/>
      <c r="EJ672" s="159"/>
      <c r="EK672" s="159"/>
      <c r="EL672" s="160"/>
      <c r="FA672" s="78"/>
    </row>
    <row r="673" spans="64:157">
      <c r="BL673" s="14"/>
      <c r="BM673" s="66"/>
      <c r="BN673" s="55"/>
      <c r="BY673" s="57" t="s">
        <v>1905</v>
      </c>
      <c r="BZ673" s="14" t="s">
        <v>2456</v>
      </c>
      <c r="CA673" s="245">
        <v>41726.716296296298</v>
      </c>
      <c r="CB673" t="s">
        <v>2833</v>
      </c>
      <c r="CC673" s="13"/>
      <c r="CD673" s="67"/>
      <c r="CF673" s="71"/>
      <c r="CG673" s="71"/>
      <c r="CH673" s="71"/>
      <c r="CN673"/>
      <c r="CO673"/>
      <c r="CP673"/>
      <c r="CQ673"/>
      <c r="CR673"/>
      <c r="CS673"/>
      <c r="CT673"/>
      <c r="CU673" s="86"/>
      <c r="CV673" s="86"/>
      <c r="CW673" s="86"/>
      <c r="CX673" s="86"/>
      <c r="CY673" s="86"/>
      <c r="CZ673"/>
      <c r="DA673"/>
      <c r="DB673"/>
      <c r="DC673"/>
      <c r="DD673"/>
      <c r="DE673"/>
      <c r="DF673"/>
      <c r="DG673">
        <v>461</v>
      </c>
      <c r="DH673">
        <v>491.42501831054687</v>
      </c>
      <c r="DI673">
        <v>-20.056489944458008</v>
      </c>
      <c r="DJ673">
        <v>50.266666412353516</v>
      </c>
      <c r="DK673">
        <v>127</v>
      </c>
      <c r="DL673">
        <v>120</v>
      </c>
      <c r="DM673"/>
      <c r="DN673"/>
      <c r="DO673"/>
      <c r="DP673"/>
      <c r="DQ673"/>
      <c r="DR673"/>
      <c r="DS673"/>
      <c r="DT673"/>
      <c r="DU673"/>
      <c r="DV673"/>
      <c r="DW673"/>
      <c r="DX673"/>
      <c r="DY673"/>
      <c r="DZ673"/>
      <c r="EA673"/>
      <c r="EB673"/>
      <c r="EC673"/>
      <c r="ED673"/>
      <c r="EE673"/>
      <c r="EF673"/>
      <c r="EG673"/>
      <c r="EH673"/>
      <c r="EI673"/>
      <c r="EJ673" s="159"/>
      <c r="EK673" s="159"/>
      <c r="EL673" s="160"/>
      <c r="FA673" s="78"/>
    </row>
    <row r="674" spans="64:157">
      <c r="BL674" s="14"/>
      <c r="BM674" s="66"/>
      <c r="BN674" s="55"/>
      <c r="BY674" s="57" t="s">
        <v>1906</v>
      </c>
      <c r="BZ674" s="14" t="s">
        <v>2458</v>
      </c>
      <c r="CA674" s="245">
        <v>41726.716296296298</v>
      </c>
      <c r="CB674" t="s">
        <v>2834</v>
      </c>
      <c r="CC674" s="13"/>
      <c r="CD674" s="67"/>
      <c r="CF674" s="71"/>
      <c r="CG674" s="71"/>
      <c r="CH674" s="71"/>
      <c r="CN674"/>
      <c r="CO674"/>
      <c r="CP674"/>
      <c r="CQ674"/>
      <c r="CR674"/>
      <c r="CS674"/>
      <c r="CT674"/>
      <c r="CU674" s="86"/>
      <c r="CV674" s="86"/>
      <c r="CW674" s="86"/>
      <c r="CX674" s="86"/>
      <c r="CY674" s="86"/>
      <c r="CZ674"/>
      <c r="DA674"/>
      <c r="DB674"/>
      <c r="DC674"/>
      <c r="DD674"/>
      <c r="DE674"/>
      <c r="DF674"/>
      <c r="DG674">
        <v>462</v>
      </c>
      <c r="DH674">
        <v>490.38674926757812</v>
      </c>
      <c r="DI674">
        <v>-19.924688339233398</v>
      </c>
      <c r="DJ674">
        <v>45.266666412353516</v>
      </c>
      <c r="DK674">
        <v>125</v>
      </c>
      <c r="DL674">
        <v>120</v>
      </c>
      <c r="DM674"/>
      <c r="DN674"/>
      <c r="DO674"/>
      <c r="DP674"/>
      <c r="DQ674"/>
      <c r="DR674"/>
      <c r="DS674"/>
      <c r="DT674"/>
      <c r="DU674"/>
      <c r="DV674"/>
      <c r="DW674"/>
      <c r="DX674"/>
      <c r="DY674"/>
      <c r="DZ674"/>
      <c r="EA674"/>
      <c r="EB674"/>
      <c r="EC674"/>
      <c r="ED674"/>
      <c r="EE674"/>
      <c r="EF674"/>
      <c r="EG674"/>
      <c r="EH674"/>
      <c r="EI674"/>
      <c r="EJ674" s="159"/>
      <c r="EK674" s="159"/>
      <c r="EL674" s="160"/>
      <c r="FA674" s="78"/>
    </row>
    <row r="675" spans="64:157">
      <c r="BL675" s="14"/>
      <c r="BM675" s="66"/>
      <c r="BN675" s="55"/>
      <c r="BY675" s="57" t="s">
        <v>1907</v>
      </c>
      <c r="BZ675" s="14" t="s">
        <v>2460</v>
      </c>
      <c r="CA675" s="245">
        <v>41726.716296296298</v>
      </c>
      <c r="CB675" t="s">
        <v>2835</v>
      </c>
      <c r="CC675" s="13"/>
      <c r="CD675" s="67"/>
      <c r="CF675" s="71"/>
      <c r="CG675" s="71"/>
      <c r="CH675" s="71"/>
      <c r="CN675"/>
      <c r="CO675"/>
      <c r="CP675"/>
      <c r="CQ675"/>
      <c r="CR675"/>
      <c r="CS675"/>
      <c r="CT675"/>
      <c r="CU675" s="86"/>
      <c r="CV675" s="86"/>
      <c r="CW675" s="86"/>
      <c r="CX675" s="86"/>
      <c r="CY675" s="86"/>
      <c r="CZ675"/>
      <c r="DA675"/>
      <c r="DB675"/>
      <c r="DC675"/>
      <c r="DD675"/>
      <c r="DE675"/>
      <c r="DF675"/>
      <c r="DG675">
        <v>462</v>
      </c>
      <c r="DH675">
        <v>489.121826171875</v>
      </c>
      <c r="DI675">
        <v>-19.924688339233398</v>
      </c>
      <c r="DJ675">
        <v>46.400001525878906</v>
      </c>
      <c r="DK675">
        <v>124</v>
      </c>
      <c r="DL675">
        <v>120</v>
      </c>
      <c r="DM675"/>
      <c r="DN675"/>
      <c r="DO675"/>
      <c r="DP675"/>
      <c r="DQ675"/>
      <c r="DR675"/>
      <c r="DS675"/>
      <c r="DT675"/>
      <c r="DU675"/>
      <c r="DV675"/>
      <c r="DW675"/>
      <c r="DX675"/>
      <c r="DY675"/>
      <c r="DZ675"/>
      <c r="EA675"/>
      <c r="EB675"/>
      <c r="EC675"/>
      <c r="ED675"/>
      <c r="EE675"/>
      <c r="EF675"/>
      <c r="EG675"/>
      <c r="EH675"/>
      <c r="EI675"/>
      <c r="EJ675" s="159"/>
      <c r="EK675" s="159"/>
      <c r="EL675" s="160"/>
      <c r="FA675" s="78"/>
    </row>
    <row r="676" spans="64:157">
      <c r="BL676" s="14"/>
      <c r="BM676" s="66"/>
      <c r="BN676" s="55"/>
      <c r="BY676" s="57" t="s">
        <v>1636</v>
      </c>
      <c r="BZ676" s="14" t="s">
        <v>2462</v>
      </c>
      <c r="CA676" s="245">
        <v>41726.716296296298</v>
      </c>
      <c r="CB676" t="s">
        <v>2836</v>
      </c>
      <c r="CC676" s="13"/>
      <c r="CD676" s="67"/>
      <c r="CF676" s="71"/>
      <c r="CG676" s="71"/>
      <c r="CH676" s="71"/>
      <c r="CN676"/>
      <c r="CO676"/>
      <c r="CP676"/>
      <c r="CQ676"/>
      <c r="CR676"/>
      <c r="CS676"/>
      <c r="CT676"/>
      <c r="CU676" s="86"/>
      <c r="CV676" s="86"/>
      <c r="CW676" s="86"/>
      <c r="CX676" s="86"/>
      <c r="CY676" s="86"/>
      <c r="CZ676"/>
      <c r="DA676"/>
      <c r="DB676"/>
      <c r="DC676"/>
      <c r="DD676"/>
      <c r="DE676"/>
      <c r="DF676"/>
      <c r="DG676">
        <v>463</v>
      </c>
      <c r="DH676">
        <v>487.14984130859375</v>
      </c>
      <c r="DI676">
        <v>-19.79332160949707</v>
      </c>
      <c r="DJ676">
        <v>50.066665649414062</v>
      </c>
      <c r="DK676">
        <v>127</v>
      </c>
      <c r="DL676">
        <v>120</v>
      </c>
      <c r="DM676"/>
      <c r="DN676"/>
      <c r="DO676"/>
      <c r="DP676"/>
      <c r="DQ676"/>
      <c r="DR676"/>
      <c r="DS676"/>
      <c r="DT676"/>
      <c r="DU676"/>
      <c r="DV676"/>
      <c r="DW676"/>
      <c r="DX676"/>
      <c r="DY676"/>
      <c r="DZ676"/>
      <c r="EA676"/>
      <c r="EB676"/>
      <c r="EC676"/>
      <c r="ED676"/>
      <c r="EE676"/>
      <c r="EF676"/>
      <c r="EG676"/>
      <c r="EH676"/>
      <c r="EI676"/>
      <c r="EJ676" s="159"/>
      <c r="EK676" s="159"/>
      <c r="EL676" s="160"/>
      <c r="FA676" s="78"/>
    </row>
    <row r="677" spans="64:157">
      <c r="BL677" s="14"/>
      <c r="BM677" s="66"/>
      <c r="BN677" s="55"/>
      <c r="BY677" s="57" t="s">
        <v>1637</v>
      </c>
      <c r="BZ677" s="14" t="s">
        <v>2454</v>
      </c>
      <c r="CA677" s="245">
        <v>41726.716307870367</v>
      </c>
      <c r="CB677" t="s">
        <v>2220</v>
      </c>
      <c r="CC677" s="13"/>
      <c r="CF677" s="71"/>
      <c r="CG677" s="71"/>
      <c r="CH677" s="71"/>
      <c r="CN677"/>
      <c r="CO677"/>
      <c r="CP677"/>
      <c r="CQ677"/>
      <c r="CR677"/>
      <c r="CS677"/>
      <c r="CT677"/>
      <c r="CU677" s="86"/>
      <c r="CV677" s="86"/>
      <c r="CW677" s="86"/>
      <c r="CX677" s="86"/>
      <c r="CY677" s="86"/>
      <c r="CZ677"/>
      <c r="DA677"/>
      <c r="DB677"/>
      <c r="DC677"/>
      <c r="DD677"/>
      <c r="DE677"/>
      <c r="DF677"/>
      <c r="DG677">
        <v>464</v>
      </c>
      <c r="DH677">
        <v>485.43069458007812</v>
      </c>
      <c r="DI677">
        <v>-19.662389755249023</v>
      </c>
      <c r="DJ677">
        <v>48.933334350585938</v>
      </c>
      <c r="DK677">
        <v>127</v>
      </c>
      <c r="DL677">
        <v>120</v>
      </c>
      <c r="DM677"/>
      <c r="DN677"/>
      <c r="DO677"/>
      <c r="DP677"/>
      <c r="DQ677"/>
      <c r="DR677"/>
      <c r="DS677"/>
      <c r="DT677"/>
      <c r="DU677"/>
      <c r="DV677"/>
      <c r="DW677"/>
      <c r="DX677"/>
      <c r="DY677"/>
      <c r="DZ677"/>
      <c r="EA677"/>
      <c r="EB677"/>
      <c r="EC677"/>
      <c r="ED677"/>
      <c r="EE677"/>
      <c r="EF677"/>
      <c r="EG677"/>
      <c r="EH677"/>
      <c r="EI677"/>
      <c r="EJ677" s="159"/>
      <c r="EK677" s="159"/>
      <c r="EL677" s="160"/>
      <c r="FA677" s="78"/>
    </row>
    <row r="678" spans="64:157">
      <c r="BL678" s="14"/>
      <c r="BM678" s="66"/>
      <c r="BN678" s="55"/>
      <c r="BY678" s="57" t="s">
        <v>1638</v>
      </c>
      <c r="BZ678" s="14" t="s">
        <v>427</v>
      </c>
      <c r="CA678" s="245">
        <v>41726.716307870367</v>
      </c>
      <c r="CB678" t="s">
        <v>2837</v>
      </c>
      <c r="CC678" s="13"/>
      <c r="CF678" s="71"/>
      <c r="CG678" s="71"/>
      <c r="CH678" s="71"/>
      <c r="CN678"/>
      <c r="CO678"/>
      <c r="CP678"/>
      <c r="CQ678"/>
      <c r="CR678"/>
      <c r="CS678"/>
      <c r="CT678"/>
      <c r="CU678" s="86"/>
      <c r="CV678" s="86"/>
      <c r="CW678" s="86"/>
      <c r="CX678" s="86"/>
      <c r="CY678" s="86"/>
      <c r="CZ678"/>
      <c r="DA678"/>
      <c r="DB678"/>
      <c r="DC678"/>
      <c r="DD678"/>
      <c r="DE678"/>
      <c r="DF678"/>
      <c r="DG678">
        <v>465</v>
      </c>
      <c r="DH678">
        <v>484.07098388671875</v>
      </c>
      <c r="DI678">
        <v>-19.531890869140625</v>
      </c>
      <c r="DJ678">
        <v>47.266666412353516</v>
      </c>
      <c r="DK678">
        <v>126</v>
      </c>
      <c r="DL678">
        <v>120</v>
      </c>
      <c r="DM678"/>
      <c r="DN678"/>
      <c r="DO678"/>
      <c r="DP678"/>
      <c r="DQ678"/>
      <c r="DR678"/>
      <c r="DS678"/>
      <c r="DT678"/>
      <c r="DU678"/>
      <c r="DV678"/>
      <c r="DW678"/>
      <c r="DX678"/>
      <c r="DY678"/>
      <c r="DZ678"/>
      <c r="EA678"/>
      <c r="EB678"/>
      <c r="EC678"/>
      <c r="ED678"/>
      <c r="EE678"/>
      <c r="EF678"/>
      <c r="EG678"/>
      <c r="EH678"/>
      <c r="EI678"/>
      <c r="EJ678" s="159"/>
      <c r="EK678" s="159"/>
      <c r="EL678" s="160"/>
      <c r="FA678" s="78"/>
    </row>
    <row r="679" spans="64:157">
      <c r="BL679" s="14"/>
      <c r="BM679" s="66"/>
      <c r="BN679" s="55"/>
      <c r="BY679" s="57" t="s">
        <v>1639</v>
      </c>
      <c r="BZ679" s="14" t="s">
        <v>2456</v>
      </c>
      <c r="CA679" s="245">
        <v>41726.716307870367</v>
      </c>
      <c r="CB679" t="s">
        <v>2838</v>
      </c>
      <c r="CC679" s="13"/>
      <c r="CF679" s="71"/>
      <c r="CG679" s="71"/>
      <c r="CH679" s="71"/>
      <c r="CN679"/>
      <c r="CO679"/>
      <c r="CP679"/>
      <c r="CQ679"/>
      <c r="CR679"/>
      <c r="CS679"/>
      <c r="CT679"/>
      <c r="CU679" s="86"/>
      <c r="CV679" s="86"/>
      <c r="CW679" s="86"/>
      <c r="CX679" s="86"/>
      <c r="CY679" s="86"/>
      <c r="CZ679"/>
      <c r="DA679"/>
      <c r="DB679"/>
      <c r="DC679"/>
      <c r="DD679"/>
      <c r="DE679"/>
      <c r="DF679"/>
      <c r="DG679">
        <v>465</v>
      </c>
      <c r="DH679">
        <v>482.65792846679687</v>
      </c>
      <c r="DI679">
        <v>-19.531890869140625</v>
      </c>
      <c r="DJ679">
        <v>47.533332824707031</v>
      </c>
      <c r="DK679">
        <v>123</v>
      </c>
      <c r="DL679">
        <v>120</v>
      </c>
      <c r="DM679"/>
      <c r="DN679"/>
      <c r="DO679"/>
      <c r="DP679"/>
      <c r="DQ679"/>
      <c r="DR679"/>
      <c r="DS679"/>
      <c r="DT679"/>
      <c r="DU679"/>
      <c r="DV679"/>
      <c r="DW679"/>
      <c r="DX679"/>
      <c r="DY679"/>
      <c r="DZ679"/>
      <c r="EA679"/>
      <c r="EB679"/>
      <c r="EC679"/>
      <c r="ED679"/>
      <c r="EE679"/>
      <c r="EF679"/>
      <c r="EG679"/>
      <c r="EH679"/>
      <c r="EI679"/>
      <c r="EJ679" s="159"/>
      <c r="EK679" s="159"/>
      <c r="EL679" s="160"/>
      <c r="FA679" s="78"/>
    </row>
    <row r="680" spans="64:157">
      <c r="BL680" s="14"/>
      <c r="BM680" s="66"/>
      <c r="BN680" s="55"/>
      <c r="BY680" s="57" t="s">
        <v>1640</v>
      </c>
      <c r="BZ680" s="14" t="s">
        <v>2458</v>
      </c>
      <c r="CA680" s="245">
        <v>41726.716307870367</v>
      </c>
      <c r="CB680" t="s">
        <v>2839</v>
      </c>
      <c r="CC680" s="13"/>
      <c r="CF680" s="71"/>
      <c r="CG680" s="71"/>
      <c r="CH680" s="71"/>
      <c r="CN680"/>
      <c r="CO680"/>
      <c r="CP680"/>
      <c r="CQ680"/>
      <c r="CR680"/>
      <c r="CS680"/>
      <c r="CT680"/>
      <c r="CU680" s="86"/>
      <c r="CV680" s="86"/>
      <c r="CW680" s="86"/>
      <c r="CX680" s="86"/>
      <c r="CY680" s="86"/>
      <c r="CZ680"/>
      <c r="DA680"/>
      <c r="DB680"/>
      <c r="DC680"/>
      <c r="DD680"/>
      <c r="DE680"/>
      <c r="DF680"/>
      <c r="DG680">
        <v>466</v>
      </c>
      <c r="DH680">
        <v>480.85757446289062</v>
      </c>
      <c r="DI680">
        <v>-19.401826858520508</v>
      </c>
      <c r="DJ680">
        <v>49.599998474121094</v>
      </c>
      <c r="DK680">
        <v>124</v>
      </c>
      <c r="DL680">
        <v>120</v>
      </c>
      <c r="DM680"/>
      <c r="DN680"/>
      <c r="DO680"/>
      <c r="DP680"/>
      <c r="DQ680"/>
      <c r="DR680"/>
      <c r="DS680"/>
      <c r="DT680"/>
      <c r="DU680"/>
      <c r="DV680"/>
      <c r="DW680"/>
      <c r="DX680"/>
      <c r="DY680"/>
      <c r="DZ680"/>
      <c r="EA680"/>
      <c r="EB680"/>
      <c r="EC680"/>
      <c r="ED680"/>
      <c r="EE680"/>
      <c r="EF680"/>
      <c r="EG680"/>
      <c r="EH680"/>
      <c r="EI680"/>
      <c r="EJ680" s="159"/>
      <c r="EK680" s="159"/>
      <c r="EL680" s="160"/>
      <c r="FA680" s="78"/>
    </row>
    <row r="681" spans="64:157">
      <c r="BL681" s="14"/>
      <c r="BM681" s="66"/>
      <c r="BN681" s="55"/>
      <c r="BY681" s="57" t="s">
        <v>1641</v>
      </c>
      <c r="BZ681" s="14" t="s">
        <v>2460</v>
      </c>
      <c r="CA681" s="245">
        <v>41726.716307870367</v>
      </c>
      <c r="CB681" t="s">
        <v>2840</v>
      </c>
      <c r="CC681" s="13"/>
      <c r="CF681" s="71"/>
      <c r="CG681" s="71"/>
      <c r="CH681" s="71"/>
      <c r="CN681"/>
      <c r="CO681"/>
      <c r="CP681"/>
      <c r="CQ681"/>
      <c r="CR681"/>
      <c r="CS681"/>
      <c r="CT681"/>
      <c r="CU681" s="86"/>
      <c r="CV681" s="86"/>
      <c r="CW681" s="86"/>
      <c r="CX681" s="86"/>
      <c r="CY681" s="86"/>
      <c r="CZ681"/>
      <c r="DA681"/>
      <c r="DB681"/>
      <c r="DC681"/>
      <c r="DD681"/>
      <c r="DE681"/>
      <c r="DF681"/>
      <c r="DG681">
        <v>467</v>
      </c>
      <c r="DH681">
        <v>479.56314086914063</v>
      </c>
      <c r="DI681">
        <v>-19.272197723388672</v>
      </c>
      <c r="DJ681">
        <v>47.200000762939453</v>
      </c>
      <c r="DK681">
        <v>124</v>
      </c>
      <c r="DL681">
        <v>120</v>
      </c>
      <c r="DM681"/>
      <c r="DN681"/>
      <c r="DO681"/>
      <c r="DP681"/>
      <c r="DQ681"/>
      <c r="DR681"/>
      <c r="DS681"/>
      <c r="DT681"/>
      <c r="DU681"/>
      <c r="DV681"/>
      <c r="DW681"/>
      <c r="DX681"/>
      <c r="DY681"/>
      <c r="DZ681"/>
      <c r="EA681"/>
      <c r="EB681"/>
      <c r="EC681"/>
      <c r="ED681"/>
      <c r="EE681"/>
      <c r="EF681"/>
      <c r="EG681"/>
      <c r="EH681"/>
      <c r="EI681"/>
      <c r="EJ681" s="159"/>
      <c r="EK681" s="159"/>
      <c r="EL681" s="160"/>
      <c r="FA681" s="78"/>
    </row>
    <row r="682" spans="64:157">
      <c r="BL682" s="14"/>
      <c r="BM682" s="66"/>
      <c r="BN682" s="55"/>
      <c r="BY682" s="57" t="s">
        <v>1642</v>
      </c>
      <c r="BZ682" s="14" t="s">
        <v>2462</v>
      </c>
      <c r="CA682" s="245">
        <v>41726.716307870367</v>
      </c>
      <c r="CB682" t="s">
        <v>2841</v>
      </c>
      <c r="CC682" s="13"/>
      <c r="CF682" s="71"/>
      <c r="CG682" s="71"/>
      <c r="CH682" s="71"/>
      <c r="CN682"/>
      <c r="CO682"/>
      <c r="CP682"/>
      <c r="CQ682"/>
      <c r="CR682"/>
      <c r="CS682"/>
      <c r="CT682"/>
      <c r="CU682" s="86"/>
      <c r="CV682" s="86"/>
      <c r="CW682" s="86"/>
      <c r="CX682" s="86"/>
      <c r="CY682" s="86"/>
      <c r="CZ682"/>
      <c r="DA682"/>
      <c r="DB682"/>
      <c r="DC682"/>
      <c r="DD682"/>
      <c r="DE682"/>
      <c r="DF682"/>
      <c r="DG682">
        <v>468</v>
      </c>
      <c r="DH682">
        <v>478.1212158203125</v>
      </c>
      <c r="DI682">
        <v>-19.143003463745117</v>
      </c>
      <c r="DJ682">
        <v>48.066665649414062</v>
      </c>
      <c r="DK682">
        <v>121</v>
      </c>
      <c r="DL682">
        <v>120</v>
      </c>
      <c r="DM682"/>
      <c r="DN682"/>
      <c r="DO682"/>
      <c r="DP682"/>
      <c r="DQ682"/>
      <c r="DR682"/>
      <c r="DS682"/>
      <c r="DT682"/>
      <c r="DU682"/>
      <c r="DV682"/>
      <c r="DW682"/>
      <c r="DX682"/>
      <c r="DY682"/>
      <c r="DZ682"/>
      <c r="EA682"/>
      <c r="EB682"/>
      <c r="EC682"/>
      <c r="ED682"/>
      <c r="EE682"/>
      <c r="EF682"/>
      <c r="EG682"/>
      <c r="EH682"/>
      <c r="EI682"/>
      <c r="EJ682" s="159"/>
      <c r="EK682" s="159"/>
      <c r="EL682" s="160"/>
      <c r="FA682" s="78"/>
    </row>
    <row r="683" spans="64:157">
      <c r="BL683" s="14"/>
      <c r="BM683" s="66"/>
      <c r="BN683" s="55"/>
      <c r="BY683" s="57" t="s">
        <v>1643</v>
      </c>
      <c r="BZ683" s="14" t="s">
        <v>2454</v>
      </c>
      <c r="CA683" s="245">
        <v>41726.716319444444</v>
      </c>
      <c r="CB683" t="s">
        <v>2220</v>
      </c>
      <c r="CC683" s="13"/>
      <c r="CF683" s="71"/>
      <c r="CG683" s="71"/>
      <c r="CH683" s="55"/>
      <c r="CN683"/>
      <c r="CO683"/>
      <c r="CP683"/>
      <c r="CQ683"/>
      <c r="CR683"/>
      <c r="CS683"/>
      <c r="CT683"/>
      <c r="CU683" s="86"/>
      <c r="CV683" s="86"/>
      <c r="CW683" s="86"/>
      <c r="CX683" s="86"/>
      <c r="CY683" s="86"/>
      <c r="CZ683"/>
      <c r="DA683"/>
      <c r="DB683"/>
      <c r="DC683"/>
      <c r="DD683"/>
      <c r="DE683"/>
      <c r="DF683"/>
      <c r="DG683">
        <v>468</v>
      </c>
      <c r="DH683">
        <v>476.83929443359375</v>
      </c>
      <c r="DI683">
        <v>-19.143003463745117</v>
      </c>
      <c r="DJ683">
        <v>47.266666412353516</v>
      </c>
      <c r="DK683">
        <v>120</v>
      </c>
      <c r="DL683">
        <v>120</v>
      </c>
      <c r="DM683"/>
      <c r="DN683"/>
      <c r="DO683"/>
      <c r="DP683"/>
      <c r="DQ683"/>
      <c r="DR683"/>
      <c r="DS683"/>
      <c r="DT683"/>
      <c r="DU683"/>
      <c r="DV683"/>
      <c r="DW683"/>
      <c r="DX683"/>
      <c r="DY683"/>
      <c r="DZ683"/>
      <c r="EA683"/>
      <c r="EB683"/>
      <c r="EC683"/>
      <c r="ED683"/>
      <c r="EE683"/>
      <c r="EF683"/>
      <c r="EG683"/>
      <c r="EH683"/>
      <c r="EI683"/>
      <c r="EJ683" s="159"/>
      <c r="EK683" s="159"/>
      <c r="EL683" s="160"/>
      <c r="FA683" s="78"/>
    </row>
    <row r="684" spans="64:157">
      <c r="BL684" s="14"/>
      <c r="BM684" s="66"/>
      <c r="BN684" s="55"/>
      <c r="BY684" s="57" t="s">
        <v>1644</v>
      </c>
      <c r="BZ684" s="14" t="s">
        <v>427</v>
      </c>
      <c r="CA684" s="245">
        <v>41726.716319444444</v>
      </c>
      <c r="CB684" t="s">
        <v>2842</v>
      </c>
      <c r="CC684" s="13"/>
      <c r="CF684" s="71"/>
      <c r="CG684" s="71"/>
      <c r="CH684" s="55"/>
      <c r="CN684"/>
      <c r="CO684"/>
      <c r="CP684"/>
      <c r="CQ684"/>
      <c r="CR684"/>
      <c r="CS684"/>
      <c r="CT684"/>
      <c r="CU684" s="86"/>
      <c r="CV684" s="86"/>
      <c r="CW684" s="86"/>
      <c r="CX684" s="86"/>
      <c r="CY684" s="86"/>
      <c r="CZ684"/>
      <c r="DA684"/>
      <c r="DB684"/>
      <c r="DC684"/>
      <c r="DD684"/>
      <c r="DE684"/>
      <c r="DF684"/>
      <c r="DG684">
        <v>469</v>
      </c>
      <c r="DH684">
        <v>474.943115234375</v>
      </c>
      <c r="DI684">
        <v>-19.014242172241211</v>
      </c>
      <c r="DJ684">
        <v>50.466667175292969</v>
      </c>
      <c r="DK684">
        <v>127</v>
      </c>
      <c r="DL684">
        <v>120</v>
      </c>
      <c r="DM684"/>
      <c r="DN684"/>
      <c r="DO684"/>
      <c r="DP684"/>
      <c r="DQ684"/>
      <c r="DR684"/>
      <c r="DS684"/>
      <c r="DT684"/>
      <c r="DU684"/>
      <c r="DV684"/>
      <c r="DW684"/>
      <c r="DX684"/>
      <c r="DY684"/>
      <c r="DZ684"/>
      <c r="EA684"/>
      <c r="EB684"/>
      <c r="EC684"/>
      <c r="ED684"/>
      <c r="EE684"/>
      <c r="EF684"/>
      <c r="EG684"/>
      <c r="EH684"/>
      <c r="EI684"/>
      <c r="EJ684" s="159"/>
      <c r="EK684" s="159"/>
      <c r="EL684" s="160"/>
      <c r="FA684" s="78"/>
    </row>
    <row r="685" spans="64:157">
      <c r="BL685" s="14"/>
      <c r="BM685" s="66"/>
      <c r="BN685" s="55"/>
      <c r="BY685" s="57" t="s">
        <v>1645</v>
      </c>
      <c r="BZ685" s="14" t="s">
        <v>2456</v>
      </c>
      <c r="CA685" s="245">
        <v>41726.716319444444</v>
      </c>
      <c r="CB685" t="s">
        <v>2843</v>
      </c>
      <c r="CC685" s="13"/>
      <c r="CF685" s="71"/>
      <c r="CG685" s="71"/>
      <c r="CH685" s="55"/>
      <c r="CN685"/>
      <c r="CO685"/>
      <c r="CP685"/>
      <c r="CQ685"/>
      <c r="CR685"/>
      <c r="CS685"/>
      <c r="CT685"/>
      <c r="CU685" s="86"/>
      <c r="CV685" s="86"/>
      <c r="CW685" s="86"/>
      <c r="CX685" s="86"/>
      <c r="CY685" s="86"/>
      <c r="CZ685"/>
      <c r="DA685"/>
      <c r="DB685"/>
      <c r="DC685"/>
      <c r="DD685"/>
      <c r="DE685"/>
      <c r="DF685"/>
      <c r="DG685">
        <v>470</v>
      </c>
      <c r="DH685">
        <v>473.05926513671875</v>
      </c>
      <c r="DI685">
        <v>-18.885917663574219</v>
      </c>
      <c r="DJ685">
        <v>50.533332824707031</v>
      </c>
      <c r="DK685">
        <v>123</v>
      </c>
      <c r="DL685">
        <v>120</v>
      </c>
      <c r="DM685"/>
      <c r="DN685"/>
      <c r="DO685"/>
      <c r="DP685"/>
      <c r="DQ685"/>
      <c r="DR685"/>
      <c r="DS685"/>
      <c r="DT685"/>
      <c r="DU685"/>
      <c r="DV685"/>
      <c r="DW685"/>
      <c r="DX685"/>
      <c r="DY685"/>
      <c r="DZ685"/>
      <c r="EA685"/>
      <c r="EB685"/>
      <c r="EC685"/>
      <c r="ED685"/>
      <c r="EE685"/>
      <c r="EF685"/>
      <c r="EG685"/>
      <c r="EH685"/>
      <c r="EI685"/>
      <c r="EJ685" s="159"/>
      <c r="EK685" s="159"/>
      <c r="EL685" s="160"/>
      <c r="FA685" s="78"/>
    </row>
    <row r="686" spans="64:157">
      <c r="BL686" s="14"/>
      <c r="BM686" s="66"/>
      <c r="BN686" s="55"/>
      <c r="BY686" s="57" t="s">
        <v>1646</v>
      </c>
      <c r="BZ686" s="14" t="s">
        <v>2458</v>
      </c>
      <c r="CA686" s="245">
        <v>41726.716319444444</v>
      </c>
      <c r="CB686" t="s">
        <v>2844</v>
      </c>
      <c r="CC686" s="13"/>
      <c r="CF686" s="71"/>
      <c r="CG686" s="71"/>
      <c r="CH686" s="55"/>
      <c r="CN686"/>
      <c r="CO686"/>
      <c r="CP686"/>
      <c r="CQ686"/>
      <c r="CR686"/>
      <c r="CS686"/>
      <c r="CT686"/>
      <c r="CU686" s="86"/>
      <c r="CV686" s="86"/>
      <c r="CW686" s="86"/>
      <c r="CX686" s="86"/>
      <c r="CY686" s="86"/>
      <c r="CZ686"/>
      <c r="DA686"/>
      <c r="DB686"/>
      <c r="DC686"/>
      <c r="DD686"/>
      <c r="DE686"/>
      <c r="DF686"/>
      <c r="DG686">
        <v>470</v>
      </c>
      <c r="DH686">
        <v>471.38873291015625</v>
      </c>
      <c r="DI686">
        <v>-18.885917663574219</v>
      </c>
      <c r="DJ686">
        <v>49.466667175292969</v>
      </c>
      <c r="DK686">
        <v>121</v>
      </c>
      <c r="DL686">
        <v>120</v>
      </c>
      <c r="DM686"/>
      <c r="DN686"/>
      <c r="DO686"/>
      <c r="DP686"/>
      <c r="DQ686"/>
      <c r="DR686"/>
      <c r="DS686"/>
      <c r="DT686"/>
      <c r="DU686"/>
      <c r="DV686"/>
      <c r="DW686"/>
      <c r="DX686"/>
      <c r="DY686"/>
      <c r="DZ686"/>
      <c r="EA686"/>
      <c r="EB686"/>
      <c r="EC686"/>
      <c r="ED686"/>
      <c r="EE686"/>
      <c r="EF686"/>
      <c r="EG686"/>
      <c r="EH686"/>
      <c r="EI686"/>
      <c r="EJ686" s="159"/>
      <c r="EK686" s="159"/>
      <c r="EL686" s="160"/>
      <c r="FA686" s="78"/>
    </row>
    <row r="687" spans="64:157">
      <c r="BL687" s="14"/>
      <c r="BM687" s="66"/>
      <c r="BN687" s="55"/>
      <c r="BY687" s="57" t="s">
        <v>1647</v>
      </c>
      <c r="BZ687" s="14" t="s">
        <v>2460</v>
      </c>
      <c r="CA687" s="245">
        <v>41726.716319444444</v>
      </c>
      <c r="CB687" t="s">
        <v>2845</v>
      </c>
      <c r="CC687" s="13"/>
      <c r="CF687" s="71"/>
      <c r="CG687" s="71"/>
      <c r="CH687" s="55"/>
      <c r="CN687"/>
      <c r="CO687"/>
      <c r="CP687"/>
      <c r="CQ687"/>
      <c r="CR687"/>
      <c r="CS687"/>
      <c r="CT687"/>
      <c r="CU687" s="86"/>
      <c r="CV687" s="86"/>
      <c r="CW687" s="86"/>
      <c r="CX687" s="86"/>
      <c r="CY687" s="86"/>
      <c r="CZ687"/>
      <c r="DA687"/>
      <c r="DB687"/>
      <c r="DC687"/>
      <c r="DD687"/>
      <c r="DE687"/>
      <c r="DF687"/>
      <c r="DG687">
        <v>471</v>
      </c>
      <c r="DH687">
        <v>469.42379760742187</v>
      </c>
      <c r="DI687">
        <v>-18.758026123046875</v>
      </c>
      <c r="DJ687">
        <v>51.066665649414063</v>
      </c>
      <c r="DK687">
        <v>120</v>
      </c>
      <c r="DL687">
        <v>120</v>
      </c>
      <c r="DM687"/>
      <c r="DN687"/>
      <c r="DO687"/>
      <c r="DP687"/>
      <c r="DQ687"/>
      <c r="DR687"/>
      <c r="DS687"/>
      <c r="DT687"/>
      <c r="DU687"/>
      <c r="DV687"/>
      <c r="DW687"/>
      <c r="DX687"/>
      <c r="DY687"/>
      <c r="DZ687"/>
      <c r="EA687"/>
      <c r="EB687"/>
      <c r="EC687"/>
      <c r="ED687"/>
      <c r="EE687"/>
      <c r="EF687"/>
      <c r="EG687"/>
      <c r="EH687"/>
      <c r="EI687"/>
      <c r="EJ687" s="159"/>
      <c r="EK687" s="159"/>
      <c r="EL687" s="160"/>
      <c r="FA687" s="78"/>
    </row>
    <row r="688" spans="64:157">
      <c r="BL688" s="14"/>
      <c r="BM688" s="66"/>
      <c r="BN688" s="55"/>
      <c r="BY688" s="57" t="s">
        <v>1648</v>
      </c>
      <c r="BZ688" s="14" t="s">
        <v>2462</v>
      </c>
      <c r="CA688" s="245">
        <v>41726.716319444444</v>
      </c>
      <c r="CB688" t="s">
        <v>2846</v>
      </c>
      <c r="CC688" s="13"/>
      <c r="CF688" s="71"/>
      <c r="CG688" s="71"/>
      <c r="CH688" s="55"/>
      <c r="CN688"/>
      <c r="CO688"/>
      <c r="CP688"/>
      <c r="CQ688"/>
      <c r="CR688"/>
      <c r="CS688"/>
      <c r="CT688"/>
      <c r="CU688" s="86"/>
      <c r="CV688" s="86"/>
      <c r="CW688" s="86"/>
      <c r="CX688" s="86"/>
      <c r="CY688" s="86"/>
      <c r="CZ688"/>
      <c r="DA688"/>
      <c r="DB688"/>
      <c r="DC688"/>
      <c r="DD688"/>
      <c r="DE688"/>
      <c r="DF688"/>
      <c r="DG688">
        <v>472</v>
      </c>
      <c r="DH688">
        <v>468.6710205078125</v>
      </c>
      <c r="DI688">
        <v>-18.630569458007813</v>
      </c>
      <c r="DJ688">
        <v>45.133335113525391</v>
      </c>
      <c r="DK688">
        <v>118</v>
      </c>
      <c r="DL688">
        <v>120</v>
      </c>
      <c r="DM688"/>
      <c r="DN688"/>
      <c r="DO688"/>
      <c r="DP688"/>
      <c r="DQ688"/>
      <c r="DR688"/>
      <c r="DS688"/>
      <c r="DT688"/>
      <c r="DU688"/>
      <c r="DV688"/>
      <c r="DW688"/>
      <c r="DX688"/>
      <c r="DY688"/>
      <c r="DZ688"/>
      <c r="EA688"/>
      <c r="EB688"/>
      <c r="EC688"/>
      <c r="ED688"/>
      <c r="EE688"/>
      <c r="EF688"/>
      <c r="EG688"/>
      <c r="EH688"/>
      <c r="EI688"/>
      <c r="EJ688" s="159"/>
      <c r="EK688" s="159"/>
      <c r="EL688" s="160"/>
      <c r="FA688" s="78"/>
    </row>
    <row r="689" spans="64:157">
      <c r="BL689" s="14"/>
      <c r="BM689" s="66"/>
      <c r="BN689" s="55"/>
      <c r="BY689" s="57" t="s">
        <v>1649</v>
      </c>
      <c r="BZ689" s="14" t="s">
        <v>2454</v>
      </c>
      <c r="CA689" s="245">
        <v>41726.716331018521</v>
      </c>
      <c r="CB689" t="s">
        <v>2220</v>
      </c>
      <c r="CC689" s="13"/>
      <c r="CF689" s="71"/>
      <c r="CG689" s="71"/>
      <c r="CH689" s="55"/>
      <c r="CN689"/>
      <c r="CO689"/>
      <c r="CP689"/>
      <c r="CQ689"/>
      <c r="CR689"/>
      <c r="CS689"/>
      <c r="CT689"/>
      <c r="CU689" s="86"/>
      <c r="CV689" s="86"/>
      <c r="CW689" s="86"/>
      <c r="CX689" s="86"/>
      <c r="CY689" s="86"/>
      <c r="CZ689"/>
      <c r="DA689"/>
      <c r="DB689"/>
      <c r="DC689"/>
      <c r="DD689"/>
      <c r="DE689"/>
      <c r="DF689"/>
      <c r="DG689">
        <v>473</v>
      </c>
      <c r="DH689">
        <v>466.330322265625</v>
      </c>
      <c r="DI689">
        <v>-18.503547668457031</v>
      </c>
      <c r="DJ689">
        <v>53.200000762939453</v>
      </c>
      <c r="DK689">
        <v>120</v>
      </c>
      <c r="DL689">
        <v>120</v>
      </c>
      <c r="DM689"/>
      <c r="DN689"/>
      <c r="DO689"/>
      <c r="DP689"/>
      <c r="DQ689"/>
      <c r="DR689"/>
      <c r="DS689"/>
      <c r="DT689"/>
      <c r="DU689"/>
      <c r="DV689"/>
      <c r="DW689"/>
      <c r="DX689"/>
      <c r="DY689"/>
      <c r="DZ689"/>
      <c r="EA689"/>
      <c r="EB689"/>
      <c r="EC689"/>
      <c r="ED689"/>
      <c r="EE689"/>
      <c r="EF689"/>
      <c r="EG689"/>
      <c r="EH689"/>
      <c r="EI689"/>
      <c r="EJ689" s="159"/>
      <c r="EK689" s="159"/>
      <c r="EL689" s="160"/>
      <c r="FA689" s="78"/>
    </row>
    <row r="690" spans="64:157">
      <c r="BL690" s="14"/>
      <c r="BM690" s="66"/>
      <c r="BN690" s="55"/>
      <c r="BY690" s="57" t="s">
        <v>1650</v>
      </c>
      <c r="BZ690" s="14" t="s">
        <v>427</v>
      </c>
      <c r="CA690" s="245">
        <v>41726.716331018521</v>
      </c>
      <c r="CB690" t="s">
        <v>2847</v>
      </c>
      <c r="CC690" s="13"/>
      <c r="CF690" s="71"/>
      <c r="CG690" s="71"/>
      <c r="CH690" s="55"/>
      <c r="CN690"/>
      <c r="CO690"/>
      <c r="CP690"/>
      <c r="CQ690"/>
      <c r="CR690"/>
      <c r="CS690"/>
      <c r="CT690"/>
      <c r="CU690" s="86"/>
      <c r="CV690" s="86"/>
      <c r="CW690" s="86"/>
      <c r="CX690" s="86"/>
      <c r="CY690" s="86"/>
      <c r="CZ690"/>
      <c r="DA690"/>
      <c r="DB690"/>
      <c r="DC690"/>
      <c r="DD690"/>
      <c r="DE690"/>
      <c r="DF690"/>
      <c r="DG690">
        <v>473</v>
      </c>
      <c r="DH690">
        <v>464.74960327148437</v>
      </c>
      <c r="DI690">
        <v>-18.503547668457031</v>
      </c>
      <c r="DJ690">
        <v>49.400001525878906</v>
      </c>
      <c r="DK690">
        <v>122</v>
      </c>
      <c r="DL690">
        <v>120</v>
      </c>
      <c r="DM690"/>
      <c r="DN690"/>
      <c r="DO690"/>
      <c r="DP690"/>
      <c r="DQ690"/>
      <c r="DR690"/>
      <c r="DS690"/>
      <c r="DT690"/>
      <c r="DU690"/>
      <c r="DV690"/>
      <c r="DW690"/>
      <c r="DX690"/>
      <c r="DY690"/>
      <c r="DZ690"/>
      <c r="EA690"/>
      <c r="EB690"/>
      <c r="EC690"/>
      <c r="ED690"/>
      <c r="EE690"/>
      <c r="EF690"/>
      <c r="EG690"/>
      <c r="EH690"/>
      <c r="EI690"/>
      <c r="EJ690" s="159"/>
      <c r="EK690" s="159"/>
      <c r="EL690" s="160"/>
      <c r="FA690" s="78"/>
    </row>
    <row r="691" spans="64:157">
      <c r="BL691" s="14"/>
      <c r="BM691" s="66"/>
      <c r="BN691" s="55"/>
      <c r="BY691" s="57" t="s">
        <v>1651</v>
      </c>
      <c r="BZ691" s="14" t="s">
        <v>2456</v>
      </c>
      <c r="CA691" s="245">
        <v>41726.716331018521</v>
      </c>
      <c r="CB691" t="s">
        <v>2848</v>
      </c>
      <c r="CC691" s="13"/>
      <c r="CF691" s="71"/>
      <c r="CG691" s="71"/>
      <c r="CH691" s="55"/>
      <c r="CN691"/>
      <c r="CO691"/>
      <c r="CP691"/>
      <c r="CQ691"/>
      <c r="CR691"/>
      <c r="CS691"/>
      <c r="CT691"/>
      <c r="CU691" s="86"/>
      <c r="CV691" s="86"/>
      <c r="CW691" s="86"/>
      <c r="CX691" s="86"/>
      <c r="CY691" s="86"/>
      <c r="CZ691"/>
      <c r="DA691"/>
      <c r="DB691"/>
      <c r="DC691"/>
      <c r="DD691"/>
      <c r="DE691"/>
      <c r="DF691"/>
      <c r="DG691">
        <v>474</v>
      </c>
      <c r="DH691">
        <v>463.62088012695312</v>
      </c>
      <c r="DI691">
        <v>-18.376958847045898</v>
      </c>
      <c r="DJ691">
        <v>47.266666412353516</v>
      </c>
      <c r="DK691">
        <v>120</v>
      </c>
      <c r="DL691">
        <v>120</v>
      </c>
      <c r="DM691"/>
      <c r="DN691"/>
      <c r="DO691"/>
      <c r="DP691"/>
      <c r="DQ691"/>
      <c r="DR691"/>
      <c r="DS691"/>
      <c r="DT691"/>
      <c r="DU691"/>
      <c r="DV691"/>
      <c r="DW691"/>
      <c r="DX691"/>
      <c r="DY691"/>
      <c r="DZ691"/>
      <c r="EA691"/>
      <c r="EB691"/>
      <c r="EC691"/>
      <c r="ED691"/>
      <c r="EE691"/>
      <c r="EF691"/>
      <c r="EG691"/>
      <c r="EH691"/>
      <c r="EI691"/>
      <c r="EJ691" s="159"/>
      <c r="EK691" s="159"/>
      <c r="EL691" s="160"/>
      <c r="FA691" s="78"/>
    </row>
    <row r="692" spans="64:157">
      <c r="BL692" s="14"/>
      <c r="BM692" s="66"/>
      <c r="BN692" s="55"/>
      <c r="BY692" s="57" t="s">
        <v>1652</v>
      </c>
      <c r="BZ692" s="14" t="s">
        <v>2458</v>
      </c>
      <c r="CA692" s="245">
        <v>41726.716331018521</v>
      </c>
      <c r="CB692" t="s">
        <v>2849</v>
      </c>
      <c r="CC692" s="13"/>
      <c r="CF692" s="71"/>
      <c r="CG692" s="71"/>
      <c r="CH692" s="55"/>
      <c r="CN692"/>
      <c r="CO692"/>
      <c r="CP692"/>
      <c r="CQ692"/>
      <c r="CR692"/>
      <c r="CS692"/>
      <c r="CT692"/>
      <c r="CU692" s="86"/>
      <c r="CV692" s="86"/>
      <c r="CW692" s="86"/>
      <c r="CX692" s="86"/>
      <c r="CY692" s="86"/>
      <c r="CZ692"/>
      <c r="DA692"/>
      <c r="DB692"/>
      <c r="DC692"/>
      <c r="DD692"/>
      <c r="DE692"/>
      <c r="DF692"/>
      <c r="DG692">
        <v>475</v>
      </c>
      <c r="DH692">
        <v>461.904052734375</v>
      </c>
      <c r="DI692">
        <v>-18.25080680847168</v>
      </c>
      <c r="DJ692">
        <v>50.333332061767578</v>
      </c>
      <c r="DK692">
        <v>120</v>
      </c>
      <c r="DL692">
        <v>120</v>
      </c>
      <c r="DM692"/>
      <c r="DN692"/>
      <c r="DO692"/>
      <c r="DP692"/>
      <c r="DQ692"/>
      <c r="DR692"/>
      <c r="DS692"/>
      <c r="DT692"/>
      <c r="DU692"/>
      <c r="DV692"/>
      <c r="DW692"/>
      <c r="DX692"/>
      <c r="DY692"/>
      <c r="DZ692"/>
      <c r="EA692"/>
      <c r="EB692"/>
      <c r="EC692"/>
      <c r="ED692"/>
      <c r="EE692"/>
      <c r="EF692"/>
      <c r="EG692"/>
      <c r="EH692"/>
      <c r="EI692"/>
      <c r="EJ692" s="159"/>
      <c r="EK692" s="159"/>
      <c r="EL692" s="160"/>
      <c r="FA692" s="78"/>
    </row>
    <row r="693" spans="64:157">
      <c r="BL693" s="14"/>
      <c r="BM693" s="66"/>
      <c r="BN693" s="55"/>
      <c r="BY693" s="57" t="s">
        <v>1653</v>
      </c>
      <c r="BZ693" s="14" t="s">
        <v>2460</v>
      </c>
      <c r="CA693" s="245">
        <v>41726.716331018521</v>
      </c>
      <c r="CB693" t="s">
        <v>2850</v>
      </c>
      <c r="CC693" s="13"/>
      <c r="CF693" s="71"/>
      <c r="CG693" s="71"/>
      <c r="CH693" s="55"/>
      <c r="CN693"/>
      <c r="CO693"/>
      <c r="CP693"/>
      <c r="CQ693"/>
      <c r="CR693"/>
      <c r="CS693"/>
      <c r="CT693"/>
      <c r="CU693" s="86"/>
      <c r="CV693" s="86"/>
      <c r="CW693" s="86"/>
      <c r="CX693" s="86"/>
      <c r="CY693" s="86"/>
      <c r="CZ693"/>
      <c r="DA693"/>
      <c r="DB693"/>
      <c r="DC693"/>
      <c r="DD693"/>
      <c r="DE693"/>
      <c r="DF693"/>
      <c r="DG693">
        <v>476</v>
      </c>
      <c r="DH693">
        <v>460.37237548828125</v>
      </c>
      <c r="DI693">
        <v>-18.125087738037109</v>
      </c>
      <c r="DJ693">
        <v>49.533332824707031</v>
      </c>
      <c r="DK693">
        <v>118</v>
      </c>
      <c r="DL693">
        <v>120</v>
      </c>
      <c r="DM693"/>
      <c r="DN693"/>
      <c r="DO693"/>
      <c r="DP693"/>
      <c r="DQ693"/>
      <c r="DR693"/>
      <c r="DS693"/>
      <c r="DT693"/>
      <c r="DU693"/>
      <c r="DV693"/>
      <c r="DW693"/>
      <c r="DX693"/>
      <c r="DY693"/>
      <c r="DZ693"/>
      <c r="EA693"/>
      <c r="EB693"/>
      <c r="EC693"/>
      <c r="ED693"/>
      <c r="EE693"/>
      <c r="EF693"/>
      <c r="EG693"/>
      <c r="EH693"/>
      <c r="EI693"/>
      <c r="EJ693" s="159"/>
      <c r="EK693" s="159"/>
      <c r="EL693" s="160"/>
      <c r="FA693" s="78"/>
    </row>
    <row r="694" spans="64:157">
      <c r="BL694" s="14"/>
      <c r="BM694" s="66"/>
      <c r="BN694" s="55"/>
      <c r="BY694" s="57" t="s">
        <v>1654</v>
      </c>
      <c r="BZ694" s="14" t="s">
        <v>2462</v>
      </c>
      <c r="CA694" s="245">
        <v>41726.716331018521</v>
      </c>
      <c r="CB694" t="s">
        <v>2851</v>
      </c>
      <c r="CC694" s="13"/>
      <c r="CF694" s="71"/>
      <c r="CG694" s="71"/>
      <c r="CH694" s="55"/>
      <c r="CN694"/>
      <c r="CO694"/>
      <c r="CP694"/>
      <c r="CQ694"/>
      <c r="CR694"/>
      <c r="CS694"/>
      <c r="CT694"/>
      <c r="CU694" s="86"/>
      <c r="CV694" s="86"/>
      <c r="CW694" s="86"/>
      <c r="CX694" s="86"/>
      <c r="CY694" s="86"/>
      <c r="CZ694"/>
      <c r="DA694"/>
      <c r="DB694"/>
      <c r="DC694"/>
      <c r="DD694"/>
      <c r="DE694"/>
      <c r="DF694"/>
      <c r="DG694">
        <v>476</v>
      </c>
      <c r="DH694">
        <v>458.69403076171875</v>
      </c>
      <c r="DI694">
        <v>-18.125087738037109</v>
      </c>
      <c r="DJ694">
        <v>50.266666412353516</v>
      </c>
      <c r="DK694">
        <v>117</v>
      </c>
      <c r="DL694">
        <v>120</v>
      </c>
      <c r="DM694"/>
      <c r="DN694"/>
      <c r="DO694"/>
      <c r="DP694"/>
      <c r="DQ694"/>
      <c r="DR694"/>
      <c r="DS694"/>
      <c r="DT694"/>
      <c r="DU694"/>
      <c r="DV694"/>
      <c r="DW694"/>
      <c r="DX694"/>
      <c r="DY694"/>
      <c r="DZ694"/>
      <c r="EA694"/>
      <c r="EB694"/>
      <c r="EC694"/>
      <c r="ED694"/>
      <c r="EE694"/>
      <c r="EF694"/>
      <c r="EG694"/>
      <c r="EH694"/>
      <c r="EI694"/>
      <c r="EJ694" s="159"/>
      <c r="EK694" s="159"/>
      <c r="EL694" s="160"/>
      <c r="FA694" s="78"/>
    </row>
    <row r="695" spans="64:157">
      <c r="BL695" s="14"/>
      <c r="BM695" s="66"/>
      <c r="BN695" s="55"/>
      <c r="BY695" s="57" t="s">
        <v>1655</v>
      </c>
      <c r="BZ695" s="14" t="s">
        <v>2454</v>
      </c>
      <c r="CA695" s="245">
        <v>41726.71634259259</v>
      </c>
      <c r="CB695" t="s">
        <v>2220</v>
      </c>
      <c r="CC695" s="13"/>
      <c r="CF695" s="71"/>
      <c r="CG695" s="71"/>
      <c r="CH695" s="55"/>
      <c r="CN695"/>
      <c r="CO695"/>
      <c r="CP695"/>
      <c r="CQ695"/>
      <c r="CR695"/>
      <c r="CS695"/>
      <c r="CT695"/>
      <c r="CU695" s="86"/>
      <c r="CV695" s="86"/>
      <c r="CW695" s="86"/>
      <c r="CX695" s="86"/>
      <c r="CY695" s="86"/>
      <c r="CZ695"/>
      <c r="DA695"/>
      <c r="DB695"/>
      <c r="DC695"/>
      <c r="DD695"/>
      <c r="DE695"/>
      <c r="DF695"/>
      <c r="DG695">
        <v>477</v>
      </c>
      <c r="DH695">
        <v>457.02740478515625</v>
      </c>
      <c r="DI695">
        <v>-17.99980354309082</v>
      </c>
      <c r="DJ695">
        <v>50.333332061767578</v>
      </c>
      <c r="DK695">
        <v>118</v>
      </c>
      <c r="DL695">
        <v>120</v>
      </c>
      <c r="DM695"/>
      <c r="DN695"/>
      <c r="DO695"/>
      <c r="DP695"/>
      <c r="DQ695"/>
      <c r="DR695"/>
      <c r="DS695"/>
      <c r="DT695"/>
      <c r="DU695"/>
      <c r="DV695"/>
      <c r="DW695"/>
      <c r="DX695"/>
      <c r="DY695"/>
      <c r="DZ695"/>
      <c r="EA695"/>
      <c r="EB695"/>
      <c r="EC695"/>
      <c r="ED695"/>
      <c r="EE695"/>
      <c r="EF695"/>
      <c r="EG695"/>
      <c r="EH695"/>
      <c r="EI695"/>
      <c r="EJ695" s="159"/>
      <c r="EK695" s="159"/>
      <c r="EL695" s="160"/>
      <c r="FA695" s="78"/>
    </row>
    <row r="696" spans="64:157">
      <c r="BL696" s="14"/>
      <c r="BM696" s="66"/>
      <c r="BN696" s="55"/>
      <c r="BY696" s="57" t="s">
        <v>1656</v>
      </c>
      <c r="BZ696" s="14" t="s">
        <v>427</v>
      </c>
      <c r="CA696" s="245">
        <v>41726.71634259259</v>
      </c>
      <c r="CB696" t="s">
        <v>2852</v>
      </c>
      <c r="CC696" s="13"/>
      <c r="CF696" s="71"/>
      <c r="CG696" s="71"/>
      <c r="CH696" s="55"/>
      <c r="CN696"/>
      <c r="CO696"/>
      <c r="CP696"/>
      <c r="CQ696"/>
      <c r="CR696"/>
      <c r="CS696"/>
      <c r="CT696"/>
      <c r="CU696" s="86"/>
      <c r="CV696" s="86"/>
      <c r="CW696" s="86"/>
      <c r="CX696" s="86"/>
      <c r="CY696" s="86"/>
      <c r="CZ696"/>
      <c r="DA696"/>
      <c r="DB696"/>
      <c r="DC696"/>
      <c r="DD696"/>
      <c r="DE696"/>
      <c r="DF696"/>
      <c r="DG696">
        <v>478</v>
      </c>
      <c r="DH696">
        <v>455.79525756835937</v>
      </c>
      <c r="DI696">
        <v>-17.874954223632813</v>
      </c>
      <c r="DJ696">
        <v>48.285713195800781</v>
      </c>
      <c r="DK696">
        <v>117</v>
      </c>
      <c r="DL696">
        <v>119.5</v>
      </c>
      <c r="DM696"/>
      <c r="DN696"/>
      <c r="DO696"/>
      <c r="DP696"/>
      <c r="DQ696"/>
      <c r="DR696"/>
      <c r="DS696"/>
      <c r="DT696"/>
      <c r="DU696"/>
      <c r="DV696"/>
      <c r="DW696"/>
      <c r="DX696"/>
      <c r="DY696"/>
      <c r="DZ696"/>
      <c r="EA696"/>
      <c r="EB696"/>
      <c r="EC696"/>
      <c r="ED696"/>
      <c r="EE696"/>
      <c r="EF696"/>
      <c r="EG696"/>
      <c r="EH696"/>
      <c r="EI696"/>
      <c r="EJ696" s="159"/>
      <c r="EK696" s="159"/>
      <c r="EL696" s="160"/>
      <c r="FA696" s="78"/>
    </row>
    <row r="697" spans="64:157">
      <c r="BL697" s="14"/>
      <c r="BM697" s="66"/>
      <c r="BN697" s="55"/>
      <c r="BY697" s="57" t="s">
        <v>1657</v>
      </c>
      <c r="BZ697" s="14" t="s">
        <v>2456</v>
      </c>
      <c r="CA697" s="245">
        <v>41726.71634259259</v>
      </c>
      <c r="CB697" t="s">
        <v>2853</v>
      </c>
      <c r="CC697" s="13"/>
      <c r="CF697" s="71"/>
      <c r="CG697" s="71"/>
      <c r="CH697" s="55"/>
      <c r="CN697"/>
      <c r="CO697"/>
      <c r="CP697"/>
      <c r="CQ697"/>
      <c r="CR697"/>
      <c r="CS697"/>
      <c r="CT697"/>
      <c r="CU697" s="86"/>
      <c r="CV697" s="86"/>
      <c r="CW697" s="86"/>
      <c r="CX697" s="86"/>
      <c r="CY697" s="86"/>
      <c r="CZ697"/>
      <c r="DA697"/>
      <c r="DB697"/>
      <c r="DC697"/>
      <c r="DD697"/>
      <c r="DE697"/>
      <c r="DF697"/>
      <c r="DG697">
        <v>479</v>
      </c>
      <c r="DH697">
        <v>454.51181030273437</v>
      </c>
      <c r="DI697">
        <v>-17.750537872314453</v>
      </c>
      <c r="DJ697">
        <v>48.666667938232422</v>
      </c>
      <c r="DK697">
        <v>117</v>
      </c>
      <c r="DL697">
        <v>120</v>
      </c>
      <c r="DM697"/>
      <c r="DN697"/>
      <c r="DO697"/>
      <c r="DP697"/>
      <c r="DQ697"/>
      <c r="DR697"/>
      <c r="DS697"/>
      <c r="DT697"/>
      <c r="DU697"/>
      <c r="DV697"/>
      <c r="DW697"/>
      <c r="DX697"/>
      <c r="DY697"/>
      <c r="DZ697"/>
      <c r="EA697"/>
      <c r="EB697"/>
      <c r="EC697"/>
      <c r="ED697"/>
      <c r="EE697"/>
      <c r="EF697"/>
      <c r="EG697"/>
      <c r="EH697"/>
      <c r="EI697"/>
      <c r="EJ697" s="159"/>
      <c r="EK697" s="159"/>
      <c r="EL697" s="160"/>
      <c r="FA697" s="78"/>
    </row>
    <row r="698" spans="64:157">
      <c r="BL698" s="14"/>
      <c r="BM698" s="66"/>
      <c r="BN698" s="55"/>
      <c r="BY698" s="57" t="s">
        <v>1658</v>
      </c>
      <c r="BZ698" s="14" t="s">
        <v>2458</v>
      </c>
      <c r="CA698" s="245">
        <v>41726.71634259259</v>
      </c>
      <c r="CB698" t="s">
        <v>2854</v>
      </c>
      <c r="CC698" s="13"/>
      <c r="CF698" s="71"/>
      <c r="CG698" s="71"/>
      <c r="CH698" s="55"/>
      <c r="CN698"/>
      <c r="CO698"/>
      <c r="CP698"/>
      <c r="CQ698"/>
      <c r="CR698"/>
      <c r="CS698"/>
      <c r="CT698"/>
      <c r="CU698" s="86"/>
      <c r="CV698" s="86"/>
      <c r="CW698" s="86"/>
      <c r="CX698" s="86"/>
      <c r="CY698" s="86"/>
      <c r="CZ698"/>
      <c r="DA698"/>
      <c r="DB698"/>
      <c r="DC698"/>
      <c r="DD698"/>
      <c r="DE698"/>
      <c r="DF698"/>
      <c r="DG698">
        <v>479</v>
      </c>
      <c r="DH698">
        <v>453.68170166015625</v>
      </c>
      <c r="DI698">
        <v>-17.750537872314453</v>
      </c>
      <c r="DJ698">
        <v>46.400001525878906</v>
      </c>
      <c r="DK698">
        <v>117</v>
      </c>
      <c r="DL698">
        <v>120</v>
      </c>
      <c r="DM698"/>
      <c r="DN698"/>
      <c r="DO698"/>
      <c r="DP698"/>
      <c r="DQ698"/>
      <c r="DR698"/>
      <c r="DS698"/>
      <c r="DT698"/>
      <c r="DU698"/>
      <c r="DV698"/>
      <c r="DW698"/>
      <c r="DX698"/>
      <c r="DY698"/>
      <c r="DZ698"/>
      <c r="EA698"/>
      <c r="EB698"/>
      <c r="EC698"/>
      <c r="ED698"/>
      <c r="EE698"/>
      <c r="EF698"/>
      <c r="EG698"/>
      <c r="EH698"/>
      <c r="EI698"/>
      <c r="EJ698" s="159"/>
      <c r="EK698" s="159"/>
      <c r="EL698" s="160"/>
      <c r="FA698" s="78"/>
    </row>
    <row r="699" spans="64:157">
      <c r="BL699" s="14"/>
      <c r="BM699" s="66"/>
      <c r="BN699" s="55"/>
      <c r="BY699" s="57" t="s">
        <v>1659</v>
      </c>
      <c r="BZ699" s="14" t="s">
        <v>2460</v>
      </c>
      <c r="CA699" s="245">
        <v>41726.71634259259</v>
      </c>
      <c r="CB699" t="s">
        <v>2855</v>
      </c>
      <c r="CC699" s="13"/>
      <c r="CF699" s="71"/>
      <c r="CG699" s="71"/>
      <c r="CH699" s="55"/>
      <c r="CN699"/>
      <c r="CO699"/>
      <c r="CP699"/>
      <c r="CQ699"/>
      <c r="CR699"/>
      <c r="CS699"/>
      <c r="CT699"/>
      <c r="CU699" s="86"/>
      <c r="CV699" s="86"/>
      <c r="CW699" s="86"/>
      <c r="CX699" s="86"/>
      <c r="CY699" s="86"/>
      <c r="CZ699"/>
      <c r="DA699"/>
      <c r="DB699"/>
      <c r="DC699"/>
      <c r="DD699"/>
      <c r="DE699"/>
      <c r="DF699"/>
      <c r="DG699">
        <v>480</v>
      </c>
      <c r="DH699">
        <v>452.75637817382812</v>
      </c>
      <c r="DI699">
        <v>-17.626558303833008</v>
      </c>
      <c r="DJ699">
        <v>47</v>
      </c>
      <c r="DK699">
        <v>116</v>
      </c>
      <c r="DL699">
        <v>120</v>
      </c>
      <c r="DM699"/>
      <c r="DN699"/>
      <c r="DO699"/>
      <c r="DP699"/>
      <c r="DQ699"/>
      <c r="DR699"/>
      <c r="DS699"/>
      <c r="DT699"/>
      <c r="DU699"/>
      <c r="DV699"/>
      <c r="DW699"/>
      <c r="DX699"/>
      <c r="DY699"/>
      <c r="DZ699"/>
      <c r="EA699"/>
      <c r="EB699"/>
      <c r="EC699"/>
      <c r="ED699"/>
      <c r="EE699"/>
      <c r="EF699"/>
      <c r="EG699"/>
      <c r="EH699"/>
      <c r="EI699"/>
      <c r="EJ699" s="159"/>
      <c r="EK699" s="159"/>
      <c r="EL699" s="160"/>
      <c r="FA699" s="78"/>
    </row>
    <row r="700" spans="64:157">
      <c r="BL700" s="14"/>
      <c r="BM700" s="66"/>
      <c r="BN700" s="55"/>
      <c r="BY700" s="57" t="s">
        <v>1660</v>
      </c>
      <c r="BZ700" s="14" t="s">
        <v>2462</v>
      </c>
      <c r="CA700" s="245">
        <v>41726.71634259259</v>
      </c>
      <c r="CB700" t="s">
        <v>2856</v>
      </c>
      <c r="CC700" s="13"/>
      <c r="CF700" s="71"/>
      <c r="CG700" s="71"/>
      <c r="CH700" s="55"/>
      <c r="CN700"/>
      <c r="CO700"/>
      <c r="CP700"/>
      <c r="CQ700"/>
      <c r="CR700"/>
      <c r="CS700"/>
      <c r="CT700"/>
      <c r="CU700" s="86"/>
      <c r="CV700" s="86"/>
      <c r="CW700" s="86"/>
      <c r="CX700" s="86"/>
      <c r="CY700" s="86"/>
      <c r="CZ700"/>
      <c r="DA700"/>
      <c r="DB700"/>
      <c r="DC700"/>
      <c r="DD700"/>
      <c r="DE700"/>
      <c r="DF700"/>
      <c r="DG700">
        <v>481</v>
      </c>
      <c r="DH700">
        <v>451.37576293945313</v>
      </c>
      <c r="DI700">
        <v>-17.503011703491211</v>
      </c>
      <c r="DJ700">
        <v>49.400001525878906</v>
      </c>
      <c r="DK700">
        <v>117</v>
      </c>
      <c r="DL700">
        <v>120</v>
      </c>
      <c r="DM700"/>
      <c r="DN700"/>
      <c r="DO700"/>
      <c r="DP700"/>
      <c r="DQ700"/>
      <c r="DR700"/>
      <c r="DS700"/>
      <c r="DT700"/>
      <c r="DU700"/>
      <c r="DV700"/>
      <c r="DW700"/>
      <c r="DX700"/>
      <c r="DY700"/>
      <c r="DZ700"/>
      <c r="EA700"/>
      <c r="EB700"/>
      <c r="EC700"/>
      <c r="ED700"/>
      <c r="EE700"/>
      <c r="EF700"/>
      <c r="EG700"/>
      <c r="EH700"/>
      <c r="EI700"/>
      <c r="EJ700" s="159"/>
      <c r="EK700" s="159"/>
      <c r="EL700" s="160"/>
      <c r="FA700" s="78"/>
    </row>
    <row r="701" spans="64:157">
      <c r="BL701" s="14"/>
      <c r="BM701" s="66"/>
      <c r="BN701" s="55"/>
      <c r="BY701" s="57" t="s">
        <v>1661</v>
      </c>
      <c r="BZ701" s="14" t="s">
        <v>2454</v>
      </c>
      <c r="CA701" s="245">
        <v>41726.71634259259</v>
      </c>
      <c r="CB701" t="s">
        <v>2220</v>
      </c>
      <c r="CC701" s="13"/>
      <c r="CF701" s="71"/>
      <c r="CG701" s="71"/>
      <c r="CH701" s="55"/>
      <c r="CN701"/>
      <c r="CO701"/>
      <c r="CP701"/>
      <c r="CQ701"/>
      <c r="CR701"/>
      <c r="CS701"/>
      <c r="CT701"/>
      <c r="CU701" s="86"/>
      <c r="CV701" s="86"/>
      <c r="CW701" s="86"/>
      <c r="CX701" s="86"/>
      <c r="CY701" s="86"/>
      <c r="CZ701"/>
      <c r="DA701"/>
      <c r="DB701"/>
      <c r="DC701"/>
      <c r="DD701"/>
      <c r="DE701"/>
      <c r="DF701"/>
      <c r="DG701">
        <v>482</v>
      </c>
      <c r="DH701">
        <v>450.41976928710937</v>
      </c>
      <c r="DI701">
        <v>-17.379899978637695</v>
      </c>
      <c r="DJ701">
        <v>47.400001525878906</v>
      </c>
      <c r="DK701">
        <v>116</v>
      </c>
      <c r="DL701">
        <v>120</v>
      </c>
      <c r="DM701"/>
      <c r="DN701"/>
      <c r="DO701"/>
      <c r="DP701"/>
      <c r="DQ701"/>
      <c r="DR701"/>
      <c r="DS701"/>
      <c r="DT701"/>
      <c r="DU701"/>
      <c r="DV701"/>
      <c r="DW701"/>
      <c r="DX701"/>
      <c r="DY701"/>
      <c r="DZ701"/>
      <c r="EA701"/>
      <c r="EB701"/>
      <c r="EC701"/>
      <c r="ED701"/>
      <c r="EE701"/>
      <c r="EF701"/>
      <c r="EG701"/>
      <c r="EH701"/>
      <c r="EI701"/>
      <c r="EJ701" s="159"/>
      <c r="EK701" s="159"/>
      <c r="EL701" s="160"/>
      <c r="FA701" s="78"/>
    </row>
    <row r="702" spans="64:157">
      <c r="BL702" s="14"/>
      <c r="BM702" s="66"/>
      <c r="BN702" s="55"/>
      <c r="BY702" s="57" t="s">
        <v>1662</v>
      </c>
      <c r="BZ702" s="14" t="s">
        <v>427</v>
      </c>
      <c r="CA702" s="245">
        <v>41726.716354166667</v>
      </c>
      <c r="CB702" t="s">
        <v>2857</v>
      </c>
      <c r="CC702" s="13"/>
      <c r="CF702" s="71"/>
      <c r="CG702" s="71"/>
      <c r="CH702" s="55"/>
      <c r="CN702"/>
      <c r="CO702"/>
      <c r="CP702"/>
      <c r="CQ702"/>
      <c r="CR702"/>
      <c r="CS702"/>
      <c r="CT702"/>
      <c r="CU702" s="86"/>
      <c r="CV702" s="86"/>
      <c r="CW702" s="86"/>
      <c r="CX702" s="86"/>
      <c r="CY702" s="86"/>
      <c r="CZ702"/>
      <c r="DA702"/>
      <c r="DB702"/>
      <c r="DC702"/>
      <c r="DD702"/>
      <c r="DE702"/>
      <c r="DF702"/>
      <c r="DG702">
        <v>482</v>
      </c>
      <c r="DH702">
        <v>449.037109375</v>
      </c>
      <c r="DI702">
        <v>-17.379899978637695</v>
      </c>
      <c r="DJ702">
        <v>49.533332824707031</v>
      </c>
      <c r="DK702">
        <v>115</v>
      </c>
      <c r="DL702">
        <v>120</v>
      </c>
      <c r="DM702"/>
      <c r="DN702"/>
      <c r="DO702"/>
      <c r="DP702"/>
      <c r="DQ702"/>
      <c r="DR702"/>
      <c r="DS702"/>
      <c r="DT702"/>
      <c r="DU702"/>
      <c r="DV702"/>
      <c r="DW702"/>
      <c r="DX702"/>
      <c r="DY702"/>
      <c r="DZ702"/>
      <c r="EA702"/>
      <c r="EB702"/>
      <c r="EC702"/>
      <c r="ED702"/>
      <c r="EE702"/>
      <c r="EF702"/>
      <c r="EG702"/>
      <c r="EH702"/>
      <c r="EI702"/>
      <c r="EJ702" s="159"/>
      <c r="EK702" s="159"/>
      <c r="EL702" s="160"/>
      <c r="FA702" s="78"/>
    </row>
    <row r="703" spans="64:157">
      <c r="BL703" s="14"/>
      <c r="BM703" s="66"/>
      <c r="BN703" s="55"/>
      <c r="BZ703" s="14" t="s">
        <v>2456</v>
      </c>
      <c r="CA703" s="245">
        <v>41726.716354166667</v>
      </c>
      <c r="CB703" t="s">
        <v>2858</v>
      </c>
      <c r="CC703" s="13"/>
      <c r="CF703" s="71"/>
      <c r="CG703" s="71"/>
      <c r="CH703" s="55"/>
      <c r="CN703"/>
      <c r="CO703"/>
      <c r="CP703"/>
      <c r="CQ703"/>
      <c r="CR703"/>
      <c r="CS703"/>
      <c r="CT703"/>
      <c r="CU703" s="86"/>
      <c r="CV703" s="86"/>
      <c r="CW703" s="86"/>
      <c r="CX703" s="86"/>
      <c r="CY703" s="86"/>
      <c r="CZ703"/>
      <c r="DA703"/>
      <c r="DB703"/>
      <c r="DC703"/>
      <c r="DD703"/>
      <c r="DE703"/>
      <c r="DF703"/>
      <c r="DG703">
        <v>483</v>
      </c>
      <c r="DH703">
        <v>448.3590087890625</v>
      </c>
      <c r="DI703">
        <v>-17.257223129272461</v>
      </c>
      <c r="DJ703">
        <v>46.133335113525391</v>
      </c>
      <c r="DK703">
        <v>114</v>
      </c>
      <c r="DL703">
        <v>120</v>
      </c>
      <c r="DM703"/>
      <c r="DN703"/>
      <c r="DO703"/>
      <c r="DP703"/>
      <c r="DQ703"/>
      <c r="DR703"/>
      <c r="DS703"/>
      <c r="DT703"/>
      <c r="DU703"/>
      <c r="DV703"/>
      <c r="DW703"/>
      <c r="DX703"/>
      <c r="DY703"/>
      <c r="DZ703"/>
      <c r="EA703"/>
      <c r="EB703"/>
      <c r="EC703"/>
      <c r="ED703"/>
      <c r="EE703"/>
      <c r="EF703"/>
      <c r="EG703"/>
      <c r="EH703"/>
      <c r="EI703"/>
      <c r="EJ703" s="159"/>
      <c r="EK703" s="159"/>
      <c r="EL703" s="160"/>
      <c r="FA703" s="78"/>
    </row>
    <row r="704" spans="64:157">
      <c r="BL704" s="14"/>
      <c r="BM704" s="66"/>
      <c r="BN704" s="55"/>
      <c r="BZ704" s="14" t="s">
        <v>2458</v>
      </c>
      <c r="CA704" s="245">
        <v>41726.716354166667</v>
      </c>
      <c r="CB704" t="s">
        <v>2859</v>
      </c>
      <c r="CC704" s="13"/>
      <c r="CF704" s="71"/>
      <c r="CG704" s="71"/>
      <c r="CH704" s="55"/>
      <c r="CN704"/>
      <c r="CO704"/>
      <c r="CP704"/>
      <c r="CQ704"/>
      <c r="CR704"/>
      <c r="CS704"/>
      <c r="CT704"/>
      <c r="CU704" s="86"/>
      <c r="CV704" s="86"/>
      <c r="CW704" s="86"/>
      <c r="CX704" s="86"/>
      <c r="CY704" s="86"/>
      <c r="CZ704"/>
      <c r="DA704"/>
      <c r="DB704"/>
      <c r="DC704"/>
      <c r="DD704"/>
      <c r="DE704"/>
      <c r="DF704"/>
      <c r="DG704">
        <v>484</v>
      </c>
      <c r="DH704">
        <v>446.5186767578125</v>
      </c>
      <c r="DI704">
        <v>-17.134979248046875</v>
      </c>
      <c r="DJ704">
        <v>52.066665649414063</v>
      </c>
      <c r="DK704">
        <v>117</v>
      </c>
      <c r="DL704">
        <v>120</v>
      </c>
      <c r="DM704"/>
      <c r="DN704"/>
      <c r="DO704"/>
      <c r="DP704"/>
      <c r="DQ704"/>
      <c r="DR704"/>
      <c r="DS704"/>
      <c r="DT704"/>
      <c r="DU704"/>
      <c r="DV704"/>
      <c r="DW704"/>
      <c r="DX704"/>
      <c r="DY704"/>
      <c r="DZ704"/>
      <c r="EA704"/>
      <c r="EB704"/>
      <c r="EC704"/>
      <c r="ED704"/>
      <c r="EE704"/>
      <c r="EF704"/>
      <c r="EG704"/>
      <c r="EH704"/>
      <c r="EI704"/>
      <c r="EJ704" s="159"/>
      <c r="EK704" s="159"/>
      <c r="EL704" s="160"/>
      <c r="FA704" s="78"/>
    </row>
    <row r="705" spans="64:157">
      <c r="BL705" s="14"/>
      <c r="BM705" s="66"/>
      <c r="BN705" s="55"/>
      <c r="BZ705" s="14" t="s">
        <v>2460</v>
      </c>
      <c r="CA705" s="245">
        <v>41726.716354166667</v>
      </c>
      <c r="CB705" t="s">
        <v>2860</v>
      </c>
      <c r="CC705" s="13"/>
      <c r="CF705" s="71"/>
      <c r="CG705" s="71"/>
      <c r="CH705" s="55"/>
      <c r="CN705"/>
      <c r="CO705"/>
      <c r="CP705"/>
      <c r="CQ705"/>
      <c r="CR705"/>
      <c r="CS705"/>
      <c r="CT705"/>
      <c r="CU705" s="86"/>
      <c r="CV705" s="86"/>
      <c r="CW705" s="86"/>
      <c r="CX705" s="86"/>
      <c r="CY705" s="86"/>
      <c r="CZ705"/>
      <c r="DA705"/>
      <c r="DB705"/>
      <c r="DC705"/>
      <c r="DD705"/>
      <c r="DE705"/>
      <c r="DF705"/>
      <c r="DG705">
        <v>484</v>
      </c>
      <c r="DH705">
        <v>444.74502563476562</v>
      </c>
      <c r="DI705">
        <v>-17.134979248046875</v>
      </c>
      <c r="DJ705">
        <v>51.733333587646484</v>
      </c>
      <c r="DK705">
        <v>117</v>
      </c>
      <c r="DL705">
        <v>120</v>
      </c>
      <c r="DM705"/>
      <c r="DN705"/>
      <c r="DO705"/>
      <c r="DP705"/>
      <c r="DQ705"/>
      <c r="DR705"/>
      <c r="DS705"/>
      <c r="DT705"/>
      <c r="DU705"/>
      <c r="DV705"/>
      <c r="DW705"/>
      <c r="DX705"/>
      <c r="DY705"/>
      <c r="DZ705"/>
      <c r="EA705"/>
      <c r="EB705"/>
      <c r="EC705"/>
      <c r="ED705"/>
      <c r="EE705"/>
      <c r="EF705"/>
      <c r="EG705"/>
      <c r="EH705"/>
      <c r="EI705"/>
      <c r="EJ705" s="159"/>
      <c r="EK705" s="159"/>
      <c r="EL705" s="160"/>
      <c r="FA705" s="78"/>
    </row>
    <row r="706" spans="64:157">
      <c r="BL706" s="14"/>
      <c r="BM706" s="66"/>
      <c r="BN706" s="55"/>
      <c r="BZ706" s="14" t="s">
        <v>2462</v>
      </c>
      <c r="CA706" s="245">
        <v>41726.716354166667</v>
      </c>
      <c r="CB706" t="s">
        <v>2861</v>
      </c>
      <c r="CC706" s="13"/>
      <c r="CF706" s="71"/>
      <c r="CG706" s="71"/>
      <c r="CH706" s="55"/>
      <c r="CN706"/>
      <c r="CO706"/>
      <c r="CP706"/>
      <c r="CQ706"/>
      <c r="CR706"/>
      <c r="CS706"/>
      <c r="CT706"/>
      <c r="CU706" s="86"/>
      <c r="CV706" s="86"/>
      <c r="CW706" s="86"/>
      <c r="CX706" s="86"/>
      <c r="CY706" s="86"/>
      <c r="CZ706"/>
      <c r="DA706"/>
      <c r="DB706"/>
      <c r="DC706"/>
      <c r="DD706"/>
      <c r="DE706"/>
      <c r="DF706"/>
      <c r="DG706">
        <v>485</v>
      </c>
      <c r="DH706">
        <v>443.702392578125</v>
      </c>
      <c r="DI706">
        <v>-17.013172149658203</v>
      </c>
      <c r="DJ706">
        <v>48.200000762939453</v>
      </c>
      <c r="DK706">
        <v>117</v>
      </c>
      <c r="DL706">
        <v>120</v>
      </c>
      <c r="DM706"/>
      <c r="DN706"/>
      <c r="DO706"/>
      <c r="DP706"/>
      <c r="DQ706"/>
      <c r="DR706"/>
      <c r="DS706"/>
      <c r="DT706"/>
      <c r="DU706"/>
      <c r="DV706"/>
      <c r="DW706"/>
      <c r="DX706"/>
      <c r="DY706"/>
      <c r="DZ706"/>
      <c r="EA706"/>
      <c r="EB706"/>
      <c r="EC706"/>
      <c r="ED706"/>
      <c r="EE706"/>
      <c r="EF706"/>
      <c r="EG706"/>
      <c r="EH706"/>
      <c r="EI706"/>
      <c r="EJ706" s="159"/>
      <c r="EK706" s="159"/>
      <c r="EL706" s="160"/>
      <c r="FA706" s="78"/>
    </row>
    <row r="707" spans="64:157">
      <c r="BL707" s="14"/>
      <c r="BM707" s="66"/>
      <c r="BN707" s="55"/>
      <c r="BZ707" s="14" t="s">
        <v>2454</v>
      </c>
      <c r="CA707" s="245">
        <v>41726.716354166667</v>
      </c>
      <c r="CB707" t="s">
        <v>2220</v>
      </c>
      <c r="CC707" s="13"/>
      <c r="CF707" s="71"/>
      <c r="CG707" s="71"/>
      <c r="CH707" s="55"/>
      <c r="CN707"/>
      <c r="CO707"/>
      <c r="CP707"/>
      <c r="CQ707"/>
      <c r="CR707"/>
      <c r="CS707"/>
      <c r="CT707"/>
      <c r="CU707" s="86"/>
      <c r="CV707" s="86"/>
      <c r="CW707" s="86"/>
      <c r="CX707" s="86"/>
      <c r="CY707" s="86"/>
      <c r="CZ707"/>
      <c r="DA707"/>
      <c r="DB707"/>
      <c r="DC707"/>
      <c r="DD707"/>
      <c r="DE707"/>
      <c r="DF707"/>
      <c r="DG707">
        <v>486</v>
      </c>
      <c r="DH707">
        <v>442.07070922851562</v>
      </c>
      <c r="DI707">
        <v>-16.89179801940918</v>
      </c>
      <c r="DJ707">
        <v>51.266666412353516</v>
      </c>
      <c r="DK707">
        <v>116</v>
      </c>
      <c r="DL707">
        <v>120</v>
      </c>
      <c r="DM707"/>
      <c r="DN707"/>
      <c r="DO707"/>
      <c r="DP707"/>
      <c r="DQ707"/>
      <c r="DR707"/>
      <c r="DS707"/>
      <c r="DT707"/>
      <c r="DU707"/>
      <c r="DV707"/>
      <c r="DW707"/>
      <c r="DX707"/>
      <c r="DY707"/>
      <c r="DZ707"/>
      <c r="EA707"/>
      <c r="EB707"/>
      <c r="EC707"/>
      <c r="ED707"/>
      <c r="EE707"/>
      <c r="EF707"/>
      <c r="EG707"/>
      <c r="EH707"/>
      <c r="EI707"/>
      <c r="EJ707" s="159"/>
      <c r="EK707" s="159"/>
      <c r="EL707" s="160"/>
      <c r="FA707" s="78"/>
    </row>
    <row r="708" spans="64:157">
      <c r="BL708" s="14"/>
      <c r="BM708" s="66"/>
      <c r="BN708" s="55"/>
      <c r="BZ708" s="14" t="s">
        <v>427</v>
      </c>
      <c r="CA708" s="245">
        <v>41726.716365740744</v>
      </c>
      <c r="CB708" t="s">
        <v>2862</v>
      </c>
      <c r="CC708" s="13"/>
      <c r="CF708" s="71"/>
      <c r="CG708" s="71"/>
      <c r="CH708" s="55"/>
      <c r="CN708"/>
      <c r="CO708"/>
      <c r="CP708"/>
      <c r="CQ708"/>
      <c r="CR708"/>
      <c r="CS708"/>
      <c r="CT708"/>
      <c r="CU708" s="86"/>
      <c r="CV708" s="86"/>
      <c r="CW708" s="86"/>
      <c r="CX708" s="86"/>
      <c r="CY708" s="86"/>
      <c r="CZ708"/>
      <c r="DA708"/>
      <c r="DB708"/>
      <c r="DC708"/>
      <c r="DD708"/>
      <c r="DE708"/>
      <c r="DF708"/>
      <c r="DG708">
        <v>487</v>
      </c>
      <c r="DH708">
        <v>440.7298583984375</v>
      </c>
      <c r="DI708">
        <v>-16.770858764648438</v>
      </c>
      <c r="DJ708">
        <v>49.933334350585938</v>
      </c>
      <c r="DK708">
        <v>118</v>
      </c>
      <c r="DL708">
        <v>120</v>
      </c>
      <c r="DM708"/>
      <c r="DN708"/>
      <c r="DO708"/>
      <c r="DP708"/>
      <c r="DQ708"/>
      <c r="DR708"/>
      <c r="DS708"/>
      <c r="DT708"/>
      <c r="DU708"/>
      <c r="DV708"/>
      <c r="DW708"/>
      <c r="DX708"/>
      <c r="DY708"/>
      <c r="DZ708"/>
      <c r="EA708"/>
      <c r="EB708"/>
      <c r="EC708"/>
      <c r="ED708"/>
      <c r="EE708"/>
      <c r="EF708"/>
      <c r="EG708"/>
      <c r="EH708"/>
      <c r="EI708"/>
      <c r="EJ708" s="159"/>
      <c r="EK708" s="159"/>
      <c r="EL708" s="160"/>
      <c r="FA708" s="78"/>
    </row>
    <row r="709" spans="64:157">
      <c r="BL709" s="14"/>
      <c r="BM709" s="66"/>
      <c r="BN709" s="55"/>
      <c r="BZ709" s="14" t="s">
        <v>2456</v>
      </c>
      <c r="CA709" s="245">
        <v>41726.716365740744</v>
      </c>
      <c r="CB709" t="s">
        <v>2863</v>
      </c>
      <c r="CC709" s="13"/>
      <c r="CF709" s="71"/>
      <c r="CG709" s="71"/>
      <c r="CH709" s="55"/>
      <c r="CN709"/>
      <c r="CO709"/>
      <c r="CP709"/>
      <c r="CQ709"/>
      <c r="CR709"/>
      <c r="CS709"/>
      <c r="CT709"/>
      <c r="CU709" s="86"/>
      <c r="CV709" s="86"/>
      <c r="CW709" s="86"/>
      <c r="CX709" s="86"/>
      <c r="CY709" s="86"/>
      <c r="CZ709"/>
      <c r="DA709"/>
      <c r="DB709"/>
      <c r="DC709"/>
      <c r="DD709"/>
      <c r="DE709"/>
      <c r="DF709"/>
      <c r="DG709">
        <v>487</v>
      </c>
      <c r="DH709">
        <v>439.66900634765625</v>
      </c>
      <c r="DI709">
        <v>-16.770858764648438</v>
      </c>
      <c r="DJ709">
        <v>48.533332824707031</v>
      </c>
      <c r="DK709">
        <v>117</v>
      </c>
      <c r="DL709">
        <v>120</v>
      </c>
      <c r="DM709"/>
      <c r="DN709"/>
      <c r="DO709"/>
      <c r="DP709"/>
      <c r="DQ709"/>
      <c r="DR709"/>
      <c r="DS709"/>
      <c r="DT709"/>
      <c r="DU709"/>
      <c r="DV709"/>
      <c r="DW709"/>
      <c r="DX709"/>
      <c r="DY709"/>
      <c r="DZ709"/>
      <c r="EA709"/>
      <c r="EB709"/>
      <c r="EC709"/>
      <c r="ED709"/>
      <c r="EE709"/>
      <c r="EF709"/>
      <c r="EG709"/>
      <c r="EH709"/>
      <c r="EI709"/>
      <c r="EJ709" s="159"/>
      <c r="EK709" s="159"/>
      <c r="EL709" s="160"/>
      <c r="FA709" s="78"/>
    </row>
    <row r="710" spans="64:157">
      <c r="BL710" s="14"/>
      <c r="BM710" s="66"/>
      <c r="BN710" s="55"/>
      <c r="BZ710" s="14" t="s">
        <v>2458</v>
      </c>
      <c r="CA710" s="245">
        <v>41726.716365740744</v>
      </c>
      <c r="CB710" t="s">
        <v>2864</v>
      </c>
      <c r="CC710" s="13"/>
      <c r="CF710" s="71"/>
      <c r="CG710" s="71"/>
      <c r="CH710" s="55"/>
      <c r="CN710"/>
      <c r="CO710"/>
      <c r="CP710"/>
      <c r="CQ710"/>
      <c r="CR710"/>
      <c r="CS710"/>
      <c r="CT710"/>
      <c r="CU710" s="86"/>
      <c r="CV710" s="86"/>
      <c r="CW710" s="86"/>
      <c r="CX710" s="86"/>
      <c r="CY710" s="86"/>
      <c r="CZ710"/>
      <c r="DA710"/>
      <c r="DB710"/>
      <c r="DC710"/>
      <c r="DD710"/>
      <c r="DE710"/>
      <c r="DF710"/>
      <c r="DG710">
        <v>488</v>
      </c>
      <c r="DH710">
        <v>437.7122802734375</v>
      </c>
      <c r="DI710">
        <v>-16.650354385375977</v>
      </c>
      <c r="DJ710">
        <v>53.133335113525391</v>
      </c>
      <c r="DK710">
        <v>112</v>
      </c>
      <c r="DL710">
        <v>120</v>
      </c>
      <c r="DM710"/>
      <c r="DN710"/>
      <c r="DO710"/>
      <c r="DP710"/>
      <c r="DQ710"/>
      <c r="DR710"/>
      <c r="DS710"/>
      <c r="DT710"/>
      <c r="DU710"/>
      <c r="DV710"/>
      <c r="DW710"/>
      <c r="DX710"/>
      <c r="DY710"/>
      <c r="DZ710"/>
      <c r="EA710"/>
      <c r="EB710"/>
      <c r="EC710"/>
      <c r="ED710"/>
      <c r="EE710"/>
      <c r="EF710"/>
      <c r="EG710"/>
      <c r="EH710"/>
      <c r="EI710"/>
      <c r="EJ710" s="159"/>
      <c r="EK710" s="159"/>
      <c r="EL710" s="160"/>
      <c r="FA710" s="78"/>
    </row>
    <row r="711" spans="64:157">
      <c r="BL711" s="14"/>
      <c r="BM711" s="66"/>
      <c r="BN711" s="55"/>
      <c r="BZ711" s="14" t="s">
        <v>2460</v>
      </c>
      <c r="CA711" s="245">
        <v>41726.716365740744</v>
      </c>
      <c r="CB711" t="s">
        <v>2865</v>
      </c>
      <c r="CC711" s="13"/>
      <c r="CF711" s="71"/>
      <c r="CG711" s="71"/>
      <c r="CH711" s="55"/>
      <c r="CN711"/>
      <c r="CO711"/>
      <c r="CP711"/>
      <c r="CQ711"/>
      <c r="CR711"/>
      <c r="CS711"/>
      <c r="CT711"/>
      <c r="CU711" s="86"/>
      <c r="CV711" s="86"/>
      <c r="CW711" s="86"/>
      <c r="CX711" s="86"/>
      <c r="CY711" s="86"/>
      <c r="CZ711"/>
      <c r="DA711"/>
      <c r="DB711"/>
      <c r="DC711"/>
      <c r="DD711"/>
      <c r="DE711"/>
      <c r="DF711"/>
      <c r="DG711">
        <v>489</v>
      </c>
      <c r="DH711">
        <v>436.25955200195312</v>
      </c>
      <c r="DI711">
        <v>-16.530284881591797</v>
      </c>
      <c r="DJ711">
        <v>50.733333587646484</v>
      </c>
      <c r="DK711">
        <v>114</v>
      </c>
      <c r="DL711">
        <v>120</v>
      </c>
      <c r="DM711"/>
      <c r="DN711"/>
      <c r="DO711"/>
      <c r="DP711"/>
      <c r="DQ711"/>
      <c r="DR711"/>
      <c r="DS711"/>
      <c r="DT711"/>
      <c r="DU711"/>
      <c r="DV711"/>
      <c r="DW711"/>
      <c r="DX711"/>
      <c r="DY711"/>
      <c r="DZ711"/>
      <c r="EA711"/>
      <c r="EB711"/>
      <c r="EC711"/>
      <c r="ED711"/>
      <c r="EE711"/>
      <c r="EF711"/>
      <c r="EG711"/>
      <c r="EH711"/>
      <c r="EI711"/>
      <c r="EJ711" s="159"/>
      <c r="EK711" s="159"/>
      <c r="EL711" s="160"/>
      <c r="FA711" s="78"/>
    </row>
    <row r="712" spans="64:157">
      <c r="BL712" s="14"/>
      <c r="BM712" s="66"/>
      <c r="BN712" s="55"/>
      <c r="BZ712" s="14" t="s">
        <v>2462</v>
      </c>
      <c r="CA712" s="245">
        <v>41726.716365740744</v>
      </c>
      <c r="CB712" t="s">
        <v>2866</v>
      </c>
      <c r="CC712" s="13"/>
      <c r="CF712" s="71"/>
      <c r="CG712" s="71"/>
      <c r="CH712" s="55"/>
      <c r="CN712"/>
      <c r="CO712"/>
      <c r="CP712"/>
      <c r="CQ712"/>
      <c r="CR712"/>
      <c r="CS712"/>
      <c r="CT712"/>
      <c r="CU712" s="86"/>
      <c r="CV712" s="86"/>
      <c r="CW712" s="86"/>
      <c r="CX712" s="86"/>
      <c r="CY712" s="86"/>
      <c r="CZ712"/>
      <c r="DA712"/>
      <c r="DB712"/>
      <c r="DC712"/>
      <c r="DD712"/>
      <c r="DE712"/>
      <c r="DF712"/>
      <c r="DG712">
        <v>490</v>
      </c>
      <c r="DH712">
        <v>436.25955200195312</v>
      </c>
      <c r="DI712">
        <v>-16.410648345947266</v>
      </c>
      <c r="DJ712">
        <v>44.866664886474609</v>
      </c>
      <c r="DK712">
        <v>109</v>
      </c>
      <c r="DL712">
        <v>120</v>
      </c>
      <c r="DM712"/>
      <c r="DN712"/>
      <c r="DO712"/>
      <c r="DP712"/>
      <c r="DQ712"/>
      <c r="DR712"/>
      <c r="DS712"/>
      <c r="DT712"/>
      <c r="DU712"/>
      <c r="DV712"/>
      <c r="DW712"/>
      <c r="DX712"/>
      <c r="DY712"/>
      <c r="DZ712"/>
      <c r="EA712"/>
      <c r="EB712"/>
      <c r="EC712"/>
      <c r="ED712"/>
      <c r="EE712"/>
      <c r="EF712"/>
      <c r="EG712"/>
      <c r="EH712"/>
      <c r="EI712"/>
      <c r="EJ712" s="159"/>
      <c r="EK712" s="159"/>
      <c r="EL712" s="160"/>
      <c r="FA712" s="78"/>
    </row>
    <row r="713" spans="64:157">
      <c r="BL713" s="14"/>
      <c r="BM713" s="66"/>
      <c r="BN713" s="55"/>
      <c r="BZ713" s="14" t="s">
        <v>2454</v>
      </c>
      <c r="CA713" s="245">
        <v>41726.716365740744</v>
      </c>
      <c r="CB713" t="s">
        <v>2220</v>
      </c>
      <c r="CC713" s="13"/>
      <c r="CF713" s="71"/>
      <c r="CG713" s="71"/>
      <c r="CH713" s="55"/>
      <c r="CN713"/>
      <c r="CO713"/>
      <c r="CP713"/>
      <c r="CQ713"/>
      <c r="CR713"/>
      <c r="CS713"/>
      <c r="CT713"/>
      <c r="CU713" s="86"/>
      <c r="CV713" s="86"/>
      <c r="CW713" s="86"/>
      <c r="CX713" s="86"/>
      <c r="CY713" s="86"/>
      <c r="CZ713"/>
      <c r="DA713"/>
      <c r="DB713"/>
      <c r="DC713"/>
      <c r="DD713"/>
      <c r="DE713"/>
      <c r="DF713"/>
      <c r="DG713">
        <v>491</v>
      </c>
      <c r="DH713">
        <v>435.2679443359375</v>
      </c>
      <c r="DI713">
        <v>-16.291446685791016</v>
      </c>
      <c r="DJ713">
        <v>48.666667938232422</v>
      </c>
      <c r="DK713">
        <v>117</v>
      </c>
      <c r="DL713">
        <v>120</v>
      </c>
      <c r="DM713"/>
      <c r="DN713"/>
      <c r="DO713"/>
      <c r="DP713"/>
      <c r="DQ713"/>
      <c r="DR713"/>
      <c r="DS713"/>
      <c r="DT713"/>
      <c r="DU713"/>
      <c r="DV713"/>
      <c r="DW713"/>
      <c r="DX713"/>
      <c r="DY713"/>
      <c r="DZ713"/>
      <c r="EA713"/>
      <c r="EB713"/>
      <c r="EC713"/>
      <c r="ED713"/>
      <c r="EE713"/>
      <c r="EF713"/>
      <c r="EG713"/>
      <c r="EH713"/>
      <c r="EI713"/>
      <c r="EJ713" s="159"/>
      <c r="EK713" s="159"/>
      <c r="EL713" s="160"/>
      <c r="FA713" s="78"/>
    </row>
    <row r="714" spans="64:157">
      <c r="BL714" s="14"/>
      <c r="BM714" s="66"/>
      <c r="BN714" s="55"/>
      <c r="BZ714" s="14" t="s">
        <v>427</v>
      </c>
      <c r="CA714" s="245">
        <v>41726.716377314813</v>
      </c>
      <c r="CB714" t="s">
        <v>2867</v>
      </c>
      <c r="CC714" s="13"/>
      <c r="CF714" s="71"/>
      <c r="CG714" s="71"/>
      <c r="CH714" s="55"/>
      <c r="CN714"/>
      <c r="CO714"/>
      <c r="CP714"/>
      <c r="CQ714"/>
      <c r="CR714"/>
      <c r="CS714"/>
      <c r="CT714"/>
      <c r="CU714" s="86"/>
      <c r="CV714" s="86"/>
      <c r="CW714" s="86"/>
      <c r="CX714" s="86"/>
      <c r="CY714" s="86"/>
      <c r="CZ714"/>
      <c r="DA714"/>
      <c r="DB714"/>
      <c r="DC714"/>
      <c r="DD714"/>
      <c r="DE714"/>
      <c r="DF714"/>
      <c r="DG714">
        <v>491</v>
      </c>
      <c r="DH714">
        <v>433.79632568359375</v>
      </c>
      <c r="DI714">
        <v>-16.291446685791016</v>
      </c>
      <c r="DJ714">
        <v>51.066665649414063</v>
      </c>
      <c r="DK714">
        <v>116</v>
      </c>
      <c r="DL714">
        <v>120</v>
      </c>
      <c r="DM714"/>
      <c r="DN714"/>
      <c r="DO714"/>
      <c r="DP714"/>
      <c r="DQ714"/>
      <c r="DR714"/>
      <c r="DS714"/>
      <c r="DT714"/>
      <c r="DU714"/>
      <c r="DV714"/>
      <c r="DW714"/>
      <c r="DX714"/>
      <c r="DY714"/>
      <c r="DZ714"/>
      <c r="EA714"/>
      <c r="EB714"/>
      <c r="EC714"/>
      <c r="ED714"/>
      <c r="EE714"/>
      <c r="EF714"/>
      <c r="EG714"/>
      <c r="EH714"/>
      <c r="EI714"/>
      <c r="EJ714" s="159"/>
      <c r="EK714" s="159"/>
      <c r="EL714" s="160"/>
      <c r="FA714" s="78"/>
    </row>
    <row r="715" spans="64:157">
      <c r="BL715" s="14"/>
      <c r="BM715" s="66"/>
      <c r="BN715" s="55"/>
      <c r="BZ715" s="14" t="s">
        <v>2456</v>
      </c>
      <c r="CA715" s="245">
        <v>41726.716377314813</v>
      </c>
      <c r="CB715" t="s">
        <v>2868</v>
      </c>
      <c r="CC715" s="13"/>
      <c r="CF715" s="71"/>
      <c r="CG715" s="71"/>
      <c r="CH715" s="55"/>
      <c r="CN715"/>
      <c r="CO715"/>
      <c r="CP715"/>
      <c r="CQ715"/>
      <c r="CR715"/>
      <c r="CS715"/>
      <c r="CT715"/>
      <c r="CU715" s="86"/>
      <c r="CV715" s="86"/>
      <c r="CW715" s="86"/>
      <c r="CX715" s="86"/>
      <c r="CY715" s="86"/>
      <c r="CZ715"/>
      <c r="DA715"/>
      <c r="DB715"/>
      <c r="DC715"/>
      <c r="DD715"/>
      <c r="DE715"/>
      <c r="DF715"/>
      <c r="DG715">
        <v>492</v>
      </c>
      <c r="DH715">
        <v>433.3084716796875</v>
      </c>
      <c r="DI715">
        <v>-16.172679901123047</v>
      </c>
      <c r="DJ715">
        <v>46.266666412353516</v>
      </c>
      <c r="DK715">
        <v>111</v>
      </c>
      <c r="DL715">
        <v>120</v>
      </c>
      <c r="DM715"/>
      <c r="DN715"/>
      <c r="DO715"/>
      <c r="DP715"/>
      <c r="DQ715"/>
      <c r="DR715"/>
      <c r="DS715"/>
      <c r="DT715"/>
      <c r="DU715"/>
      <c r="DV715"/>
      <c r="DW715"/>
      <c r="DX715"/>
      <c r="DY715"/>
      <c r="DZ715"/>
      <c r="EA715"/>
      <c r="EB715"/>
      <c r="EC715"/>
      <c r="ED715"/>
      <c r="EE715"/>
      <c r="EF715"/>
      <c r="EG715"/>
      <c r="EH715"/>
      <c r="EI715"/>
      <c r="EJ715" s="159"/>
      <c r="EK715" s="159"/>
      <c r="EL715" s="160"/>
      <c r="FA715" s="78"/>
    </row>
    <row r="716" spans="64:157">
      <c r="BL716" s="14"/>
      <c r="BM716" s="66"/>
      <c r="BN716" s="55"/>
      <c r="BZ716" s="14" t="s">
        <v>2458</v>
      </c>
      <c r="CA716" s="245">
        <v>41726.716377314813</v>
      </c>
      <c r="CB716" t="s">
        <v>2869</v>
      </c>
      <c r="CC716" s="13"/>
      <c r="CF716" s="71"/>
      <c r="CG716" s="71"/>
      <c r="CH716" s="55"/>
      <c r="CN716"/>
      <c r="CO716"/>
      <c r="CP716"/>
      <c r="CQ716"/>
      <c r="CR716"/>
      <c r="CS716"/>
      <c r="CT716"/>
      <c r="CU716" s="86"/>
      <c r="CV716" s="86"/>
      <c r="CW716" s="86"/>
      <c r="CX716" s="86"/>
      <c r="CY716" s="86"/>
      <c r="CZ716"/>
      <c r="DA716"/>
      <c r="DB716"/>
      <c r="DC716"/>
      <c r="DD716"/>
      <c r="DE716"/>
      <c r="DF716"/>
      <c r="DG716">
        <v>493</v>
      </c>
      <c r="DH716">
        <v>432.33761596679687</v>
      </c>
      <c r="DI716">
        <v>-16.054347991943359</v>
      </c>
      <c r="DJ716">
        <v>48.799999237060547</v>
      </c>
      <c r="DK716">
        <v>112</v>
      </c>
      <c r="DL716">
        <v>120</v>
      </c>
      <c r="DM716"/>
      <c r="DN716"/>
      <c r="DO716"/>
      <c r="DP716"/>
      <c r="DQ716"/>
      <c r="DR716"/>
      <c r="DS716"/>
      <c r="DT716"/>
      <c r="DU716"/>
      <c r="DV716"/>
      <c r="DW716"/>
      <c r="DX716"/>
      <c r="DY716"/>
      <c r="DZ716"/>
      <c r="EA716"/>
      <c r="EB716"/>
      <c r="EC716"/>
      <c r="ED716"/>
      <c r="EE716"/>
      <c r="EF716"/>
      <c r="EG716"/>
      <c r="EH716"/>
      <c r="EI716"/>
      <c r="EJ716" s="159"/>
      <c r="EK716" s="159"/>
      <c r="EL716" s="160"/>
      <c r="FA716" s="78"/>
    </row>
    <row r="717" spans="64:157">
      <c r="BL717" s="14"/>
      <c r="BM717" s="66"/>
      <c r="BN717" s="55"/>
      <c r="BZ717" s="14" t="s">
        <v>2460</v>
      </c>
      <c r="CA717" s="245">
        <v>41726.716377314813</v>
      </c>
      <c r="CB717" t="s">
        <v>2870</v>
      </c>
      <c r="CF717" s="71"/>
      <c r="CG717" s="71"/>
      <c r="CH717" s="55"/>
      <c r="CN717"/>
      <c r="CO717"/>
      <c r="CP717"/>
      <c r="CQ717"/>
      <c r="CR717"/>
      <c r="CS717"/>
      <c r="CT717"/>
      <c r="CU717" s="86"/>
      <c r="CV717" s="86"/>
      <c r="CW717" s="86"/>
      <c r="CX717" s="86"/>
      <c r="CY717" s="86"/>
      <c r="CZ717"/>
      <c r="DA717"/>
      <c r="DB717"/>
      <c r="DC717"/>
      <c r="DD717"/>
      <c r="DE717"/>
      <c r="DF717"/>
      <c r="DG717">
        <v>494</v>
      </c>
      <c r="DH717">
        <v>431.763671875</v>
      </c>
      <c r="DI717">
        <v>-15.936450004577637</v>
      </c>
      <c r="DJ717">
        <v>46.933334350585938</v>
      </c>
      <c r="DK717">
        <v>109</v>
      </c>
      <c r="DL717">
        <v>120</v>
      </c>
      <c r="DM717"/>
      <c r="DN717"/>
      <c r="DO717"/>
      <c r="DP717"/>
      <c r="DQ717"/>
      <c r="DR717"/>
      <c r="DS717"/>
      <c r="DT717"/>
      <c r="DU717"/>
      <c r="DV717"/>
      <c r="DW717"/>
      <c r="DX717"/>
      <c r="DY717"/>
      <c r="DZ717"/>
      <c r="EA717"/>
      <c r="EB717"/>
      <c r="EC717"/>
      <c r="ED717"/>
      <c r="EE717"/>
      <c r="EF717"/>
      <c r="EG717"/>
      <c r="EH717"/>
      <c r="EI717"/>
      <c r="EJ717" s="159"/>
      <c r="EK717" s="159"/>
      <c r="EL717" s="160"/>
      <c r="FA717" s="78"/>
    </row>
    <row r="718" spans="64:157">
      <c r="BL718" s="14"/>
      <c r="BM718" s="66"/>
      <c r="BN718" s="55"/>
      <c r="BZ718" s="14" t="s">
        <v>2462</v>
      </c>
      <c r="CA718" s="245">
        <v>41726.716377314813</v>
      </c>
      <c r="CB718" t="s">
        <v>2871</v>
      </c>
      <c r="CF718" s="71"/>
      <c r="CG718" s="71"/>
      <c r="CH718" s="55"/>
      <c r="CN718"/>
      <c r="CO718"/>
      <c r="CP718"/>
      <c r="CQ718"/>
      <c r="CR718"/>
      <c r="CS718"/>
      <c r="CT718"/>
      <c r="CU718" s="86"/>
      <c r="CV718" s="86"/>
      <c r="CW718" s="86"/>
      <c r="CX718" s="86"/>
      <c r="CY718" s="86"/>
      <c r="CZ718"/>
      <c r="DA718"/>
      <c r="DB718"/>
      <c r="DC718"/>
      <c r="DD718"/>
      <c r="DE718"/>
      <c r="DF718"/>
      <c r="DG718">
        <v>494</v>
      </c>
      <c r="DH718">
        <v>430.96304321289062</v>
      </c>
      <c r="DI718">
        <v>-15.936450004577637</v>
      </c>
      <c r="DJ718">
        <v>48.066665649414062</v>
      </c>
      <c r="DK718">
        <v>114</v>
      </c>
      <c r="DL718">
        <v>120</v>
      </c>
      <c r="DM718"/>
      <c r="DN718"/>
      <c r="DO718"/>
      <c r="DP718"/>
      <c r="DQ718"/>
      <c r="DR718"/>
      <c r="DS718"/>
      <c r="DT718"/>
      <c r="DU718"/>
      <c r="DV718"/>
      <c r="DW718"/>
      <c r="DX718"/>
      <c r="DY718"/>
      <c r="DZ718"/>
      <c r="EA718"/>
      <c r="EB718"/>
      <c r="EC718"/>
      <c r="ED718"/>
      <c r="EE718"/>
      <c r="EF718"/>
      <c r="EG718"/>
      <c r="EH718"/>
      <c r="EI718"/>
      <c r="EJ718" s="159"/>
      <c r="EK718" s="159"/>
      <c r="EL718" s="160"/>
      <c r="FA718" s="78"/>
    </row>
    <row r="719" spans="64:157">
      <c r="BL719" s="14"/>
      <c r="BM719" s="66"/>
      <c r="BN719" s="55"/>
      <c r="BZ719" s="14" t="s">
        <v>2454</v>
      </c>
      <c r="CA719" s="245">
        <v>41726.716377314813</v>
      </c>
      <c r="CB719" t="s">
        <v>2220</v>
      </c>
      <c r="CF719" s="71"/>
      <c r="CG719" s="71"/>
      <c r="CH719" s="55"/>
      <c r="CN719"/>
      <c r="CO719"/>
      <c r="CP719"/>
      <c r="CQ719"/>
      <c r="CR719"/>
      <c r="CS719"/>
      <c r="CT719"/>
      <c r="CU719" s="86"/>
      <c r="CV719" s="86"/>
      <c r="CW719" s="86"/>
      <c r="CX719" s="86"/>
      <c r="CY719" s="86"/>
      <c r="CZ719"/>
      <c r="DA719"/>
      <c r="DB719"/>
      <c r="DC719"/>
      <c r="DD719"/>
      <c r="DE719"/>
      <c r="DF719"/>
      <c r="DG719">
        <v>495</v>
      </c>
      <c r="DH719">
        <v>429.49258422851562</v>
      </c>
      <c r="DI719">
        <v>-15.818986892700195</v>
      </c>
      <c r="DJ719">
        <v>51.533332824707031</v>
      </c>
      <c r="DK719">
        <v>114</v>
      </c>
      <c r="DL719">
        <v>120</v>
      </c>
      <c r="DM719"/>
      <c r="DN719"/>
      <c r="DO719"/>
      <c r="DP719"/>
      <c r="DQ719"/>
      <c r="DR719"/>
      <c r="DS719"/>
      <c r="DT719"/>
      <c r="DU719"/>
      <c r="DV719"/>
      <c r="DW719"/>
      <c r="DX719"/>
      <c r="DY719"/>
      <c r="DZ719"/>
      <c r="EA719"/>
      <c r="EB719"/>
      <c r="EC719"/>
      <c r="ED719"/>
      <c r="EE719"/>
      <c r="EF719"/>
      <c r="EG719"/>
      <c r="EH719"/>
      <c r="EI719"/>
      <c r="EJ719" s="159"/>
      <c r="EK719" s="159"/>
      <c r="EL719" s="160"/>
      <c r="FA719" s="78"/>
    </row>
    <row r="720" spans="64:157">
      <c r="BL720" s="14"/>
      <c r="BM720" s="66"/>
      <c r="BN720" s="55"/>
      <c r="BZ720" s="14" t="s">
        <v>427</v>
      </c>
      <c r="CA720" s="245">
        <v>41726.71638888889</v>
      </c>
      <c r="CB720" t="s">
        <v>2872</v>
      </c>
      <c r="CF720" s="71"/>
      <c r="CG720" s="71"/>
      <c r="CH720" s="55"/>
      <c r="CN720"/>
      <c r="CO720"/>
      <c r="CP720"/>
      <c r="CQ720"/>
      <c r="CR720"/>
      <c r="CS720"/>
      <c r="CT720"/>
      <c r="CU720" s="86"/>
      <c r="CV720" s="86"/>
      <c r="CW720" s="86"/>
      <c r="CX720" s="86"/>
      <c r="CY720" s="86"/>
      <c r="CZ720"/>
      <c r="DA720"/>
      <c r="DB720"/>
      <c r="DC720"/>
      <c r="DD720"/>
      <c r="DE720"/>
      <c r="DF720"/>
      <c r="DG720">
        <v>496</v>
      </c>
      <c r="DH720">
        <v>429.49258422851562</v>
      </c>
      <c r="DI720">
        <v>-15.701958656311035</v>
      </c>
      <c r="DJ720">
        <v>46.066665649414063</v>
      </c>
      <c r="DK720">
        <v>110</v>
      </c>
      <c r="DL720">
        <v>120</v>
      </c>
      <c r="DM720"/>
      <c r="DN720"/>
      <c r="DO720"/>
      <c r="DP720"/>
      <c r="DQ720"/>
      <c r="DR720"/>
      <c r="DS720"/>
      <c r="DT720"/>
      <c r="DU720"/>
      <c r="DV720"/>
      <c r="DW720"/>
      <c r="DX720"/>
      <c r="DY720"/>
      <c r="DZ720"/>
      <c r="EA720"/>
      <c r="EB720"/>
      <c r="EC720"/>
      <c r="ED720"/>
      <c r="EE720"/>
      <c r="EF720"/>
      <c r="EG720"/>
      <c r="EH720"/>
      <c r="EI720"/>
      <c r="EJ720" s="159"/>
      <c r="EK720" s="159"/>
      <c r="EL720" s="160"/>
      <c r="FA720" s="78"/>
    </row>
    <row r="721" spans="64:157">
      <c r="BL721" s="14"/>
      <c r="BM721" s="66"/>
      <c r="BN721" s="55"/>
      <c r="BZ721" s="14" t="s">
        <v>2456</v>
      </c>
      <c r="CA721" s="245">
        <v>41726.71638888889</v>
      </c>
      <c r="CB721" t="s">
        <v>2873</v>
      </c>
      <c r="CF721" s="71"/>
      <c r="CG721" s="71"/>
      <c r="CH721" s="55"/>
      <c r="CN721"/>
      <c r="CO721"/>
      <c r="CP721"/>
      <c r="CQ721"/>
      <c r="CR721"/>
      <c r="CS721"/>
      <c r="CT721"/>
      <c r="CU721" s="86"/>
      <c r="CV721" s="86"/>
      <c r="CW721" s="86"/>
      <c r="CX721" s="86"/>
      <c r="CY721" s="86"/>
      <c r="CZ721"/>
      <c r="DA721"/>
      <c r="DB721"/>
      <c r="DC721"/>
      <c r="DD721"/>
      <c r="DE721"/>
      <c r="DF721"/>
      <c r="DG721">
        <v>497</v>
      </c>
      <c r="DH721">
        <v>429.49258422851562</v>
      </c>
      <c r="DI721">
        <v>-15.58536434173584</v>
      </c>
      <c r="DJ721">
        <v>45.799999237060547</v>
      </c>
      <c r="DK721">
        <v>110</v>
      </c>
      <c r="DL721">
        <v>120</v>
      </c>
      <c r="DM721"/>
      <c r="DN721"/>
      <c r="DO721"/>
      <c r="DP721"/>
      <c r="DQ721"/>
      <c r="DR721"/>
      <c r="DS721"/>
      <c r="DT721"/>
      <c r="DU721"/>
      <c r="DV721"/>
      <c r="DW721"/>
      <c r="DX721"/>
      <c r="DY721"/>
      <c r="DZ721"/>
      <c r="EA721"/>
      <c r="EB721"/>
      <c r="EC721"/>
      <c r="ED721"/>
      <c r="EE721"/>
      <c r="EF721"/>
      <c r="EG721"/>
      <c r="EH721"/>
      <c r="EI721"/>
      <c r="EJ721" s="159"/>
      <c r="EK721" s="159"/>
      <c r="EL721" s="160"/>
      <c r="FA721" s="78"/>
    </row>
    <row r="722" spans="64:157">
      <c r="BL722" s="14"/>
      <c r="BM722" s="66"/>
      <c r="BN722" s="55"/>
      <c r="BZ722" s="14" t="s">
        <v>2458</v>
      </c>
      <c r="CA722" s="245">
        <v>41726.71638888889</v>
      </c>
      <c r="CB722" t="s">
        <v>2874</v>
      </c>
      <c r="CF722" s="71"/>
      <c r="CG722" s="71"/>
      <c r="CH722" s="55"/>
      <c r="CN722"/>
      <c r="CO722"/>
      <c r="CP722"/>
      <c r="CQ722"/>
      <c r="CR722"/>
      <c r="CS722"/>
      <c r="CT722"/>
      <c r="CU722" s="86"/>
      <c r="CV722" s="86"/>
      <c r="CW722" s="86"/>
      <c r="CX722" s="86"/>
      <c r="CY722" s="86"/>
      <c r="CZ722"/>
      <c r="DA722"/>
      <c r="DB722"/>
      <c r="DC722"/>
      <c r="DD722"/>
      <c r="DE722"/>
      <c r="DF722"/>
      <c r="DG722">
        <v>497</v>
      </c>
      <c r="DH722">
        <v>428.1888427734375</v>
      </c>
      <c r="DI722">
        <v>-15.58536434173584</v>
      </c>
      <c r="DJ722">
        <v>50.933334350585938</v>
      </c>
      <c r="DK722">
        <v>109</v>
      </c>
      <c r="DL722">
        <v>120</v>
      </c>
      <c r="DM722"/>
      <c r="DN722"/>
      <c r="DO722"/>
      <c r="DP722"/>
      <c r="DQ722"/>
      <c r="DR722"/>
      <c r="DS722"/>
      <c r="DT722"/>
      <c r="DU722"/>
      <c r="DV722"/>
      <c r="DW722"/>
      <c r="DX722"/>
      <c r="DY722"/>
      <c r="DZ722"/>
      <c r="EA722"/>
      <c r="EB722"/>
      <c r="EC722"/>
      <c r="ED722"/>
      <c r="EE722"/>
      <c r="EF722"/>
      <c r="EG722"/>
      <c r="EH722"/>
      <c r="EI722"/>
      <c r="EJ722" s="159"/>
      <c r="EK722" s="159"/>
      <c r="EL722" s="160"/>
      <c r="FA722" s="78"/>
    </row>
    <row r="723" spans="64:157">
      <c r="BL723" s="14"/>
      <c r="BM723" s="66"/>
      <c r="BN723" s="55"/>
      <c r="BZ723" s="14" t="s">
        <v>2460</v>
      </c>
      <c r="CA723" s="245">
        <v>41726.71638888889</v>
      </c>
      <c r="CB723" t="s">
        <v>2875</v>
      </c>
      <c r="CF723" s="71"/>
      <c r="CG723" s="71"/>
      <c r="CH723" s="55"/>
      <c r="CN723"/>
      <c r="CO723"/>
      <c r="CP723"/>
      <c r="CQ723"/>
      <c r="CR723"/>
      <c r="CS723"/>
      <c r="CT723"/>
      <c r="CU723" s="86"/>
      <c r="CV723" s="86"/>
      <c r="CW723" s="86"/>
      <c r="CX723" s="86"/>
      <c r="CY723" s="86"/>
      <c r="CZ723"/>
      <c r="DA723"/>
      <c r="DB723"/>
      <c r="DC723"/>
      <c r="DD723"/>
      <c r="DE723"/>
      <c r="DF723"/>
      <c r="DG723">
        <v>498</v>
      </c>
      <c r="DH723">
        <v>426.961669921875</v>
      </c>
      <c r="DI723">
        <v>-15.469203948974609</v>
      </c>
      <c r="DJ723">
        <v>50.666667938232422</v>
      </c>
      <c r="DK723">
        <v>109</v>
      </c>
      <c r="DL723">
        <v>120</v>
      </c>
      <c r="DM723"/>
      <c r="DN723"/>
      <c r="DO723"/>
      <c r="DP723"/>
      <c r="DQ723"/>
      <c r="DR723"/>
      <c r="DS723"/>
      <c r="DT723"/>
      <c r="DU723"/>
      <c r="DV723"/>
      <c r="DW723"/>
      <c r="DX723"/>
      <c r="DY723"/>
      <c r="DZ723"/>
      <c r="EA723"/>
      <c r="EB723"/>
      <c r="EC723"/>
      <c r="ED723"/>
      <c r="EE723"/>
      <c r="EF723"/>
      <c r="EG723"/>
      <c r="EH723"/>
      <c r="EI723"/>
      <c r="EJ723" s="159"/>
      <c r="EK723" s="159"/>
      <c r="EL723" s="160"/>
      <c r="FA723" s="78"/>
    </row>
    <row r="724" spans="64:157">
      <c r="BL724" s="14"/>
      <c r="BM724" s="66"/>
      <c r="BN724" s="55"/>
      <c r="BZ724" s="14" t="s">
        <v>2462</v>
      </c>
      <c r="CA724" s="245">
        <v>41726.71638888889</v>
      </c>
      <c r="CB724" t="s">
        <v>2876</v>
      </c>
      <c r="CF724" s="71"/>
      <c r="CG724" s="71"/>
      <c r="CH724" s="55"/>
      <c r="CN724"/>
      <c r="CO724"/>
      <c r="CP724"/>
      <c r="CQ724"/>
      <c r="CR724"/>
      <c r="CS724"/>
      <c r="CT724"/>
      <c r="CU724" s="86"/>
      <c r="CV724" s="86"/>
      <c r="CW724" s="86"/>
      <c r="CX724" s="86"/>
      <c r="CY724" s="86"/>
      <c r="CZ724"/>
      <c r="DA724"/>
      <c r="DB724"/>
      <c r="DC724"/>
      <c r="DD724"/>
      <c r="DE724"/>
      <c r="DF724"/>
      <c r="DG724">
        <v>499</v>
      </c>
      <c r="DH724">
        <v>425.837646484375</v>
      </c>
      <c r="DI724">
        <v>-15.353479385375977</v>
      </c>
      <c r="DJ724">
        <v>50.266666412353516</v>
      </c>
      <c r="DK724">
        <v>109</v>
      </c>
      <c r="DL724">
        <v>120</v>
      </c>
      <c r="DM724"/>
      <c r="DN724"/>
      <c r="DO724"/>
      <c r="DP724"/>
      <c r="DQ724"/>
      <c r="DR724"/>
      <c r="DS724"/>
      <c r="DT724"/>
      <c r="DU724"/>
      <c r="DV724"/>
      <c r="DW724"/>
      <c r="DX724"/>
      <c r="DY724"/>
      <c r="DZ724"/>
      <c r="EA724"/>
      <c r="EB724"/>
      <c r="EC724"/>
      <c r="ED724"/>
      <c r="EE724"/>
      <c r="EF724"/>
      <c r="EG724"/>
      <c r="EH724"/>
      <c r="EI724"/>
      <c r="EJ724" s="159"/>
      <c r="EK724" s="159"/>
      <c r="EL724" s="160"/>
      <c r="FA724" s="78"/>
    </row>
    <row r="725" spans="64:157">
      <c r="BL725" s="14"/>
      <c r="BM725" s="66"/>
      <c r="BN725" s="55"/>
      <c r="BZ725" s="14" t="s">
        <v>2454</v>
      </c>
      <c r="CA725" s="245">
        <v>41726.71638888889</v>
      </c>
      <c r="CB725" t="s">
        <v>2220</v>
      </c>
      <c r="CF725" s="71"/>
      <c r="CG725" s="71"/>
      <c r="CH725" s="55"/>
      <c r="CN725"/>
      <c r="CO725"/>
      <c r="CP725"/>
      <c r="CQ725"/>
      <c r="CR725"/>
      <c r="CS725"/>
      <c r="CT725"/>
      <c r="CU725" s="86"/>
      <c r="CV725" s="86"/>
      <c r="CW725" s="86"/>
      <c r="CX725" s="86"/>
      <c r="CY725" s="86"/>
      <c r="CZ725"/>
      <c r="DA725"/>
      <c r="DB725"/>
      <c r="DC725"/>
      <c r="DD725"/>
      <c r="DE725"/>
      <c r="DF725"/>
      <c r="DG725">
        <v>500</v>
      </c>
      <c r="DH725">
        <v>424.64334106445312</v>
      </c>
      <c r="DI725">
        <v>-15.238188743591309</v>
      </c>
      <c r="DJ725">
        <v>50.733333587646484</v>
      </c>
      <c r="DK725">
        <v>109</v>
      </c>
      <c r="DL725">
        <v>120</v>
      </c>
      <c r="DM725"/>
      <c r="DN725"/>
      <c r="DO725"/>
      <c r="DP725"/>
      <c r="DQ725"/>
      <c r="DR725"/>
      <c r="DS725"/>
      <c r="DT725"/>
      <c r="DU725"/>
      <c r="DV725"/>
      <c r="DW725"/>
      <c r="DX725"/>
      <c r="DY725"/>
      <c r="DZ725"/>
      <c r="EA725"/>
      <c r="EB725"/>
      <c r="EC725"/>
      <c r="ED725"/>
      <c r="EE725"/>
      <c r="EF725"/>
      <c r="EG725"/>
      <c r="EH725"/>
      <c r="EI725"/>
      <c r="EJ725" s="159"/>
      <c r="EK725" s="159"/>
      <c r="EL725" s="160"/>
      <c r="FA725" s="78"/>
    </row>
    <row r="726" spans="64:157">
      <c r="BL726" s="14"/>
      <c r="BM726" s="66"/>
      <c r="BN726" s="55"/>
      <c r="BZ726" s="14" t="s">
        <v>427</v>
      </c>
      <c r="CA726" s="245">
        <v>41726.71638888889</v>
      </c>
      <c r="CB726" t="s">
        <v>2877</v>
      </c>
      <c r="CF726" s="71"/>
      <c r="CG726" s="71"/>
      <c r="CH726" s="55"/>
      <c r="CN726"/>
      <c r="CO726"/>
      <c r="CP726"/>
      <c r="CQ726"/>
      <c r="CR726"/>
      <c r="CS726"/>
      <c r="CT726"/>
      <c r="CU726" s="86"/>
      <c r="CV726" s="86"/>
      <c r="CW726" s="86"/>
      <c r="CX726" s="86"/>
      <c r="CY726" s="86"/>
      <c r="CZ726"/>
      <c r="DA726"/>
      <c r="DB726"/>
      <c r="DC726"/>
      <c r="DD726"/>
      <c r="DE726"/>
      <c r="DF726"/>
      <c r="DG726">
        <v>500</v>
      </c>
      <c r="DH726">
        <v>423.80905151367187</v>
      </c>
      <c r="DI726">
        <v>-15.238188743591309</v>
      </c>
      <c r="DJ726">
        <v>48.933334350585938</v>
      </c>
      <c r="DK726">
        <v>109</v>
      </c>
      <c r="DL726">
        <v>120</v>
      </c>
      <c r="DM726"/>
      <c r="DN726"/>
      <c r="DO726"/>
      <c r="DP726"/>
      <c r="DQ726"/>
      <c r="DR726"/>
      <c r="DS726"/>
      <c r="DT726"/>
      <c r="DU726"/>
      <c r="DV726"/>
      <c r="DW726"/>
      <c r="DX726"/>
      <c r="DY726"/>
      <c r="DZ726"/>
      <c r="EA726"/>
      <c r="EB726"/>
      <c r="EC726"/>
      <c r="ED726"/>
      <c r="EE726"/>
      <c r="EF726"/>
      <c r="EG726"/>
      <c r="EH726"/>
      <c r="EI726"/>
      <c r="EJ726" s="159"/>
      <c r="EK726" s="159"/>
      <c r="EL726" s="160"/>
      <c r="FA726" s="78"/>
    </row>
    <row r="727" spans="64:157">
      <c r="BL727" s="14"/>
      <c r="BM727" s="66"/>
      <c r="BN727" s="55"/>
      <c r="BZ727" s="14" t="s">
        <v>2456</v>
      </c>
      <c r="CA727" s="245">
        <v>41726.716400462959</v>
      </c>
      <c r="CB727" t="s">
        <v>2878</v>
      </c>
      <c r="CF727" s="71"/>
      <c r="CG727" s="71"/>
      <c r="CH727" s="55"/>
      <c r="CN727"/>
      <c r="CO727"/>
      <c r="CP727"/>
      <c r="CQ727"/>
      <c r="CR727"/>
      <c r="CS727"/>
      <c r="CT727"/>
      <c r="CU727" s="86"/>
      <c r="CV727" s="86"/>
      <c r="CW727" s="86"/>
      <c r="CX727" s="86"/>
      <c r="CY727" s="86"/>
      <c r="CZ727"/>
      <c r="DA727"/>
      <c r="DB727"/>
      <c r="DC727"/>
      <c r="DD727"/>
      <c r="DE727"/>
      <c r="DF727"/>
      <c r="DG727">
        <v>501</v>
      </c>
      <c r="DH727">
        <v>422.33438110351562</v>
      </c>
      <c r="DI727">
        <v>-15.123332023620605</v>
      </c>
      <c r="DJ727">
        <v>52.25</v>
      </c>
      <c r="DK727">
        <v>112</v>
      </c>
      <c r="DL727">
        <v>119.5</v>
      </c>
      <c r="DM727"/>
      <c r="DN727"/>
      <c r="DO727"/>
      <c r="DP727"/>
      <c r="DQ727"/>
      <c r="DR727"/>
      <c r="DS727"/>
      <c r="DT727"/>
      <c r="DU727"/>
      <c r="DV727"/>
      <c r="DW727"/>
      <c r="DX727"/>
      <c r="DY727"/>
      <c r="DZ727"/>
      <c r="EA727"/>
      <c r="EB727"/>
      <c r="EC727"/>
      <c r="ED727"/>
      <c r="EE727"/>
      <c r="EF727"/>
      <c r="EG727"/>
      <c r="EH727"/>
      <c r="EI727"/>
      <c r="EJ727" s="159"/>
      <c r="EK727" s="159"/>
      <c r="EL727" s="160"/>
      <c r="FA727" s="78"/>
    </row>
    <row r="728" spans="64:157">
      <c r="BL728" s="14"/>
      <c r="BM728" s="66"/>
      <c r="BN728" s="55"/>
      <c r="BZ728" s="14" t="s">
        <v>2458</v>
      </c>
      <c r="CA728" s="245">
        <v>41726.716400462959</v>
      </c>
      <c r="CB728" t="s">
        <v>2879</v>
      </c>
      <c r="CF728" s="71"/>
      <c r="CG728" s="71"/>
      <c r="CH728" s="55"/>
      <c r="CN728"/>
      <c r="CO728"/>
      <c r="CP728"/>
      <c r="CQ728"/>
      <c r="CR728"/>
      <c r="CS728"/>
      <c r="CT728"/>
      <c r="CU728" s="86"/>
      <c r="CV728" s="86"/>
      <c r="CW728" s="86"/>
      <c r="CX728" s="86"/>
      <c r="CY728" s="86"/>
      <c r="CZ728"/>
      <c r="DA728"/>
      <c r="DB728"/>
      <c r="DC728"/>
      <c r="DD728"/>
      <c r="DE728"/>
      <c r="DF728"/>
      <c r="DG728">
        <v>502</v>
      </c>
      <c r="DH728">
        <v>421.09259033203125</v>
      </c>
      <c r="DI728">
        <v>-15.008910179138184</v>
      </c>
      <c r="DJ728">
        <v>51.200000762939453</v>
      </c>
      <c r="DK728">
        <v>109</v>
      </c>
      <c r="DL728">
        <v>120</v>
      </c>
      <c r="DM728"/>
      <c r="DN728"/>
      <c r="DO728"/>
      <c r="DP728"/>
      <c r="DQ728"/>
      <c r="DR728"/>
      <c r="DS728"/>
      <c r="DT728"/>
      <c r="DU728"/>
      <c r="DV728"/>
      <c r="DW728"/>
      <c r="DX728"/>
      <c r="DY728"/>
      <c r="DZ728"/>
      <c r="EA728"/>
      <c r="EB728"/>
      <c r="EC728"/>
      <c r="ED728"/>
      <c r="EE728"/>
      <c r="EF728"/>
      <c r="EG728"/>
      <c r="EH728"/>
      <c r="EI728"/>
      <c r="EJ728" s="159"/>
      <c r="EK728" s="159"/>
      <c r="EL728" s="160"/>
      <c r="FA728" s="78"/>
    </row>
    <row r="729" spans="64:157">
      <c r="BL729" s="14"/>
      <c r="BM729" s="66"/>
      <c r="BN729" s="55"/>
      <c r="BZ729" s="14" t="s">
        <v>2460</v>
      </c>
      <c r="CA729" s="245">
        <v>41726.716400462959</v>
      </c>
      <c r="CB729" t="s">
        <v>2880</v>
      </c>
      <c r="CF729" s="71"/>
      <c r="CG729" s="71"/>
      <c r="CH729" s="55"/>
      <c r="CN729"/>
      <c r="CO729"/>
      <c r="CP729"/>
      <c r="CQ729"/>
      <c r="CR729"/>
      <c r="CS729"/>
      <c r="CT729"/>
      <c r="CU729" s="86"/>
      <c r="CV729" s="86"/>
      <c r="CW729" s="86"/>
      <c r="CX729" s="86"/>
      <c r="CY729" s="86"/>
      <c r="CZ729"/>
      <c r="DA729"/>
      <c r="DB729"/>
      <c r="DC729"/>
      <c r="DD729"/>
      <c r="DE729"/>
      <c r="DF729"/>
      <c r="DG729">
        <v>503</v>
      </c>
      <c r="DH729">
        <v>419.84695434570312</v>
      </c>
      <c r="DI729">
        <v>-14.894923210144043</v>
      </c>
      <c r="DJ729">
        <v>51.333332061767578</v>
      </c>
      <c r="DK729">
        <v>110</v>
      </c>
      <c r="DL729">
        <v>120</v>
      </c>
      <c r="DM729"/>
      <c r="DN729"/>
      <c r="DO729"/>
      <c r="DP729"/>
      <c r="DQ729"/>
      <c r="DR729"/>
      <c r="DS729"/>
      <c r="DT729"/>
      <c r="DU729"/>
      <c r="DV729"/>
      <c r="DW729"/>
      <c r="DX729"/>
      <c r="DY729"/>
      <c r="DZ729"/>
      <c r="EA729"/>
      <c r="EB729"/>
      <c r="EC729"/>
      <c r="ED729"/>
      <c r="EE729"/>
      <c r="EF729"/>
      <c r="EG729"/>
      <c r="EH729"/>
      <c r="EI729"/>
      <c r="EJ729" s="159"/>
      <c r="EK729" s="159"/>
      <c r="EL729" s="160"/>
      <c r="FA729" s="78"/>
    </row>
    <row r="730" spans="64:157">
      <c r="BL730" s="14"/>
      <c r="BM730" s="66"/>
      <c r="BN730" s="55"/>
      <c r="BZ730" s="14" t="s">
        <v>2462</v>
      </c>
      <c r="CA730" s="245">
        <v>41726.716400462959</v>
      </c>
      <c r="CB730" t="s">
        <v>2881</v>
      </c>
      <c r="CF730" s="71"/>
      <c r="CG730" s="71"/>
      <c r="CH730" s="55"/>
      <c r="CN730"/>
      <c r="CO730"/>
      <c r="CP730"/>
      <c r="CQ730"/>
      <c r="CR730"/>
      <c r="CS730"/>
      <c r="CT730"/>
      <c r="CU730" s="86"/>
      <c r="CV730" s="86"/>
      <c r="CW730" s="86"/>
      <c r="CX730" s="86"/>
      <c r="CY730" s="86"/>
      <c r="CZ730"/>
      <c r="DA730"/>
      <c r="DB730"/>
      <c r="DC730"/>
      <c r="DD730"/>
      <c r="DE730"/>
      <c r="DF730"/>
      <c r="DG730">
        <v>503</v>
      </c>
      <c r="DH730">
        <v>418.89462280273437</v>
      </c>
      <c r="DI730">
        <v>-14.894923210144043</v>
      </c>
      <c r="DJ730">
        <v>49.866664886474609</v>
      </c>
      <c r="DK730">
        <v>108</v>
      </c>
      <c r="DL730">
        <v>120</v>
      </c>
      <c r="DM730"/>
      <c r="DN730"/>
      <c r="DO730"/>
      <c r="DP730"/>
      <c r="DQ730"/>
      <c r="DR730"/>
      <c r="DS730"/>
      <c r="DT730"/>
      <c r="DU730"/>
      <c r="DV730"/>
      <c r="DW730"/>
      <c r="DX730"/>
      <c r="DY730"/>
      <c r="DZ730"/>
      <c r="EA730"/>
      <c r="EB730"/>
      <c r="EC730"/>
      <c r="ED730"/>
      <c r="EE730"/>
      <c r="EF730"/>
      <c r="EG730"/>
      <c r="EH730"/>
      <c r="EI730"/>
      <c r="EJ730" s="159"/>
      <c r="EK730" s="159"/>
      <c r="EL730" s="160"/>
      <c r="FA730" s="78"/>
    </row>
    <row r="731" spans="64:157">
      <c r="BL731" s="14"/>
      <c r="BM731" s="66"/>
      <c r="BN731" s="55"/>
      <c r="BZ731" s="14" t="s">
        <v>2454</v>
      </c>
      <c r="CA731" s="245">
        <v>41726.716400462959</v>
      </c>
      <c r="CB731" t="s">
        <v>2220</v>
      </c>
      <c r="CF731" s="71"/>
      <c r="CG731" s="71"/>
      <c r="CH731" s="55"/>
      <c r="CN731"/>
      <c r="CO731"/>
      <c r="CP731"/>
      <c r="CQ731"/>
      <c r="CR731"/>
      <c r="CS731"/>
      <c r="CT731"/>
      <c r="CU731" s="86"/>
      <c r="CV731" s="86"/>
      <c r="CW731" s="86"/>
      <c r="CX731" s="86"/>
      <c r="CY731" s="86"/>
      <c r="CZ731"/>
      <c r="DA731"/>
      <c r="DB731"/>
      <c r="DC731"/>
      <c r="DD731"/>
      <c r="DE731"/>
      <c r="DF731"/>
      <c r="DG731">
        <v>504</v>
      </c>
      <c r="DH731">
        <v>418.89462280273437</v>
      </c>
      <c r="DI731">
        <v>-14.781370162963867</v>
      </c>
      <c r="DJ731">
        <v>46.733333587646484</v>
      </c>
      <c r="DK731">
        <v>109</v>
      </c>
      <c r="DL731">
        <v>120</v>
      </c>
      <c r="DM731"/>
      <c r="DN731"/>
      <c r="DO731"/>
      <c r="DP731"/>
      <c r="DQ731"/>
      <c r="DR731"/>
      <c r="DS731"/>
      <c r="DT731"/>
      <c r="DU731"/>
      <c r="DV731"/>
      <c r="DW731"/>
      <c r="DX731"/>
      <c r="DY731"/>
      <c r="DZ731"/>
      <c r="EA731"/>
      <c r="EB731"/>
      <c r="EC731"/>
      <c r="ED731"/>
      <c r="EE731"/>
      <c r="EF731"/>
      <c r="EG731"/>
      <c r="EH731"/>
      <c r="EI731"/>
      <c r="EJ731" s="159"/>
      <c r="EK731" s="159"/>
      <c r="EL731" s="160"/>
      <c r="FA731" s="78"/>
    </row>
    <row r="732" spans="64:157">
      <c r="BL732" s="14"/>
      <c r="BM732" s="66"/>
      <c r="BN732" s="55"/>
      <c r="BZ732" s="14" t="s">
        <v>427</v>
      </c>
      <c r="CA732" s="245">
        <v>41726.716400462959</v>
      </c>
      <c r="CB732" t="s">
        <v>2882</v>
      </c>
      <c r="CF732" s="71"/>
      <c r="CG732" s="71"/>
      <c r="CH732" s="55"/>
      <c r="CN732"/>
      <c r="CO732"/>
      <c r="CP732"/>
      <c r="CQ732"/>
      <c r="CR732"/>
      <c r="CS732"/>
      <c r="CT732"/>
      <c r="CU732" s="86"/>
      <c r="CV732" s="86"/>
      <c r="CW732" s="86"/>
      <c r="CX732" s="86"/>
      <c r="CY732" s="86"/>
      <c r="CZ732"/>
      <c r="DA732"/>
      <c r="DB732"/>
      <c r="DC732"/>
      <c r="DD732"/>
      <c r="DE732"/>
      <c r="DF732"/>
      <c r="DG732">
        <v>505</v>
      </c>
      <c r="DH732">
        <v>418.89462280273437</v>
      </c>
      <c r="DI732">
        <v>-14.668251991271973</v>
      </c>
      <c r="DJ732">
        <v>47.25</v>
      </c>
      <c r="DK732">
        <v>112</v>
      </c>
      <c r="DL732">
        <v>119.5</v>
      </c>
      <c r="DM732"/>
      <c r="DN732"/>
      <c r="DO732"/>
      <c r="DP732"/>
      <c r="DQ732"/>
      <c r="DR732"/>
      <c r="DS732"/>
      <c r="DT732"/>
      <c r="DU732"/>
      <c r="DV732"/>
      <c r="DW732"/>
      <c r="DX732"/>
      <c r="DY732"/>
      <c r="DZ732"/>
      <c r="EA732"/>
      <c r="EB732"/>
      <c r="EC732"/>
      <c r="ED732"/>
      <c r="EE732"/>
      <c r="EF732"/>
      <c r="EG732"/>
      <c r="EH732"/>
      <c r="EI732"/>
      <c r="EJ732" s="159"/>
      <c r="EK732" s="159"/>
      <c r="EL732" s="160"/>
      <c r="FA732" s="78"/>
    </row>
    <row r="733" spans="64:157">
      <c r="BL733" s="14"/>
      <c r="BM733" s="66"/>
      <c r="BN733" s="55"/>
      <c r="BZ733" s="14" t="s">
        <v>2456</v>
      </c>
      <c r="CA733" s="245">
        <v>41726.716412037036</v>
      </c>
      <c r="CB733" t="s">
        <v>2883</v>
      </c>
      <c r="CF733" s="71"/>
      <c r="CG733" s="71"/>
      <c r="CH733" s="55"/>
      <c r="CN733"/>
      <c r="CO733"/>
      <c r="CP733"/>
      <c r="CQ733"/>
      <c r="CR733"/>
      <c r="CS733"/>
      <c r="CT733"/>
      <c r="CU733" s="86"/>
      <c r="CV733" s="86"/>
      <c r="CW733" s="86"/>
      <c r="CX733" s="86"/>
      <c r="CY733" s="86"/>
      <c r="CZ733"/>
      <c r="DA733"/>
      <c r="DB733"/>
      <c r="DC733"/>
      <c r="DD733"/>
      <c r="DE733"/>
      <c r="DF733"/>
      <c r="DG733">
        <v>505</v>
      </c>
      <c r="DH733">
        <v>417.52096557617187</v>
      </c>
      <c r="DI733">
        <v>-14.668251991271973</v>
      </c>
      <c r="DJ733">
        <v>52.200000762939453</v>
      </c>
      <c r="DK733">
        <v>109</v>
      </c>
      <c r="DL733">
        <v>120</v>
      </c>
      <c r="DM733"/>
      <c r="DN733"/>
      <c r="DO733"/>
      <c r="DP733"/>
      <c r="DQ733"/>
      <c r="DR733"/>
      <c r="DS733"/>
      <c r="DT733"/>
      <c r="DU733"/>
      <c r="DV733"/>
      <c r="DW733"/>
      <c r="DX733"/>
      <c r="DY733"/>
      <c r="DZ733"/>
      <c r="EA733"/>
      <c r="EB733"/>
      <c r="EC733"/>
      <c r="ED733"/>
      <c r="EE733"/>
      <c r="EF733"/>
      <c r="EG733"/>
      <c r="EH733"/>
      <c r="EI733"/>
      <c r="EJ733" s="159"/>
      <c r="EK733" s="159"/>
      <c r="EL733" s="160"/>
      <c r="FA733" s="78"/>
    </row>
    <row r="734" spans="64:157">
      <c r="BL734" s="14"/>
      <c r="BM734" s="66"/>
      <c r="BN734" s="55"/>
      <c r="BZ734" s="14" t="s">
        <v>2458</v>
      </c>
      <c r="CA734" s="245">
        <v>41726.716412037036</v>
      </c>
      <c r="CB734" t="s">
        <v>2884</v>
      </c>
      <c r="CF734" s="71"/>
      <c r="CG734" s="71"/>
      <c r="CH734" s="55"/>
      <c r="CN734"/>
      <c r="CO734"/>
      <c r="CP734"/>
      <c r="CQ734"/>
      <c r="CR734"/>
      <c r="CS734"/>
      <c r="CT734"/>
      <c r="CU734" s="86"/>
      <c r="CV734" s="86"/>
      <c r="CW734" s="86"/>
      <c r="CX734" s="86"/>
      <c r="CY734" s="86"/>
      <c r="CZ734"/>
      <c r="DA734"/>
      <c r="DB734"/>
      <c r="DC734"/>
      <c r="DD734"/>
      <c r="DE734"/>
      <c r="DF734"/>
      <c r="DG734">
        <v>506</v>
      </c>
      <c r="DH734">
        <v>415.83651733398438</v>
      </c>
      <c r="DI734">
        <v>-14.555568695068359</v>
      </c>
      <c r="DJ734">
        <v>53.866664886474609</v>
      </c>
      <c r="DK734">
        <v>109</v>
      </c>
      <c r="DL734">
        <v>120</v>
      </c>
      <c r="DM734"/>
      <c r="DN734"/>
      <c r="DO734"/>
      <c r="DP734"/>
      <c r="DQ734"/>
      <c r="DR734"/>
      <c r="DS734"/>
      <c r="DT734"/>
      <c r="DU734"/>
      <c r="DV734"/>
      <c r="DW734"/>
      <c r="DX734"/>
      <c r="DY734"/>
      <c r="DZ734"/>
      <c r="EA734"/>
      <c r="EB734"/>
      <c r="EC734"/>
      <c r="ED734"/>
      <c r="EE734"/>
      <c r="EF734"/>
      <c r="EG734"/>
      <c r="EH734"/>
      <c r="EI734"/>
      <c r="EJ734" s="159"/>
      <c r="EK734" s="159"/>
      <c r="EL734" s="160"/>
      <c r="FA734" s="78"/>
    </row>
    <row r="735" spans="64:157">
      <c r="BL735" s="14"/>
      <c r="BM735" s="66"/>
      <c r="BN735" s="55"/>
      <c r="BZ735" s="14" t="s">
        <v>2460</v>
      </c>
      <c r="CA735" s="245">
        <v>41726.716412037036</v>
      </c>
      <c r="CB735" t="s">
        <v>2885</v>
      </c>
      <c r="CF735" s="71"/>
      <c r="CG735" s="71"/>
      <c r="CH735" s="55"/>
      <c r="CN735"/>
      <c r="CO735"/>
      <c r="CP735"/>
      <c r="CQ735"/>
      <c r="CR735"/>
      <c r="CS735"/>
      <c r="CT735"/>
      <c r="CU735" s="86"/>
      <c r="CV735" s="86"/>
      <c r="CW735" s="86"/>
      <c r="CX735" s="86"/>
      <c r="CY735" s="86"/>
      <c r="CZ735"/>
      <c r="DA735"/>
      <c r="DB735"/>
      <c r="DC735"/>
      <c r="DD735"/>
      <c r="DE735"/>
      <c r="DF735"/>
      <c r="DG735">
        <v>507</v>
      </c>
      <c r="DH735">
        <v>414.41452026367187</v>
      </c>
      <c r="DI735">
        <v>-14.443319320678711</v>
      </c>
      <c r="DJ735">
        <v>52.666667938232422</v>
      </c>
      <c r="DK735">
        <v>109</v>
      </c>
      <c r="DL735">
        <v>120</v>
      </c>
      <c r="DM735"/>
      <c r="DN735"/>
      <c r="DO735"/>
      <c r="DP735"/>
      <c r="DQ735"/>
      <c r="DR735"/>
      <c r="DS735"/>
      <c r="DT735"/>
      <c r="DU735"/>
      <c r="DV735"/>
      <c r="DW735"/>
      <c r="DX735"/>
      <c r="DY735"/>
      <c r="DZ735"/>
      <c r="EA735"/>
      <c r="EB735"/>
      <c r="EC735"/>
      <c r="ED735"/>
      <c r="EE735"/>
      <c r="EF735"/>
      <c r="EG735"/>
      <c r="EH735"/>
      <c r="EI735"/>
      <c r="EJ735" s="159"/>
      <c r="EK735" s="159"/>
      <c r="EL735" s="160"/>
      <c r="FA735" s="78"/>
    </row>
    <row r="736" spans="64:157">
      <c r="BL736" s="14"/>
      <c r="BM736" s="66"/>
      <c r="BN736" s="55"/>
      <c r="BZ736" s="14" t="s">
        <v>2462</v>
      </c>
      <c r="CA736" s="245">
        <v>41726.716412037036</v>
      </c>
      <c r="CB736" t="s">
        <v>2886</v>
      </c>
      <c r="CF736" s="71"/>
      <c r="CG736" s="71"/>
      <c r="CH736" s="55"/>
      <c r="CN736"/>
      <c r="CO736"/>
      <c r="CP736"/>
      <c r="CQ736"/>
      <c r="CR736"/>
      <c r="CS736"/>
      <c r="CT736"/>
      <c r="CU736" s="86"/>
      <c r="CV736" s="86"/>
      <c r="CW736" s="86"/>
      <c r="CX736" s="86"/>
      <c r="CY736" s="86"/>
      <c r="CZ736"/>
      <c r="DA736"/>
      <c r="DB736"/>
      <c r="DC736"/>
      <c r="DD736"/>
      <c r="DE736"/>
      <c r="DF736"/>
      <c r="DG736">
        <v>508</v>
      </c>
      <c r="DH736">
        <v>413.24154663085937</v>
      </c>
      <c r="DI736">
        <v>-14.331503868103027</v>
      </c>
      <c r="DJ736">
        <v>51.533332824707031</v>
      </c>
      <c r="DK736">
        <v>109</v>
      </c>
      <c r="DL736">
        <v>120</v>
      </c>
      <c r="DM736"/>
      <c r="DN736"/>
      <c r="DO736"/>
      <c r="DP736"/>
      <c r="DQ736"/>
      <c r="DR736"/>
      <c r="DS736"/>
      <c r="DT736"/>
      <c r="DU736"/>
      <c r="DV736"/>
      <c r="DW736"/>
      <c r="DX736"/>
      <c r="DY736"/>
      <c r="DZ736"/>
      <c r="EA736"/>
      <c r="EB736"/>
      <c r="EC736"/>
      <c r="ED736"/>
      <c r="EE736"/>
      <c r="EF736"/>
      <c r="EG736"/>
      <c r="EH736"/>
      <c r="EI736"/>
      <c r="EJ736" s="159"/>
      <c r="EK736" s="159"/>
      <c r="EL736" s="160"/>
      <c r="FA736" s="78"/>
    </row>
    <row r="737" spans="64:157">
      <c r="BL737" s="14"/>
      <c r="BM737" s="66"/>
      <c r="BN737" s="55"/>
      <c r="BZ737" s="14" t="s">
        <v>2159</v>
      </c>
      <c r="CA737" s="245">
        <v>41726.716412037036</v>
      </c>
      <c r="CB737" t="s">
        <v>2220</v>
      </c>
      <c r="CF737" s="71"/>
      <c r="CG737" s="71"/>
      <c r="CH737" s="55"/>
      <c r="CN737"/>
      <c r="CO737"/>
      <c r="CP737"/>
      <c r="CQ737"/>
      <c r="CR737"/>
      <c r="CS737"/>
      <c r="CT737"/>
      <c r="CU737" s="86"/>
      <c r="CV737" s="86"/>
      <c r="CW737" s="86"/>
      <c r="CX737" s="86"/>
      <c r="CY737" s="86"/>
      <c r="CZ737"/>
      <c r="DA737"/>
      <c r="DB737"/>
      <c r="DC737"/>
      <c r="DD737"/>
      <c r="DE737"/>
      <c r="DF737"/>
      <c r="DG737">
        <v>508</v>
      </c>
      <c r="DH737">
        <v>413.24154663085937</v>
      </c>
      <c r="DI737">
        <v>-14.331503868103027</v>
      </c>
      <c r="DJ737">
        <v>47.466667175292969</v>
      </c>
      <c r="DK737">
        <v>109</v>
      </c>
      <c r="DL737">
        <v>120</v>
      </c>
      <c r="DM737"/>
      <c r="DN737"/>
      <c r="DO737"/>
      <c r="DP737"/>
      <c r="DQ737"/>
      <c r="DR737"/>
      <c r="DS737"/>
      <c r="DT737"/>
      <c r="DU737"/>
      <c r="DV737"/>
      <c r="DW737"/>
      <c r="DX737"/>
      <c r="DY737"/>
      <c r="DZ737"/>
      <c r="EA737"/>
      <c r="EB737"/>
      <c r="EC737"/>
      <c r="ED737"/>
      <c r="EE737"/>
      <c r="EF737"/>
      <c r="EG737"/>
      <c r="EH737"/>
      <c r="EI737"/>
      <c r="EJ737" s="159"/>
      <c r="EK737" s="159"/>
      <c r="EL737" s="160"/>
      <c r="FA737" s="78"/>
    </row>
    <row r="738" spans="64:157">
      <c r="BL738" s="14"/>
      <c r="BM738" s="66"/>
      <c r="BN738" s="55"/>
      <c r="BZ738" s="14" t="s">
        <v>1446</v>
      </c>
      <c r="CA738" s="245">
        <v>41726.716412037036</v>
      </c>
      <c r="CB738" t="s">
        <v>2220</v>
      </c>
      <c r="CF738" s="71"/>
      <c r="CG738" s="71"/>
      <c r="CH738" s="55"/>
      <c r="CN738"/>
      <c r="CO738"/>
      <c r="CP738"/>
      <c r="CQ738"/>
      <c r="CR738"/>
      <c r="CS738"/>
      <c r="CT738"/>
      <c r="CU738" s="86"/>
      <c r="CV738" s="86"/>
      <c r="CW738" s="86"/>
      <c r="CX738" s="86"/>
      <c r="CY738" s="86"/>
      <c r="CZ738"/>
      <c r="DA738"/>
      <c r="DB738"/>
      <c r="DC738"/>
      <c r="DD738"/>
      <c r="DE738"/>
      <c r="DF738"/>
      <c r="DG738">
        <v>509</v>
      </c>
      <c r="DH738">
        <v>420.638427734375</v>
      </c>
      <c r="DI738">
        <v>-14.220124244689941</v>
      </c>
      <c r="DJ738">
        <v>8.7954549789428711</v>
      </c>
      <c r="DK738">
        <v>104</v>
      </c>
      <c r="DL738">
        <v>83.5</v>
      </c>
      <c r="DM738"/>
      <c r="DN738"/>
      <c r="DO738"/>
      <c r="DP738"/>
      <c r="DQ738"/>
      <c r="DR738"/>
      <c r="DS738"/>
      <c r="DT738"/>
      <c r="DU738"/>
      <c r="DV738"/>
      <c r="DW738"/>
      <c r="DX738"/>
      <c r="DY738"/>
      <c r="DZ738"/>
      <c r="EA738"/>
      <c r="EB738"/>
      <c r="EC738"/>
      <c r="ED738"/>
      <c r="EE738"/>
      <c r="EF738"/>
      <c r="EG738"/>
      <c r="EH738"/>
      <c r="EI738"/>
      <c r="EJ738" s="159"/>
      <c r="EK738" s="159"/>
      <c r="EL738" s="160"/>
      <c r="FA738" s="78"/>
    </row>
    <row r="739" spans="64:157">
      <c r="BL739" s="14"/>
      <c r="BM739" s="66"/>
      <c r="BN739" s="55"/>
      <c r="BZ739" s="14" t="s">
        <v>526</v>
      </c>
      <c r="CA739" s="245">
        <v>41726.716423611113</v>
      </c>
      <c r="CB739" t="s">
        <v>2220</v>
      </c>
      <c r="CF739" s="71"/>
      <c r="CG739" s="71"/>
      <c r="CH739" s="55"/>
      <c r="CN739"/>
      <c r="CO739"/>
      <c r="CP739"/>
      <c r="CQ739"/>
      <c r="CR739"/>
      <c r="CS739"/>
      <c r="CT739"/>
      <c r="CU739" s="86"/>
      <c r="CV739" s="86"/>
      <c r="CW739" s="86"/>
      <c r="CX739" s="86"/>
      <c r="CY739" s="86"/>
      <c r="CZ739"/>
      <c r="DA739"/>
      <c r="DB739"/>
      <c r="DC739"/>
      <c r="DD739"/>
      <c r="DE739"/>
      <c r="DF739"/>
      <c r="DG739">
        <v>510</v>
      </c>
      <c r="DH739">
        <v>416.3291015625</v>
      </c>
      <c r="DI739">
        <v>-14.10917854309082</v>
      </c>
      <c r="DJ739">
        <v>67.4375</v>
      </c>
      <c r="DK739">
        <v>104</v>
      </c>
      <c r="DL739">
        <v>119.5</v>
      </c>
      <c r="DM739"/>
      <c r="DN739"/>
      <c r="DO739"/>
      <c r="DP739"/>
      <c r="DQ739"/>
      <c r="DR739"/>
      <c r="DS739"/>
      <c r="DT739"/>
      <c r="DU739"/>
      <c r="DV739"/>
      <c r="DW739"/>
      <c r="DX739"/>
      <c r="DY739"/>
      <c r="DZ739"/>
      <c r="EA739"/>
      <c r="EB739"/>
      <c r="EC739"/>
      <c r="ED739"/>
      <c r="EE739"/>
      <c r="EF739"/>
      <c r="EG739"/>
      <c r="EH739"/>
      <c r="EI739"/>
      <c r="EJ739" s="159"/>
      <c r="EK739" s="159"/>
      <c r="EL739" s="160"/>
      <c r="FA739" s="78"/>
    </row>
    <row r="740" spans="64:157">
      <c r="BL740" s="14"/>
      <c r="BM740" s="66"/>
      <c r="BN740" s="55"/>
      <c r="BZ740" s="14" t="s">
        <v>427</v>
      </c>
      <c r="CA740" s="245">
        <v>41726.716423611113</v>
      </c>
      <c r="CB740" t="s">
        <v>2887</v>
      </c>
      <c r="CF740" s="71"/>
      <c r="CG740" s="71"/>
      <c r="CH740" s="55"/>
      <c r="CN740"/>
      <c r="CO740"/>
      <c r="CP740"/>
      <c r="CQ740"/>
      <c r="CR740"/>
      <c r="CS740"/>
      <c r="CT740"/>
      <c r="CU740" s="86"/>
      <c r="CV740" s="86"/>
      <c r="CW740" s="86"/>
      <c r="CX740" s="86"/>
      <c r="CY740" s="86"/>
      <c r="CZ740"/>
      <c r="DA740"/>
      <c r="DB740"/>
      <c r="DC740"/>
      <c r="DD740"/>
      <c r="DE740"/>
      <c r="DF740"/>
      <c r="DG740">
        <v>510</v>
      </c>
      <c r="DH740">
        <v>412.92059326171875</v>
      </c>
      <c r="DI740">
        <v>-14.10917854309082</v>
      </c>
      <c r="DJ740">
        <v>62.933334350585938</v>
      </c>
      <c r="DK740">
        <v>106</v>
      </c>
      <c r="DL740">
        <v>120</v>
      </c>
      <c r="DM740"/>
      <c r="DN740"/>
      <c r="DO740"/>
      <c r="DP740"/>
      <c r="DQ740"/>
      <c r="DR740"/>
      <c r="DS740"/>
      <c r="DT740"/>
      <c r="DU740"/>
      <c r="DV740"/>
      <c r="DW740"/>
      <c r="DX740"/>
      <c r="DY740"/>
      <c r="DZ740"/>
      <c r="EA740"/>
      <c r="EB740"/>
      <c r="EC740"/>
      <c r="ED740"/>
      <c r="EE740"/>
      <c r="EF740"/>
      <c r="EG740"/>
      <c r="EH740"/>
      <c r="EI740"/>
      <c r="EJ740" s="159"/>
      <c r="EK740" s="159"/>
      <c r="EL740" s="160"/>
      <c r="FA740" s="78"/>
    </row>
    <row r="741" spans="64:157">
      <c r="BL741" s="14"/>
      <c r="BM741" s="66"/>
      <c r="BN741" s="55"/>
      <c r="BZ741" s="14" t="s">
        <v>427</v>
      </c>
      <c r="CA741" s="245">
        <v>41726.718888888892</v>
      </c>
      <c r="CB741" t="s">
        <v>2295</v>
      </c>
      <c r="CF741" s="71"/>
      <c r="CG741" s="71"/>
      <c r="CH741" s="55"/>
      <c r="CN741"/>
      <c r="CO741"/>
      <c r="CP741"/>
      <c r="CQ741"/>
      <c r="CR741"/>
      <c r="CS741"/>
      <c r="CT741"/>
      <c r="CU741" s="86"/>
      <c r="CV741" s="86"/>
      <c r="CW741" s="86"/>
      <c r="CX741" s="86"/>
      <c r="CY741" s="86"/>
      <c r="CZ741"/>
      <c r="DA741"/>
      <c r="DB741"/>
      <c r="DC741"/>
      <c r="DD741"/>
      <c r="DE741"/>
      <c r="DF741"/>
      <c r="DG741">
        <v>511</v>
      </c>
      <c r="DH741">
        <v>411.620849609375</v>
      </c>
      <c r="DI741">
        <v>-13.998666763305664</v>
      </c>
      <c r="DJ741">
        <v>52.5</v>
      </c>
      <c r="DK741">
        <v>106</v>
      </c>
      <c r="DL741">
        <v>119.5</v>
      </c>
      <c r="DM741"/>
      <c r="DN741"/>
      <c r="DO741"/>
      <c r="DP741"/>
      <c r="DQ741"/>
      <c r="DR741"/>
      <c r="DS741"/>
      <c r="DT741"/>
      <c r="DU741"/>
      <c r="DV741"/>
      <c r="DW741"/>
      <c r="DX741"/>
      <c r="DY741"/>
      <c r="DZ741"/>
      <c r="EA741"/>
      <c r="EB741"/>
      <c r="EC741"/>
      <c r="ED741"/>
      <c r="EE741"/>
      <c r="EF741"/>
      <c r="EG741"/>
      <c r="EH741"/>
      <c r="EI741"/>
      <c r="EJ741" s="159"/>
      <c r="EK741" s="159"/>
      <c r="EL741" s="160"/>
      <c r="FA741" s="78"/>
    </row>
    <row r="742" spans="64:157">
      <c r="BL742" s="14"/>
      <c r="BM742" s="66"/>
      <c r="BN742" s="55"/>
      <c r="BZ742" s="14" t="s">
        <v>2296</v>
      </c>
      <c r="CA742" s="245">
        <v>41726.718900462962</v>
      </c>
      <c r="CB742" t="s">
        <v>2888</v>
      </c>
      <c r="CF742" s="71"/>
      <c r="CG742" s="71"/>
      <c r="CH742" s="55"/>
      <c r="CN742"/>
      <c r="CO742"/>
      <c r="CP742"/>
      <c r="CQ742"/>
      <c r="CR742"/>
      <c r="CS742"/>
      <c r="CT742"/>
      <c r="CU742" s="86"/>
      <c r="CV742" s="86"/>
      <c r="CW742" s="86"/>
      <c r="CX742" s="86"/>
      <c r="CY742" s="86"/>
      <c r="CZ742"/>
      <c r="DA742"/>
      <c r="DB742"/>
      <c r="DC742"/>
      <c r="DD742"/>
      <c r="DE742"/>
      <c r="DF742"/>
      <c r="DG742">
        <v>512</v>
      </c>
      <c r="DH742">
        <v>418.8431396484375</v>
      </c>
      <c r="DI742">
        <v>-13.888589859008789</v>
      </c>
      <c r="DJ742">
        <v>10</v>
      </c>
      <c r="DK742">
        <v>104</v>
      </c>
      <c r="DL742">
        <v>83.5</v>
      </c>
      <c r="DM742"/>
      <c r="DN742"/>
      <c r="DO742"/>
      <c r="DP742"/>
      <c r="DQ742"/>
      <c r="DR742"/>
      <c r="DS742"/>
      <c r="DT742"/>
      <c r="DU742"/>
      <c r="DV742"/>
      <c r="DW742"/>
      <c r="DX742"/>
      <c r="DY742"/>
      <c r="DZ742"/>
      <c r="EA742"/>
      <c r="EB742"/>
      <c r="EC742"/>
      <c r="ED742"/>
      <c r="EE742"/>
      <c r="EF742"/>
      <c r="EG742"/>
      <c r="EH742"/>
      <c r="EI742"/>
      <c r="EJ742" s="159"/>
      <c r="EK742" s="159"/>
      <c r="EL742" s="160"/>
      <c r="FA742" s="78"/>
    </row>
    <row r="743" spans="64:157">
      <c r="BL743" s="14"/>
      <c r="BM743" s="66"/>
      <c r="BN743" s="55"/>
      <c r="BZ743" s="14" t="s">
        <v>427</v>
      </c>
      <c r="CA743" s="245">
        <v>41726.718958333331</v>
      </c>
      <c r="CB743" t="s">
        <v>2295</v>
      </c>
      <c r="CF743" s="71"/>
      <c r="CG743" s="71"/>
      <c r="CH743" s="55"/>
      <c r="CN743"/>
      <c r="CO743"/>
      <c r="CP743"/>
      <c r="CQ743"/>
      <c r="CR743"/>
      <c r="CS743"/>
      <c r="CT743"/>
      <c r="CU743" s="86"/>
      <c r="CV743" s="86"/>
      <c r="CW743" s="86"/>
      <c r="CX743" s="86"/>
      <c r="CY743" s="86"/>
      <c r="CZ743"/>
      <c r="DA743"/>
      <c r="DB743"/>
      <c r="DC743"/>
      <c r="DD743"/>
      <c r="DE743"/>
      <c r="DF743"/>
      <c r="DG743">
        <v>513</v>
      </c>
      <c r="DH743">
        <v>413.66067504882812</v>
      </c>
      <c r="DI743">
        <v>-13.778947830200195</v>
      </c>
      <c r="DJ743">
        <v>72.133331298828125</v>
      </c>
      <c r="DK743">
        <v>104</v>
      </c>
      <c r="DL743">
        <v>120</v>
      </c>
      <c r="DM743"/>
      <c r="DN743"/>
      <c r="DO743"/>
      <c r="DP743"/>
      <c r="DQ743"/>
      <c r="DR743"/>
      <c r="DS743"/>
      <c r="DT743"/>
      <c r="DU743"/>
      <c r="DV743"/>
      <c r="DW743"/>
      <c r="DX743"/>
      <c r="DY743"/>
      <c r="DZ743"/>
      <c r="EA743"/>
      <c r="EB743"/>
      <c r="EC743"/>
      <c r="ED743"/>
      <c r="EE743"/>
      <c r="EF743"/>
      <c r="EG743"/>
      <c r="EH743"/>
      <c r="EI743"/>
      <c r="EJ743" s="159"/>
      <c r="EK743" s="159"/>
      <c r="EL743" s="160"/>
      <c r="FA743" s="78"/>
    </row>
    <row r="744" spans="64:157">
      <c r="BL744" s="14"/>
      <c r="BM744" s="66"/>
      <c r="BN744" s="55"/>
      <c r="BZ744" s="14" t="s">
        <v>2889</v>
      </c>
      <c r="CA744" s="245">
        <v>41726.719467592593</v>
      </c>
      <c r="CB744" t="s">
        <v>2890</v>
      </c>
      <c r="CF744" s="71"/>
      <c r="CG744" s="71"/>
      <c r="CH744" s="55"/>
      <c r="CN744"/>
      <c r="CO744"/>
      <c r="CP744"/>
      <c r="CQ744"/>
      <c r="CR744"/>
      <c r="CS744"/>
      <c r="CT744"/>
      <c r="CU744" s="86"/>
      <c r="CV744" s="86"/>
      <c r="CW744" s="86"/>
      <c r="CX744" s="86"/>
      <c r="CY744" s="86"/>
      <c r="CZ744"/>
      <c r="DA744"/>
      <c r="DB744"/>
      <c r="DC744"/>
      <c r="DD744"/>
      <c r="DE744"/>
      <c r="DF744"/>
      <c r="DG744">
        <v>513</v>
      </c>
      <c r="DH744">
        <v>410.22488403320312</v>
      </c>
      <c r="DI744">
        <v>-13.778947830200195</v>
      </c>
      <c r="DJ744">
        <v>63.400001525878906</v>
      </c>
      <c r="DK744">
        <v>106</v>
      </c>
      <c r="DL744">
        <v>120</v>
      </c>
      <c r="DM744"/>
      <c r="DN744"/>
      <c r="DO744"/>
      <c r="DP744"/>
      <c r="DQ744"/>
      <c r="DR744"/>
      <c r="DS744"/>
      <c r="DT744"/>
      <c r="DU744"/>
      <c r="DV744"/>
      <c r="DW744"/>
      <c r="DX744"/>
      <c r="DY744"/>
      <c r="DZ744"/>
      <c r="EA744"/>
      <c r="EB744"/>
      <c r="EC744"/>
      <c r="ED744"/>
      <c r="EE744"/>
      <c r="EF744"/>
      <c r="EG744"/>
      <c r="EH744"/>
      <c r="EI744"/>
      <c r="EJ744" s="159"/>
      <c r="EK744" s="159"/>
      <c r="EL744" s="160"/>
      <c r="FA744" s="78"/>
    </row>
    <row r="745" spans="64:157">
      <c r="BL745" s="14"/>
      <c r="BM745" s="66"/>
      <c r="BN745" s="55"/>
      <c r="BZ745" s="14" t="s">
        <v>2891</v>
      </c>
      <c r="CA745" s="245">
        <v>41726.719467592593</v>
      </c>
      <c r="CB745" t="s">
        <v>2892</v>
      </c>
      <c r="CF745" s="71"/>
      <c r="CG745" s="71"/>
      <c r="CH745" s="55"/>
      <c r="CN745"/>
      <c r="CO745"/>
      <c r="CP745"/>
      <c r="CQ745"/>
      <c r="CR745"/>
      <c r="CS745"/>
      <c r="CT745"/>
      <c r="CU745" s="86"/>
      <c r="CV745" s="86"/>
      <c r="CW745" s="86"/>
      <c r="CX745" s="86"/>
      <c r="CY745" s="86"/>
      <c r="CZ745"/>
      <c r="DA745"/>
      <c r="DB745"/>
      <c r="DC745"/>
      <c r="DD745"/>
      <c r="DE745"/>
      <c r="DF745"/>
      <c r="DG745">
        <v>514</v>
      </c>
      <c r="DH745">
        <v>409.18426513671875</v>
      </c>
      <c r="DI745">
        <v>-13.669739723205566</v>
      </c>
      <c r="DJ745">
        <v>51.533332824707031</v>
      </c>
      <c r="DK745">
        <v>102</v>
      </c>
      <c r="DL745">
        <v>120</v>
      </c>
      <c r="DM745"/>
      <c r="DN745"/>
      <c r="DO745"/>
      <c r="DP745"/>
      <c r="DQ745"/>
      <c r="DR745"/>
      <c r="DS745"/>
      <c r="DT745"/>
      <c r="DU745"/>
      <c r="DV745"/>
      <c r="DW745"/>
      <c r="DX745"/>
      <c r="DY745"/>
      <c r="DZ745"/>
      <c r="EA745"/>
      <c r="EB745"/>
      <c r="EC745"/>
      <c r="ED745"/>
      <c r="EE745"/>
      <c r="EF745"/>
      <c r="EG745"/>
      <c r="EH745"/>
      <c r="EI745"/>
      <c r="EJ745" s="159"/>
      <c r="EK745" s="159"/>
      <c r="EL745" s="160"/>
      <c r="FA745" s="78"/>
    </row>
    <row r="746" spans="64:157">
      <c r="BL746" s="14"/>
      <c r="BM746" s="66"/>
      <c r="BN746" s="55"/>
      <c r="BZ746" s="14" t="s">
        <v>2893</v>
      </c>
      <c r="CA746" s="245">
        <v>41726.71947916667</v>
      </c>
      <c r="CB746" t="s">
        <v>2894</v>
      </c>
      <c r="CF746" s="71"/>
      <c r="CG746" s="71"/>
      <c r="CH746" s="55"/>
      <c r="CN746"/>
      <c r="CO746"/>
      <c r="CP746"/>
      <c r="CQ746"/>
      <c r="CR746"/>
      <c r="CS746"/>
      <c r="CT746"/>
      <c r="CU746" s="86"/>
      <c r="CV746" s="86"/>
      <c r="CW746" s="86"/>
      <c r="CX746" s="86"/>
      <c r="CY746" s="86"/>
      <c r="CZ746"/>
      <c r="DA746"/>
      <c r="DB746"/>
      <c r="DC746"/>
      <c r="DD746"/>
      <c r="DE746"/>
      <c r="DF746"/>
      <c r="DG746">
        <v>515</v>
      </c>
      <c r="DH746">
        <v>408.29873657226562</v>
      </c>
      <c r="DI746">
        <v>-13.560966491699219</v>
      </c>
      <c r="DJ746">
        <v>50.866664886474609</v>
      </c>
      <c r="DK746">
        <v>105</v>
      </c>
      <c r="DL746">
        <v>120</v>
      </c>
      <c r="DM746"/>
      <c r="DN746"/>
      <c r="DO746"/>
      <c r="DP746"/>
      <c r="DQ746"/>
      <c r="DR746"/>
      <c r="DS746"/>
      <c r="DT746"/>
      <c r="DU746"/>
      <c r="DV746"/>
      <c r="DW746"/>
      <c r="DX746"/>
      <c r="DY746"/>
      <c r="DZ746"/>
      <c r="EA746"/>
      <c r="EB746"/>
      <c r="EC746"/>
      <c r="ED746"/>
      <c r="EE746"/>
      <c r="EF746"/>
      <c r="EG746"/>
      <c r="EH746"/>
      <c r="EI746"/>
      <c r="EJ746" s="159"/>
      <c r="EK746" s="159"/>
      <c r="EL746" s="160"/>
      <c r="FA746" s="78"/>
    </row>
    <row r="747" spans="64:157">
      <c r="BL747" s="14"/>
      <c r="BM747" s="66"/>
      <c r="BN747" s="55"/>
      <c r="BZ747" s="14" t="s">
        <v>427</v>
      </c>
      <c r="CA747" s="245">
        <v>41726.719814814816</v>
      </c>
      <c r="CB747" t="s">
        <v>2295</v>
      </c>
      <c r="CF747" s="71"/>
      <c r="CG747" s="71"/>
      <c r="CH747" s="55"/>
      <c r="CN747"/>
      <c r="CO747"/>
      <c r="CP747"/>
      <c r="CQ747"/>
      <c r="CR747"/>
      <c r="CS747"/>
      <c r="CT747"/>
      <c r="CU747" s="86"/>
      <c r="CV747" s="86"/>
      <c r="CW747" s="86"/>
      <c r="CX747" s="86"/>
      <c r="CY747" s="86"/>
      <c r="CZ747"/>
      <c r="DA747"/>
      <c r="DB747"/>
      <c r="DC747"/>
      <c r="DD747"/>
      <c r="DE747"/>
      <c r="DF747"/>
      <c r="DG747">
        <v>516</v>
      </c>
      <c r="DH747">
        <v>407.514892578125</v>
      </c>
      <c r="DI747">
        <v>-13.452628135681152</v>
      </c>
      <c r="DJ747">
        <v>50.466667175292969</v>
      </c>
      <c r="DK747">
        <v>109</v>
      </c>
      <c r="DL747">
        <v>120</v>
      </c>
      <c r="DM747"/>
      <c r="DN747"/>
      <c r="DO747"/>
      <c r="DP747"/>
      <c r="DQ747"/>
      <c r="DR747"/>
      <c r="DS747"/>
      <c r="DT747"/>
      <c r="DU747"/>
      <c r="DV747"/>
      <c r="DW747"/>
      <c r="DX747"/>
      <c r="DY747"/>
      <c r="DZ747"/>
      <c r="EA747"/>
      <c r="EB747"/>
      <c r="EC747"/>
      <c r="ED747"/>
      <c r="EE747"/>
      <c r="EF747"/>
      <c r="EG747"/>
      <c r="EH747"/>
      <c r="EI747"/>
      <c r="EJ747" s="159"/>
      <c r="EK747" s="159"/>
      <c r="EL747" s="160"/>
      <c r="FA747" s="78"/>
    </row>
    <row r="748" spans="64:157">
      <c r="BL748" s="14"/>
      <c r="BM748" s="66"/>
      <c r="BN748" s="55"/>
      <c r="BZ748" s="14" t="s">
        <v>1633</v>
      </c>
      <c r="CA748" s="245">
        <v>41726.719826388886</v>
      </c>
      <c r="CB748" t="s">
        <v>2299</v>
      </c>
      <c r="CF748" s="71"/>
      <c r="CG748" s="71"/>
      <c r="CH748" s="55"/>
      <c r="CN748"/>
      <c r="CO748"/>
      <c r="CP748"/>
      <c r="CQ748"/>
      <c r="CR748"/>
      <c r="CS748"/>
      <c r="CT748"/>
      <c r="CU748" s="86"/>
      <c r="CV748" s="86"/>
      <c r="CW748" s="86"/>
      <c r="CX748" s="86"/>
      <c r="CY748" s="86"/>
      <c r="CZ748"/>
      <c r="DA748"/>
      <c r="DB748"/>
      <c r="DC748"/>
      <c r="DD748"/>
      <c r="DE748"/>
      <c r="DF748"/>
      <c r="DG748">
        <v>516</v>
      </c>
      <c r="DH748">
        <v>415.02435302734375</v>
      </c>
      <c r="DI748">
        <v>-13.452628135681152</v>
      </c>
      <c r="DJ748">
        <v>9</v>
      </c>
      <c r="DK748">
        <v>104</v>
      </c>
      <c r="DL748">
        <v>83.5</v>
      </c>
      <c r="DM748"/>
      <c r="DN748"/>
      <c r="DO748"/>
      <c r="DP748"/>
      <c r="DQ748"/>
      <c r="DR748"/>
      <c r="DS748"/>
      <c r="DT748"/>
      <c r="DU748"/>
      <c r="DV748"/>
      <c r="DW748"/>
      <c r="DX748"/>
      <c r="DY748"/>
      <c r="DZ748"/>
      <c r="EA748"/>
      <c r="EB748"/>
      <c r="EC748"/>
      <c r="ED748"/>
      <c r="EE748"/>
      <c r="EF748"/>
      <c r="EG748"/>
      <c r="EH748"/>
      <c r="EI748"/>
      <c r="EJ748" s="159"/>
      <c r="EK748" s="159"/>
      <c r="EL748" s="160"/>
      <c r="FA748" s="78"/>
    </row>
    <row r="749" spans="64:157">
      <c r="BL749" s="14"/>
      <c r="BM749" s="66"/>
      <c r="BN749" s="55"/>
      <c r="BZ749" s="14" t="s">
        <v>427</v>
      </c>
      <c r="CA749" s="245">
        <v>41726.719826388886</v>
      </c>
      <c r="CB749" t="s">
        <v>2295</v>
      </c>
      <c r="CF749" s="71"/>
      <c r="CG749" s="71"/>
      <c r="CH749" s="55"/>
      <c r="CN749"/>
      <c r="CO749"/>
      <c r="CP749"/>
      <c r="CQ749"/>
      <c r="CR749"/>
      <c r="CS749"/>
      <c r="CT749"/>
      <c r="CU749" s="86"/>
      <c r="CV749" s="86"/>
      <c r="CW749" s="86"/>
      <c r="CX749" s="86"/>
      <c r="CY749" s="86"/>
      <c r="CZ749"/>
      <c r="DA749"/>
      <c r="DB749"/>
      <c r="DC749"/>
      <c r="DD749"/>
      <c r="DE749"/>
      <c r="DF749"/>
      <c r="DG749">
        <v>517</v>
      </c>
      <c r="DH749">
        <v>409.92874145507812</v>
      </c>
      <c r="DI749">
        <v>-13.344723701477051</v>
      </c>
      <c r="DJ749">
        <v>72.133331298828125</v>
      </c>
      <c r="DK749">
        <v>104</v>
      </c>
      <c r="DL749">
        <v>120</v>
      </c>
      <c r="DM749"/>
      <c r="DN749"/>
      <c r="DO749"/>
      <c r="DP749"/>
      <c r="DQ749"/>
      <c r="DR749"/>
      <c r="DS749"/>
      <c r="DT749"/>
      <c r="DU749"/>
      <c r="DV749"/>
      <c r="DW749"/>
      <c r="DX749"/>
      <c r="DY749"/>
      <c r="DZ749"/>
      <c r="EA749"/>
      <c r="EB749"/>
      <c r="EC749"/>
      <c r="ED749"/>
      <c r="EE749"/>
      <c r="EF749"/>
      <c r="EG749"/>
      <c r="EH749"/>
      <c r="EI749"/>
      <c r="EJ749" s="159"/>
      <c r="EK749" s="159"/>
      <c r="EL749" s="160"/>
      <c r="FA749" s="78"/>
    </row>
    <row r="750" spans="64:157">
      <c r="BL750" s="14"/>
      <c r="BM750" s="66"/>
      <c r="BN750" s="55"/>
      <c r="BZ750" s="14" t="s">
        <v>2895</v>
      </c>
      <c r="CA750" s="245">
        <v>41726.719826388886</v>
      </c>
      <c r="CB750" t="s">
        <v>2220</v>
      </c>
      <c r="CF750" s="71"/>
      <c r="CG750" s="71"/>
      <c r="CH750" s="55"/>
      <c r="CN750"/>
      <c r="CO750"/>
      <c r="CP750"/>
      <c r="CQ750"/>
      <c r="CR750"/>
      <c r="CS750"/>
      <c r="CT750"/>
      <c r="CU750" s="86"/>
      <c r="CV750" s="86"/>
      <c r="CW750" s="86"/>
      <c r="CX750" s="86"/>
      <c r="CY750" s="86"/>
      <c r="CZ750"/>
      <c r="DA750"/>
      <c r="DB750"/>
      <c r="DC750"/>
      <c r="DD750"/>
      <c r="DE750"/>
      <c r="DF750"/>
      <c r="DG750">
        <v>518</v>
      </c>
      <c r="DH750">
        <v>417.06991577148437</v>
      </c>
      <c r="DI750">
        <v>-13.23725414276123</v>
      </c>
      <c r="DJ750">
        <v>11.056818008422852</v>
      </c>
      <c r="DK750">
        <v>104</v>
      </c>
      <c r="DL750">
        <v>83.5</v>
      </c>
      <c r="DM750"/>
      <c r="DN750"/>
      <c r="DO750"/>
      <c r="DP750"/>
      <c r="DQ750"/>
      <c r="DR750"/>
      <c r="DS750"/>
      <c r="DT750"/>
      <c r="DU750"/>
      <c r="DV750"/>
      <c r="DW750"/>
      <c r="DX750"/>
      <c r="DY750"/>
      <c r="DZ750"/>
      <c r="EA750"/>
      <c r="EB750"/>
      <c r="EC750"/>
      <c r="ED750"/>
      <c r="EE750"/>
      <c r="EF750"/>
      <c r="EG750"/>
      <c r="EH750"/>
      <c r="EI750"/>
      <c r="EJ750" s="159"/>
      <c r="EK750" s="159"/>
      <c r="EL750" s="160"/>
      <c r="FA750" s="78"/>
    </row>
    <row r="751" spans="64:157">
      <c r="BL751" s="14"/>
      <c r="BM751" s="66"/>
      <c r="BN751" s="55"/>
      <c r="BZ751" s="14" t="s">
        <v>2896</v>
      </c>
      <c r="CA751" s="245">
        <v>41726.719837962963</v>
      </c>
      <c r="CB751" t="s">
        <v>2897</v>
      </c>
      <c r="CF751" s="71"/>
      <c r="CG751" s="71"/>
      <c r="CH751" s="55"/>
      <c r="CN751"/>
      <c r="CO751"/>
      <c r="CP751"/>
      <c r="CQ751"/>
      <c r="CR751"/>
      <c r="CS751"/>
      <c r="CT751"/>
      <c r="CU751" s="86"/>
      <c r="CV751" s="86"/>
      <c r="CW751" s="86"/>
      <c r="CX751" s="86"/>
      <c r="CY751" s="86"/>
      <c r="CZ751"/>
      <c r="DA751"/>
      <c r="DB751"/>
      <c r="DC751"/>
      <c r="DD751"/>
      <c r="DE751"/>
      <c r="DF751"/>
      <c r="DG751">
        <v>519</v>
      </c>
      <c r="DH751">
        <v>408.13720703125</v>
      </c>
      <c r="DI751">
        <v>-13.130218505859375</v>
      </c>
      <c r="DJ751">
        <v>91.533332824707031</v>
      </c>
      <c r="DK751">
        <v>104</v>
      </c>
      <c r="DL751">
        <v>120</v>
      </c>
      <c r="DM751"/>
      <c r="DN751"/>
      <c r="DO751"/>
      <c r="DP751"/>
      <c r="DQ751"/>
      <c r="DR751"/>
      <c r="DS751"/>
      <c r="DT751"/>
      <c r="DU751"/>
      <c r="DV751"/>
      <c r="DW751"/>
      <c r="DX751"/>
      <c r="DY751"/>
      <c r="DZ751"/>
      <c r="EA751"/>
      <c r="EB751"/>
      <c r="EC751"/>
      <c r="ED751"/>
      <c r="EE751"/>
      <c r="EF751"/>
      <c r="EG751"/>
      <c r="EH751"/>
      <c r="EI751"/>
      <c r="EJ751" s="159"/>
      <c r="EK751" s="159"/>
      <c r="EL751" s="160"/>
      <c r="FA751" s="78"/>
    </row>
    <row r="752" spans="64:157">
      <c r="BL752" s="14"/>
      <c r="BM752" s="66"/>
      <c r="BN752" s="55"/>
      <c r="BZ752" s="14" t="s">
        <v>2896</v>
      </c>
      <c r="CA752" s="245">
        <v>41726.719837962963</v>
      </c>
      <c r="CB752" t="s">
        <v>2898</v>
      </c>
      <c r="CF752" s="71"/>
      <c r="CG752" s="71"/>
      <c r="CH752" s="55"/>
      <c r="CN752"/>
      <c r="CO752"/>
      <c r="CP752"/>
      <c r="CQ752"/>
      <c r="CR752"/>
      <c r="CS752"/>
      <c r="CT752"/>
      <c r="CU752" s="86"/>
      <c r="CV752" s="86"/>
      <c r="CW752" s="86"/>
      <c r="CX752" s="86"/>
      <c r="CY752" s="86"/>
      <c r="CZ752"/>
      <c r="DA752"/>
      <c r="DB752"/>
      <c r="DC752"/>
      <c r="DD752"/>
      <c r="DE752"/>
      <c r="DF752"/>
      <c r="DG752">
        <v>519</v>
      </c>
      <c r="DH752">
        <v>405.017822265625</v>
      </c>
      <c r="DI752">
        <v>-13.130218505859375</v>
      </c>
      <c r="DJ752">
        <v>62.466667175292969</v>
      </c>
      <c r="DK752">
        <v>102</v>
      </c>
      <c r="DL752">
        <v>120</v>
      </c>
      <c r="DM752"/>
      <c r="DN752"/>
      <c r="DO752"/>
      <c r="DP752"/>
      <c r="DQ752"/>
      <c r="DR752"/>
      <c r="DS752"/>
      <c r="DT752"/>
      <c r="DU752"/>
      <c r="DV752"/>
      <c r="DW752"/>
      <c r="DX752"/>
      <c r="DY752"/>
      <c r="DZ752"/>
      <c r="EA752"/>
      <c r="EB752"/>
      <c r="EC752"/>
      <c r="ED752"/>
      <c r="EE752"/>
      <c r="EF752"/>
      <c r="EG752"/>
      <c r="EH752"/>
      <c r="EI752"/>
      <c r="EJ752" s="159"/>
      <c r="EK752" s="159"/>
      <c r="EL752" s="160"/>
      <c r="FA752" s="78"/>
    </row>
    <row r="753" spans="64:157">
      <c r="BL753" s="14"/>
      <c r="BM753" s="66"/>
      <c r="BN753" s="55"/>
      <c r="BZ753" s="14" t="s">
        <v>2896</v>
      </c>
      <c r="CA753" s="245">
        <v>41726.719837962963</v>
      </c>
      <c r="CB753" t="s">
        <v>2899</v>
      </c>
      <c r="CF753" s="71"/>
      <c r="CG753" s="71"/>
      <c r="CH753" s="55"/>
      <c r="CN753"/>
      <c r="CO753"/>
      <c r="CP753"/>
      <c r="CQ753"/>
      <c r="CR753"/>
      <c r="CS753"/>
      <c r="CT753"/>
      <c r="CU753" s="86"/>
      <c r="CV753" s="86"/>
      <c r="CW753" s="86"/>
      <c r="CX753" s="86"/>
      <c r="CY753" s="86"/>
      <c r="CZ753"/>
      <c r="DA753"/>
      <c r="DB753"/>
      <c r="DC753"/>
      <c r="DD753"/>
      <c r="DE753"/>
      <c r="DF753"/>
      <c r="DG753">
        <v>520</v>
      </c>
      <c r="DH753">
        <v>403.54641723632812</v>
      </c>
      <c r="DI753">
        <v>-13.023617744445801</v>
      </c>
      <c r="DJ753">
        <v>54.333332061767578</v>
      </c>
      <c r="DK753">
        <v>101</v>
      </c>
      <c r="DL753">
        <v>120</v>
      </c>
      <c r="DM753"/>
      <c r="DN753"/>
      <c r="DO753"/>
      <c r="DP753"/>
      <c r="DQ753"/>
      <c r="DR753"/>
      <c r="DS753"/>
      <c r="DT753"/>
      <c r="DU753"/>
      <c r="DV753"/>
      <c r="DW753"/>
      <c r="DX753"/>
      <c r="DY753"/>
      <c r="DZ753"/>
      <c r="EA753"/>
      <c r="EB753"/>
      <c r="EC753"/>
      <c r="ED753"/>
      <c r="EE753"/>
      <c r="EF753"/>
      <c r="EG753"/>
      <c r="EH753"/>
      <c r="EI753"/>
      <c r="EJ753" s="159"/>
      <c r="EK753" s="159"/>
      <c r="EL753" s="160"/>
      <c r="FA753" s="78"/>
    </row>
    <row r="754" spans="64:157">
      <c r="BL754" s="14"/>
      <c r="BM754" s="66"/>
      <c r="BN754" s="55"/>
      <c r="BZ754" s="14" t="s">
        <v>2896</v>
      </c>
      <c r="CA754" s="245">
        <v>41726.719849537039</v>
      </c>
      <c r="CB754" t="s">
        <v>2899</v>
      </c>
      <c r="CF754" s="71"/>
      <c r="CG754" s="71"/>
      <c r="CH754" s="55"/>
      <c r="CN754"/>
      <c r="CO754"/>
      <c r="CP754"/>
      <c r="CQ754"/>
      <c r="CR754"/>
      <c r="CS754"/>
      <c r="CT754"/>
      <c r="CU754" s="86"/>
      <c r="CV754" s="86"/>
      <c r="CW754" s="86"/>
      <c r="CX754" s="86"/>
      <c r="CY754" s="86"/>
      <c r="CZ754"/>
      <c r="DA754"/>
      <c r="DB754"/>
      <c r="DC754"/>
      <c r="DD754"/>
      <c r="DE754"/>
      <c r="DF754"/>
      <c r="DG754">
        <v>521</v>
      </c>
      <c r="DH754">
        <v>402.26959228515625</v>
      </c>
      <c r="DI754">
        <v>-12.917451858520508</v>
      </c>
      <c r="DJ754">
        <v>53.466667175292969</v>
      </c>
      <c r="DK754">
        <v>102</v>
      </c>
      <c r="DL754">
        <v>120</v>
      </c>
      <c r="DM754"/>
      <c r="DN754"/>
      <c r="DO754"/>
      <c r="DP754"/>
      <c r="DQ754"/>
      <c r="DR754"/>
      <c r="DS754"/>
      <c r="DT754"/>
      <c r="DU754"/>
      <c r="DV754"/>
      <c r="DW754"/>
      <c r="DX754"/>
      <c r="DY754"/>
      <c r="DZ754"/>
      <c r="EA754"/>
      <c r="EB754"/>
      <c r="EC754"/>
      <c r="ED754"/>
      <c r="EE754"/>
      <c r="EF754"/>
      <c r="EG754"/>
      <c r="EH754"/>
      <c r="EI754"/>
      <c r="EJ754" s="159"/>
      <c r="EK754" s="159"/>
      <c r="EL754" s="160"/>
      <c r="FA754" s="78"/>
    </row>
    <row r="755" spans="64:157">
      <c r="BL755" s="14"/>
      <c r="BM755" s="66"/>
      <c r="BN755" s="55"/>
      <c r="BZ755" s="14" t="s">
        <v>1633</v>
      </c>
      <c r="CA755" s="245">
        <v>41726.719849537039</v>
      </c>
      <c r="CB755" t="s">
        <v>2299</v>
      </c>
      <c r="CF755" s="71"/>
      <c r="CG755" s="71"/>
      <c r="CH755" s="55"/>
      <c r="CN755"/>
      <c r="CO755"/>
      <c r="CP755"/>
      <c r="CQ755"/>
      <c r="CR755"/>
      <c r="CS755"/>
      <c r="CT755"/>
      <c r="CU755" s="86"/>
      <c r="CV755" s="86"/>
      <c r="CW755" s="86"/>
      <c r="CX755" s="86"/>
      <c r="CY755" s="86"/>
      <c r="CZ755"/>
      <c r="DA755"/>
      <c r="DB755"/>
      <c r="DC755"/>
      <c r="DD755"/>
      <c r="DE755"/>
      <c r="DF755"/>
      <c r="DG755">
        <v>521</v>
      </c>
      <c r="DH755">
        <v>401.5927734375</v>
      </c>
      <c r="DI755">
        <v>-12.917451858520508</v>
      </c>
      <c r="DJ755">
        <v>50.466667175292969</v>
      </c>
      <c r="DK755">
        <v>102</v>
      </c>
      <c r="DL755">
        <v>120</v>
      </c>
      <c r="DM755"/>
      <c r="DN755"/>
      <c r="DO755"/>
      <c r="DP755"/>
      <c r="DQ755"/>
      <c r="DR755"/>
      <c r="DS755"/>
      <c r="DT755"/>
      <c r="DU755"/>
      <c r="DV755"/>
      <c r="DW755"/>
      <c r="DX755"/>
      <c r="DY755"/>
      <c r="DZ755"/>
      <c r="EA755"/>
      <c r="EB755"/>
      <c r="EC755"/>
      <c r="ED755"/>
      <c r="EE755"/>
      <c r="EF755"/>
      <c r="EG755"/>
      <c r="EH755"/>
      <c r="EI755"/>
      <c r="EJ755" s="159"/>
      <c r="EK755" s="159"/>
      <c r="EL755" s="160"/>
      <c r="FA755" s="78"/>
    </row>
    <row r="756" spans="64:157">
      <c r="BL756" s="14"/>
      <c r="BM756" s="66"/>
      <c r="BN756" s="55"/>
      <c r="BZ756" s="14" t="s">
        <v>2451</v>
      </c>
      <c r="CA756" s="245">
        <v>41726.719849537039</v>
      </c>
      <c r="CB756" t="s">
        <v>2900</v>
      </c>
      <c r="CF756" s="71"/>
      <c r="CG756" s="71"/>
      <c r="CH756" s="55"/>
      <c r="CN756"/>
      <c r="CO756"/>
      <c r="CP756"/>
      <c r="CQ756"/>
      <c r="CR756"/>
      <c r="CS756"/>
      <c r="CT756"/>
      <c r="CU756" s="86"/>
      <c r="CV756" s="86"/>
      <c r="CW756" s="86"/>
      <c r="CX756" s="86"/>
      <c r="CY756" s="86"/>
      <c r="CZ756"/>
      <c r="DA756"/>
      <c r="DB756"/>
      <c r="DC756"/>
      <c r="DD756"/>
      <c r="DE756"/>
      <c r="DF756"/>
      <c r="DG756">
        <v>522</v>
      </c>
      <c r="DH756">
        <v>400.41708374023437</v>
      </c>
      <c r="DI756">
        <v>-12.81171989440918</v>
      </c>
      <c r="DJ756">
        <v>53.066665649414063</v>
      </c>
      <c r="DK756">
        <v>103</v>
      </c>
      <c r="DL756">
        <v>120</v>
      </c>
      <c r="DM756"/>
      <c r="DN756"/>
      <c r="DO756"/>
      <c r="DP756"/>
      <c r="DQ756"/>
      <c r="DR756"/>
      <c r="DS756"/>
      <c r="DT756"/>
      <c r="DU756"/>
      <c r="DV756"/>
      <c r="DW756"/>
      <c r="DX756"/>
      <c r="DY756"/>
      <c r="DZ756"/>
      <c r="EA756"/>
      <c r="EB756"/>
      <c r="EC756"/>
      <c r="ED756"/>
      <c r="EE756"/>
      <c r="EF756"/>
      <c r="EG756"/>
      <c r="EH756"/>
      <c r="EI756"/>
      <c r="EJ756" s="159"/>
      <c r="EK756" s="159"/>
      <c r="EL756" s="160"/>
      <c r="FA756" s="78"/>
    </row>
    <row r="757" spans="64:157">
      <c r="BL757" s="14"/>
      <c r="BM757" s="66"/>
      <c r="BN757" s="55"/>
      <c r="BZ757" s="14" t="s">
        <v>2453</v>
      </c>
      <c r="CA757" s="245">
        <v>41726.719849537039</v>
      </c>
      <c r="CB757" t="s">
        <v>2901</v>
      </c>
      <c r="CF757" s="71"/>
      <c r="CG757" s="71"/>
      <c r="CH757" s="55"/>
      <c r="CN757"/>
      <c r="CO757"/>
      <c r="CP757"/>
      <c r="CQ757"/>
      <c r="CR757"/>
      <c r="CS757"/>
      <c r="CT757"/>
      <c r="CU757" s="86"/>
      <c r="CV757" s="86"/>
      <c r="CW757" s="86"/>
      <c r="CX757" s="86"/>
      <c r="CY757" s="86"/>
      <c r="CZ757"/>
      <c r="DA757"/>
      <c r="DB757"/>
      <c r="DC757"/>
      <c r="DD757"/>
      <c r="DE757"/>
      <c r="DF757"/>
      <c r="DG757">
        <v>523</v>
      </c>
      <c r="DH757">
        <v>400.41708374023437</v>
      </c>
      <c r="DI757">
        <v>-12.706422805786133</v>
      </c>
      <c r="DJ757">
        <v>45.9375</v>
      </c>
      <c r="DK757">
        <v>103</v>
      </c>
      <c r="DL757">
        <v>119.5</v>
      </c>
      <c r="DM757"/>
      <c r="DN757"/>
      <c r="DO757"/>
      <c r="DP757"/>
      <c r="DQ757"/>
      <c r="DR757"/>
      <c r="DS757"/>
      <c r="DT757"/>
      <c r="DU757"/>
      <c r="DV757"/>
      <c r="DW757"/>
      <c r="DX757"/>
      <c r="DY757"/>
      <c r="DZ757"/>
      <c r="EA757"/>
      <c r="EB757"/>
      <c r="EC757"/>
      <c r="ED757"/>
      <c r="EE757"/>
      <c r="EF757"/>
      <c r="EG757"/>
      <c r="EH757"/>
      <c r="EI757"/>
      <c r="EJ757" s="159"/>
      <c r="EK757" s="159"/>
      <c r="EL757" s="160"/>
      <c r="FA757" s="78"/>
    </row>
    <row r="758" spans="64:157">
      <c r="BL758" s="14"/>
      <c r="BM758" s="66"/>
      <c r="BN758" s="55"/>
      <c r="BZ758" s="14" t="s">
        <v>2454</v>
      </c>
      <c r="CA758" s="245">
        <v>41726.719861111109</v>
      </c>
      <c r="CB758" t="s">
        <v>2220</v>
      </c>
      <c r="CF758" s="71"/>
      <c r="CG758" s="71"/>
      <c r="CH758" s="55"/>
      <c r="CN758"/>
      <c r="CO758"/>
      <c r="CP758"/>
      <c r="CQ758"/>
      <c r="CR758"/>
      <c r="CS758"/>
      <c r="CT758"/>
      <c r="CU758" s="86"/>
      <c r="CV758" s="86"/>
      <c r="CW758" s="86"/>
      <c r="CX758" s="86"/>
      <c r="CY758" s="86"/>
      <c r="CZ758"/>
      <c r="DA758"/>
      <c r="DB758"/>
      <c r="DC758"/>
      <c r="DD758"/>
      <c r="DE758"/>
      <c r="DF758"/>
      <c r="DG758">
        <v>524</v>
      </c>
      <c r="DH758">
        <v>399.85678100585937</v>
      </c>
      <c r="DI758">
        <v>-12.601559638977051</v>
      </c>
      <c r="DJ758">
        <v>50.200000762939453</v>
      </c>
      <c r="DK758">
        <v>102</v>
      </c>
      <c r="DL758">
        <v>120</v>
      </c>
      <c r="DM758"/>
      <c r="DN758"/>
      <c r="DO758"/>
      <c r="DP758"/>
      <c r="DQ758"/>
      <c r="DR758"/>
      <c r="DS758"/>
      <c r="DT758"/>
      <c r="DU758"/>
      <c r="DV758"/>
      <c r="DW758"/>
      <c r="DX758"/>
      <c r="DY758"/>
      <c r="DZ758"/>
      <c r="EA758"/>
      <c r="EB758"/>
      <c r="EC758"/>
      <c r="ED758"/>
      <c r="EE758"/>
      <c r="EF758"/>
      <c r="EG758"/>
      <c r="EH758"/>
      <c r="EI758"/>
      <c r="EJ758" s="159"/>
      <c r="EK758" s="159"/>
      <c r="EL758" s="160"/>
      <c r="FA758" s="78"/>
    </row>
    <row r="759" spans="64:157">
      <c r="BL759" s="14"/>
      <c r="BM759" s="66"/>
      <c r="BN759" s="55"/>
      <c r="BZ759" s="14" t="s">
        <v>427</v>
      </c>
      <c r="CA759" s="245">
        <v>41726.719861111109</v>
      </c>
      <c r="CB759" t="s">
        <v>2902</v>
      </c>
      <c r="CF759" s="71"/>
      <c r="CG759" s="71"/>
      <c r="CH759" s="55"/>
      <c r="CN759"/>
      <c r="CO759"/>
      <c r="CP759"/>
      <c r="CQ759"/>
      <c r="CR759"/>
      <c r="CS759"/>
      <c r="CT759"/>
      <c r="CU759" s="86"/>
      <c r="CV759" s="86"/>
      <c r="CW759" s="86"/>
      <c r="CX759" s="86"/>
      <c r="CY759" s="86"/>
      <c r="CZ759"/>
      <c r="DA759"/>
      <c r="DB759"/>
      <c r="DC759"/>
      <c r="DD759"/>
      <c r="DE759"/>
      <c r="DF759"/>
      <c r="DG759">
        <v>524</v>
      </c>
      <c r="DH759">
        <v>407.47738647460937</v>
      </c>
      <c r="DI759">
        <v>-12.601559638977051</v>
      </c>
      <c r="DJ759">
        <v>9.2954549789428711</v>
      </c>
      <c r="DK759">
        <v>104</v>
      </c>
      <c r="DL759">
        <v>83.5</v>
      </c>
      <c r="DM759"/>
      <c r="DN759"/>
      <c r="DO759"/>
      <c r="DP759"/>
      <c r="DQ759"/>
      <c r="DR759"/>
      <c r="DS759"/>
      <c r="DT759"/>
      <c r="DU759"/>
      <c r="DV759"/>
      <c r="DW759"/>
      <c r="DX759"/>
      <c r="DY759"/>
      <c r="DZ759"/>
      <c r="EA759"/>
      <c r="EB759"/>
      <c r="EC759"/>
      <c r="ED759"/>
      <c r="EE759"/>
      <c r="EF759"/>
      <c r="EG759"/>
      <c r="EH759"/>
      <c r="EI759"/>
      <c r="EJ759" s="159"/>
      <c r="EK759" s="159"/>
      <c r="EL759" s="160"/>
      <c r="FA759" s="78"/>
    </row>
    <row r="760" spans="64:157">
      <c r="BL760" s="14"/>
      <c r="BM760" s="66"/>
      <c r="BN760" s="55"/>
      <c r="BZ760" s="14" t="s">
        <v>2903</v>
      </c>
      <c r="CA760" s="245">
        <v>41726.719861111109</v>
      </c>
      <c r="CB760" t="s">
        <v>2904</v>
      </c>
      <c r="CF760" s="71"/>
      <c r="CG760" s="71"/>
      <c r="CH760" s="55"/>
      <c r="CN760"/>
      <c r="CO760"/>
      <c r="CP760"/>
      <c r="CQ760"/>
      <c r="CR760"/>
      <c r="CS760"/>
      <c r="CT760"/>
      <c r="CU760" s="86"/>
      <c r="CV760" s="86"/>
      <c r="CW760" s="86"/>
      <c r="CX760" s="86"/>
      <c r="CY760" s="86"/>
      <c r="CZ760"/>
      <c r="DA760"/>
      <c r="DB760"/>
      <c r="DC760"/>
      <c r="DD760"/>
      <c r="DE760"/>
      <c r="DF760"/>
      <c r="DG760">
        <v>525</v>
      </c>
      <c r="DH760">
        <v>404.24044799804687</v>
      </c>
      <c r="DI760">
        <v>-12.49713134765625</v>
      </c>
      <c r="DJ760">
        <v>63.6875</v>
      </c>
      <c r="DK760">
        <v>104</v>
      </c>
      <c r="DL760">
        <v>119.5</v>
      </c>
      <c r="DM760"/>
      <c r="DN760"/>
      <c r="DO760"/>
      <c r="DP760"/>
      <c r="DQ760"/>
      <c r="DR760"/>
      <c r="DS760"/>
      <c r="DT760"/>
      <c r="DU760"/>
      <c r="DV760"/>
      <c r="DW760"/>
      <c r="DX760"/>
      <c r="DY760"/>
      <c r="DZ760"/>
      <c r="EA760"/>
      <c r="EB760"/>
      <c r="EC760"/>
      <c r="ED760"/>
      <c r="EE760"/>
      <c r="EF760"/>
      <c r="EG760"/>
      <c r="EH760"/>
      <c r="EI760"/>
      <c r="EJ760" s="159"/>
      <c r="EK760" s="159"/>
      <c r="EL760" s="160"/>
      <c r="FA760" s="78"/>
    </row>
    <row r="761" spans="64:157">
      <c r="BL761" s="14"/>
      <c r="BM761" s="66"/>
      <c r="BN761" s="55"/>
      <c r="BZ761" s="14" t="s">
        <v>2905</v>
      </c>
      <c r="CA761" s="245">
        <v>41726.719861111109</v>
      </c>
      <c r="CB761" t="s">
        <v>2906</v>
      </c>
      <c r="CF761" s="71"/>
      <c r="CG761" s="71"/>
      <c r="CH761" s="55"/>
      <c r="CN761"/>
      <c r="CO761"/>
      <c r="CP761"/>
      <c r="CQ761"/>
      <c r="CR761"/>
      <c r="CS761"/>
      <c r="CT761"/>
      <c r="CU761" s="86"/>
      <c r="CV761" s="86"/>
      <c r="CW761" s="86"/>
      <c r="CX761" s="86"/>
      <c r="CY761" s="86"/>
      <c r="CZ761"/>
      <c r="DA761"/>
      <c r="DB761"/>
      <c r="DC761"/>
      <c r="DD761"/>
      <c r="DE761"/>
      <c r="DF761"/>
      <c r="DG761">
        <v>526</v>
      </c>
      <c r="DH761">
        <v>401.81515502929687</v>
      </c>
      <c r="DI761">
        <v>-12.393136978149414</v>
      </c>
      <c r="DJ761">
        <v>59.733333587646484</v>
      </c>
      <c r="DK761">
        <v>101</v>
      </c>
      <c r="DL761">
        <v>120</v>
      </c>
      <c r="DM761"/>
      <c r="DN761"/>
      <c r="DO761"/>
      <c r="DP761"/>
      <c r="DQ761"/>
      <c r="DR761"/>
      <c r="DS761"/>
      <c r="DT761"/>
      <c r="DU761"/>
      <c r="DV761"/>
      <c r="DW761"/>
      <c r="DX761"/>
      <c r="DY761"/>
      <c r="DZ761"/>
      <c r="EA761"/>
      <c r="EB761"/>
      <c r="EC761"/>
      <c r="ED761"/>
      <c r="EE761"/>
      <c r="EF761"/>
      <c r="EG761"/>
      <c r="EH761"/>
      <c r="EI761"/>
      <c r="EJ761" s="159"/>
      <c r="EK761" s="159"/>
      <c r="EL761" s="160"/>
      <c r="FA761" s="78"/>
    </row>
    <row r="762" spans="64:157">
      <c r="BL762" s="14"/>
      <c r="BM762" s="66"/>
      <c r="BN762" s="55"/>
      <c r="BZ762" s="14" t="s">
        <v>2907</v>
      </c>
      <c r="CA762" s="245">
        <v>41726.719861111109</v>
      </c>
      <c r="CB762" t="s">
        <v>2908</v>
      </c>
      <c r="CF762" s="71"/>
      <c r="CG762" s="71"/>
      <c r="CH762" s="55"/>
      <c r="CN762"/>
      <c r="CO762"/>
      <c r="CP762"/>
      <c r="CQ762"/>
      <c r="CR762"/>
      <c r="CS762"/>
      <c r="CT762"/>
      <c r="CU762" s="86"/>
      <c r="CV762" s="86"/>
      <c r="CW762" s="86"/>
      <c r="CX762" s="86"/>
      <c r="CY762" s="86"/>
      <c r="CZ762"/>
      <c r="DA762"/>
      <c r="DB762"/>
      <c r="DC762"/>
      <c r="DD762"/>
      <c r="DE762"/>
      <c r="DF762"/>
      <c r="DG762">
        <v>527</v>
      </c>
      <c r="DH762">
        <v>399.57058715820313</v>
      </c>
      <c r="DI762">
        <v>-12.289578437805176</v>
      </c>
      <c r="DJ762">
        <v>58.933334350585938</v>
      </c>
      <c r="DK762">
        <v>104</v>
      </c>
      <c r="DL762">
        <v>120</v>
      </c>
      <c r="DM762"/>
      <c r="DN762"/>
      <c r="DO762"/>
      <c r="DP762"/>
      <c r="DQ762"/>
      <c r="DR762"/>
      <c r="DS762"/>
      <c r="DT762"/>
      <c r="DU762"/>
      <c r="DV762"/>
      <c r="DW762"/>
      <c r="DX762"/>
      <c r="DY762"/>
      <c r="DZ762"/>
      <c r="EA762"/>
      <c r="EB762"/>
      <c r="EC762"/>
      <c r="ED762"/>
      <c r="EE762"/>
      <c r="EF762"/>
      <c r="EG762"/>
      <c r="EH762"/>
      <c r="EI762"/>
      <c r="EJ762" s="159"/>
      <c r="EK762" s="159"/>
      <c r="EL762" s="160"/>
      <c r="FA762" s="78"/>
    </row>
    <row r="763" spans="64:157">
      <c r="BL763" s="14"/>
      <c r="BM763" s="66"/>
      <c r="BN763" s="55"/>
      <c r="BZ763" s="14" t="s">
        <v>2909</v>
      </c>
      <c r="CA763" s="245">
        <v>41726.719861111109</v>
      </c>
      <c r="CB763" t="s">
        <v>2910</v>
      </c>
      <c r="CF763" s="71"/>
      <c r="CG763" s="71"/>
      <c r="CH763" s="55"/>
      <c r="CN763"/>
      <c r="CO763"/>
      <c r="CP763"/>
      <c r="CQ763"/>
      <c r="CR763"/>
      <c r="CS763"/>
      <c r="CT763"/>
      <c r="CU763" s="86"/>
      <c r="CV763" s="86"/>
      <c r="CW763" s="86"/>
      <c r="CX763" s="86"/>
      <c r="CY763" s="86"/>
      <c r="CZ763"/>
      <c r="DA763"/>
      <c r="DB763"/>
      <c r="DC763"/>
      <c r="DD763"/>
      <c r="DE763"/>
      <c r="DF763"/>
      <c r="DG763">
        <v>527</v>
      </c>
      <c r="DH763">
        <v>398.96600341796875</v>
      </c>
      <c r="DI763">
        <v>-12.289578437805176</v>
      </c>
      <c r="DJ763">
        <v>50.733333587646484</v>
      </c>
      <c r="DK763">
        <v>101</v>
      </c>
      <c r="DL763">
        <v>120</v>
      </c>
      <c r="DM763"/>
      <c r="DN763"/>
      <c r="DO763"/>
      <c r="DP763"/>
      <c r="DQ763"/>
      <c r="DR763"/>
      <c r="DS763"/>
      <c r="DT763"/>
      <c r="DU763"/>
      <c r="DV763"/>
      <c r="DW763"/>
      <c r="DX763"/>
      <c r="DY763"/>
      <c r="DZ763"/>
      <c r="EA763"/>
      <c r="EB763"/>
      <c r="EC763"/>
      <c r="ED763"/>
      <c r="EE763"/>
      <c r="EF763"/>
      <c r="EG763"/>
      <c r="EH763"/>
      <c r="EI763"/>
      <c r="EJ763" s="159"/>
      <c r="EK763" s="159"/>
      <c r="EL763" s="160"/>
      <c r="FA763" s="78"/>
    </row>
    <row r="764" spans="64:157">
      <c r="BL764" s="14"/>
      <c r="BM764" s="66"/>
      <c r="BN764" s="55"/>
      <c r="BZ764" s="14" t="s">
        <v>427</v>
      </c>
      <c r="CA764" s="245">
        <v>41726.719872685186</v>
      </c>
      <c r="CB764" t="s">
        <v>2902</v>
      </c>
      <c r="CF764" s="71"/>
      <c r="CG764" s="71"/>
      <c r="CH764" s="55"/>
      <c r="CN764"/>
      <c r="CO764"/>
      <c r="CP764"/>
      <c r="CQ764"/>
      <c r="CR764"/>
      <c r="CS764"/>
      <c r="CT764"/>
      <c r="CU764" s="86"/>
      <c r="CV764" s="86"/>
      <c r="CW764" s="86"/>
      <c r="CX764" s="86"/>
      <c r="CY764" s="86"/>
      <c r="CZ764"/>
      <c r="DA764"/>
      <c r="DB764"/>
      <c r="DC764"/>
      <c r="DD764"/>
      <c r="DE764"/>
      <c r="DF764"/>
      <c r="DG764">
        <v>528</v>
      </c>
      <c r="DH764">
        <v>398.08871459960937</v>
      </c>
      <c r="DI764">
        <v>-12.186452865600586</v>
      </c>
      <c r="DJ764">
        <v>52.200000762939453</v>
      </c>
      <c r="DK764">
        <v>101</v>
      </c>
      <c r="DL764">
        <v>120</v>
      </c>
      <c r="DM764"/>
      <c r="DN764"/>
      <c r="DO764"/>
      <c r="DP764"/>
      <c r="DQ764"/>
      <c r="DR764"/>
      <c r="DS764"/>
      <c r="DT764"/>
      <c r="DU764"/>
      <c r="DV764"/>
      <c r="DW764"/>
      <c r="DX764"/>
      <c r="DY764"/>
      <c r="DZ764"/>
      <c r="EA764"/>
      <c r="EB764"/>
      <c r="EC764"/>
      <c r="ED764"/>
      <c r="EE764"/>
      <c r="EF764"/>
      <c r="EG764"/>
      <c r="EH764"/>
      <c r="EI764"/>
      <c r="EJ764" s="159"/>
      <c r="EK764" s="159"/>
      <c r="EL764" s="160"/>
      <c r="FA764" s="78"/>
    </row>
    <row r="765" spans="64:157">
      <c r="BL765" s="14"/>
      <c r="BM765" s="66"/>
      <c r="BN765" s="55"/>
      <c r="BZ765" s="14" t="s">
        <v>2911</v>
      </c>
      <c r="CA765" s="245">
        <v>41726.719872685186</v>
      </c>
      <c r="CB765" t="s">
        <v>2220</v>
      </c>
      <c r="CF765" s="71"/>
      <c r="CG765" s="71"/>
      <c r="CH765" s="55"/>
      <c r="CN765"/>
      <c r="CO765"/>
      <c r="CP765"/>
      <c r="CQ765"/>
      <c r="CR765"/>
      <c r="CS765"/>
      <c r="CT765"/>
      <c r="CU765" s="86"/>
      <c r="CV765" s="86"/>
      <c r="CW765" s="86"/>
      <c r="CX765" s="86"/>
      <c r="CY765" s="86"/>
      <c r="CZ765"/>
      <c r="DA765"/>
      <c r="DB765"/>
      <c r="DC765"/>
      <c r="DD765"/>
      <c r="DE765"/>
      <c r="DF765"/>
      <c r="DG765">
        <v>529</v>
      </c>
      <c r="DH765">
        <v>398.08871459960937</v>
      </c>
      <c r="DI765">
        <v>-12.083763122558594</v>
      </c>
      <c r="DJ765">
        <v>48.75</v>
      </c>
      <c r="DK765">
        <v>105</v>
      </c>
      <c r="DL765">
        <v>119.5</v>
      </c>
      <c r="DM765"/>
      <c r="DN765"/>
      <c r="DO765"/>
      <c r="DP765"/>
      <c r="DQ765"/>
      <c r="DR765"/>
      <c r="DS765"/>
      <c r="DT765"/>
      <c r="DU765"/>
      <c r="DV765"/>
      <c r="DW765"/>
      <c r="DX765"/>
      <c r="DY765"/>
      <c r="DZ765"/>
      <c r="EA765"/>
      <c r="EB765"/>
      <c r="EC765"/>
      <c r="ED765"/>
      <c r="EE765"/>
      <c r="EF765"/>
      <c r="EG765"/>
      <c r="EH765"/>
      <c r="EI765"/>
      <c r="EJ765" s="159"/>
      <c r="EK765" s="159"/>
      <c r="EL765" s="160"/>
      <c r="FA765" s="78"/>
    </row>
    <row r="766" spans="64:157">
      <c r="BL766" s="14"/>
      <c r="BM766" s="66"/>
      <c r="BN766" s="55"/>
      <c r="BZ766" s="14" t="s">
        <v>427</v>
      </c>
      <c r="CA766" s="245">
        <v>41726.719872685186</v>
      </c>
      <c r="CB766" t="s">
        <v>2912</v>
      </c>
      <c r="CF766" s="71"/>
      <c r="CG766" s="71"/>
      <c r="CH766" s="55"/>
      <c r="CN766"/>
      <c r="CO766"/>
      <c r="CP766"/>
      <c r="CQ766"/>
      <c r="CR766"/>
      <c r="CS766"/>
      <c r="CT766"/>
      <c r="CU766" s="86"/>
      <c r="CV766" s="86"/>
      <c r="CW766" s="86"/>
      <c r="CX766" s="86"/>
      <c r="CY766" s="86"/>
      <c r="CZ766"/>
      <c r="DA766"/>
      <c r="DB766"/>
      <c r="DC766"/>
      <c r="DD766"/>
      <c r="DE766"/>
      <c r="DF766"/>
      <c r="DG766">
        <v>529</v>
      </c>
      <c r="DH766">
        <v>397.6219482421875</v>
      </c>
      <c r="DI766">
        <v>-12.083763122558594</v>
      </c>
      <c r="DJ766">
        <v>50.25</v>
      </c>
      <c r="DK766">
        <v>101</v>
      </c>
      <c r="DL766">
        <v>119.5</v>
      </c>
      <c r="DM766"/>
      <c r="DN766"/>
      <c r="DO766"/>
      <c r="DP766"/>
      <c r="DQ766"/>
      <c r="DR766"/>
      <c r="DS766"/>
      <c r="DT766"/>
      <c r="DU766"/>
      <c r="DV766"/>
      <c r="DW766"/>
      <c r="DX766"/>
      <c r="DY766"/>
      <c r="DZ766"/>
      <c r="EA766"/>
      <c r="EB766"/>
      <c r="EC766"/>
      <c r="ED766"/>
      <c r="EE766"/>
      <c r="EF766"/>
      <c r="EG766"/>
      <c r="EH766"/>
      <c r="EI766"/>
      <c r="EJ766" s="159"/>
      <c r="EK766" s="159"/>
      <c r="EL766" s="160"/>
      <c r="FA766" s="78"/>
    </row>
    <row r="767" spans="64:157">
      <c r="BL767" s="14"/>
      <c r="BM767" s="66"/>
      <c r="BN767" s="55"/>
      <c r="BZ767" s="14" t="s">
        <v>2454</v>
      </c>
      <c r="CA767" s="245">
        <v>41726.719872685186</v>
      </c>
      <c r="CB767" t="s">
        <v>2220</v>
      </c>
      <c r="CF767" s="71"/>
      <c r="CG767" s="71"/>
      <c r="CH767" s="55"/>
      <c r="CN767"/>
      <c r="CO767"/>
      <c r="CP767"/>
      <c r="CQ767"/>
      <c r="CR767"/>
      <c r="CS767"/>
      <c r="CT767"/>
      <c r="CU767" s="86"/>
      <c r="CV767" s="86"/>
      <c r="CW767" s="86"/>
      <c r="CX767" s="86"/>
      <c r="CY767" s="86"/>
      <c r="CZ767"/>
      <c r="DA767"/>
      <c r="DB767"/>
      <c r="DC767"/>
      <c r="DD767"/>
      <c r="DE767"/>
      <c r="DF767"/>
      <c r="DG767">
        <v>530</v>
      </c>
      <c r="DH767">
        <v>396.93814086914062</v>
      </c>
      <c r="DI767">
        <v>-11.981507301330566</v>
      </c>
      <c r="DJ767">
        <v>51.4375</v>
      </c>
      <c r="DK767">
        <v>102</v>
      </c>
      <c r="DL767">
        <v>119.5</v>
      </c>
      <c r="DM767"/>
      <c r="DN767"/>
      <c r="DO767"/>
      <c r="DP767"/>
      <c r="DQ767"/>
      <c r="DR767"/>
      <c r="DS767"/>
      <c r="DT767"/>
      <c r="DU767"/>
      <c r="DV767"/>
      <c r="DW767"/>
      <c r="DX767"/>
      <c r="DY767"/>
      <c r="DZ767"/>
      <c r="EA767"/>
      <c r="EB767"/>
      <c r="EC767"/>
      <c r="ED767"/>
      <c r="EE767"/>
      <c r="EF767"/>
      <c r="EG767"/>
      <c r="EH767"/>
      <c r="EI767"/>
      <c r="EJ767" s="159"/>
      <c r="EK767" s="159"/>
      <c r="EL767" s="160"/>
      <c r="FA767" s="78"/>
    </row>
    <row r="768" spans="64:157">
      <c r="BL768" s="14"/>
      <c r="BM768" s="66"/>
      <c r="BN768" s="55"/>
      <c r="BZ768" s="14" t="s">
        <v>427</v>
      </c>
      <c r="CA768" s="245">
        <v>41726.719872685186</v>
      </c>
      <c r="CB768" t="s">
        <v>2913</v>
      </c>
      <c r="CF768" s="71"/>
      <c r="CG768" s="71"/>
      <c r="CH768" s="55"/>
      <c r="CN768"/>
      <c r="CO768"/>
      <c r="CP768"/>
      <c r="CQ768"/>
      <c r="CR768"/>
      <c r="CS768"/>
      <c r="CT768"/>
      <c r="CU768" s="86"/>
      <c r="CV768" s="86"/>
      <c r="CW768" s="86"/>
      <c r="CX768" s="86"/>
      <c r="CY768" s="86"/>
      <c r="CZ768"/>
      <c r="DA768"/>
      <c r="DB768"/>
      <c r="DC768"/>
      <c r="DD768"/>
      <c r="DE768"/>
      <c r="DF768"/>
      <c r="DG768">
        <v>531</v>
      </c>
      <c r="DH768">
        <v>396.39968872070312</v>
      </c>
      <c r="DI768">
        <v>-11.879685401916504</v>
      </c>
      <c r="DJ768">
        <v>50.8125</v>
      </c>
      <c r="DK768">
        <v>101</v>
      </c>
      <c r="DL768">
        <v>119.5</v>
      </c>
      <c r="DM768"/>
      <c r="DN768"/>
      <c r="DO768"/>
      <c r="DP768"/>
      <c r="DQ768"/>
      <c r="DR768"/>
      <c r="DS768"/>
      <c r="DT768"/>
      <c r="DU768"/>
      <c r="DV768"/>
      <c r="DW768"/>
      <c r="DX768"/>
      <c r="DY768"/>
      <c r="DZ768"/>
      <c r="EA768"/>
      <c r="EB768"/>
      <c r="EC768"/>
      <c r="ED768"/>
      <c r="EE768"/>
      <c r="EF768"/>
      <c r="EG768"/>
      <c r="EH768"/>
      <c r="EI768"/>
      <c r="EJ768" s="159"/>
      <c r="EK768" s="159"/>
      <c r="EL768" s="160"/>
      <c r="FA768" s="78"/>
    </row>
    <row r="769" spans="64:157">
      <c r="BL769" s="14"/>
      <c r="BM769" s="66"/>
      <c r="BN769" s="55"/>
      <c r="BZ769" s="14" t="s">
        <v>2903</v>
      </c>
      <c r="CA769" s="245">
        <v>41726.719872685186</v>
      </c>
      <c r="CB769" t="s">
        <v>2914</v>
      </c>
      <c r="CF769" s="71"/>
      <c r="CG769" s="71"/>
      <c r="CH769" s="55"/>
      <c r="CN769"/>
      <c r="CO769"/>
      <c r="CP769"/>
      <c r="CQ769"/>
      <c r="CR769"/>
      <c r="CS769"/>
      <c r="CT769"/>
      <c r="CU769" s="86"/>
      <c r="CV769" s="86"/>
      <c r="CW769" s="86"/>
      <c r="CX769" s="86"/>
      <c r="CY769" s="86"/>
      <c r="CZ769"/>
      <c r="DA769"/>
      <c r="DB769"/>
      <c r="DC769"/>
      <c r="DD769"/>
      <c r="DE769"/>
      <c r="DF769"/>
      <c r="DG769">
        <v>532</v>
      </c>
      <c r="DH769">
        <v>395.28152465820312</v>
      </c>
      <c r="DI769">
        <v>-11.778299331665039</v>
      </c>
      <c r="DJ769">
        <v>53.8125</v>
      </c>
      <c r="DK769">
        <v>102</v>
      </c>
      <c r="DL769">
        <v>119.5</v>
      </c>
      <c r="DM769"/>
      <c r="DN769"/>
      <c r="DO769"/>
      <c r="DP769"/>
      <c r="DQ769"/>
      <c r="DR769"/>
      <c r="DS769"/>
      <c r="DT769"/>
      <c r="DU769"/>
      <c r="DV769"/>
      <c r="DW769"/>
      <c r="DX769"/>
      <c r="DY769"/>
      <c r="DZ769"/>
      <c r="EA769"/>
      <c r="EB769"/>
      <c r="EC769"/>
      <c r="ED769"/>
      <c r="EE769"/>
      <c r="EF769"/>
      <c r="EG769"/>
      <c r="EH769"/>
      <c r="EI769"/>
      <c r="EJ769" s="159"/>
      <c r="EK769" s="159"/>
      <c r="EL769" s="160"/>
      <c r="FA769" s="78"/>
    </row>
    <row r="770" spans="64:157">
      <c r="BL770" s="14"/>
      <c r="BM770" s="66"/>
      <c r="BN770" s="55"/>
      <c r="BZ770" s="14" t="s">
        <v>2905</v>
      </c>
      <c r="CA770" s="245">
        <v>41726.719872685186</v>
      </c>
      <c r="CB770" t="s">
        <v>2915</v>
      </c>
      <c r="CF770" s="71"/>
      <c r="CG770" s="71"/>
      <c r="CH770" s="55"/>
      <c r="CN770"/>
      <c r="CO770"/>
      <c r="CP770"/>
      <c r="CQ770"/>
      <c r="CR770"/>
      <c r="CS770"/>
      <c r="CT770"/>
      <c r="CU770" s="86"/>
      <c r="CV770" s="86"/>
      <c r="CW770" s="86"/>
      <c r="CX770" s="86"/>
      <c r="CY770" s="86"/>
      <c r="CZ770"/>
      <c r="DA770"/>
      <c r="DB770"/>
      <c r="DC770"/>
      <c r="DD770"/>
      <c r="DE770"/>
      <c r="DF770"/>
      <c r="DG770">
        <v>532</v>
      </c>
      <c r="DH770">
        <v>395.28152465820312</v>
      </c>
      <c r="DI770">
        <v>-11.778299331665039</v>
      </c>
      <c r="DJ770">
        <v>50.0625</v>
      </c>
      <c r="DK770">
        <v>102</v>
      </c>
      <c r="DL770">
        <v>119.5</v>
      </c>
      <c r="DM770"/>
      <c r="DN770"/>
      <c r="DO770"/>
      <c r="DP770"/>
      <c r="DQ770"/>
      <c r="DR770"/>
      <c r="DS770"/>
      <c r="DT770"/>
      <c r="DU770"/>
      <c r="DV770"/>
      <c r="DW770"/>
      <c r="DX770"/>
      <c r="DY770"/>
      <c r="DZ770"/>
      <c r="EA770"/>
      <c r="EB770"/>
      <c r="EC770"/>
      <c r="ED770"/>
      <c r="EE770"/>
      <c r="EF770"/>
      <c r="EG770"/>
      <c r="EH770"/>
      <c r="EI770"/>
      <c r="EJ770" s="159"/>
      <c r="EK770" s="159"/>
      <c r="EL770" s="160"/>
      <c r="FA770" s="78"/>
    </row>
    <row r="771" spans="64:157">
      <c r="BL771" s="14"/>
      <c r="BM771" s="66"/>
      <c r="BN771" s="55"/>
      <c r="BZ771" s="14" t="s">
        <v>2907</v>
      </c>
      <c r="CA771" s="245">
        <v>41726.719884259262</v>
      </c>
      <c r="CB771" t="s">
        <v>2916</v>
      </c>
      <c r="CF771" s="71"/>
      <c r="CG771" s="71"/>
      <c r="CH771" s="55"/>
      <c r="CN771"/>
      <c r="CO771"/>
      <c r="CP771"/>
      <c r="CQ771"/>
      <c r="CR771"/>
      <c r="CS771"/>
      <c r="CT771"/>
      <c r="CU771" s="86"/>
      <c r="CV771" s="86"/>
      <c r="CW771" s="86"/>
      <c r="CX771" s="86"/>
      <c r="CY771" s="86"/>
      <c r="CZ771"/>
      <c r="DA771"/>
      <c r="DB771"/>
      <c r="DC771"/>
      <c r="DD771"/>
      <c r="DE771"/>
      <c r="DF771"/>
      <c r="DG771">
        <v>533</v>
      </c>
      <c r="DH771">
        <v>393.292724609375</v>
      </c>
      <c r="DI771">
        <v>-11.677346229553223</v>
      </c>
      <c r="DJ771">
        <v>58.266666412353516</v>
      </c>
      <c r="DK771">
        <v>101</v>
      </c>
      <c r="DL771">
        <v>120</v>
      </c>
      <c r="DM771"/>
      <c r="DN771"/>
      <c r="DO771"/>
      <c r="DP771"/>
      <c r="DQ771"/>
      <c r="DR771"/>
      <c r="DS771"/>
      <c r="DT771"/>
      <c r="DU771"/>
      <c r="DV771"/>
      <c r="DW771"/>
      <c r="DX771"/>
      <c r="DY771"/>
      <c r="DZ771"/>
      <c r="EA771"/>
      <c r="EB771"/>
      <c r="EC771"/>
      <c r="ED771"/>
      <c r="EE771"/>
      <c r="EF771"/>
      <c r="EG771"/>
      <c r="EH771"/>
      <c r="EI771"/>
      <c r="EJ771" s="159"/>
      <c r="EK771" s="159"/>
      <c r="EL771" s="160"/>
      <c r="FA771" s="78"/>
    </row>
    <row r="772" spans="64:157">
      <c r="BL772" s="14"/>
      <c r="BM772" s="66"/>
      <c r="BN772" s="55"/>
      <c r="BZ772" s="14" t="s">
        <v>2909</v>
      </c>
      <c r="CA772" s="245">
        <v>41726.719884259262</v>
      </c>
      <c r="CB772" t="s">
        <v>2917</v>
      </c>
      <c r="CF772" s="71"/>
      <c r="CG772" s="71"/>
      <c r="CH772" s="55"/>
      <c r="CN772"/>
      <c r="CO772"/>
      <c r="CP772"/>
      <c r="CQ772"/>
      <c r="CR772"/>
      <c r="CS772"/>
      <c r="CT772"/>
      <c r="CU772" s="86"/>
      <c r="CV772" s="86"/>
      <c r="CW772" s="86"/>
      <c r="CX772" s="86"/>
      <c r="CY772" s="86"/>
      <c r="CZ772"/>
      <c r="DA772"/>
      <c r="DB772"/>
      <c r="DC772"/>
      <c r="DD772"/>
      <c r="DE772"/>
      <c r="DF772"/>
      <c r="DG772">
        <v>534</v>
      </c>
      <c r="DH772">
        <v>393.292724609375</v>
      </c>
      <c r="DI772">
        <v>-11.576828956604004</v>
      </c>
      <c r="DJ772">
        <v>48.0625</v>
      </c>
      <c r="DK772">
        <v>102</v>
      </c>
      <c r="DL772">
        <v>119.5</v>
      </c>
      <c r="DM772"/>
      <c r="DN772"/>
      <c r="DO772"/>
      <c r="DP772"/>
      <c r="DQ772"/>
      <c r="DR772"/>
      <c r="DS772"/>
      <c r="DT772"/>
      <c r="DU772"/>
      <c r="DV772"/>
      <c r="DW772"/>
      <c r="DX772"/>
      <c r="DY772"/>
      <c r="DZ772"/>
      <c r="EA772"/>
      <c r="EB772"/>
      <c r="EC772"/>
      <c r="ED772"/>
      <c r="EE772"/>
      <c r="EF772"/>
      <c r="EG772"/>
      <c r="EH772"/>
      <c r="EI772"/>
      <c r="EJ772" s="159"/>
      <c r="EK772" s="159"/>
      <c r="EL772" s="160"/>
      <c r="FA772" s="78"/>
    </row>
    <row r="773" spans="64:157">
      <c r="BL773" s="14"/>
      <c r="BM773" s="66"/>
      <c r="BN773" s="55"/>
      <c r="BZ773" s="14" t="s">
        <v>2454</v>
      </c>
      <c r="CA773" s="245">
        <v>41726.719884259262</v>
      </c>
      <c r="CB773" t="s">
        <v>2220</v>
      </c>
      <c r="CF773" s="71"/>
      <c r="CG773" s="71"/>
      <c r="CH773" s="55"/>
      <c r="CN773"/>
      <c r="CO773"/>
      <c r="CP773"/>
      <c r="CQ773"/>
      <c r="CR773"/>
      <c r="CS773"/>
      <c r="CT773"/>
      <c r="CU773" s="86"/>
      <c r="CV773" s="86"/>
      <c r="CW773" s="86"/>
      <c r="CX773" s="86"/>
      <c r="CY773" s="86"/>
      <c r="CZ773"/>
      <c r="DA773"/>
      <c r="DB773"/>
      <c r="DC773"/>
      <c r="DD773"/>
      <c r="DE773"/>
      <c r="DF773"/>
      <c r="DG773">
        <v>534</v>
      </c>
      <c r="DH773">
        <v>392.884033203125</v>
      </c>
      <c r="DI773">
        <v>-11.576828956604004</v>
      </c>
      <c r="DJ773">
        <v>50.466667175292969</v>
      </c>
      <c r="DK773">
        <v>102</v>
      </c>
      <c r="DL773">
        <v>120</v>
      </c>
      <c r="DM773"/>
      <c r="DN773"/>
      <c r="DO773"/>
      <c r="DP773"/>
      <c r="DQ773"/>
      <c r="DR773"/>
      <c r="DS773"/>
      <c r="DT773"/>
      <c r="DU773"/>
      <c r="DV773"/>
      <c r="DW773"/>
      <c r="DX773"/>
      <c r="DY773"/>
      <c r="DZ773"/>
      <c r="EA773"/>
      <c r="EB773"/>
      <c r="EC773"/>
      <c r="ED773"/>
      <c r="EE773"/>
      <c r="EF773"/>
      <c r="EG773"/>
      <c r="EH773"/>
      <c r="EI773"/>
      <c r="EJ773" s="159"/>
      <c r="EK773" s="159"/>
      <c r="EL773" s="160"/>
      <c r="FA773" s="78"/>
    </row>
    <row r="774" spans="64:157">
      <c r="BL774" s="14"/>
      <c r="BM774" s="66"/>
      <c r="BN774" s="55"/>
      <c r="BZ774" s="14" t="s">
        <v>427</v>
      </c>
      <c r="CA774" s="245">
        <v>41726.719884259262</v>
      </c>
      <c r="CB774" t="s">
        <v>2918</v>
      </c>
      <c r="CF774" s="71"/>
      <c r="CG774" s="71"/>
      <c r="CH774" s="55"/>
      <c r="CN774"/>
      <c r="CO774"/>
      <c r="CP774"/>
      <c r="CQ774"/>
      <c r="CR774"/>
      <c r="CS774"/>
      <c r="CT774"/>
      <c r="CU774" s="86"/>
      <c r="CV774" s="86"/>
      <c r="CW774" s="86"/>
      <c r="CX774" s="86"/>
      <c r="CY774" s="86"/>
      <c r="CZ774"/>
      <c r="DA774"/>
      <c r="DB774"/>
      <c r="DC774"/>
      <c r="DD774"/>
      <c r="DE774"/>
      <c r="DF774"/>
      <c r="DG774">
        <v>535</v>
      </c>
      <c r="DH774">
        <v>392.388671875</v>
      </c>
      <c r="DI774">
        <v>-11.47674560546875</v>
      </c>
      <c r="DJ774">
        <v>51</v>
      </c>
      <c r="DK774">
        <v>99</v>
      </c>
      <c r="DL774">
        <v>120</v>
      </c>
      <c r="DM774"/>
      <c r="DN774"/>
      <c r="DO774"/>
      <c r="DP774"/>
      <c r="DQ774"/>
      <c r="DR774"/>
      <c r="DS774"/>
      <c r="DT774"/>
      <c r="DU774"/>
      <c r="DV774"/>
      <c r="DW774"/>
      <c r="DX774"/>
      <c r="DY774"/>
      <c r="DZ774"/>
      <c r="EA774"/>
      <c r="EB774"/>
      <c r="EC774"/>
      <c r="ED774"/>
      <c r="EE774"/>
      <c r="EF774"/>
      <c r="EG774"/>
      <c r="EH774"/>
      <c r="EI774"/>
      <c r="EJ774" s="159"/>
      <c r="EK774" s="159"/>
      <c r="EL774" s="160"/>
      <c r="FA774" s="78"/>
    </row>
    <row r="775" spans="64:157">
      <c r="BL775" s="14"/>
      <c r="BM775" s="66"/>
      <c r="BN775" s="55"/>
      <c r="BZ775" s="14" t="s">
        <v>2903</v>
      </c>
      <c r="CA775" s="245">
        <v>41726.719884259262</v>
      </c>
      <c r="CB775" t="s">
        <v>2919</v>
      </c>
      <c r="CF775" s="71"/>
      <c r="CG775" s="71"/>
      <c r="CH775" s="55"/>
      <c r="CN775"/>
      <c r="CO775"/>
      <c r="CP775"/>
      <c r="CQ775"/>
      <c r="CR775"/>
      <c r="CS775"/>
      <c r="CT775"/>
      <c r="CU775" s="86"/>
      <c r="CV775" s="86"/>
      <c r="CW775" s="86"/>
      <c r="CX775" s="86"/>
      <c r="CY775" s="86"/>
      <c r="CZ775"/>
      <c r="DA775"/>
      <c r="DB775"/>
      <c r="DC775"/>
      <c r="DD775"/>
      <c r="DE775"/>
      <c r="DF775"/>
      <c r="DG775">
        <v>536</v>
      </c>
      <c r="DH775">
        <v>391.61993408203125</v>
      </c>
      <c r="DI775">
        <v>-11.377097129821777</v>
      </c>
      <c r="DJ775">
        <v>52.466667175292969</v>
      </c>
      <c r="DK775">
        <v>100</v>
      </c>
      <c r="DL775">
        <v>120</v>
      </c>
      <c r="DM775"/>
      <c r="DN775"/>
      <c r="DO775"/>
      <c r="DP775"/>
      <c r="DQ775"/>
      <c r="DR775"/>
      <c r="DS775"/>
      <c r="DT775"/>
      <c r="DU775"/>
      <c r="DV775"/>
      <c r="DW775"/>
      <c r="DX775"/>
      <c r="DY775"/>
      <c r="DZ775"/>
      <c r="EA775"/>
      <c r="EB775"/>
      <c r="EC775"/>
      <c r="ED775"/>
      <c r="EE775"/>
      <c r="EF775"/>
      <c r="EG775"/>
      <c r="EH775"/>
      <c r="EI775"/>
      <c r="EJ775" s="159"/>
      <c r="EK775" s="159"/>
      <c r="EL775" s="160"/>
      <c r="FA775" s="78"/>
    </row>
    <row r="776" spans="64:157">
      <c r="BL776" s="14"/>
      <c r="BM776" s="66"/>
      <c r="BN776" s="55"/>
      <c r="BZ776" s="14" t="s">
        <v>2905</v>
      </c>
      <c r="CA776" s="245">
        <v>41726.719884259262</v>
      </c>
      <c r="CB776" t="s">
        <v>2920</v>
      </c>
      <c r="CF776" s="71"/>
      <c r="CG776" s="71"/>
      <c r="CH776" s="55"/>
      <c r="CN776"/>
      <c r="CO776"/>
      <c r="CP776"/>
      <c r="CQ776"/>
      <c r="CR776"/>
      <c r="CS776"/>
      <c r="CT776"/>
      <c r="CU776" s="86"/>
      <c r="CV776" s="86"/>
      <c r="CW776" s="86"/>
      <c r="CX776" s="86"/>
      <c r="CY776" s="86"/>
      <c r="CZ776"/>
      <c r="DA776"/>
      <c r="DB776"/>
      <c r="DC776"/>
      <c r="DD776"/>
      <c r="DE776"/>
      <c r="DF776"/>
      <c r="DG776">
        <v>536</v>
      </c>
      <c r="DH776">
        <v>391.1820068359375</v>
      </c>
      <c r="DI776">
        <v>-11.377097129821777</v>
      </c>
      <c r="DJ776">
        <v>50.8125</v>
      </c>
      <c r="DK776">
        <v>102</v>
      </c>
      <c r="DL776">
        <v>119.5</v>
      </c>
      <c r="DM776"/>
      <c r="DN776"/>
      <c r="DO776"/>
      <c r="DP776"/>
      <c r="DQ776"/>
      <c r="DR776"/>
      <c r="DS776"/>
      <c r="DT776"/>
      <c r="DU776"/>
      <c r="DV776"/>
      <c r="DW776"/>
      <c r="DX776"/>
      <c r="DY776"/>
      <c r="DZ776"/>
      <c r="EA776"/>
      <c r="EB776"/>
      <c r="EC776"/>
      <c r="ED776"/>
      <c r="EE776"/>
      <c r="EF776"/>
      <c r="EG776"/>
      <c r="EH776"/>
      <c r="EI776"/>
      <c r="EJ776" s="159"/>
      <c r="EK776" s="159"/>
      <c r="EL776" s="160"/>
      <c r="FA776" s="78"/>
    </row>
    <row r="777" spans="64:157">
      <c r="BL777" s="14"/>
      <c r="BM777" s="66"/>
      <c r="BN777" s="55"/>
      <c r="BZ777" s="14" t="s">
        <v>2907</v>
      </c>
      <c r="CA777" s="245">
        <v>41726.719884259262</v>
      </c>
      <c r="CB777" t="s">
        <v>2921</v>
      </c>
      <c r="CF777" s="71"/>
      <c r="CG777" s="71"/>
      <c r="CH777" s="55"/>
      <c r="CN777"/>
      <c r="CO777"/>
      <c r="CP777"/>
      <c r="CQ777"/>
      <c r="CR777"/>
      <c r="CS777"/>
      <c r="CT777"/>
      <c r="CU777" s="86"/>
      <c r="CV777" s="86"/>
      <c r="CW777" s="86"/>
      <c r="CX777" s="86"/>
      <c r="CY777" s="86"/>
      <c r="CZ777"/>
      <c r="DA777"/>
      <c r="DB777"/>
      <c r="DC777"/>
      <c r="DD777"/>
      <c r="DE777"/>
      <c r="DF777"/>
      <c r="DG777">
        <v>537</v>
      </c>
      <c r="DH777">
        <v>390.3797607421875</v>
      </c>
      <c r="DI777">
        <v>-11.27788257598877</v>
      </c>
      <c r="DJ777">
        <v>52.733333587646484</v>
      </c>
      <c r="DK777">
        <v>99</v>
      </c>
      <c r="DL777">
        <v>120</v>
      </c>
      <c r="DM777"/>
      <c r="DN777"/>
      <c r="DO777"/>
      <c r="DP777"/>
      <c r="DQ777"/>
      <c r="DR777"/>
      <c r="DS777"/>
      <c r="DT777"/>
      <c r="DU777"/>
      <c r="DV777"/>
      <c r="DW777"/>
      <c r="DX777"/>
      <c r="DY777"/>
      <c r="DZ777"/>
      <c r="EA777"/>
      <c r="EB777"/>
      <c r="EC777"/>
      <c r="ED777"/>
      <c r="EE777"/>
      <c r="EF777"/>
      <c r="EG777"/>
      <c r="EH777"/>
      <c r="EI777"/>
      <c r="EJ777" s="159"/>
      <c r="EK777" s="159"/>
      <c r="EL777" s="160"/>
      <c r="FA777" s="78"/>
    </row>
    <row r="778" spans="64:157">
      <c r="BL778" s="14"/>
      <c r="BM778" s="66"/>
      <c r="BN778" s="55"/>
      <c r="BZ778" s="14" t="s">
        <v>2909</v>
      </c>
      <c r="CA778" s="245">
        <v>41726.719895833332</v>
      </c>
      <c r="CB778" t="s">
        <v>2922</v>
      </c>
      <c r="CF778" s="71"/>
      <c r="CG778" s="71"/>
      <c r="CH778" s="55"/>
      <c r="CN778"/>
      <c r="CO778"/>
      <c r="CP778"/>
      <c r="CQ778"/>
      <c r="CR778"/>
      <c r="CS778"/>
      <c r="CT778"/>
      <c r="CU778" s="86"/>
      <c r="CV778" s="86"/>
      <c r="CW778" s="86"/>
      <c r="CX778" s="86"/>
      <c r="CY778" s="86"/>
      <c r="CZ778"/>
      <c r="DA778"/>
      <c r="DB778"/>
      <c r="DC778"/>
      <c r="DD778"/>
      <c r="DE778"/>
      <c r="DF778"/>
      <c r="DG778">
        <v>538</v>
      </c>
      <c r="DH778">
        <v>390.3797607421875</v>
      </c>
      <c r="DI778">
        <v>-11.179102897644043</v>
      </c>
      <c r="DJ778">
        <v>46.933334350585938</v>
      </c>
      <c r="DK778">
        <v>99</v>
      </c>
      <c r="DL778">
        <v>120</v>
      </c>
      <c r="DM778"/>
      <c r="DN778"/>
      <c r="DO778"/>
      <c r="DP778"/>
      <c r="DQ778"/>
      <c r="DR778"/>
      <c r="DS778"/>
      <c r="DT778"/>
      <c r="DU778"/>
      <c r="DV778"/>
      <c r="DW778"/>
      <c r="DX778"/>
      <c r="DY778"/>
      <c r="DZ778"/>
      <c r="EA778"/>
      <c r="EB778"/>
      <c r="EC778"/>
      <c r="ED778"/>
      <c r="EE778"/>
      <c r="EF778"/>
      <c r="EG778"/>
      <c r="EH778"/>
      <c r="EI778"/>
      <c r="EJ778" s="159"/>
      <c r="EK778" s="159"/>
      <c r="EL778" s="160"/>
      <c r="FA778" s="78"/>
    </row>
    <row r="779" spans="64:157">
      <c r="BL779" s="14"/>
      <c r="BM779" s="66"/>
      <c r="BN779" s="55"/>
      <c r="BZ779" s="14" t="s">
        <v>2454</v>
      </c>
      <c r="CA779" s="245">
        <v>41726.719895833332</v>
      </c>
      <c r="CB779" t="s">
        <v>2220</v>
      </c>
      <c r="CF779" s="71"/>
      <c r="CG779" s="71"/>
      <c r="CH779" s="55"/>
      <c r="CN779"/>
      <c r="CO779"/>
      <c r="CP779"/>
      <c r="CQ779"/>
      <c r="CR779"/>
      <c r="CS779"/>
      <c r="CT779"/>
      <c r="CU779" s="86"/>
      <c r="CV779" s="86"/>
      <c r="CW779" s="86"/>
      <c r="CX779" s="86"/>
      <c r="CY779" s="86"/>
      <c r="CZ779"/>
      <c r="DA779"/>
      <c r="DB779"/>
      <c r="DC779"/>
      <c r="DD779"/>
      <c r="DE779"/>
      <c r="DF779"/>
      <c r="DG779">
        <v>539</v>
      </c>
      <c r="DH779">
        <v>391.31027221679687</v>
      </c>
      <c r="DI779">
        <v>-11.080757141113281</v>
      </c>
      <c r="DJ779">
        <v>44.266666412353516</v>
      </c>
      <c r="DK779">
        <v>102</v>
      </c>
      <c r="DL779">
        <v>120</v>
      </c>
      <c r="DM779"/>
      <c r="DN779"/>
      <c r="DO779"/>
      <c r="DP779"/>
      <c r="DQ779"/>
      <c r="DR779"/>
      <c r="DS779"/>
      <c r="DT779"/>
      <c r="DU779"/>
      <c r="DV779"/>
      <c r="DW779"/>
      <c r="DX779"/>
      <c r="DY779"/>
      <c r="DZ779"/>
      <c r="EA779"/>
      <c r="EB779"/>
      <c r="EC779"/>
      <c r="ED779"/>
      <c r="EE779"/>
      <c r="EF779"/>
      <c r="EG779"/>
      <c r="EH779"/>
      <c r="EI779"/>
      <c r="EJ779" s="159"/>
      <c r="EK779" s="159"/>
      <c r="EL779" s="160"/>
      <c r="FA779" s="78"/>
    </row>
    <row r="780" spans="64:157">
      <c r="BL780" s="14"/>
      <c r="BM780" s="66"/>
      <c r="BN780" s="55"/>
      <c r="BZ780" s="14" t="s">
        <v>427</v>
      </c>
      <c r="CA780" s="245">
        <v>41726.719895833332</v>
      </c>
      <c r="CB780" t="s">
        <v>2923</v>
      </c>
      <c r="CF780" s="71"/>
      <c r="CG780" s="71"/>
      <c r="CH780" s="55"/>
      <c r="CN780"/>
      <c r="CO780"/>
      <c r="CP780"/>
      <c r="CQ780"/>
      <c r="CR780"/>
      <c r="CS780"/>
      <c r="CT780"/>
      <c r="CU780" s="86"/>
      <c r="CV780" s="86"/>
      <c r="CW780" s="86"/>
      <c r="CX780" s="86"/>
      <c r="CY780" s="86"/>
      <c r="CZ780"/>
      <c r="DA780"/>
      <c r="DB780"/>
      <c r="DC780"/>
      <c r="DD780"/>
      <c r="DE780"/>
      <c r="DF780"/>
      <c r="DG780">
        <v>539</v>
      </c>
      <c r="DH780">
        <v>391.31027221679687</v>
      </c>
      <c r="DI780">
        <v>-11.080757141113281</v>
      </c>
      <c r="DJ780">
        <v>47.533332824707031</v>
      </c>
      <c r="DK780">
        <v>100</v>
      </c>
      <c r="DL780">
        <v>120</v>
      </c>
      <c r="DM780"/>
      <c r="DN780"/>
      <c r="DO780"/>
      <c r="DP780"/>
      <c r="DQ780"/>
      <c r="DR780"/>
      <c r="DS780"/>
      <c r="DT780"/>
      <c r="DU780"/>
      <c r="DV780"/>
      <c r="DW780"/>
      <c r="DX780"/>
      <c r="DY780"/>
      <c r="DZ780"/>
      <c r="EA780"/>
      <c r="EB780"/>
      <c r="EC780"/>
      <c r="ED780"/>
      <c r="EE780"/>
      <c r="EF780"/>
      <c r="EG780"/>
      <c r="EH780"/>
      <c r="EI780"/>
      <c r="EJ780" s="159"/>
      <c r="EK780" s="159"/>
      <c r="EL780" s="160"/>
      <c r="FA780" s="78"/>
    </row>
    <row r="781" spans="64:157">
      <c r="BL781" s="14"/>
      <c r="BM781" s="66"/>
      <c r="BN781" s="55"/>
      <c r="BZ781" s="14" t="s">
        <v>2903</v>
      </c>
      <c r="CA781" s="245">
        <v>41726.719895833332</v>
      </c>
      <c r="CB781" t="s">
        <v>2924</v>
      </c>
      <c r="CF781" s="71"/>
      <c r="CG781" s="71"/>
      <c r="CH781" s="55"/>
      <c r="CN781"/>
      <c r="CO781"/>
      <c r="CP781"/>
      <c r="CQ781"/>
      <c r="CR781"/>
      <c r="CS781"/>
      <c r="CT781"/>
      <c r="CU781" s="86"/>
      <c r="CV781" s="86"/>
      <c r="CW781" s="86"/>
      <c r="CX781" s="86"/>
      <c r="CY781" s="86"/>
      <c r="CZ781"/>
      <c r="DA781"/>
      <c r="DB781"/>
      <c r="DC781"/>
      <c r="DD781"/>
      <c r="DE781"/>
      <c r="DF781"/>
      <c r="DG781">
        <v>540</v>
      </c>
      <c r="DH781">
        <v>391.31027221679687</v>
      </c>
      <c r="DI781">
        <v>-10.982846260070801</v>
      </c>
      <c r="DJ781">
        <v>48.866664886474609</v>
      </c>
      <c r="DK781">
        <v>101</v>
      </c>
      <c r="DL781">
        <v>120</v>
      </c>
      <c r="DM781"/>
      <c r="DN781"/>
      <c r="DO781"/>
      <c r="DP781"/>
      <c r="DQ781"/>
      <c r="DR781"/>
      <c r="DS781"/>
      <c r="DT781"/>
      <c r="DU781"/>
      <c r="DV781"/>
      <c r="DW781"/>
      <c r="DX781"/>
      <c r="DY781"/>
      <c r="DZ781"/>
      <c r="EA781"/>
      <c r="EB781"/>
      <c r="EC781"/>
      <c r="ED781"/>
      <c r="EE781"/>
      <c r="EF781"/>
      <c r="EG781"/>
      <c r="EH781"/>
      <c r="EI781"/>
      <c r="EJ781" s="159"/>
      <c r="EK781" s="159"/>
      <c r="EL781" s="160"/>
      <c r="FA781" s="78"/>
    </row>
    <row r="782" spans="64:157">
      <c r="BL782" s="14"/>
      <c r="BM782" s="66"/>
      <c r="BN782" s="55"/>
      <c r="BZ782" s="14" t="s">
        <v>2905</v>
      </c>
      <c r="CA782" s="245">
        <v>41726.719895833332</v>
      </c>
      <c r="CB782" t="s">
        <v>2925</v>
      </c>
      <c r="CF782" s="71"/>
      <c r="CG782" s="71"/>
      <c r="CH782" s="55"/>
      <c r="CN782"/>
      <c r="CO782"/>
      <c r="CP782"/>
      <c r="CQ782"/>
      <c r="CR782"/>
      <c r="CS782"/>
      <c r="CT782"/>
      <c r="CU782" s="86"/>
      <c r="CV782" s="86"/>
      <c r="CW782" s="86"/>
      <c r="CX782" s="86"/>
      <c r="CY782" s="86"/>
      <c r="CZ782"/>
      <c r="DA782"/>
      <c r="DB782"/>
      <c r="DC782"/>
      <c r="DD782"/>
      <c r="DE782"/>
      <c r="DF782"/>
      <c r="DG782">
        <v>540</v>
      </c>
      <c r="DH782">
        <v>391.31027221679687</v>
      </c>
      <c r="DI782">
        <v>-10.982846260070801</v>
      </c>
      <c r="DJ782">
        <v>47.625</v>
      </c>
      <c r="DK782">
        <v>101</v>
      </c>
      <c r="DL782">
        <v>119.5</v>
      </c>
      <c r="DM782"/>
      <c r="DN782"/>
      <c r="DO782"/>
      <c r="DP782"/>
      <c r="DQ782"/>
      <c r="DR782"/>
      <c r="DS782"/>
      <c r="DT782"/>
      <c r="DU782"/>
      <c r="DV782"/>
      <c r="DW782"/>
      <c r="DX782"/>
      <c r="DY782"/>
      <c r="DZ782"/>
      <c r="EA782"/>
      <c r="EB782"/>
      <c r="EC782"/>
      <c r="ED782"/>
      <c r="EE782"/>
      <c r="EF782"/>
      <c r="EG782"/>
      <c r="EH782"/>
      <c r="EI782"/>
      <c r="EJ782" s="159"/>
      <c r="EK782" s="159"/>
      <c r="EL782" s="160"/>
      <c r="FA782" s="78"/>
    </row>
    <row r="783" spans="64:157">
      <c r="BL783" s="14"/>
      <c r="BM783" s="66"/>
      <c r="BN783" s="55"/>
      <c r="BZ783" s="14" t="s">
        <v>2907</v>
      </c>
      <c r="CA783" s="245">
        <v>41726.719895833332</v>
      </c>
      <c r="CB783" t="s">
        <v>2926</v>
      </c>
      <c r="CF783" s="71"/>
      <c r="CG783" s="71"/>
      <c r="CH783" s="55"/>
      <c r="CN783"/>
      <c r="CO783"/>
      <c r="CP783"/>
      <c r="CQ783"/>
      <c r="CR783"/>
      <c r="CS783"/>
      <c r="CT783"/>
      <c r="CU783" s="86"/>
      <c r="CV783" s="86"/>
      <c r="CW783" s="86"/>
      <c r="CX783" s="86"/>
      <c r="CY783" s="86"/>
      <c r="CZ783"/>
      <c r="DA783"/>
      <c r="DB783"/>
      <c r="DC783"/>
      <c r="DD783"/>
      <c r="DE783"/>
      <c r="DF783"/>
      <c r="DG783">
        <v>541</v>
      </c>
      <c r="DH783">
        <v>390.86654663085937</v>
      </c>
      <c r="DI783">
        <v>-10.885370254516602</v>
      </c>
      <c r="DJ783">
        <v>51.333332061767578</v>
      </c>
      <c r="DK783">
        <v>98</v>
      </c>
      <c r="DL783">
        <v>120</v>
      </c>
      <c r="DM783"/>
      <c r="DN783"/>
      <c r="DO783"/>
      <c r="DP783"/>
      <c r="DQ783"/>
      <c r="DR783"/>
      <c r="DS783"/>
      <c r="DT783"/>
      <c r="DU783"/>
      <c r="DV783"/>
      <c r="DW783"/>
      <c r="DX783"/>
      <c r="DY783"/>
      <c r="DZ783"/>
      <c r="EA783"/>
      <c r="EB783"/>
      <c r="EC783"/>
      <c r="ED783"/>
      <c r="EE783"/>
      <c r="EF783"/>
      <c r="EG783"/>
      <c r="EH783"/>
      <c r="EI783"/>
      <c r="EJ783" s="159"/>
      <c r="EK783" s="159"/>
      <c r="EL783" s="160"/>
      <c r="FA783" s="78"/>
    </row>
    <row r="784" spans="64:157">
      <c r="BL784" s="14"/>
      <c r="BM784" s="66"/>
      <c r="BN784" s="55"/>
      <c r="BZ784" s="14" t="s">
        <v>2909</v>
      </c>
      <c r="CA784" s="245">
        <v>41726.719907407409</v>
      </c>
      <c r="CB784" t="s">
        <v>2927</v>
      </c>
      <c r="CF784" s="71"/>
      <c r="CG784" s="71"/>
      <c r="CH784" s="55"/>
      <c r="CN784"/>
      <c r="CO784"/>
      <c r="CP784"/>
      <c r="CQ784"/>
      <c r="CR784"/>
      <c r="CS784"/>
      <c r="CT784"/>
      <c r="CU784" s="86"/>
      <c r="CV784" s="86"/>
      <c r="CW784" s="86"/>
      <c r="CX784" s="86"/>
      <c r="CY784" s="86"/>
      <c r="CZ784"/>
      <c r="DA784"/>
      <c r="DB784"/>
      <c r="DC784"/>
      <c r="DD784"/>
      <c r="DE784"/>
      <c r="DF784"/>
      <c r="DG784">
        <v>542</v>
      </c>
      <c r="DH784">
        <v>391.43386840820312</v>
      </c>
      <c r="DI784">
        <v>-10.788328170776367</v>
      </c>
      <c r="DJ784">
        <v>46.375</v>
      </c>
      <c r="DK784">
        <v>100</v>
      </c>
      <c r="DL784">
        <v>119.5</v>
      </c>
      <c r="DM784"/>
      <c r="DN784"/>
      <c r="DO784"/>
      <c r="DP784"/>
      <c r="DQ784"/>
      <c r="DR784"/>
      <c r="DS784"/>
      <c r="DT784"/>
      <c r="DU784"/>
      <c r="DV784"/>
      <c r="DW784"/>
      <c r="DX784"/>
      <c r="DY784"/>
      <c r="DZ784"/>
      <c r="EA784"/>
      <c r="EB784"/>
      <c r="EC784"/>
      <c r="ED784"/>
      <c r="EE784"/>
      <c r="EF784"/>
      <c r="EG784"/>
      <c r="EH784"/>
      <c r="EI784"/>
      <c r="EJ784" s="159"/>
      <c r="EK784" s="159"/>
      <c r="EL784" s="160"/>
      <c r="FA784" s="78"/>
    </row>
    <row r="785" spans="64:157">
      <c r="BL785" s="14"/>
      <c r="BM785" s="66"/>
      <c r="BN785" s="55"/>
      <c r="BZ785" s="14" t="s">
        <v>2454</v>
      </c>
      <c r="CA785" s="245">
        <v>41726.719907407409</v>
      </c>
      <c r="CB785" t="s">
        <v>2220</v>
      </c>
      <c r="CF785" s="71"/>
      <c r="CG785" s="71"/>
      <c r="CH785" s="55"/>
      <c r="CN785"/>
      <c r="CO785"/>
      <c r="CP785"/>
      <c r="CQ785"/>
      <c r="CR785"/>
      <c r="CS785"/>
      <c r="CT785"/>
      <c r="CU785" s="86"/>
      <c r="CV785" s="86"/>
      <c r="CW785" s="86"/>
      <c r="CX785" s="86"/>
      <c r="CY785" s="86"/>
      <c r="CZ785"/>
      <c r="DA785"/>
      <c r="DB785"/>
      <c r="DC785"/>
      <c r="DD785"/>
      <c r="DE785"/>
      <c r="DF785"/>
      <c r="DG785">
        <v>542</v>
      </c>
      <c r="DH785">
        <v>390.90121459960937</v>
      </c>
      <c r="DI785">
        <v>-10.788328170776367</v>
      </c>
      <c r="DJ785">
        <v>51.875</v>
      </c>
      <c r="DK785">
        <v>98</v>
      </c>
      <c r="DL785">
        <v>119.5</v>
      </c>
      <c r="DM785"/>
      <c r="DN785"/>
      <c r="DO785"/>
      <c r="DP785"/>
      <c r="DQ785"/>
      <c r="DR785"/>
      <c r="DS785"/>
      <c r="DT785"/>
      <c r="DU785"/>
      <c r="DV785"/>
      <c r="DW785"/>
      <c r="DX785"/>
      <c r="DY785"/>
      <c r="DZ785"/>
      <c r="EA785"/>
      <c r="EB785"/>
      <c r="EC785"/>
      <c r="ED785"/>
      <c r="EE785"/>
      <c r="EF785"/>
      <c r="EG785"/>
      <c r="EH785"/>
      <c r="EI785"/>
      <c r="EJ785" s="159"/>
      <c r="EK785" s="159"/>
      <c r="EL785" s="160"/>
      <c r="FA785" s="78"/>
    </row>
    <row r="786" spans="64:157">
      <c r="BL786" s="14"/>
      <c r="BM786" s="66"/>
      <c r="BN786" s="55"/>
      <c r="BZ786" s="14" t="s">
        <v>427</v>
      </c>
      <c r="CA786" s="245">
        <v>41726.719907407409</v>
      </c>
      <c r="CB786" t="s">
        <v>2928</v>
      </c>
      <c r="CF786" s="71"/>
      <c r="CG786" s="71"/>
      <c r="CH786" s="55"/>
      <c r="CN786"/>
      <c r="CO786"/>
      <c r="CP786"/>
      <c r="CQ786"/>
      <c r="CR786"/>
      <c r="CS786"/>
      <c r="CT786"/>
      <c r="CU786" s="86"/>
      <c r="CV786" s="86"/>
      <c r="CW786" s="86"/>
      <c r="CX786" s="86"/>
      <c r="CY786" s="86"/>
      <c r="CZ786"/>
      <c r="DA786"/>
      <c r="DB786"/>
      <c r="DC786"/>
      <c r="DD786"/>
      <c r="DE786"/>
      <c r="DF786"/>
      <c r="DG786">
        <v>543</v>
      </c>
      <c r="DH786">
        <v>389.44287109375</v>
      </c>
      <c r="DI786">
        <v>-10.691720962524414</v>
      </c>
      <c r="DJ786">
        <v>56.599998474121094</v>
      </c>
      <c r="DK786">
        <v>99</v>
      </c>
      <c r="DL786">
        <v>120</v>
      </c>
      <c r="DM786"/>
      <c r="DN786"/>
      <c r="DO786"/>
      <c r="DP786"/>
      <c r="DQ786"/>
      <c r="DR786"/>
      <c r="DS786"/>
      <c r="DT786"/>
      <c r="DU786"/>
      <c r="DV786"/>
      <c r="DW786"/>
      <c r="DX786"/>
      <c r="DY786"/>
      <c r="DZ786"/>
      <c r="EA786"/>
      <c r="EB786"/>
      <c r="EC786"/>
      <c r="ED786"/>
      <c r="EE786"/>
      <c r="EF786"/>
      <c r="EG786"/>
      <c r="EH786"/>
      <c r="EI786"/>
      <c r="EJ786" s="159"/>
      <c r="EK786" s="159"/>
      <c r="EL786" s="160"/>
      <c r="FA786" s="78"/>
    </row>
    <row r="787" spans="64:157">
      <c r="BL787" s="14"/>
      <c r="BM787" s="66"/>
      <c r="BN787" s="55"/>
      <c r="BZ787" s="14" t="s">
        <v>2903</v>
      </c>
      <c r="CA787" s="245">
        <v>41726.719907407409</v>
      </c>
      <c r="CB787" t="s">
        <v>2929</v>
      </c>
      <c r="CF787" s="71"/>
      <c r="CG787" s="71"/>
      <c r="CH787" s="55"/>
      <c r="CN787"/>
      <c r="CO787"/>
      <c r="CP787"/>
      <c r="CQ787"/>
      <c r="CR787"/>
      <c r="CS787"/>
      <c r="CT787"/>
      <c r="CU787" s="86"/>
      <c r="CV787" s="86"/>
      <c r="CW787" s="86"/>
      <c r="CX787" s="86"/>
      <c r="CY787" s="86"/>
      <c r="CZ787"/>
      <c r="DA787"/>
      <c r="DB787"/>
      <c r="DC787"/>
      <c r="DD787"/>
      <c r="DE787"/>
      <c r="DF787"/>
      <c r="DG787">
        <v>544</v>
      </c>
      <c r="DH787">
        <v>389.44287109375</v>
      </c>
      <c r="DI787">
        <v>-10.595547676086426</v>
      </c>
      <c r="DJ787">
        <v>49.4375</v>
      </c>
      <c r="DK787">
        <v>99</v>
      </c>
      <c r="DL787">
        <v>119.5</v>
      </c>
      <c r="DM787"/>
      <c r="DN787"/>
      <c r="DO787"/>
      <c r="DP787"/>
      <c r="DQ787"/>
      <c r="DR787"/>
      <c r="DS787"/>
      <c r="DT787"/>
      <c r="DU787"/>
      <c r="DV787"/>
      <c r="DW787"/>
      <c r="DX787"/>
      <c r="DY787"/>
      <c r="DZ787"/>
      <c r="EA787"/>
      <c r="EB787"/>
      <c r="EC787"/>
      <c r="ED787"/>
      <c r="EE787"/>
      <c r="EF787"/>
      <c r="EG787"/>
      <c r="EH787"/>
      <c r="EI787"/>
      <c r="EJ787" s="159"/>
      <c r="EK787" s="159"/>
      <c r="EL787" s="160"/>
      <c r="FA787" s="78"/>
    </row>
    <row r="788" spans="64:157">
      <c r="BL788" s="14"/>
      <c r="BM788" s="66"/>
      <c r="BN788" s="55"/>
      <c r="BZ788" s="14" t="s">
        <v>2905</v>
      </c>
      <c r="CA788" s="245">
        <v>41726.719907407409</v>
      </c>
      <c r="CB788" t="s">
        <v>2930</v>
      </c>
      <c r="CF788" s="71"/>
      <c r="CG788" s="71"/>
      <c r="CH788" s="55"/>
      <c r="CN788"/>
      <c r="CO788"/>
      <c r="CP788"/>
      <c r="CQ788"/>
      <c r="CR788"/>
      <c r="CS788"/>
      <c r="CT788"/>
      <c r="CU788" s="86"/>
      <c r="CV788" s="86"/>
      <c r="CW788" s="86"/>
      <c r="CX788" s="86"/>
      <c r="CY788" s="86"/>
      <c r="CZ788"/>
      <c r="DA788"/>
      <c r="DB788"/>
      <c r="DC788"/>
      <c r="DD788"/>
      <c r="DE788"/>
      <c r="DF788"/>
      <c r="DG788">
        <v>545</v>
      </c>
      <c r="DH788">
        <v>388.98291015625</v>
      </c>
      <c r="DI788">
        <v>-10.499809265136719</v>
      </c>
      <c r="DJ788">
        <v>51.799999237060547</v>
      </c>
      <c r="DK788">
        <v>98</v>
      </c>
      <c r="DL788">
        <v>120</v>
      </c>
      <c r="DM788"/>
      <c r="DN788"/>
      <c r="DO788"/>
      <c r="DP788"/>
      <c r="DQ788"/>
      <c r="DR788"/>
      <c r="DS788"/>
      <c r="DT788"/>
      <c r="DU788"/>
      <c r="DV788"/>
      <c r="DW788"/>
      <c r="DX788"/>
      <c r="DY788"/>
      <c r="DZ788"/>
      <c r="EA788"/>
      <c r="EB788"/>
      <c r="EC788"/>
      <c r="ED788"/>
      <c r="EE788"/>
      <c r="EF788"/>
      <c r="EG788"/>
      <c r="EH788"/>
      <c r="EI788"/>
      <c r="EJ788" s="159"/>
      <c r="EK788" s="159"/>
      <c r="EL788" s="160"/>
      <c r="FA788" s="78"/>
    </row>
    <row r="789" spans="64:157">
      <c r="BL789" s="14"/>
      <c r="BM789" s="66"/>
      <c r="BN789" s="55"/>
      <c r="BZ789" s="14" t="s">
        <v>2907</v>
      </c>
      <c r="CA789" s="245">
        <v>41726.719907407409</v>
      </c>
      <c r="CB789" t="s">
        <v>2931</v>
      </c>
      <c r="CF789" s="71"/>
      <c r="CG789" s="71"/>
      <c r="CH789" s="55"/>
      <c r="CN789"/>
      <c r="CO789"/>
      <c r="CP789"/>
      <c r="CQ789"/>
      <c r="CR789"/>
      <c r="CS789"/>
      <c r="CT789"/>
      <c r="CU789" s="86"/>
      <c r="CV789" s="86"/>
      <c r="CW789" s="86"/>
      <c r="CX789" s="86"/>
      <c r="CY789" s="86"/>
      <c r="CZ789"/>
      <c r="DA789"/>
      <c r="DB789"/>
      <c r="DC789"/>
      <c r="DD789"/>
      <c r="DE789"/>
      <c r="DF789"/>
      <c r="DG789">
        <v>545</v>
      </c>
      <c r="DH789">
        <v>388.98291015625</v>
      </c>
      <c r="DI789">
        <v>-10.499809265136719</v>
      </c>
      <c r="DJ789">
        <v>50.375</v>
      </c>
      <c r="DK789">
        <v>99</v>
      </c>
      <c r="DL789">
        <v>119.5</v>
      </c>
      <c r="DM789"/>
      <c r="DN789"/>
      <c r="DO789"/>
      <c r="DP789"/>
      <c r="DQ789"/>
      <c r="DR789"/>
      <c r="DS789"/>
      <c r="DT789"/>
      <c r="DU789"/>
      <c r="DV789"/>
      <c r="DW789"/>
      <c r="DX789"/>
      <c r="DY789"/>
      <c r="DZ789"/>
      <c r="EA789"/>
      <c r="EB789"/>
      <c r="EC789"/>
      <c r="ED789"/>
      <c r="EE789"/>
      <c r="EF789"/>
      <c r="EG789"/>
      <c r="EH789"/>
      <c r="EI789"/>
      <c r="EJ789" s="159"/>
      <c r="EK789" s="159"/>
      <c r="EL789" s="160"/>
      <c r="FA789" s="78"/>
    </row>
    <row r="790" spans="64:157">
      <c r="BL790" s="14"/>
      <c r="BM790" s="66"/>
      <c r="BN790" s="55"/>
      <c r="BZ790" s="14" t="s">
        <v>2909</v>
      </c>
      <c r="CA790" s="245">
        <v>41726.719918981478</v>
      </c>
      <c r="CB790" t="s">
        <v>2932</v>
      </c>
      <c r="CF790" s="71"/>
      <c r="CG790" s="71"/>
      <c r="CH790" s="55"/>
      <c r="CN790"/>
      <c r="CO790"/>
      <c r="CP790"/>
      <c r="CQ790"/>
      <c r="CR790"/>
      <c r="CS790"/>
      <c r="CT790"/>
      <c r="CU790" s="86"/>
      <c r="CV790" s="86"/>
      <c r="CW790" s="86"/>
      <c r="CX790" s="86"/>
      <c r="CY790" s="86"/>
      <c r="CZ790"/>
      <c r="DA790"/>
      <c r="DB790"/>
      <c r="DC790"/>
      <c r="DD790"/>
      <c r="DE790"/>
      <c r="DF790"/>
      <c r="DG790">
        <v>546</v>
      </c>
      <c r="DH790">
        <v>388.52700805664062</v>
      </c>
      <c r="DI790">
        <v>-10.404505729675293</v>
      </c>
      <c r="DJ790">
        <v>51.875</v>
      </c>
      <c r="DK790">
        <v>99</v>
      </c>
      <c r="DL790">
        <v>119.5</v>
      </c>
      <c r="DM790"/>
      <c r="DN790"/>
      <c r="DO790"/>
      <c r="DP790"/>
      <c r="DQ790"/>
      <c r="DR790"/>
      <c r="DS790"/>
      <c r="DT790"/>
      <c r="DU790"/>
      <c r="DV790"/>
      <c r="DW790"/>
      <c r="DX790"/>
      <c r="DY790"/>
      <c r="DZ790"/>
      <c r="EA790"/>
      <c r="EB790"/>
      <c r="EC790"/>
      <c r="ED790"/>
      <c r="EE790"/>
      <c r="EF790"/>
      <c r="EG790"/>
      <c r="EH790"/>
      <c r="EI790"/>
      <c r="EJ790" s="159"/>
      <c r="EK790" s="159"/>
      <c r="EL790" s="160"/>
      <c r="FA790" s="78"/>
    </row>
    <row r="791" spans="64:157">
      <c r="BL791" s="14"/>
      <c r="BM791" s="66"/>
      <c r="BN791" s="55"/>
      <c r="BZ791" s="14" t="s">
        <v>2454</v>
      </c>
      <c r="CA791" s="245">
        <v>41726.719918981478</v>
      </c>
      <c r="CB791" t="s">
        <v>2220</v>
      </c>
      <c r="CF791" s="71"/>
      <c r="CG791" s="71"/>
      <c r="CH791" s="55"/>
      <c r="CN791"/>
      <c r="CO791"/>
      <c r="CP791"/>
      <c r="CQ791"/>
      <c r="CR791"/>
      <c r="CS791"/>
      <c r="CT791"/>
      <c r="CU791" s="86"/>
      <c r="CV791" s="86"/>
      <c r="CW791" s="86"/>
      <c r="CX791" s="86"/>
      <c r="CY791" s="86"/>
      <c r="CZ791"/>
      <c r="DA791"/>
      <c r="DB791"/>
      <c r="DC791"/>
      <c r="DD791"/>
      <c r="DE791"/>
      <c r="DF791"/>
      <c r="DG791">
        <v>547</v>
      </c>
      <c r="DH791">
        <v>388.52700805664062</v>
      </c>
      <c r="DI791">
        <v>-10.309636116027832</v>
      </c>
      <c r="DJ791">
        <v>51</v>
      </c>
      <c r="DK791">
        <v>101</v>
      </c>
      <c r="DL791">
        <v>120</v>
      </c>
      <c r="DM791"/>
      <c r="DN791"/>
      <c r="DO791"/>
      <c r="DP791"/>
      <c r="DQ791"/>
      <c r="DR791"/>
      <c r="DS791"/>
      <c r="DT791"/>
      <c r="DU791"/>
      <c r="DV791"/>
      <c r="DW791"/>
      <c r="DX791"/>
      <c r="DY791"/>
      <c r="DZ791"/>
      <c r="EA791"/>
      <c r="EB791"/>
      <c r="EC791"/>
      <c r="ED791"/>
      <c r="EE791"/>
      <c r="EF791"/>
      <c r="EG791"/>
      <c r="EH791"/>
      <c r="EI791"/>
      <c r="EJ791" s="159"/>
      <c r="EK791" s="159"/>
      <c r="EL791" s="160"/>
      <c r="FA791" s="78"/>
    </row>
    <row r="792" spans="64:157">
      <c r="BL792" s="14"/>
      <c r="BM792" s="66"/>
      <c r="BN792" s="55"/>
      <c r="BZ792" s="14" t="s">
        <v>427</v>
      </c>
      <c r="CA792" s="245">
        <v>41726.719918981478</v>
      </c>
      <c r="CB792" t="s">
        <v>2933</v>
      </c>
      <c r="CF792" s="71"/>
      <c r="CG792" s="71"/>
      <c r="CH792" s="55"/>
      <c r="CN792"/>
      <c r="CO792"/>
      <c r="CP792"/>
      <c r="CQ792"/>
      <c r="CR792"/>
      <c r="CS792"/>
      <c r="CT792"/>
      <c r="CU792" s="86"/>
      <c r="CV792" s="86"/>
      <c r="CW792" s="86"/>
      <c r="CX792" s="86"/>
      <c r="CY792" s="86"/>
      <c r="CZ792"/>
      <c r="DA792"/>
      <c r="DB792"/>
      <c r="DC792"/>
      <c r="DD792"/>
      <c r="DE792"/>
      <c r="DF792"/>
      <c r="DG792">
        <v>547</v>
      </c>
      <c r="DH792">
        <v>387.902587890625</v>
      </c>
      <c r="DI792">
        <v>-10.309636116027832</v>
      </c>
      <c r="DJ792">
        <v>52.8125</v>
      </c>
      <c r="DK792">
        <v>99</v>
      </c>
      <c r="DL792">
        <v>119.5</v>
      </c>
      <c r="DM792"/>
      <c r="DN792"/>
      <c r="DO792"/>
      <c r="DP792"/>
      <c r="DQ792"/>
      <c r="DR792"/>
      <c r="DS792"/>
      <c r="DT792"/>
      <c r="DU792"/>
      <c r="DV792"/>
      <c r="DW792"/>
      <c r="DX792"/>
      <c r="DY792"/>
      <c r="DZ792"/>
      <c r="EA792"/>
      <c r="EB792"/>
      <c r="EC792"/>
      <c r="ED792"/>
      <c r="EE792"/>
      <c r="EF792"/>
      <c r="EG792"/>
      <c r="EH792"/>
      <c r="EI792"/>
      <c r="EJ792" s="159"/>
      <c r="EK792" s="159"/>
      <c r="EL792" s="160"/>
      <c r="FA792" s="78"/>
    </row>
    <row r="793" spans="64:157">
      <c r="BL793" s="14"/>
      <c r="BM793" s="66"/>
      <c r="BN793" s="55"/>
      <c r="BZ793" s="14" t="s">
        <v>2903</v>
      </c>
      <c r="CA793" s="245">
        <v>41726.719918981478</v>
      </c>
      <c r="CB793" t="s">
        <v>2934</v>
      </c>
      <c r="CF793" s="71"/>
      <c r="CG793" s="71"/>
      <c r="CH793" s="55"/>
      <c r="CN793"/>
      <c r="CO793"/>
      <c r="CP793"/>
      <c r="CQ793"/>
      <c r="CR793"/>
      <c r="CS793"/>
      <c r="CT793"/>
      <c r="CU793" s="86"/>
      <c r="CV793" s="86"/>
      <c r="CW793" s="86"/>
      <c r="CX793" s="86"/>
      <c r="CY793" s="86"/>
      <c r="CZ793"/>
      <c r="DA793"/>
      <c r="DB793"/>
      <c r="DC793"/>
      <c r="DD793"/>
      <c r="DE793"/>
      <c r="DF793"/>
      <c r="DG793">
        <v>548</v>
      </c>
      <c r="DH793">
        <v>387.49703979492187</v>
      </c>
      <c r="DI793">
        <v>-10.215201377868652</v>
      </c>
      <c r="DJ793">
        <v>51.8125</v>
      </c>
      <c r="DK793">
        <v>100</v>
      </c>
      <c r="DL793">
        <v>119.5</v>
      </c>
      <c r="DM793"/>
      <c r="DN793"/>
      <c r="DO793"/>
      <c r="DP793"/>
      <c r="DQ793"/>
      <c r="DR793"/>
      <c r="DS793"/>
      <c r="DT793"/>
      <c r="DU793"/>
      <c r="DV793"/>
      <c r="DW793"/>
      <c r="DX793"/>
      <c r="DY793"/>
      <c r="DZ793"/>
      <c r="EA793"/>
      <c r="EB793"/>
      <c r="EC793"/>
      <c r="ED793"/>
      <c r="EE793"/>
      <c r="EF793"/>
      <c r="EG793"/>
      <c r="EH793"/>
      <c r="EI793"/>
      <c r="EJ793" s="159"/>
      <c r="EK793" s="159"/>
      <c r="EL793" s="160"/>
      <c r="FA793" s="78"/>
    </row>
    <row r="794" spans="64:157">
      <c r="BL794" s="14"/>
      <c r="BM794" s="66"/>
      <c r="BN794" s="55"/>
      <c r="BZ794" s="14" t="s">
        <v>2905</v>
      </c>
      <c r="CA794" s="245">
        <v>41726.719918981478</v>
      </c>
      <c r="CB794" t="s">
        <v>2935</v>
      </c>
      <c r="CF794" s="71"/>
      <c r="CG794" s="71"/>
      <c r="CH794" s="55"/>
      <c r="CN794"/>
      <c r="CO794"/>
      <c r="CP794"/>
      <c r="CQ794"/>
      <c r="CR794"/>
      <c r="CS794"/>
      <c r="CT794"/>
      <c r="CU794" s="86"/>
      <c r="CV794" s="86"/>
      <c r="CW794" s="86"/>
      <c r="CX794" s="86"/>
      <c r="CY794" s="86"/>
      <c r="CZ794"/>
      <c r="DA794"/>
      <c r="DB794"/>
      <c r="DC794"/>
      <c r="DD794"/>
      <c r="DE794"/>
      <c r="DF794"/>
      <c r="DG794">
        <v>549</v>
      </c>
      <c r="DH794">
        <v>387.49703979492187</v>
      </c>
      <c r="DI794">
        <v>-10.121200561523437</v>
      </c>
      <c r="DJ794">
        <v>50.75</v>
      </c>
      <c r="DK794">
        <v>101</v>
      </c>
      <c r="DL794">
        <v>119.5</v>
      </c>
      <c r="DM794"/>
      <c r="DN794"/>
      <c r="DO794"/>
      <c r="DP794"/>
      <c r="DQ794"/>
      <c r="DR794"/>
      <c r="DS794"/>
      <c r="DT794"/>
      <c r="DU794"/>
      <c r="DV794"/>
      <c r="DW794"/>
      <c r="DX794"/>
      <c r="DY794"/>
      <c r="DZ794"/>
      <c r="EA794"/>
      <c r="EB794"/>
      <c r="EC794"/>
      <c r="ED794"/>
      <c r="EE794"/>
      <c r="EF794"/>
      <c r="EG794"/>
      <c r="EH794"/>
      <c r="EI794"/>
      <c r="EJ794" s="159"/>
      <c r="EK794" s="159"/>
      <c r="EL794" s="160"/>
      <c r="FA794" s="78"/>
    </row>
    <row r="795" spans="64:157">
      <c r="BL795" s="14"/>
      <c r="BM795" s="66"/>
      <c r="BN795" s="55"/>
      <c r="BZ795" s="14" t="s">
        <v>2907</v>
      </c>
      <c r="CA795" s="245">
        <v>41726.719918981478</v>
      </c>
      <c r="CB795" t="s">
        <v>2936</v>
      </c>
      <c r="CF795" s="71"/>
      <c r="CG795" s="71"/>
      <c r="CH795" s="55"/>
      <c r="CN795"/>
      <c r="CO795"/>
      <c r="CP795"/>
      <c r="CQ795"/>
      <c r="CR795"/>
      <c r="CS795"/>
      <c r="CT795"/>
      <c r="CU795" s="86"/>
      <c r="CV795" s="86"/>
      <c r="CW795" s="86"/>
      <c r="CX795" s="86"/>
      <c r="CY795" s="86"/>
      <c r="CZ795"/>
      <c r="DA795"/>
      <c r="DB795"/>
      <c r="DC795"/>
      <c r="DD795"/>
      <c r="DE795"/>
      <c r="DF795"/>
      <c r="DG795">
        <v>549</v>
      </c>
      <c r="DH795">
        <v>387.49703979492187</v>
      </c>
      <c r="DI795">
        <v>-10.121200561523437</v>
      </c>
      <c r="DJ795">
        <v>51.588233947753906</v>
      </c>
      <c r="DK795">
        <v>99</v>
      </c>
      <c r="DL795">
        <v>120</v>
      </c>
      <c r="DM795"/>
      <c r="DN795"/>
      <c r="DO795"/>
      <c r="DP795"/>
      <c r="DQ795"/>
      <c r="DR795"/>
      <c r="DS795"/>
      <c r="DT795"/>
      <c r="DU795"/>
      <c r="DV795"/>
      <c r="DW795"/>
      <c r="DX795"/>
      <c r="DY795"/>
      <c r="DZ795"/>
      <c r="EA795"/>
      <c r="EB795"/>
      <c r="EC795"/>
      <c r="ED795"/>
      <c r="EE795"/>
      <c r="EF795"/>
      <c r="EG795"/>
      <c r="EH795"/>
      <c r="EI795"/>
      <c r="EJ795" s="159"/>
      <c r="EK795" s="159"/>
      <c r="EL795" s="160"/>
      <c r="FA795" s="78"/>
    </row>
    <row r="796" spans="64:157">
      <c r="BL796" s="14"/>
      <c r="BM796" s="66"/>
      <c r="BN796" s="55"/>
      <c r="BZ796" s="14" t="s">
        <v>2909</v>
      </c>
      <c r="CA796" s="245">
        <v>41726.719930555555</v>
      </c>
      <c r="CB796" t="s">
        <v>2937</v>
      </c>
      <c r="CF796" s="71"/>
      <c r="CG796" s="71"/>
      <c r="CH796" s="55"/>
      <c r="CN796"/>
      <c r="CO796"/>
      <c r="CP796"/>
      <c r="CQ796"/>
      <c r="CR796"/>
      <c r="CS796"/>
      <c r="CT796"/>
      <c r="CU796" s="86"/>
      <c r="CV796" s="86"/>
      <c r="CW796" s="86"/>
      <c r="CX796" s="86"/>
      <c r="CY796" s="86"/>
      <c r="CZ796"/>
      <c r="DA796"/>
      <c r="DB796"/>
      <c r="DC796"/>
      <c r="DD796"/>
      <c r="DE796"/>
      <c r="DF796"/>
      <c r="DG796">
        <v>550</v>
      </c>
      <c r="DH796">
        <v>386.55401611328125</v>
      </c>
      <c r="DI796">
        <v>-10.02763557434082</v>
      </c>
      <c r="DJ796">
        <v>54.6875</v>
      </c>
      <c r="DK796">
        <v>98</v>
      </c>
      <c r="DL796">
        <v>119.5</v>
      </c>
      <c r="DM796"/>
      <c r="DN796"/>
      <c r="DO796"/>
      <c r="DP796"/>
      <c r="DQ796"/>
      <c r="DR796"/>
      <c r="DS796"/>
      <c r="DT796"/>
      <c r="DU796"/>
      <c r="DV796"/>
      <c r="DW796"/>
      <c r="DX796"/>
      <c r="DY796"/>
      <c r="DZ796"/>
      <c r="EA796"/>
      <c r="EB796"/>
      <c r="EC796"/>
      <c r="ED796"/>
      <c r="EE796"/>
      <c r="EF796"/>
      <c r="EG796"/>
      <c r="EH796"/>
      <c r="EI796"/>
      <c r="EJ796" s="159"/>
      <c r="EK796" s="159"/>
      <c r="EL796" s="160"/>
      <c r="FA796" s="78"/>
    </row>
    <row r="797" spans="64:157">
      <c r="BL797" s="14"/>
      <c r="BM797" s="66"/>
      <c r="BN797" s="55"/>
      <c r="BZ797" s="14" t="s">
        <v>2454</v>
      </c>
      <c r="CA797" s="245">
        <v>41726.719930555555</v>
      </c>
      <c r="CB797" t="s">
        <v>2220</v>
      </c>
      <c r="CF797" s="71"/>
      <c r="CG797" s="71"/>
      <c r="CH797" s="55"/>
      <c r="CN797"/>
      <c r="CO797"/>
      <c r="CP797"/>
      <c r="CQ797"/>
      <c r="CR797"/>
      <c r="CS797"/>
      <c r="CT797"/>
      <c r="CU797" s="86"/>
      <c r="CV797" s="86"/>
      <c r="CW797" s="86"/>
      <c r="CX797" s="86"/>
      <c r="CY797" s="86"/>
      <c r="CZ797"/>
      <c r="DA797"/>
      <c r="DB797"/>
      <c r="DC797"/>
      <c r="DD797"/>
      <c r="DE797"/>
      <c r="DF797"/>
      <c r="DG797">
        <v>551</v>
      </c>
      <c r="DH797">
        <v>386.55401611328125</v>
      </c>
      <c r="DI797">
        <v>-9.9345035552978516</v>
      </c>
      <c r="DJ797">
        <v>51.375</v>
      </c>
      <c r="DK797">
        <v>97</v>
      </c>
      <c r="DL797">
        <v>119.5</v>
      </c>
      <c r="DM797"/>
      <c r="DN797"/>
      <c r="DO797"/>
      <c r="DP797"/>
      <c r="DQ797"/>
      <c r="DR797"/>
      <c r="DS797"/>
      <c r="DT797"/>
      <c r="DU797"/>
      <c r="DV797"/>
      <c r="DW797"/>
      <c r="DX797"/>
      <c r="DY797"/>
      <c r="DZ797"/>
      <c r="EA797"/>
      <c r="EB797"/>
      <c r="EC797"/>
      <c r="ED797"/>
      <c r="EE797"/>
      <c r="EF797"/>
      <c r="EG797"/>
      <c r="EH797"/>
      <c r="EI797"/>
      <c r="EJ797" s="159"/>
      <c r="EK797" s="159"/>
      <c r="EL797" s="160"/>
      <c r="FA797" s="78"/>
    </row>
    <row r="798" spans="64:157">
      <c r="BL798" s="14"/>
      <c r="BM798" s="66"/>
      <c r="BN798" s="55"/>
      <c r="BZ798" s="14" t="s">
        <v>427</v>
      </c>
      <c r="CA798" s="245">
        <v>41726.719930555555</v>
      </c>
      <c r="CB798" t="s">
        <v>2938</v>
      </c>
      <c r="CF798" s="71"/>
      <c r="CG798" s="71"/>
      <c r="CH798" s="55"/>
      <c r="CN798"/>
      <c r="CO798"/>
      <c r="CP798"/>
      <c r="CQ798"/>
      <c r="CR798"/>
      <c r="CS798"/>
      <c r="CT798"/>
      <c r="CU798" s="86"/>
      <c r="CV798" s="86"/>
      <c r="CW798" s="86"/>
      <c r="CX798" s="86"/>
      <c r="CY798" s="86"/>
      <c r="CZ798"/>
      <c r="DA798"/>
      <c r="DB798"/>
      <c r="DC798"/>
      <c r="DD798"/>
      <c r="DE798"/>
      <c r="DF798"/>
      <c r="DG798">
        <v>551</v>
      </c>
      <c r="DH798">
        <v>386.00460815429687</v>
      </c>
      <c r="DI798">
        <v>-9.9345035552978516</v>
      </c>
      <c r="DJ798">
        <v>52.8125</v>
      </c>
      <c r="DK798">
        <v>99</v>
      </c>
      <c r="DL798">
        <v>119.5</v>
      </c>
      <c r="DM798"/>
      <c r="DN798"/>
      <c r="DO798"/>
      <c r="DP798"/>
      <c r="DQ798"/>
      <c r="DR798"/>
      <c r="DS798"/>
      <c r="DT798"/>
      <c r="DU798"/>
      <c r="DV798"/>
      <c r="DW798"/>
      <c r="DX798"/>
      <c r="DY798"/>
      <c r="DZ798"/>
      <c r="EA798"/>
      <c r="EB798"/>
      <c r="EC798"/>
      <c r="ED798"/>
      <c r="EE798"/>
      <c r="EF798"/>
      <c r="EG798"/>
      <c r="EH798"/>
      <c r="EI798"/>
      <c r="EJ798" s="159"/>
      <c r="EK798" s="159"/>
      <c r="EL798" s="160"/>
      <c r="FA798" s="78"/>
    </row>
    <row r="799" spans="64:157">
      <c r="BL799" s="14"/>
      <c r="BM799" s="66"/>
      <c r="BN799" s="55"/>
      <c r="BZ799" s="14" t="s">
        <v>2903</v>
      </c>
      <c r="CA799" s="245">
        <v>41726.719930555555</v>
      </c>
      <c r="CB799" t="s">
        <v>2939</v>
      </c>
      <c r="CF799" s="71"/>
      <c r="CG799" s="71"/>
      <c r="CH799" s="55"/>
      <c r="CN799"/>
      <c r="CO799"/>
      <c r="CP799"/>
      <c r="CQ799"/>
      <c r="CR799"/>
      <c r="CS799"/>
      <c r="CT799"/>
      <c r="CU799" s="86"/>
      <c r="CV799" s="86"/>
      <c r="CW799" s="86"/>
      <c r="CX799" s="86"/>
      <c r="CY799" s="86"/>
      <c r="CZ799"/>
      <c r="DA799"/>
      <c r="DB799"/>
      <c r="DC799"/>
      <c r="DD799"/>
      <c r="DE799"/>
      <c r="DF799"/>
      <c r="DG799">
        <v>552</v>
      </c>
      <c r="DH799">
        <v>385.19876098632812</v>
      </c>
      <c r="DI799">
        <v>-9.8418064117431641</v>
      </c>
      <c r="DJ799">
        <v>54.1875</v>
      </c>
      <c r="DK799">
        <v>96</v>
      </c>
      <c r="DL799">
        <v>119.5</v>
      </c>
      <c r="DM799"/>
      <c r="DN799"/>
      <c r="DO799"/>
      <c r="DP799"/>
      <c r="DQ799"/>
      <c r="DR799"/>
      <c r="DS799"/>
      <c r="DT799"/>
      <c r="DU799"/>
      <c r="DV799"/>
      <c r="DW799"/>
      <c r="DX799"/>
      <c r="DY799"/>
      <c r="DZ799"/>
      <c r="EA799"/>
      <c r="EB799"/>
      <c r="EC799"/>
      <c r="ED799"/>
      <c r="EE799"/>
      <c r="EF799"/>
      <c r="EG799"/>
      <c r="EH799"/>
      <c r="EI799"/>
      <c r="EJ799" s="159"/>
      <c r="EK799" s="159"/>
      <c r="EL799" s="160"/>
      <c r="FA799" s="78"/>
    </row>
    <row r="800" spans="64:157">
      <c r="BL800" s="14"/>
      <c r="BM800" s="66"/>
      <c r="BN800" s="55"/>
      <c r="BZ800" s="14" t="s">
        <v>2905</v>
      </c>
      <c r="CA800" s="245">
        <v>41726.719930555555</v>
      </c>
      <c r="CB800" t="s">
        <v>2940</v>
      </c>
      <c r="CF800" s="71"/>
      <c r="CG800" s="71"/>
      <c r="CH800" s="55"/>
      <c r="CN800"/>
      <c r="CO800"/>
      <c r="CP800"/>
      <c r="CQ800"/>
      <c r="CR800"/>
      <c r="CS800"/>
      <c r="CT800"/>
      <c r="CU800" s="86"/>
      <c r="CV800" s="86"/>
      <c r="CW800" s="86"/>
      <c r="CX800" s="86"/>
      <c r="CY800" s="86"/>
      <c r="CZ800"/>
      <c r="DA800"/>
      <c r="DB800"/>
      <c r="DC800"/>
      <c r="DD800"/>
      <c r="DE800"/>
      <c r="DF800"/>
      <c r="DG800">
        <v>553</v>
      </c>
      <c r="DH800">
        <v>385.19876098632812</v>
      </c>
      <c r="DI800">
        <v>-9.7495441436767578</v>
      </c>
      <c r="DJ800">
        <v>50.411766052246094</v>
      </c>
      <c r="DK800">
        <v>101</v>
      </c>
      <c r="DL800">
        <v>120</v>
      </c>
      <c r="DM800"/>
      <c r="DN800"/>
      <c r="DO800"/>
      <c r="DP800"/>
      <c r="DQ800"/>
      <c r="DR800"/>
      <c r="DS800"/>
      <c r="DT800"/>
      <c r="DU800"/>
      <c r="DV800"/>
      <c r="DW800"/>
      <c r="DX800"/>
      <c r="DY800"/>
      <c r="DZ800"/>
      <c r="EA800"/>
      <c r="EB800"/>
      <c r="EC800"/>
      <c r="ED800"/>
      <c r="EE800"/>
      <c r="EF800"/>
      <c r="EG800"/>
      <c r="EH800"/>
      <c r="EI800"/>
      <c r="EJ800" s="159"/>
      <c r="EK800" s="159"/>
      <c r="EL800" s="160"/>
      <c r="FA800" s="78"/>
    </row>
    <row r="801" spans="64:157">
      <c r="BL801" s="14"/>
      <c r="BM801" s="66"/>
      <c r="BN801" s="55"/>
      <c r="BZ801" s="14" t="s">
        <v>2907</v>
      </c>
      <c r="CA801" s="245">
        <v>41726.719930555555</v>
      </c>
      <c r="CB801" t="s">
        <v>2941</v>
      </c>
      <c r="CF801" s="71"/>
      <c r="CG801" s="71"/>
      <c r="CH801" s="55"/>
      <c r="CN801"/>
      <c r="CO801"/>
      <c r="CP801"/>
      <c r="CQ801"/>
      <c r="CR801"/>
      <c r="CS801"/>
      <c r="CT801"/>
      <c r="CU801" s="86"/>
      <c r="CV801" s="86"/>
      <c r="CW801" s="86"/>
      <c r="CX801" s="86"/>
      <c r="CY801" s="86"/>
      <c r="CZ801"/>
      <c r="DA801"/>
      <c r="DB801"/>
      <c r="DC801"/>
      <c r="DD801"/>
      <c r="DE801"/>
      <c r="DF801"/>
      <c r="DG801">
        <v>553</v>
      </c>
      <c r="DH801">
        <v>385.19876098632812</v>
      </c>
      <c r="DI801">
        <v>-9.7495441436767578</v>
      </c>
      <c r="DJ801">
        <v>51.9375</v>
      </c>
      <c r="DK801">
        <v>97</v>
      </c>
      <c r="DL801">
        <v>119.5</v>
      </c>
      <c r="DM801"/>
      <c r="DN801"/>
      <c r="DO801"/>
      <c r="DP801"/>
      <c r="DQ801"/>
      <c r="DR801"/>
      <c r="DS801"/>
      <c r="DT801"/>
      <c r="DU801"/>
      <c r="DV801"/>
      <c r="DW801"/>
      <c r="DX801"/>
      <c r="DY801"/>
      <c r="DZ801"/>
      <c r="EA801"/>
      <c r="EB801"/>
      <c r="EC801"/>
      <c r="ED801"/>
      <c r="EE801"/>
      <c r="EF801"/>
      <c r="EG801"/>
      <c r="EH801"/>
      <c r="EI801"/>
      <c r="EJ801" s="159"/>
      <c r="EK801" s="159"/>
      <c r="EL801" s="160"/>
      <c r="FA801" s="78"/>
    </row>
    <row r="802" spans="64:157">
      <c r="BL802" s="14"/>
      <c r="BM802" s="66"/>
      <c r="BN802" s="55"/>
      <c r="BZ802" s="14" t="s">
        <v>2909</v>
      </c>
      <c r="CA802" s="245">
        <v>41726.719930555555</v>
      </c>
      <c r="CB802" t="s">
        <v>2942</v>
      </c>
      <c r="CF802" s="71"/>
      <c r="CG802" s="71"/>
      <c r="CH802" s="55"/>
      <c r="CN802"/>
      <c r="CO802"/>
      <c r="CP802"/>
      <c r="CQ802"/>
      <c r="CR802"/>
      <c r="CS802"/>
      <c r="CT802"/>
      <c r="CU802" s="86"/>
      <c r="CV802" s="86"/>
      <c r="CW802" s="86"/>
      <c r="CX802" s="86"/>
      <c r="CY802" s="86"/>
      <c r="CZ802"/>
      <c r="DA802"/>
      <c r="DB802"/>
      <c r="DC802"/>
      <c r="DD802"/>
      <c r="DE802"/>
      <c r="DF802"/>
      <c r="DG802">
        <v>554</v>
      </c>
      <c r="DH802">
        <v>384.66720581054687</v>
      </c>
      <c r="DI802">
        <v>-9.6577167510986328</v>
      </c>
      <c r="DJ802">
        <v>53</v>
      </c>
      <c r="DK802">
        <v>96</v>
      </c>
      <c r="DL802">
        <v>120</v>
      </c>
      <c r="DM802"/>
      <c r="DN802"/>
      <c r="DO802"/>
      <c r="DP802"/>
      <c r="DQ802"/>
      <c r="DR802"/>
      <c r="DS802"/>
      <c r="DT802"/>
      <c r="DU802"/>
      <c r="DV802"/>
      <c r="DW802"/>
      <c r="DX802"/>
      <c r="DY802"/>
      <c r="DZ802"/>
      <c r="EA802"/>
      <c r="EB802"/>
      <c r="EC802"/>
      <c r="ED802"/>
      <c r="EE802"/>
      <c r="EF802"/>
      <c r="EG802"/>
      <c r="EH802"/>
      <c r="EI802"/>
      <c r="EJ802" s="159"/>
      <c r="EK802" s="159"/>
      <c r="EL802" s="160"/>
      <c r="FA802" s="78"/>
    </row>
    <row r="803" spans="64:157">
      <c r="BL803" s="14"/>
      <c r="BM803" s="66"/>
      <c r="BN803" s="55"/>
      <c r="BZ803" s="14" t="s">
        <v>2454</v>
      </c>
      <c r="CA803" s="245">
        <v>41726.719942129632</v>
      </c>
      <c r="CB803" t="s">
        <v>2220</v>
      </c>
      <c r="CF803" s="71"/>
      <c r="CG803" s="71"/>
      <c r="CH803" s="55"/>
      <c r="CN803"/>
      <c r="CO803"/>
      <c r="CP803"/>
      <c r="CQ803"/>
      <c r="CR803"/>
      <c r="CS803"/>
      <c r="CT803"/>
      <c r="CU803" s="86"/>
      <c r="CV803" s="86"/>
      <c r="CW803" s="86"/>
      <c r="CX803" s="86"/>
      <c r="CY803" s="86"/>
      <c r="CZ803"/>
      <c r="DA803"/>
      <c r="DB803"/>
      <c r="DC803"/>
      <c r="DD803"/>
      <c r="DE803"/>
      <c r="DF803"/>
      <c r="DG803">
        <v>555</v>
      </c>
      <c r="DH803">
        <v>384.66720581054687</v>
      </c>
      <c r="DI803">
        <v>-9.5663232803344727</v>
      </c>
      <c r="DJ803">
        <v>51.6875</v>
      </c>
      <c r="DK803">
        <v>99</v>
      </c>
      <c r="DL803">
        <v>119.5</v>
      </c>
      <c r="DM803"/>
      <c r="DN803"/>
      <c r="DO803"/>
      <c r="DP803"/>
      <c r="DQ803"/>
      <c r="DR803"/>
      <c r="DS803"/>
      <c r="DT803"/>
      <c r="DU803"/>
      <c r="DV803"/>
      <c r="DW803"/>
      <c r="DX803"/>
      <c r="DY803"/>
      <c r="DZ803"/>
      <c r="EA803"/>
      <c r="EB803"/>
      <c r="EC803"/>
      <c r="ED803"/>
      <c r="EE803"/>
      <c r="EF803"/>
      <c r="EG803"/>
      <c r="EH803"/>
      <c r="EI803"/>
      <c r="EJ803" s="159"/>
      <c r="EK803" s="159"/>
      <c r="EL803" s="160"/>
      <c r="FA803" s="78"/>
    </row>
    <row r="804" spans="64:157">
      <c r="BL804" s="14"/>
      <c r="BM804" s="66"/>
      <c r="BN804" s="55"/>
      <c r="BZ804" s="14" t="s">
        <v>427</v>
      </c>
      <c r="CA804" s="245">
        <v>41726.719942129632</v>
      </c>
      <c r="CB804" t="s">
        <v>2943</v>
      </c>
      <c r="CF804" s="71"/>
      <c r="CG804" s="71"/>
      <c r="CH804" s="55"/>
      <c r="CN804"/>
      <c r="CO804"/>
      <c r="CP804"/>
      <c r="CQ804"/>
      <c r="CR804"/>
      <c r="CS804"/>
      <c r="CT804"/>
      <c r="CU804" s="86"/>
      <c r="CV804" s="86"/>
      <c r="CW804" s="86"/>
      <c r="CX804" s="86"/>
      <c r="CY804" s="86"/>
      <c r="CZ804"/>
      <c r="DA804"/>
      <c r="DB804"/>
      <c r="DC804"/>
      <c r="DD804"/>
      <c r="DE804"/>
      <c r="DF804"/>
      <c r="DG804">
        <v>555</v>
      </c>
      <c r="DH804">
        <v>384.66720581054687</v>
      </c>
      <c r="DI804">
        <v>-9.5663232803344727</v>
      </c>
      <c r="DJ804">
        <v>49.058822631835938</v>
      </c>
      <c r="DK804">
        <v>99</v>
      </c>
      <c r="DL804">
        <v>120</v>
      </c>
      <c r="DM804"/>
      <c r="DN804"/>
      <c r="DO804"/>
      <c r="DP804"/>
      <c r="DQ804"/>
      <c r="DR804"/>
      <c r="DS804"/>
      <c r="DT804"/>
      <c r="DU804"/>
      <c r="DV804"/>
      <c r="DW804"/>
      <c r="DX804"/>
      <c r="DY804"/>
      <c r="DZ804"/>
      <c r="EA804"/>
      <c r="EB804"/>
      <c r="EC804"/>
      <c r="ED804"/>
      <c r="EE804"/>
      <c r="EF804"/>
      <c r="EG804"/>
      <c r="EH804"/>
      <c r="EI804"/>
      <c r="EJ804" s="159"/>
      <c r="EK804" s="159"/>
      <c r="EL804" s="160"/>
      <c r="FA804" s="78"/>
    </row>
    <row r="805" spans="64:157">
      <c r="BL805" s="14"/>
      <c r="BM805" s="66"/>
      <c r="BN805" s="55"/>
      <c r="BZ805" s="14" t="s">
        <v>2903</v>
      </c>
      <c r="CA805" s="245">
        <v>41726.719942129632</v>
      </c>
      <c r="CB805" t="s">
        <v>2944</v>
      </c>
      <c r="CF805" s="71"/>
      <c r="CG805" s="71"/>
      <c r="CH805" s="55"/>
      <c r="CN805"/>
      <c r="CO805"/>
      <c r="CP805"/>
      <c r="CQ805"/>
      <c r="CR805"/>
      <c r="CS805"/>
      <c r="CT805"/>
      <c r="CU805" s="86"/>
      <c r="CV805" s="86"/>
      <c r="CW805" s="86"/>
      <c r="CX805" s="86"/>
      <c r="CY805" s="86"/>
      <c r="CZ805"/>
      <c r="DA805"/>
      <c r="DB805"/>
      <c r="DC805"/>
      <c r="DD805"/>
      <c r="DE805"/>
      <c r="DF805"/>
      <c r="DG805">
        <v>556</v>
      </c>
      <c r="DH805">
        <v>383.78463745117187</v>
      </c>
      <c r="DI805">
        <v>-9.4753646850585938</v>
      </c>
      <c r="DJ805">
        <v>54.9375</v>
      </c>
      <c r="DK805">
        <v>98</v>
      </c>
      <c r="DL805">
        <v>119.5</v>
      </c>
      <c r="DM805"/>
      <c r="DN805"/>
      <c r="DO805"/>
      <c r="DP805"/>
      <c r="DQ805"/>
      <c r="DR805"/>
      <c r="DS805"/>
      <c r="DT805"/>
      <c r="DU805"/>
      <c r="DV805"/>
      <c r="DW805"/>
      <c r="DX805"/>
      <c r="DY805"/>
      <c r="DZ805"/>
      <c r="EA805"/>
      <c r="EB805"/>
      <c r="EC805"/>
      <c r="ED805"/>
      <c r="EE805"/>
      <c r="EF805"/>
      <c r="EG805"/>
      <c r="EH805"/>
      <c r="EI805"/>
      <c r="EJ805" s="159"/>
      <c r="EK805" s="159"/>
      <c r="EL805" s="160"/>
      <c r="FA805" s="78"/>
    </row>
    <row r="806" spans="64:157">
      <c r="BL806" s="14"/>
      <c r="BM806" s="66"/>
      <c r="BN806" s="55"/>
      <c r="BZ806" s="14" t="s">
        <v>2905</v>
      </c>
      <c r="CA806" s="245">
        <v>41726.719942129632</v>
      </c>
      <c r="CB806" t="s">
        <v>2945</v>
      </c>
      <c r="CF806" s="71"/>
      <c r="CG806" s="71"/>
      <c r="CH806" s="55"/>
      <c r="CN806"/>
      <c r="CO806"/>
      <c r="CP806"/>
      <c r="CQ806"/>
      <c r="CR806"/>
      <c r="CS806"/>
      <c r="CT806"/>
      <c r="CU806" s="86"/>
      <c r="CV806" s="86"/>
      <c r="CW806" s="86"/>
      <c r="CX806" s="86"/>
      <c r="CY806" s="86"/>
      <c r="CZ806"/>
      <c r="DA806"/>
      <c r="DB806"/>
      <c r="DC806"/>
      <c r="DD806"/>
      <c r="DE806"/>
      <c r="DF806"/>
      <c r="DG806">
        <v>557</v>
      </c>
      <c r="DH806">
        <v>383.78463745117187</v>
      </c>
      <c r="DI806">
        <v>-9.3848400115966797</v>
      </c>
      <c r="DJ806">
        <v>51</v>
      </c>
      <c r="DK806">
        <v>96</v>
      </c>
      <c r="DL806">
        <v>119.5</v>
      </c>
      <c r="DM806"/>
      <c r="DN806"/>
      <c r="DO806"/>
      <c r="DP806"/>
      <c r="DQ806"/>
      <c r="DR806"/>
      <c r="DS806"/>
      <c r="DT806"/>
      <c r="DU806"/>
      <c r="DV806"/>
      <c r="DW806"/>
      <c r="DX806"/>
      <c r="DY806"/>
      <c r="DZ806"/>
      <c r="EA806"/>
      <c r="EB806"/>
      <c r="EC806"/>
      <c r="ED806"/>
      <c r="EE806"/>
      <c r="EF806"/>
      <c r="EG806"/>
      <c r="EH806"/>
      <c r="EI806"/>
      <c r="EJ806" s="159"/>
      <c r="EK806" s="159"/>
      <c r="EL806" s="160"/>
      <c r="FA806" s="78"/>
    </row>
    <row r="807" spans="64:157">
      <c r="BL807" s="14"/>
      <c r="BM807" s="66"/>
      <c r="BN807" s="55"/>
      <c r="BZ807" s="14" t="s">
        <v>2907</v>
      </c>
      <c r="CA807" s="245">
        <v>41726.719942129632</v>
      </c>
      <c r="CB807" t="s">
        <v>2946</v>
      </c>
      <c r="CF807" s="71"/>
      <c r="CG807" s="71"/>
      <c r="CH807" s="55"/>
      <c r="CN807"/>
      <c r="CO807"/>
      <c r="CP807"/>
      <c r="CQ807"/>
      <c r="CR807"/>
      <c r="CS807"/>
      <c r="CT807"/>
      <c r="CU807" s="86"/>
      <c r="CV807" s="86"/>
      <c r="CW807" s="86"/>
      <c r="CX807" s="86"/>
      <c r="CY807" s="86"/>
      <c r="CZ807"/>
      <c r="DA807"/>
      <c r="DB807"/>
      <c r="DC807"/>
      <c r="DD807"/>
      <c r="DE807"/>
      <c r="DF807"/>
      <c r="DG807">
        <v>557</v>
      </c>
      <c r="DH807">
        <v>382.85433959960937</v>
      </c>
      <c r="DI807">
        <v>-9.3848400115966797</v>
      </c>
      <c r="DJ807">
        <v>55.266666412353516</v>
      </c>
      <c r="DK807">
        <v>99</v>
      </c>
      <c r="DL807">
        <v>120</v>
      </c>
      <c r="DM807"/>
      <c r="DN807"/>
      <c r="DO807"/>
      <c r="DP807"/>
      <c r="DQ807"/>
      <c r="DR807"/>
      <c r="DS807"/>
      <c r="DT807"/>
      <c r="DU807"/>
      <c r="DV807"/>
      <c r="DW807"/>
      <c r="DX807"/>
      <c r="DY807"/>
      <c r="DZ807"/>
      <c r="EA807"/>
      <c r="EB807"/>
      <c r="EC807"/>
      <c r="ED807"/>
      <c r="EE807"/>
      <c r="EF807"/>
      <c r="EG807"/>
      <c r="EH807"/>
      <c r="EI807"/>
      <c r="EJ807" s="159"/>
      <c r="EK807" s="159"/>
      <c r="EL807" s="160"/>
      <c r="FA807" s="78"/>
    </row>
    <row r="808" spans="64:157">
      <c r="BL808" s="14"/>
      <c r="BM808" s="66"/>
      <c r="BN808" s="55"/>
      <c r="BZ808" s="14" t="s">
        <v>2909</v>
      </c>
      <c r="CA808" s="245">
        <v>41726.719942129632</v>
      </c>
      <c r="CB808" t="s">
        <v>2947</v>
      </c>
      <c r="CF808" s="71"/>
      <c r="CG808" s="71"/>
      <c r="CH808" s="55"/>
      <c r="CN808"/>
      <c r="CO808"/>
      <c r="CP808"/>
      <c r="CQ808"/>
      <c r="CR808"/>
      <c r="CS808"/>
      <c r="CT808"/>
      <c r="CU808" s="86"/>
      <c r="CV808" s="86"/>
      <c r="CW808" s="86"/>
      <c r="CX808" s="86"/>
      <c r="CY808" s="86"/>
      <c r="CZ808"/>
      <c r="DA808"/>
      <c r="DB808"/>
      <c r="DC808"/>
      <c r="DD808"/>
      <c r="DE808"/>
      <c r="DF808"/>
      <c r="DG808">
        <v>558</v>
      </c>
      <c r="DH808">
        <v>382.85433959960937</v>
      </c>
      <c r="DI808">
        <v>-9.2947502136230469</v>
      </c>
      <c r="DJ808">
        <v>51.3125</v>
      </c>
      <c r="DK808">
        <v>97</v>
      </c>
      <c r="DL808">
        <v>119.5</v>
      </c>
      <c r="DM808"/>
      <c r="DN808"/>
      <c r="DO808"/>
      <c r="DP808"/>
      <c r="DQ808"/>
      <c r="DR808"/>
      <c r="DS808"/>
      <c r="DT808"/>
      <c r="DU808"/>
      <c r="DV808"/>
      <c r="DW808"/>
      <c r="DX808"/>
      <c r="DY808"/>
      <c r="DZ808"/>
      <c r="EA808"/>
      <c r="EB808"/>
      <c r="EC808"/>
      <c r="ED808"/>
      <c r="EE808"/>
      <c r="EF808"/>
      <c r="EG808"/>
      <c r="EH808"/>
      <c r="EI808"/>
      <c r="EJ808" s="159"/>
      <c r="EK808" s="159"/>
      <c r="EL808" s="160"/>
      <c r="FA808" s="78"/>
    </row>
    <row r="809" spans="64:157">
      <c r="BL809" s="14"/>
      <c r="BM809" s="66"/>
      <c r="BN809" s="55"/>
      <c r="BZ809" s="14" t="s">
        <v>2454</v>
      </c>
      <c r="CA809" s="245">
        <v>41726.719953703701</v>
      </c>
      <c r="CB809" t="s">
        <v>2220</v>
      </c>
      <c r="CF809" s="71"/>
      <c r="CG809" s="71"/>
      <c r="CH809" s="55"/>
      <c r="CN809"/>
      <c r="CO809"/>
      <c r="CP809"/>
      <c r="CQ809"/>
      <c r="CR809"/>
      <c r="CS809"/>
      <c r="CT809"/>
      <c r="CU809" s="86"/>
      <c r="CV809" s="86"/>
      <c r="CW809" s="86"/>
      <c r="CX809" s="86"/>
      <c r="CY809" s="86"/>
      <c r="CZ809"/>
      <c r="DA809"/>
      <c r="DB809"/>
      <c r="DC809"/>
      <c r="DD809"/>
      <c r="DE809"/>
      <c r="DF809"/>
      <c r="DG809">
        <v>559</v>
      </c>
      <c r="DH809">
        <v>382.02664184570312</v>
      </c>
      <c r="DI809">
        <v>-9.2050943374633789</v>
      </c>
      <c r="DJ809">
        <v>54.933334350585938</v>
      </c>
      <c r="DK809">
        <v>96</v>
      </c>
      <c r="DL809">
        <v>120</v>
      </c>
      <c r="DM809"/>
      <c r="DN809"/>
      <c r="DO809"/>
      <c r="DP809"/>
      <c r="DQ809"/>
      <c r="DR809"/>
      <c r="DS809"/>
      <c r="DT809"/>
      <c r="DU809"/>
      <c r="DV809"/>
      <c r="DW809"/>
      <c r="DX809"/>
      <c r="DY809"/>
      <c r="DZ809"/>
      <c r="EA809"/>
      <c r="EB809"/>
      <c r="EC809"/>
      <c r="ED809"/>
      <c r="EE809"/>
      <c r="EF809"/>
      <c r="EG809"/>
      <c r="EH809"/>
      <c r="EI809"/>
      <c r="EJ809" s="159"/>
      <c r="EK809" s="159"/>
      <c r="EL809" s="160"/>
      <c r="FA809" s="78"/>
    </row>
    <row r="810" spans="64:157">
      <c r="BL810" s="14"/>
      <c r="BM810" s="66"/>
      <c r="BN810" s="55"/>
      <c r="BZ810" s="14" t="s">
        <v>427</v>
      </c>
      <c r="CA810" s="245">
        <v>41726.719953703701</v>
      </c>
      <c r="CB810" t="s">
        <v>2948</v>
      </c>
      <c r="CF810" s="71"/>
      <c r="CG810" s="71"/>
      <c r="CH810" s="55"/>
      <c r="CN810"/>
      <c r="CO810"/>
      <c r="CP810"/>
      <c r="CQ810"/>
      <c r="CR810"/>
      <c r="CS810"/>
      <c r="CT810"/>
      <c r="CU810" s="86"/>
      <c r="CV810" s="86"/>
      <c r="CW810" s="86"/>
      <c r="CX810" s="86"/>
      <c r="CY810" s="86"/>
      <c r="CZ810"/>
      <c r="DA810"/>
      <c r="DB810"/>
      <c r="DC810"/>
      <c r="DD810"/>
      <c r="DE810"/>
      <c r="DF810"/>
      <c r="DG810">
        <v>559</v>
      </c>
      <c r="DH810">
        <v>382.02664184570312</v>
      </c>
      <c r="DI810">
        <v>-9.2050943374633789</v>
      </c>
      <c r="DJ810">
        <v>51.8125</v>
      </c>
      <c r="DK810">
        <v>99</v>
      </c>
      <c r="DL810">
        <v>119.5</v>
      </c>
      <c r="DM810"/>
      <c r="DN810"/>
      <c r="DO810"/>
      <c r="DP810"/>
      <c r="DQ810"/>
      <c r="DR810"/>
      <c r="DS810"/>
      <c r="DT810"/>
      <c r="DU810"/>
      <c r="DV810"/>
      <c r="DW810"/>
      <c r="DX810"/>
      <c r="DY810"/>
      <c r="DZ810"/>
      <c r="EA810"/>
      <c r="EB810"/>
      <c r="EC810"/>
      <c r="ED810"/>
      <c r="EE810"/>
      <c r="EF810"/>
      <c r="EG810"/>
      <c r="EH810"/>
      <c r="EI810"/>
      <c r="EJ810" s="159"/>
      <c r="EK810" s="159"/>
      <c r="EL810" s="160"/>
      <c r="FA810" s="78"/>
    </row>
    <row r="811" spans="64:157">
      <c r="BL811" s="14"/>
      <c r="BM811" s="66"/>
      <c r="BN811" s="55"/>
      <c r="BZ811" s="14" t="s">
        <v>2903</v>
      </c>
      <c r="CA811" s="245">
        <v>41726.719953703701</v>
      </c>
      <c r="CB811" t="s">
        <v>2949</v>
      </c>
      <c r="CF811" s="71"/>
      <c r="CG811" s="71"/>
      <c r="CH811" s="55"/>
      <c r="CN811"/>
      <c r="CO811"/>
      <c r="CP811"/>
      <c r="CQ811"/>
      <c r="CR811"/>
      <c r="CS811"/>
      <c r="CT811"/>
      <c r="CU811" s="86"/>
      <c r="CV811" s="86"/>
      <c r="CW811" s="86"/>
      <c r="CX811" s="86"/>
      <c r="CY811" s="86"/>
      <c r="CZ811"/>
      <c r="DA811"/>
      <c r="DB811"/>
      <c r="DC811"/>
      <c r="DD811"/>
      <c r="DE811"/>
      <c r="DF811"/>
      <c r="DG811">
        <v>560</v>
      </c>
      <c r="DH811">
        <v>382.428466796875</v>
      </c>
      <c r="DI811">
        <v>-9.1158733367919922</v>
      </c>
      <c r="DJ811">
        <v>48.875</v>
      </c>
      <c r="DK811">
        <v>98</v>
      </c>
      <c r="DL811">
        <v>119.5</v>
      </c>
      <c r="DM811"/>
      <c r="DN811"/>
      <c r="DO811"/>
      <c r="DP811"/>
      <c r="DQ811"/>
      <c r="DR811"/>
      <c r="DS811"/>
      <c r="DT811"/>
      <c r="DU811"/>
      <c r="DV811"/>
      <c r="DW811"/>
      <c r="DX811"/>
      <c r="DY811"/>
      <c r="DZ811"/>
      <c r="EA811"/>
      <c r="EB811"/>
      <c r="EC811"/>
      <c r="ED811"/>
      <c r="EE811"/>
      <c r="EF811"/>
      <c r="EG811"/>
      <c r="EH811"/>
      <c r="EI811"/>
      <c r="EJ811" s="159"/>
      <c r="EK811" s="159"/>
      <c r="EL811" s="160"/>
      <c r="FA811" s="78"/>
    </row>
    <row r="812" spans="64:157">
      <c r="BL812" s="14"/>
      <c r="BM812" s="66"/>
      <c r="BN812" s="55"/>
      <c r="BZ812" s="14" t="s">
        <v>2905</v>
      </c>
      <c r="CA812" s="245">
        <v>41726.719953703701</v>
      </c>
      <c r="CB812" t="s">
        <v>2950</v>
      </c>
      <c r="CF812" s="71"/>
      <c r="CG812" s="71"/>
      <c r="CH812" s="55"/>
      <c r="CN812"/>
      <c r="CO812"/>
      <c r="CP812"/>
      <c r="CQ812"/>
      <c r="CR812"/>
      <c r="CS812"/>
      <c r="CT812"/>
      <c r="CU812" s="86"/>
      <c r="CV812" s="86"/>
      <c r="CW812" s="86"/>
      <c r="CX812" s="86"/>
      <c r="CY812" s="86"/>
      <c r="CZ812"/>
      <c r="DA812"/>
      <c r="DB812"/>
      <c r="DC812"/>
      <c r="DD812"/>
      <c r="DE812"/>
      <c r="DF812"/>
      <c r="DG812">
        <v>561</v>
      </c>
      <c r="DH812">
        <v>382.428466796875</v>
      </c>
      <c r="DI812">
        <v>-9.0270872116088867</v>
      </c>
      <c r="DJ812">
        <v>50.875</v>
      </c>
      <c r="DK812">
        <v>101</v>
      </c>
      <c r="DL812">
        <v>119.5</v>
      </c>
      <c r="DM812"/>
      <c r="DN812"/>
      <c r="DO812"/>
      <c r="DP812"/>
      <c r="DQ812"/>
      <c r="DR812"/>
      <c r="DS812"/>
      <c r="DT812"/>
      <c r="DU812"/>
      <c r="DV812"/>
      <c r="DW812"/>
      <c r="DX812"/>
      <c r="DY812"/>
      <c r="DZ812"/>
      <c r="EA812"/>
      <c r="EB812"/>
      <c r="EC812"/>
      <c r="ED812"/>
      <c r="EE812"/>
      <c r="EF812"/>
      <c r="EG812"/>
      <c r="EH812"/>
      <c r="EI812"/>
      <c r="EJ812" s="159"/>
      <c r="EK812" s="159"/>
      <c r="EL812" s="160"/>
      <c r="FA812" s="78"/>
    </row>
    <row r="813" spans="64:157">
      <c r="BL813" s="14"/>
      <c r="BM813" s="66"/>
      <c r="BN813" s="55"/>
      <c r="BZ813" s="14" t="s">
        <v>2907</v>
      </c>
      <c r="CA813" s="245">
        <v>41726.719953703701</v>
      </c>
      <c r="CB813" t="s">
        <v>2951</v>
      </c>
      <c r="CF813" s="71"/>
      <c r="CG813" s="71"/>
      <c r="CH813" s="55"/>
      <c r="CN813"/>
      <c r="CO813"/>
      <c r="CP813"/>
      <c r="CQ813"/>
      <c r="CR813"/>
      <c r="CS813"/>
      <c r="CT813"/>
      <c r="CU813" s="86"/>
      <c r="CV813" s="86"/>
      <c r="CW813" s="86"/>
      <c r="CX813" s="86"/>
      <c r="CY813" s="86"/>
      <c r="CZ813"/>
      <c r="DA813"/>
      <c r="DB813"/>
      <c r="DC813"/>
      <c r="DD813"/>
      <c r="DE813"/>
      <c r="DF813"/>
      <c r="DG813">
        <v>561</v>
      </c>
      <c r="DH813">
        <v>381.97305297851562</v>
      </c>
      <c r="DI813">
        <v>-9.0270872116088867</v>
      </c>
      <c r="DJ813">
        <v>53.25</v>
      </c>
      <c r="DK813">
        <v>97</v>
      </c>
      <c r="DL813">
        <v>119.5</v>
      </c>
      <c r="DM813"/>
      <c r="DN813"/>
      <c r="DO813"/>
      <c r="DP813"/>
      <c r="DQ813"/>
      <c r="DR813"/>
      <c r="DS813"/>
      <c r="DT813"/>
      <c r="DU813"/>
      <c r="DV813"/>
      <c r="DW813"/>
      <c r="DX813"/>
      <c r="DY813"/>
      <c r="DZ813"/>
      <c r="EA813"/>
      <c r="EB813"/>
      <c r="EC813"/>
      <c r="ED813"/>
      <c r="EE813"/>
      <c r="EF813"/>
      <c r="EG813"/>
      <c r="EH813"/>
      <c r="EI813"/>
      <c r="EJ813" s="159"/>
      <c r="EK813" s="159"/>
      <c r="EL813" s="160"/>
      <c r="FA813" s="78"/>
    </row>
    <row r="814" spans="64:157">
      <c r="BL814" s="14"/>
      <c r="BM814" s="66"/>
      <c r="BN814" s="55"/>
      <c r="BZ814" s="14" t="s">
        <v>2909</v>
      </c>
      <c r="CA814" s="245">
        <v>41726.719953703701</v>
      </c>
      <c r="CB814" t="s">
        <v>2952</v>
      </c>
      <c r="CF814" s="71"/>
      <c r="CG814" s="71"/>
      <c r="CH814" s="55"/>
      <c r="CN814"/>
      <c r="CO814"/>
      <c r="CP814"/>
      <c r="CQ814"/>
      <c r="CR814"/>
      <c r="CS814"/>
      <c r="CT814"/>
      <c r="CU814" s="86"/>
      <c r="CV814" s="86"/>
      <c r="CW814" s="86"/>
      <c r="CX814" s="86"/>
      <c r="CY814" s="86"/>
      <c r="CZ814"/>
      <c r="DA814"/>
      <c r="DB814"/>
      <c r="DC814"/>
      <c r="DD814"/>
      <c r="DE814"/>
      <c r="DF814"/>
      <c r="DG814">
        <v>562</v>
      </c>
      <c r="DH814">
        <v>381.21029663085937</v>
      </c>
      <c r="DI814">
        <v>-8.9387350082397461</v>
      </c>
      <c r="DJ814">
        <v>54.875</v>
      </c>
      <c r="DK814">
        <v>96</v>
      </c>
      <c r="DL814">
        <v>119.5</v>
      </c>
      <c r="DM814"/>
      <c r="DN814"/>
      <c r="DO814"/>
      <c r="DP814"/>
      <c r="DQ814"/>
      <c r="DR814"/>
      <c r="DS814"/>
      <c r="DT814"/>
      <c r="DU814"/>
      <c r="DV814"/>
      <c r="DW814"/>
      <c r="DX814"/>
      <c r="DY814"/>
      <c r="DZ814"/>
      <c r="EA814"/>
      <c r="EB814"/>
      <c r="EC814"/>
      <c r="ED814"/>
      <c r="EE814"/>
      <c r="EF814"/>
      <c r="EG814"/>
      <c r="EH814"/>
      <c r="EI814"/>
      <c r="EJ814" s="159"/>
      <c r="EK814" s="159"/>
      <c r="EL814" s="160"/>
      <c r="FA814" s="78"/>
    </row>
    <row r="815" spans="64:157">
      <c r="BL815" s="14"/>
      <c r="BM815" s="66"/>
      <c r="BN815" s="55"/>
      <c r="BZ815" s="14" t="s">
        <v>2454</v>
      </c>
      <c r="CA815" s="245">
        <v>41726.719965277778</v>
      </c>
      <c r="CB815" t="s">
        <v>2220</v>
      </c>
      <c r="CF815" s="71"/>
      <c r="CG815" s="71"/>
      <c r="CH815" s="55"/>
      <c r="CN815"/>
      <c r="CO815"/>
      <c r="CP815"/>
      <c r="CQ815"/>
      <c r="CR815"/>
      <c r="CS815"/>
      <c r="CT815"/>
      <c r="CU815" s="86"/>
      <c r="CV815" s="86"/>
      <c r="CW815" s="86"/>
      <c r="CX815" s="86"/>
      <c r="CY815" s="86"/>
      <c r="CZ815"/>
      <c r="DA815"/>
      <c r="DB815"/>
      <c r="DC815"/>
      <c r="DD815"/>
      <c r="DE815"/>
      <c r="DF815"/>
      <c r="DG815">
        <v>563</v>
      </c>
      <c r="DH815">
        <v>380.52761840820312</v>
      </c>
      <c r="DI815">
        <v>-8.8508176803588867</v>
      </c>
      <c r="DJ815">
        <v>54.5625</v>
      </c>
      <c r="DK815">
        <v>95</v>
      </c>
      <c r="DL815">
        <v>119.5</v>
      </c>
      <c r="DM815"/>
      <c r="DN815"/>
      <c r="DO815"/>
      <c r="DP815"/>
      <c r="DQ815"/>
      <c r="DR815"/>
      <c r="DS815"/>
      <c r="DT815"/>
      <c r="DU815"/>
      <c r="DV815"/>
      <c r="DW815"/>
      <c r="DX815"/>
      <c r="DY815"/>
      <c r="DZ815"/>
      <c r="EA815"/>
      <c r="EB815"/>
      <c r="EC815"/>
      <c r="ED815"/>
      <c r="EE815"/>
      <c r="EF815"/>
      <c r="EG815"/>
      <c r="EH815"/>
      <c r="EI815"/>
      <c r="EJ815" s="159"/>
      <c r="EK815" s="159"/>
      <c r="EL815" s="160"/>
      <c r="FA815" s="78"/>
    </row>
    <row r="816" spans="64:157">
      <c r="BL816" s="14"/>
      <c r="BM816" s="66"/>
      <c r="BN816" s="55"/>
      <c r="BZ816" s="14" t="s">
        <v>427</v>
      </c>
      <c r="CA816" s="245">
        <v>41726.719965277778</v>
      </c>
      <c r="CB816" t="s">
        <v>2953</v>
      </c>
      <c r="CF816" s="71"/>
      <c r="CG816" s="71"/>
      <c r="CH816" s="55"/>
      <c r="CN816"/>
      <c r="CO816"/>
      <c r="CP816"/>
      <c r="CQ816"/>
      <c r="CR816"/>
      <c r="CS816"/>
      <c r="CT816"/>
      <c r="CU816" s="86"/>
      <c r="CV816" s="86"/>
      <c r="CW816" s="86"/>
      <c r="CX816" s="86"/>
      <c r="CY816" s="86"/>
      <c r="CZ816"/>
      <c r="DA816"/>
      <c r="DB816"/>
      <c r="DC816"/>
      <c r="DD816"/>
      <c r="DE816"/>
      <c r="DF816"/>
      <c r="DG816">
        <v>563</v>
      </c>
      <c r="DH816">
        <v>379.78244018554688</v>
      </c>
      <c r="DI816">
        <v>-8.8508176803588867</v>
      </c>
      <c r="DJ816">
        <v>54.875</v>
      </c>
      <c r="DK816">
        <v>96</v>
      </c>
      <c r="DL816">
        <v>119.5</v>
      </c>
      <c r="DM816"/>
      <c r="DN816"/>
      <c r="DO816"/>
      <c r="DP816"/>
      <c r="DQ816"/>
      <c r="DR816"/>
      <c r="DS816"/>
      <c r="DT816"/>
      <c r="DU816"/>
      <c r="DV816"/>
      <c r="DW816"/>
      <c r="DX816"/>
      <c r="DY816"/>
      <c r="DZ816"/>
      <c r="EA816"/>
      <c r="EB816"/>
      <c r="EC816"/>
      <c r="ED816"/>
      <c r="EE816"/>
      <c r="EF816"/>
      <c r="EG816"/>
      <c r="EH816"/>
      <c r="EI816"/>
      <c r="EJ816" s="159"/>
      <c r="EK816" s="159"/>
      <c r="EL816" s="160"/>
      <c r="FA816" s="78"/>
    </row>
    <row r="817" spans="64:157">
      <c r="BL817" s="14"/>
      <c r="BM817" s="66"/>
      <c r="BN817" s="55"/>
      <c r="BZ817" s="14" t="s">
        <v>2903</v>
      </c>
      <c r="CA817" s="245">
        <v>41726.719965277778</v>
      </c>
      <c r="CB817" t="s">
        <v>2954</v>
      </c>
      <c r="CF817" s="71"/>
      <c r="CG817" s="71"/>
      <c r="CH817" s="55"/>
      <c r="CN817"/>
      <c r="CO817"/>
      <c r="CP817"/>
      <c r="CQ817"/>
      <c r="CR817"/>
      <c r="CS817"/>
      <c r="CT817"/>
      <c r="CU817" s="86"/>
      <c r="CV817" s="86"/>
      <c r="CW817" s="86"/>
      <c r="CX817" s="86"/>
      <c r="CY817" s="86"/>
      <c r="CZ817"/>
      <c r="DA817"/>
      <c r="DB817"/>
      <c r="DC817"/>
      <c r="DD817"/>
      <c r="DE817"/>
      <c r="DF817"/>
      <c r="DG817">
        <v>564</v>
      </c>
      <c r="DH817">
        <v>378.36309814453125</v>
      </c>
      <c r="DI817">
        <v>-8.7633352279663086</v>
      </c>
      <c r="DJ817">
        <v>58.333332061767578</v>
      </c>
      <c r="DK817">
        <v>100</v>
      </c>
      <c r="DL817">
        <v>120</v>
      </c>
      <c r="DM817"/>
      <c r="DN817"/>
      <c r="DO817"/>
      <c r="DP817"/>
      <c r="DQ817"/>
      <c r="DR817"/>
      <c r="DS817"/>
      <c r="DT817"/>
      <c r="DU817"/>
      <c r="DV817"/>
      <c r="DW817"/>
      <c r="DX817"/>
      <c r="DY817"/>
      <c r="DZ817"/>
      <c r="EA817"/>
      <c r="EB817"/>
      <c r="EC817"/>
      <c r="ED817"/>
      <c r="EE817"/>
      <c r="EF817"/>
      <c r="EG817"/>
      <c r="EH817"/>
      <c r="EI817"/>
      <c r="EJ817" s="159"/>
      <c r="EK817" s="159"/>
      <c r="EL817" s="160"/>
      <c r="FA817" s="78"/>
    </row>
    <row r="818" spans="64:157">
      <c r="BL818" s="14"/>
      <c r="BM818" s="66"/>
      <c r="BN818" s="55"/>
      <c r="BZ818" s="14" t="s">
        <v>2905</v>
      </c>
      <c r="CA818" s="245">
        <v>41726.719965277778</v>
      </c>
      <c r="CB818" t="s">
        <v>2955</v>
      </c>
      <c r="CF818" s="71"/>
      <c r="CG818" s="71"/>
      <c r="CH818" s="55"/>
      <c r="CN818"/>
      <c r="CO818"/>
      <c r="CP818"/>
      <c r="CQ818"/>
      <c r="CR818"/>
      <c r="CS818"/>
      <c r="CT818"/>
      <c r="CU818" s="86"/>
      <c r="CV818" s="86"/>
      <c r="CW818" s="86"/>
      <c r="CX818" s="86"/>
      <c r="CY818" s="86"/>
      <c r="CZ818"/>
      <c r="DA818"/>
      <c r="DB818"/>
      <c r="DC818"/>
      <c r="DD818"/>
      <c r="DE818"/>
      <c r="DF818"/>
      <c r="DG818">
        <v>565</v>
      </c>
      <c r="DH818">
        <v>378.36309814453125</v>
      </c>
      <c r="DI818">
        <v>-8.6762866973876953</v>
      </c>
      <c r="DJ818">
        <v>50</v>
      </c>
      <c r="DK818">
        <v>92</v>
      </c>
      <c r="DL818">
        <v>120</v>
      </c>
      <c r="DM818"/>
      <c r="DN818"/>
      <c r="DO818"/>
      <c r="DP818"/>
      <c r="DQ818"/>
      <c r="DR818"/>
      <c r="DS818"/>
      <c r="DT818"/>
      <c r="DU818"/>
      <c r="DV818"/>
      <c r="DW818"/>
      <c r="DX818"/>
      <c r="DY818"/>
      <c r="DZ818"/>
      <c r="EA818"/>
      <c r="EB818"/>
      <c r="EC818"/>
      <c r="ED818"/>
      <c r="EE818"/>
      <c r="EF818"/>
      <c r="EG818"/>
      <c r="EH818"/>
      <c r="EI818"/>
      <c r="EJ818" s="159"/>
      <c r="EK818" s="159"/>
      <c r="EL818" s="160"/>
      <c r="FA818" s="78"/>
    </row>
    <row r="819" spans="64:157">
      <c r="BL819" s="14"/>
      <c r="BM819" s="66"/>
      <c r="BN819" s="55"/>
      <c r="BZ819" s="14" t="s">
        <v>2907</v>
      </c>
      <c r="CA819" s="245">
        <v>41726.719965277778</v>
      </c>
      <c r="CB819" t="s">
        <v>2956</v>
      </c>
      <c r="CF819" s="71"/>
      <c r="CG819" s="71"/>
      <c r="CH819" s="55"/>
      <c r="CN819"/>
      <c r="CO819"/>
      <c r="CP819"/>
      <c r="CQ819"/>
      <c r="CR819"/>
      <c r="CS819"/>
      <c r="CT819"/>
      <c r="CU819" s="86"/>
      <c r="CV819" s="86"/>
      <c r="CW819" s="86"/>
      <c r="CX819" s="86"/>
      <c r="CY819" s="86"/>
      <c r="CZ819"/>
      <c r="DA819"/>
      <c r="DB819"/>
      <c r="DC819"/>
      <c r="DD819"/>
      <c r="DE819"/>
      <c r="DF819"/>
      <c r="DG819">
        <v>566</v>
      </c>
      <c r="DH819">
        <v>379.295166015625</v>
      </c>
      <c r="DI819">
        <v>-8.5896730422973633</v>
      </c>
      <c r="DJ819">
        <v>46.75</v>
      </c>
      <c r="DK819">
        <v>94</v>
      </c>
      <c r="DL819">
        <v>119.5</v>
      </c>
      <c r="DM819"/>
      <c r="DN819"/>
      <c r="DO819"/>
      <c r="DP819"/>
      <c r="DQ819"/>
      <c r="DR819"/>
      <c r="DS819"/>
      <c r="DT819"/>
      <c r="DU819"/>
      <c r="DV819"/>
      <c r="DW819"/>
      <c r="DX819"/>
      <c r="DY819"/>
      <c r="DZ819"/>
      <c r="EA819"/>
      <c r="EB819"/>
      <c r="EC819"/>
      <c r="ED819"/>
      <c r="EE819"/>
      <c r="EF819"/>
      <c r="EG819"/>
      <c r="EH819"/>
      <c r="EI819"/>
      <c r="EJ819" s="159"/>
      <c r="EK819" s="159"/>
      <c r="EL819" s="160"/>
      <c r="FA819" s="78"/>
    </row>
    <row r="820" spans="64:157">
      <c r="BL820" s="14"/>
      <c r="BM820" s="66"/>
      <c r="BN820" s="55"/>
      <c r="BZ820" s="14" t="s">
        <v>2909</v>
      </c>
      <c r="CA820" s="245">
        <v>41726.719965277778</v>
      </c>
      <c r="CB820" t="s">
        <v>2957</v>
      </c>
      <c r="CF820" s="71"/>
      <c r="CG820" s="71"/>
      <c r="CH820" s="55"/>
      <c r="CN820"/>
      <c r="CO820"/>
      <c r="CP820"/>
      <c r="CQ820"/>
      <c r="CR820"/>
      <c r="CS820"/>
      <c r="CT820"/>
      <c r="CU820" s="86"/>
      <c r="CV820" s="86"/>
      <c r="CW820" s="86"/>
      <c r="CX820" s="86"/>
      <c r="CY820" s="86"/>
      <c r="CZ820"/>
      <c r="DA820"/>
      <c r="DB820"/>
      <c r="DC820"/>
      <c r="DD820"/>
      <c r="DE820"/>
      <c r="DF820"/>
      <c r="DG820">
        <v>566</v>
      </c>
      <c r="DH820">
        <v>379.9647216796875</v>
      </c>
      <c r="DI820">
        <v>-8.5896730422973633</v>
      </c>
      <c r="DJ820">
        <v>48.0625</v>
      </c>
      <c r="DK820">
        <v>95</v>
      </c>
      <c r="DL820">
        <v>119.5</v>
      </c>
      <c r="DM820"/>
      <c r="DN820"/>
      <c r="DO820"/>
      <c r="DP820"/>
      <c r="DQ820"/>
      <c r="DR820"/>
      <c r="DS820"/>
      <c r="DT820"/>
      <c r="DU820"/>
      <c r="DV820"/>
      <c r="DW820"/>
      <c r="DX820"/>
      <c r="DY820"/>
      <c r="DZ820"/>
      <c r="EA820"/>
      <c r="EB820"/>
      <c r="EC820"/>
      <c r="ED820"/>
      <c r="EE820"/>
      <c r="EF820"/>
      <c r="EG820"/>
      <c r="EH820"/>
      <c r="EI820"/>
      <c r="EJ820" s="159"/>
      <c r="EK820" s="159"/>
      <c r="EL820" s="160"/>
      <c r="FA820" s="78"/>
    </row>
    <row r="821" spans="64:157">
      <c r="BL821" s="14"/>
      <c r="BM821" s="66"/>
      <c r="BN821" s="55"/>
      <c r="BZ821" s="14" t="s">
        <v>2454</v>
      </c>
      <c r="CA821" s="245">
        <v>41726.719976851855</v>
      </c>
      <c r="CB821" t="s">
        <v>2220</v>
      </c>
      <c r="CF821" s="71"/>
      <c r="CG821" s="71"/>
      <c r="CH821" s="55"/>
      <c r="CN821"/>
      <c r="CO821"/>
      <c r="CP821"/>
      <c r="CQ821"/>
      <c r="CR821"/>
      <c r="CS821"/>
      <c r="CT821"/>
      <c r="CU821" s="86"/>
      <c r="CV821" s="86"/>
      <c r="CW821" s="86"/>
      <c r="CX821" s="86"/>
      <c r="CY821" s="86"/>
      <c r="CZ821"/>
      <c r="DA821"/>
      <c r="DB821"/>
      <c r="DC821"/>
      <c r="DD821"/>
      <c r="DE821"/>
      <c r="DF821"/>
      <c r="DG821">
        <v>567</v>
      </c>
      <c r="DH821">
        <v>379.9647216796875</v>
      </c>
      <c r="DI821">
        <v>-8.5034933090209961</v>
      </c>
      <c r="DJ821">
        <v>50.375</v>
      </c>
      <c r="DK821">
        <v>96</v>
      </c>
      <c r="DL821">
        <v>119.5</v>
      </c>
      <c r="DM821"/>
      <c r="DN821"/>
      <c r="DO821"/>
      <c r="DP821"/>
      <c r="DQ821"/>
      <c r="DR821"/>
      <c r="DS821"/>
      <c r="DT821"/>
      <c r="DU821"/>
      <c r="DV821"/>
      <c r="DW821"/>
      <c r="DX821"/>
      <c r="DY821"/>
      <c r="DZ821"/>
      <c r="EA821"/>
      <c r="EB821"/>
      <c r="EC821"/>
      <c r="ED821"/>
      <c r="EE821"/>
      <c r="EF821"/>
      <c r="EG821"/>
      <c r="EH821"/>
      <c r="EI821"/>
      <c r="EJ821" s="159"/>
      <c r="EK821" s="159"/>
      <c r="EL821" s="160"/>
      <c r="FA821" s="78"/>
    </row>
    <row r="822" spans="64:157">
      <c r="BL822" s="14"/>
      <c r="BM822" s="66"/>
      <c r="BN822" s="55"/>
      <c r="BZ822" s="14" t="s">
        <v>427</v>
      </c>
      <c r="CA822" s="245">
        <v>41726.719976851855</v>
      </c>
      <c r="CB822" t="s">
        <v>2958</v>
      </c>
      <c r="CF822" s="71"/>
      <c r="CG822" s="71"/>
      <c r="CH822" s="55"/>
      <c r="CN822"/>
      <c r="CO822"/>
      <c r="CP822"/>
      <c r="CQ822"/>
      <c r="CR822"/>
      <c r="CS822"/>
      <c r="CT822"/>
      <c r="CU822" s="86"/>
      <c r="CV822" s="86"/>
      <c r="CW822" s="86"/>
      <c r="CX822" s="86"/>
      <c r="CY822" s="86"/>
      <c r="CZ822"/>
      <c r="DA822"/>
      <c r="DB822"/>
      <c r="DC822"/>
      <c r="DD822"/>
      <c r="DE822"/>
      <c r="DF822"/>
      <c r="DG822">
        <v>568</v>
      </c>
      <c r="DH822">
        <v>380.58706665039062</v>
      </c>
      <c r="DI822">
        <v>-8.4177484512329102</v>
      </c>
      <c r="DJ822">
        <v>48.470588684082031</v>
      </c>
      <c r="DK822">
        <v>95</v>
      </c>
      <c r="DL822">
        <v>120</v>
      </c>
      <c r="DM822"/>
      <c r="DN822"/>
      <c r="DO822"/>
      <c r="DP822"/>
      <c r="DQ822"/>
      <c r="DR822"/>
      <c r="DS822"/>
      <c r="DT822"/>
      <c r="DU822"/>
      <c r="DV822"/>
      <c r="DW822"/>
      <c r="DX822"/>
      <c r="DY822"/>
      <c r="DZ822"/>
      <c r="EA822"/>
      <c r="EB822"/>
      <c r="EC822"/>
      <c r="ED822"/>
      <c r="EE822"/>
      <c r="EF822"/>
      <c r="EG822"/>
      <c r="EH822"/>
      <c r="EI822"/>
      <c r="EJ822" s="159"/>
      <c r="EK822" s="159"/>
      <c r="EL822" s="160"/>
      <c r="FA822" s="78"/>
    </row>
    <row r="823" spans="64:157">
      <c r="BL823" s="14"/>
      <c r="BM823" s="66"/>
      <c r="BN823" s="55"/>
      <c r="BZ823" s="14" t="s">
        <v>2903</v>
      </c>
      <c r="CA823" s="245">
        <v>41726.719976851855</v>
      </c>
      <c r="CB823" t="s">
        <v>2959</v>
      </c>
      <c r="CF823" s="71"/>
      <c r="CG823" s="71"/>
      <c r="CH823" s="55"/>
      <c r="CN823"/>
      <c r="CO823"/>
      <c r="CP823"/>
      <c r="CQ823"/>
      <c r="CR823"/>
      <c r="CS823"/>
      <c r="CT823"/>
      <c r="CU823" s="86"/>
      <c r="CV823" s="86"/>
      <c r="CW823" s="86"/>
      <c r="CX823" s="86"/>
      <c r="CY823" s="86"/>
      <c r="CZ823"/>
      <c r="DA823"/>
      <c r="DB823"/>
      <c r="DC823"/>
      <c r="DD823"/>
      <c r="DE823"/>
      <c r="DF823"/>
      <c r="DG823">
        <v>568</v>
      </c>
      <c r="DH823">
        <v>380.11602783203125</v>
      </c>
      <c r="DI823">
        <v>-8.4177484512329102</v>
      </c>
      <c r="DJ823">
        <v>53.9375</v>
      </c>
      <c r="DK823">
        <v>97</v>
      </c>
      <c r="DL823">
        <v>119.5</v>
      </c>
      <c r="DM823"/>
      <c r="DN823"/>
      <c r="DO823"/>
      <c r="DP823"/>
      <c r="DQ823"/>
      <c r="DR823"/>
      <c r="DS823"/>
      <c r="DT823"/>
      <c r="DU823"/>
      <c r="DV823"/>
      <c r="DW823"/>
      <c r="DX823"/>
      <c r="DY823"/>
      <c r="DZ823"/>
      <c r="EA823"/>
      <c r="EB823"/>
      <c r="EC823"/>
      <c r="ED823"/>
      <c r="EE823"/>
      <c r="EF823"/>
      <c r="EG823"/>
      <c r="EH823"/>
      <c r="EI823"/>
      <c r="EJ823" s="159"/>
      <c r="EK823" s="159"/>
      <c r="EL823" s="160"/>
      <c r="FA823" s="78"/>
    </row>
    <row r="824" spans="64:157">
      <c r="BL824" s="14"/>
      <c r="BM824" s="66"/>
      <c r="BN824" s="55"/>
      <c r="BZ824" s="14" t="s">
        <v>2905</v>
      </c>
      <c r="CA824" s="245">
        <v>41726.719976851855</v>
      </c>
      <c r="CB824" t="s">
        <v>2960</v>
      </c>
      <c r="CF824" s="71"/>
      <c r="CG824" s="71"/>
      <c r="CH824" s="55"/>
      <c r="CN824"/>
      <c r="CO824"/>
      <c r="CP824"/>
      <c r="CQ824"/>
      <c r="CR824"/>
      <c r="CS824"/>
      <c r="CT824"/>
      <c r="CU824" s="86"/>
      <c r="CV824" s="86"/>
      <c r="CW824" s="86"/>
      <c r="CX824" s="86"/>
      <c r="CY824" s="86"/>
      <c r="CZ824"/>
      <c r="DA824"/>
      <c r="DB824"/>
      <c r="DC824"/>
      <c r="DD824"/>
      <c r="DE824"/>
      <c r="DF824"/>
      <c r="DG824">
        <v>569</v>
      </c>
      <c r="DH824">
        <v>380.11602783203125</v>
      </c>
      <c r="DI824">
        <v>-8.3324384689331055</v>
      </c>
      <c r="DJ824">
        <v>52.625</v>
      </c>
      <c r="DK824">
        <v>96</v>
      </c>
      <c r="DL824">
        <v>119.5</v>
      </c>
      <c r="DM824"/>
      <c r="DN824"/>
      <c r="DO824"/>
      <c r="DP824"/>
      <c r="DQ824"/>
      <c r="DR824"/>
      <c r="DS824"/>
      <c r="DT824"/>
      <c r="DU824"/>
      <c r="DV824"/>
      <c r="DW824"/>
      <c r="DX824"/>
      <c r="DY824"/>
      <c r="DZ824"/>
      <c r="EA824"/>
      <c r="EB824"/>
      <c r="EC824"/>
      <c r="ED824"/>
      <c r="EE824"/>
      <c r="EF824"/>
      <c r="EG824"/>
      <c r="EH824"/>
      <c r="EI824"/>
      <c r="EJ824" s="159"/>
      <c r="EK824" s="159"/>
      <c r="EL824" s="160"/>
      <c r="FA824" s="78"/>
    </row>
    <row r="825" spans="64:157">
      <c r="BL825" s="14"/>
      <c r="BM825" s="66"/>
      <c r="BN825" s="55"/>
      <c r="BZ825" s="14" t="s">
        <v>2907</v>
      </c>
      <c r="CA825" s="245">
        <v>41726.719976851855</v>
      </c>
      <c r="CB825" t="s">
        <v>2961</v>
      </c>
      <c r="CF825" s="71"/>
      <c r="CG825" s="71"/>
      <c r="CH825" s="55"/>
      <c r="CN825"/>
      <c r="CO825"/>
      <c r="CP825"/>
      <c r="CQ825"/>
      <c r="CR825"/>
      <c r="CS825"/>
      <c r="CT825"/>
      <c r="CU825" s="86"/>
      <c r="CV825" s="86"/>
      <c r="CW825" s="86"/>
      <c r="CX825" s="86"/>
      <c r="CY825" s="86"/>
      <c r="CZ825"/>
      <c r="DA825"/>
      <c r="DB825"/>
      <c r="DC825"/>
      <c r="DD825"/>
      <c r="DE825"/>
      <c r="DF825"/>
      <c r="DG825">
        <v>570</v>
      </c>
      <c r="DH825">
        <v>380.11602783203125</v>
      </c>
      <c r="DI825">
        <v>-8.2475624084472656</v>
      </c>
      <c r="DJ825">
        <v>50.470588684082031</v>
      </c>
      <c r="DK825">
        <v>97</v>
      </c>
      <c r="DL825">
        <v>120</v>
      </c>
      <c r="DM825"/>
      <c r="DN825"/>
      <c r="DO825"/>
      <c r="DP825"/>
      <c r="DQ825"/>
      <c r="DR825"/>
      <c r="DS825"/>
      <c r="DT825"/>
      <c r="DU825"/>
      <c r="DV825"/>
      <c r="DW825"/>
      <c r="DX825"/>
      <c r="DY825"/>
      <c r="DZ825"/>
      <c r="EA825"/>
      <c r="EB825"/>
      <c r="EC825"/>
      <c r="ED825"/>
      <c r="EE825"/>
      <c r="EF825"/>
      <c r="EG825"/>
      <c r="EH825"/>
      <c r="EI825"/>
      <c r="EJ825" s="159"/>
      <c r="EK825" s="159"/>
      <c r="EL825" s="160"/>
      <c r="FA825" s="78"/>
    </row>
    <row r="826" spans="64:157">
      <c r="BL826" s="14"/>
      <c r="BM826" s="66"/>
      <c r="BN826" s="55"/>
      <c r="BZ826" s="14" t="s">
        <v>2909</v>
      </c>
      <c r="CA826" s="245">
        <v>41726.719976851855</v>
      </c>
      <c r="CB826" t="s">
        <v>2962</v>
      </c>
      <c r="CF826" s="71"/>
      <c r="CG826" s="71"/>
      <c r="CH826" s="55"/>
      <c r="CN826"/>
      <c r="CO826"/>
      <c r="CP826"/>
      <c r="CQ826"/>
      <c r="CR826"/>
      <c r="CS826"/>
      <c r="CT826"/>
      <c r="CU826" s="86"/>
      <c r="CV826" s="86"/>
      <c r="CW826" s="86"/>
      <c r="CX826" s="86"/>
      <c r="CY826" s="86"/>
      <c r="CZ826"/>
      <c r="DA826"/>
      <c r="DB826"/>
      <c r="DC826"/>
      <c r="DD826"/>
      <c r="DE826"/>
      <c r="DF826"/>
      <c r="DG826">
        <v>570</v>
      </c>
      <c r="DH826">
        <v>379.11651611328125</v>
      </c>
      <c r="DI826">
        <v>-8.2475624084472656</v>
      </c>
      <c r="DJ826">
        <v>56.75</v>
      </c>
      <c r="DK826">
        <v>96</v>
      </c>
      <c r="DL826">
        <v>119.5</v>
      </c>
      <c r="DM826"/>
      <c r="DN826"/>
      <c r="DO826"/>
      <c r="DP826"/>
      <c r="DQ826"/>
      <c r="DR826"/>
      <c r="DS826"/>
      <c r="DT826"/>
      <c r="DU826"/>
      <c r="DV826"/>
      <c r="DW826"/>
      <c r="DX826"/>
      <c r="DY826"/>
      <c r="DZ826"/>
      <c r="EA826"/>
      <c r="EB826"/>
      <c r="EC826"/>
      <c r="ED826"/>
      <c r="EE826"/>
      <c r="EF826"/>
      <c r="EG826"/>
      <c r="EH826"/>
      <c r="EI826"/>
      <c r="EJ826" s="159"/>
      <c r="EK826" s="159"/>
      <c r="EL826" s="160"/>
      <c r="FA826" s="78"/>
    </row>
    <row r="827" spans="64:157">
      <c r="BL827" s="14"/>
      <c r="BM827" s="66"/>
      <c r="BN827" s="55"/>
      <c r="BZ827" s="14" t="s">
        <v>2454</v>
      </c>
      <c r="CA827" s="245">
        <v>41726.719988425924</v>
      </c>
      <c r="CB827" t="s">
        <v>2220</v>
      </c>
      <c r="CF827" s="71"/>
      <c r="CG827" s="71"/>
      <c r="CH827" s="55"/>
      <c r="CN827"/>
      <c r="CO827"/>
      <c r="CP827"/>
      <c r="CQ827"/>
      <c r="CR827"/>
      <c r="CS827"/>
      <c r="CT827"/>
      <c r="CU827" s="86"/>
      <c r="CV827" s="86"/>
      <c r="CW827" s="86"/>
      <c r="CX827" s="86"/>
      <c r="CY827" s="86"/>
      <c r="CZ827"/>
      <c r="DA827"/>
      <c r="DB827"/>
      <c r="DC827"/>
      <c r="DD827"/>
      <c r="DE827"/>
      <c r="DF827"/>
      <c r="DG827">
        <v>571</v>
      </c>
      <c r="DH827">
        <v>378.60888671875</v>
      </c>
      <c r="DI827">
        <v>-8.1631202697753906</v>
      </c>
      <c r="DJ827">
        <v>54.375</v>
      </c>
      <c r="DK827">
        <v>96</v>
      </c>
      <c r="DL827">
        <v>119.5</v>
      </c>
      <c r="DM827"/>
      <c r="DN827"/>
      <c r="DO827"/>
      <c r="DP827"/>
      <c r="DQ827"/>
      <c r="DR827"/>
      <c r="DS827"/>
      <c r="DT827"/>
      <c r="DU827"/>
      <c r="DV827"/>
      <c r="DW827"/>
      <c r="DX827"/>
      <c r="DY827"/>
      <c r="DZ827"/>
      <c r="EA827"/>
      <c r="EB827"/>
      <c r="EC827"/>
      <c r="ED827"/>
      <c r="EE827"/>
      <c r="EF827"/>
      <c r="EG827"/>
      <c r="EH827"/>
      <c r="EI827"/>
      <c r="EJ827" s="159"/>
      <c r="EK827" s="159"/>
      <c r="EL827" s="160"/>
      <c r="FA827" s="78"/>
    </row>
    <row r="828" spans="64:157">
      <c r="BL828" s="14"/>
      <c r="BM828" s="66"/>
      <c r="BN828" s="55"/>
      <c r="BZ828" s="14" t="s">
        <v>427</v>
      </c>
      <c r="CA828" s="245">
        <v>41726.719988425924</v>
      </c>
      <c r="CB828" t="s">
        <v>2963</v>
      </c>
      <c r="CF828" s="71"/>
      <c r="CG828" s="71"/>
      <c r="CH828" s="55"/>
      <c r="CN828"/>
      <c r="CO828"/>
      <c r="CP828"/>
      <c r="CQ828"/>
      <c r="CR828"/>
      <c r="CS828"/>
      <c r="CT828"/>
      <c r="CU828" s="86"/>
      <c r="CV828" s="86"/>
      <c r="CW828" s="86"/>
      <c r="CX828" s="86"/>
      <c r="CY828" s="86"/>
      <c r="CZ828"/>
      <c r="DA828"/>
      <c r="DB828"/>
      <c r="DC828"/>
      <c r="DD828"/>
      <c r="DE828"/>
      <c r="DF828"/>
      <c r="DG828">
        <v>571</v>
      </c>
      <c r="DH828">
        <v>377.32293701171875</v>
      </c>
      <c r="DI828">
        <v>-8.1631202697753906</v>
      </c>
      <c r="DJ828">
        <v>58.266666412353516</v>
      </c>
      <c r="DK828">
        <v>99</v>
      </c>
      <c r="DL828">
        <v>120</v>
      </c>
      <c r="DM828"/>
      <c r="DN828"/>
      <c r="DO828"/>
      <c r="DP828"/>
      <c r="DQ828"/>
      <c r="DR828"/>
      <c r="DS828"/>
      <c r="DT828"/>
      <c r="DU828"/>
      <c r="DV828"/>
      <c r="DW828"/>
      <c r="DX828"/>
      <c r="DY828"/>
      <c r="DZ828"/>
      <c r="EA828"/>
      <c r="EB828"/>
      <c r="EC828"/>
      <c r="ED828"/>
      <c r="EE828"/>
      <c r="EF828"/>
      <c r="EG828"/>
      <c r="EH828"/>
      <c r="EI828"/>
      <c r="EJ828" s="159"/>
      <c r="EK828" s="159"/>
      <c r="EL828" s="160"/>
      <c r="FA828" s="78"/>
    </row>
    <row r="829" spans="64:157">
      <c r="BL829" s="14"/>
      <c r="BM829" s="66"/>
      <c r="BN829" s="55"/>
      <c r="BZ829" s="14" t="s">
        <v>2903</v>
      </c>
      <c r="CA829" s="245">
        <v>41726.719988425924</v>
      </c>
      <c r="CB829" t="s">
        <v>2964</v>
      </c>
      <c r="CF829" s="71"/>
      <c r="CG829" s="71"/>
      <c r="CH829" s="55"/>
      <c r="CN829"/>
      <c r="CO829"/>
      <c r="CP829"/>
      <c r="CQ829"/>
      <c r="CR829"/>
      <c r="CS829"/>
      <c r="CT829"/>
      <c r="CU829" s="86"/>
      <c r="CV829" s="86"/>
      <c r="CW829" s="86"/>
      <c r="CX829" s="86"/>
      <c r="CY829" s="86"/>
      <c r="CZ829"/>
      <c r="DA829"/>
      <c r="DB829"/>
      <c r="DC829"/>
      <c r="DD829"/>
      <c r="DE829"/>
      <c r="DF829"/>
      <c r="DG829">
        <v>572</v>
      </c>
      <c r="DH829">
        <v>378.13064575195312</v>
      </c>
      <c r="DI829">
        <v>-8.0791139602661133</v>
      </c>
      <c r="DJ829">
        <v>47.882354736328125</v>
      </c>
      <c r="DK829">
        <v>98</v>
      </c>
      <c r="DL829">
        <v>120</v>
      </c>
      <c r="DM829"/>
      <c r="DN829"/>
      <c r="DO829"/>
      <c r="DP829"/>
      <c r="DQ829"/>
      <c r="DR829"/>
      <c r="DS829"/>
      <c r="DT829"/>
      <c r="DU829"/>
      <c r="DV829"/>
      <c r="DW829"/>
      <c r="DX829"/>
      <c r="DY829"/>
      <c r="DZ829"/>
      <c r="EA829"/>
      <c r="EB829"/>
      <c r="EC829"/>
      <c r="ED829"/>
      <c r="EE829"/>
      <c r="EF829"/>
      <c r="EG829"/>
      <c r="EH829"/>
      <c r="EI829"/>
      <c r="EJ829" s="159"/>
      <c r="EK829" s="159"/>
      <c r="EL829" s="160"/>
      <c r="FA829" s="78"/>
    </row>
    <row r="830" spans="64:157">
      <c r="BL830" s="14"/>
      <c r="BM830" s="66"/>
      <c r="BN830" s="55"/>
      <c r="BZ830" s="14" t="s">
        <v>2905</v>
      </c>
      <c r="CA830" s="245">
        <v>41726.719988425924</v>
      </c>
      <c r="CB830" t="s">
        <v>2965</v>
      </c>
      <c r="CF830" s="71"/>
      <c r="CG830" s="71"/>
      <c r="CH830" s="55"/>
      <c r="CN830"/>
      <c r="CO830"/>
      <c r="CP830"/>
      <c r="CQ830"/>
      <c r="CR830"/>
      <c r="CS830"/>
      <c r="CT830"/>
      <c r="CU830" s="86"/>
      <c r="CV830" s="86"/>
      <c r="CW830" s="86"/>
      <c r="CX830" s="86"/>
      <c r="CY830" s="86"/>
      <c r="CZ830"/>
      <c r="DA830"/>
      <c r="DB830"/>
      <c r="DC830"/>
      <c r="DD830"/>
      <c r="DE830"/>
      <c r="DF830"/>
      <c r="DG830">
        <v>573</v>
      </c>
      <c r="DH830">
        <v>378.13064575195312</v>
      </c>
      <c r="DI830">
        <v>-7.9955410957336426</v>
      </c>
      <c r="DJ830">
        <v>52.1875</v>
      </c>
      <c r="DK830">
        <v>99</v>
      </c>
      <c r="DL830">
        <v>119.5</v>
      </c>
      <c r="DM830"/>
      <c r="DN830"/>
      <c r="DO830"/>
      <c r="DP830"/>
      <c r="DQ830"/>
      <c r="DR830"/>
      <c r="DS830"/>
      <c r="DT830"/>
      <c r="DU830"/>
      <c r="DV830"/>
      <c r="DW830"/>
      <c r="DX830"/>
      <c r="DY830"/>
      <c r="DZ830"/>
      <c r="EA830"/>
      <c r="EB830"/>
      <c r="EC830"/>
      <c r="ED830"/>
      <c r="EE830"/>
      <c r="EF830"/>
      <c r="EG830"/>
      <c r="EH830"/>
      <c r="EI830"/>
      <c r="EJ830" s="159"/>
      <c r="EK830" s="159"/>
      <c r="EL830" s="160"/>
      <c r="FA830" s="78"/>
    </row>
    <row r="831" spans="64:157">
      <c r="BL831" s="14"/>
      <c r="BM831" s="66"/>
      <c r="BN831" s="55"/>
      <c r="BZ831" s="14" t="s">
        <v>2907</v>
      </c>
      <c r="CA831" s="245">
        <v>41726.719988425924</v>
      </c>
      <c r="CB831" t="s">
        <v>2966</v>
      </c>
      <c r="CF831" s="71"/>
      <c r="CG831" s="71"/>
      <c r="CH831" s="55"/>
      <c r="CN831"/>
      <c r="CO831"/>
      <c r="CP831"/>
      <c r="CQ831"/>
      <c r="CR831"/>
      <c r="CS831"/>
      <c r="CT831"/>
      <c r="CU831" s="86"/>
      <c r="CV831" s="86"/>
      <c r="CW831" s="86"/>
      <c r="CX831" s="86"/>
      <c r="CY831" s="86"/>
      <c r="CZ831"/>
      <c r="DA831"/>
      <c r="DB831"/>
      <c r="DC831"/>
      <c r="DD831"/>
      <c r="DE831"/>
      <c r="DF831"/>
      <c r="DG831">
        <v>574</v>
      </c>
      <c r="DH831">
        <v>378.13064575195312</v>
      </c>
      <c r="DI831">
        <v>-7.9124035835266113</v>
      </c>
      <c r="DJ831">
        <v>51.625</v>
      </c>
      <c r="DK831">
        <v>96</v>
      </c>
      <c r="DL831">
        <v>119.5</v>
      </c>
      <c r="DM831"/>
      <c r="DN831"/>
      <c r="DO831"/>
      <c r="DP831"/>
      <c r="DQ831"/>
      <c r="DR831"/>
      <c r="DS831"/>
      <c r="DT831"/>
      <c r="DU831"/>
      <c r="DV831"/>
      <c r="DW831"/>
      <c r="DX831"/>
      <c r="DY831"/>
      <c r="DZ831"/>
      <c r="EA831"/>
      <c r="EB831"/>
      <c r="EC831"/>
      <c r="ED831"/>
      <c r="EE831"/>
      <c r="EF831"/>
      <c r="EG831"/>
      <c r="EH831"/>
      <c r="EI831"/>
      <c r="EJ831" s="159"/>
      <c r="EK831" s="159"/>
      <c r="EL831" s="160"/>
      <c r="FA831" s="78"/>
    </row>
    <row r="832" spans="64:157">
      <c r="BL832" s="14"/>
      <c r="BM832" s="66"/>
      <c r="BN832" s="55"/>
      <c r="BZ832" s="14" t="s">
        <v>2909</v>
      </c>
      <c r="CA832" s="245">
        <v>41726.719988425924</v>
      </c>
      <c r="CB832" t="s">
        <v>2967</v>
      </c>
      <c r="CF832" s="71"/>
      <c r="CG832" s="71"/>
      <c r="CH832" s="55"/>
      <c r="CN832"/>
      <c r="CO832"/>
      <c r="CP832"/>
      <c r="CQ832"/>
      <c r="CR832"/>
      <c r="CS832"/>
      <c r="CT832"/>
      <c r="CU832" s="86"/>
      <c r="CV832" s="86"/>
      <c r="CW832" s="86"/>
      <c r="CX832" s="86"/>
      <c r="CY832" s="86"/>
      <c r="CZ832"/>
      <c r="DA832"/>
      <c r="DB832"/>
      <c r="DC832"/>
      <c r="DD832"/>
      <c r="DE832"/>
      <c r="DF832"/>
      <c r="DG832">
        <v>574</v>
      </c>
      <c r="DH832">
        <v>378.13064575195312</v>
      </c>
      <c r="DI832">
        <v>-7.9124035835266113</v>
      </c>
      <c r="DJ832">
        <v>51.75</v>
      </c>
      <c r="DK832">
        <v>96</v>
      </c>
      <c r="DL832">
        <v>119.5</v>
      </c>
      <c r="DM832"/>
      <c r="DN832"/>
      <c r="DO832"/>
      <c r="DP832"/>
      <c r="DQ832"/>
      <c r="DR832"/>
      <c r="DS832"/>
      <c r="DT832"/>
      <c r="DU832"/>
      <c r="DV832"/>
      <c r="DW832"/>
      <c r="DX832"/>
      <c r="DY832"/>
      <c r="DZ832"/>
      <c r="EA832"/>
      <c r="EB832"/>
      <c r="EC832"/>
      <c r="ED832"/>
      <c r="EE832"/>
      <c r="EF832"/>
      <c r="EG832"/>
      <c r="EH832"/>
      <c r="EI832"/>
      <c r="EJ832" s="159"/>
      <c r="EK832" s="159"/>
      <c r="EL832" s="160"/>
      <c r="FA832" s="78"/>
    </row>
    <row r="833" spans="64:157">
      <c r="BL833" s="14"/>
      <c r="BM833" s="66"/>
      <c r="BN833" s="55"/>
      <c r="BZ833" s="14" t="s">
        <v>2454</v>
      </c>
      <c r="CA833" s="245">
        <v>41726.720000000001</v>
      </c>
      <c r="CB833" t="s">
        <v>2220</v>
      </c>
      <c r="CF833" s="71"/>
      <c r="CG833" s="71"/>
      <c r="CH833" s="55"/>
      <c r="CN833"/>
      <c r="CO833"/>
      <c r="CP833"/>
      <c r="CQ833"/>
      <c r="CR833"/>
      <c r="CS833"/>
      <c r="CT833"/>
      <c r="CU833" s="86"/>
      <c r="CV833" s="86"/>
      <c r="CW833" s="86"/>
      <c r="CX833" s="86"/>
      <c r="CY833" s="86"/>
      <c r="CZ833"/>
      <c r="DA833"/>
      <c r="DB833"/>
      <c r="DC833"/>
      <c r="DD833"/>
      <c r="DE833"/>
      <c r="DF833"/>
      <c r="DG833">
        <v>575</v>
      </c>
      <c r="DH833">
        <v>378.13064575195312</v>
      </c>
      <c r="DI833">
        <v>-7.8296999931335449</v>
      </c>
      <c r="DJ833">
        <v>52.125</v>
      </c>
      <c r="DK833">
        <v>96</v>
      </c>
      <c r="DL833">
        <v>119.5</v>
      </c>
      <c r="DM833"/>
      <c r="DN833"/>
      <c r="DO833"/>
      <c r="DP833"/>
      <c r="DQ833"/>
      <c r="DR833"/>
      <c r="DS833"/>
      <c r="DT833"/>
      <c r="DU833"/>
      <c r="DV833"/>
      <c r="DW833"/>
      <c r="DX833"/>
      <c r="DY833"/>
      <c r="DZ833"/>
      <c r="EA833"/>
      <c r="EB833"/>
      <c r="EC833"/>
      <c r="ED833"/>
      <c r="EE833"/>
      <c r="EF833"/>
      <c r="EG833"/>
      <c r="EH833"/>
      <c r="EI833"/>
      <c r="EJ833" s="159"/>
      <c r="EK833" s="159"/>
      <c r="EL833" s="160"/>
      <c r="FA833" s="78"/>
    </row>
    <row r="834" spans="64:157">
      <c r="BL834" s="14"/>
      <c r="BM834" s="66"/>
      <c r="BN834" s="55"/>
      <c r="BZ834" s="14" t="s">
        <v>427</v>
      </c>
      <c r="CA834" s="245">
        <v>41726.720000000001</v>
      </c>
      <c r="CB834" t="s">
        <v>2968</v>
      </c>
      <c r="CF834" s="71"/>
      <c r="CG834" s="71"/>
      <c r="CH834" s="55"/>
      <c r="CN834"/>
      <c r="CO834"/>
      <c r="CP834"/>
      <c r="CQ834"/>
      <c r="CR834"/>
      <c r="CS834"/>
      <c r="CT834"/>
      <c r="CU834" s="86"/>
      <c r="CV834" s="86"/>
      <c r="CW834" s="86"/>
      <c r="CX834" s="86"/>
      <c r="CY834" s="86"/>
      <c r="CZ834"/>
      <c r="DA834"/>
      <c r="DB834"/>
      <c r="DC834"/>
      <c r="DD834"/>
      <c r="DE834"/>
      <c r="DF834"/>
      <c r="DG834">
        <v>575</v>
      </c>
      <c r="DH834">
        <v>379.1529541015625</v>
      </c>
      <c r="DI834">
        <v>-7.8296999931335449</v>
      </c>
      <c r="DJ834">
        <v>47.058822631835937</v>
      </c>
      <c r="DK834">
        <v>92</v>
      </c>
      <c r="DL834">
        <v>120</v>
      </c>
      <c r="DM834"/>
      <c r="DN834"/>
      <c r="DO834"/>
      <c r="DP834"/>
      <c r="DQ834"/>
      <c r="DR834"/>
      <c r="DS834"/>
      <c r="DT834"/>
      <c r="DU834"/>
      <c r="DV834"/>
      <c r="DW834"/>
      <c r="DX834"/>
      <c r="DY834"/>
      <c r="DZ834"/>
      <c r="EA834"/>
      <c r="EB834"/>
      <c r="EC834"/>
      <c r="ED834"/>
      <c r="EE834"/>
      <c r="EF834"/>
      <c r="EG834"/>
      <c r="EH834"/>
      <c r="EI834"/>
      <c r="EJ834" s="159"/>
      <c r="EK834" s="159"/>
      <c r="EL834" s="160"/>
      <c r="FA834" s="78"/>
    </row>
    <row r="835" spans="64:157">
      <c r="BL835" s="14"/>
      <c r="BM835" s="66"/>
      <c r="BN835" s="55"/>
      <c r="BZ835" s="14" t="s">
        <v>2903</v>
      </c>
      <c r="CA835" s="245">
        <v>41726.720000000001</v>
      </c>
      <c r="CB835" t="s">
        <v>2969</v>
      </c>
      <c r="CF835" s="71"/>
      <c r="CG835" s="71"/>
      <c r="CH835" s="55"/>
      <c r="CN835"/>
      <c r="CO835"/>
      <c r="CP835"/>
      <c r="CQ835"/>
      <c r="CR835"/>
      <c r="CS835"/>
      <c r="CT835"/>
      <c r="CU835" s="86"/>
      <c r="CV835" s="86"/>
      <c r="CW835" s="86"/>
      <c r="CX835" s="86"/>
      <c r="CY835" s="86"/>
      <c r="CZ835"/>
      <c r="DA835"/>
      <c r="DB835"/>
      <c r="DC835"/>
      <c r="DD835"/>
      <c r="DE835"/>
      <c r="DF835"/>
      <c r="DG835">
        <v>576</v>
      </c>
      <c r="DH835">
        <v>377.53680419921875</v>
      </c>
      <c r="DI835">
        <v>-7.7474308013916016</v>
      </c>
      <c r="DJ835">
        <v>60.333332061767578</v>
      </c>
      <c r="DK835">
        <v>95</v>
      </c>
      <c r="DL835">
        <v>120</v>
      </c>
      <c r="DM835"/>
      <c r="DN835"/>
      <c r="DO835"/>
      <c r="DP835"/>
      <c r="DQ835"/>
      <c r="DR835"/>
      <c r="DS835"/>
      <c r="DT835"/>
      <c r="DU835"/>
      <c r="DV835"/>
      <c r="DW835"/>
      <c r="DX835"/>
      <c r="DY835"/>
      <c r="DZ835"/>
      <c r="EA835"/>
      <c r="EB835"/>
      <c r="EC835"/>
      <c r="ED835"/>
      <c r="EE835"/>
      <c r="EF835"/>
      <c r="EG835"/>
      <c r="EH835"/>
      <c r="EI835"/>
      <c r="EJ835" s="159"/>
      <c r="EK835" s="159"/>
      <c r="EL835" s="160"/>
      <c r="FA835" s="78"/>
    </row>
    <row r="836" spans="64:157">
      <c r="BL836" s="14"/>
      <c r="BM836" s="66"/>
      <c r="BN836" s="55"/>
      <c r="BZ836" s="14" t="s">
        <v>2905</v>
      </c>
      <c r="CA836" s="245">
        <v>41726.720000000001</v>
      </c>
      <c r="CB836" t="s">
        <v>2970</v>
      </c>
      <c r="CF836" s="71"/>
      <c r="CG836" s="71"/>
      <c r="CH836" s="55"/>
      <c r="CN836"/>
      <c r="CO836"/>
      <c r="CP836"/>
      <c r="CQ836"/>
      <c r="CR836"/>
      <c r="CS836"/>
      <c r="CT836"/>
      <c r="CU836" s="86"/>
      <c r="CV836" s="86"/>
      <c r="CW836" s="86"/>
      <c r="CX836" s="86"/>
      <c r="CY836" s="86"/>
      <c r="CZ836"/>
      <c r="DA836"/>
      <c r="DB836"/>
      <c r="DC836"/>
      <c r="DD836"/>
      <c r="DE836"/>
      <c r="DF836"/>
      <c r="DG836">
        <v>577</v>
      </c>
      <c r="DH836">
        <v>377.53680419921875</v>
      </c>
      <c r="DI836">
        <v>-7.6655964851379395</v>
      </c>
      <c r="DJ836">
        <v>54.3125</v>
      </c>
      <c r="DK836">
        <v>97</v>
      </c>
      <c r="DL836">
        <v>119.5</v>
      </c>
      <c r="DM836"/>
      <c r="DN836"/>
      <c r="DO836"/>
      <c r="DP836"/>
      <c r="DQ836"/>
      <c r="DR836"/>
      <c r="DS836"/>
      <c r="DT836"/>
      <c r="DU836"/>
      <c r="DV836"/>
      <c r="DW836"/>
      <c r="DX836"/>
      <c r="DY836"/>
      <c r="DZ836"/>
      <c r="EA836"/>
      <c r="EB836"/>
      <c r="EC836"/>
      <c r="ED836"/>
      <c r="EE836"/>
      <c r="EF836"/>
      <c r="EG836"/>
      <c r="EH836"/>
      <c r="EI836"/>
      <c r="EJ836" s="159"/>
      <c r="EK836" s="159"/>
      <c r="EL836" s="160"/>
      <c r="FA836" s="78"/>
    </row>
    <row r="837" spans="64:157">
      <c r="BL837" s="14"/>
      <c r="BM837" s="66"/>
      <c r="BN837" s="55"/>
      <c r="BZ837" s="14" t="s">
        <v>2907</v>
      </c>
      <c r="CA837" s="245">
        <v>41726.720000000001</v>
      </c>
      <c r="CB837" t="s">
        <v>2971</v>
      </c>
      <c r="CF837" s="71"/>
      <c r="CG837" s="71"/>
      <c r="CH837" s="55"/>
      <c r="CN837"/>
      <c r="CO837"/>
      <c r="CP837"/>
      <c r="CQ837"/>
      <c r="CR837"/>
      <c r="CS837"/>
      <c r="CT837"/>
      <c r="CU837" s="86"/>
      <c r="CV837" s="86"/>
      <c r="CW837" s="86"/>
      <c r="CX837" s="86"/>
      <c r="CY837" s="86"/>
      <c r="CZ837"/>
      <c r="DA837"/>
      <c r="DB837"/>
      <c r="DC837"/>
      <c r="DD837"/>
      <c r="DE837"/>
      <c r="DF837"/>
      <c r="DG837">
        <v>578</v>
      </c>
      <c r="DH837">
        <v>376.99496459960937</v>
      </c>
      <c r="DI837">
        <v>-7.5841965675354004</v>
      </c>
      <c r="DJ837">
        <v>55.125</v>
      </c>
      <c r="DK837">
        <v>96</v>
      </c>
      <c r="DL837">
        <v>119.5</v>
      </c>
      <c r="DM837"/>
      <c r="DN837"/>
      <c r="DO837"/>
      <c r="DP837"/>
      <c r="DQ837"/>
      <c r="DR837"/>
      <c r="DS837"/>
      <c r="DT837"/>
      <c r="DU837"/>
      <c r="DV837"/>
      <c r="DW837"/>
      <c r="DX837"/>
      <c r="DY837"/>
      <c r="DZ837"/>
      <c r="EA837"/>
      <c r="EB837"/>
      <c r="EC837"/>
      <c r="ED837"/>
      <c r="EE837"/>
      <c r="EF837"/>
      <c r="EG837"/>
      <c r="EH837"/>
      <c r="EI837"/>
      <c r="EJ837" s="159"/>
      <c r="EK837" s="159"/>
      <c r="EL837" s="160"/>
      <c r="FA837" s="78"/>
    </row>
    <row r="838" spans="64:157">
      <c r="BL838" s="14"/>
      <c r="BM838" s="66"/>
      <c r="BN838" s="55"/>
      <c r="BZ838" s="14" t="s">
        <v>2909</v>
      </c>
      <c r="CA838" s="245">
        <v>41726.720000000001</v>
      </c>
      <c r="CB838" t="s">
        <v>2972</v>
      </c>
      <c r="CF838" s="71"/>
      <c r="CG838" s="71"/>
      <c r="CH838" s="55"/>
      <c r="CN838"/>
      <c r="CO838"/>
      <c r="CP838"/>
      <c r="CQ838"/>
      <c r="CR838"/>
      <c r="CS838"/>
      <c r="CT838"/>
      <c r="CU838" s="86"/>
      <c r="CV838" s="86"/>
      <c r="CW838" s="86"/>
      <c r="CX838" s="86"/>
      <c r="CY838" s="86"/>
      <c r="CZ838"/>
      <c r="DA838"/>
      <c r="DB838"/>
      <c r="DC838"/>
      <c r="DD838"/>
      <c r="DE838"/>
      <c r="DF838"/>
      <c r="DG838">
        <v>578</v>
      </c>
      <c r="DH838">
        <v>376.99496459960937</v>
      </c>
      <c r="DI838">
        <v>-7.5841965675354004</v>
      </c>
      <c r="DJ838">
        <v>52.9375</v>
      </c>
      <c r="DK838">
        <v>96</v>
      </c>
      <c r="DL838">
        <v>119.5</v>
      </c>
      <c r="DM838"/>
      <c r="DN838"/>
      <c r="DO838"/>
      <c r="DP838"/>
      <c r="DQ838"/>
      <c r="DR838"/>
      <c r="DS838"/>
      <c r="DT838"/>
      <c r="DU838"/>
      <c r="DV838"/>
      <c r="DW838"/>
      <c r="DX838"/>
      <c r="DY838"/>
      <c r="DZ838"/>
      <c r="EA838"/>
      <c r="EB838"/>
      <c r="EC838"/>
      <c r="ED838"/>
      <c r="EE838"/>
      <c r="EF838"/>
      <c r="EG838"/>
      <c r="EH838"/>
      <c r="EI838"/>
      <c r="EJ838" s="159"/>
      <c r="EK838" s="159"/>
      <c r="EL838" s="160"/>
      <c r="FA838" s="78"/>
    </row>
    <row r="839" spans="64:157">
      <c r="BL839" s="14"/>
      <c r="BM839" s="66"/>
      <c r="BN839" s="55"/>
      <c r="BZ839" s="14" t="s">
        <v>2454</v>
      </c>
      <c r="CA839" s="245">
        <v>41726.720011574071</v>
      </c>
      <c r="CB839" t="s">
        <v>2220</v>
      </c>
      <c r="CF839" s="71"/>
      <c r="CG839" s="71"/>
      <c r="CH839" s="55"/>
      <c r="CN839"/>
      <c r="CO839"/>
      <c r="CP839"/>
      <c r="CQ839"/>
      <c r="CR839"/>
      <c r="CS839"/>
      <c r="CT839"/>
      <c r="CU839" s="86"/>
      <c r="CV839" s="86"/>
      <c r="CW839" s="86"/>
      <c r="CX839" s="86"/>
      <c r="CY839" s="86"/>
      <c r="CZ839"/>
      <c r="DA839"/>
      <c r="DB839"/>
      <c r="DC839"/>
      <c r="DD839"/>
      <c r="DE839"/>
      <c r="DF839"/>
      <c r="DG839">
        <v>579</v>
      </c>
      <c r="DH839">
        <v>376.50765991210937</v>
      </c>
      <c r="DI839">
        <v>-7.5032310485839844</v>
      </c>
      <c r="DJ839">
        <v>54.933334350585938</v>
      </c>
      <c r="DK839">
        <v>92</v>
      </c>
      <c r="DL839">
        <v>120</v>
      </c>
      <c r="DM839"/>
      <c r="DN839"/>
      <c r="DO839"/>
      <c r="DP839"/>
      <c r="DQ839"/>
      <c r="DR839"/>
      <c r="DS839"/>
      <c r="DT839"/>
      <c r="DU839"/>
      <c r="DV839"/>
      <c r="DW839"/>
      <c r="DX839"/>
      <c r="DY839"/>
      <c r="DZ839"/>
      <c r="EA839"/>
      <c r="EB839"/>
      <c r="EC839"/>
      <c r="ED839"/>
      <c r="EE839"/>
      <c r="EF839"/>
      <c r="EG839"/>
      <c r="EH839"/>
      <c r="EI839"/>
      <c r="EJ839" s="159"/>
      <c r="EK839" s="159"/>
      <c r="EL839" s="160"/>
      <c r="FA839" s="78"/>
    </row>
    <row r="840" spans="64:157">
      <c r="BL840" s="14"/>
      <c r="BM840" s="66"/>
      <c r="BN840" s="55"/>
      <c r="BZ840" s="14" t="s">
        <v>427</v>
      </c>
      <c r="CA840" s="245">
        <v>41726.720011574071</v>
      </c>
      <c r="CB840" t="s">
        <v>2973</v>
      </c>
      <c r="CF840" s="71"/>
      <c r="CG840" s="71"/>
      <c r="CH840" s="55"/>
      <c r="CN840"/>
      <c r="CO840"/>
      <c r="CP840"/>
      <c r="CQ840"/>
      <c r="CR840"/>
      <c r="CS840"/>
      <c r="CT840"/>
      <c r="CU840" s="86"/>
      <c r="CV840" s="86"/>
      <c r="CW840" s="86"/>
      <c r="CX840" s="86"/>
      <c r="CY840" s="86"/>
      <c r="CZ840"/>
      <c r="DA840"/>
      <c r="DB840"/>
      <c r="DC840"/>
      <c r="DD840"/>
      <c r="DE840"/>
      <c r="DF840"/>
      <c r="DG840">
        <v>579</v>
      </c>
      <c r="DH840">
        <v>376.50765991210937</v>
      </c>
      <c r="DI840">
        <v>-7.5032310485839844</v>
      </c>
      <c r="DJ840">
        <v>51.3125</v>
      </c>
      <c r="DK840">
        <v>91</v>
      </c>
      <c r="DL840">
        <v>119.5</v>
      </c>
      <c r="DM840"/>
      <c r="DN840"/>
      <c r="DO840"/>
      <c r="DP840"/>
      <c r="DQ840"/>
      <c r="DR840"/>
      <c r="DS840"/>
      <c r="DT840"/>
      <c r="DU840"/>
      <c r="DV840"/>
      <c r="DW840"/>
      <c r="DX840"/>
      <c r="DY840"/>
      <c r="DZ840"/>
      <c r="EA840"/>
      <c r="EB840"/>
      <c r="EC840"/>
      <c r="ED840"/>
      <c r="EE840"/>
      <c r="EF840"/>
      <c r="EG840"/>
      <c r="EH840"/>
      <c r="EI840"/>
      <c r="EJ840" s="159"/>
      <c r="EK840" s="159"/>
      <c r="EL840" s="160"/>
      <c r="FA840" s="78"/>
    </row>
    <row r="841" spans="64:157">
      <c r="BL841" s="14"/>
      <c r="BM841" s="66"/>
      <c r="BN841" s="55"/>
      <c r="BZ841" s="14" t="s">
        <v>2903</v>
      </c>
      <c r="CA841" s="245">
        <v>41726.720011574071</v>
      </c>
      <c r="CB841" t="s">
        <v>2974</v>
      </c>
      <c r="CF841" s="71"/>
      <c r="CG841" s="71"/>
      <c r="CH841" s="55"/>
      <c r="CN841"/>
      <c r="CO841"/>
      <c r="CP841"/>
      <c r="CQ841"/>
      <c r="CR841"/>
      <c r="CS841"/>
      <c r="CT841"/>
      <c r="CU841" s="86"/>
      <c r="CV841" s="86"/>
      <c r="CW841" s="86"/>
      <c r="CX841" s="86"/>
      <c r="CY841" s="86"/>
      <c r="CZ841"/>
      <c r="DA841"/>
      <c r="DB841"/>
      <c r="DC841"/>
      <c r="DD841"/>
      <c r="DE841"/>
      <c r="DF841"/>
      <c r="DG841">
        <v>580</v>
      </c>
      <c r="DH841">
        <v>376.50765991210937</v>
      </c>
      <c r="DI841">
        <v>-7.4227004051208496</v>
      </c>
      <c r="DJ841">
        <v>50.6875</v>
      </c>
      <c r="DK841">
        <v>96</v>
      </c>
      <c r="DL841">
        <v>120.5</v>
      </c>
      <c r="DM841"/>
      <c r="DN841"/>
      <c r="DO841"/>
      <c r="DP841"/>
      <c r="DQ841"/>
      <c r="DR841"/>
      <c r="DS841"/>
      <c r="DT841"/>
      <c r="DU841"/>
      <c r="DV841"/>
      <c r="DW841"/>
      <c r="DX841"/>
      <c r="DY841"/>
      <c r="DZ841"/>
      <c r="EA841"/>
      <c r="EB841"/>
      <c r="EC841"/>
      <c r="ED841"/>
      <c r="EE841"/>
      <c r="EF841"/>
      <c r="EG841"/>
      <c r="EH841"/>
      <c r="EI841"/>
      <c r="EJ841" s="159"/>
      <c r="EK841" s="159"/>
      <c r="EL841" s="160"/>
      <c r="FA841" s="78"/>
    </row>
    <row r="842" spans="64:157">
      <c r="BL842" s="14"/>
      <c r="BM842" s="66"/>
      <c r="BN842" s="55"/>
      <c r="BZ842" s="14" t="s">
        <v>2905</v>
      </c>
      <c r="CA842" s="245">
        <v>41726.720011574071</v>
      </c>
      <c r="CB842" t="s">
        <v>2975</v>
      </c>
      <c r="CF842" s="71"/>
      <c r="CG842" s="71"/>
      <c r="CH842" s="55"/>
      <c r="CN842"/>
      <c r="CO842"/>
      <c r="CP842"/>
      <c r="CQ842"/>
      <c r="CR842"/>
      <c r="CS842"/>
      <c r="CT842"/>
      <c r="CU842" s="86"/>
      <c r="CV842" s="86"/>
      <c r="CW842" s="86"/>
      <c r="CX842" s="86"/>
      <c r="CY842" s="86"/>
      <c r="CZ842"/>
      <c r="DA842"/>
      <c r="DB842"/>
      <c r="DC842"/>
      <c r="DD842"/>
      <c r="DE842"/>
      <c r="DF842"/>
      <c r="DG842">
        <v>581</v>
      </c>
      <c r="DH842">
        <v>376.50765991210937</v>
      </c>
      <c r="DI842">
        <v>-7.3426036834716797</v>
      </c>
      <c r="DJ842">
        <v>52.0625</v>
      </c>
      <c r="DK842">
        <v>94</v>
      </c>
      <c r="DL842">
        <v>119.5</v>
      </c>
      <c r="DM842"/>
      <c r="DN842"/>
      <c r="DO842"/>
      <c r="DP842"/>
      <c r="DQ842"/>
      <c r="DR842"/>
      <c r="DS842"/>
      <c r="DT842"/>
      <c r="DU842"/>
      <c r="DV842"/>
      <c r="DW842"/>
      <c r="DX842"/>
      <c r="DY842"/>
      <c r="DZ842"/>
      <c r="EA842"/>
      <c r="EB842"/>
      <c r="EC842"/>
      <c r="ED842"/>
      <c r="EE842"/>
      <c r="EF842"/>
      <c r="EG842"/>
      <c r="EH842"/>
      <c r="EI842"/>
      <c r="EJ842" s="159"/>
      <c r="EK842" s="159"/>
      <c r="EL842" s="160"/>
      <c r="FA842" s="78"/>
    </row>
    <row r="843" spans="64:157">
      <c r="BL843" s="14"/>
      <c r="BM843" s="66"/>
      <c r="BN843" s="55"/>
      <c r="BZ843" s="14" t="s">
        <v>2907</v>
      </c>
      <c r="CA843" s="245">
        <v>41726.720011574071</v>
      </c>
      <c r="CB843" t="s">
        <v>2976</v>
      </c>
      <c r="CF843" s="71"/>
      <c r="CG843" s="71"/>
      <c r="CH843" s="55"/>
      <c r="CN843"/>
      <c r="CO843"/>
      <c r="CP843"/>
      <c r="CQ843"/>
      <c r="CR843"/>
      <c r="CS843"/>
      <c r="CT843"/>
      <c r="CU843" s="86"/>
      <c r="CV843" s="86"/>
      <c r="CW843" s="86"/>
      <c r="CX843" s="86"/>
      <c r="CY843" s="86"/>
      <c r="CZ843"/>
      <c r="DA843"/>
      <c r="DB843"/>
      <c r="DC843"/>
      <c r="DD843"/>
      <c r="DE843"/>
      <c r="DF843"/>
      <c r="DG843">
        <v>581</v>
      </c>
      <c r="DH843">
        <v>376.50765991210937</v>
      </c>
      <c r="DI843">
        <v>-7.3426036834716797</v>
      </c>
      <c r="DJ843">
        <v>51</v>
      </c>
      <c r="DK843">
        <v>95</v>
      </c>
      <c r="DL843">
        <v>120</v>
      </c>
      <c r="DM843"/>
      <c r="DN843"/>
      <c r="DO843"/>
      <c r="DP843"/>
      <c r="DQ843"/>
      <c r="DR843"/>
      <c r="DS843"/>
      <c r="DT843"/>
      <c r="DU843"/>
      <c r="DV843"/>
      <c r="DW843"/>
      <c r="DX843"/>
      <c r="DY843"/>
      <c r="DZ843"/>
      <c r="EA843"/>
      <c r="EB843"/>
      <c r="EC843"/>
      <c r="ED843"/>
      <c r="EE843"/>
      <c r="EF843"/>
      <c r="EG843"/>
      <c r="EH843"/>
      <c r="EI843"/>
      <c r="EJ843" s="159"/>
      <c r="EK843" s="159"/>
      <c r="EL843" s="160"/>
      <c r="FA843" s="78"/>
    </row>
    <row r="844" spans="64:157">
      <c r="BL844" s="14"/>
      <c r="BM844" s="66"/>
      <c r="BN844" s="55"/>
      <c r="BZ844" s="14" t="s">
        <v>2909</v>
      </c>
      <c r="CA844" s="245">
        <v>41726.720011574071</v>
      </c>
      <c r="CB844" t="s">
        <v>2977</v>
      </c>
      <c r="CF844" s="71"/>
      <c r="CG844" s="71"/>
      <c r="CH844" s="55"/>
      <c r="CN844"/>
      <c r="CO844"/>
      <c r="CP844"/>
      <c r="CQ844"/>
      <c r="CR844"/>
      <c r="CS844"/>
      <c r="CT844"/>
      <c r="CU844" s="86"/>
      <c r="CV844" s="86"/>
      <c r="CW844" s="86"/>
      <c r="CX844" s="86"/>
      <c r="CY844" s="86"/>
      <c r="CZ844"/>
      <c r="DA844"/>
      <c r="DB844"/>
      <c r="DC844"/>
      <c r="DD844"/>
      <c r="DE844"/>
      <c r="DF844"/>
      <c r="DG844">
        <v>582</v>
      </c>
      <c r="DH844">
        <v>376.50765991210937</v>
      </c>
      <c r="DI844">
        <v>-7.262941837310791</v>
      </c>
      <c r="DJ844">
        <v>53.5625</v>
      </c>
      <c r="DK844">
        <v>96</v>
      </c>
      <c r="DL844">
        <v>119.5</v>
      </c>
      <c r="DM844"/>
      <c r="DN844"/>
      <c r="DO844"/>
      <c r="DP844"/>
      <c r="DQ844"/>
      <c r="DR844"/>
      <c r="DS844"/>
      <c r="DT844"/>
      <c r="DU844"/>
      <c r="DV844"/>
      <c r="DW844"/>
      <c r="DX844"/>
      <c r="DY844"/>
      <c r="DZ844"/>
      <c r="EA844"/>
      <c r="EB844"/>
      <c r="EC844"/>
      <c r="ED844"/>
      <c r="EE844"/>
      <c r="EF844"/>
      <c r="EG844"/>
      <c r="EH844"/>
      <c r="EI844"/>
      <c r="EJ844" s="159"/>
      <c r="EK844" s="159"/>
      <c r="EL844" s="160"/>
      <c r="FA844" s="78"/>
    </row>
    <row r="845" spans="64:157">
      <c r="BL845" s="14"/>
      <c r="BM845" s="66"/>
      <c r="BN845" s="55"/>
      <c r="BZ845" s="14" t="s">
        <v>2454</v>
      </c>
      <c r="CA845" s="245">
        <v>41726.720023148147</v>
      </c>
      <c r="CB845" t="s">
        <v>2220</v>
      </c>
      <c r="CF845" s="71"/>
      <c r="CG845" s="71"/>
      <c r="CH845" s="55"/>
      <c r="CN845"/>
      <c r="CO845"/>
      <c r="CP845"/>
      <c r="CQ845"/>
      <c r="CR845"/>
      <c r="CS845"/>
      <c r="CT845"/>
      <c r="CU845" s="86"/>
      <c r="CV845" s="86"/>
      <c r="CW845" s="86"/>
      <c r="CX845" s="86"/>
      <c r="CY845" s="86"/>
      <c r="CZ845"/>
      <c r="DA845"/>
      <c r="DB845"/>
      <c r="DC845"/>
      <c r="DD845"/>
      <c r="DE845"/>
      <c r="DF845"/>
      <c r="DG845">
        <v>583</v>
      </c>
      <c r="DH845">
        <v>376.50765991210937</v>
      </c>
      <c r="DI845">
        <v>-7.1837143898010254</v>
      </c>
      <c r="DJ845">
        <v>53.6875</v>
      </c>
      <c r="DK845">
        <v>96</v>
      </c>
      <c r="DL845">
        <v>119.5</v>
      </c>
      <c r="DM845"/>
      <c r="DN845"/>
      <c r="DO845"/>
      <c r="DP845"/>
      <c r="DQ845"/>
      <c r="DR845"/>
      <c r="DS845"/>
      <c r="DT845"/>
      <c r="DU845"/>
      <c r="DV845"/>
      <c r="DW845"/>
      <c r="DX845"/>
      <c r="DY845"/>
      <c r="DZ845"/>
      <c r="EA845"/>
      <c r="EB845"/>
      <c r="EC845"/>
      <c r="ED845"/>
      <c r="EE845"/>
      <c r="EF845"/>
      <c r="EG845"/>
      <c r="EH845"/>
      <c r="EI845"/>
      <c r="EJ845" s="159"/>
      <c r="EK845" s="159"/>
      <c r="EL845" s="160"/>
      <c r="FA845" s="78"/>
    </row>
    <row r="846" spans="64:157">
      <c r="BL846" s="14"/>
      <c r="BM846" s="66"/>
      <c r="BN846" s="55"/>
      <c r="BZ846" s="14" t="s">
        <v>427</v>
      </c>
      <c r="CA846" s="245">
        <v>41726.720023148147</v>
      </c>
      <c r="CB846" t="s">
        <v>2978</v>
      </c>
      <c r="CF846" s="71"/>
      <c r="CG846" s="71"/>
      <c r="CH846" s="55"/>
      <c r="CN846"/>
      <c r="CO846"/>
      <c r="CP846"/>
      <c r="CQ846"/>
      <c r="CR846"/>
      <c r="CS846"/>
      <c r="CT846"/>
      <c r="CU846" s="86"/>
      <c r="CV846" s="86"/>
      <c r="CW846" s="86"/>
      <c r="CX846" s="86"/>
      <c r="CY846" s="86"/>
      <c r="CZ846"/>
      <c r="DA846"/>
      <c r="DB846"/>
      <c r="DC846"/>
      <c r="DD846"/>
      <c r="DE846"/>
      <c r="DF846"/>
      <c r="DG846">
        <v>583</v>
      </c>
      <c r="DH846">
        <v>376.50765991210937</v>
      </c>
      <c r="DI846">
        <v>-7.1837143898010254</v>
      </c>
      <c r="DJ846">
        <v>54.375</v>
      </c>
      <c r="DK846">
        <v>95</v>
      </c>
      <c r="DL846">
        <v>119.5</v>
      </c>
      <c r="DM846"/>
      <c r="DN846"/>
      <c r="DO846"/>
      <c r="DP846"/>
      <c r="DQ846"/>
      <c r="DR846"/>
      <c r="DS846"/>
      <c r="DT846"/>
      <c r="DU846"/>
      <c r="DV846"/>
      <c r="DW846"/>
      <c r="DX846"/>
      <c r="DY846"/>
      <c r="DZ846"/>
      <c r="EA846"/>
      <c r="EB846"/>
      <c r="EC846"/>
      <c r="ED846"/>
      <c r="EE846"/>
      <c r="EF846"/>
      <c r="EG846"/>
      <c r="EH846"/>
      <c r="EI846"/>
      <c r="EJ846" s="159"/>
      <c r="EK846" s="159"/>
      <c r="EL846" s="160"/>
      <c r="FA846" s="78"/>
    </row>
    <row r="847" spans="64:157">
      <c r="BL847" s="14"/>
      <c r="BM847" s="66"/>
      <c r="BN847" s="55"/>
      <c r="BZ847" s="14" t="s">
        <v>2903</v>
      </c>
      <c r="CA847" s="245">
        <v>41726.720023148147</v>
      </c>
      <c r="CB847" t="s">
        <v>2979</v>
      </c>
      <c r="CF847" s="71"/>
      <c r="CG847" s="71"/>
      <c r="CH847" s="55"/>
      <c r="CN847"/>
      <c r="CO847"/>
      <c r="CP847"/>
      <c r="CQ847"/>
      <c r="CR847"/>
      <c r="CS847"/>
      <c r="CT847"/>
      <c r="CU847" s="86"/>
      <c r="CV847" s="86"/>
      <c r="CW847" s="86"/>
      <c r="CX847" s="86"/>
      <c r="CY847" s="86"/>
      <c r="CZ847"/>
      <c r="DA847"/>
      <c r="DB847"/>
      <c r="DC847"/>
      <c r="DD847"/>
      <c r="DE847"/>
      <c r="DF847"/>
      <c r="DG847">
        <v>584</v>
      </c>
      <c r="DH847">
        <v>376.50765991210937</v>
      </c>
      <c r="DI847">
        <v>-7.1049213409423828</v>
      </c>
      <c r="DJ847">
        <v>53.4375</v>
      </c>
      <c r="DK847">
        <v>96</v>
      </c>
      <c r="DL847">
        <v>119.5</v>
      </c>
      <c r="DM847"/>
      <c r="DN847"/>
      <c r="DO847"/>
      <c r="DP847"/>
      <c r="DQ847"/>
      <c r="DR847"/>
      <c r="DS847"/>
      <c r="DT847"/>
      <c r="DU847"/>
      <c r="DV847"/>
      <c r="DW847"/>
      <c r="DX847"/>
      <c r="DY847"/>
      <c r="DZ847"/>
      <c r="EA847"/>
      <c r="EB847"/>
      <c r="EC847"/>
      <c r="ED847"/>
      <c r="EE847"/>
      <c r="EF847"/>
      <c r="EG847"/>
      <c r="EH847"/>
      <c r="EI847"/>
      <c r="EJ847" s="159"/>
      <c r="EK847" s="159"/>
      <c r="EL847" s="160"/>
      <c r="FA847" s="78"/>
    </row>
    <row r="848" spans="64:157">
      <c r="BL848" s="14"/>
      <c r="BM848" s="66"/>
      <c r="BN848" s="55"/>
      <c r="BZ848" s="14" t="s">
        <v>2905</v>
      </c>
      <c r="CA848" s="245">
        <v>41726.720023148147</v>
      </c>
      <c r="CB848" t="s">
        <v>2980</v>
      </c>
      <c r="CF848" s="71"/>
      <c r="CG848" s="71"/>
      <c r="CH848" s="55"/>
      <c r="CN848"/>
      <c r="CO848"/>
      <c r="CP848"/>
      <c r="CQ848"/>
      <c r="CR848"/>
      <c r="CS848"/>
      <c r="CT848"/>
      <c r="CU848" s="86"/>
      <c r="CV848" s="86"/>
      <c r="CW848" s="86"/>
      <c r="CX848" s="86"/>
      <c r="CY848" s="86"/>
      <c r="CZ848"/>
      <c r="DA848"/>
      <c r="DB848"/>
      <c r="DC848"/>
      <c r="DD848"/>
      <c r="DE848"/>
      <c r="DF848"/>
      <c r="DG848">
        <v>584</v>
      </c>
      <c r="DH848">
        <v>376.50765991210937</v>
      </c>
      <c r="DI848">
        <v>-7.1049213409423828</v>
      </c>
      <c r="DJ848">
        <v>54.4375</v>
      </c>
      <c r="DK848">
        <v>96</v>
      </c>
      <c r="DL848">
        <v>119.5</v>
      </c>
      <c r="DM848"/>
      <c r="DN848"/>
      <c r="DO848"/>
      <c r="DP848"/>
      <c r="DQ848"/>
      <c r="DR848"/>
      <c r="DS848"/>
      <c r="DT848"/>
      <c r="DU848"/>
      <c r="DV848"/>
      <c r="DW848"/>
      <c r="DX848"/>
      <c r="DY848"/>
      <c r="DZ848"/>
      <c r="EA848"/>
      <c r="EB848"/>
      <c r="EC848"/>
      <c r="ED848"/>
      <c r="EE848"/>
      <c r="EF848"/>
      <c r="EG848"/>
      <c r="EH848"/>
      <c r="EI848"/>
      <c r="EJ848" s="159"/>
      <c r="EK848" s="159"/>
      <c r="EL848" s="160"/>
      <c r="FA848" s="78"/>
    </row>
    <row r="849" spans="64:157">
      <c r="BL849" s="14"/>
      <c r="BM849" s="66"/>
      <c r="BN849" s="55"/>
      <c r="BZ849" s="14" t="s">
        <v>2907</v>
      </c>
      <c r="CA849" s="245">
        <v>41726.720023148147</v>
      </c>
      <c r="CB849" t="s">
        <v>2981</v>
      </c>
      <c r="CF849" s="71"/>
      <c r="CG849" s="71"/>
      <c r="CH849" s="55"/>
      <c r="CN849"/>
      <c r="CO849"/>
      <c r="CP849"/>
      <c r="CQ849"/>
      <c r="CR849"/>
      <c r="CS849"/>
      <c r="CT849"/>
      <c r="CU849" s="86"/>
      <c r="CV849" s="86"/>
      <c r="CW849" s="86"/>
      <c r="CX849" s="86"/>
      <c r="CY849" s="86"/>
      <c r="CZ849"/>
      <c r="DA849"/>
      <c r="DB849"/>
      <c r="DC849"/>
      <c r="DD849"/>
      <c r="DE849"/>
      <c r="DF849"/>
      <c r="DG849">
        <v>585</v>
      </c>
      <c r="DH849">
        <v>376.50765991210937</v>
      </c>
      <c r="DI849">
        <v>-7.0265631675720215</v>
      </c>
      <c r="DJ849">
        <v>54.5</v>
      </c>
      <c r="DK849">
        <v>98</v>
      </c>
      <c r="DL849">
        <v>119.5</v>
      </c>
      <c r="DM849"/>
      <c r="DN849"/>
      <c r="DO849"/>
      <c r="DP849"/>
      <c r="DQ849"/>
      <c r="DR849"/>
      <c r="DS849"/>
      <c r="DT849"/>
      <c r="DU849"/>
      <c r="DV849"/>
      <c r="DW849"/>
      <c r="DX849"/>
      <c r="DY849"/>
      <c r="DZ849"/>
      <c r="EA849"/>
      <c r="EB849"/>
      <c r="EC849"/>
      <c r="ED849"/>
      <c r="EE849"/>
      <c r="EF849"/>
      <c r="EG849"/>
      <c r="EH849"/>
      <c r="EI849"/>
      <c r="EJ849" s="159"/>
      <c r="EK849" s="159"/>
      <c r="EL849" s="160"/>
      <c r="FA849" s="78"/>
    </row>
    <row r="850" spans="64:157">
      <c r="BL850" s="14"/>
      <c r="BM850" s="66"/>
      <c r="BN850" s="55"/>
      <c r="BZ850" s="14" t="s">
        <v>2909</v>
      </c>
      <c r="CA850" s="245">
        <v>41726.720023148147</v>
      </c>
      <c r="CB850" t="s">
        <v>2982</v>
      </c>
      <c r="CF850" s="71"/>
      <c r="CG850" s="71"/>
      <c r="CH850" s="55"/>
      <c r="CN850"/>
      <c r="CO850"/>
      <c r="CP850"/>
      <c r="CQ850"/>
      <c r="CR850"/>
      <c r="CS850"/>
      <c r="CT850"/>
      <c r="CU850" s="86"/>
      <c r="CV850" s="86"/>
      <c r="CW850" s="86"/>
      <c r="CX850" s="86"/>
      <c r="CY850" s="86"/>
      <c r="CZ850"/>
      <c r="DA850"/>
      <c r="DB850"/>
      <c r="DC850"/>
      <c r="DD850"/>
      <c r="DE850"/>
      <c r="DF850"/>
      <c r="DG850">
        <v>586</v>
      </c>
      <c r="DH850">
        <v>376.50765991210937</v>
      </c>
      <c r="DI850">
        <v>-6.948638916015625</v>
      </c>
      <c r="DJ850">
        <v>54.5</v>
      </c>
      <c r="DK850">
        <v>96</v>
      </c>
      <c r="DL850">
        <v>119.5</v>
      </c>
      <c r="DM850"/>
      <c r="DN850"/>
      <c r="DO850"/>
      <c r="DP850"/>
      <c r="DQ850"/>
      <c r="DR850"/>
      <c r="DS850"/>
      <c r="DT850"/>
      <c r="DU850"/>
      <c r="DV850"/>
      <c r="DW850"/>
      <c r="DX850"/>
      <c r="DY850"/>
      <c r="DZ850"/>
      <c r="EA850"/>
      <c r="EB850"/>
      <c r="EC850"/>
      <c r="ED850"/>
      <c r="EE850"/>
      <c r="EF850"/>
      <c r="EG850"/>
      <c r="EH850"/>
      <c r="EI850"/>
      <c r="EJ850" s="159"/>
      <c r="EK850" s="159"/>
      <c r="EL850" s="160"/>
      <c r="FA850" s="78"/>
    </row>
    <row r="851" spans="64:157">
      <c r="BL851" s="14"/>
      <c r="BM851" s="66"/>
      <c r="BN851" s="55"/>
      <c r="BZ851" s="14" t="s">
        <v>2454</v>
      </c>
      <c r="CA851" s="245">
        <v>41726.720023148147</v>
      </c>
      <c r="CB851" t="s">
        <v>2220</v>
      </c>
      <c r="CF851" s="71"/>
      <c r="CG851" s="71"/>
      <c r="CH851" s="55"/>
      <c r="CN851"/>
      <c r="CO851"/>
      <c r="CP851"/>
      <c r="CQ851"/>
      <c r="CR851"/>
      <c r="CS851"/>
      <c r="CT851"/>
      <c r="CU851" s="86"/>
      <c r="CV851" s="86"/>
      <c r="CW851" s="86"/>
      <c r="CX851" s="86"/>
      <c r="CY851" s="86"/>
      <c r="CZ851"/>
      <c r="DA851"/>
      <c r="DB851"/>
      <c r="DC851"/>
      <c r="DD851"/>
      <c r="DE851"/>
      <c r="DF851"/>
      <c r="DG851">
        <v>586</v>
      </c>
      <c r="DH851">
        <v>376.50765991210937</v>
      </c>
      <c r="DI851">
        <v>-6.948638916015625</v>
      </c>
      <c r="DJ851">
        <v>54.875</v>
      </c>
      <c r="DK851">
        <v>96</v>
      </c>
      <c r="DL851">
        <v>119.5</v>
      </c>
      <c r="DM851"/>
      <c r="DN851"/>
      <c r="DO851"/>
      <c r="DP851"/>
      <c r="DQ851"/>
      <c r="DR851"/>
      <c r="DS851"/>
      <c r="DT851"/>
      <c r="DU851"/>
      <c r="DV851"/>
      <c r="DW851"/>
      <c r="DX851"/>
      <c r="DY851"/>
      <c r="DZ851"/>
      <c r="EA851"/>
      <c r="EB851"/>
      <c r="EC851"/>
      <c r="ED851"/>
      <c r="EE851"/>
      <c r="EF851"/>
      <c r="EG851"/>
      <c r="EH851"/>
      <c r="EI851"/>
      <c r="EJ851" s="159"/>
      <c r="EK851" s="159"/>
      <c r="EL851" s="160"/>
      <c r="FA851" s="78"/>
    </row>
    <row r="852" spans="64:157">
      <c r="BL852" s="14"/>
      <c r="BM852" s="66"/>
      <c r="BN852" s="55"/>
      <c r="BZ852" s="14" t="s">
        <v>427</v>
      </c>
      <c r="CA852" s="245">
        <v>41726.720034722224</v>
      </c>
      <c r="CB852" t="s">
        <v>2983</v>
      </c>
      <c r="CF852" s="71"/>
      <c r="CG852" s="71"/>
      <c r="CH852" s="55"/>
      <c r="CN852"/>
      <c r="CO852"/>
      <c r="CP852"/>
      <c r="CQ852"/>
      <c r="CR852"/>
      <c r="CS852"/>
      <c r="CT852"/>
      <c r="CU852" s="86"/>
      <c r="CV852" s="86"/>
      <c r="CW852" s="86"/>
      <c r="CX852" s="86"/>
      <c r="CY852" s="86"/>
      <c r="CZ852"/>
      <c r="DA852"/>
      <c r="DB852"/>
      <c r="DC852"/>
      <c r="DD852"/>
      <c r="DE852"/>
      <c r="DF852"/>
      <c r="DG852">
        <v>587</v>
      </c>
      <c r="DH852">
        <v>376.50765991210937</v>
      </c>
      <c r="DI852">
        <v>-6.8711495399475098</v>
      </c>
      <c r="DJ852">
        <v>54.875</v>
      </c>
      <c r="DK852">
        <v>95</v>
      </c>
      <c r="DL852">
        <v>119.5</v>
      </c>
      <c r="DM852"/>
      <c r="DN852"/>
      <c r="DO852"/>
      <c r="DP852"/>
      <c r="DQ852"/>
      <c r="DR852"/>
      <c r="DS852"/>
      <c r="DT852"/>
      <c r="DU852"/>
      <c r="DV852"/>
      <c r="DW852"/>
      <c r="DX852"/>
      <c r="DY852"/>
      <c r="DZ852"/>
      <c r="EA852"/>
      <c r="EB852"/>
      <c r="EC852"/>
      <c r="ED852"/>
      <c r="EE852"/>
      <c r="EF852"/>
      <c r="EG852"/>
      <c r="EH852"/>
      <c r="EI852"/>
      <c r="EJ852" s="159"/>
      <c r="EK852" s="159"/>
      <c r="EL852" s="160"/>
      <c r="FA852" s="78"/>
    </row>
    <row r="853" spans="64:157">
      <c r="BL853" s="14"/>
      <c r="BM853" s="66"/>
      <c r="BN853" s="55"/>
      <c r="BZ853" s="14" t="s">
        <v>2903</v>
      </c>
      <c r="CA853" s="245">
        <v>41726.720034722224</v>
      </c>
      <c r="CB853" t="s">
        <v>2984</v>
      </c>
      <c r="CF853" s="71"/>
      <c r="CG853" s="71"/>
      <c r="CH853" s="55"/>
      <c r="CN853"/>
      <c r="CO853"/>
      <c r="CP853"/>
      <c r="CQ853"/>
      <c r="CR853"/>
      <c r="CS853"/>
      <c r="CT853"/>
      <c r="CU853" s="86"/>
      <c r="CV853" s="86"/>
      <c r="CW853" s="86"/>
      <c r="CX853" s="86"/>
      <c r="CY853" s="86"/>
      <c r="CZ853"/>
      <c r="DA853"/>
      <c r="DB853"/>
      <c r="DC853"/>
      <c r="DD853"/>
      <c r="DE853"/>
      <c r="DF853"/>
      <c r="DG853">
        <v>588</v>
      </c>
      <c r="DH853">
        <v>376.50765991210937</v>
      </c>
      <c r="DI853">
        <v>-6.7940945625305176</v>
      </c>
      <c r="DJ853">
        <v>51.411766052246094</v>
      </c>
      <c r="DK853">
        <v>91</v>
      </c>
      <c r="DL853">
        <v>120</v>
      </c>
      <c r="DM853"/>
      <c r="DN853"/>
      <c r="DO853"/>
      <c r="DP853"/>
      <c r="DQ853"/>
      <c r="DR853"/>
      <c r="DS853"/>
      <c r="DT853"/>
      <c r="DU853"/>
      <c r="DV853"/>
      <c r="DW853"/>
      <c r="DX853"/>
      <c r="DY853"/>
      <c r="DZ853"/>
      <c r="EA853"/>
      <c r="EB853"/>
      <c r="EC853"/>
      <c r="ED853"/>
      <c r="EE853"/>
      <c r="EF853"/>
      <c r="EG853"/>
      <c r="EH853"/>
      <c r="EI853"/>
      <c r="EJ853" s="159"/>
      <c r="EK853" s="159"/>
      <c r="EL853" s="160"/>
      <c r="FA853" s="78"/>
    </row>
    <row r="854" spans="64:157">
      <c r="BL854" s="14"/>
      <c r="BM854" s="66"/>
      <c r="BN854" s="55"/>
      <c r="BZ854" s="14" t="s">
        <v>2905</v>
      </c>
      <c r="CA854" s="245">
        <v>41726.720034722224</v>
      </c>
      <c r="CB854" t="s">
        <v>2985</v>
      </c>
      <c r="CF854" s="71"/>
      <c r="CG854" s="71"/>
      <c r="CH854" s="55"/>
      <c r="CN854"/>
      <c r="CO854"/>
      <c r="CP854"/>
      <c r="CQ854"/>
      <c r="CR854"/>
      <c r="CS854"/>
      <c r="CT854"/>
      <c r="CU854" s="86"/>
      <c r="CV854" s="86"/>
      <c r="CW854" s="86"/>
      <c r="CX854" s="86"/>
      <c r="CY854" s="86"/>
      <c r="CZ854"/>
      <c r="DA854"/>
      <c r="DB854"/>
      <c r="DC854"/>
      <c r="DD854"/>
      <c r="DE854"/>
      <c r="DF854"/>
      <c r="DG854">
        <v>588</v>
      </c>
      <c r="DH854">
        <v>376.50765991210937</v>
      </c>
      <c r="DI854">
        <v>-6.7940945625305176</v>
      </c>
      <c r="DJ854">
        <v>52.4375</v>
      </c>
      <c r="DK854">
        <v>92</v>
      </c>
      <c r="DL854">
        <v>119.5</v>
      </c>
      <c r="DM854"/>
      <c r="DN854"/>
      <c r="DO854"/>
      <c r="DP854"/>
      <c r="DQ854"/>
      <c r="DR854"/>
      <c r="DS854"/>
      <c r="DT854"/>
      <c r="DU854"/>
      <c r="DV854"/>
      <c r="DW854"/>
      <c r="DX854"/>
      <c r="DY854"/>
      <c r="DZ854"/>
      <c r="EA854"/>
      <c r="EB854"/>
      <c r="EC854"/>
      <c r="ED854"/>
      <c r="EE854"/>
      <c r="EF854"/>
      <c r="EG854"/>
      <c r="EH854"/>
      <c r="EI854"/>
      <c r="EJ854" s="159"/>
      <c r="EK854" s="159"/>
      <c r="EL854" s="160"/>
      <c r="FA854" s="78"/>
    </row>
    <row r="855" spans="64:157">
      <c r="BL855" s="14"/>
      <c r="BM855" s="66"/>
      <c r="BN855" s="55"/>
      <c r="BZ855" s="14" t="s">
        <v>2907</v>
      </c>
      <c r="CA855" s="245">
        <v>41726.720034722224</v>
      </c>
      <c r="CB855" t="s">
        <v>2986</v>
      </c>
      <c r="CF855" s="71"/>
      <c r="CG855" s="71"/>
      <c r="CH855" s="55"/>
      <c r="CN855"/>
      <c r="CO855"/>
      <c r="CP855"/>
      <c r="CQ855"/>
      <c r="CR855"/>
      <c r="CS855"/>
      <c r="CT855"/>
      <c r="CU855" s="86"/>
      <c r="CV855" s="86"/>
      <c r="CW855" s="86"/>
      <c r="CX855" s="86"/>
      <c r="CY855" s="86"/>
      <c r="CZ855"/>
      <c r="DA855"/>
      <c r="DB855"/>
      <c r="DC855"/>
      <c r="DD855"/>
      <c r="DE855"/>
      <c r="DF855"/>
      <c r="DG855">
        <v>589</v>
      </c>
      <c r="DH855">
        <v>376.50765991210937</v>
      </c>
      <c r="DI855">
        <v>-6.7174739837646484</v>
      </c>
      <c r="DJ855">
        <v>54.5625</v>
      </c>
      <c r="DK855">
        <v>91</v>
      </c>
      <c r="DL855">
        <v>119.5</v>
      </c>
      <c r="DM855"/>
      <c r="DN855"/>
      <c r="DO855"/>
      <c r="DP855"/>
      <c r="DQ855"/>
      <c r="DR855"/>
      <c r="DS855"/>
      <c r="DT855"/>
      <c r="DU855"/>
      <c r="DV855"/>
      <c r="DW855"/>
      <c r="DX855"/>
      <c r="DY855"/>
      <c r="DZ855"/>
      <c r="EA855"/>
      <c r="EB855"/>
      <c r="EC855"/>
      <c r="ED855"/>
      <c r="EE855"/>
      <c r="EF855"/>
      <c r="EG855"/>
      <c r="EH855"/>
      <c r="EI855"/>
      <c r="EJ855" s="159"/>
      <c r="EK855" s="159"/>
      <c r="EL855" s="160"/>
      <c r="FA855" s="78"/>
    </row>
    <row r="856" spans="64:157">
      <c r="BL856" s="14"/>
      <c r="BM856" s="66"/>
      <c r="BN856" s="55"/>
      <c r="BZ856" s="14" t="s">
        <v>2909</v>
      </c>
      <c r="CA856" s="245">
        <v>41726.720034722224</v>
      </c>
      <c r="CB856" t="s">
        <v>2987</v>
      </c>
      <c r="CF856" s="71"/>
      <c r="CG856" s="71"/>
      <c r="CH856" s="55"/>
      <c r="CN856"/>
      <c r="CO856"/>
      <c r="CP856"/>
      <c r="CQ856"/>
      <c r="CR856"/>
      <c r="CS856"/>
      <c r="CT856"/>
      <c r="CU856" s="86"/>
      <c r="CV856" s="86"/>
      <c r="CW856" s="86"/>
      <c r="CX856" s="86"/>
      <c r="CY856" s="86"/>
      <c r="CZ856"/>
      <c r="DA856"/>
      <c r="DB856"/>
      <c r="DC856"/>
      <c r="DD856"/>
      <c r="DE856"/>
      <c r="DF856"/>
      <c r="DG856">
        <v>589</v>
      </c>
      <c r="DH856">
        <v>375.23916625976562</v>
      </c>
      <c r="DI856">
        <v>-6.7174739837646484</v>
      </c>
      <c r="DJ856">
        <v>59.625</v>
      </c>
      <c r="DK856">
        <v>95</v>
      </c>
      <c r="DL856">
        <v>119.5</v>
      </c>
      <c r="DM856"/>
      <c r="DN856"/>
      <c r="DO856"/>
      <c r="DP856"/>
      <c r="DQ856"/>
      <c r="DR856"/>
      <c r="DS856"/>
      <c r="DT856"/>
      <c r="DU856"/>
      <c r="DV856"/>
      <c r="DW856"/>
      <c r="DX856"/>
      <c r="DY856"/>
      <c r="DZ856"/>
      <c r="EA856"/>
      <c r="EB856"/>
      <c r="EC856"/>
      <c r="ED856"/>
      <c r="EE856"/>
      <c r="EF856"/>
      <c r="EG856"/>
      <c r="EH856"/>
      <c r="EI856"/>
      <c r="EJ856" s="159"/>
      <c r="EK856" s="159"/>
      <c r="EL856" s="160"/>
      <c r="FA856" s="78"/>
    </row>
    <row r="857" spans="64:157">
      <c r="BL857" s="14"/>
      <c r="BM857" s="66"/>
      <c r="BN857" s="55"/>
      <c r="BZ857" s="14" t="s">
        <v>2454</v>
      </c>
      <c r="CA857" s="245">
        <v>41726.720034722224</v>
      </c>
      <c r="CB857" t="s">
        <v>2220</v>
      </c>
      <c r="CF857" s="71"/>
      <c r="CG857" s="71"/>
      <c r="CH857" s="55"/>
      <c r="CN857"/>
      <c r="CO857"/>
      <c r="CP857"/>
      <c r="CQ857"/>
      <c r="CR857"/>
      <c r="CS857"/>
      <c r="CT857"/>
      <c r="CU857" s="86"/>
      <c r="CV857" s="86"/>
      <c r="CW857" s="86"/>
      <c r="CX857" s="86"/>
      <c r="CY857" s="86"/>
      <c r="CZ857"/>
      <c r="DA857"/>
      <c r="DB857"/>
      <c r="DC857"/>
      <c r="DD857"/>
      <c r="DE857"/>
      <c r="DF857"/>
      <c r="DG857">
        <v>590</v>
      </c>
      <c r="DH857">
        <v>375.23916625976562</v>
      </c>
      <c r="DI857">
        <v>-6.6412882804870605</v>
      </c>
      <c r="DJ857">
        <v>52.625</v>
      </c>
      <c r="DK857">
        <v>91</v>
      </c>
      <c r="DL857">
        <v>120.5</v>
      </c>
      <c r="DM857"/>
      <c r="DN857"/>
      <c r="DO857"/>
      <c r="DP857"/>
      <c r="DQ857"/>
      <c r="DR857"/>
      <c r="DS857"/>
      <c r="DT857"/>
      <c r="DU857"/>
      <c r="DV857"/>
      <c r="DW857"/>
      <c r="DX857"/>
      <c r="DY857"/>
      <c r="DZ857"/>
      <c r="EA857"/>
      <c r="EB857"/>
      <c r="EC857"/>
      <c r="ED857"/>
      <c r="EE857"/>
      <c r="EF857"/>
      <c r="EG857"/>
      <c r="EH857"/>
      <c r="EI857"/>
      <c r="EJ857" s="159"/>
      <c r="EK857" s="159"/>
      <c r="EL857" s="160"/>
      <c r="FA857" s="78"/>
    </row>
    <row r="858" spans="64:157">
      <c r="BL858" s="14"/>
      <c r="BM858" s="66"/>
      <c r="BN858" s="55"/>
      <c r="BZ858" s="14" t="s">
        <v>427</v>
      </c>
      <c r="CA858" s="245">
        <v>41726.720046296294</v>
      </c>
      <c r="CB858" t="s">
        <v>2988</v>
      </c>
      <c r="CF858" s="71"/>
      <c r="CG858" s="71"/>
      <c r="CH858" s="55"/>
      <c r="CN858"/>
      <c r="CO858"/>
      <c r="CP858"/>
      <c r="CQ858"/>
      <c r="CR858"/>
      <c r="CS858"/>
      <c r="CT858"/>
      <c r="CU858" s="86"/>
      <c r="CV858" s="86"/>
      <c r="CW858" s="86"/>
      <c r="CX858" s="86"/>
      <c r="CY858" s="86"/>
      <c r="CZ858"/>
      <c r="DA858"/>
      <c r="DB858"/>
      <c r="DC858"/>
      <c r="DD858"/>
      <c r="DE858"/>
      <c r="DF858"/>
      <c r="DG858">
        <v>591</v>
      </c>
      <c r="DH858">
        <v>374.80105590820312</v>
      </c>
      <c r="DI858">
        <v>-6.5655364990234375</v>
      </c>
      <c r="DJ858">
        <v>55.625</v>
      </c>
      <c r="DK858">
        <v>91</v>
      </c>
      <c r="DL858">
        <v>119.5</v>
      </c>
      <c r="DM858"/>
      <c r="DN858"/>
      <c r="DO858"/>
      <c r="DP858"/>
      <c r="DQ858"/>
      <c r="DR858"/>
      <c r="DS858"/>
      <c r="DT858"/>
      <c r="DU858"/>
      <c r="DV858"/>
      <c r="DW858"/>
      <c r="DX858"/>
      <c r="DY858"/>
      <c r="DZ858"/>
      <c r="EA858"/>
      <c r="EB858"/>
      <c r="EC858"/>
      <c r="ED858"/>
      <c r="EE858"/>
      <c r="EF858"/>
      <c r="EG858"/>
      <c r="EH858"/>
      <c r="EI858"/>
      <c r="EJ858" s="159"/>
      <c r="EK858" s="159"/>
      <c r="EL858" s="160"/>
      <c r="FA858" s="78"/>
    </row>
    <row r="859" spans="64:157">
      <c r="BL859" s="14"/>
      <c r="BM859" s="66"/>
      <c r="BN859" s="55"/>
      <c r="BZ859" s="14" t="s">
        <v>2903</v>
      </c>
      <c r="CA859" s="245">
        <v>41726.720046296294</v>
      </c>
      <c r="CB859" t="s">
        <v>2989</v>
      </c>
      <c r="CF859" s="71"/>
      <c r="CG859" s="71"/>
      <c r="CH859" s="55"/>
      <c r="CN859"/>
      <c r="CO859"/>
      <c r="CP859"/>
      <c r="CQ859"/>
      <c r="CR859"/>
      <c r="CS859"/>
      <c r="CT859"/>
      <c r="CU859" s="86"/>
      <c r="CV859" s="86"/>
      <c r="CW859" s="86"/>
      <c r="CX859" s="86"/>
      <c r="CY859" s="86"/>
      <c r="CZ859"/>
      <c r="DA859"/>
      <c r="DB859"/>
      <c r="DC859"/>
      <c r="DD859"/>
      <c r="DE859"/>
      <c r="DF859"/>
      <c r="DG859">
        <v>591</v>
      </c>
      <c r="DH859">
        <v>373.44793701171875</v>
      </c>
      <c r="DI859">
        <v>-6.5655364990234375</v>
      </c>
      <c r="DJ859">
        <v>60.200000762939453</v>
      </c>
      <c r="DK859">
        <v>91</v>
      </c>
      <c r="DL859">
        <v>120</v>
      </c>
      <c r="DM859"/>
      <c r="DN859"/>
      <c r="DO859"/>
      <c r="DP859"/>
      <c r="DQ859"/>
      <c r="DR859"/>
      <c r="DS859"/>
      <c r="DT859"/>
      <c r="DU859"/>
      <c r="DV859"/>
      <c r="DW859"/>
      <c r="DX859"/>
      <c r="DY859"/>
      <c r="DZ859"/>
      <c r="EA859"/>
      <c r="EB859"/>
      <c r="EC859"/>
      <c r="ED859"/>
      <c r="EE859"/>
      <c r="EF859"/>
      <c r="EG859"/>
      <c r="EH859"/>
      <c r="EI859"/>
      <c r="EJ859" s="159"/>
      <c r="EK859" s="159"/>
      <c r="EL859" s="160"/>
      <c r="FA859" s="78"/>
    </row>
    <row r="860" spans="64:157">
      <c r="BL860" s="14"/>
      <c r="BM860" s="66"/>
      <c r="BN860" s="55"/>
      <c r="BZ860" s="14" t="s">
        <v>2905</v>
      </c>
      <c r="CA860" s="245">
        <v>41726.720046296294</v>
      </c>
      <c r="CB860" t="s">
        <v>2990</v>
      </c>
      <c r="CF860" s="71"/>
      <c r="CG860" s="71"/>
      <c r="CH860" s="55"/>
      <c r="CN860"/>
      <c r="CO860"/>
      <c r="CP860"/>
      <c r="CQ860"/>
      <c r="CR860"/>
      <c r="CS860"/>
      <c r="CT860"/>
      <c r="CU860" s="86"/>
      <c r="CV860" s="86"/>
      <c r="CW860" s="86"/>
      <c r="CX860" s="86"/>
      <c r="CY860" s="86"/>
      <c r="CZ860"/>
      <c r="DA860"/>
      <c r="DB860"/>
      <c r="DC860"/>
      <c r="DD860"/>
      <c r="DE860"/>
      <c r="DF860"/>
      <c r="DG860">
        <v>592</v>
      </c>
      <c r="DH860">
        <v>374.01239013671875</v>
      </c>
      <c r="DI860">
        <v>-6.4902195930480957</v>
      </c>
      <c r="DJ860">
        <v>50.6875</v>
      </c>
      <c r="DK860">
        <v>95</v>
      </c>
      <c r="DL860">
        <v>119.5</v>
      </c>
      <c r="DM860"/>
      <c r="DN860"/>
      <c r="DO860"/>
      <c r="DP860"/>
      <c r="DQ860"/>
      <c r="DR860"/>
      <c r="DS860"/>
      <c r="DT860"/>
      <c r="DU860"/>
      <c r="DV860"/>
      <c r="DW860"/>
      <c r="DX860"/>
      <c r="DY860"/>
      <c r="DZ860"/>
      <c r="EA860"/>
      <c r="EB860"/>
      <c r="EC860"/>
      <c r="ED860"/>
      <c r="EE860"/>
      <c r="EF860"/>
      <c r="EG860"/>
      <c r="EH860"/>
      <c r="EI860"/>
      <c r="EJ860" s="159"/>
      <c r="EK860" s="159"/>
      <c r="EL860" s="160"/>
      <c r="FA860" s="78"/>
    </row>
    <row r="861" spans="64:157">
      <c r="BL861" s="14"/>
      <c r="BM861" s="66"/>
      <c r="BN861" s="55"/>
      <c r="BZ861" s="14" t="s">
        <v>2907</v>
      </c>
      <c r="CA861" s="245">
        <v>41726.720046296294</v>
      </c>
      <c r="CB861" t="s">
        <v>2991</v>
      </c>
      <c r="CF861" s="71"/>
      <c r="CG861" s="71"/>
      <c r="CH861" s="55"/>
      <c r="CN861"/>
      <c r="CO861"/>
      <c r="CP861"/>
      <c r="CQ861"/>
      <c r="CR861"/>
      <c r="CS861"/>
      <c r="CT861"/>
      <c r="CU861" s="86"/>
      <c r="CV861" s="86"/>
      <c r="CW861" s="86"/>
      <c r="CX861" s="86"/>
      <c r="CY861" s="86"/>
      <c r="CZ861"/>
      <c r="DA861"/>
      <c r="DB861"/>
      <c r="DC861"/>
      <c r="DD861"/>
      <c r="DE861"/>
      <c r="DF861"/>
      <c r="DG861">
        <v>593</v>
      </c>
      <c r="DH861">
        <v>375.62344360351562</v>
      </c>
      <c r="DI861">
        <v>-6.415337085723877</v>
      </c>
      <c r="DJ861">
        <v>45.529411315917969</v>
      </c>
      <c r="DK861">
        <v>98</v>
      </c>
      <c r="DL861">
        <v>120</v>
      </c>
      <c r="DM861"/>
      <c r="DN861"/>
      <c r="DO861"/>
      <c r="DP861"/>
      <c r="DQ861"/>
      <c r="DR861"/>
      <c r="DS861"/>
      <c r="DT861"/>
      <c r="DU861"/>
      <c r="DV861"/>
      <c r="DW861"/>
      <c r="DX861"/>
      <c r="DY861"/>
      <c r="DZ861"/>
      <c r="EA861"/>
      <c r="EB861"/>
      <c r="EC861"/>
      <c r="ED861"/>
      <c r="EE861"/>
      <c r="EF861"/>
      <c r="EG861"/>
      <c r="EH861"/>
      <c r="EI861"/>
      <c r="EJ861" s="159"/>
      <c r="EK861" s="159"/>
      <c r="EL861" s="160"/>
      <c r="FA861" s="78"/>
    </row>
    <row r="862" spans="64:157">
      <c r="BL862" s="14"/>
      <c r="BM862" s="66"/>
      <c r="BN862" s="55"/>
      <c r="BZ862" s="14" t="s">
        <v>2909</v>
      </c>
      <c r="CA862" s="245">
        <v>41726.720046296294</v>
      </c>
      <c r="CB862" t="s">
        <v>2992</v>
      </c>
      <c r="CF862" s="71"/>
      <c r="CG862" s="71"/>
      <c r="CH862" s="55"/>
      <c r="CN862"/>
      <c r="CO862"/>
      <c r="CP862"/>
      <c r="CQ862"/>
      <c r="CR862"/>
      <c r="CS862"/>
      <c r="CT862"/>
      <c r="CU862" s="86"/>
      <c r="CV862" s="86"/>
      <c r="CW862" s="86"/>
      <c r="CX862" s="86"/>
      <c r="CY862" s="86"/>
      <c r="CZ862"/>
      <c r="DA862"/>
      <c r="DB862"/>
      <c r="DC862"/>
      <c r="DD862"/>
      <c r="DE862"/>
      <c r="DF862"/>
      <c r="DG862">
        <v>594</v>
      </c>
      <c r="DH862">
        <v>376.13174438476562</v>
      </c>
      <c r="DI862">
        <v>-6.3408894538879395</v>
      </c>
      <c r="DJ862">
        <v>51.117645263671875</v>
      </c>
      <c r="DK862">
        <v>91</v>
      </c>
      <c r="DL862">
        <v>120</v>
      </c>
      <c r="DM862"/>
      <c r="DN862"/>
      <c r="DO862"/>
      <c r="DP862"/>
      <c r="DQ862"/>
      <c r="DR862"/>
      <c r="DS862"/>
      <c r="DT862"/>
      <c r="DU862"/>
      <c r="DV862"/>
      <c r="DW862"/>
      <c r="DX862"/>
      <c r="DY862"/>
      <c r="DZ862"/>
      <c r="EA862"/>
      <c r="EB862"/>
      <c r="EC862"/>
      <c r="ED862"/>
      <c r="EE862"/>
      <c r="EF862"/>
      <c r="EG862"/>
      <c r="EH862"/>
      <c r="EI862"/>
      <c r="EJ862" s="159"/>
      <c r="EK862" s="159"/>
      <c r="EL862" s="160"/>
      <c r="FA862" s="78"/>
    </row>
    <row r="863" spans="64:157">
      <c r="BL863" s="14"/>
      <c r="BM863" s="66"/>
      <c r="BN863" s="55"/>
      <c r="BZ863" s="14" t="s">
        <v>2454</v>
      </c>
      <c r="CA863" s="245">
        <v>41726.720046296294</v>
      </c>
      <c r="CB863" t="s">
        <v>2220</v>
      </c>
      <c r="CF863" s="71"/>
      <c r="CG863" s="71"/>
      <c r="CH863" s="55"/>
      <c r="CN863"/>
      <c r="CO863"/>
      <c r="CP863"/>
      <c r="CQ863"/>
      <c r="CR863"/>
      <c r="CS863"/>
      <c r="CT863"/>
      <c r="CU863" s="86"/>
      <c r="CV863" s="86"/>
      <c r="CW863" s="86"/>
      <c r="CX863" s="86"/>
      <c r="CY863" s="86"/>
      <c r="CZ863"/>
      <c r="DA863"/>
      <c r="DB863"/>
      <c r="DC863"/>
      <c r="DD863"/>
      <c r="DE863"/>
      <c r="DF863"/>
      <c r="DG863">
        <v>594</v>
      </c>
      <c r="DH863">
        <v>374.77606201171875</v>
      </c>
      <c r="DI863">
        <v>-6.3408894538879395</v>
      </c>
      <c r="DJ863">
        <v>60.4375</v>
      </c>
      <c r="DK863">
        <v>95</v>
      </c>
      <c r="DL863">
        <v>119.5</v>
      </c>
      <c r="DM863"/>
      <c r="DN863"/>
      <c r="DO863"/>
      <c r="DP863"/>
      <c r="DQ863"/>
      <c r="DR863"/>
      <c r="DS863"/>
      <c r="DT863"/>
      <c r="DU863"/>
      <c r="DV863"/>
      <c r="DW863"/>
      <c r="DX863"/>
      <c r="DY863"/>
      <c r="DZ863"/>
      <c r="EA863"/>
      <c r="EB863"/>
      <c r="EC863"/>
      <c r="ED863"/>
      <c r="EE863"/>
      <c r="EF863"/>
      <c r="EG863"/>
      <c r="EH863"/>
      <c r="EI863"/>
      <c r="EJ863" s="159"/>
      <c r="EK863" s="159"/>
      <c r="EL863" s="160"/>
      <c r="FA863" s="78"/>
    </row>
    <row r="864" spans="64:157">
      <c r="BL864" s="14"/>
      <c r="BM864" s="66"/>
      <c r="BN864" s="55"/>
      <c r="BZ864" s="14" t="s">
        <v>427</v>
      </c>
      <c r="CA864" s="245">
        <v>41726.720057870371</v>
      </c>
      <c r="CB864" t="s">
        <v>2993</v>
      </c>
      <c r="CF864" s="71"/>
      <c r="CG864" s="71"/>
      <c r="CH864" s="55"/>
      <c r="CN864"/>
      <c r="CO864"/>
      <c r="CP864"/>
      <c r="CQ864"/>
      <c r="CR864"/>
      <c r="CS864"/>
      <c r="CT864"/>
      <c r="CU864" s="86"/>
      <c r="CV864" s="86"/>
      <c r="CW864" s="86"/>
      <c r="CX864" s="86"/>
      <c r="CY864" s="86"/>
      <c r="CZ864"/>
      <c r="DA864"/>
      <c r="DB864"/>
      <c r="DC864"/>
      <c r="DD864"/>
      <c r="DE864"/>
      <c r="DF864"/>
      <c r="DG864">
        <v>595</v>
      </c>
      <c r="DH864">
        <v>373.4976806640625</v>
      </c>
      <c r="DI864">
        <v>-6.2668757438659668</v>
      </c>
      <c r="DJ864">
        <v>60.125</v>
      </c>
      <c r="DK864">
        <v>92</v>
      </c>
      <c r="DL864">
        <v>119.5</v>
      </c>
      <c r="DM864"/>
      <c r="DN864"/>
      <c r="DO864"/>
      <c r="DP864"/>
      <c r="DQ864"/>
      <c r="DR864"/>
      <c r="DS864"/>
      <c r="DT864"/>
      <c r="DU864"/>
      <c r="DV864"/>
      <c r="DW864"/>
      <c r="DX864"/>
      <c r="DY864"/>
      <c r="DZ864"/>
      <c r="EA864"/>
      <c r="EB864"/>
      <c r="EC864"/>
      <c r="ED864"/>
      <c r="EE864"/>
      <c r="EF864"/>
      <c r="EG864"/>
      <c r="EH864"/>
      <c r="EI864"/>
      <c r="EJ864" s="159"/>
      <c r="EK864" s="159"/>
      <c r="EL864" s="160"/>
      <c r="FA864" s="78"/>
    </row>
    <row r="865" spans="64:157">
      <c r="BL865" s="14"/>
      <c r="BM865" s="66"/>
      <c r="BN865" s="55"/>
      <c r="BZ865" s="14" t="s">
        <v>2903</v>
      </c>
      <c r="CA865" s="245">
        <v>41726.720057870371</v>
      </c>
      <c r="CB865" t="s">
        <v>2994</v>
      </c>
      <c r="CF865" s="71"/>
      <c r="CG865" s="71"/>
      <c r="CH865" s="55"/>
      <c r="CN865"/>
      <c r="CO865"/>
      <c r="CP865"/>
      <c r="CQ865"/>
      <c r="CR865"/>
      <c r="CS865"/>
      <c r="CT865"/>
      <c r="CU865" s="86"/>
      <c r="CV865" s="86"/>
      <c r="CW865" s="86"/>
      <c r="CX865" s="86"/>
      <c r="CY865" s="86"/>
      <c r="CZ865"/>
      <c r="DA865"/>
      <c r="DB865"/>
      <c r="DC865"/>
      <c r="DD865"/>
      <c r="DE865"/>
      <c r="DF865"/>
      <c r="DG865">
        <v>596</v>
      </c>
      <c r="DH865">
        <v>374.57666015625</v>
      </c>
      <c r="DI865">
        <v>-6.1932969093322754</v>
      </c>
      <c r="DJ865">
        <v>48.411766052246094</v>
      </c>
      <c r="DK865">
        <v>92</v>
      </c>
      <c r="DL865">
        <v>120</v>
      </c>
      <c r="DM865"/>
      <c r="DN865"/>
      <c r="DO865"/>
      <c r="DP865"/>
      <c r="DQ865"/>
      <c r="DR865"/>
      <c r="DS865"/>
      <c r="DT865"/>
      <c r="DU865"/>
      <c r="DV865"/>
      <c r="DW865"/>
      <c r="DX865"/>
      <c r="DY865"/>
      <c r="DZ865"/>
      <c r="EA865"/>
      <c r="EB865"/>
      <c r="EC865"/>
      <c r="ED865"/>
      <c r="EE865"/>
      <c r="EF865"/>
      <c r="EG865"/>
      <c r="EH865"/>
      <c r="EI865"/>
      <c r="EJ865" s="159"/>
      <c r="EK865" s="159"/>
      <c r="EL865" s="160"/>
      <c r="FA865" s="78"/>
    </row>
    <row r="866" spans="64:157">
      <c r="BL866" s="14"/>
      <c r="BM866" s="66"/>
      <c r="BN866" s="55"/>
      <c r="BZ866" s="14" t="s">
        <v>2905</v>
      </c>
      <c r="CA866" s="245">
        <v>41726.720057870371</v>
      </c>
      <c r="CB866" t="s">
        <v>2995</v>
      </c>
      <c r="CF866" s="71"/>
      <c r="CG866" s="71"/>
      <c r="CH866" s="55"/>
      <c r="CN866"/>
      <c r="CO866"/>
      <c r="CP866"/>
      <c r="CQ866"/>
      <c r="CR866"/>
      <c r="CS866"/>
      <c r="CT866"/>
      <c r="CU866" s="86"/>
      <c r="CV866" s="86"/>
      <c r="CW866" s="86"/>
      <c r="CX866" s="86"/>
      <c r="CY866" s="86"/>
      <c r="CZ866"/>
      <c r="DA866"/>
      <c r="DB866"/>
      <c r="DC866"/>
      <c r="DD866"/>
      <c r="DE866"/>
      <c r="DF866"/>
      <c r="DG866">
        <v>596</v>
      </c>
      <c r="DH866">
        <v>373.70050048828125</v>
      </c>
      <c r="DI866">
        <v>-6.1932969093322754</v>
      </c>
      <c r="DJ866">
        <v>58.1875</v>
      </c>
      <c r="DK866">
        <v>91</v>
      </c>
      <c r="DL866">
        <v>119.5</v>
      </c>
      <c r="DM866"/>
      <c r="DN866"/>
      <c r="DO866"/>
      <c r="DP866"/>
      <c r="DQ866"/>
      <c r="DR866"/>
      <c r="DS866"/>
      <c r="DT866"/>
      <c r="DU866"/>
      <c r="DV866"/>
      <c r="DW866"/>
      <c r="DX866"/>
      <c r="DY866"/>
      <c r="DZ866"/>
      <c r="EA866"/>
      <c r="EB866"/>
      <c r="EC866"/>
      <c r="ED866"/>
      <c r="EE866"/>
      <c r="EF866"/>
      <c r="EG866"/>
      <c r="EH866"/>
      <c r="EI866"/>
      <c r="EJ866" s="159"/>
      <c r="EK866" s="159"/>
      <c r="EL866" s="160"/>
      <c r="FA866" s="78"/>
    </row>
    <row r="867" spans="64:157">
      <c r="BL867" s="14"/>
      <c r="BM867" s="66"/>
      <c r="BN867" s="55"/>
      <c r="BZ867" s="14" t="s">
        <v>2907</v>
      </c>
      <c r="CA867" s="245">
        <v>41726.720057870371</v>
      </c>
      <c r="CB867" t="s">
        <v>2996</v>
      </c>
      <c r="CF867" s="71"/>
      <c r="CG867" s="71"/>
      <c r="CH867" s="55"/>
      <c r="CN867"/>
      <c r="CO867"/>
      <c r="CP867"/>
      <c r="CQ867"/>
      <c r="CR867"/>
      <c r="CS867"/>
      <c r="CT867"/>
      <c r="CU867" s="86"/>
      <c r="CV867" s="86"/>
      <c r="CW867" s="86"/>
      <c r="CX867" s="86"/>
      <c r="CY867" s="86"/>
      <c r="CZ867"/>
      <c r="DA867"/>
      <c r="DB867"/>
      <c r="DC867"/>
      <c r="DD867"/>
      <c r="DE867"/>
      <c r="DF867"/>
      <c r="DG867">
        <v>597</v>
      </c>
      <c r="DH867">
        <v>372.47647094726562</v>
      </c>
      <c r="DI867">
        <v>-6.120152473449707</v>
      </c>
      <c r="DJ867">
        <v>60</v>
      </c>
      <c r="DK867">
        <v>92</v>
      </c>
      <c r="DL867">
        <v>120</v>
      </c>
      <c r="DM867"/>
      <c r="DN867"/>
      <c r="DO867"/>
      <c r="DP867"/>
      <c r="DQ867"/>
      <c r="DR867"/>
      <c r="DS867"/>
      <c r="DT867"/>
      <c r="DU867"/>
      <c r="DV867"/>
      <c r="DW867"/>
      <c r="DX867"/>
      <c r="DY867"/>
      <c r="DZ867"/>
      <c r="EA867"/>
      <c r="EB867"/>
      <c r="EC867"/>
      <c r="ED867"/>
      <c r="EE867"/>
      <c r="EF867"/>
      <c r="EG867"/>
      <c r="EH867"/>
      <c r="EI867"/>
      <c r="EJ867" s="159"/>
      <c r="EK867" s="159"/>
      <c r="EL867" s="160"/>
      <c r="FA867" s="78"/>
    </row>
    <row r="868" spans="64:157">
      <c r="BL868" s="14"/>
      <c r="BM868" s="66"/>
      <c r="BN868" s="55"/>
      <c r="BZ868" s="14" t="s">
        <v>2909</v>
      </c>
      <c r="CA868" s="245">
        <v>41726.720057870371</v>
      </c>
      <c r="CB868" t="s">
        <v>2997</v>
      </c>
      <c r="CF868" s="71"/>
      <c r="CG868" s="71"/>
      <c r="CH868" s="55"/>
      <c r="CN868"/>
      <c r="CO868"/>
      <c r="CP868"/>
      <c r="CQ868"/>
      <c r="CR868"/>
      <c r="CS868"/>
      <c r="CT868"/>
      <c r="CU868" s="86"/>
      <c r="CV868" s="86"/>
      <c r="CW868" s="86"/>
      <c r="CX868" s="86"/>
      <c r="CY868" s="86"/>
      <c r="CZ868"/>
      <c r="DA868"/>
      <c r="DB868"/>
      <c r="DC868"/>
      <c r="DD868"/>
      <c r="DE868"/>
      <c r="DF868"/>
      <c r="DG868">
        <v>598</v>
      </c>
      <c r="DH868">
        <v>373.4544677734375</v>
      </c>
      <c r="DI868">
        <v>-6.0474424362182617</v>
      </c>
      <c r="DJ868">
        <v>49.0625</v>
      </c>
      <c r="DK868">
        <v>91</v>
      </c>
      <c r="DL868">
        <v>119.5</v>
      </c>
      <c r="DM868"/>
      <c r="DN868"/>
      <c r="DO868"/>
      <c r="DP868"/>
      <c r="DQ868"/>
      <c r="DR868"/>
      <c r="DS868"/>
      <c r="DT868"/>
      <c r="DU868"/>
      <c r="DV868"/>
      <c r="DW868"/>
      <c r="DX868"/>
      <c r="DY868"/>
      <c r="DZ868"/>
      <c r="EA868"/>
      <c r="EB868"/>
      <c r="EC868"/>
      <c r="ED868"/>
      <c r="EE868"/>
      <c r="EF868"/>
      <c r="EG868"/>
      <c r="EH868"/>
      <c r="EI868"/>
      <c r="EJ868" s="159"/>
      <c r="EK868" s="159"/>
      <c r="EL868" s="160"/>
      <c r="FA868" s="78"/>
    </row>
    <row r="869" spans="64:157">
      <c r="BL869" s="14"/>
      <c r="BM869" s="66"/>
      <c r="BN869" s="55"/>
      <c r="BZ869" s="14" t="s">
        <v>2454</v>
      </c>
      <c r="CA869" s="245">
        <v>41726.720057870371</v>
      </c>
      <c r="CB869" t="s">
        <v>2220</v>
      </c>
      <c r="CF869" s="71"/>
      <c r="CG869" s="71"/>
      <c r="CH869" s="55"/>
      <c r="CN869"/>
      <c r="CO869"/>
      <c r="CP869"/>
      <c r="CQ869"/>
      <c r="CR869"/>
      <c r="CS869"/>
      <c r="CT869"/>
      <c r="CU869" s="86"/>
      <c r="CV869" s="86"/>
      <c r="CW869" s="86"/>
      <c r="CX869" s="86"/>
      <c r="CY869" s="86"/>
      <c r="CZ869"/>
      <c r="DA869"/>
      <c r="DB869"/>
      <c r="DC869"/>
      <c r="DD869"/>
      <c r="DE869"/>
      <c r="DF869"/>
      <c r="DG869">
        <v>599</v>
      </c>
      <c r="DH869">
        <v>374.79693603515625</v>
      </c>
      <c r="DI869">
        <v>-5.9751667976379395</v>
      </c>
      <c r="DJ869">
        <v>47.3125</v>
      </c>
      <c r="DK869">
        <v>92</v>
      </c>
      <c r="DL869">
        <v>119.5</v>
      </c>
      <c r="DM869"/>
      <c r="DN869"/>
      <c r="DO869"/>
      <c r="DP869"/>
      <c r="DQ869"/>
      <c r="DR869"/>
      <c r="DS869"/>
      <c r="DT869"/>
      <c r="DU869"/>
      <c r="DV869"/>
      <c r="DW869"/>
      <c r="DX869"/>
      <c r="DY869"/>
      <c r="DZ869"/>
      <c r="EA869"/>
      <c r="EB869"/>
      <c r="EC869"/>
      <c r="ED869"/>
      <c r="EE869"/>
      <c r="EF869"/>
      <c r="EG869"/>
      <c r="EH869"/>
      <c r="EI869"/>
      <c r="EJ869" s="159"/>
      <c r="EK869" s="159"/>
      <c r="EL869" s="160"/>
      <c r="FA869" s="78"/>
    </row>
    <row r="870" spans="64:157">
      <c r="BL870" s="14"/>
      <c r="BM870" s="66"/>
      <c r="BN870" s="55"/>
      <c r="BZ870" s="14" t="s">
        <v>427</v>
      </c>
      <c r="CA870" s="245">
        <v>41726.720069444447</v>
      </c>
      <c r="CB870" t="s">
        <v>2998</v>
      </c>
      <c r="CF870" s="71"/>
      <c r="CG870" s="71"/>
      <c r="CH870" s="55"/>
      <c r="CN870"/>
      <c r="CO870"/>
      <c r="CP870"/>
      <c r="CQ870"/>
      <c r="CR870"/>
      <c r="CS870"/>
      <c r="CT870"/>
      <c r="CU870" s="86"/>
      <c r="CV870" s="86"/>
      <c r="CW870" s="86"/>
      <c r="CX870" s="86"/>
      <c r="CY870" s="86"/>
      <c r="CZ870"/>
      <c r="DA870"/>
      <c r="DB870"/>
      <c r="DC870"/>
      <c r="DD870"/>
      <c r="DE870"/>
      <c r="DF870"/>
      <c r="DG870">
        <v>599</v>
      </c>
      <c r="DH870">
        <v>375.79013061523437</v>
      </c>
      <c r="DI870">
        <v>-5.9751667976379395</v>
      </c>
      <c r="DJ870">
        <v>49.058822631835938</v>
      </c>
      <c r="DK870">
        <v>92</v>
      </c>
      <c r="DL870">
        <v>120</v>
      </c>
      <c r="DM870"/>
      <c r="DN870"/>
      <c r="DO870"/>
      <c r="DP870"/>
      <c r="DQ870"/>
      <c r="DR870"/>
      <c r="DS870"/>
      <c r="DT870"/>
      <c r="DU870"/>
      <c r="DV870"/>
      <c r="DW870"/>
      <c r="DX870"/>
      <c r="DY870"/>
      <c r="DZ870"/>
      <c r="EA870"/>
      <c r="EB870"/>
      <c r="EC870"/>
      <c r="ED870"/>
      <c r="EE870"/>
      <c r="EF870"/>
      <c r="EG870"/>
      <c r="EH870"/>
      <c r="EI870"/>
      <c r="EJ870" s="159"/>
      <c r="EK870" s="159"/>
      <c r="EL870" s="160"/>
      <c r="FA870" s="78"/>
    </row>
    <row r="871" spans="64:157">
      <c r="BL871" s="14"/>
      <c r="BM871" s="66"/>
      <c r="BN871" s="55"/>
      <c r="BZ871" s="14" t="s">
        <v>2903</v>
      </c>
      <c r="CA871" s="245">
        <v>41726.720069444447</v>
      </c>
      <c r="CB871" t="s">
        <v>2999</v>
      </c>
      <c r="CF871" s="71"/>
      <c r="CG871" s="71"/>
      <c r="CH871" s="55"/>
      <c r="CN871"/>
      <c r="CO871"/>
      <c r="CP871"/>
      <c r="CQ871"/>
      <c r="CR871"/>
      <c r="CS871"/>
      <c r="CT871"/>
      <c r="CU871" s="86"/>
      <c r="CV871" s="86"/>
      <c r="CW871" s="86"/>
      <c r="CX871" s="86"/>
      <c r="CY871" s="86"/>
      <c r="CZ871"/>
      <c r="DA871"/>
      <c r="DB871"/>
      <c r="DC871"/>
      <c r="DD871"/>
      <c r="DE871"/>
      <c r="DF871"/>
      <c r="DG871">
        <v>600</v>
      </c>
      <c r="DH871">
        <v>376.64697265625</v>
      </c>
      <c r="DI871">
        <v>-5.9033255577087402</v>
      </c>
      <c r="DJ871">
        <v>49.8125</v>
      </c>
      <c r="DK871">
        <v>91</v>
      </c>
      <c r="DL871">
        <v>119.5</v>
      </c>
      <c r="DM871"/>
      <c r="DN871"/>
      <c r="DO871"/>
      <c r="DP871"/>
      <c r="DQ871"/>
      <c r="DR871"/>
      <c r="DS871"/>
      <c r="DT871"/>
      <c r="DU871"/>
      <c r="DV871"/>
      <c r="DW871"/>
      <c r="DX871"/>
      <c r="DY871"/>
      <c r="DZ871"/>
      <c r="EA871"/>
      <c r="EB871"/>
      <c r="EC871"/>
      <c r="ED871"/>
      <c r="EE871"/>
      <c r="EF871"/>
      <c r="EG871"/>
      <c r="EH871"/>
      <c r="EI871"/>
      <c r="EJ871" s="159"/>
      <c r="EK871" s="159"/>
      <c r="EL871" s="160"/>
      <c r="FA871" s="78"/>
    </row>
    <row r="872" spans="64:157">
      <c r="BL872" s="14"/>
      <c r="BM872" s="66"/>
      <c r="BN872" s="55"/>
      <c r="BZ872" s="14" t="s">
        <v>2905</v>
      </c>
      <c r="CA872" s="245">
        <v>41726.720069444447</v>
      </c>
      <c r="CB872" t="s">
        <v>3000</v>
      </c>
      <c r="CF872" s="71"/>
      <c r="CG872" s="71"/>
      <c r="CH872" s="55"/>
      <c r="CN872"/>
      <c r="CO872"/>
      <c r="CP872"/>
      <c r="CQ872"/>
      <c r="CR872"/>
      <c r="CS872"/>
      <c r="CT872"/>
      <c r="CU872" s="86"/>
      <c r="CV872" s="86"/>
      <c r="CW872" s="86"/>
      <c r="CX872" s="86"/>
      <c r="CY872" s="86"/>
      <c r="CZ872"/>
      <c r="DA872"/>
      <c r="DB872"/>
      <c r="DC872"/>
      <c r="DD872"/>
      <c r="DE872"/>
      <c r="DF872"/>
      <c r="DG872">
        <v>601</v>
      </c>
      <c r="DH872">
        <v>375.88058471679687</v>
      </c>
      <c r="DI872">
        <v>-5.8319191932678223</v>
      </c>
      <c r="DJ872">
        <v>58</v>
      </c>
      <c r="DK872">
        <v>92</v>
      </c>
      <c r="DL872">
        <v>119.5</v>
      </c>
      <c r="DM872"/>
      <c r="DN872"/>
      <c r="DO872"/>
      <c r="DP872"/>
      <c r="DQ872"/>
      <c r="DR872"/>
      <c r="DS872"/>
      <c r="DT872"/>
      <c r="DU872"/>
      <c r="DV872"/>
      <c r="DW872"/>
      <c r="DX872"/>
      <c r="DY872"/>
      <c r="DZ872"/>
      <c r="EA872"/>
      <c r="EB872"/>
      <c r="EC872"/>
      <c r="ED872"/>
      <c r="EE872"/>
      <c r="EF872"/>
      <c r="EG872"/>
      <c r="EH872"/>
      <c r="EI872"/>
      <c r="EJ872" s="159"/>
      <c r="EK872" s="159"/>
      <c r="EL872" s="160"/>
      <c r="FA872" s="78"/>
    </row>
    <row r="873" spans="64:157">
      <c r="BL873" s="14"/>
      <c r="BM873" s="66"/>
      <c r="BN873" s="55"/>
      <c r="BZ873" s="14" t="s">
        <v>2907</v>
      </c>
      <c r="CA873" s="245">
        <v>41726.720069444447</v>
      </c>
      <c r="CB873" t="s">
        <v>3001</v>
      </c>
      <c r="CF873" s="71"/>
      <c r="CG873" s="71"/>
      <c r="CH873" s="55"/>
      <c r="CN873"/>
      <c r="CO873"/>
      <c r="CP873"/>
      <c r="CQ873"/>
      <c r="CR873"/>
      <c r="CS873"/>
      <c r="CT873"/>
      <c r="CU873" s="86"/>
      <c r="CV873" s="86"/>
      <c r="CW873" s="86"/>
      <c r="CX873" s="86"/>
      <c r="CY873" s="86"/>
      <c r="CZ873"/>
      <c r="DA873"/>
      <c r="DB873"/>
      <c r="DC873"/>
      <c r="DD873"/>
      <c r="DE873"/>
      <c r="DF873"/>
      <c r="DG873">
        <v>602</v>
      </c>
      <c r="DH873">
        <v>374.9783935546875</v>
      </c>
      <c r="DI873">
        <v>-5.7609472274780273</v>
      </c>
      <c r="DJ873">
        <v>58.75</v>
      </c>
      <c r="DK873">
        <v>92</v>
      </c>
      <c r="DL873">
        <v>119.5</v>
      </c>
      <c r="DM873"/>
      <c r="DN873"/>
      <c r="DO873"/>
      <c r="DP873"/>
      <c r="DQ873"/>
      <c r="DR873"/>
      <c r="DS873"/>
      <c r="DT873"/>
      <c r="DU873"/>
      <c r="DV873"/>
      <c r="DW873"/>
      <c r="DX873"/>
      <c r="DY873"/>
      <c r="DZ873"/>
      <c r="EA873"/>
      <c r="EB873"/>
      <c r="EC873"/>
      <c r="ED873"/>
      <c r="EE873"/>
      <c r="EF873"/>
      <c r="EG873"/>
      <c r="EH873"/>
      <c r="EI873"/>
      <c r="EJ873" s="159"/>
      <c r="EK873" s="159"/>
      <c r="EL873" s="160"/>
      <c r="FA873" s="78"/>
    </row>
    <row r="874" spans="64:157">
      <c r="BL874" s="14"/>
      <c r="BM874" s="66"/>
      <c r="BN874" s="55"/>
      <c r="BZ874" s="14" t="s">
        <v>2909</v>
      </c>
      <c r="CA874" s="245">
        <v>41726.720069444447</v>
      </c>
      <c r="CB874" t="s">
        <v>3002</v>
      </c>
      <c r="CF874" s="71"/>
      <c r="CG874" s="71"/>
      <c r="CH874" s="55"/>
      <c r="CN874"/>
      <c r="CO874"/>
      <c r="CP874"/>
      <c r="CQ874"/>
      <c r="CR874"/>
      <c r="CS874"/>
      <c r="CT874"/>
      <c r="CU874" s="86"/>
      <c r="CV874" s="86"/>
      <c r="CW874" s="86"/>
      <c r="CX874" s="86"/>
      <c r="CY874" s="86"/>
      <c r="CZ874"/>
      <c r="DA874"/>
      <c r="DB874"/>
      <c r="DC874"/>
      <c r="DD874"/>
      <c r="DE874"/>
      <c r="DF874"/>
      <c r="DG874">
        <v>602</v>
      </c>
      <c r="DH874">
        <v>374.9783935546875</v>
      </c>
      <c r="DI874">
        <v>-5.7609472274780273</v>
      </c>
      <c r="DJ874">
        <v>52.375</v>
      </c>
      <c r="DK874">
        <v>92</v>
      </c>
      <c r="DL874">
        <v>119.5</v>
      </c>
      <c r="DM874"/>
      <c r="DN874"/>
      <c r="DO874"/>
      <c r="DP874"/>
      <c r="DQ874"/>
      <c r="DR874"/>
      <c r="DS874"/>
      <c r="DT874"/>
      <c r="DU874"/>
      <c r="DV874"/>
      <c r="DW874"/>
      <c r="DX874"/>
      <c r="DY874"/>
      <c r="DZ874"/>
      <c r="EA874"/>
      <c r="EB874"/>
      <c r="EC874"/>
      <c r="ED874"/>
      <c r="EE874"/>
      <c r="EF874"/>
      <c r="EG874"/>
      <c r="EH874"/>
      <c r="EI874"/>
      <c r="EJ874" s="159"/>
      <c r="EK874" s="159"/>
      <c r="EL874" s="160"/>
      <c r="FA874" s="78"/>
    </row>
    <row r="875" spans="64:157">
      <c r="BL875" s="14"/>
      <c r="BM875" s="66"/>
      <c r="BN875" s="55"/>
      <c r="BZ875" s="14" t="s">
        <v>2454</v>
      </c>
      <c r="CA875" s="245">
        <v>41726.720069444447</v>
      </c>
      <c r="CB875" t="s">
        <v>2220</v>
      </c>
      <c r="CF875" s="71"/>
      <c r="CG875" s="71"/>
      <c r="CH875" s="55"/>
      <c r="CN875"/>
      <c r="CO875"/>
      <c r="CP875"/>
      <c r="CQ875"/>
      <c r="CR875"/>
      <c r="CS875"/>
      <c r="CT875"/>
      <c r="CU875" s="86"/>
      <c r="CV875" s="86"/>
      <c r="CW875" s="86"/>
      <c r="CX875" s="86"/>
      <c r="CY875" s="86"/>
      <c r="CZ875"/>
      <c r="DA875"/>
      <c r="DB875"/>
      <c r="DC875"/>
      <c r="DD875"/>
      <c r="DE875"/>
      <c r="DF875"/>
      <c r="DG875">
        <v>603</v>
      </c>
      <c r="DH875">
        <v>374.9783935546875</v>
      </c>
      <c r="DI875">
        <v>-5.6904096603393555</v>
      </c>
      <c r="DJ875">
        <v>52.375</v>
      </c>
      <c r="DK875">
        <v>92</v>
      </c>
      <c r="DL875">
        <v>119.5</v>
      </c>
      <c r="DM875"/>
      <c r="DN875"/>
      <c r="DO875"/>
      <c r="DP875"/>
      <c r="DQ875"/>
      <c r="DR875"/>
      <c r="DS875"/>
      <c r="DT875"/>
      <c r="DU875"/>
      <c r="DV875"/>
      <c r="DW875"/>
      <c r="DX875"/>
      <c r="DY875"/>
      <c r="DZ875"/>
      <c r="EA875"/>
      <c r="EB875"/>
      <c r="EC875"/>
      <c r="ED875"/>
      <c r="EE875"/>
      <c r="EF875"/>
      <c r="EG875"/>
      <c r="EH875"/>
      <c r="EI875"/>
      <c r="EJ875" s="159"/>
      <c r="EK875" s="159"/>
      <c r="EL875" s="160"/>
      <c r="FA875" s="78"/>
    </row>
    <row r="876" spans="64:157">
      <c r="BL876" s="14"/>
      <c r="BM876" s="66"/>
      <c r="BN876" s="55"/>
      <c r="BZ876" s="14" t="s">
        <v>427</v>
      </c>
      <c r="CA876" s="245">
        <v>41726.720081018517</v>
      </c>
      <c r="CB876" t="s">
        <v>3003</v>
      </c>
      <c r="CF876" s="71"/>
      <c r="CG876" s="71"/>
      <c r="CH876" s="55"/>
      <c r="CN876"/>
      <c r="CO876"/>
      <c r="CP876"/>
      <c r="CQ876"/>
      <c r="CR876"/>
      <c r="CS876"/>
      <c r="CT876"/>
      <c r="CU876" s="86"/>
      <c r="CV876" s="86"/>
      <c r="CW876" s="86"/>
      <c r="CX876" s="86"/>
      <c r="CY876" s="86"/>
      <c r="CZ876"/>
      <c r="DA876"/>
      <c r="DB876"/>
      <c r="DC876"/>
      <c r="DD876"/>
      <c r="DE876"/>
      <c r="DF876"/>
      <c r="DG876">
        <v>604</v>
      </c>
      <c r="DH876">
        <v>375.829345703125</v>
      </c>
      <c r="DI876">
        <v>-5.6203069686889648</v>
      </c>
      <c r="DJ876">
        <v>50.125</v>
      </c>
      <c r="DK876">
        <v>96</v>
      </c>
      <c r="DL876">
        <v>119.5</v>
      </c>
      <c r="DM876"/>
      <c r="DN876"/>
      <c r="DO876"/>
      <c r="DP876"/>
      <c r="DQ876"/>
      <c r="DR876"/>
      <c r="DS876"/>
      <c r="DT876"/>
      <c r="DU876"/>
      <c r="DV876"/>
      <c r="DW876"/>
      <c r="DX876"/>
      <c r="DY876"/>
      <c r="DZ876"/>
      <c r="EA876"/>
      <c r="EB876"/>
      <c r="EC876"/>
      <c r="ED876"/>
      <c r="EE876"/>
      <c r="EF876"/>
      <c r="EG876"/>
      <c r="EH876"/>
      <c r="EI876"/>
      <c r="EJ876" s="159"/>
      <c r="EK876" s="159"/>
      <c r="EL876" s="160"/>
      <c r="FA876" s="78"/>
    </row>
    <row r="877" spans="64:157">
      <c r="BL877" s="14"/>
      <c r="BM877" s="66"/>
      <c r="BN877" s="55"/>
      <c r="BZ877" s="14" t="s">
        <v>2903</v>
      </c>
      <c r="CA877" s="245">
        <v>41726.720081018517</v>
      </c>
      <c r="CB877" t="s">
        <v>3004</v>
      </c>
      <c r="CF877" s="71"/>
      <c r="CG877" s="71"/>
      <c r="CH877" s="55"/>
      <c r="CN877"/>
      <c r="CO877"/>
      <c r="CP877"/>
      <c r="CQ877"/>
      <c r="CR877"/>
      <c r="CS877"/>
      <c r="CT877"/>
      <c r="CU877" s="86"/>
      <c r="CV877" s="86"/>
      <c r="CW877" s="86"/>
      <c r="CX877" s="86"/>
      <c r="CY877" s="86"/>
      <c r="CZ877"/>
      <c r="DA877"/>
      <c r="DB877"/>
      <c r="DC877"/>
      <c r="DD877"/>
      <c r="DE877"/>
      <c r="DF877"/>
      <c r="DG877">
        <v>604</v>
      </c>
      <c r="DH877">
        <v>375.829345703125</v>
      </c>
      <c r="DI877">
        <v>-5.6203069686889648</v>
      </c>
      <c r="DJ877">
        <v>52.75</v>
      </c>
      <c r="DK877">
        <v>91</v>
      </c>
      <c r="DL877">
        <v>119.5</v>
      </c>
      <c r="DM877"/>
      <c r="DN877"/>
      <c r="DO877"/>
      <c r="DP877"/>
      <c r="DQ877"/>
      <c r="DR877"/>
      <c r="DS877"/>
      <c r="DT877"/>
      <c r="DU877"/>
      <c r="DV877"/>
      <c r="DW877"/>
      <c r="DX877"/>
      <c r="DY877"/>
      <c r="DZ877"/>
      <c r="EA877"/>
      <c r="EB877"/>
      <c r="EC877"/>
      <c r="ED877"/>
      <c r="EE877"/>
      <c r="EF877"/>
      <c r="EG877"/>
      <c r="EH877"/>
      <c r="EI877"/>
      <c r="EJ877" s="159"/>
      <c r="EK877" s="159"/>
      <c r="EL877" s="160"/>
      <c r="FA877" s="78"/>
    </row>
    <row r="878" spans="64:157">
      <c r="BL878" s="14"/>
      <c r="BM878" s="66"/>
      <c r="BN878" s="55"/>
      <c r="BZ878" s="14" t="s">
        <v>2905</v>
      </c>
      <c r="CA878" s="245">
        <v>41726.720081018517</v>
      </c>
      <c r="CB878" t="s">
        <v>3005</v>
      </c>
      <c r="CF878" s="71"/>
      <c r="CG878" s="71"/>
      <c r="CH878" s="55"/>
      <c r="CN878"/>
      <c r="CO878"/>
      <c r="CP878"/>
      <c r="CQ878"/>
      <c r="CR878"/>
      <c r="CS878"/>
      <c r="CT878"/>
      <c r="CU878" s="86"/>
      <c r="CV878" s="86"/>
      <c r="CW878" s="86"/>
      <c r="CX878" s="86"/>
      <c r="CY878" s="86"/>
      <c r="CZ878"/>
      <c r="DA878"/>
      <c r="DB878"/>
      <c r="DC878"/>
      <c r="DD878"/>
      <c r="DE878"/>
      <c r="DF878"/>
      <c r="DG878">
        <v>605</v>
      </c>
      <c r="DH878">
        <v>375.829345703125</v>
      </c>
      <c r="DI878">
        <v>-5.5506381988525391</v>
      </c>
      <c r="DJ878">
        <v>53.0625</v>
      </c>
      <c r="DK878">
        <v>92</v>
      </c>
      <c r="DL878">
        <v>119.5</v>
      </c>
      <c r="DM878"/>
      <c r="DN878"/>
      <c r="DO878"/>
      <c r="DP878"/>
      <c r="DQ878"/>
      <c r="DR878"/>
      <c r="DS878"/>
      <c r="DT878"/>
      <c r="DU878"/>
      <c r="DV878"/>
      <c r="DW878"/>
      <c r="DX878"/>
      <c r="DY878"/>
      <c r="DZ878"/>
      <c r="EA878"/>
      <c r="EB878"/>
      <c r="EC878"/>
      <c r="ED878"/>
      <c r="EE878"/>
      <c r="EF878"/>
      <c r="EG878"/>
      <c r="EH878"/>
      <c r="EI878"/>
      <c r="EJ878" s="159"/>
      <c r="EK878" s="159"/>
      <c r="EL878" s="160"/>
      <c r="FA878" s="78"/>
    </row>
    <row r="879" spans="64:157">
      <c r="BL879" s="14"/>
      <c r="BM879" s="66"/>
      <c r="BN879" s="55"/>
      <c r="BZ879" s="14" t="s">
        <v>2907</v>
      </c>
      <c r="CA879" s="245">
        <v>41726.720081018517</v>
      </c>
      <c r="CB879" t="s">
        <v>3006</v>
      </c>
      <c r="CF879" s="71"/>
      <c r="CG879" s="71"/>
      <c r="CH879" s="55"/>
      <c r="CN879"/>
      <c r="CO879"/>
      <c r="CP879"/>
      <c r="CQ879"/>
      <c r="CR879"/>
      <c r="CS879"/>
      <c r="CT879"/>
      <c r="CU879" s="86"/>
      <c r="CV879" s="86"/>
      <c r="CW879" s="86"/>
      <c r="CX879" s="86"/>
      <c r="CY879" s="86"/>
      <c r="CZ879"/>
      <c r="DA879"/>
      <c r="DB879"/>
      <c r="DC879"/>
      <c r="DD879"/>
      <c r="DE879"/>
      <c r="DF879"/>
      <c r="DG879">
        <v>605</v>
      </c>
      <c r="DH879">
        <v>376.5067138671875</v>
      </c>
      <c r="DI879">
        <v>-5.5506381988525391</v>
      </c>
      <c r="DJ879">
        <v>51.0625</v>
      </c>
      <c r="DK879">
        <v>92</v>
      </c>
      <c r="DL879">
        <v>119.5</v>
      </c>
      <c r="DM879"/>
      <c r="DN879"/>
      <c r="DO879"/>
      <c r="DP879"/>
      <c r="DQ879"/>
      <c r="DR879"/>
      <c r="DS879"/>
      <c r="DT879"/>
      <c r="DU879"/>
      <c r="DV879"/>
      <c r="DW879"/>
      <c r="DX879"/>
      <c r="DY879"/>
      <c r="DZ879"/>
      <c r="EA879"/>
      <c r="EB879"/>
      <c r="EC879"/>
      <c r="ED879"/>
      <c r="EE879"/>
      <c r="EF879"/>
      <c r="EG879"/>
      <c r="EH879"/>
      <c r="EI879"/>
      <c r="EJ879" s="159"/>
      <c r="EK879" s="159"/>
      <c r="EL879" s="160"/>
      <c r="FA879" s="78"/>
    </row>
    <row r="880" spans="64:157">
      <c r="BL880" s="14"/>
      <c r="BM880" s="66"/>
      <c r="BN880" s="55"/>
      <c r="BZ880" s="14" t="s">
        <v>2909</v>
      </c>
      <c r="CA880" s="245">
        <v>41726.720081018517</v>
      </c>
      <c r="CB880" t="s">
        <v>3007</v>
      </c>
      <c r="CF880" s="71"/>
      <c r="CG880" s="71"/>
      <c r="CH880" s="55"/>
      <c r="CN880"/>
      <c r="CO880"/>
      <c r="CP880"/>
      <c r="CQ880"/>
      <c r="CR880"/>
      <c r="CS880"/>
      <c r="CT880"/>
      <c r="CU880" s="86"/>
      <c r="CV880" s="86"/>
      <c r="CW880" s="86"/>
      <c r="CX880" s="86"/>
      <c r="CY880" s="86"/>
      <c r="CZ880"/>
      <c r="DA880"/>
      <c r="DB880"/>
      <c r="DC880"/>
      <c r="DD880"/>
      <c r="DE880"/>
      <c r="DF880"/>
      <c r="DG880">
        <v>606</v>
      </c>
      <c r="DH880">
        <v>376.5067138671875</v>
      </c>
      <c r="DI880">
        <v>-5.4814043045043945</v>
      </c>
      <c r="DJ880">
        <v>54.8125</v>
      </c>
      <c r="DK880">
        <v>91</v>
      </c>
      <c r="DL880">
        <v>119.5</v>
      </c>
      <c r="DM880"/>
      <c r="DN880"/>
      <c r="DO880"/>
      <c r="DP880"/>
      <c r="DQ880"/>
      <c r="DR880"/>
      <c r="DS880"/>
      <c r="DT880"/>
      <c r="DU880"/>
      <c r="DV880"/>
      <c r="DW880"/>
      <c r="DX880"/>
      <c r="DY880"/>
      <c r="DZ880"/>
      <c r="EA880"/>
      <c r="EB880"/>
      <c r="EC880"/>
      <c r="ED880"/>
      <c r="EE880"/>
      <c r="EF880"/>
      <c r="EG880"/>
      <c r="EH880"/>
      <c r="EI880"/>
      <c r="EJ880" s="159"/>
      <c r="EK880" s="159"/>
      <c r="EL880" s="160"/>
      <c r="FA880" s="78"/>
    </row>
    <row r="881" spans="64:157">
      <c r="BL881" s="14"/>
      <c r="BM881" s="66"/>
      <c r="BN881" s="55"/>
      <c r="BZ881" s="14" t="s">
        <v>2454</v>
      </c>
      <c r="CA881" s="245">
        <v>41726.720081018517</v>
      </c>
      <c r="CB881" t="s">
        <v>2220</v>
      </c>
      <c r="CF881" s="71"/>
      <c r="CG881" s="71"/>
      <c r="CH881" s="55"/>
      <c r="CN881"/>
      <c r="CO881"/>
      <c r="CP881"/>
      <c r="CQ881"/>
      <c r="CR881"/>
      <c r="CS881"/>
      <c r="CT881"/>
      <c r="CU881" s="86"/>
      <c r="CV881" s="86"/>
      <c r="CW881" s="86"/>
      <c r="CX881" s="86"/>
      <c r="CY881" s="86"/>
      <c r="CZ881"/>
      <c r="DA881"/>
      <c r="DB881"/>
      <c r="DC881"/>
      <c r="DD881"/>
      <c r="DE881"/>
      <c r="DF881"/>
      <c r="DG881">
        <v>607</v>
      </c>
      <c r="DH881">
        <v>376.07418823242187</v>
      </c>
      <c r="DI881">
        <v>-5.412604808807373</v>
      </c>
      <c r="DJ881">
        <v>56.75</v>
      </c>
      <c r="DK881">
        <v>92</v>
      </c>
      <c r="DL881">
        <v>119.5</v>
      </c>
      <c r="DM881"/>
      <c r="DN881"/>
      <c r="DO881"/>
      <c r="DP881"/>
      <c r="DQ881"/>
      <c r="DR881"/>
      <c r="DS881"/>
      <c r="DT881"/>
      <c r="DU881"/>
      <c r="DV881"/>
      <c r="DW881"/>
      <c r="DX881"/>
      <c r="DY881"/>
      <c r="DZ881"/>
      <c r="EA881"/>
      <c r="EB881"/>
      <c r="EC881"/>
      <c r="ED881"/>
      <c r="EE881"/>
      <c r="EF881"/>
      <c r="EG881"/>
      <c r="EH881"/>
      <c r="EI881"/>
      <c r="EJ881" s="159"/>
      <c r="EK881" s="159"/>
      <c r="EL881" s="160"/>
      <c r="FA881" s="78"/>
    </row>
    <row r="882" spans="64:157">
      <c r="BL882" s="14"/>
      <c r="BM882" s="66"/>
      <c r="BN882" s="55"/>
      <c r="BZ882" s="14" t="s">
        <v>427</v>
      </c>
      <c r="CA882" s="245">
        <v>41726.720092592594</v>
      </c>
      <c r="CB882" t="s">
        <v>3008</v>
      </c>
      <c r="CF882" s="71"/>
      <c r="CG882" s="71"/>
      <c r="CH882" s="55"/>
      <c r="CN882"/>
      <c r="CO882"/>
      <c r="CP882"/>
      <c r="CQ882"/>
      <c r="CR882"/>
      <c r="CS882"/>
      <c r="CT882"/>
      <c r="CU882" s="86"/>
      <c r="CV882" s="86"/>
      <c r="CW882" s="86"/>
      <c r="CX882" s="86"/>
      <c r="CY882" s="86"/>
      <c r="CZ882"/>
      <c r="DA882"/>
      <c r="DB882"/>
      <c r="DC882"/>
      <c r="DD882"/>
      <c r="DE882"/>
      <c r="DF882"/>
      <c r="DG882">
        <v>608</v>
      </c>
      <c r="DH882">
        <v>375.5428466796875</v>
      </c>
      <c r="DI882">
        <v>-5.3442397117614746</v>
      </c>
      <c r="DJ882">
        <v>57.3125</v>
      </c>
      <c r="DK882">
        <v>92</v>
      </c>
      <c r="DL882">
        <v>119.5</v>
      </c>
      <c r="DM882"/>
      <c r="DN882"/>
      <c r="DO882"/>
      <c r="DP882"/>
      <c r="DQ882"/>
      <c r="DR882"/>
      <c r="DS882"/>
      <c r="DT882"/>
      <c r="DU882"/>
      <c r="DV882"/>
      <c r="DW882"/>
      <c r="DX882"/>
      <c r="DY882"/>
      <c r="DZ882"/>
      <c r="EA882"/>
      <c r="EB882"/>
      <c r="EC882"/>
      <c r="ED882"/>
      <c r="EE882"/>
      <c r="EF882"/>
      <c r="EG882"/>
      <c r="EH882"/>
      <c r="EI882"/>
      <c r="EJ882" s="159"/>
      <c r="EK882" s="159"/>
      <c r="EL882" s="160"/>
      <c r="FA882" s="78"/>
    </row>
    <row r="883" spans="64:157">
      <c r="BL883" s="14"/>
      <c r="BM883" s="66"/>
      <c r="BN883" s="55"/>
      <c r="BZ883" s="14" t="s">
        <v>2903</v>
      </c>
      <c r="CA883" s="245">
        <v>41726.720092592594</v>
      </c>
      <c r="CB883" t="s">
        <v>3009</v>
      </c>
      <c r="CF883" s="71"/>
      <c r="CG883" s="71"/>
      <c r="CH883" s="55"/>
      <c r="CN883"/>
      <c r="CO883"/>
      <c r="CP883"/>
      <c r="CQ883"/>
      <c r="CR883"/>
      <c r="CS883"/>
      <c r="CT883"/>
      <c r="CU883" s="86"/>
      <c r="CV883" s="86"/>
      <c r="CW883" s="86"/>
      <c r="CX883" s="86"/>
      <c r="CY883" s="86"/>
      <c r="CZ883"/>
      <c r="DA883"/>
      <c r="DB883"/>
      <c r="DC883"/>
      <c r="DD883"/>
      <c r="DE883"/>
      <c r="DF883"/>
      <c r="DG883">
        <v>608</v>
      </c>
      <c r="DH883">
        <v>374.79901123046875</v>
      </c>
      <c r="DI883">
        <v>-5.3442397117614746</v>
      </c>
      <c r="DJ883">
        <v>58.375</v>
      </c>
      <c r="DK883">
        <v>91</v>
      </c>
      <c r="DL883">
        <v>119.5</v>
      </c>
      <c r="DM883"/>
      <c r="DN883"/>
      <c r="DO883"/>
      <c r="DP883"/>
      <c r="DQ883"/>
      <c r="DR883"/>
      <c r="DS883"/>
      <c r="DT883"/>
      <c r="DU883"/>
      <c r="DV883"/>
      <c r="DW883"/>
      <c r="DX883"/>
      <c r="DY883"/>
      <c r="DZ883"/>
      <c r="EA883"/>
      <c r="EB883"/>
      <c r="EC883"/>
      <c r="ED883"/>
      <c r="EE883"/>
      <c r="EF883"/>
      <c r="EG883"/>
      <c r="EH883"/>
      <c r="EI883"/>
      <c r="EJ883" s="159"/>
      <c r="EK883" s="159"/>
      <c r="EL883" s="160"/>
      <c r="FA883" s="78"/>
    </row>
    <row r="884" spans="64:157">
      <c r="BL884" s="14"/>
      <c r="BM884" s="66"/>
      <c r="BN884" s="55"/>
      <c r="BZ884" s="14" t="s">
        <v>2905</v>
      </c>
      <c r="CA884" s="245">
        <v>41726.720092592594</v>
      </c>
      <c r="CB884" t="s">
        <v>3010</v>
      </c>
      <c r="CF884" s="71"/>
      <c r="CG884" s="71"/>
      <c r="CH884" s="55"/>
      <c r="CN884"/>
      <c r="CO884"/>
      <c r="CP884"/>
      <c r="CQ884"/>
      <c r="CR884"/>
      <c r="CS884"/>
      <c r="CT884"/>
      <c r="CU884" s="86"/>
      <c r="CV884" s="86"/>
      <c r="CW884" s="86"/>
      <c r="CX884" s="86"/>
      <c r="CY884" s="86"/>
      <c r="CZ884"/>
      <c r="DA884"/>
      <c r="DB884"/>
      <c r="DC884"/>
      <c r="DD884"/>
      <c r="DE884"/>
      <c r="DF884"/>
      <c r="DG884">
        <v>609</v>
      </c>
      <c r="DH884">
        <v>375.5908203125</v>
      </c>
      <c r="DI884">
        <v>-5.2763090133666992</v>
      </c>
      <c r="DJ884">
        <v>50.764705657958984</v>
      </c>
      <c r="DK884">
        <v>91</v>
      </c>
      <c r="DL884">
        <v>120</v>
      </c>
      <c r="DM884"/>
      <c r="DN884"/>
      <c r="DO884"/>
      <c r="DP884"/>
      <c r="DQ884"/>
      <c r="DR884"/>
      <c r="DS884"/>
      <c r="DT884"/>
      <c r="DU884"/>
      <c r="DV884"/>
      <c r="DW884"/>
      <c r="DX884"/>
      <c r="DY884"/>
      <c r="DZ884"/>
      <c r="EA884"/>
      <c r="EB884"/>
      <c r="EC884"/>
      <c r="ED884"/>
      <c r="EE884"/>
      <c r="EF884"/>
      <c r="EG884"/>
      <c r="EH884"/>
      <c r="EI884"/>
      <c r="EJ884" s="159"/>
      <c r="EK884" s="159"/>
      <c r="EL884" s="160"/>
      <c r="FA884" s="78"/>
    </row>
    <row r="885" spans="64:157">
      <c r="BL885" s="14"/>
      <c r="BM885" s="66"/>
      <c r="BN885" s="55"/>
      <c r="BZ885" s="14" t="s">
        <v>2907</v>
      </c>
      <c r="CA885" s="245">
        <v>41726.720092592594</v>
      </c>
      <c r="CB885" t="s">
        <v>3011</v>
      </c>
      <c r="CF885" s="71"/>
      <c r="CG885" s="71"/>
      <c r="CH885" s="55"/>
      <c r="CN885"/>
      <c r="CO885"/>
      <c r="CP885"/>
      <c r="CQ885"/>
      <c r="CR885"/>
      <c r="CS885"/>
      <c r="CT885"/>
      <c r="CU885" s="86"/>
      <c r="CV885" s="86"/>
      <c r="CW885" s="86"/>
      <c r="CX885" s="86"/>
      <c r="CY885" s="86"/>
      <c r="CZ885"/>
      <c r="DA885"/>
      <c r="DB885"/>
      <c r="DC885"/>
      <c r="DD885"/>
      <c r="DE885"/>
      <c r="DF885"/>
      <c r="DG885">
        <v>610</v>
      </c>
      <c r="DH885">
        <v>376.61965942382812</v>
      </c>
      <c r="DI885">
        <v>-5.2088131904602051</v>
      </c>
      <c r="DJ885">
        <v>49.647060394287109</v>
      </c>
      <c r="DK885">
        <v>91</v>
      </c>
      <c r="DL885">
        <v>120</v>
      </c>
      <c r="DM885"/>
      <c r="DN885"/>
      <c r="DO885"/>
      <c r="DP885"/>
      <c r="DQ885"/>
      <c r="DR885"/>
      <c r="DS885"/>
      <c r="DT885"/>
      <c r="DU885"/>
      <c r="DV885"/>
      <c r="DW885"/>
      <c r="DX885"/>
      <c r="DY885"/>
      <c r="DZ885"/>
      <c r="EA885"/>
      <c r="EB885"/>
      <c r="EC885"/>
      <c r="ED885"/>
      <c r="EE885"/>
      <c r="EF885"/>
      <c r="EG885"/>
      <c r="EH885"/>
      <c r="EI885"/>
      <c r="EJ885" s="159"/>
      <c r="EK885" s="159"/>
      <c r="EL885" s="160"/>
      <c r="FA885" s="78"/>
    </row>
    <row r="886" spans="64:157">
      <c r="BL886" s="14"/>
      <c r="BM886" s="66"/>
      <c r="BN886" s="55"/>
      <c r="BZ886" s="14" t="s">
        <v>2909</v>
      </c>
      <c r="CA886" s="245">
        <v>41726.720092592594</v>
      </c>
      <c r="CB886" t="s">
        <v>3012</v>
      </c>
      <c r="CF886" s="71"/>
      <c r="CG886" s="71"/>
      <c r="CH886" s="55"/>
      <c r="CN886"/>
      <c r="CO886"/>
      <c r="CP886"/>
      <c r="CQ886"/>
      <c r="CR886"/>
      <c r="CS886"/>
      <c r="CT886"/>
      <c r="CU886" s="86"/>
      <c r="CV886" s="86"/>
      <c r="CW886" s="86"/>
      <c r="CX886" s="86"/>
      <c r="CY886" s="86"/>
      <c r="CZ886"/>
      <c r="DA886"/>
      <c r="DB886"/>
      <c r="DC886"/>
      <c r="DD886"/>
      <c r="DE886"/>
      <c r="DF886"/>
      <c r="DG886">
        <v>610</v>
      </c>
      <c r="DH886">
        <v>375.69039916992187</v>
      </c>
      <c r="DI886">
        <v>-5.2088131904602051</v>
      </c>
      <c r="DJ886">
        <v>59.4375</v>
      </c>
      <c r="DK886">
        <v>92</v>
      </c>
      <c r="DL886">
        <v>119.5</v>
      </c>
      <c r="DM886"/>
      <c r="DN886"/>
      <c r="DO886"/>
      <c r="DP886"/>
      <c r="DQ886"/>
      <c r="DR886"/>
      <c r="DS886"/>
      <c r="DT886"/>
      <c r="DU886"/>
      <c r="DV886"/>
      <c r="DW886"/>
      <c r="DX886"/>
      <c r="DY886"/>
      <c r="DZ886"/>
      <c r="EA886"/>
      <c r="EB886"/>
      <c r="EC886"/>
      <c r="ED886"/>
      <c r="EE886"/>
      <c r="EF886"/>
      <c r="EG886"/>
      <c r="EH886"/>
      <c r="EI886"/>
      <c r="EJ886" s="159"/>
      <c r="EK886" s="159"/>
      <c r="EL886" s="160"/>
      <c r="FA886" s="78"/>
    </row>
    <row r="887" spans="64:157">
      <c r="BL887" s="14"/>
      <c r="BM887" s="66"/>
      <c r="BN887" s="55"/>
      <c r="BZ887" s="14" t="s">
        <v>2454</v>
      </c>
      <c r="CA887" s="245">
        <v>41726.720092592594</v>
      </c>
      <c r="CB887" t="s">
        <v>2220</v>
      </c>
      <c r="CF887" s="71"/>
      <c r="CG887" s="71"/>
      <c r="CH887" s="55"/>
      <c r="CN887"/>
      <c r="CO887"/>
      <c r="CP887"/>
      <c r="CQ887"/>
      <c r="CR887"/>
      <c r="CS887"/>
      <c r="CT887"/>
      <c r="CU887" s="86"/>
      <c r="CV887" s="86"/>
      <c r="CW887" s="86"/>
      <c r="CX887" s="86"/>
      <c r="CY887" s="86"/>
      <c r="CZ887"/>
      <c r="DA887"/>
      <c r="DB887"/>
      <c r="DC887"/>
      <c r="DD887"/>
      <c r="DE887"/>
      <c r="DF887"/>
      <c r="DG887">
        <v>611</v>
      </c>
      <c r="DH887">
        <v>374.99954223632812</v>
      </c>
      <c r="DI887">
        <v>-5.141751766204834</v>
      </c>
      <c r="DJ887">
        <v>58.3125</v>
      </c>
      <c r="DK887">
        <v>92</v>
      </c>
      <c r="DL887">
        <v>119.5</v>
      </c>
      <c r="DM887"/>
      <c r="DN887"/>
      <c r="DO887"/>
      <c r="DP887"/>
      <c r="DQ887"/>
      <c r="DR887"/>
      <c r="DS887"/>
      <c r="DT887"/>
      <c r="DU887"/>
      <c r="DV887"/>
      <c r="DW887"/>
      <c r="DX887"/>
      <c r="DY887"/>
      <c r="DZ887"/>
      <c r="EA887"/>
      <c r="EB887"/>
      <c r="EC887"/>
      <c r="ED887"/>
      <c r="EE887"/>
      <c r="EF887"/>
      <c r="EG887"/>
      <c r="EH887"/>
      <c r="EI887"/>
      <c r="EJ887" s="159"/>
      <c r="EK887" s="159"/>
      <c r="EL887" s="160"/>
      <c r="FA887" s="78"/>
    </row>
    <row r="888" spans="64:157">
      <c r="BL888" s="14"/>
      <c r="BM888" s="66"/>
      <c r="BN888" s="55"/>
      <c r="BZ888" s="14" t="s">
        <v>427</v>
      </c>
      <c r="CA888" s="245">
        <v>41726.720104166663</v>
      </c>
      <c r="CB888" t="s">
        <v>3013</v>
      </c>
      <c r="CF888" s="71"/>
      <c r="CG888" s="71"/>
      <c r="CH888" s="55"/>
      <c r="CN888"/>
      <c r="CO888"/>
      <c r="CP888"/>
      <c r="CQ888"/>
      <c r="CR888"/>
      <c r="CS888"/>
      <c r="CT888"/>
      <c r="CU888" s="86"/>
      <c r="CV888" s="86"/>
      <c r="CW888" s="86"/>
      <c r="CX888" s="86"/>
      <c r="CY888" s="86"/>
      <c r="CZ888"/>
      <c r="DA888"/>
      <c r="DB888"/>
      <c r="DC888"/>
      <c r="DD888"/>
      <c r="DE888"/>
      <c r="DF888"/>
      <c r="DG888">
        <v>612</v>
      </c>
      <c r="DH888">
        <v>376.04702758789062</v>
      </c>
      <c r="DI888">
        <v>-5.0751247406005859</v>
      </c>
      <c r="DJ888">
        <v>49.6875</v>
      </c>
      <c r="DK888">
        <v>92</v>
      </c>
      <c r="DL888">
        <v>119.5</v>
      </c>
      <c r="DM888"/>
      <c r="DN888"/>
      <c r="DO888"/>
      <c r="DP888"/>
      <c r="DQ888"/>
      <c r="DR888"/>
      <c r="DS888"/>
      <c r="DT888"/>
      <c r="DU888"/>
      <c r="DV888"/>
      <c r="DW888"/>
      <c r="DX888"/>
      <c r="DY888"/>
      <c r="DZ888"/>
      <c r="EA888"/>
      <c r="EB888"/>
      <c r="EC888"/>
      <c r="ED888"/>
      <c r="EE888"/>
      <c r="EF888"/>
      <c r="EG888"/>
      <c r="EH888"/>
      <c r="EI888"/>
      <c r="EJ888" s="159"/>
      <c r="EK888" s="159"/>
      <c r="EL888" s="160"/>
      <c r="FA888" s="78"/>
    </row>
    <row r="889" spans="64:157">
      <c r="BL889" s="14"/>
      <c r="BM889" s="66"/>
      <c r="BN889" s="55"/>
      <c r="BZ889" s="14" t="s">
        <v>2903</v>
      </c>
      <c r="CA889" s="245">
        <v>41726.720104166663</v>
      </c>
      <c r="CB889" t="s">
        <v>3014</v>
      </c>
      <c r="CF889" s="71"/>
      <c r="CG889" s="71"/>
      <c r="CH889" s="55"/>
      <c r="CN889"/>
      <c r="CO889"/>
      <c r="CP889"/>
      <c r="CQ889"/>
      <c r="CR889"/>
      <c r="CS889"/>
      <c r="CT889"/>
      <c r="CU889" s="86"/>
      <c r="CV889" s="86"/>
      <c r="CW889" s="86"/>
      <c r="CX889" s="86"/>
      <c r="CY889" s="86"/>
      <c r="CZ889"/>
      <c r="DA889"/>
      <c r="DB889"/>
      <c r="DC889"/>
      <c r="DD889"/>
      <c r="DE889"/>
      <c r="DF889"/>
      <c r="DG889">
        <v>613</v>
      </c>
      <c r="DH889">
        <v>376.04702758789062</v>
      </c>
      <c r="DI889">
        <v>-5.0089321136474609</v>
      </c>
      <c r="DJ889">
        <v>56.25</v>
      </c>
      <c r="DK889">
        <v>91</v>
      </c>
      <c r="DL889">
        <v>119.5</v>
      </c>
      <c r="DM889"/>
      <c r="DN889"/>
      <c r="DO889"/>
      <c r="DP889"/>
      <c r="DQ889"/>
      <c r="DR889"/>
      <c r="DS889"/>
      <c r="DT889"/>
      <c r="DU889"/>
      <c r="DV889"/>
      <c r="DW889"/>
      <c r="DX889"/>
      <c r="DY889"/>
      <c r="DZ889"/>
      <c r="EA889"/>
      <c r="EB889"/>
      <c r="EC889"/>
      <c r="ED889"/>
      <c r="EE889"/>
      <c r="EF889"/>
      <c r="EG889"/>
      <c r="EH889"/>
      <c r="EI889"/>
      <c r="EJ889" s="159"/>
      <c r="EK889" s="159"/>
      <c r="EL889" s="160"/>
      <c r="FA889" s="78"/>
    </row>
    <row r="890" spans="64:157">
      <c r="BL890" s="14"/>
      <c r="BM890" s="66"/>
      <c r="BN890" s="55"/>
      <c r="BZ890" s="14" t="s">
        <v>2905</v>
      </c>
      <c r="CA890" s="245">
        <v>41726.720104166663</v>
      </c>
      <c r="CB890" t="s">
        <v>3015</v>
      </c>
      <c r="CF890" s="71"/>
      <c r="CG890" s="71"/>
      <c r="CH890" s="55"/>
      <c r="CN890"/>
      <c r="CO890"/>
      <c r="CP890"/>
      <c r="CQ890"/>
      <c r="CR890"/>
      <c r="CS890"/>
      <c r="CT890"/>
      <c r="CU890" s="86"/>
      <c r="CV890" s="86"/>
      <c r="CW890" s="86"/>
      <c r="CX890" s="86"/>
      <c r="CY890" s="86"/>
      <c r="CZ890"/>
      <c r="DA890"/>
      <c r="DB890"/>
      <c r="DC890"/>
      <c r="DD890"/>
      <c r="DE890"/>
      <c r="DF890"/>
      <c r="DG890">
        <v>613</v>
      </c>
      <c r="DH890">
        <v>376.04702758789062</v>
      </c>
      <c r="DI890">
        <v>-5.0089321136474609</v>
      </c>
      <c r="DJ890">
        <v>55.0625</v>
      </c>
      <c r="DK890">
        <v>92</v>
      </c>
      <c r="DL890">
        <v>119.5</v>
      </c>
      <c r="DM890"/>
      <c r="DN890"/>
      <c r="DO890"/>
      <c r="DP890"/>
      <c r="DQ890"/>
      <c r="DR890"/>
      <c r="DS890"/>
      <c r="DT890"/>
      <c r="DU890"/>
      <c r="DV890"/>
      <c r="DW890"/>
      <c r="DX890"/>
      <c r="DY890"/>
      <c r="DZ890"/>
      <c r="EA890"/>
      <c r="EB890"/>
      <c r="EC890"/>
      <c r="ED890"/>
      <c r="EE890"/>
      <c r="EF890"/>
      <c r="EG890"/>
      <c r="EH890"/>
      <c r="EI890"/>
      <c r="EJ890" s="159"/>
      <c r="EK890" s="159"/>
      <c r="EL890" s="160"/>
      <c r="FA890" s="78"/>
    </row>
    <row r="891" spans="64:157">
      <c r="BL891" s="14"/>
      <c r="BM891" s="66"/>
      <c r="BN891" s="55"/>
      <c r="BZ891" s="14" t="s">
        <v>2907</v>
      </c>
      <c r="CA891" s="245">
        <v>41726.720104166663</v>
      </c>
      <c r="CB891" t="s">
        <v>3016</v>
      </c>
      <c r="CF891" s="71"/>
      <c r="CG891" s="71"/>
      <c r="CH891" s="55"/>
      <c r="CN891"/>
      <c r="CO891"/>
      <c r="CP891"/>
      <c r="CQ891"/>
      <c r="CR891"/>
      <c r="CS891"/>
      <c r="CT891"/>
      <c r="CU891" s="86"/>
      <c r="CV891" s="86"/>
      <c r="CW891" s="86"/>
      <c r="CX891" s="86"/>
      <c r="CY891" s="86"/>
      <c r="CZ891"/>
      <c r="DA891"/>
      <c r="DB891"/>
      <c r="DC891"/>
      <c r="DD891"/>
      <c r="DE891"/>
      <c r="DF891"/>
      <c r="DG891">
        <v>614</v>
      </c>
      <c r="DH891">
        <v>376.04702758789062</v>
      </c>
      <c r="DI891">
        <v>-4.943173885345459</v>
      </c>
      <c r="DJ891">
        <v>53.8125</v>
      </c>
      <c r="DK891">
        <v>92</v>
      </c>
      <c r="DL891">
        <v>119.5</v>
      </c>
      <c r="DM891"/>
      <c r="DN891"/>
      <c r="DO891"/>
      <c r="DP891"/>
      <c r="DQ891"/>
      <c r="DR891"/>
      <c r="DS891"/>
      <c r="DT891"/>
      <c r="DU891"/>
      <c r="DV891"/>
      <c r="DW891"/>
      <c r="DX891"/>
      <c r="DY891"/>
      <c r="DZ891"/>
      <c r="EA891"/>
      <c r="EB891"/>
      <c r="EC891"/>
      <c r="ED891"/>
      <c r="EE891"/>
      <c r="EF891"/>
      <c r="EG891"/>
      <c r="EH891"/>
      <c r="EI891"/>
      <c r="EJ891" s="159"/>
      <c r="EK891" s="159"/>
      <c r="EL891" s="160"/>
      <c r="FA891" s="78"/>
    </row>
    <row r="892" spans="64:157">
      <c r="BL892" s="14"/>
      <c r="BM892" s="66"/>
      <c r="BN892" s="55"/>
      <c r="BZ892" s="14" t="s">
        <v>2909</v>
      </c>
      <c r="CA892" s="245">
        <v>41726.720104166663</v>
      </c>
      <c r="CB892" t="s">
        <v>3017</v>
      </c>
      <c r="CF892" s="71"/>
      <c r="CG892" s="71"/>
      <c r="CH892" s="55"/>
      <c r="CN892"/>
      <c r="CO892"/>
      <c r="CP892"/>
      <c r="CQ892"/>
      <c r="CR892"/>
      <c r="CS892"/>
      <c r="CT892"/>
      <c r="CU892" s="86"/>
      <c r="CV892" s="86"/>
      <c r="CW892" s="86"/>
      <c r="CX892" s="86"/>
      <c r="CY892" s="86"/>
      <c r="CZ892"/>
      <c r="DA892"/>
      <c r="DB892"/>
      <c r="DC892"/>
      <c r="DD892"/>
      <c r="DE892"/>
      <c r="DF892"/>
      <c r="DG892">
        <v>614</v>
      </c>
      <c r="DH892">
        <v>376.04702758789062</v>
      </c>
      <c r="DI892">
        <v>-4.943173885345459</v>
      </c>
      <c r="DJ892">
        <v>56.375</v>
      </c>
      <c r="DK892">
        <v>91</v>
      </c>
      <c r="DL892">
        <v>119.5</v>
      </c>
      <c r="DM892"/>
      <c r="DN892"/>
      <c r="DO892"/>
      <c r="DP892"/>
      <c r="DQ892"/>
      <c r="DR892"/>
      <c r="DS892"/>
      <c r="DT892"/>
      <c r="DU892"/>
      <c r="DV892"/>
      <c r="DW892"/>
      <c r="DX892"/>
      <c r="DY892"/>
      <c r="DZ892"/>
      <c r="EA892"/>
      <c r="EB892"/>
      <c r="EC892"/>
      <c r="ED892"/>
      <c r="EE892"/>
      <c r="EF892"/>
      <c r="EG892"/>
      <c r="EH892"/>
      <c r="EI892"/>
      <c r="EJ892" s="159"/>
      <c r="EK892" s="159"/>
      <c r="EL892" s="160"/>
      <c r="FA892" s="78"/>
    </row>
    <row r="893" spans="64:157">
      <c r="BL893" s="14"/>
      <c r="BM893" s="66"/>
      <c r="BN893" s="55"/>
      <c r="BZ893" s="14" t="s">
        <v>2454</v>
      </c>
      <c r="CA893" s="245">
        <v>41726.720104166663</v>
      </c>
      <c r="CB893" t="s">
        <v>2220</v>
      </c>
      <c r="CF893" s="71"/>
      <c r="CG893" s="71"/>
      <c r="CH893" s="55"/>
      <c r="CN893"/>
      <c r="CO893"/>
      <c r="CP893"/>
      <c r="CQ893"/>
      <c r="CR893"/>
      <c r="CS893"/>
      <c r="CT893"/>
      <c r="CU893" s="86"/>
      <c r="CV893" s="86"/>
      <c r="CW893" s="86"/>
      <c r="CX893" s="86"/>
      <c r="CY893" s="86"/>
      <c r="CZ893"/>
      <c r="DA893"/>
      <c r="DB893"/>
      <c r="DC893"/>
      <c r="DD893"/>
      <c r="DE893"/>
      <c r="DF893"/>
      <c r="DG893">
        <v>615</v>
      </c>
      <c r="DH893">
        <v>376.95379638671875</v>
      </c>
      <c r="DI893">
        <v>-4.8778505325317383</v>
      </c>
      <c r="DJ893">
        <v>50.588233947753906</v>
      </c>
      <c r="DK893">
        <v>96</v>
      </c>
      <c r="DL893">
        <v>120</v>
      </c>
      <c r="DM893"/>
      <c r="DN893"/>
      <c r="DO893"/>
      <c r="DP893"/>
      <c r="DQ893"/>
      <c r="DR893"/>
      <c r="DS893"/>
      <c r="DT893"/>
      <c r="DU893"/>
      <c r="DV893"/>
      <c r="DW893"/>
      <c r="DX893"/>
      <c r="DY893"/>
      <c r="DZ893"/>
      <c r="EA893"/>
      <c r="EB893"/>
      <c r="EC893"/>
      <c r="ED893"/>
      <c r="EE893"/>
      <c r="EF893"/>
      <c r="EG893"/>
      <c r="EH893"/>
      <c r="EI893"/>
      <c r="EJ893" s="159"/>
      <c r="EK893" s="159"/>
      <c r="EL893" s="160"/>
      <c r="FA893" s="78"/>
    </row>
    <row r="894" spans="64:157">
      <c r="BL894" s="14"/>
      <c r="BM894" s="66"/>
      <c r="BN894" s="55"/>
      <c r="BZ894" s="14" t="s">
        <v>427</v>
      </c>
      <c r="CA894" s="245">
        <v>41726.72011574074</v>
      </c>
      <c r="CB894" t="s">
        <v>3018</v>
      </c>
      <c r="CF894" s="71"/>
      <c r="CG894" s="71"/>
      <c r="CH894" s="55"/>
      <c r="CN894"/>
      <c r="CO894"/>
      <c r="CP894"/>
      <c r="CQ894"/>
      <c r="CR894"/>
      <c r="CS894"/>
      <c r="CT894"/>
      <c r="CU894" s="86"/>
      <c r="CV894" s="86"/>
      <c r="CW894" s="86"/>
      <c r="CX894" s="86"/>
      <c r="CY894" s="86"/>
      <c r="CZ894"/>
      <c r="DA894"/>
      <c r="DB894"/>
      <c r="DC894"/>
      <c r="DD894"/>
      <c r="DE894"/>
      <c r="DF894"/>
      <c r="DG894">
        <v>616</v>
      </c>
      <c r="DH894">
        <v>378.32061767578125</v>
      </c>
      <c r="DI894">
        <v>-4.8129615783691406</v>
      </c>
      <c r="DJ894">
        <v>48.352939605712891</v>
      </c>
      <c r="DK894">
        <v>96</v>
      </c>
      <c r="DL894">
        <v>120</v>
      </c>
      <c r="DM894"/>
      <c r="DN894"/>
      <c r="DO894"/>
      <c r="DP894"/>
      <c r="DQ894"/>
      <c r="DR894"/>
      <c r="DS894"/>
      <c r="DT894"/>
      <c r="DU894"/>
      <c r="DV894"/>
      <c r="DW894"/>
      <c r="DX894"/>
      <c r="DY894"/>
      <c r="DZ894"/>
      <c r="EA894"/>
      <c r="EB894"/>
      <c r="EC894"/>
      <c r="ED894"/>
      <c r="EE894"/>
      <c r="EF894"/>
      <c r="EG894"/>
      <c r="EH894"/>
      <c r="EI894"/>
      <c r="EJ894" s="159"/>
      <c r="EK894" s="159"/>
      <c r="EL894" s="160"/>
      <c r="FA894" s="78"/>
    </row>
    <row r="895" spans="64:157">
      <c r="BL895" s="14"/>
      <c r="BM895" s="66"/>
      <c r="BN895" s="55"/>
      <c r="BZ895" s="14" t="s">
        <v>2903</v>
      </c>
      <c r="CA895" s="245">
        <v>41726.72011574074</v>
      </c>
      <c r="CB895" t="s">
        <v>3019</v>
      </c>
      <c r="CF895" s="71"/>
      <c r="CG895" s="71"/>
      <c r="CH895" s="55"/>
      <c r="CN895"/>
      <c r="CO895"/>
      <c r="CP895"/>
      <c r="CQ895"/>
      <c r="CR895"/>
      <c r="CS895"/>
      <c r="CT895"/>
      <c r="CU895" s="86"/>
      <c r="CV895" s="86"/>
      <c r="CW895" s="86"/>
      <c r="CX895" s="86"/>
      <c r="CY895" s="86"/>
      <c r="CZ895"/>
      <c r="DA895"/>
      <c r="DB895"/>
      <c r="DC895"/>
      <c r="DD895"/>
      <c r="DE895"/>
      <c r="DF895"/>
      <c r="DG895">
        <v>616</v>
      </c>
      <c r="DH895">
        <v>377.78302001953125</v>
      </c>
      <c r="DI895">
        <v>-4.8129615783691406</v>
      </c>
      <c r="DJ895">
        <v>57.875</v>
      </c>
      <c r="DK895">
        <v>89</v>
      </c>
      <c r="DL895">
        <v>119.5</v>
      </c>
      <c r="DM895"/>
      <c r="DN895"/>
      <c r="DO895"/>
      <c r="DP895"/>
      <c r="DQ895"/>
      <c r="DR895"/>
      <c r="DS895"/>
      <c r="DT895"/>
      <c r="DU895"/>
      <c r="DV895"/>
      <c r="DW895"/>
      <c r="DX895"/>
      <c r="DY895"/>
      <c r="DZ895"/>
      <c r="EA895"/>
      <c r="EB895"/>
      <c r="EC895"/>
      <c r="ED895"/>
      <c r="EE895"/>
      <c r="EF895"/>
      <c r="EG895"/>
      <c r="EH895"/>
      <c r="EI895"/>
      <c r="EJ895" s="159"/>
      <c r="EK895" s="159"/>
      <c r="EL895" s="160"/>
      <c r="FA895" s="78"/>
    </row>
    <row r="896" spans="64:157">
      <c r="BL896" s="14"/>
      <c r="BM896" s="66"/>
      <c r="BN896" s="55"/>
      <c r="BZ896" s="14" t="s">
        <v>2905</v>
      </c>
      <c r="CA896" s="245">
        <v>41726.72011574074</v>
      </c>
      <c r="CB896" t="s">
        <v>3020</v>
      </c>
      <c r="CF896" s="71"/>
      <c r="CG896" s="71"/>
      <c r="CH896" s="55"/>
      <c r="CN896"/>
      <c r="CO896"/>
      <c r="CP896"/>
      <c r="CQ896"/>
      <c r="CR896"/>
      <c r="CS896"/>
      <c r="CT896"/>
      <c r="CU896" s="86"/>
      <c r="CV896" s="86"/>
      <c r="CW896" s="86"/>
      <c r="CX896" s="86"/>
      <c r="CY896" s="86"/>
      <c r="CZ896"/>
      <c r="DA896"/>
      <c r="DB896"/>
      <c r="DC896"/>
      <c r="DD896"/>
      <c r="DE896"/>
      <c r="DF896"/>
      <c r="DG896">
        <v>617</v>
      </c>
      <c r="DH896">
        <v>376.47332763671875</v>
      </c>
      <c r="DI896">
        <v>-4.748507022857666</v>
      </c>
      <c r="DJ896">
        <v>61.799999237060547</v>
      </c>
      <c r="DK896">
        <v>92</v>
      </c>
      <c r="DL896">
        <v>120</v>
      </c>
      <c r="DM896"/>
      <c r="DN896"/>
      <c r="DO896"/>
      <c r="DP896"/>
      <c r="DQ896"/>
      <c r="DR896"/>
      <c r="DS896"/>
      <c r="DT896"/>
      <c r="DU896"/>
      <c r="DV896"/>
      <c r="DW896"/>
      <c r="DX896"/>
      <c r="DY896"/>
      <c r="DZ896"/>
      <c r="EA896"/>
      <c r="EB896"/>
      <c r="EC896"/>
      <c r="ED896"/>
      <c r="EE896"/>
      <c r="EF896"/>
      <c r="EG896"/>
      <c r="EH896"/>
      <c r="EI896"/>
      <c r="EJ896" s="159"/>
      <c r="EK896" s="159"/>
      <c r="EL896" s="160"/>
      <c r="FA896" s="78"/>
    </row>
    <row r="897" spans="64:157">
      <c r="BL897" s="14"/>
      <c r="BM897" s="66"/>
      <c r="BN897" s="55"/>
      <c r="BZ897" s="14" t="s">
        <v>2907</v>
      </c>
      <c r="CA897" s="245">
        <v>41726.72011574074</v>
      </c>
      <c r="CB897" t="s">
        <v>3021</v>
      </c>
      <c r="CF897" s="71"/>
      <c r="CG897" s="71"/>
      <c r="CH897" s="55"/>
      <c r="CN897"/>
      <c r="CO897"/>
      <c r="CP897"/>
      <c r="CQ897"/>
      <c r="CR897"/>
      <c r="CS897"/>
      <c r="CT897"/>
      <c r="CU897" s="86"/>
      <c r="CV897" s="86"/>
      <c r="CW897" s="86"/>
      <c r="CX897" s="86"/>
      <c r="CY897" s="86"/>
      <c r="CZ897"/>
      <c r="DA897"/>
      <c r="DB897"/>
      <c r="DC897"/>
      <c r="DD897"/>
      <c r="DE897"/>
      <c r="DF897"/>
      <c r="DG897">
        <v>618</v>
      </c>
      <c r="DH897">
        <v>377.20703125</v>
      </c>
      <c r="DI897">
        <v>-4.6844868659973145</v>
      </c>
      <c r="DJ897">
        <v>51.647060394287109</v>
      </c>
      <c r="DK897">
        <v>91</v>
      </c>
      <c r="DL897">
        <v>120</v>
      </c>
      <c r="DM897"/>
      <c r="DN897"/>
      <c r="DO897"/>
      <c r="DP897"/>
      <c r="DQ897"/>
      <c r="DR897"/>
      <c r="DS897"/>
      <c r="DT897"/>
      <c r="DU897"/>
      <c r="DV897"/>
      <c r="DW897"/>
      <c r="DX897"/>
      <c r="DY897"/>
      <c r="DZ897"/>
      <c r="EA897"/>
      <c r="EB897"/>
      <c r="EC897"/>
      <c r="ED897"/>
      <c r="EE897"/>
      <c r="EF897"/>
      <c r="EG897"/>
      <c r="EH897"/>
      <c r="EI897"/>
      <c r="EJ897" s="159"/>
      <c r="EK897" s="159"/>
      <c r="EL897" s="160"/>
      <c r="FA897" s="78"/>
    </row>
    <row r="898" spans="64:157">
      <c r="BL898" s="14"/>
      <c r="BM898" s="66"/>
      <c r="BN898" s="55"/>
      <c r="BZ898" s="14" t="s">
        <v>2909</v>
      </c>
      <c r="CA898" s="245">
        <v>41726.72011574074</v>
      </c>
      <c r="CB898" t="s">
        <v>3022</v>
      </c>
      <c r="CF898" s="71"/>
      <c r="CG898" s="71"/>
      <c r="CH898" s="55"/>
      <c r="CN898"/>
      <c r="CO898"/>
      <c r="CP898"/>
      <c r="CQ898"/>
      <c r="CR898"/>
      <c r="CS898"/>
      <c r="CT898"/>
      <c r="CU898" s="86"/>
      <c r="CV898" s="86"/>
      <c r="CW898" s="86"/>
      <c r="CX898" s="86"/>
      <c r="CY898" s="86"/>
      <c r="CZ898"/>
      <c r="DA898"/>
      <c r="DB898"/>
      <c r="DC898"/>
      <c r="DD898"/>
      <c r="DE898"/>
      <c r="DF898"/>
      <c r="DG898">
        <v>619</v>
      </c>
      <c r="DH898">
        <v>377.20703125</v>
      </c>
      <c r="DI898">
        <v>-4.6209015846252441</v>
      </c>
      <c r="DJ898">
        <v>53.5</v>
      </c>
      <c r="DK898">
        <v>91</v>
      </c>
      <c r="DL898">
        <v>119.5</v>
      </c>
      <c r="DM898"/>
      <c r="DN898"/>
      <c r="DO898"/>
      <c r="DP898"/>
      <c r="DQ898"/>
      <c r="DR898"/>
      <c r="DS898"/>
      <c r="DT898"/>
      <c r="DU898"/>
      <c r="DV898"/>
      <c r="DW898"/>
      <c r="DX898"/>
      <c r="DY898"/>
      <c r="DZ898"/>
      <c r="EA898"/>
      <c r="EB898"/>
      <c r="EC898"/>
      <c r="ED898"/>
      <c r="EE898"/>
      <c r="EF898"/>
      <c r="EG898"/>
      <c r="EH898"/>
      <c r="EI898"/>
      <c r="EJ898" s="159"/>
      <c r="EK898" s="159"/>
      <c r="EL898" s="160"/>
      <c r="FA898" s="78"/>
    </row>
    <row r="899" spans="64:157">
      <c r="BL899" s="14"/>
      <c r="BM899" s="66"/>
      <c r="BN899" s="55"/>
      <c r="BZ899" s="14" t="s">
        <v>2454</v>
      </c>
      <c r="CA899" s="245">
        <v>41726.72011574074</v>
      </c>
      <c r="CB899" t="s">
        <v>2220</v>
      </c>
      <c r="CF899" s="71"/>
      <c r="CG899" s="71"/>
      <c r="CH899" s="55"/>
      <c r="CN899"/>
      <c r="CO899"/>
      <c r="CP899"/>
      <c r="CQ899"/>
      <c r="CR899"/>
      <c r="CS899"/>
      <c r="CT899"/>
      <c r="CU899" s="86"/>
      <c r="CV899" s="86"/>
      <c r="CW899" s="86"/>
      <c r="CX899" s="86"/>
      <c r="CY899" s="86"/>
      <c r="CZ899"/>
      <c r="DA899"/>
      <c r="DB899"/>
      <c r="DC899"/>
      <c r="DD899"/>
      <c r="DE899"/>
      <c r="DF899"/>
      <c r="DG899">
        <v>619</v>
      </c>
      <c r="DH899">
        <v>378.29534912109375</v>
      </c>
      <c r="DI899">
        <v>-4.6209015846252441</v>
      </c>
      <c r="DJ899">
        <v>49.9375</v>
      </c>
      <c r="DK899">
        <v>92</v>
      </c>
      <c r="DL899">
        <v>119.5</v>
      </c>
      <c r="DM899"/>
      <c r="DN899"/>
      <c r="DO899"/>
      <c r="DP899"/>
      <c r="DQ899"/>
      <c r="DR899"/>
      <c r="DS899"/>
      <c r="DT899"/>
      <c r="DU899"/>
      <c r="DV899"/>
      <c r="DW899"/>
      <c r="DX899"/>
      <c r="DY899"/>
      <c r="DZ899"/>
      <c r="EA899"/>
      <c r="EB899"/>
      <c r="EC899"/>
      <c r="ED899"/>
      <c r="EE899"/>
      <c r="EF899"/>
      <c r="EG899"/>
      <c r="EH899"/>
      <c r="EI899"/>
      <c r="EJ899" s="159"/>
      <c r="EK899" s="159"/>
      <c r="EL899" s="160"/>
      <c r="FA899" s="78"/>
    </row>
    <row r="900" spans="64:157">
      <c r="BL900" s="14"/>
      <c r="BM900" s="66"/>
      <c r="BN900" s="55"/>
      <c r="BZ900" s="14" t="s">
        <v>427</v>
      </c>
      <c r="CA900" s="245">
        <v>41726.72011574074</v>
      </c>
      <c r="CB900" t="s">
        <v>3023</v>
      </c>
      <c r="CF900" s="71"/>
      <c r="CG900" s="71"/>
      <c r="CH900" s="55"/>
      <c r="CN900"/>
      <c r="CO900"/>
      <c r="CP900"/>
      <c r="CQ900"/>
      <c r="CR900"/>
      <c r="CS900"/>
      <c r="CT900"/>
      <c r="CU900" s="86"/>
      <c r="CV900" s="86"/>
      <c r="CW900" s="86"/>
      <c r="CX900" s="86"/>
      <c r="CY900" s="86"/>
      <c r="CZ900"/>
      <c r="DA900"/>
      <c r="DB900"/>
      <c r="DC900"/>
      <c r="DD900"/>
      <c r="DE900"/>
      <c r="DF900"/>
      <c r="DG900">
        <v>620</v>
      </c>
      <c r="DH900">
        <v>378.94851684570312</v>
      </c>
      <c r="DI900">
        <v>-4.5577502250671387</v>
      </c>
      <c r="DJ900">
        <v>52.176471710205078</v>
      </c>
      <c r="DK900">
        <v>91</v>
      </c>
      <c r="DL900">
        <v>120</v>
      </c>
      <c r="DM900"/>
      <c r="DN900"/>
      <c r="DO900"/>
      <c r="DP900"/>
      <c r="DQ900"/>
      <c r="DR900"/>
      <c r="DS900"/>
      <c r="DT900"/>
      <c r="DU900"/>
      <c r="DV900"/>
      <c r="DW900"/>
      <c r="DX900"/>
      <c r="DY900"/>
      <c r="DZ900"/>
      <c r="EA900"/>
      <c r="EB900"/>
      <c r="EC900"/>
      <c r="ED900"/>
      <c r="EE900"/>
      <c r="EF900"/>
      <c r="EG900"/>
      <c r="EH900"/>
      <c r="EI900"/>
      <c r="EJ900" s="159"/>
      <c r="EK900" s="159"/>
      <c r="EL900" s="160"/>
      <c r="FA900" s="78"/>
    </row>
    <row r="901" spans="64:157">
      <c r="BL901" s="14"/>
      <c r="BM901" s="66"/>
      <c r="BN901" s="55"/>
      <c r="BZ901" s="14" t="s">
        <v>2903</v>
      </c>
      <c r="CA901" s="245">
        <v>41726.720127314817</v>
      </c>
      <c r="CB901" t="s">
        <v>3024</v>
      </c>
      <c r="CF901" s="71"/>
      <c r="CG901" s="71"/>
      <c r="CH901" s="55"/>
      <c r="CN901"/>
      <c r="CO901"/>
      <c r="CP901"/>
      <c r="CQ901"/>
      <c r="CR901"/>
      <c r="CS901"/>
      <c r="CT901"/>
      <c r="CU901" s="86"/>
      <c r="CV901" s="86"/>
      <c r="CW901" s="86"/>
      <c r="CX901" s="86"/>
      <c r="CY901" s="86"/>
      <c r="CZ901"/>
      <c r="DA901"/>
      <c r="DB901"/>
      <c r="DC901"/>
      <c r="DD901"/>
      <c r="DE901"/>
      <c r="DF901"/>
      <c r="DG901">
        <v>621</v>
      </c>
      <c r="DH901">
        <v>379.814208984375</v>
      </c>
      <c r="DI901">
        <v>-4.4950337409973145</v>
      </c>
      <c r="DJ901">
        <v>51.176471710205078</v>
      </c>
      <c r="DK901">
        <v>92</v>
      </c>
      <c r="DL901">
        <v>120</v>
      </c>
      <c r="DM901"/>
      <c r="DN901"/>
      <c r="DO901"/>
      <c r="DP901"/>
      <c r="DQ901"/>
      <c r="DR901"/>
      <c r="DS901"/>
      <c r="DT901"/>
      <c r="DU901"/>
      <c r="DV901"/>
      <c r="DW901"/>
      <c r="DX901"/>
      <c r="DY901"/>
      <c r="DZ901"/>
      <c r="EA901"/>
      <c r="EB901"/>
      <c r="EC901"/>
      <c r="ED901"/>
      <c r="EE901"/>
      <c r="EF901"/>
      <c r="EG901"/>
      <c r="EH901"/>
      <c r="EI901"/>
      <c r="EJ901" s="159"/>
      <c r="EK901" s="159"/>
      <c r="EL901" s="160"/>
      <c r="FA901" s="78"/>
    </row>
    <row r="902" spans="64:157">
      <c r="BL902" s="14"/>
      <c r="BM902" s="66"/>
      <c r="BN902" s="55"/>
      <c r="BZ902" s="14" t="s">
        <v>2905</v>
      </c>
      <c r="CA902" s="245">
        <v>41726.720127314817</v>
      </c>
      <c r="CB902" t="s">
        <v>3025</v>
      </c>
      <c r="CF902" s="71"/>
      <c r="CG902" s="71"/>
      <c r="CH902" s="55"/>
      <c r="CN902"/>
      <c r="CO902"/>
      <c r="CP902"/>
      <c r="CQ902"/>
      <c r="CR902"/>
      <c r="CS902"/>
      <c r="CT902"/>
      <c r="CU902" s="86"/>
      <c r="CV902" s="86"/>
      <c r="CW902" s="86"/>
      <c r="CX902" s="86"/>
      <c r="CY902" s="86"/>
      <c r="CZ902"/>
      <c r="DA902"/>
      <c r="DB902"/>
      <c r="DC902"/>
      <c r="DD902"/>
      <c r="DE902"/>
      <c r="DF902"/>
      <c r="DG902">
        <v>621</v>
      </c>
      <c r="DH902">
        <v>378.81521606445312</v>
      </c>
      <c r="DI902">
        <v>-4.4950337409973145</v>
      </c>
      <c r="DJ902">
        <v>60.5</v>
      </c>
      <c r="DK902">
        <v>92</v>
      </c>
      <c r="DL902">
        <v>119.5</v>
      </c>
      <c r="DM902"/>
      <c r="DN902"/>
      <c r="DO902"/>
      <c r="DP902"/>
      <c r="DQ902"/>
      <c r="DR902"/>
      <c r="DS902"/>
      <c r="DT902"/>
      <c r="DU902"/>
      <c r="DV902"/>
      <c r="DW902"/>
      <c r="DX902"/>
      <c r="DY902"/>
      <c r="DZ902"/>
      <c r="EA902"/>
      <c r="EB902"/>
      <c r="EC902"/>
      <c r="ED902"/>
      <c r="EE902"/>
      <c r="EF902"/>
      <c r="EG902"/>
      <c r="EH902"/>
      <c r="EI902"/>
      <c r="EJ902" s="159"/>
      <c r="EK902" s="159"/>
      <c r="EL902" s="160"/>
      <c r="FA902" s="78"/>
    </row>
    <row r="903" spans="64:157">
      <c r="BL903" s="14"/>
      <c r="BM903" s="66"/>
      <c r="BN903" s="55"/>
      <c r="BZ903" s="14" t="s">
        <v>2907</v>
      </c>
      <c r="CA903" s="245">
        <v>41726.720127314817</v>
      </c>
      <c r="CB903" t="s">
        <v>3026</v>
      </c>
      <c r="CF903" s="71"/>
      <c r="CG903" s="71"/>
      <c r="CH903" s="55"/>
      <c r="CN903"/>
      <c r="CO903"/>
      <c r="CP903"/>
      <c r="CQ903"/>
      <c r="CR903"/>
      <c r="CS903"/>
      <c r="CT903"/>
      <c r="CU903" s="86"/>
      <c r="CV903" s="86"/>
      <c r="CW903" s="86"/>
      <c r="CX903" s="86"/>
      <c r="CY903" s="86"/>
      <c r="CZ903"/>
      <c r="DA903"/>
      <c r="DB903"/>
      <c r="DC903"/>
      <c r="DD903"/>
      <c r="DE903"/>
      <c r="DF903"/>
      <c r="DG903">
        <v>622</v>
      </c>
      <c r="DH903">
        <v>376.82199096679687</v>
      </c>
      <c r="DI903">
        <v>-4.4327516555786133</v>
      </c>
      <c r="DJ903">
        <v>65.533332824707031</v>
      </c>
      <c r="DK903">
        <v>90</v>
      </c>
      <c r="DL903">
        <v>120</v>
      </c>
      <c r="DM903"/>
      <c r="DN903"/>
      <c r="DO903"/>
      <c r="DP903"/>
      <c r="DQ903"/>
      <c r="DR903"/>
      <c r="DS903"/>
      <c r="DT903"/>
      <c r="DU903"/>
      <c r="DV903"/>
      <c r="DW903"/>
      <c r="DX903"/>
      <c r="DY903"/>
      <c r="DZ903"/>
      <c r="EA903"/>
      <c r="EB903"/>
      <c r="EC903"/>
      <c r="ED903"/>
      <c r="EE903"/>
      <c r="EF903"/>
      <c r="EG903"/>
      <c r="EH903"/>
      <c r="EI903"/>
      <c r="EJ903" s="159"/>
      <c r="EK903" s="159"/>
      <c r="EL903" s="160"/>
      <c r="FA903" s="78"/>
    </row>
    <row r="904" spans="64:157">
      <c r="BL904" s="14"/>
      <c r="BM904" s="66"/>
      <c r="BN904" s="55"/>
      <c r="BZ904" s="14" t="s">
        <v>2909</v>
      </c>
      <c r="CA904" s="245">
        <v>41726.720127314817</v>
      </c>
      <c r="CB904" t="s">
        <v>3027</v>
      </c>
      <c r="CF904" s="71"/>
      <c r="CG904" s="71"/>
      <c r="CH904" s="55"/>
      <c r="CN904"/>
      <c r="CO904"/>
      <c r="CP904"/>
      <c r="CQ904"/>
      <c r="CR904"/>
      <c r="CS904"/>
      <c r="CT904"/>
      <c r="CU904" s="86"/>
      <c r="CV904" s="86"/>
      <c r="CW904" s="86"/>
      <c r="CX904" s="86"/>
      <c r="CY904" s="86"/>
      <c r="CZ904"/>
      <c r="DA904"/>
      <c r="DB904"/>
      <c r="DC904"/>
      <c r="DD904"/>
      <c r="DE904"/>
      <c r="DF904"/>
      <c r="DG904">
        <v>623</v>
      </c>
      <c r="DH904">
        <v>377.85369873046875</v>
      </c>
      <c r="DI904">
        <v>-4.3709039688110352</v>
      </c>
      <c r="DJ904">
        <v>50.470588684082031</v>
      </c>
      <c r="DK904">
        <v>89</v>
      </c>
      <c r="DL904">
        <v>120</v>
      </c>
      <c r="DM904"/>
      <c r="DN904"/>
      <c r="DO904"/>
      <c r="DP904"/>
      <c r="DQ904"/>
      <c r="DR904"/>
      <c r="DS904"/>
      <c r="DT904"/>
      <c r="DU904"/>
      <c r="DV904"/>
      <c r="DW904"/>
      <c r="DX904"/>
      <c r="DY904"/>
      <c r="DZ904"/>
      <c r="EA904"/>
      <c r="EB904"/>
      <c r="EC904"/>
      <c r="ED904"/>
      <c r="EE904"/>
      <c r="EF904"/>
      <c r="EG904"/>
      <c r="EH904"/>
      <c r="EI904"/>
      <c r="EJ904" s="159"/>
      <c r="EK904" s="159"/>
      <c r="EL904" s="160"/>
      <c r="FA904" s="78"/>
    </row>
    <row r="905" spans="64:157">
      <c r="BL905" s="14"/>
      <c r="BM905" s="66"/>
      <c r="BN905" s="55"/>
      <c r="BZ905" s="14" t="s">
        <v>2454</v>
      </c>
      <c r="CA905" s="245">
        <v>41726.720127314817</v>
      </c>
      <c r="CB905" t="s">
        <v>2220</v>
      </c>
      <c r="CF905" s="71"/>
      <c r="CG905" s="71"/>
      <c r="CH905" s="55"/>
      <c r="CN905"/>
      <c r="CO905"/>
      <c r="CP905"/>
      <c r="CQ905"/>
      <c r="CR905"/>
      <c r="CS905"/>
      <c r="CT905"/>
      <c r="CU905" s="86"/>
      <c r="CV905" s="86"/>
      <c r="CW905" s="86"/>
      <c r="CX905" s="86"/>
      <c r="CY905" s="86"/>
      <c r="CZ905"/>
      <c r="DA905"/>
      <c r="DB905"/>
      <c r="DC905"/>
      <c r="DD905"/>
      <c r="DE905"/>
      <c r="DF905"/>
      <c r="DG905">
        <v>624</v>
      </c>
      <c r="DH905">
        <v>378.36679077148437</v>
      </c>
      <c r="DI905">
        <v>-4.3094911575317383</v>
      </c>
      <c r="DJ905">
        <v>53.125</v>
      </c>
      <c r="DK905">
        <v>88</v>
      </c>
      <c r="DL905">
        <v>119.5</v>
      </c>
      <c r="DM905"/>
      <c r="DN905"/>
      <c r="DO905"/>
      <c r="DP905"/>
      <c r="DQ905"/>
      <c r="DR905"/>
      <c r="DS905"/>
      <c r="DT905"/>
      <c r="DU905"/>
      <c r="DV905"/>
      <c r="DW905"/>
      <c r="DX905"/>
      <c r="DY905"/>
      <c r="DZ905"/>
      <c r="EA905"/>
      <c r="EB905"/>
      <c r="EC905"/>
      <c r="ED905"/>
      <c r="EE905"/>
      <c r="EF905"/>
      <c r="EG905"/>
      <c r="EH905"/>
      <c r="EI905"/>
      <c r="EJ905" s="159"/>
      <c r="EK905" s="159"/>
      <c r="EL905" s="160"/>
      <c r="FA905" s="78"/>
    </row>
    <row r="906" spans="64:157">
      <c r="BL906" s="14"/>
      <c r="BM906" s="66"/>
      <c r="BN906" s="55"/>
      <c r="BZ906" s="14" t="s">
        <v>427</v>
      </c>
      <c r="CA906" s="245">
        <v>41726.720127314817</v>
      </c>
      <c r="CB906" t="s">
        <v>3028</v>
      </c>
      <c r="CF906" s="71"/>
      <c r="CG906" s="71"/>
      <c r="CH906" s="55"/>
      <c r="CN906"/>
      <c r="CO906"/>
      <c r="CP906"/>
      <c r="CQ906"/>
      <c r="CR906"/>
      <c r="CS906"/>
      <c r="CT906"/>
      <c r="CU906" s="86"/>
      <c r="CV906" s="86"/>
      <c r="CW906" s="86"/>
      <c r="CX906" s="86"/>
      <c r="CY906" s="86"/>
      <c r="CZ906"/>
      <c r="DA906"/>
      <c r="DB906"/>
      <c r="DC906"/>
      <c r="DD906"/>
      <c r="DE906"/>
      <c r="DF906"/>
      <c r="DG906">
        <v>624</v>
      </c>
      <c r="DH906">
        <v>379.17547607421875</v>
      </c>
      <c r="DI906">
        <v>-4.3094911575317383</v>
      </c>
      <c r="DJ906">
        <v>51.647060394287109</v>
      </c>
      <c r="DK906">
        <v>88</v>
      </c>
      <c r="DL906">
        <v>120</v>
      </c>
      <c r="DM906"/>
      <c r="DN906"/>
      <c r="DO906"/>
      <c r="DP906"/>
      <c r="DQ906"/>
      <c r="DR906"/>
      <c r="DS906"/>
      <c r="DT906"/>
      <c r="DU906"/>
      <c r="DV906"/>
      <c r="DW906"/>
      <c r="DX906"/>
      <c r="DY906"/>
      <c r="DZ906"/>
      <c r="EA906"/>
      <c r="EB906"/>
      <c r="EC906"/>
      <c r="ED906"/>
      <c r="EE906"/>
      <c r="EF906"/>
      <c r="EG906"/>
      <c r="EH906"/>
      <c r="EI906"/>
      <c r="EJ906" s="159"/>
      <c r="EK906" s="159"/>
      <c r="EL906" s="160"/>
      <c r="FA906" s="78"/>
    </row>
    <row r="907" spans="64:157">
      <c r="BL907" s="14"/>
      <c r="BM907" s="66"/>
      <c r="BN907" s="55"/>
      <c r="BZ907" s="14" t="s">
        <v>2903</v>
      </c>
      <c r="CA907" s="245">
        <v>41726.720138888886</v>
      </c>
      <c r="CB907" t="s">
        <v>3029</v>
      </c>
      <c r="CF907" s="71"/>
      <c r="CG907" s="71"/>
      <c r="CH907" s="55"/>
      <c r="CN907"/>
      <c r="CO907"/>
      <c r="CP907"/>
      <c r="CQ907"/>
      <c r="CR907"/>
      <c r="CS907"/>
      <c r="CT907"/>
      <c r="CU907" s="86"/>
      <c r="CV907" s="86"/>
      <c r="CW907" s="86"/>
      <c r="CX907" s="86"/>
      <c r="CY907" s="86"/>
      <c r="CZ907"/>
      <c r="DA907"/>
      <c r="DB907"/>
      <c r="DC907"/>
      <c r="DD907"/>
      <c r="DE907"/>
      <c r="DF907"/>
      <c r="DG907">
        <v>625</v>
      </c>
      <c r="DH907">
        <v>379.17547607421875</v>
      </c>
      <c r="DI907">
        <v>-4.2485127449035645</v>
      </c>
      <c r="DJ907">
        <v>56.9375</v>
      </c>
      <c r="DK907">
        <v>91</v>
      </c>
      <c r="DL907">
        <v>119.5</v>
      </c>
      <c r="DM907"/>
      <c r="DN907"/>
      <c r="DO907"/>
      <c r="DP907"/>
      <c r="DQ907"/>
      <c r="DR907"/>
      <c r="DS907"/>
      <c r="DT907"/>
      <c r="DU907"/>
      <c r="DV907"/>
      <c r="DW907"/>
      <c r="DX907"/>
      <c r="DY907"/>
      <c r="DZ907"/>
      <c r="EA907"/>
      <c r="EB907"/>
      <c r="EC907"/>
      <c r="ED907"/>
      <c r="EE907"/>
      <c r="EF907"/>
      <c r="EG907"/>
      <c r="EH907"/>
      <c r="EI907"/>
      <c r="EJ907" s="159"/>
      <c r="EK907" s="159"/>
      <c r="EL907" s="160"/>
      <c r="FA907" s="78"/>
    </row>
    <row r="908" spans="64:157">
      <c r="BL908" s="14"/>
      <c r="BM908" s="66"/>
      <c r="BN908" s="55"/>
      <c r="BZ908" s="14" t="s">
        <v>2905</v>
      </c>
      <c r="CA908" s="245">
        <v>41726.720138888886</v>
      </c>
      <c r="CB908" t="s">
        <v>3030</v>
      </c>
      <c r="CF908" s="71"/>
      <c r="CG908" s="71"/>
      <c r="CH908" s="55"/>
      <c r="CN908"/>
      <c r="CO908"/>
      <c r="CP908"/>
      <c r="CQ908"/>
      <c r="CR908"/>
      <c r="CS908"/>
      <c r="CT908"/>
      <c r="CU908" s="86"/>
      <c r="CV908" s="86"/>
      <c r="CW908" s="86"/>
      <c r="CX908" s="86"/>
      <c r="CY908" s="86"/>
      <c r="CZ908"/>
      <c r="DA908"/>
      <c r="DB908"/>
      <c r="DC908"/>
      <c r="DD908"/>
      <c r="DE908"/>
      <c r="DF908"/>
      <c r="DG908">
        <v>626</v>
      </c>
      <c r="DH908">
        <v>378.62539672851563</v>
      </c>
      <c r="DI908">
        <v>-4.1879687309265137</v>
      </c>
      <c r="DJ908">
        <v>58.5625</v>
      </c>
      <c r="DK908">
        <v>92</v>
      </c>
      <c r="DL908">
        <v>119.5</v>
      </c>
      <c r="DM908"/>
      <c r="DN908"/>
      <c r="DO908"/>
      <c r="DP908"/>
      <c r="DQ908"/>
      <c r="DR908"/>
      <c r="DS908"/>
      <c r="DT908"/>
      <c r="DU908"/>
      <c r="DV908"/>
      <c r="DW908"/>
      <c r="DX908"/>
      <c r="DY908"/>
      <c r="DZ908"/>
      <c r="EA908"/>
      <c r="EB908"/>
      <c r="EC908"/>
      <c r="ED908"/>
      <c r="EE908"/>
      <c r="EF908"/>
      <c r="EG908"/>
      <c r="EH908"/>
      <c r="EI908"/>
      <c r="EJ908" s="159"/>
      <c r="EK908" s="159"/>
      <c r="EL908" s="160"/>
      <c r="FA908" s="78"/>
    </row>
    <row r="909" spans="64:157">
      <c r="BL909" s="14"/>
      <c r="BM909" s="66"/>
      <c r="BN909" s="55"/>
      <c r="BZ909" s="14" t="s">
        <v>2907</v>
      </c>
      <c r="CA909" s="245">
        <v>41726.720138888886</v>
      </c>
      <c r="CB909" t="s">
        <v>3031</v>
      </c>
      <c r="CF909" s="71"/>
      <c r="CG909" s="71"/>
      <c r="CH909" s="55"/>
      <c r="CN909"/>
      <c r="CO909"/>
      <c r="CP909"/>
      <c r="CQ909"/>
      <c r="CR909"/>
      <c r="CS909"/>
      <c r="CT909"/>
      <c r="CU909" s="86"/>
      <c r="CV909" s="86"/>
      <c r="CW909" s="86"/>
      <c r="CX909" s="86"/>
      <c r="CY909" s="86"/>
      <c r="CZ909"/>
      <c r="DA909"/>
      <c r="DB909"/>
      <c r="DC909"/>
      <c r="DD909"/>
      <c r="DE909"/>
      <c r="DF909"/>
      <c r="DG909">
        <v>626</v>
      </c>
      <c r="DH909">
        <v>378.62539672851563</v>
      </c>
      <c r="DI909">
        <v>-4.1879687309265137</v>
      </c>
      <c r="DJ909">
        <v>57.25</v>
      </c>
      <c r="DK909">
        <v>96</v>
      </c>
      <c r="DL909">
        <v>119.5</v>
      </c>
      <c r="DM909"/>
      <c r="DN909"/>
      <c r="DO909"/>
      <c r="DP909"/>
      <c r="DQ909"/>
      <c r="DR909"/>
      <c r="DS909"/>
      <c r="DT909"/>
      <c r="DU909"/>
      <c r="DV909"/>
      <c r="DW909"/>
      <c r="DX909"/>
      <c r="DY909"/>
      <c r="DZ909"/>
      <c r="EA909"/>
      <c r="EB909"/>
      <c r="EC909"/>
      <c r="ED909"/>
      <c r="EE909"/>
      <c r="EF909"/>
      <c r="EG909"/>
      <c r="EH909"/>
      <c r="EI909"/>
      <c r="EJ909" s="159"/>
      <c r="EK909" s="159"/>
      <c r="EL909" s="160"/>
      <c r="FA909" s="78"/>
    </row>
    <row r="910" spans="64:157">
      <c r="BL910" s="14"/>
      <c r="BM910" s="66"/>
      <c r="BN910" s="55"/>
      <c r="BZ910" s="14" t="s">
        <v>2909</v>
      </c>
      <c r="CA910" s="245">
        <v>41726.720138888886</v>
      </c>
      <c r="CB910" t="s">
        <v>3032</v>
      </c>
      <c r="CF910" s="71"/>
      <c r="CG910" s="71"/>
      <c r="CH910" s="55"/>
      <c r="CN910"/>
      <c r="CO910"/>
      <c r="CP910"/>
      <c r="CQ910"/>
      <c r="CR910"/>
      <c r="CS910"/>
      <c r="CT910"/>
      <c r="CU910" s="86"/>
      <c r="CV910" s="86"/>
      <c r="CW910" s="86"/>
      <c r="CX910" s="86"/>
      <c r="CY910" s="86"/>
      <c r="CZ910"/>
      <c r="DA910"/>
      <c r="DB910"/>
      <c r="DC910"/>
      <c r="DD910"/>
      <c r="DE910"/>
      <c r="DF910"/>
      <c r="DG910">
        <v>627</v>
      </c>
      <c r="DH910">
        <v>378.62539672851563</v>
      </c>
      <c r="DI910">
        <v>-4.1278591156005859</v>
      </c>
      <c r="DJ910">
        <v>56.5625</v>
      </c>
      <c r="DK910">
        <v>92</v>
      </c>
      <c r="DL910">
        <v>119.5</v>
      </c>
      <c r="DM910"/>
      <c r="DN910"/>
      <c r="DO910"/>
      <c r="DP910"/>
      <c r="DQ910"/>
      <c r="DR910"/>
      <c r="DS910"/>
      <c r="DT910"/>
      <c r="DU910"/>
      <c r="DV910"/>
      <c r="DW910"/>
      <c r="DX910"/>
      <c r="DY910"/>
      <c r="DZ910"/>
      <c r="EA910"/>
      <c r="EB910"/>
      <c r="EC910"/>
      <c r="ED910"/>
      <c r="EE910"/>
      <c r="EF910"/>
      <c r="EG910"/>
      <c r="EH910"/>
      <c r="EI910"/>
      <c r="EJ910" s="159"/>
      <c r="EK910" s="159"/>
      <c r="EL910" s="160"/>
      <c r="FA910" s="78"/>
    </row>
    <row r="911" spans="64:157">
      <c r="BL911" s="14"/>
      <c r="BM911" s="66"/>
      <c r="BN911" s="55"/>
      <c r="BZ911" s="14" t="s">
        <v>2454</v>
      </c>
      <c r="CA911" s="245">
        <v>41726.720138888886</v>
      </c>
      <c r="CB911" t="s">
        <v>2220</v>
      </c>
      <c r="CF911" s="71"/>
      <c r="CG911" s="71"/>
      <c r="CH911" s="55"/>
      <c r="CN911"/>
      <c r="CO911"/>
      <c r="CP911"/>
      <c r="CQ911"/>
      <c r="CR911"/>
      <c r="CS911"/>
      <c r="CT911"/>
      <c r="CU911" s="86"/>
      <c r="CV911" s="86"/>
      <c r="CW911" s="86"/>
      <c r="CX911" s="86"/>
      <c r="CY911" s="86"/>
      <c r="CZ911"/>
      <c r="DA911"/>
      <c r="DB911"/>
      <c r="DC911"/>
      <c r="DD911"/>
      <c r="DE911"/>
      <c r="DF911"/>
      <c r="DG911">
        <v>628</v>
      </c>
      <c r="DH911">
        <v>378.62539672851563</v>
      </c>
      <c r="DI911">
        <v>-4.0681838989257812</v>
      </c>
      <c r="DJ911">
        <v>56.529411315917969</v>
      </c>
      <c r="DK911">
        <v>92</v>
      </c>
      <c r="DL911">
        <v>120</v>
      </c>
      <c r="DM911"/>
      <c r="DN911"/>
      <c r="DO911"/>
      <c r="DP911"/>
      <c r="DQ911"/>
      <c r="DR911"/>
      <c r="DS911"/>
      <c r="DT911"/>
      <c r="DU911"/>
      <c r="DV911"/>
      <c r="DW911"/>
      <c r="DX911"/>
      <c r="DY911"/>
      <c r="DZ911"/>
      <c r="EA911"/>
      <c r="EB911"/>
      <c r="EC911"/>
      <c r="ED911"/>
      <c r="EE911"/>
      <c r="EF911"/>
      <c r="EG911"/>
      <c r="EH911"/>
      <c r="EI911"/>
      <c r="EJ911" s="159"/>
      <c r="EK911" s="159"/>
      <c r="EL911" s="160"/>
      <c r="FA911" s="78"/>
    </row>
    <row r="912" spans="64:157">
      <c r="BL912" s="14"/>
      <c r="BM912" s="66"/>
      <c r="BN912" s="55"/>
      <c r="BZ912" s="14" t="s">
        <v>427</v>
      </c>
      <c r="CA912" s="245">
        <v>41726.720138888886</v>
      </c>
      <c r="CB912" t="s">
        <v>3033</v>
      </c>
      <c r="CF912" s="71"/>
      <c r="CG912" s="71"/>
      <c r="CH912" s="55"/>
      <c r="CN912"/>
      <c r="CO912"/>
      <c r="CP912"/>
      <c r="CQ912"/>
      <c r="CR912"/>
      <c r="CS912"/>
      <c r="CT912"/>
      <c r="CU912" s="86"/>
      <c r="CV912" s="86"/>
      <c r="CW912" s="86"/>
      <c r="CX912" s="86"/>
      <c r="CY912" s="86"/>
      <c r="CZ912"/>
      <c r="DA912"/>
      <c r="DB912"/>
      <c r="DC912"/>
      <c r="DD912"/>
      <c r="DE912"/>
      <c r="DF912"/>
      <c r="DG912">
        <v>628</v>
      </c>
      <c r="DH912">
        <v>378.62539672851563</v>
      </c>
      <c r="DI912">
        <v>-4.0681838989257812</v>
      </c>
      <c r="DJ912">
        <v>56</v>
      </c>
      <c r="DK912">
        <v>91</v>
      </c>
      <c r="DL912">
        <v>119.5</v>
      </c>
      <c r="DM912"/>
      <c r="DN912"/>
      <c r="DO912"/>
      <c r="DP912"/>
      <c r="DQ912"/>
      <c r="DR912"/>
      <c r="DS912"/>
      <c r="DT912"/>
      <c r="DU912"/>
      <c r="DV912"/>
      <c r="DW912"/>
      <c r="DX912"/>
      <c r="DY912"/>
      <c r="DZ912"/>
      <c r="EA912"/>
      <c r="EB912"/>
      <c r="EC912"/>
      <c r="ED912"/>
      <c r="EE912"/>
      <c r="EF912"/>
      <c r="EG912"/>
      <c r="EH912"/>
      <c r="EI912"/>
      <c r="EJ912" s="159"/>
      <c r="EK912" s="159"/>
      <c r="EL912" s="160"/>
      <c r="FA912" s="78"/>
    </row>
    <row r="913" spans="64:157">
      <c r="BL913" s="14"/>
      <c r="BM913" s="66"/>
      <c r="BN913" s="55"/>
      <c r="BZ913" s="14" t="s">
        <v>2903</v>
      </c>
      <c r="CA913" s="245">
        <v>41726.720150462963</v>
      </c>
      <c r="CB913" t="s">
        <v>3034</v>
      </c>
      <c r="CF913" s="71"/>
      <c r="CG913" s="71"/>
      <c r="CH913" s="55"/>
      <c r="CN913"/>
      <c r="CO913"/>
      <c r="CP913"/>
      <c r="CQ913"/>
      <c r="CR913"/>
      <c r="CS913"/>
      <c r="CT913"/>
      <c r="CU913" s="86"/>
      <c r="CV913" s="86"/>
      <c r="CW913" s="86"/>
      <c r="CX913" s="86"/>
      <c r="CY913" s="86"/>
      <c r="CZ913"/>
      <c r="DA913"/>
      <c r="DB913"/>
      <c r="DC913"/>
      <c r="DD913"/>
      <c r="DE913"/>
      <c r="DF913"/>
      <c r="DG913">
        <v>629</v>
      </c>
      <c r="DH913">
        <v>378.62539672851563</v>
      </c>
      <c r="DI913">
        <v>-4.0089430809020996</v>
      </c>
      <c r="DJ913">
        <v>56.5</v>
      </c>
      <c r="DK913">
        <v>91</v>
      </c>
      <c r="DL913">
        <v>119.5</v>
      </c>
      <c r="DM913"/>
      <c r="DN913"/>
      <c r="DO913"/>
      <c r="DP913"/>
      <c r="DQ913"/>
      <c r="DR913"/>
      <c r="DS913"/>
      <c r="DT913"/>
      <c r="DU913"/>
      <c r="DV913"/>
      <c r="DW913"/>
      <c r="DX913"/>
      <c r="DY913"/>
      <c r="DZ913"/>
      <c r="EA913"/>
      <c r="EB913"/>
      <c r="EC913"/>
      <c r="ED913"/>
      <c r="EE913"/>
      <c r="EF913"/>
      <c r="EG913"/>
      <c r="EH913"/>
      <c r="EI913"/>
      <c r="EJ913" s="159"/>
      <c r="EK913" s="159"/>
      <c r="EL913" s="160"/>
      <c r="FA913" s="78"/>
    </row>
    <row r="914" spans="64:157">
      <c r="BL914" s="14"/>
      <c r="BM914" s="66"/>
      <c r="BN914" s="55"/>
      <c r="BZ914" s="14" t="s">
        <v>2905</v>
      </c>
      <c r="CA914" s="245">
        <v>41726.720150462963</v>
      </c>
      <c r="CB914" t="s">
        <v>3035</v>
      </c>
      <c r="CF914" s="71"/>
      <c r="CG914" s="71"/>
      <c r="CH914" s="55"/>
      <c r="CN914"/>
      <c r="CO914"/>
      <c r="CP914"/>
      <c r="CQ914"/>
      <c r="CR914"/>
      <c r="CS914"/>
      <c r="CT914"/>
      <c r="CU914" s="86"/>
      <c r="CV914" s="86"/>
      <c r="CW914" s="86"/>
      <c r="CX914" s="86"/>
      <c r="CY914" s="86"/>
      <c r="CZ914"/>
      <c r="DA914"/>
      <c r="DB914"/>
      <c r="DC914"/>
      <c r="DD914"/>
      <c r="DE914"/>
      <c r="DF914"/>
      <c r="DG914">
        <v>629</v>
      </c>
      <c r="DH914">
        <v>378.62539672851563</v>
      </c>
      <c r="DI914">
        <v>-4.0089430809020996</v>
      </c>
      <c r="DJ914">
        <v>55.125</v>
      </c>
      <c r="DK914">
        <v>91</v>
      </c>
      <c r="DL914">
        <v>119.5</v>
      </c>
      <c r="DM914"/>
      <c r="DN914"/>
      <c r="DO914"/>
      <c r="DP914"/>
      <c r="DQ914"/>
      <c r="DR914"/>
      <c r="DS914"/>
      <c r="DT914"/>
      <c r="DU914"/>
      <c r="DV914"/>
      <c r="DW914"/>
      <c r="DX914"/>
      <c r="DY914"/>
      <c r="DZ914"/>
      <c r="EA914"/>
      <c r="EB914"/>
      <c r="EC914"/>
      <c r="ED914"/>
      <c r="EE914"/>
      <c r="EF914"/>
      <c r="EG914"/>
      <c r="EH914"/>
      <c r="EI914"/>
      <c r="EJ914" s="159"/>
      <c r="EK914" s="159"/>
      <c r="EL914" s="160"/>
      <c r="FA914" s="78"/>
    </row>
    <row r="915" spans="64:157">
      <c r="BL915" s="14"/>
      <c r="BM915" s="66"/>
      <c r="BN915" s="55"/>
      <c r="BZ915" s="14" t="s">
        <v>2907</v>
      </c>
      <c r="CA915" s="245">
        <v>41726.720150462963</v>
      </c>
      <c r="CB915" t="s">
        <v>3036</v>
      </c>
      <c r="CF915" s="71"/>
      <c r="CG915" s="71"/>
      <c r="CH915" s="55"/>
      <c r="CN915"/>
      <c r="CO915"/>
      <c r="CP915"/>
      <c r="CQ915"/>
      <c r="CR915"/>
      <c r="CS915"/>
      <c r="CT915"/>
      <c r="CU915" s="86"/>
      <c r="CV915" s="86"/>
      <c r="CW915" s="86"/>
      <c r="CX915" s="86"/>
      <c r="CY915" s="86"/>
      <c r="CZ915"/>
      <c r="DA915"/>
      <c r="DB915"/>
      <c r="DC915"/>
      <c r="DD915"/>
      <c r="DE915"/>
      <c r="DF915"/>
      <c r="DG915">
        <v>630</v>
      </c>
      <c r="DH915">
        <v>380.0118408203125</v>
      </c>
      <c r="DI915">
        <v>-3.9501371383666992</v>
      </c>
      <c r="DJ915">
        <v>49.117645263671875</v>
      </c>
      <c r="DK915">
        <v>95</v>
      </c>
      <c r="DL915">
        <v>120</v>
      </c>
      <c r="DM915"/>
      <c r="DN915"/>
      <c r="DO915"/>
      <c r="DP915"/>
      <c r="DQ915"/>
      <c r="DR915"/>
      <c r="DS915"/>
      <c r="DT915"/>
      <c r="DU915"/>
      <c r="DV915"/>
      <c r="DW915"/>
      <c r="DX915"/>
      <c r="DY915"/>
      <c r="DZ915"/>
      <c r="EA915"/>
      <c r="EB915"/>
      <c r="EC915"/>
      <c r="ED915"/>
      <c r="EE915"/>
      <c r="EF915"/>
      <c r="EG915"/>
      <c r="EH915"/>
      <c r="EI915"/>
      <c r="EJ915" s="159"/>
      <c r="EK915" s="159"/>
      <c r="EL915" s="160"/>
      <c r="FA915" s="78"/>
    </row>
    <row r="916" spans="64:157">
      <c r="BL916" s="14"/>
      <c r="BM916" s="66"/>
      <c r="BN916" s="55"/>
      <c r="BZ916" s="14" t="s">
        <v>2909</v>
      </c>
      <c r="CA916" s="245">
        <v>41726.720150462963</v>
      </c>
      <c r="CB916" t="s">
        <v>3037</v>
      </c>
      <c r="CF916" s="71"/>
      <c r="CG916" s="71"/>
      <c r="CH916" s="55"/>
      <c r="CN916"/>
      <c r="CO916"/>
      <c r="CP916"/>
      <c r="CQ916"/>
      <c r="CR916"/>
      <c r="CS916"/>
      <c r="CT916"/>
      <c r="CU916" s="86"/>
      <c r="CV916" s="86"/>
      <c r="CW916" s="86"/>
      <c r="CX916" s="86"/>
      <c r="CY916" s="86"/>
      <c r="CZ916"/>
      <c r="DA916"/>
      <c r="DB916"/>
      <c r="DC916"/>
      <c r="DD916"/>
      <c r="DE916"/>
      <c r="DF916"/>
      <c r="DG916">
        <v>631</v>
      </c>
      <c r="DH916">
        <v>379.52682495117187</v>
      </c>
      <c r="DI916">
        <v>-3.8917655944824219</v>
      </c>
      <c r="DJ916">
        <v>58.533332824707031</v>
      </c>
      <c r="DK916">
        <v>92</v>
      </c>
      <c r="DL916">
        <v>120</v>
      </c>
      <c r="DM916"/>
      <c r="DN916"/>
      <c r="DO916"/>
      <c r="DP916"/>
      <c r="DQ916"/>
      <c r="DR916"/>
      <c r="DS916"/>
      <c r="DT916"/>
      <c r="DU916"/>
      <c r="DV916"/>
      <c r="DW916"/>
      <c r="DX916"/>
      <c r="DY916"/>
      <c r="DZ916"/>
      <c r="EA916"/>
      <c r="EB916"/>
      <c r="EC916"/>
      <c r="ED916"/>
      <c r="EE916"/>
      <c r="EF916"/>
      <c r="EG916"/>
      <c r="EH916"/>
      <c r="EI916"/>
      <c r="EJ916" s="159"/>
      <c r="EK916" s="159"/>
      <c r="EL916" s="160"/>
      <c r="FA916" s="78"/>
    </row>
    <row r="917" spans="64:157">
      <c r="BL917" s="14"/>
      <c r="BM917" s="66"/>
      <c r="BN917" s="55"/>
      <c r="BZ917" s="14" t="s">
        <v>2454</v>
      </c>
      <c r="CA917" s="245">
        <v>41726.720150462963</v>
      </c>
      <c r="CB917" t="s">
        <v>2220</v>
      </c>
      <c r="CF917" s="71"/>
      <c r="CG917" s="71"/>
      <c r="CH917" s="55"/>
      <c r="CN917"/>
      <c r="CO917"/>
      <c r="CP917"/>
      <c r="CQ917"/>
      <c r="CR917"/>
      <c r="CS917"/>
      <c r="CT917"/>
      <c r="CU917" s="86"/>
      <c r="CV917" s="86"/>
      <c r="CW917" s="86"/>
      <c r="CX917" s="86"/>
      <c r="CY917" s="86"/>
      <c r="CZ917"/>
      <c r="DA917"/>
      <c r="DB917"/>
      <c r="DC917"/>
      <c r="DD917"/>
      <c r="DE917"/>
      <c r="DF917"/>
      <c r="DG917">
        <v>631</v>
      </c>
      <c r="DH917">
        <v>380.08596801757813</v>
      </c>
      <c r="DI917">
        <v>-3.8917655944824219</v>
      </c>
      <c r="DJ917">
        <v>53.3125</v>
      </c>
      <c r="DK917">
        <v>91</v>
      </c>
      <c r="DL917">
        <v>119.5</v>
      </c>
      <c r="DM917"/>
      <c r="DN917"/>
      <c r="DO917"/>
      <c r="DP917"/>
      <c r="DQ917"/>
      <c r="DR917"/>
      <c r="DS917"/>
      <c r="DT917"/>
      <c r="DU917"/>
      <c r="DV917"/>
      <c r="DW917"/>
      <c r="DX917"/>
      <c r="DY917"/>
      <c r="DZ917"/>
      <c r="EA917"/>
      <c r="EB917"/>
      <c r="EC917"/>
      <c r="ED917"/>
      <c r="EE917"/>
      <c r="EF917"/>
      <c r="EG917"/>
      <c r="EH917"/>
      <c r="EI917"/>
      <c r="EJ917" s="159"/>
      <c r="EK917" s="159"/>
      <c r="EL917" s="160"/>
      <c r="FA917" s="78"/>
    </row>
    <row r="918" spans="64:157">
      <c r="BL918" s="14"/>
      <c r="BM918" s="66"/>
      <c r="BN918" s="55"/>
      <c r="BZ918" s="14" t="s">
        <v>427</v>
      </c>
      <c r="CA918" s="245">
        <v>41726.720150462963</v>
      </c>
      <c r="CB918" t="s">
        <v>3038</v>
      </c>
      <c r="CF918" s="71"/>
      <c r="CG918" s="71"/>
      <c r="CH918" s="55"/>
      <c r="CN918"/>
      <c r="CO918"/>
      <c r="CP918"/>
      <c r="CQ918"/>
      <c r="CR918"/>
      <c r="CS918"/>
      <c r="CT918"/>
      <c r="CU918" s="86"/>
      <c r="CV918" s="86"/>
      <c r="CW918" s="86"/>
      <c r="CX918" s="86"/>
      <c r="CY918" s="86"/>
      <c r="CZ918"/>
      <c r="DA918"/>
      <c r="DB918"/>
      <c r="DC918"/>
      <c r="DD918"/>
      <c r="DE918"/>
      <c r="DF918"/>
      <c r="DG918">
        <v>632</v>
      </c>
      <c r="DH918">
        <v>381.542724609375</v>
      </c>
      <c r="DI918">
        <v>-3.8338286876678467</v>
      </c>
      <c r="DJ918">
        <v>48.882354736328125</v>
      </c>
      <c r="DK918">
        <v>96</v>
      </c>
      <c r="DL918">
        <v>120</v>
      </c>
      <c r="DM918"/>
      <c r="DN918"/>
      <c r="DO918"/>
      <c r="DP918"/>
      <c r="DQ918"/>
      <c r="DR918"/>
      <c r="DS918"/>
      <c r="DT918"/>
      <c r="DU918"/>
      <c r="DV918"/>
      <c r="DW918"/>
      <c r="DX918"/>
      <c r="DY918"/>
      <c r="DZ918"/>
      <c r="EA918"/>
      <c r="EB918"/>
      <c r="EC918"/>
      <c r="ED918"/>
      <c r="EE918"/>
      <c r="EF918"/>
      <c r="EG918"/>
      <c r="EH918"/>
      <c r="EI918"/>
      <c r="EJ918" s="159"/>
      <c r="EK918" s="159"/>
      <c r="EL918" s="160"/>
      <c r="FA918" s="78"/>
    </row>
    <row r="919" spans="64:157">
      <c r="BL919" s="14"/>
      <c r="BM919" s="66"/>
      <c r="BN919" s="55"/>
      <c r="BZ919" s="14" t="s">
        <v>2903</v>
      </c>
      <c r="CA919" s="245">
        <v>41726.72016203704</v>
      </c>
      <c r="CB919" t="s">
        <v>3039</v>
      </c>
      <c r="CF919" s="71"/>
      <c r="CG919" s="71"/>
      <c r="CH919" s="55"/>
      <c r="CN919"/>
      <c r="CO919"/>
      <c r="CP919"/>
      <c r="CQ919"/>
      <c r="CR919"/>
      <c r="CS919"/>
      <c r="CT919"/>
      <c r="CU919" s="86"/>
      <c r="CV919" s="86"/>
      <c r="CW919" s="86"/>
      <c r="CX919" s="86"/>
      <c r="CY919" s="86"/>
      <c r="CZ919"/>
      <c r="DA919"/>
      <c r="DB919"/>
      <c r="DC919"/>
      <c r="DD919"/>
      <c r="DE919"/>
      <c r="DF919"/>
      <c r="DG919">
        <v>633</v>
      </c>
      <c r="DH919">
        <v>380.47494506835937</v>
      </c>
      <c r="DI919">
        <v>-3.7763259410858154</v>
      </c>
      <c r="DJ919">
        <v>61.5625</v>
      </c>
      <c r="DK919">
        <v>91</v>
      </c>
      <c r="DL919">
        <v>119.5</v>
      </c>
      <c r="DM919"/>
      <c r="DN919"/>
      <c r="DO919"/>
      <c r="DP919"/>
      <c r="DQ919"/>
      <c r="DR919"/>
      <c r="DS919"/>
      <c r="DT919"/>
      <c r="DU919"/>
      <c r="DV919"/>
      <c r="DW919"/>
      <c r="DX919"/>
      <c r="DY919"/>
      <c r="DZ919"/>
      <c r="EA919"/>
      <c r="EB919"/>
      <c r="EC919"/>
      <c r="ED919"/>
      <c r="EE919"/>
      <c r="EF919"/>
      <c r="EG919"/>
      <c r="EH919"/>
      <c r="EI919"/>
      <c r="EJ919" s="159"/>
      <c r="EK919" s="159"/>
      <c r="EL919" s="160"/>
      <c r="FA919" s="78"/>
    </row>
    <row r="920" spans="64:157">
      <c r="BL920" s="14"/>
      <c r="BM920" s="66"/>
      <c r="BN920" s="55"/>
      <c r="BZ920" s="14" t="s">
        <v>2905</v>
      </c>
      <c r="CA920" s="245">
        <v>41726.72016203704</v>
      </c>
      <c r="CB920" t="s">
        <v>3040</v>
      </c>
      <c r="CF920" s="71"/>
      <c r="CG920" s="71"/>
      <c r="CH920" s="55"/>
      <c r="CN920"/>
      <c r="CO920"/>
      <c r="CP920"/>
      <c r="CQ920"/>
      <c r="CR920"/>
      <c r="CS920"/>
      <c r="CT920"/>
      <c r="CU920" s="86"/>
      <c r="CV920" s="86"/>
      <c r="CW920" s="86"/>
      <c r="CX920" s="86"/>
      <c r="CY920" s="86"/>
      <c r="CZ920"/>
      <c r="DA920"/>
      <c r="DB920"/>
      <c r="DC920"/>
      <c r="DD920"/>
      <c r="DE920"/>
      <c r="DF920"/>
      <c r="DG920">
        <v>633</v>
      </c>
      <c r="DH920">
        <v>380.47494506835937</v>
      </c>
      <c r="DI920">
        <v>-3.7763259410858154</v>
      </c>
      <c r="DJ920">
        <v>57.375</v>
      </c>
      <c r="DK920">
        <v>91</v>
      </c>
      <c r="DL920">
        <v>119.5</v>
      </c>
      <c r="DM920"/>
      <c r="DN920"/>
      <c r="DO920"/>
      <c r="DP920"/>
      <c r="DQ920"/>
      <c r="DR920"/>
      <c r="DS920"/>
      <c r="DT920"/>
      <c r="DU920"/>
      <c r="DV920"/>
      <c r="DW920"/>
      <c r="DX920"/>
      <c r="DY920"/>
      <c r="DZ920"/>
      <c r="EA920"/>
      <c r="EB920"/>
      <c r="EC920"/>
      <c r="ED920"/>
      <c r="EE920"/>
      <c r="EF920"/>
      <c r="EG920"/>
      <c r="EH920"/>
      <c r="EI920"/>
      <c r="EJ920" s="159"/>
      <c r="EK920" s="159"/>
      <c r="EL920" s="160"/>
      <c r="FA920" s="78"/>
    </row>
    <row r="921" spans="64:157">
      <c r="BL921" s="14"/>
      <c r="BM921" s="66"/>
      <c r="BN921" s="55"/>
      <c r="BZ921" s="14" t="s">
        <v>2907</v>
      </c>
      <c r="CA921" s="245">
        <v>41726.72016203704</v>
      </c>
      <c r="CB921" t="s">
        <v>3041</v>
      </c>
      <c r="CF921" s="71"/>
      <c r="CG921" s="71"/>
      <c r="CH921" s="55"/>
      <c r="CN921"/>
      <c r="CO921"/>
      <c r="CP921"/>
      <c r="CQ921"/>
      <c r="CR921"/>
      <c r="CS921"/>
      <c r="CT921"/>
      <c r="CU921" s="86"/>
      <c r="CV921" s="86"/>
      <c r="CW921" s="86"/>
      <c r="CX921" s="86"/>
      <c r="CY921" s="86"/>
      <c r="CZ921"/>
      <c r="DA921"/>
      <c r="DB921"/>
      <c r="DC921"/>
      <c r="DD921"/>
      <c r="DE921"/>
      <c r="DF921"/>
      <c r="DG921">
        <v>634</v>
      </c>
      <c r="DH921">
        <v>380.47494506835937</v>
      </c>
      <c r="DI921">
        <v>-3.7192578315734863</v>
      </c>
      <c r="DJ921">
        <v>57.3125</v>
      </c>
      <c r="DK921">
        <v>88</v>
      </c>
      <c r="DL921">
        <v>119.5</v>
      </c>
      <c r="DM921"/>
      <c r="DN921"/>
      <c r="DO921"/>
      <c r="DP921"/>
      <c r="DQ921"/>
      <c r="DR921"/>
      <c r="DS921"/>
      <c r="DT921"/>
      <c r="DU921"/>
      <c r="DV921"/>
      <c r="DW921"/>
      <c r="DX921"/>
      <c r="DY921"/>
      <c r="DZ921"/>
      <c r="EA921"/>
      <c r="EB921"/>
      <c r="EC921"/>
      <c r="ED921"/>
      <c r="EE921"/>
      <c r="EF921"/>
      <c r="EG921"/>
      <c r="EH921"/>
      <c r="EI921"/>
      <c r="EJ921" s="159"/>
      <c r="EK921" s="159"/>
      <c r="EL921" s="160"/>
      <c r="FA921" s="78"/>
    </row>
    <row r="922" spans="64:157">
      <c r="BL922" s="14"/>
      <c r="BM922" s="66"/>
      <c r="BN922" s="55"/>
      <c r="BZ922" s="14" t="s">
        <v>2909</v>
      </c>
      <c r="CA922" s="245">
        <v>41726.72016203704</v>
      </c>
      <c r="CB922" t="s">
        <v>3042</v>
      </c>
      <c r="CF922" s="71"/>
      <c r="CG922" s="71"/>
      <c r="CH922" s="55"/>
      <c r="CN922"/>
      <c r="CO922"/>
      <c r="CP922"/>
      <c r="CQ922"/>
      <c r="CR922"/>
      <c r="CS922"/>
      <c r="CT922"/>
      <c r="CU922" s="86"/>
      <c r="CV922" s="86"/>
      <c r="CW922" s="86"/>
      <c r="CX922" s="86"/>
      <c r="CY922" s="86"/>
      <c r="CZ922"/>
      <c r="DA922"/>
      <c r="DB922"/>
      <c r="DC922"/>
      <c r="DD922"/>
      <c r="DE922"/>
      <c r="DF922"/>
      <c r="DG922">
        <v>635</v>
      </c>
      <c r="DH922">
        <v>380.47494506835937</v>
      </c>
      <c r="DI922">
        <v>-3.6626243591308594</v>
      </c>
      <c r="DJ922">
        <v>56.4375</v>
      </c>
      <c r="DK922">
        <v>91</v>
      </c>
      <c r="DL922">
        <v>119.5</v>
      </c>
      <c r="DM922"/>
      <c r="DN922"/>
      <c r="DO922"/>
      <c r="DP922"/>
      <c r="DQ922"/>
      <c r="DR922"/>
      <c r="DS922"/>
      <c r="DT922"/>
      <c r="DU922"/>
      <c r="DV922"/>
      <c r="DW922"/>
      <c r="DX922"/>
      <c r="DY922"/>
      <c r="DZ922"/>
      <c r="EA922"/>
      <c r="EB922"/>
      <c r="EC922"/>
      <c r="ED922"/>
      <c r="EE922"/>
      <c r="EF922"/>
      <c r="EG922"/>
      <c r="EH922"/>
      <c r="EI922"/>
      <c r="EJ922" s="159"/>
      <c r="EK922" s="159"/>
      <c r="EL922" s="160"/>
      <c r="FA922" s="78"/>
    </row>
    <row r="923" spans="64:157">
      <c r="BL923" s="14"/>
      <c r="BM923" s="66"/>
      <c r="BN923" s="55"/>
      <c r="BZ923" s="14" t="s">
        <v>2454</v>
      </c>
      <c r="CA923" s="245">
        <v>41726.72016203704</v>
      </c>
      <c r="CB923" t="s">
        <v>2220</v>
      </c>
      <c r="CF923" s="71"/>
      <c r="CG923" s="71"/>
      <c r="CH923" s="55"/>
      <c r="CN923"/>
      <c r="CO923"/>
      <c r="CP923"/>
      <c r="CQ923"/>
      <c r="CR923"/>
      <c r="CS923"/>
      <c r="CT923"/>
      <c r="CU923" s="86"/>
      <c r="CV923" s="86"/>
      <c r="CW923" s="86"/>
      <c r="CX923" s="86"/>
      <c r="CY923" s="86"/>
      <c r="CZ923"/>
      <c r="DA923"/>
      <c r="DB923"/>
      <c r="DC923"/>
      <c r="DD923"/>
      <c r="DE923"/>
      <c r="DF923"/>
      <c r="DG923">
        <v>635</v>
      </c>
      <c r="DH923">
        <v>380.47494506835937</v>
      </c>
      <c r="DI923">
        <v>-3.6626243591308594</v>
      </c>
      <c r="DJ923">
        <v>57.3125</v>
      </c>
      <c r="DK923">
        <v>90</v>
      </c>
      <c r="DL923">
        <v>119.5</v>
      </c>
      <c r="DM923"/>
      <c r="DN923"/>
      <c r="DO923"/>
      <c r="DP923"/>
      <c r="DQ923"/>
      <c r="DR923"/>
      <c r="DS923"/>
      <c r="DT923"/>
      <c r="DU923"/>
      <c r="DV923"/>
      <c r="DW923"/>
      <c r="DX923"/>
      <c r="DY923"/>
      <c r="DZ923"/>
      <c r="EA923"/>
      <c r="EB923"/>
      <c r="EC923"/>
      <c r="ED923"/>
      <c r="EE923"/>
      <c r="EF923"/>
      <c r="EG923"/>
      <c r="EH923"/>
      <c r="EI923"/>
      <c r="EJ923" s="159"/>
      <c r="EK923" s="159"/>
      <c r="EL923" s="160"/>
      <c r="FA923" s="78"/>
    </row>
    <row r="924" spans="64:157">
      <c r="BL924" s="14"/>
      <c r="BM924" s="66"/>
      <c r="BN924" s="55"/>
      <c r="BZ924" s="14" t="s">
        <v>427</v>
      </c>
      <c r="CA924" s="245">
        <v>41726.720173611109</v>
      </c>
      <c r="CB924" t="s">
        <v>3043</v>
      </c>
      <c r="CF924" s="71"/>
      <c r="CG924" s="71"/>
      <c r="CH924" s="55"/>
      <c r="CN924"/>
      <c r="CO924"/>
      <c r="CP924"/>
      <c r="CQ924"/>
      <c r="CR924"/>
      <c r="CS924"/>
      <c r="CT924"/>
      <c r="CU924" s="86"/>
      <c r="CV924" s="86"/>
      <c r="CW924" s="86"/>
      <c r="CX924" s="86"/>
      <c r="CY924" s="86"/>
      <c r="CZ924"/>
      <c r="DA924"/>
      <c r="DB924"/>
      <c r="DC924"/>
      <c r="DD924"/>
      <c r="DE924"/>
      <c r="DF924"/>
      <c r="DG924">
        <v>636</v>
      </c>
      <c r="DH924">
        <v>380.47494506835937</v>
      </c>
      <c r="DI924">
        <v>-3.6064252853393555</v>
      </c>
      <c r="DJ924">
        <v>55.625</v>
      </c>
      <c r="DK924">
        <v>95</v>
      </c>
      <c r="DL924">
        <v>119.5</v>
      </c>
      <c r="DM924"/>
      <c r="DN924"/>
      <c r="DO924"/>
      <c r="DP924"/>
      <c r="DQ924"/>
      <c r="DR924"/>
      <c r="DS924"/>
      <c r="DT924"/>
      <c r="DU924"/>
      <c r="DV924"/>
      <c r="DW924"/>
      <c r="DX924"/>
      <c r="DY924"/>
      <c r="DZ924"/>
      <c r="EA924"/>
      <c r="EB924"/>
      <c r="EC924"/>
      <c r="ED924"/>
      <c r="EE924"/>
      <c r="EF924"/>
      <c r="EG924"/>
      <c r="EH924"/>
      <c r="EI924"/>
      <c r="EJ924" s="159"/>
      <c r="EK924" s="159"/>
      <c r="EL924" s="160"/>
      <c r="FA924" s="78"/>
    </row>
    <row r="925" spans="64:157">
      <c r="BL925" s="14"/>
      <c r="BM925" s="66"/>
      <c r="BN925" s="55"/>
      <c r="BZ925" s="14" t="s">
        <v>2903</v>
      </c>
      <c r="CA925" s="245">
        <v>41726.720173611109</v>
      </c>
      <c r="CB925" t="s">
        <v>3044</v>
      </c>
      <c r="CF925" s="71"/>
      <c r="CG925" s="71"/>
      <c r="CH925" s="55"/>
      <c r="CN925"/>
      <c r="CO925"/>
      <c r="CP925"/>
      <c r="CQ925"/>
      <c r="CR925"/>
      <c r="CS925"/>
      <c r="CT925"/>
      <c r="CU925" s="86"/>
      <c r="CV925" s="86"/>
      <c r="CW925" s="86"/>
      <c r="CX925" s="86"/>
      <c r="CY925" s="86"/>
      <c r="CZ925"/>
      <c r="DA925"/>
      <c r="DB925"/>
      <c r="DC925"/>
      <c r="DD925"/>
      <c r="DE925"/>
      <c r="DF925"/>
      <c r="DG925">
        <v>637</v>
      </c>
      <c r="DH925">
        <v>380.03982543945312</v>
      </c>
      <c r="DI925">
        <v>-3.5506606101989746</v>
      </c>
      <c r="DJ925">
        <v>58.625</v>
      </c>
      <c r="DK925">
        <v>91</v>
      </c>
      <c r="DL925">
        <v>119.5</v>
      </c>
      <c r="DM925"/>
      <c r="DN925"/>
      <c r="DO925"/>
      <c r="DP925"/>
      <c r="DQ925"/>
      <c r="DR925"/>
      <c r="DS925"/>
      <c r="DT925"/>
      <c r="DU925"/>
      <c r="DV925"/>
      <c r="DW925"/>
      <c r="DX925"/>
      <c r="DY925"/>
      <c r="DZ925"/>
      <c r="EA925"/>
      <c r="EB925"/>
      <c r="EC925"/>
      <c r="ED925"/>
      <c r="EE925"/>
      <c r="EF925"/>
      <c r="EG925"/>
      <c r="EH925"/>
      <c r="EI925"/>
      <c r="EJ925" s="159"/>
      <c r="EK925" s="159"/>
      <c r="EL925" s="160"/>
      <c r="FA925" s="78"/>
    </row>
    <row r="926" spans="64:157">
      <c r="BL926" s="14"/>
      <c r="BM926" s="66"/>
      <c r="BN926" s="55"/>
      <c r="BZ926" s="14" t="s">
        <v>2905</v>
      </c>
      <c r="CA926" s="245">
        <v>41726.720173611109</v>
      </c>
      <c r="CB926" t="s">
        <v>3045</v>
      </c>
      <c r="CF926" s="71"/>
      <c r="CG926" s="71"/>
      <c r="CH926" s="55"/>
      <c r="CN926"/>
      <c r="CO926"/>
      <c r="CP926"/>
      <c r="CQ926"/>
      <c r="CR926"/>
      <c r="CS926"/>
      <c r="CT926"/>
      <c r="CU926" s="86"/>
      <c r="CV926" s="86"/>
      <c r="CW926" s="86"/>
      <c r="CX926" s="86"/>
      <c r="CY926" s="86"/>
      <c r="CZ926"/>
      <c r="DA926"/>
      <c r="DB926"/>
      <c r="DC926"/>
      <c r="DD926"/>
      <c r="DE926"/>
      <c r="DF926"/>
      <c r="DG926">
        <v>637</v>
      </c>
      <c r="DH926">
        <v>379.46719360351562</v>
      </c>
      <c r="DI926">
        <v>-3.5506606101989746</v>
      </c>
      <c r="DJ926">
        <v>59.3125</v>
      </c>
      <c r="DK926">
        <v>89</v>
      </c>
      <c r="DL926">
        <v>119.5</v>
      </c>
      <c r="DM926"/>
      <c r="DN926"/>
      <c r="DO926"/>
      <c r="DP926"/>
      <c r="DQ926"/>
      <c r="DR926"/>
      <c r="DS926"/>
      <c r="DT926"/>
      <c r="DU926"/>
      <c r="DV926"/>
      <c r="DW926"/>
      <c r="DX926"/>
      <c r="DY926"/>
      <c r="DZ926"/>
      <c r="EA926"/>
      <c r="EB926"/>
      <c r="EC926"/>
      <c r="ED926"/>
      <c r="EE926"/>
      <c r="EF926"/>
      <c r="EG926"/>
      <c r="EH926"/>
      <c r="EI926"/>
      <c r="EJ926" s="159"/>
      <c r="EK926" s="159"/>
      <c r="EL926" s="160"/>
      <c r="FA926" s="78"/>
    </row>
    <row r="927" spans="64:157">
      <c r="BL927" s="14"/>
      <c r="BM927" s="66"/>
      <c r="BN927" s="55"/>
      <c r="BZ927" s="14" t="s">
        <v>2907</v>
      </c>
      <c r="CA927" s="245">
        <v>41726.720173611109</v>
      </c>
      <c r="CB927" t="s">
        <v>3046</v>
      </c>
      <c r="CF927" s="71"/>
      <c r="CG927" s="71"/>
      <c r="CH927" s="55"/>
      <c r="CN927"/>
      <c r="CO927"/>
      <c r="CP927"/>
      <c r="CQ927"/>
      <c r="CR927"/>
      <c r="CS927"/>
      <c r="CT927"/>
      <c r="CU927" s="86"/>
      <c r="CV927" s="86"/>
      <c r="CW927" s="86"/>
      <c r="CX927" s="86"/>
      <c r="CY927" s="86"/>
      <c r="CZ927"/>
      <c r="DA927"/>
      <c r="DB927"/>
      <c r="DC927"/>
      <c r="DD927"/>
      <c r="DE927"/>
      <c r="DF927"/>
      <c r="DG927">
        <v>638</v>
      </c>
      <c r="DH927">
        <v>379.46719360351562</v>
      </c>
      <c r="DI927">
        <v>-3.4953305721282959</v>
      </c>
      <c r="DJ927">
        <v>55.9375</v>
      </c>
      <c r="DK927">
        <v>88</v>
      </c>
      <c r="DL927">
        <v>119.5</v>
      </c>
      <c r="DM927"/>
      <c r="DN927"/>
      <c r="DO927"/>
      <c r="DP927"/>
      <c r="DQ927"/>
      <c r="DR927"/>
      <c r="DS927"/>
      <c r="DT927"/>
      <c r="DU927"/>
      <c r="DV927"/>
      <c r="DW927"/>
      <c r="DX927"/>
      <c r="DY927"/>
      <c r="DZ927"/>
      <c r="EA927"/>
      <c r="EB927"/>
      <c r="EC927"/>
      <c r="ED927"/>
      <c r="EE927"/>
      <c r="EF927"/>
      <c r="EG927"/>
      <c r="EH927"/>
      <c r="EI927"/>
      <c r="EJ927" s="159"/>
      <c r="EK927" s="159"/>
      <c r="EL927" s="160"/>
      <c r="FA927" s="78"/>
    </row>
    <row r="928" spans="64:157">
      <c r="BL928" s="14"/>
      <c r="BM928" s="66"/>
      <c r="BN928" s="55"/>
      <c r="BZ928" s="14" t="s">
        <v>2909</v>
      </c>
      <c r="CA928" s="245">
        <v>41726.720173611109</v>
      </c>
      <c r="CB928" t="s">
        <v>3047</v>
      </c>
      <c r="CF928" s="71"/>
      <c r="CG928" s="71"/>
      <c r="CH928" s="55"/>
      <c r="CN928"/>
      <c r="CO928"/>
      <c r="CP928"/>
      <c r="CQ928"/>
      <c r="CR928"/>
      <c r="CS928"/>
      <c r="CT928"/>
      <c r="CU928" s="86"/>
      <c r="CV928" s="86"/>
      <c r="CW928" s="86"/>
      <c r="CX928" s="86"/>
      <c r="CY928" s="86"/>
      <c r="CZ928"/>
      <c r="DA928"/>
      <c r="DB928"/>
      <c r="DC928"/>
      <c r="DD928"/>
      <c r="DE928"/>
      <c r="DF928"/>
      <c r="DG928">
        <v>639</v>
      </c>
      <c r="DH928">
        <v>379.46719360351562</v>
      </c>
      <c r="DI928">
        <v>-3.4404349327087402</v>
      </c>
      <c r="DJ928">
        <v>54.875</v>
      </c>
      <c r="DK928">
        <v>89</v>
      </c>
      <c r="DL928">
        <v>119.5</v>
      </c>
      <c r="DM928"/>
      <c r="DN928"/>
      <c r="DO928"/>
      <c r="DP928"/>
      <c r="DQ928"/>
      <c r="DR928"/>
      <c r="DS928"/>
      <c r="DT928"/>
      <c r="DU928"/>
      <c r="DV928"/>
      <c r="DW928"/>
      <c r="DX928"/>
      <c r="DY928"/>
      <c r="DZ928"/>
      <c r="EA928"/>
      <c r="EB928"/>
      <c r="EC928"/>
      <c r="ED928"/>
      <c r="EE928"/>
      <c r="EF928"/>
      <c r="EG928"/>
      <c r="EH928"/>
      <c r="EI928"/>
      <c r="EJ928" s="159"/>
      <c r="EK928" s="159"/>
      <c r="EL928" s="160"/>
      <c r="FA928" s="78"/>
    </row>
    <row r="929" spans="64:157">
      <c r="BL929" s="14"/>
      <c r="BM929" s="66"/>
      <c r="BN929" s="55"/>
      <c r="BZ929" s="14" t="s">
        <v>2454</v>
      </c>
      <c r="CA929" s="245">
        <v>41726.720173611109</v>
      </c>
      <c r="CB929" t="s">
        <v>2220</v>
      </c>
      <c r="CF929" s="71"/>
      <c r="CG929" s="71"/>
      <c r="CH929" s="55"/>
      <c r="CN929"/>
      <c r="CO929"/>
      <c r="CP929"/>
      <c r="CQ929"/>
      <c r="CR929"/>
      <c r="CS929"/>
      <c r="CT929"/>
      <c r="CU929" s="86"/>
      <c r="CV929" s="86"/>
      <c r="CW929" s="86"/>
      <c r="CX929" s="86"/>
      <c r="CY929" s="86"/>
      <c r="CZ929"/>
      <c r="DA929"/>
      <c r="DB929"/>
      <c r="DC929"/>
      <c r="DD929"/>
      <c r="DE929"/>
      <c r="DF929"/>
      <c r="DG929">
        <v>639</v>
      </c>
      <c r="DH929">
        <v>380.390869140625</v>
      </c>
      <c r="DI929">
        <v>-3.4404349327087402</v>
      </c>
      <c r="DJ929">
        <v>51.941177368164063</v>
      </c>
      <c r="DK929">
        <v>91</v>
      </c>
      <c r="DL929">
        <v>120</v>
      </c>
      <c r="DM929"/>
      <c r="DN929"/>
      <c r="DO929"/>
      <c r="DP929"/>
      <c r="DQ929"/>
      <c r="DR929"/>
      <c r="DS929"/>
      <c r="DT929"/>
      <c r="DU929"/>
      <c r="DV929"/>
      <c r="DW929"/>
      <c r="DX929"/>
      <c r="DY929"/>
      <c r="DZ929"/>
      <c r="EA929"/>
      <c r="EB929"/>
      <c r="EC929"/>
      <c r="ED929"/>
      <c r="EE929"/>
      <c r="EF929"/>
      <c r="EG929"/>
      <c r="EH929"/>
      <c r="EI929"/>
      <c r="EJ929" s="159"/>
      <c r="EK929" s="159"/>
      <c r="EL929" s="160"/>
      <c r="FA929" s="78"/>
    </row>
    <row r="930" spans="64:157">
      <c r="BL930" s="14"/>
      <c r="BM930" s="66"/>
      <c r="BN930" s="55"/>
      <c r="BZ930" s="14" t="s">
        <v>427</v>
      </c>
      <c r="CA930" s="245">
        <v>41726.720185185186</v>
      </c>
      <c r="CB930" t="s">
        <v>3048</v>
      </c>
      <c r="CF930" s="71"/>
      <c r="CG930" s="71"/>
      <c r="CH930" s="55"/>
      <c r="CN930"/>
      <c r="CO930"/>
      <c r="CP930"/>
      <c r="CQ930"/>
      <c r="CR930"/>
      <c r="CS930"/>
      <c r="CT930"/>
      <c r="CU930" s="86"/>
      <c r="CV930" s="86"/>
      <c r="CW930" s="86"/>
      <c r="CX930" s="86"/>
      <c r="CY930" s="86"/>
      <c r="CZ930"/>
      <c r="DA930"/>
      <c r="DB930"/>
      <c r="DC930"/>
      <c r="DD930"/>
      <c r="DE930"/>
      <c r="DF930"/>
      <c r="DG930">
        <v>640</v>
      </c>
      <c r="DH930">
        <v>380.390869140625</v>
      </c>
      <c r="DI930">
        <v>-3.3859739303588867</v>
      </c>
      <c r="DJ930">
        <v>56.0625</v>
      </c>
      <c r="DK930">
        <v>89</v>
      </c>
      <c r="DL930">
        <v>119.5</v>
      </c>
      <c r="DM930"/>
      <c r="DN930"/>
      <c r="DO930"/>
      <c r="DP930"/>
      <c r="DQ930"/>
      <c r="DR930"/>
      <c r="DS930"/>
      <c r="DT930"/>
      <c r="DU930"/>
      <c r="DV930"/>
      <c r="DW930"/>
      <c r="DX930"/>
      <c r="DY930"/>
      <c r="DZ930"/>
      <c r="EA930"/>
      <c r="EB930"/>
      <c r="EC930"/>
      <c r="ED930"/>
      <c r="EE930"/>
      <c r="EF930"/>
      <c r="EG930"/>
      <c r="EH930"/>
      <c r="EI930"/>
      <c r="EJ930" s="159"/>
      <c r="EK930" s="159"/>
      <c r="EL930" s="160"/>
      <c r="FA930" s="78"/>
    </row>
    <row r="931" spans="64:157">
      <c r="BL931" s="14"/>
      <c r="BM931" s="66"/>
      <c r="BN931" s="55"/>
      <c r="BZ931" s="14" t="s">
        <v>2903</v>
      </c>
      <c r="CA931" s="245">
        <v>41726.720185185186</v>
      </c>
      <c r="CB931" t="s">
        <v>3049</v>
      </c>
      <c r="CF931" s="71"/>
      <c r="CG931" s="71"/>
      <c r="CH931" s="55"/>
      <c r="CN931"/>
      <c r="CO931"/>
      <c r="CP931"/>
      <c r="CQ931"/>
      <c r="CR931"/>
      <c r="CS931"/>
      <c r="CT931"/>
      <c r="CU931" s="86"/>
      <c r="CV931" s="86"/>
      <c r="CW931" s="86"/>
      <c r="CX931" s="86"/>
      <c r="CY931" s="86"/>
      <c r="CZ931"/>
      <c r="DA931"/>
      <c r="DB931"/>
      <c r="DC931"/>
      <c r="DD931"/>
      <c r="DE931"/>
      <c r="DF931"/>
      <c r="DG931">
        <v>640</v>
      </c>
      <c r="DH931">
        <v>381.49014282226562</v>
      </c>
      <c r="DI931">
        <v>-3.3859739303588867</v>
      </c>
      <c r="DJ931">
        <v>51.117645263671875</v>
      </c>
      <c r="DK931">
        <v>89</v>
      </c>
      <c r="DL931">
        <v>120</v>
      </c>
      <c r="DM931"/>
      <c r="DN931"/>
      <c r="DO931"/>
      <c r="DP931"/>
      <c r="DQ931"/>
      <c r="DR931"/>
      <c r="DS931"/>
      <c r="DT931"/>
      <c r="DU931"/>
      <c r="DV931"/>
      <c r="DW931"/>
      <c r="DX931"/>
      <c r="DY931"/>
      <c r="DZ931"/>
      <c r="EA931"/>
      <c r="EB931"/>
      <c r="EC931"/>
      <c r="ED931"/>
      <c r="EE931"/>
      <c r="EF931"/>
      <c r="EG931"/>
      <c r="EH931"/>
      <c r="EI931"/>
      <c r="EJ931" s="159"/>
      <c r="EK931" s="159"/>
      <c r="EL931" s="160"/>
      <c r="FA931" s="78"/>
    </row>
    <row r="932" spans="64:157">
      <c r="BL932" s="14"/>
      <c r="BM932" s="66"/>
      <c r="BN932" s="55"/>
      <c r="BZ932" s="14" t="s">
        <v>2905</v>
      </c>
      <c r="CA932" s="245">
        <v>41726.720185185186</v>
      </c>
      <c r="CB932" t="s">
        <v>3050</v>
      </c>
      <c r="CF932" s="71"/>
      <c r="CG932" s="71"/>
      <c r="CH932" s="55"/>
      <c r="CN932"/>
      <c r="CO932"/>
      <c r="CP932"/>
      <c r="CQ932"/>
      <c r="CR932"/>
      <c r="CS932"/>
      <c r="CT932"/>
      <c r="CU932" s="86"/>
      <c r="CV932" s="86"/>
      <c r="CW932" s="86"/>
      <c r="CX932" s="86"/>
      <c r="CY932" s="86"/>
      <c r="CZ932"/>
      <c r="DA932"/>
      <c r="DB932"/>
      <c r="DC932"/>
      <c r="DD932"/>
      <c r="DE932"/>
      <c r="DF932"/>
      <c r="DG932">
        <v>641</v>
      </c>
      <c r="DH932">
        <v>379.98626708984375</v>
      </c>
      <c r="DI932">
        <v>-3.3319473266601563</v>
      </c>
      <c r="DJ932">
        <v>64.1875</v>
      </c>
      <c r="DK932">
        <v>91</v>
      </c>
      <c r="DL932">
        <v>119.5</v>
      </c>
      <c r="DM932"/>
      <c r="DN932"/>
      <c r="DO932"/>
      <c r="DP932"/>
      <c r="DQ932"/>
      <c r="DR932"/>
      <c r="DS932"/>
      <c r="DT932"/>
      <c r="DU932"/>
      <c r="DV932"/>
      <c r="DW932"/>
      <c r="DX932"/>
      <c r="DY932"/>
      <c r="DZ932"/>
      <c r="EA932"/>
      <c r="EB932"/>
      <c r="EC932"/>
      <c r="ED932"/>
      <c r="EE932"/>
      <c r="EF932"/>
      <c r="EG932"/>
      <c r="EH932"/>
      <c r="EI932"/>
      <c r="EJ932" s="159"/>
      <c r="EK932" s="159"/>
      <c r="EL932" s="160"/>
      <c r="FA932" s="78"/>
    </row>
    <row r="933" spans="64:157">
      <c r="BL933" s="14"/>
      <c r="BM933" s="66"/>
      <c r="BN933" s="55"/>
      <c r="BZ933" s="14" t="s">
        <v>2907</v>
      </c>
      <c r="CA933" s="245">
        <v>41726.720185185186</v>
      </c>
      <c r="CB933" t="s">
        <v>3051</v>
      </c>
      <c r="CF933" s="71"/>
      <c r="CG933" s="71"/>
      <c r="CH933" s="55"/>
      <c r="CN933"/>
      <c r="CO933"/>
      <c r="CP933"/>
      <c r="CQ933"/>
      <c r="CR933"/>
      <c r="CS933"/>
      <c r="CT933"/>
      <c r="CU933" s="86"/>
      <c r="CV933" s="86"/>
      <c r="CW933" s="86"/>
      <c r="CX933" s="86"/>
      <c r="CY933" s="86"/>
      <c r="CZ933"/>
      <c r="DA933"/>
      <c r="DB933"/>
      <c r="DC933"/>
      <c r="DD933"/>
      <c r="DE933"/>
      <c r="DF933"/>
      <c r="DG933">
        <v>642</v>
      </c>
      <c r="DH933">
        <v>379.13058471679687</v>
      </c>
      <c r="DI933">
        <v>-3.2783551216125488</v>
      </c>
      <c r="DJ933">
        <v>61</v>
      </c>
      <c r="DK933">
        <v>94</v>
      </c>
      <c r="DL933">
        <v>119.5</v>
      </c>
      <c r="DM933"/>
      <c r="DN933"/>
      <c r="DO933"/>
      <c r="DP933"/>
      <c r="DQ933"/>
      <c r="DR933"/>
      <c r="DS933"/>
      <c r="DT933"/>
      <c r="DU933"/>
      <c r="DV933"/>
      <c r="DW933"/>
      <c r="DX933"/>
      <c r="DY933"/>
      <c r="DZ933"/>
      <c r="EA933"/>
      <c r="EB933"/>
      <c r="EC933"/>
      <c r="ED933"/>
      <c r="EE933"/>
      <c r="EF933"/>
      <c r="EG933"/>
      <c r="EH933"/>
      <c r="EI933"/>
      <c r="EJ933" s="159"/>
      <c r="EK933" s="159"/>
      <c r="EL933" s="160"/>
      <c r="FA933" s="78"/>
    </row>
    <row r="934" spans="64:157">
      <c r="BL934" s="14"/>
      <c r="BM934" s="66"/>
      <c r="BN934" s="55"/>
      <c r="BZ934" s="14" t="s">
        <v>2909</v>
      </c>
      <c r="CA934" s="245">
        <v>41726.720185185186</v>
      </c>
      <c r="CB934" t="s">
        <v>3052</v>
      </c>
      <c r="CF934" s="71"/>
      <c r="CG934" s="71"/>
      <c r="CH934" s="55"/>
      <c r="CN934"/>
      <c r="CO934"/>
      <c r="CP934"/>
      <c r="CQ934"/>
      <c r="CR934"/>
      <c r="CS934"/>
      <c r="CT934"/>
      <c r="CU934" s="86"/>
      <c r="CV934" s="86"/>
      <c r="CW934" s="86"/>
      <c r="CX934" s="86"/>
      <c r="CY934" s="86"/>
      <c r="CZ934"/>
      <c r="DA934"/>
      <c r="DB934"/>
      <c r="DC934"/>
      <c r="DD934"/>
      <c r="DE934"/>
      <c r="DF934"/>
      <c r="DG934">
        <v>643</v>
      </c>
      <c r="DH934">
        <v>378.07305908203125</v>
      </c>
      <c r="DI934">
        <v>-3.2251975536346436</v>
      </c>
      <c r="DJ934">
        <v>62.0625</v>
      </c>
      <c r="DK934">
        <v>92</v>
      </c>
      <c r="DL934">
        <v>119.5</v>
      </c>
      <c r="DM934"/>
      <c r="DN934"/>
      <c r="DO934"/>
      <c r="DP934"/>
      <c r="DQ934"/>
      <c r="DR934"/>
      <c r="DS934"/>
      <c r="DT934"/>
      <c r="DU934"/>
      <c r="DV934"/>
      <c r="DW934"/>
      <c r="DX934"/>
      <c r="DY934"/>
      <c r="DZ934"/>
      <c r="EA934"/>
      <c r="EB934"/>
      <c r="EC934"/>
      <c r="ED934"/>
      <c r="EE934"/>
      <c r="EF934"/>
      <c r="EG934"/>
      <c r="EH934"/>
      <c r="EI934"/>
      <c r="EJ934" s="159"/>
      <c r="EK934" s="159"/>
      <c r="EL934" s="160"/>
      <c r="FA934" s="78"/>
    </row>
    <row r="935" spans="64:157">
      <c r="BL935" s="14"/>
      <c r="BM935" s="66"/>
      <c r="BN935" s="55"/>
      <c r="BZ935" s="14" t="s">
        <v>2454</v>
      </c>
      <c r="CA935" s="245">
        <v>41726.720185185186</v>
      </c>
      <c r="CB935" t="s">
        <v>2220</v>
      </c>
      <c r="CF935" s="71"/>
      <c r="CG935" s="71"/>
      <c r="CH935" s="55"/>
      <c r="CN935"/>
      <c r="CO935"/>
      <c r="CP935"/>
      <c r="CQ935"/>
      <c r="CR935"/>
      <c r="CS935"/>
      <c r="CT935"/>
      <c r="CU935" s="86"/>
      <c r="CV935" s="86"/>
      <c r="CW935" s="86"/>
      <c r="CX935" s="86"/>
      <c r="CY935" s="86"/>
      <c r="CZ935"/>
      <c r="DA935"/>
      <c r="DB935"/>
      <c r="DC935"/>
      <c r="DD935"/>
      <c r="DE935"/>
      <c r="DF935"/>
      <c r="DG935">
        <v>643</v>
      </c>
      <c r="DH935">
        <v>378.07305908203125</v>
      </c>
      <c r="DI935">
        <v>-3.2251975536346436</v>
      </c>
      <c r="DJ935">
        <v>55.6875</v>
      </c>
      <c r="DK935">
        <v>89</v>
      </c>
      <c r="DL935">
        <v>119.5</v>
      </c>
      <c r="DM935"/>
      <c r="DN935"/>
      <c r="DO935"/>
      <c r="DP935"/>
      <c r="DQ935"/>
      <c r="DR935"/>
      <c r="DS935"/>
      <c r="DT935"/>
      <c r="DU935"/>
      <c r="DV935"/>
      <c r="DW935"/>
      <c r="DX935"/>
      <c r="DY935"/>
      <c r="DZ935"/>
      <c r="EA935"/>
      <c r="EB935"/>
      <c r="EC935"/>
      <c r="ED935"/>
      <c r="EE935"/>
      <c r="EF935"/>
      <c r="EG935"/>
      <c r="EH935"/>
      <c r="EI935"/>
      <c r="EJ935" s="159"/>
      <c r="EK935" s="159"/>
      <c r="EL935" s="160"/>
      <c r="FA935" s="78"/>
    </row>
    <row r="936" spans="64:157">
      <c r="BL936" s="14"/>
      <c r="BM936" s="66"/>
      <c r="BN936" s="55"/>
      <c r="BZ936" s="14" t="s">
        <v>427</v>
      </c>
      <c r="CA936" s="245">
        <v>41726.720196759263</v>
      </c>
      <c r="CB936" t="s">
        <v>3053</v>
      </c>
      <c r="CF936" s="71"/>
      <c r="CG936" s="71"/>
      <c r="CH936" s="55"/>
      <c r="CN936"/>
      <c r="CO936"/>
      <c r="CP936"/>
      <c r="CQ936"/>
      <c r="CR936"/>
      <c r="CS936"/>
      <c r="CT936"/>
      <c r="CU936" s="86"/>
      <c r="CV936" s="86"/>
      <c r="CW936" s="86"/>
      <c r="CX936" s="86"/>
      <c r="CY936" s="86"/>
      <c r="CZ936"/>
      <c r="DA936"/>
      <c r="DB936"/>
      <c r="DC936"/>
      <c r="DD936"/>
      <c r="DE936"/>
      <c r="DF936"/>
      <c r="DG936">
        <v>644</v>
      </c>
      <c r="DH936">
        <v>377.35107421875</v>
      </c>
      <c r="DI936">
        <v>-3.1724743843078613</v>
      </c>
      <c r="DJ936">
        <v>60.4375</v>
      </c>
      <c r="DK936">
        <v>92</v>
      </c>
      <c r="DL936">
        <v>119.5</v>
      </c>
      <c r="DM936"/>
      <c r="DN936"/>
      <c r="DO936"/>
      <c r="DP936"/>
      <c r="DQ936"/>
      <c r="DR936"/>
      <c r="DS936"/>
      <c r="DT936"/>
      <c r="DU936"/>
      <c r="DV936"/>
      <c r="DW936"/>
      <c r="DX936"/>
      <c r="DY936"/>
      <c r="DZ936"/>
      <c r="EA936"/>
      <c r="EB936"/>
      <c r="EC936"/>
      <c r="ED936"/>
      <c r="EE936"/>
      <c r="EF936"/>
      <c r="EG936"/>
      <c r="EH936"/>
      <c r="EI936"/>
      <c r="EJ936" s="159"/>
      <c r="EK936" s="159"/>
      <c r="EL936" s="160"/>
      <c r="FA936" s="78"/>
    </row>
    <row r="937" spans="64:157">
      <c r="BL937" s="14"/>
      <c r="BM937" s="66"/>
      <c r="BN937" s="55"/>
      <c r="BZ937" s="14" t="s">
        <v>2903</v>
      </c>
      <c r="CA937" s="245">
        <v>41726.720196759263</v>
      </c>
      <c r="CB937" t="s">
        <v>3054</v>
      </c>
      <c r="CF937" s="71"/>
      <c r="CG937" s="71"/>
      <c r="CH937" s="55"/>
      <c r="CN937"/>
      <c r="CO937"/>
      <c r="CP937"/>
      <c r="CQ937"/>
      <c r="CR937"/>
      <c r="CS937"/>
      <c r="CT937"/>
      <c r="CU937" s="86"/>
      <c r="CV937" s="86"/>
      <c r="CW937" s="86"/>
      <c r="CX937" s="86"/>
      <c r="CY937" s="86"/>
      <c r="CZ937"/>
      <c r="DA937"/>
      <c r="DB937"/>
      <c r="DC937"/>
      <c r="DD937"/>
      <c r="DE937"/>
      <c r="DF937"/>
      <c r="DG937">
        <v>645</v>
      </c>
      <c r="DH937">
        <v>377.35107421875</v>
      </c>
      <c r="DI937">
        <v>-3.1201858520507812</v>
      </c>
      <c r="DJ937">
        <v>57.5</v>
      </c>
      <c r="DK937">
        <v>92</v>
      </c>
      <c r="DL937">
        <v>119.5</v>
      </c>
      <c r="DM937"/>
      <c r="DN937"/>
      <c r="DO937"/>
      <c r="DP937"/>
      <c r="DQ937"/>
      <c r="DR937"/>
      <c r="DS937"/>
      <c r="DT937"/>
      <c r="DU937"/>
      <c r="DV937"/>
      <c r="DW937"/>
      <c r="DX937"/>
      <c r="DY937"/>
      <c r="DZ937"/>
      <c r="EA937"/>
      <c r="EB937"/>
      <c r="EC937"/>
      <c r="ED937"/>
      <c r="EE937"/>
      <c r="EF937"/>
      <c r="EG937"/>
      <c r="EH937"/>
      <c r="EI937"/>
      <c r="EJ937" s="159"/>
      <c r="EK937" s="159"/>
      <c r="EL937" s="160"/>
      <c r="FA937" s="78"/>
    </row>
    <row r="938" spans="64:157">
      <c r="BL938" s="14"/>
      <c r="BM938" s="66"/>
      <c r="BN938" s="55"/>
      <c r="BZ938" s="14" t="s">
        <v>2905</v>
      </c>
      <c r="CA938" s="245">
        <v>41726.720196759263</v>
      </c>
      <c r="CB938" t="s">
        <v>3055</v>
      </c>
      <c r="CF938" s="71"/>
      <c r="CG938" s="71"/>
      <c r="CH938" s="55"/>
      <c r="CN938"/>
      <c r="CO938"/>
      <c r="CP938"/>
      <c r="CQ938"/>
      <c r="CR938"/>
      <c r="CS938"/>
      <c r="CT938"/>
      <c r="CU938" s="86"/>
      <c r="CV938" s="86"/>
      <c r="CW938" s="86"/>
      <c r="CX938" s="86"/>
      <c r="CY938" s="86"/>
      <c r="CZ938"/>
      <c r="DA938"/>
      <c r="DB938"/>
      <c r="DC938"/>
      <c r="DD938"/>
      <c r="DE938"/>
      <c r="DF938"/>
      <c r="DG938">
        <v>645</v>
      </c>
      <c r="DH938">
        <v>377.35107421875</v>
      </c>
      <c r="DI938">
        <v>-3.1201858520507812</v>
      </c>
      <c r="DJ938">
        <v>58.0625</v>
      </c>
      <c r="DK938">
        <v>92</v>
      </c>
      <c r="DL938">
        <v>119.5</v>
      </c>
      <c r="DM938"/>
      <c r="DN938"/>
      <c r="DO938"/>
      <c r="DP938"/>
      <c r="DQ938"/>
      <c r="DR938"/>
      <c r="DS938"/>
      <c r="DT938"/>
      <c r="DU938"/>
      <c r="DV938"/>
      <c r="DW938"/>
      <c r="DX938"/>
      <c r="DY938"/>
      <c r="DZ938"/>
      <c r="EA938"/>
      <c r="EB938"/>
      <c r="EC938"/>
      <c r="ED938"/>
      <c r="EE938"/>
      <c r="EF938"/>
      <c r="EG938"/>
      <c r="EH938"/>
      <c r="EI938"/>
      <c r="EJ938" s="159"/>
      <c r="EK938" s="159"/>
      <c r="EL938" s="160"/>
      <c r="FA938" s="78"/>
    </row>
    <row r="939" spans="64:157">
      <c r="BL939" s="14"/>
      <c r="BM939" s="66"/>
      <c r="BN939" s="55"/>
      <c r="BZ939" s="14" t="s">
        <v>2907</v>
      </c>
      <c r="CA939" s="245">
        <v>41726.720196759263</v>
      </c>
      <c r="CB939" t="s">
        <v>3056</v>
      </c>
      <c r="CF939" s="71"/>
      <c r="CG939" s="71"/>
      <c r="CH939" s="55"/>
      <c r="CN939"/>
      <c r="CO939"/>
      <c r="CP939"/>
      <c r="CQ939"/>
      <c r="CR939"/>
      <c r="CS939"/>
      <c r="CT939"/>
      <c r="CU939" s="86"/>
      <c r="CV939" s="86"/>
      <c r="CW939" s="86"/>
      <c r="CX939" s="86"/>
      <c r="CY939" s="86"/>
      <c r="CZ939"/>
      <c r="DA939"/>
      <c r="DB939"/>
      <c r="DC939"/>
      <c r="DD939"/>
      <c r="DE939"/>
      <c r="DF939"/>
      <c r="DG939">
        <v>646</v>
      </c>
      <c r="DH939">
        <v>376.87857055664062</v>
      </c>
      <c r="DI939">
        <v>-3.0683317184448242</v>
      </c>
      <c r="DJ939">
        <v>59.294116973876953</v>
      </c>
      <c r="DK939">
        <v>91</v>
      </c>
      <c r="DL939">
        <v>120</v>
      </c>
      <c r="DM939"/>
      <c r="DN939"/>
      <c r="DO939"/>
      <c r="DP939"/>
      <c r="DQ939"/>
      <c r="DR939"/>
      <c r="DS939"/>
      <c r="DT939"/>
      <c r="DU939"/>
      <c r="DV939"/>
      <c r="DW939"/>
      <c r="DX939"/>
      <c r="DY939"/>
      <c r="DZ939"/>
      <c r="EA939"/>
      <c r="EB939"/>
      <c r="EC939"/>
      <c r="ED939"/>
      <c r="EE939"/>
      <c r="EF939"/>
      <c r="EG939"/>
      <c r="EH939"/>
      <c r="EI939"/>
      <c r="EJ939" s="159"/>
      <c r="EK939" s="159"/>
      <c r="EL939" s="160"/>
      <c r="FA939" s="78"/>
    </row>
    <row r="940" spans="64:157">
      <c r="BL940" s="14"/>
      <c r="BM940" s="66"/>
      <c r="BN940" s="55"/>
      <c r="BZ940" s="14" t="s">
        <v>2909</v>
      </c>
      <c r="CA940" s="245">
        <v>41726.720196759263</v>
      </c>
      <c r="CB940" t="s">
        <v>3057</v>
      </c>
      <c r="CF940" s="71"/>
      <c r="CG940" s="71"/>
      <c r="CH940" s="55"/>
      <c r="CN940"/>
      <c r="CO940"/>
      <c r="CP940"/>
      <c r="CQ940"/>
      <c r="CR940"/>
      <c r="CS940"/>
      <c r="CT940"/>
      <c r="CU940" s="86"/>
      <c r="CV940" s="86"/>
      <c r="CW940" s="86"/>
      <c r="CX940" s="86"/>
      <c r="CY940" s="86"/>
      <c r="CZ940"/>
      <c r="DA940"/>
      <c r="DB940"/>
      <c r="DC940"/>
      <c r="DD940"/>
      <c r="DE940"/>
      <c r="DF940"/>
      <c r="DG940">
        <v>647</v>
      </c>
      <c r="DH940">
        <v>375.97518920898437</v>
      </c>
      <c r="DI940">
        <v>-3.0169122219085693</v>
      </c>
      <c r="DJ940">
        <v>61.5</v>
      </c>
      <c r="DK940">
        <v>93</v>
      </c>
      <c r="DL940">
        <v>119.5</v>
      </c>
      <c r="DM940"/>
      <c r="DN940"/>
      <c r="DO940"/>
      <c r="DP940"/>
      <c r="DQ940"/>
      <c r="DR940"/>
      <c r="DS940"/>
      <c r="DT940"/>
      <c r="DU940"/>
      <c r="DV940"/>
      <c r="DW940"/>
      <c r="DX940"/>
      <c r="DY940"/>
      <c r="DZ940"/>
      <c r="EA940"/>
      <c r="EB940"/>
      <c r="EC940"/>
      <c r="ED940"/>
      <c r="EE940"/>
      <c r="EF940"/>
      <c r="EG940"/>
      <c r="EH940"/>
      <c r="EI940"/>
      <c r="EJ940" s="159"/>
      <c r="EK940" s="159"/>
      <c r="EL940" s="160"/>
      <c r="FA940" s="78"/>
    </row>
    <row r="941" spans="64:157">
      <c r="BL941" s="14"/>
      <c r="BM941" s="66"/>
      <c r="BN941" s="55"/>
      <c r="BZ941" s="14" t="s">
        <v>2454</v>
      </c>
      <c r="CA941" s="245">
        <v>41726.720196759263</v>
      </c>
      <c r="CB941" t="s">
        <v>2220</v>
      </c>
      <c r="CF941" s="71"/>
      <c r="CG941" s="71"/>
      <c r="CH941" s="55"/>
      <c r="CN941"/>
      <c r="CO941"/>
      <c r="CP941"/>
      <c r="CQ941"/>
      <c r="CR941"/>
      <c r="CS941"/>
      <c r="CT941"/>
      <c r="CU941" s="86"/>
      <c r="CV941" s="86"/>
      <c r="CW941" s="86"/>
      <c r="CX941" s="86"/>
      <c r="CY941" s="86"/>
      <c r="CZ941"/>
      <c r="DA941"/>
      <c r="DB941"/>
      <c r="DC941"/>
      <c r="DD941"/>
      <c r="DE941"/>
      <c r="DF941"/>
      <c r="DG941">
        <v>647</v>
      </c>
      <c r="DH941">
        <v>374.9718017578125</v>
      </c>
      <c r="DI941">
        <v>-3.0169122219085693</v>
      </c>
      <c r="DJ941">
        <v>62</v>
      </c>
      <c r="DK941">
        <v>92</v>
      </c>
      <c r="DL941">
        <v>119.5</v>
      </c>
      <c r="DM941"/>
      <c r="DN941"/>
      <c r="DO941"/>
      <c r="DP941"/>
      <c r="DQ941"/>
      <c r="DR941"/>
      <c r="DS941"/>
      <c r="DT941"/>
      <c r="DU941"/>
      <c r="DV941"/>
      <c r="DW941"/>
      <c r="DX941"/>
      <c r="DY941"/>
      <c r="DZ941"/>
      <c r="EA941"/>
      <c r="EB941"/>
      <c r="EC941"/>
      <c r="ED941"/>
      <c r="EE941"/>
      <c r="EF941"/>
      <c r="EG941"/>
      <c r="EH941"/>
      <c r="EI941"/>
      <c r="EJ941" s="159"/>
      <c r="EK941" s="159"/>
      <c r="EL941" s="160"/>
      <c r="FA941" s="78"/>
    </row>
    <row r="942" spans="64:157">
      <c r="BL942" s="14"/>
      <c r="BM942" s="66"/>
      <c r="BN942" s="55"/>
      <c r="BZ942" s="14" t="s">
        <v>427</v>
      </c>
      <c r="CA942" s="245">
        <v>41726.720196759263</v>
      </c>
      <c r="CB942" t="s">
        <v>3058</v>
      </c>
      <c r="CF942" s="71"/>
      <c r="CG942" s="71"/>
      <c r="CH942" s="55"/>
      <c r="CN942"/>
      <c r="CO942"/>
      <c r="CP942"/>
      <c r="CQ942"/>
      <c r="CR942"/>
      <c r="CS942"/>
      <c r="CT942"/>
      <c r="CU942" s="86"/>
      <c r="CV942" s="86"/>
      <c r="CW942" s="86"/>
      <c r="CX942" s="86"/>
      <c r="CY942" s="86"/>
      <c r="CZ942"/>
      <c r="DA942"/>
      <c r="DB942"/>
      <c r="DC942"/>
      <c r="DD942"/>
      <c r="DE942"/>
      <c r="DF942"/>
      <c r="DG942">
        <v>648</v>
      </c>
      <c r="DH942">
        <v>375.40362548828125</v>
      </c>
      <c r="DI942">
        <v>-2.9659271240234375</v>
      </c>
      <c r="DJ942">
        <v>54.875</v>
      </c>
      <c r="DK942">
        <v>88</v>
      </c>
      <c r="DL942">
        <v>119.5</v>
      </c>
      <c r="DM942"/>
      <c r="DN942"/>
      <c r="DO942"/>
      <c r="DP942"/>
      <c r="DQ942"/>
      <c r="DR942"/>
      <c r="DS942"/>
      <c r="DT942"/>
      <c r="DU942"/>
      <c r="DV942"/>
      <c r="DW942"/>
      <c r="DX942"/>
      <c r="DY942"/>
      <c r="DZ942"/>
      <c r="EA942"/>
      <c r="EB942"/>
      <c r="EC942"/>
      <c r="ED942"/>
      <c r="EE942"/>
      <c r="EF942"/>
      <c r="EG942"/>
      <c r="EH942"/>
      <c r="EI942"/>
      <c r="EJ942" s="159"/>
      <c r="EK942" s="159"/>
      <c r="EL942" s="160"/>
      <c r="FA942" s="78"/>
    </row>
    <row r="943" spans="64:157">
      <c r="BL943" s="14"/>
      <c r="BM943" s="66"/>
      <c r="BN943" s="55"/>
      <c r="BZ943" s="14" t="s">
        <v>2903</v>
      </c>
      <c r="CA943" s="245">
        <v>41726.720208333332</v>
      </c>
      <c r="CB943" t="s">
        <v>3059</v>
      </c>
      <c r="CF943" s="71"/>
      <c r="CG943" s="71"/>
      <c r="CH943" s="55"/>
      <c r="CN943"/>
      <c r="CO943"/>
      <c r="CP943"/>
      <c r="CQ943"/>
      <c r="CR943"/>
      <c r="CS943"/>
      <c r="CT943"/>
      <c r="CU943" s="86"/>
      <c r="CV943" s="86"/>
      <c r="CW943" s="86"/>
      <c r="CX943" s="86"/>
      <c r="CY943" s="86"/>
      <c r="CZ943"/>
      <c r="DA943"/>
      <c r="DB943"/>
      <c r="DC943"/>
      <c r="DD943"/>
      <c r="DE943"/>
      <c r="DF943"/>
      <c r="DG943">
        <v>649</v>
      </c>
      <c r="DH943">
        <v>376.50289916992187</v>
      </c>
      <c r="DI943">
        <v>-2.9153764247894287</v>
      </c>
      <c r="DJ943">
        <v>51.588233947753906</v>
      </c>
      <c r="DK943">
        <v>89</v>
      </c>
      <c r="DL943">
        <v>120</v>
      </c>
      <c r="DM943"/>
      <c r="DN943"/>
      <c r="DO943"/>
      <c r="DP943"/>
      <c r="DQ943"/>
      <c r="DR943"/>
      <c r="DS943"/>
      <c r="DT943"/>
      <c r="DU943"/>
      <c r="DV943"/>
      <c r="DW943"/>
      <c r="DX943"/>
      <c r="DY943"/>
      <c r="DZ943"/>
      <c r="EA943"/>
      <c r="EB943"/>
      <c r="EC943"/>
      <c r="ED943"/>
      <c r="EE943"/>
      <c r="EF943"/>
      <c r="EG943"/>
      <c r="EH943"/>
      <c r="EI943"/>
      <c r="EJ943" s="159"/>
      <c r="EK943" s="159"/>
      <c r="EL943" s="160"/>
      <c r="FA943" s="78"/>
    </row>
    <row r="944" spans="64:157">
      <c r="BL944" s="14"/>
      <c r="BM944" s="66"/>
      <c r="BN944" s="55"/>
      <c r="BZ944" s="14" t="s">
        <v>2905</v>
      </c>
      <c r="CA944" s="245">
        <v>41726.720208333332</v>
      </c>
      <c r="CB944" t="s">
        <v>3060</v>
      </c>
      <c r="CF944" s="71"/>
      <c r="CG944" s="71"/>
      <c r="CH944" s="55"/>
      <c r="CN944"/>
      <c r="CO944"/>
      <c r="CP944"/>
      <c r="CQ944"/>
      <c r="CR944"/>
      <c r="CS944"/>
      <c r="CT944"/>
      <c r="CU944" s="86"/>
      <c r="CV944" s="86"/>
      <c r="CW944" s="86"/>
      <c r="CX944" s="86"/>
      <c r="CY944" s="86"/>
      <c r="CZ944"/>
      <c r="DA944"/>
      <c r="DB944"/>
      <c r="DC944"/>
      <c r="DD944"/>
      <c r="DE944"/>
      <c r="DF944"/>
      <c r="DG944">
        <v>650</v>
      </c>
      <c r="DH944">
        <v>376.50289916992187</v>
      </c>
      <c r="DI944">
        <v>-2.8652603626251221</v>
      </c>
      <c r="DJ944">
        <v>58.8125</v>
      </c>
      <c r="DK944">
        <v>89</v>
      </c>
      <c r="DL944">
        <v>119.5</v>
      </c>
      <c r="DM944"/>
      <c r="DN944"/>
      <c r="DO944"/>
      <c r="DP944"/>
      <c r="DQ944"/>
      <c r="DR944"/>
      <c r="DS944"/>
      <c r="DT944"/>
      <c r="DU944"/>
      <c r="DV944"/>
      <c r="DW944"/>
      <c r="DX944"/>
      <c r="DY944"/>
      <c r="DZ944"/>
      <c r="EA944"/>
      <c r="EB944"/>
      <c r="EC944"/>
      <c r="ED944"/>
      <c r="EE944"/>
      <c r="EF944"/>
      <c r="EG944"/>
      <c r="EH944"/>
      <c r="EI944"/>
      <c r="EJ944" s="159"/>
      <c r="EK944" s="159"/>
      <c r="EL944" s="160"/>
      <c r="FA944" s="78"/>
    </row>
    <row r="945" spans="64:157">
      <c r="BL945" s="14"/>
      <c r="BM945" s="66"/>
      <c r="BN945" s="55"/>
      <c r="BZ945" s="14" t="s">
        <v>2907</v>
      </c>
      <c r="CA945" s="245">
        <v>41726.720208333332</v>
      </c>
      <c r="CB945" t="s">
        <v>3061</v>
      </c>
      <c r="CF945" s="71"/>
      <c r="CG945" s="71"/>
      <c r="CH945" s="55"/>
      <c r="CN945"/>
      <c r="CO945"/>
      <c r="CP945"/>
      <c r="CQ945"/>
      <c r="CR945"/>
      <c r="CS945"/>
      <c r="CT945"/>
      <c r="CU945" s="86"/>
      <c r="CV945" s="86"/>
      <c r="CW945" s="86"/>
      <c r="CX945" s="86"/>
      <c r="CY945" s="86"/>
      <c r="CZ945"/>
      <c r="DA945"/>
      <c r="DB945"/>
      <c r="DC945"/>
      <c r="DD945"/>
      <c r="DE945"/>
      <c r="DF945"/>
      <c r="DG945">
        <v>650</v>
      </c>
      <c r="DH945">
        <v>376.50289916992187</v>
      </c>
      <c r="DI945">
        <v>-2.8652603626251221</v>
      </c>
      <c r="DJ945">
        <v>58</v>
      </c>
      <c r="DK945">
        <v>87</v>
      </c>
      <c r="DL945">
        <v>119.5</v>
      </c>
      <c r="DM945"/>
      <c r="DN945"/>
      <c r="DO945"/>
      <c r="DP945"/>
      <c r="DQ945"/>
      <c r="DR945"/>
      <c r="DS945"/>
      <c r="DT945"/>
      <c r="DU945"/>
      <c r="DV945"/>
      <c r="DW945"/>
      <c r="DX945"/>
      <c r="DY945"/>
      <c r="DZ945"/>
      <c r="EA945"/>
      <c r="EB945"/>
      <c r="EC945"/>
      <c r="ED945"/>
      <c r="EE945"/>
      <c r="EF945"/>
      <c r="EG945"/>
      <c r="EH945"/>
      <c r="EI945"/>
      <c r="EJ945" s="159"/>
      <c r="EK945" s="159"/>
      <c r="EL945" s="160"/>
      <c r="FA945" s="78"/>
    </row>
    <row r="946" spans="64:157">
      <c r="BL946" s="14"/>
      <c r="BM946" s="66"/>
      <c r="BN946" s="55"/>
      <c r="BZ946" s="14" t="s">
        <v>2909</v>
      </c>
      <c r="CA946" s="245">
        <v>41726.720208333332</v>
      </c>
      <c r="CB946" t="s">
        <v>3062</v>
      </c>
      <c r="CF946" s="71"/>
      <c r="CG946" s="71"/>
      <c r="CH946" s="55"/>
      <c r="CN946"/>
      <c r="CO946"/>
      <c r="CP946"/>
      <c r="CQ946"/>
      <c r="CR946"/>
      <c r="CS946"/>
      <c r="CT946"/>
      <c r="CU946" s="86"/>
      <c r="CV946" s="86"/>
      <c r="CW946" s="86"/>
      <c r="CX946" s="86"/>
      <c r="CY946" s="86"/>
      <c r="CZ946"/>
      <c r="DA946"/>
      <c r="DB946"/>
      <c r="DC946"/>
      <c r="DD946"/>
      <c r="DE946"/>
      <c r="DF946"/>
      <c r="DG946">
        <v>651</v>
      </c>
      <c r="DH946">
        <v>375.86477661132812</v>
      </c>
      <c r="DI946">
        <v>-2.8155786991119385</v>
      </c>
      <c r="DJ946">
        <v>60.375</v>
      </c>
      <c r="DK946">
        <v>91</v>
      </c>
      <c r="DL946">
        <v>119.5</v>
      </c>
      <c r="DM946"/>
      <c r="DN946"/>
      <c r="DO946"/>
      <c r="DP946"/>
      <c r="DQ946"/>
      <c r="DR946"/>
      <c r="DS946"/>
      <c r="DT946"/>
      <c r="DU946"/>
      <c r="DV946"/>
      <c r="DW946"/>
      <c r="DX946"/>
      <c r="DY946"/>
      <c r="DZ946"/>
      <c r="EA946"/>
      <c r="EB946"/>
      <c r="EC946"/>
      <c r="ED946"/>
      <c r="EE946"/>
      <c r="EF946"/>
      <c r="EG946"/>
      <c r="EH946"/>
      <c r="EI946"/>
      <c r="EJ946" s="159"/>
      <c r="EK946" s="159"/>
      <c r="EL946" s="160"/>
      <c r="FA946" s="78"/>
    </row>
    <row r="947" spans="64:157">
      <c r="BL947" s="14"/>
      <c r="BM947" s="66"/>
      <c r="BN947" s="55"/>
      <c r="BZ947" s="14" t="s">
        <v>2454</v>
      </c>
      <c r="CA947" s="245">
        <v>41726.720208333332</v>
      </c>
      <c r="CB947" t="s">
        <v>2220</v>
      </c>
      <c r="CF947" s="71"/>
      <c r="CG947" s="71"/>
      <c r="CH947" s="55"/>
      <c r="CN947"/>
      <c r="CO947"/>
      <c r="CP947"/>
      <c r="CQ947"/>
      <c r="CR947"/>
      <c r="CS947"/>
      <c r="CT947"/>
      <c r="CU947" s="86"/>
      <c r="CV947" s="86"/>
      <c r="CW947" s="86"/>
      <c r="CX947" s="86"/>
      <c r="CY947" s="86"/>
      <c r="CZ947"/>
      <c r="DA947"/>
      <c r="DB947"/>
      <c r="DC947"/>
      <c r="DD947"/>
      <c r="DE947"/>
      <c r="DF947"/>
      <c r="DG947">
        <v>651</v>
      </c>
      <c r="DH947">
        <v>375.01416015625</v>
      </c>
      <c r="DI947">
        <v>-2.8155786991119385</v>
      </c>
      <c r="DJ947">
        <v>61.4375</v>
      </c>
      <c r="DK947">
        <v>92</v>
      </c>
      <c r="DL947">
        <v>119.5</v>
      </c>
      <c r="DM947"/>
      <c r="DN947"/>
      <c r="DO947"/>
      <c r="DP947"/>
      <c r="DQ947"/>
      <c r="DR947"/>
      <c r="DS947"/>
      <c r="DT947"/>
      <c r="DU947"/>
      <c r="DV947"/>
      <c r="DW947"/>
      <c r="DX947"/>
      <c r="DY947"/>
      <c r="DZ947"/>
      <c r="EA947"/>
      <c r="EB947"/>
      <c r="EC947"/>
      <c r="ED947"/>
      <c r="EE947"/>
      <c r="EF947"/>
      <c r="EG947"/>
      <c r="EH947"/>
      <c r="EI947"/>
      <c r="EJ947" s="159"/>
      <c r="EK947" s="159"/>
      <c r="EL947" s="160"/>
      <c r="FA947" s="78"/>
    </row>
    <row r="948" spans="64:157">
      <c r="BL948" s="14"/>
      <c r="BM948" s="66"/>
      <c r="BN948" s="55"/>
      <c r="BZ948" s="14" t="s">
        <v>427</v>
      </c>
      <c r="CA948" s="245">
        <v>41726.720208333332</v>
      </c>
      <c r="CB948" t="s">
        <v>3063</v>
      </c>
      <c r="CF948" s="71"/>
      <c r="CG948" s="71"/>
      <c r="CH948" s="55"/>
      <c r="CN948"/>
      <c r="CO948"/>
      <c r="CP948"/>
      <c r="CQ948"/>
      <c r="CR948"/>
      <c r="CS948"/>
      <c r="CT948"/>
      <c r="CU948" s="86"/>
      <c r="CV948" s="86"/>
      <c r="CW948" s="86"/>
      <c r="CX948" s="86"/>
      <c r="CY948" s="86"/>
      <c r="CZ948"/>
      <c r="DA948"/>
      <c r="DB948"/>
      <c r="DC948"/>
      <c r="DD948"/>
      <c r="DE948"/>
      <c r="DF948"/>
      <c r="DG948">
        <v>652</v>
      </c>
      <c r="DH948">
        <v>374.22088623046875</v>
      </c>
      <c r="DI948">
        <v>-2.766331672668457</v>
      </c>
      <c r="DJ948">
        <v>61.200000762939453</v>
      </c>
      <c r="DK948">
        <v>90</v>
      </c>
      <c r="DL948">
        <v>120</v>
      </c>
      <c r="DM948"/>
      <c r="DN948"/>
      <c r="DO948"/>
      <c r="DP948"/>
      <c r="DQ948"/>
      <c r="DR948"/>
      <c r="DS948"/>
      <c r="DT948"/>
      <c r="DU948"/>
      <c r="DV948"/>
      <c r="DW948"/>
      <c r="DX948"/>
      <c r="DY948"/>
      <c r="DZ948"/>
      <c r="EA948"/>
      <c r="EB948"/>
      <c r="EC948"/>
      <c r="ED948"/>
      <c r="EE948"/>
      <c r="EF948"/>
      <c r="EG948"/>
      <c r="EH948"/>
      <c r="EI948"/>
      <c r="EJ948" s="159"/>
      <c r="EK948" s="159"/>
      <c r="EL948" s="160"/>
      <c r="FA948" s="78"/>
    </row>
    <row r="949" spans="64:157">
      <c r="BL949" s="14"/>
      <c r="BM949" s="66"/>
      <c r="BN949" s="55"/>
      <c r="BZ949" s="14" t="s">
        <v>2903</v>
      </c>
      <c r="CA949" s="245">
        <v>41726.720219907409</v>
      </c>
      <c r="CB949" t="s">
        <v>3064</v>
      </c>
      <c r="CF949" s="71"/>
      <c r="CG949" s="71"/>
      <c r="CH949" s="55"/>
      <c r="CN949"/>
      <c r="CO949"/>
      <c r="CP949"/>
      <c r="CQ949"/>
      <c r="CR949"/>
      <c r="CS949"/>
      <c r="CT949"/>
      <c r="CU949" s="86"/>
      <c r="CV949" s="86"/>
      <c r="CW949" s="86"/>
      <c r="CX949" s="86"/>
      <c r="CY949" s="86"/>
      <c r="CZ949"/>
      <c r="DA949"/>
      <c r="DB949"/>
      <c r="DC949"/>
      <c r="DD949"/>
      <c r="DE949"/>
      <c r="DF949"/>
      <c r="DG949">
        <v>653</v>
      </c>
      <c r="DH949">
        <v>374.22088623046875</v>
      </c>
      <c r="DI949">
        <v>-2.7175190448760986</v>
      </c>
      <c r="DJ949">
        <v>58.125</v>
      </c>
      <c r="DK949">
        <v>89</v>
      </c>
      <c r="DL949">
        <v>119.5</v>
      </c>
      <c r="DM949"/>
      <c r="DN949"/>
      <c r="DO949"/>
      <c r="DP949"/>
      <c r="DQ949"/>
      <c r="DR949"/>
      <c r="DS949"/>
      <c r="DT949"/>
      <c r="DU949"/>
      <c r="DV949"/>
      <c r="DW949"/>
      <c r="DX949"/>
      <c r="DY949"/>
      <c r="DZ949"/>
      <c r="EA949"/>
      <c r="EB949"/>
      <c r="EC949"/>
      <c r="ED949"/>
      <c r="EE949"/>
      <c r="EF949"/>
      <c r="EG949"/>
      <c r="EH949"/>
      <c r="EI949"/>
      <c r="EJ949" s="159"/>
      <c r="EK949" s="159"/>
      <c r="EL949" s="160"/>
      <c r="FA949" s="78"/>
    </row>
    <row r="950" spans="64:157">
      <c r="BL950" s="14"/>
      <c r="BM950" s="66"/>
      <c r="BN950" s="55"/>
      <c r="BZ950" s="14" t="s">
        <v>2905</v>
      </c>
      <c r="CA950" s="245">
        <v>41726.720219907409</v>
      </c>
      <c r="CB950" t="s">
        <v>3065</v>
      </c>
      <c r="CF950" s="71"/>
      <c r="CG950" s="71"/>
      <c r="CH950" s="55"/>
      <c r="CN950"/>
      <c r="CO950"/>
      <c r="CP950"/>
      <c r="CQ950"/>
      <c r="CR950"/>
      <c r="CS950"/>
      <c r="CT950"/>
      <c r="CU950" s="86"/>
      <c r="CV950" s="86"/>
      <c r="CW950" s="86"/>
      <c r="CX950" s="86"/>
      <c r="CY950" s="86"/>
      <c r="CZ950"/>
      <c r="DA950"/>
      <c r="DB950"/>
      <c r="DC950"/>
      <c r="DD950"/>
      <c r="DE950"/>
      <c r="DF950"/>
      <c r="DG950">
        <v>654</v>
      </c>
      <c r="DH950">
        <v>374.22088623046875</v>
      </c>
      <c r="DI950">
        <v>-2.6691408157348633</v>
      </c>
      <c r="DJ950">
        <v>57.75</v>
      </c>
      <c r="DK950">
        <v>91</v>
      </c>
      <c r="DL950">
        <v>119.5</v>
      </c>
      <c r="DM950"/>
      <c r="DN950"/>
      <c r="DO950"/>
      <c r="DP950"/>
      <c r="DQ950"/>
      <c r="DR950"/>
      <c r="DS950"/>
      <c r="DT950"/>
      <c r="DU950"/>
      <c r="DV950"/>
      <c r="DW950"/>
      <c r="DX950"/>
      <c r="DY950"/>
      <c r="DZ950"/>
      <c r="EA950"/>
      <c r="EB950"/>
      <c r="EC950"/>
      <c r="ED950"/>
      <c r="EE950"/>
      <c r="EF950"/>
      <c r="EG950"/>
      <c r="EH950"/>
      <c r="EI950"/>
      <c r="EJ950" s="159"/>
      <c r="EK950" s="159"/>
      <c r="EL950" s="160"/>
      <c r="FA950" s="78"/>
    </row>
    <row r="951" spans="64:157">
      <c r="BL951" s="14"/>
      <c r="BM951" s="66"/>
      <c r="BN951" s="55"/>
      <c r="BZ951" s="14" t="s">
        <v>2907</v>
      </c>
      <c r="CA951" s="245">
        <v>41726.720219907409</v>
      </c>
      <c r="CB951" t="s">
        <v>3066</v>
      </c>
      <c r="CF951" s="71"/>
      <c r="CG951" s="71"/>
      <c r="CH951" s="55"/>
      <c r="CN951"/>
      <c r="CO951"/>
      <c r="CP951"/>
      <c r="CQ951"/>
      <c r="CR951"/>
      <c r="CS951"/>
      <c r="CT951"/>
      <c r="CU951" s="86"/>
      <c r="CV951" s="86"/>
      <c r="CW951" s="86"/>
      <c r="CX951" s="86"/>
      <c r="CY951" s="86"/>
      <c r="CZ951"/>
      <c r="DA951"/>
      <c r="DB951"/>
      <c r="DC951"/>
      <c r="DD951"/>
      <c r="DE951"/>
      <c r="DF951"/>
      <c r="DG951">
        <v>654</v>
      </c>
      <c r="DH951">
        <v>374.22088623046875</v>
      </c>
      <c r="DI951">
        <v>-2.6691408157348633</v>
      </c>
      <c r="DJ951">
        <v>57.4375</v>
      </c>
      <c r="DK951">
        <v>91</v>
      </c>
      <c r="DL951">
        <v>119.5</v>
      </c>
      <c r="DM951"/>
      <c r="DN951"/>
      <c r="DO951"/>
      <c r="DP951"/>
      <c r="DQ951"/>
      <c r="DR951"/>
      <c r="DS951"/>
      <c r="DT951"/>
      <c r="DU951"/>
      <c r="DV951"/>
      <c r="DW951"/>
      <c r="DX951"/>
      <c r="DY951"/>
      <c r="DZ951"/>
      <c r="EA951"/>
      <c r="EB951"/>
      <c r="EC951"/>
      <c r="ED951"/>
      <c r="EE951"/>
      <c r="EF951"/>
      <c r="EG951"/>
      <c r="EH951"/>
      <c r="EI951"/>
      <c r="EJ951" s="159"/>
      <c r="EK951" s="159"/>
      <c r="EL951" s="160"/>
      <c r="FA951" s="78"/>
    </row>
    <row r="952" spans="64:157">
      <c r="BL952" s="14"/>
      <c r="BM952" s="66"/>
      <c r="BN952" s="55"/>
      <c r="BZ952" s="14" t="s">
        <v>2909</v>
      </c>
      <c r="CA952" s="245">
        <v>41726.720219907409</v>
      </c>
      <c r="CB952" t="s">
        <v>3067</v>
      </c>
      <c r="CF952" s="71"/>
      <c r="CG952" s="71"/>
      <c r="CH952" s="55"/>
      <c r="CN952"/>
      <c r="CO952"/>
      <c r="CP952"/>
      <c r="CQ952"/>
      <c r="CR952"/>
      <c r="CS952"/>
      <c r="CT952"/>
      <c r="CU952" s="86"/>
      <c r="CV952" s="86"/>
      <c r="CW952" s="86"/>
      <c r="CX952" s="86"/>
      <c r="CY952" s="86"/>
      <c r="CZ952"/>
      <c r="DA952"/>
      <c r="DB952"/>
      <c r="DC952"/>
      <c r="DD952"/>
      <c r="DE952"/>
      <c r="DF952"/>
      <c r="DG952">
        <v>655</v>
      </c>
      <c r="DH952">
        <v>373.2591552734375</v>
      </c>
      <c r="DI952">
        <v>-2.6211972236633301</v>
      </c>
      <c r="DJ952">
        <v>62.1875</v>
      </c>
      <c r="DK952">
        <v>88</v>
      </c>
      <c r="DL952">
        <v>119.5</v>
      </c>
      <c r="DM952"/>
      <c r="DN952"/>
      <c r="DO952"/>
      <c r="DP952"/>
      <c r="DQ952"/>
      <c r="DR952"/>
      <c r="DS952"/>
      <c r="DT952"/>
      <c r="DU952"/>
      <c r="DV952"/>
      <c r="DW952"/>
      <c r="DX952"/>
      <c r="DY952"/>
      <c r="DZ952"/>
      <c r="EA952"/>
      <c r="EB952"/>
      <c r="EC952"/>
      <c r="ED952"/>
      <c r="EE952"/>
      <c r="EF952"/>
      <c r="EG952"/>
      <c r="EH952"/>
      <c r="EI952"/>
      <c r="EJ952" s="159"/>
      <c r="EK952" s="159"/>
      <c r="EL952" s="160"/>
      <c r="FA952" s="78"/>
    </row>
    <row r="953" spans="64:157">
      <c r="BL953" s="14"/>
      <c r="BM953" s="66"/>
      <c r="BN953" s="55"/>
      <c r="BZ953" s="14" t="s">
        <v>2454</v>
      </c>
      <c r="CA953" s="245">
        <v>41726.720219907409</v>
      </c>
      <c r="CB953" t="s">
        <v>2220</v>
      </c>
      <c r="CF953" s="71"/>
      <c r="CG953" s="71"/>
      <c r="CH953" s="55"/>
      <c r="CN953"/>
      <c r="CO953"/>
      <c r="CP953"/>
      <c r="CQ953"/>
      <c r="CR953"/>
      <c r="CS953"/>
      <c r="CT953"/>
      <c r="CU953" s="86"/>
      <c r="CV953" s="86"/>
      <c r="CW953" s="86"/>
      <c r="CX953" s="86"/>
      <c r="CY953" s="86"/>
      <c r="CZ953"/>
      <c r="DA953"/>
      <c r="DB953"/>
      <c r="DC953"/>
      <c r="DD953"/>
      <c r="DE953"/>
      <c r="DF953"/>
      <c r="DG953">
        <v>655</v>
      </c>
      <c r="DH953">
        <v>373.2591552734375</v>
      </c>
      <c r="DI953">
        <v>-2.6211972236633301</v>
      </c>
      <c r="DJ953">
        <v>57.8125</v>
      </c>
      <c r="DK953">
        <v>89</v>
      </c>
      <c r="DL953">
        <v>119.5</v>
      </c>
      <c r="DM953"/>
      <c r="DN953"/>
      <c r="DO953"/>
      <c r="DP953"/>
      <c r="DQ953"/>
      <c r="DR953"/>
      <c r="DS953"/>
      <c r="DT953"/>
      <c r="DU953"/>
      <c r="DV953"/>
      <c r="DW953"/>
      <c r="DX953"/>
      <c r="DY953"/>
      <c r="DZ953"/>
      <c r="EA953"/>
      <c r="EB953"/>
      <c r="EC953"/>
      <c r="ED953"/>
      <c r="EE953"/>
      <c r="EF953"/>
      <c r="EG953"/>
      <c r="EH953"/>
      <c r="EI953"/>
      <c r="EJ953" s="159"/>
      <c r="EK953" s="159"/>
      <c r="EL953" s="160"/>
      <c r="FA953" s="78"/>
    </row>
    <row r="954" spans="64:157">
      <c r="BL954" s="14"/>
      <c r="BM954" s="66"/>
      <c r="BN954" s="55"/>
      <c r="BZ954" s="14" t="s">
        <v>427</v>
      </c>
      <c r="CA954" s="245">
        <v>41726.720219907409</v>
      </c>
      <c r="CB954" t="s">
        <v>3068</v>
      </c>
      <c r="CF954" s="71"/>
      <c r="CG954" s="71"/>
      <c r="CH954" s="55"/>
      <c r="CN954"/>
      <c r="CO954"/>
      <c r="CP954"/>
      <c r="CQ954"/>
      <c r="CR954"/>
      <c r="CS954"/>
      <c r="CT954"/>
      <c r="CU954" s="86"/>
      <c r="CV954" s="86"/>
      <c r="CW954" s="86"/>
      <c r="CX954" s="86"/>
      <c r="CY954" s="86"/>
      <c r="CZ954"/>
      <c r="DA954"/>
      <c r="DB954"/>
      <c r="DC954"/>
      <c r="DD954"/>
      <c r="DE954"/>
      <c r="DF954"/>
      <c r="DG954">
        <v>656</v>
      </c>
      <c r="DH954">
        <v>372.7069091796875</v>
      </c>
      <c r="DI954">
        <v>-2.5736880302429199</v>
      </c>
      <c r="DJ954">
        <v>60.1875</v>
      </c>
      <c r="DK954">
        <v>91</v>
      </c>
      <c r="DL954">
        <v>119.5</v>
      </c>
      <c r="DM954"/>
      <c r="DN954"/>
      <c r="DO954"/>
      <c r="DP954"/>
      <c r="DQ954"/>
      <c r="DR954"/>
      <c r="DS954"/>
      <c r="DT954"/>
      <c r="DU954"/>
      <c r="DV954"/>
      <c r="DW954"/>
      <c r="DX954"/>
      <c r="DY954"/>
      <c r="DZ954"/>
      <c r="EA954"/>
      <c r="EB954"/>
      <c r="EC954"/>
      <c r="ED954"/>
      <c r="EE954"/>
      <c r="EF954"/>
      <c r="EG954"/>
      <c r="EH954"/>
      <c r="EI954"/>
      <c r="EJ954" s="159"/>
      <c r="EK954" s="159"/>
      <c r="EL954" s="160"/>
      <c r="FA954" s="78"/>
    </row>
    <row r="955" spans="64:157">
      <c r="BL955" s="14"/>
      <c r="BM955" s="66"/>
      <c r="BN955" s="55"/>
      <c r="BZ955" s="14" t="s">
        <v>2903</v>
      </c>
      <c r="CA955" s="245">
        <v>41726.720231481479</v>
      </c>
      <c r="CB955" t="s">
        <v>3069</v>
      </c>
      <c r="CF955" s="71"/>
      <c r="CG955" s="71"/>
      <c r="CH955" s="55"/>
      <c r="CN955"/>
      <c r="CO955"/>
      <c r="CP955"/>
      <c r="CQ955"/>
      <c r="CR955"/>
      <c r="CS955"/>
      <c r="CT955"/>
      <c r="CU955" s="86"/>
      <c r="CV955" s="86"/>
      <c r="CW955" s="86"/>
      <c r="CX955" s="86"/>
      <c r="CY955" s="86"/>
      <c r="CZ955"/>
      <c r="DA955"/>
      <c r="DB955"/>
      <c r="DC955"/>
      <c r="DD955"/>
      <c r="DE955"/>
      <c r="DF955"/>
      <c r="DG955">
        <v>657</v>
      </c>
      <c r="DH955">
        <v>371.88909912109375</v>
      </c>
      <c r="DI955">
        <v>-2.5266134738922119</v>
      </c>
      <c r="DJ955">
        <v>61.5625</v>
      </c>
      <c r="DK955">
        <v>88</v>
      </c>
      <c r="DL955">
        <v>119.5</v>
      </c>
      <c r="DM955"/>
      <c r="DN955"/>
      <c r="DO955"/>
      <c r="DP955"/>
      <c r="DQ955"/>
      <c r="DR955"/>
      <c r="DS955"/>
      <c r="DT955"/>
      <c r="DU955"/>
      <c r="DV955"/>
      <c r="DW955"/>
      <c r="DX955"/>
      <c r="DY955"/>
      <c r="DZ955"/>
      <c r="EA955"/>
      <c r="EB955"/>
      <c r="EC955"/>
      <c r="ED955"/>
      <c r="EE955"/>
      <c r="EF955"/>
      <c r="EG955"/>
      <c r="EH955"/>
      <c r="EI955"/>
      <c r="EJ955" s="159"/>
      <c r="EK955" s="159"/>
      <c r="EL955" s="160"/>
      <c r="FA955" s="78"/>
    </row>
    <row r="956" spans="64:157">
      <c r="BL956" s="14"/>
      <c r="BM956" s="66"/>
      <c r="BN956" s="55"/>
      <c r="BZ956" s="14" t="s">
        <v>2905</v>
      </c>
      <c r="CA956" s="245">
        <v>41726.720231481479</v>
      </c>
      <c r="CB956" t="s">
        <v>3070</v>
      </c>
      <c r="CF956" s="71"/>
      <c r="CG956" s="71"/>
      <c r="CH956" s="55"/>
      <c r="CN956"/>
      <c r="CO956"/>
      <c r="CP956"/>
      <c r="CQ956"/>
      <c r="CR956"/>
      <c r="CS956"/>
      <c r="CT956"/>
      <c r="CU956" s="86"/>
      <c r="CV956" s="86"/>
      <c r="CW956" s="86"/>
      <c r="CX956" s="86"/>
      <c r="CY956" s="86"/>
      <c r="CZ956"/>
      <c r="DA956"/>
      <c r="DB956"/>
      <c r="DC956"/>
      <c r="DD956"/>
      <c r="DE956"/>
      <c r="DF956"/>
      <c r="DG956">
        <v>658</v>
      </c>
      <c r="DH956">
        <v>371.88909912109375</v>
      </c>
      <c r="DI956">
        <v>-2.479973316192627</v>
      </c>
      <c r="DJ956">
        <v>58.1875</v>
      </c>
      <c r="DK956">
        <v>92</v>
      </c>
      <c r="DL956">
        <v>119.5</v>
      </c>
      <c r="DM956"/>
      <c r="DN956"/>
      <c r="DO956"/>
      <c r="DP956"/>
      <c r="DQ956"/>
      <c r="DR956"/>
      <c r="DS956"/>
      <c r="DT956"/>
      <c r="DU956"/>
      <c r="DV956"/>
      <c r="DW956"/>
      <c r="DX956"/>
      <c r="DY956"/>
      <c r="DZ956"/>
      <c r="EA956"/>
      <c r="EB956"/>
      <c r="EC956"/>
      <c r="ED956"/>
      <c r="EE956"/>
      <c r="EF956"/>
      <c r="EG956"/>
      <c r="EH956"/>
      <c r="EI956"/>
      <c r="EJ956" s="159"/>
      <c r="EK956" s="159"/>
      <c r="EL956" s="160"/>
      <c r="FA956" s="78"/>
    </row>
    <row r="957" spans="64:157">
      <c r="BL957" s="14"/>
      <c r="BM957" s="66"/>
      <c r="BN957" s="55"/>
      <c r="BZ957" s="14" t="s">
        <v>2907</v>
      </c>
      <c r="CA957" s="245">
        <v>41726.720231481479</v>
      </c>
      <c r="CB957" t="s">
        <v>3071</v>
      </c>
      <c r="CF957" s="71"/>
      <c r="CG957" s="71"/>
      <c r="CH957" s="55"/>
      <c r="CN957"/>
      <c r="CO957"/>
      <c r="CP957"/>
      <c r="CQ957"/>
      <c r="CR957"/>
      <c r="CS957"/>
      <c r="CT957"/>
      <c r="CU957" s="86"/>
      <c r="CV957" s="86"/>
      <c r="CW957" s="86"/>
      <c r="CX957" s="86"/>
      <c r="CY957" s="86"/>
      <c r="CZ957"/>
      <c r="DA957"/>
      <c r="DB957"/>
      <c r="DC957"/>
      <c r="DD957"/>
      <c r="DE957"/>
      <c r="DF957"/>
      <c r="DG957">
        <v>658</v>
      </c>
      <c r="DH957">
        <v>372.4754638671875</v>
      </c>
      <c r="DI957">
        <v>-2.479973316192627</v>
      </c>
      <c r="DJ957">
        <v>54.588233947753906</v>
      </c>
      <c r="DK957">
        <v>91</v>
      </c>
      <c r="DL957">
        <v>120</v>
      </c>
      <c r="DM957"/>
      <c r="DN957"/>
      <c r="DO957"/>
      <c r="DP957"/>
      <c r="DQ957"/>
      <c r="DR957"/>
      <c r="DS957"/>
      <c r="DT957"/>
      <c r="DU957"/>
      <c r="DV957"/>
      <c r="DW957"/>
      <c r="DX957"/>
      <c r="DY957"/>
      <c r="DZ957"/>
      <c r="EA957"/>
      <c r="EB957"/>
      <c r="EC957"/>
      <c r="ED957"/>
      <c r="EE957"/>
      <c r="EF957"/>
      <c r="EG957"/>
      <c r="EH957"/>
      <c r="EI957"/>
      <c r="EJ957" s="159"/>
      <c r="EK957" s="159"/>
      <c r="EL957" s="160"/>
      <c r="FA957" s="78"/>
    </row>
    <row r="958" spans="64:157">
      <c r="BL958" s="14"/>
      <c r="BM958" s="66"/>
      <c r="BN958" s="55"/>
      <c r="BZ958" s="14" t="s">
        <v>2909</v>
      </c>
      <c r="CA958" s="245">
        <v>41726.720231481479</v>
      </c>
      <c r="CB958" t="s">
        <v>3072</v>
      </c>
      <c r="CF958" s="71"/>
      <c r="CG958" s="71"/>
      <c r="CH958" s="55"/>
      <c r="CN958"/>
      <c r="CO958"/>
      <c r="CP958"/>
      <c r="CQ958"/>
      <c r="CR958"/>
      <c r="CS958"/>
      <c r="CT958"/>
      <c r="CU958" s="86"/>
      <c r="CV958" s="86"/>
      <c r="CW958" s="86"/>
      <c r="CX958" s="86"/>
      <c r="CY958" s="86"/>
      <c r="CZ958"/>
      <c r="DA958"/>
      <c r="DB958"/>
      <c r="DC958"/>
      <c r="DD958"/>
      <c r="DE958"/>
      <c r="DF958"/>
      <c r="DG958">
        <v>659</v>
      </c>
      <c r="DH958">
        <v>373.91812133789062</v>
      </c>
      <c r="DI958">
        <v>-2.433767557144165</v>
      </c>
      <c r="DJ958">
        <v>50.352939605712891</v>
      </c>
      <c r="DK958">
        <v>88</v>
      </c>
      <c r="DL958">
        <v>120</v>
      </c>
      <c r="DM958"/>
      <c r="DN958"/>
      <c r="DO958"/>
      <c r="DP958"/>
      <c r="DQ958"/>
      <c r="DR958"/>
      <c r="DS958"/>
      <c r="DT958"/>
      <c r="DU958"/>
      <c r="DV958"/>
      <c r="DW958"/>
      <c r="DX958"/>
      <c r="DY958"/>
      <c r="DZ958"/>
      <c r="EA958"/>
      <c r="EB958"/>
      <c r="EC958"/>
      <c r="ED958"/>
      <c r="EE958"/>
      <c r="EF958"/>
      <c r="EG958"/>
      <c r="EH958"/>
      <c r="EI958"/>
      <c r="EJ958" s="159"/>
      <c r="EK958" s="159"/>
      <c r="EL958" s="160"/>
      <c r="FA958" s="78"/>
    </row>
    <row r="959" spans="64:157">
      <c r="BL959" s="14"/>
      <c r="BM959" s="66"/>
      <c r="BN959" s="55"/>
      <c r="BZ959" s="14" t="s">
        <v>2454</v>
      </c>
      <c r="CA959" s="245">
        <v>41726.720231481479</v>
      </c>
      <c r="CB959" t="s">
        <v>2220</v>
      </c>
      <c r="CF959" s="71"/>
      <c r="CG959" s="71"/>
      <c r="CH959" s="55"/>
      <c r="CN959"/>
      <c r="CO959"/>
      <c r="CP959"/>
      <c r="CQ959"/>
      <c r="CR959"/>
      <c r="CS959"/>
      <c r="CT959"/>
      <c r="CU959" s="86"/>
      <c r="CV959" s="86"/>
      <c r="CW959" s="86"/>
      <c r="CX959" s="86"/>
      <c r="CY959" s="86"/>
      <c r="CZ959"/>
      <c r="DA959"/>
      <c r="DB959"/>
      <c r="DC959"/>
      <c r="DD959"/>
      <c r="DE959"/>
      <c r="DF959"/>
      <c r="DG959">
        <v>660</v>
      </c>
      <c r="DH959">
        <v>373.35302734375</v>
      </c>
      <c r="DI959">
        <v>-2.3879964351654053</v>
      </c>
      <c r="DJ959">
        <v>60.4375</v>
      </c>
      <c r="DK959">
        <v>91</v>
      </c>
      <c r="DL959">
        <v>119.5</v>
      </c>
      <c r="DM959"/>
      <c r="DN959"/>
      <c r="DO959"/>
      <c r="DP959"/>
      <c r="DQ959"/>
      <c r="DR959"/>
      <c r="DS959"/>
      <c r="DT959"/>
      <c r="DU959"/>
      <c r="DV959"/>
      <c r="DW959"/>
      <c r="DX959"/>
      <c r="DY959"/>
      <c r="DZ959"/>
      <c r="EA959"/>
      <c r="EB959"/>
      <c r="EC959"/>
      <c r="ED959"/>
      <c r="EE959"/>
      <c r="EF959"/>
      <c r="EG959"/>
      <c r="EH959"/>
      <c r="EI959"/>
      <c r="EJ959" s="159"/>
      <c r="EK959" s="159"/>
      <c r="EL959" s="160"/>
      <c r="FA959" s="78"/>
    </row>
    <row r="960" spans="64:157">
      <c r="BL960" s="14"/>
      <c r="BM960" s="66"/>
      <c r="BN960" s="55"/>
      <c r="BZ960" s="14" t="s">
        <v>427</v>
      </c>
      <c r="CA960" s="245">
        <v>41726.720231481479</v>
      </c>
      <c r="CB960" t="s">
        <v>3073</v>
      </c>
      <c r="CF960" s="71"/>
      <c r="CG960" s="71"/>
      <c r="CH960" s="55"/>
      <c r="CN960"/>
      <c r="CO960"/>
      <c r="CP960"/>
      <c r="CQ960"/>
      <c r="CR960"/>
      <c r="CS960"/>
      <c r="CT960"/>
      <c r="CU960" s="86"/>
      <c r="CV960" s="86"/>
      <c r="CW960" s="86"/>
      <c r="CX960" s="86"/>
      <c r="CY960" s="86"/>
      <c r="CZ960"/>
      <c r="DA960"/>
      <c r="DB960"/>
      <c r="DC960"/>
      <c r="DD960"/>
      <c r="DE960"/>
      <c r="DF960"/>
      <c r="DG960">
        <v>660</v>
      </c>
      <c r="DH960">
        <v>372.387939453125</v>
      </c>
      <c r="DI960">
        <v>-2.3879964351654053</v>
      </c>
      <c r="DJ960">
        <v>62.4375</v>
      </c>
      <c r="DK960">
        <v>88</v>
      </c>
      <c r="DL960">
        <v>119.5</v>
      </c>
      <c r="DM960"/>
      <c r="DN960"/>
      <c r="DO960"/>
      <c r="DP960"/>
      <c r="DQ960"/>
      <c r="DR960"/>
      <c r="DS960"/>
      <c r="DT960"/>
      <c r="DU960"/>
      <c r="DV960"/>
      <c r="DW960"/>
      <c r="DX960"/>
      <c r="DY960"/>
      <c r="DZ960"/>
      <c r="EA960"/>
      <c r="EB960"/>
      <c r="EC960"/>
      <c r="ED960"/>
      <c r="EE960"/>
      <c r="EF960"/>
      <c r="EG960"/>
      <c r="EH960"/>
      <c r="EI960"/>
      <c r="EJ960" s="159"/>
      <c r="EK960" s="159"/>
      <c r="EL960" s="160"/>
      <c r="FA960" s="78"/>
    </row>
    <row r="961" spans="64:157">
      <c r="BL961" s="14"/>
      <c r="BM961" s="66"/>
      <c r="BN961" s="55"/>
      <c r="BZ961" s="14" t="s">
        <v>2903</v>
      </c>
      <c r="CA961" s="245">
        <v>41726.720243055555</v>
      </c>
      <c r="CB961" t="s">
        <v>3074</v>
      </c>
      <c r="CF961" s="71"/>
      <c r="CG961" s="71"/>
      <c r="CH961" s="55"/>
      <c r="CN961"/>
      <c r="CO961"/>
      <c r="CP961"/>
      <c r="CQ961"/>
      <c r="CR961"/>
      <c r="CS961"/>
      <c r="CT961"/>
      <c r="CU961" s="86"/>
      <c r="CV961" s="86"/>
      <c r="CW961" s="86"/>
      <c r="CX961" s="86"/>
      <c r="CY961" s="86"/>
      <c r="CZ961"/>
      <c r="DA961"/>
      <c r="DB961"/>
      <c r="DC961"/>
      <c r="DD961"/>
      <c r="DE961"/>
      <c r="DF961"/>
      <c r="DG961">
        <v>661</v>
      </c>
      <c r="DH961">
        <v>372.387939453125</v>
      </c>
      <c r="DI961">
        <v>-2.3426599502563477</v>
      </c>
      <c r="DJ961">
        <v>57.9375</v>
      </c>
      <c r="DK961">
        <v>92</v>
      </c>
      <c r="DL961">
        <v>119.5</v>
      </c>
      <c r="DM961"/>
      <c r="DN961"/>
      <c r="DO961"/>
      <c r="DP961"/>
      <c r="DQ961"/>
      <c r="DR961"/>
      <c r="DS961"/>
      <c r="DT961"/>
      <c r="DU961"/>
      <c r="DV961"/>
      <c r="DW961"/>
      <c r="DX961"/>
      <c r="DY961"/>
      <c r="DZ961"/>
      <c r="EA961"/>
      <c r="EB961"/>
      <c r="EC961"/>
      <c r="ED961"/>
      <c r="EE961"/>
      <c r="EF961"/>
      <c r="EG961"/>
      <c r="EH961"/>
      <c r="EI961"/>
      <c r="EJ961" s="159"/>
      <c r="EK961" s="159"/>
      <c r="EL961" s="160"/>
      <c r="FA961" s="78"/>
    </row>
    <row r="962" spans="64:157">
      <c r="BL962" s="14"/>
      <c r="BM962" s="66"/>
      <c r="BN962" s="55"/>
      <c r="BZ962" s="14" t="s">
        <v>2905</v>
      </c>
      <c r="CA962" s="245">
        <v>41726.720243055555</v>
      </c>
      <c r="CB962" t="s">
        <v>3075</v>
      </c>
      <c r="CF962" s="71"/>
      <c r="CG962" s="71"/>
      <c r="CH962" s="55"/>
      <c r="CN962"/>
      <c r="CO962"/>
      <c r="CP962"/>
      <c r="CQ962"/>
      <c r="CR962"/>
      <c r="CS962"/>
      <c r="CT962"/>
      <c r="CU962" s="86"/>
      <c r="CV962" s="86"/>
      <c r="CW962" s="86"/>
      <c r="CX962" s="86"/>
      <c r="CY962" s="86"/>
      <c r="CZ962"/>
      <c r="DA962"/>
      <c r="DB962"/>
      <c r="DC962"/>
      <c r="DD962"/>
      <c r="DE962"/>
      <c r="DF962"/>
      <c r="DG962">
        <v>662</v>
      </c>
      <c r="DH962">
        <v>371.82839965820313</v>
      </c>
      <c r="DI962">
        <v>-2.297757625579834</v>
      </c>
      <c r="DJ962">
        <v>60.5</v>
      </c>
      <c r="DK962">
        <v>90</v>
      </c>
      <c r="DL962">
        <v>119.5</v>
      </c>
      <c r="DM962"/>
      <c r="DN962"/>
      <c r="DO962"/>
      <c r="DP962"/>
      <c r="DQ962"/>
      <c r="DR962"/>
      <c r="DS962"/>
      <c r="DT962"/>
      <c r="DU962"/>
      <c r="DV962"/>
      <c r="DW962"/>
      <c r="DX962"/>
      <c r="DY962"/>
      <c r="DZ962"/>
      <c r="EA962"/>
      <c r="EB962"/>
      <c r="EC962"/>
      <c r="ED962"/>
      <c r="EE962"/>
      <c r="EF962"/>
      <c r="EG962"/>
      <c r="EH962"/>
      <c r="EI962"/>
      <c r="EJ962" s="159"/>
      <c r="EK962" s="159"/>
      <c r="EL962" s="160"/>
      <c r="FA962" s="78"/>
    </row>
    <row r="963" spans="64:157">
      <c r="BL963" s="14"/>
      <c r="BM963" s="66"/>
      <c r="BN963" s="55"/>
      <c r="BZ963" s="14" t="s">
        <v>2907</v>
      </c>
      <c r="CA963" s="245">
        <v>41726.720243055555</v>
      </c>
      <c r="CB963" t="s">
        <v>3076</v>
      </c>
      <c r="CF963" s="71"/>
      <c r="CG963" s="71"/>
      <c r="CH963" s="55"/>
      <c r="CN963"/>
      <c r="CO963"/>
      <c r="CP963"/>
      <c r="CQ963"/>
      <c r="CR963"/>
      <c r="CS963"/>
      <c r="CT963"/>
      <c r="CU963" s="86"/>
      <c r="CV963" s="86"/>
      <c r="CW963" s="86"/>
      <c r="CX963" s="86"/>
      <c r="CY963" s="86"/>
      <c r="CZ963"/>
      <c r="DA963"/>
      <c r="DB963"/>
      <c r="DC963"/>
      <c r="DD963"/>
      <c r="DE963"/>
      <c r="DF963"/>
      <c r="DG963">
        <v>662</v>
      </c>
      <c r="DH963">
        <v>371.16885375976562</v>
      </c>
      <c r="DI963">
        <v>-2.297757625579834</v>
      </c>
      <c r="DJ963">
        <v>61</v>
      </c>
      <c r="DK963">
        <v>91</v>
      </c>
      <c r="DL963">
        <v>119.5</v>
      </c>
      <c r="DM963"/>
      <c r="DN963"/>
      <c r="DO963"/>
      <c r="DP963"/>
      <c r="DQ963"/>
      <c r="DR963"/>
      <c r="DS963"/>
      <c r="DT963"/>
      <c r="DU963"/>
      <c r="DV963"/>
      <c r="DW963"/>
      <c r="DX963"/>
      <c r="DY963"/>
      <c r="DZ963"/>
      <c r="EA963"/>
      <c r="EB963"/>
      <c r="EC963"/>
      <c r="ED963"/>
      <c r="EE963"/>
      <c r="EF963"/>
      <c r="EG963"/>
      <c r="EH963"/>
      <c r="EI963"/>
      <c r="EJ963" s="159"/>
      <c r="EK963" s="159"/>
      <c r="EL963" s="160"/>
      <c r="FA963" s="78"/>
    </row>
    <row r="964" spans="64:157">
      <c r="BL964" s="14"/>
      <c r="BM964" s="66"/>
      <c r="BN964" s="55"/>
      <c r="BZ964" s="14" t="s">
        <v>2909</v>
      </c>
      <c r="CA964" s="245">
        <v>41726.720243055555</v>
      </c>
      <c r="CB964" t="s">
        <v>3077</v>
      </c>
      <c r="CF964" s="71"/>
      <c r="CG964" s="71"/>
      <c r="CH964" s="55"/>
      <c r="CN964"/>
      <c r="CO964"/>
      <c r="CP964"/>
      <c r="CQ964"/>
      <c r="CR964"/>
      <c r="CS964"/>
      <c r="CT964"/>
      <c r="CU964" s="86"/>
      <c r="CV964" s="86"/>
      <c r="CW964" s="86"/>
      <c r="CX964" s="86"/>
      <c r="CY964" s="86"/>
      <c r="CZ964"/>
      <c r="DA964"/>
      <c r="DB964"/>
      <c r="DC964"/>
      <c r="DD964"/>
      <c r="DE964"/>
      <c r="DF964"/>
      <c r="DG964">
        <v>663</v>
      </c>
      <c r="DH964">
        <v>371.16885375976562</v>
      </c>
      <c r="DI964">
        <v>-2.2532899379730225</v>
      </c>
      <c r="DJ964">
        <v>56.875</v>
      </c>
      <c r="DK964">
        <v>88</v>
      </c>
      <c r="DL964">
        <v>119.5</v>
      </c>
      <c r="DM964"/>
      <c r="DN964"/>
      <c r="DO964"/>
      <c r="DP964"/>
      <c r="DQ964"/>
      <c r="DR964"/>
      <c r="DS964"/>
      <c r="DT964"/>
      <c r="DU964"/>
      <c r="DV964"/>
      <c r="DW964"/>
      <c r="DX964"/>
      <c r="DY964"/>
      <c r="DZ964"/>
      <c r="EA964"/>
      <c r="EB964"/>
      <c r="EC964"/>
      <c r="ED964"/>
      <c r="EE964"/>
      <c r="EF964"/>
      <c r="EG964"/>
      <c r="EH964"/>
      <c r="EI964"/>
      <c r="EJ964" s="159"/>
      <c r="EK964" s="159"/>
      <c r="EL964" s="160"/>
      <c r="FA964" s="78"/>
    </row>
    <row r="965" spans="64:157">
      <c r="BL965" s="14"/>
      <c r="BM965" s="66"/>
      <c r="BN965" s="55"/>
      <c r="BZ965" s="14" t="s">
        <v>2454</v>
      </c>
      <c r="CA965" s="245">
        <v>41726.720243055555</v>
      </c>
      <c r="CB965" t="s">
        <v>2220</v>
      </c>
      <c r="CF965" s="71"/>
      <c r="CG965" s="71"/>
      <c r="CH965" s="55"/>
      <c r="CN965"/>
      <c r="CO965"/>
      <c r="CP965"/>
      <c r="CQ965"/>
      <c r="CR965"/>
      <c r="CS965"/>
      <c r="CT965"/>
      <c r="CU965" s="86"/>
      <c r="CV965" s="86"/>
      <c r="CW965" s="86"/>
      <c r="CX965" s="86"/>
      <c r="CY965" s="86"/>
      <c r="CZ965"/>
      <c r="DA965"/>
      <c r="DB965"/>
      <c r="DC965"/>
      <c r="DD965"/>
      <c r="DE965"/>
      <c r="DF965"/>
      <c r="DG965">
        <v>664</v>
      </c>
      <c r="DH965">
        <v>372.01449584960937</v>
      </c>
      <c r="DI965">
        <v>-2.2092568874359131</v>
      </c>
      <c r="DJ965">
        <v>53.5625</v>
      </c>
      <c r="DK965">
        <v>86</v>
      </c>
      <c r="DL965">
        <v>119.5</v>
      </c>
      <c r="DM965"/>
      <c r="DN965"/>
      <c r="DO965"/>
      <c r="DP965"/>
      <c r="DQ965"/>
      <c r="DR965"/>
      <c r="DS965"/>
      <c r="DT965"/>
      <c r="DU965"/>
      <c r="DV965"/>
      <c r="DW965"/>
      <c r="DX965"/>
      <c r="DY965"/>
      <c r="DZ965"/>
      <c r="EA965"/>
      <c r="EB965"/>
      <c r="EC965"/>
      <c r="ED965"/>
      <c r="EE965"/>
      <c r="EF965"/>
      <c r="EG965"/>
      <c r="EH965"/>
      <c r="EI965"/>
      <c r="EJ965" s="159"/>
      <c r="EK965" s="159"/>
      <c r="EL965" s="160"/>
      <c r="FA965" s="78"/>
    </row>
    <row r="966" spans="64:157">
      <c r="BL966" s="14"/>
      <c r="BM966" s="66"/>
      <c r="BN966" s="55"/>
      <c r="BZ966" s="14" t="s">
        <v>427</v>
      </c>
      <c r="CA966" s="245">
        <v>41726.720243055555</v>
      </c>
      <c r="CB966" t="s">
        <v>3078</v>
      </c>
      <c r="CF966" s="71"/>
      <c r="CG966" s="71"/>
      <c r="CH966" s="55"/>
      <c r="CN966"/>
      <c r="CO966"/>
      <c r="CP966"/>
      <c r="CQ966"/>
      <c r="CR966"/>
      <c r="CS966"/>
      <c r="CT966"/>
      <c r="CU966" s="86"/>
      <c r="CV966" s="86"/>
      <c r="CW966" s="86"/>
      <c r="CX966" s="86"/>
      <c r="CY966" s="86"/>
      <c r="CZ966"/>
      <c r="DA966"/>
      <c r="DB966"/>
      <c r="DC966"/>
      <c r="DD966"/>
      <c r="DE966"/>
      <c r="DF966"/>
      <c r="DG966">
        <v>665</v>
      </c>
      <c r="DH966">
        <v>372.69387817382812</v>
      </c>
      <c r="DI966">
        <v>-2.1656582355499268</v>
      </c>
      <c r="DJ966">
        <v>54.4375</v>
      </c>
      <c r="DK966">
        <v>89</v>
      </c>
      <c r="DL966">
        <v>119.5</v>
      </c>
      <c r="DM966"/>
      <c r="DN966"/>
      <c r="DO966"/>
      <c r="DP966"/>
      <c r="DQ966"/>
      <c r="DR966"/>
      <c r="DS966"/>
      <c r="DT966"/>
      <c r="DU966"/>
      <c r="DV966"/>
      <c r="DW966"/>
      <c r="DX966"/>
      <c r="DY966"/>
      <c r="DZ966"/>
      <c r="EA966"/>
      <c r="EB966"/>
      <c r="EC966"/>
      <c r="ED966"/>
      <c r="EE966"/>
      <c r="EF966"/>
      <c r="EG966"/>
      <c r="EH966"/>
      <c r="EI966"/>
      <c r="EJ966" s="159"/>
      <c r="EK966" s="159"/>
      <c r="EL966" s="160"/>
      <c r="FA966" s="78"/>
    </row>
    <row r="967" spans="64:157">
      <c r="BL967" s="14"/>
      <c r="BM967" s="66"/>
      <c r="BN967" s="55"/>
      <c r="BZ967" s="14" t="s">
        <v>2903</v>
      </c>
      <c r="CA967" s="245">
        <v>41726.720243055555</v>
      </c>
      <c r="CB967" t="s">
        <v>3079</v>
      </c>
      <c r="CF967" s="71"/>
      <c r="CG967" s="71"/>
      <c r="CH967" s="55"/>
      <c r="CN967"/>
      <c r="CO967"/>
      <c r="CP967"/>
      <c r="CQ967"/>
      <c r="CR967"/>
      <c r="CS967"/>
      <c r="CT967"/>
      <c r="CU967" s="86"/>
      <c r="CV967" s="86"/>
      <c r="CW967" s="86"/>
      <c r="CX967" s="86"/>
      <c r="CY967" s="86"/>
      <c r="CZ967"/>
      <c r="DA967"/>
      <c r="DB967"/>
      <c r="DC967"/>
      <c r="DD967"/>
      <c r="DE967"/>
      <c r="DF967"/>
      <c r="DG967">
        <v>665</v>
      </c>
      <c r="DH967">
        <v>371.8232421875</v>
      </c>
      <c r="DI967">
        <v>-2.1656582355499268</v>
      </c>
      <c r="DJ967">
        <v>62.1875</v>
      </c>
      <c r="DK967">
        <v>90</v>
      </c>
      <c r="DL967">
        <v>119.5</v>
      </c>
      <c r="DM967"/>
      <c r="DN967"/>
      <c r="DO967"/>
      <c r="DP967"/>
      <c r="DQ967"/>
      <c r="DR967"/>
      <c r="DS967"/>
      <c r="DT967"/>
      <c r="DU967"/>
      <c r="DV967"/>
      <c r="DW967"/>
      <c r="DX967"/>
      <c r="DY967"/>
      <c r="DZ967"/>
      <c r="EA967"/>
      <c r="EB967"/>
      <c r="EC967"/>
      <c r="ED967"/>
      <c r="EE967"/>
      <c r="EF967"/>
      <c r="EG967"/>
      <c r="EH967"/>
      <c r="EI967"/>
      <c r="EJ967" s="159"/>
      <c r="EK967" s="159"/>
      <c r="EL967" s="160"/>
      <c r="FA967" s="78"/>
    </row>
    <row r="968" spans="64:157">
      <c r="BL968" s="14"/>
      <c r="BM968" s="66"/>
      <c r="BN968" s="55"/>
      <c r="BZ968" s="14" t="s">
        <v>2905</v>
      </c>
      <c r="CA968" s="245">
        <v>41726.720254629632</v>
      </c>
      <c r="CB968" t="s">
        <v>3080</v>
      </c>
      <c r="CF968" s="71"/>
      <c r="CG968" s="71"/>
      <c r="CH968" s="55"/>
      <c r="CN968"/>
      <c r="CO968"/>
      <c r="CP968"/>
      <c r="CQ968"/>
      <c r="CR968"/>
      <c r="CS968"/>
      <c r="CT968"/>
      <c r="CU968" s="86"/>
      <c r="CV968" s="86"/>
      <c r="CW968" s="86"/>
      <c r="CX968" s="86"/>
      <c r="CY968" s="86"/>
      <c r="CZ968"/>
      <c r="DA968"/>
      <c r="DB968"/>
      <c r="DC968"/>
      <c r="DD968"/>
      <c r="DE968"/>
      <c r="DF968"/>
      <c r="DG968">
        <v>666</v>
      </c>
      <c r="DH968">
        <v>370.67373657226563</v>
      </c>
      <c r="DI968">
        <v>-2.1224939823150635</v>
      </c>
      <c r="DJ968">
        <v>63.625</v>
      </c>
      <c r="DK968">
        <v>92</v>
      </c>
      <c r="DL968">
        <v>119.5</v>
      </c>
      <c r="DM968"/>
      <c r="DN968"/>
      <c r="DO968"/>
      <c r="DP968"/>
      <c r="DQ968"/>
      <c r="DR968"/>
      <c r="DS968"/>
      <c r="DT968"/>
      <c r="DU968"/>
      <c r="DV968"/>
      <c r="DW968"/>
      <c r="DX968"/>
      <c r="DY968"/>
      <c r="DZ968"/>
      <c r="EA968"/>
      <c r="EB968"/>
      <c r="EC968"/>
      <c r="ED968"/>
      <c r="EE968"/>
      <c r="EF968"/>
      <c r="EG968"/>
      <c r="EH968"/>
      <c r="EI968"/>
      <c r="EJ968" s="159"/>
      <c r="EK968" s="159"/>
      <c r="EL968" s="160"/>
      <c r="FA968" s="78"/>
    </row>
    <row r="969" spans="64:157">
      <c r="BL969" s="14"/>
      <c r="BM969" s="66"/>
      <c r="BN969" s="55"/>
      <c r="BZ969" s="14" t="s">
        <v>2907</v>
      </c>
      <c r="CA969" s="245">
        <v>41726.720254629632</v>
      </c>
      <c r="CB969" t="s">
        <v>3081</v>
      </c>
      <c r="CF969" s="71"/>
      <c r="CG969" s="71"/>
      <c r="CH969" s="55"/>
      <c r="CN969"/>
      <c r="CO969"/>
      <c r="CP969"/>
      <c r="CQ969"/>
      <c r="CR969"/>
      <c r="CS969"/>
      <c r="CT969"/>
      <c r="CU969" s="86"/>
      <c r="CV969" s="86"/>
      <c r="CW969" s="86"/>
      <c r="CX969" s="86"/>
      <c r="CY969" s="86"/>
      <c r="CZ969"/>
      <c r="DA969"/>
      <c r="DB969"/>
      <c r="DC969"/>
      <c r="DD969"/>
      <c r="DE969"/>
      <c r="DF969"/>
      <c r="DG969">
        <v>667</v>
      </c>
      <c r="DH969">
        <v>371.22250366210937</v>
      </c>
      <c r="DI969">
        <v>-2.0797643661499023</v>
      </c>
      <c r="DJ969">
        <v>55.176471710205078</v>
      </c>
      <c r="DK969">
        <v>91</v>
      </c>
      <c r="DL969">
        <v>120</v>
      </c>
      <c r="DM969"/>
      <c r="DN969"/>
      <c r="DO969"/>
      <c r="DP969"/>
      <c r="DQ969"/>
      <c r="DR969"/>
      <c r="DS969"/>
      <c r="DT969"/>
      <c r="DU969"/>
      <c r="DV969"/>
      <c r="DW969"/>
      <c r="DX969"/>
      <c r="DY969"/>
      <c r="DZ969"/>
      <c r="EA969"/>
      <c r="EB969"/>
      <c r="EC969"/>
      <c r="ED969"/>
      <c r="EE969"/>
      <c r="EF969"/>
      <c r="EG969"/>
      <c r="EH969"/>
      <c r="EI969"/>
      <c r="EJ969" s="159"/>
      <c r="EK969" s="159"/>
      <c r="EL969" s="160"/>
      <c r="FA969" s="78"/>
    </row>
    <row r="970" spans="64:157">
      <c r="BL970" s="14"/>
      <c r="BM970" s="66"/>
      <c r="BN970" s="55"/>
      <c r="BZ970" s="14" t="s">
        <v>2909</v>
      </c>
      <c r="CA970" s="245">
        <v>41726.720254629632</v>
      </c>
      <c r="CB970" t="s">
        <v>3082</v>
      </c>
      <c r="CF970" s="71"/>
      <c r="CG970" s="71"/>
      <c r="CH970" s="55"/>
      <c r="CN970"/>
      <c r="CO970"/>
      <c r="CP970"/>
      <c r="CQ970"/>
      <c r="CR970"/>
      <c r="CS970"/>
      <c r="CT970"/>
      <c r="CU970" s="86"/>
      <c r="CV970" s="86"/>
      <c r="CW970" s="86"/>
      <c r="CX970" s="86"/>
      <c r="CY970" s="86"/>
      <c r="CZ970"/>
      <c r="DA970"/>
      <c r="DB970"/>
      <c r="DC970"/>
      <c r="DD970"/>
      <c r="DE970"/>
      <c r="DF970"/>
      <c r="DG970">
        <v>667</v>
      </c>
      <c r="DH970">
        <v>371.22250366210937</v>
      </c>
      <c r="DI970">
        <v>-2.0797643661499023</v>
      </c>
      <c r="DJ970">
        <v>57.4375</v>
      </c>
      <c r="DK970">
        <v>91</v>
      </c>
      <c r="DL970">
        <v>119.5</v>
      </c>
      <c r="DM970"/>
      <c r="DN970"/>
      <c r="DO970"/>
      <c r="DP970"/>
      <c r="DQ970"/>
      <c r="DR970"/>
      <c r="DS970"/>
      <c r="DT970"/>
      <c r="DU970"/>
      <c r="DV970"/>
      <c r="DW970"/>
      <c r="DX970"/>
      <c r="DY970"/>
      <c r="DZ970"/>
      <c r="EA970"/>
      <c r="EB970"/>
      <c r="EC970"/>
      <c r="ED970"/>
      <c r="EE970"/>
      <c r="EF970"/>
      <c r="EG970"/>
      <c r="EH970"/>
      <c r="EI970"/>
      <c r="EJ970" s="159"/>
      <c r="EK970" s="159"/>
      <c r="EL970" s="160"/>
      <c r="FA970" s="78"/>
    </row>
    <row r="971" spans="64:157">
      <c r="BL971" s="14"/>
      <c r="BM971" s="66"/>
      <c r="BN971" s="55"/>
      <c r="BZ971" s="14" t="s">
        <v>2454</v>
      </c>
      <c r="CA971" s="245">
        <v>41726.720254629632</v>
      </c>
      <c r="CB971" t="s">
        <v>2220</v>
      </c>
      <c r="CF971" s="71"/>
      <c r="CG971" s="71"/>
      <c r="CH971" s="55"/>
      <c r="CN971"/>
      <c r="CO971"/>
      <c r="CP971"/>
      <c r="CQ971"/>
      <c r="CR971"/>
      <c r="CS971"/>
      <c r="CT971"/>
      <c r="CU971" s="86"/>
      <c r="CV971" s="86"/>
      <c r="CW971" s="86"/>
      <c r="CX971" s="86"/>
      <c r="CY971" s="86"/>
      <c r="CZ971"/>
      <c r="DA971"/>
      <c r="DB971"/>
      <c r="DC971"/>
      <c r="DD971"/>
      <c r="DE971"/>
      <c r="DF971"/>
      <c r="DG971">
        <v>668</v>
      </c>
      <c r="DH971">
        <v>370.62750244140625</v>
      </c>
      <c r="DI971">
        <v>-2.0374691486358643</v>
      </c>
      <c r="DJ971">
        <v>60.9375</v>
      </c>
      <c r="DK971">
        <v>92</v>
      </c>
      <c r="DL971">
        <v>119.5</v>
      </c>
      <c r="DM971"/>
      <c r="DN971"/>
      <c r="DO971"/>
      <c r="DP971"/>
      <c r="DQ971"/>
      <c r="DR971"/>
      <c r="DS971"/>
      <c r="DT971"/>
      <c r="DU971"/>
      <c r="DV971"/>
      <c r="DW971"/>
      <c r="DX971"/>
      <c r="DY971"/>
      <c r="DZ971"/>
      <c r="EA971"/>
      <c r="EB971"/>
      <c r="EC971"/>
      <c r="ED971"/>
      <c r="EE971"/>
      <c r="EF971"/>
      <c r="EG971"/>
      <c r="EH971"/>
      <c r="EI971"/>
      <c r="EJ971" s="159"/>
      <c r="EK971" s="159"/>
      <c r="EL971" s="160"/>
      <c r="FA971" s="78"/>
    </row>
    <row r="972" spans="64:157">
      <c r="BL972" s="14"/>
      <c r="BM972" s="66"/>
      <c r="BN972" s="55"/>
      <c r="BZ972" s="14" t="s">
        <v>427</v>
      </c>
      <c r="CA972" s="245">
        <v>41726.720254629632</v>
      </c>
      <c r="CB972" t="s">
        <v>3083</v>
      </c>
      <c r="CF972" s="71"/>
      <c r="CG972" s="71"/>
      <c r="CH972" s="55"/>
      <c r="CN972"/>
      <c r="CO972"/>
      <c r="CP972"/>
      <c r="CQ972"/>
      <c r="CR972"/>
      <c r="CS972"/>
      <c r="CT972"/>
      <c r="CU972" s="86"/>
      <c r="CV972" s="86"/>
      <c r="CW972" s="86"/>
      <c r="CX972" s="86"/>
      <c r="CY972" s="86"/>
      <c r="CZ972"/>
      <c r="DA972"/>
      <c r="DB972"/>
      <c r="DC972"/>
      <c r="DD972"/>
      <c r="DE972"/>
      <c r="DF972"/>
      <c r="DG972">
        <v>669</v>
      </c>
      <c r="DH972">
        <v>370.62750244140625</v>
      </c>
      <c r="DI972">
        <v>-1.9956085681915283</v>
      </c>
      <c r="DJ972">
        <v>56.5625</v>
      </c>
      <c r="DK972">
        <v>88</v>
      </c>
      <c r="DL972">
        <v>119.5</v>
      </c>
      <c r="DM972"/>
      <c r="DN972"/>
      <c r="DO972"/>
      <c r="DP972"/>
      <c r="DQ972"/>
      <c r="DR972"/>
      <c r="DS972"/>
      <c r="DT972"/>
      <c r="DU972"/>
      <c r="DV972"/>
      <c r="DW972"/>
      <c r="DX972"/>
      <c r="DY972"/>
      <c r="DZ972"/>
      <c r="EA972"/>
      <c r="EB972"/>
      <c r="EC972"/>
      <c r="ED972"/>
      <c r="EE972"/>
      <c r="EF972"/>
      <c r="EG972"/>
      <c r="EH972"/>
      <c r="EI972"/>
      <c r="EJ972" s="159"/>
      <c r="EK972" s="159"/>
      <c r="EL972" s="160"/>
      <c r="FA972" s="78"/>
    </row>
    <row r="973" spans="64:157">
      <c r="BL973" s="14"/>
      <c r="BM973" s="66"/>
      <c r="BN973" s="55"/>
      <c r="BZ973" s="14" t="s">
        <v>2903</v>
      </c>
      <c r="CA973" s="245">
        <v>41726.720254629632</v>
      </c>
      <c r="CB973" t="s">
        <v>3084</v>
      </c>
      <c r="CF973" s="71"/>
      <c r="CG973" s="71"/>
      <c r="CH973" s="55"/>
      <c r="CN973"/>
      <c r="CO973"/>
      <c r="CP973"/>
      <c r="CQ973"/>
      <c r="CR973"/>
      <c r="CS973"/>
      <c r="CT973"/>
      <c r="CU973" s="86"/>
      <c r="CV973" s="86"/>
      <c r="CW973" s="86"/>
      <c r="CX973" s="86"/>
      <c r="CY973" s="86"/>
      <c r="CZ973"/>
      <c r="DA973"/>
      <c r="DB973"/>
      <c r="DC973"/>
      <c r="DD973"/>
      <c r="DE973"/>
      <c r="DF973"/>
      <c r="DG973">
        <v>669</v>
      </c>
      <c r="DH973">
        <v>370.62750244140625</v>
      </c>
      <c r="DI973">
        <v>-1.9956085681915283</v>
      </c>
      <c r="DJ973">
        <v>58.25</v>
      </c>
      <c r="DK973">
        <v>91</v>
      </c>
      <c r="DL973">
        <v>119.5</v>
      </c>
      <c r="DM973"/>
      <c r="DN973"/>
      <c r="DO973"/>
      <c r="DP973"/>
      <c r="DQ973"/>
      <c r="DR973"/>
      <c r="DS973"/>
      <c r="DT973"/>
      <c r="DU973"/>
      <c r="DV973"/>
      <c r="DW973"/>
      <c r="DX973"/>
      <c r="DY973"/>
      <c r="DZ973"/>
      <c r="EA973"/>
      <c r="EB973"/>
      <c r="EC973"/>
      <c r="ED973"/>
      <c r="EE973"/>
      <c r="EF973"/>
      <c r="EG973"/>
      <c r="EH973"/>
      <c r="EI973"/>
      <c r="EJ973" s="159"/>
      <c r="EK973" s="159"/>
      <c r="EL973" s="160"/>
      <c r="FA973" s="78"/>
    </row>
    <row r="974" spans="64:157">
      <c r="BL974" s="14"/>
      <c r="BM974" s="66"/>
      <c r="BN974" s="55"/>
      <c r="BZ974" s="14" t="s">
        <v>2905</v>
      </c>
      <c r="CA974" s="245">
        <v>41726.720266203702</v>
      </c>
      <c r="CB974" t="s">
        <v>3085</v>
      </c>
      <c r="CF974" s="71"/>
      <c r="CG974" s="71"/>
      <c r="CH974" s="55"/>
      <c r="CN974"/>
      <c r="CO974"/>
      <c r="CP974"/>
      <c r="CQ974"/>
      <c r="CR974"/>
      <c r="CS974"/>
      <c r="CT974"/>
      <c r="CU974" s="86"/>
      <c r="CV974" s="86"/>
      <c r="CW974" s="86"/>
      <c r="CX974" s="86"/>
      <c r="CY974" s="86"/>
      <c r="CZ974"/>
      <c r="DA974"/>
      <c r="DB974"/>
      <c r="DC974"/>
      <c r="DD974"/>
      <c r="DE974"/>
      <c r="DF974"/>
      <c r="DG974">
        <v>670</v>
      </c>
      <c r="DH974">
        <v>369.961669921875</v>
      </c>
      <c r="DI974">
        <v>-1.9541823863983154</v>
      </c>
      <c r="DJ974">
        <v>61.375</v>
      </c>
      <c r="DK974">
        <v>90</v>
      </c>
      <c r="DL974">
        <v>119.5</v>
      </c>
      <c r="DM974"/>
      <c r="DN974"/>
      <c r="DO974"/>
      <c r="DP974"/>
      <c r="DQ974"/>
      <c r="DR974"/>
      <c r="DS974"/>
      <c r="DT974"/>
      <c r="DU974"/>
      <c r="DV974"/>
      <c r="DW974"/>
      <c r="DX974"/>
      <c r="DY974"/>
      <c r="DZ974"/>
      <c r="EA974"/>
      <c r="EB974"/>
      <c r="EC974"/>
      <c r="ED974"/>
      <c r="EE974"/>
      <c r="EF974"/>
      <c r="EG974"/>
      <c r="EH974"/>
      <c r="EI974"/>
      <c r="EJ974" s="159"/>
      <c r="EK974" s="159"/>
      <c r="EL974" s="160"/>
      <c r="FA974" s="78"/>
    </row>
    <row r="975" spans="64:157">
      <c r="BL975" s="14"/>
      <c r="BM975" s="66"/>
      <c r="BN975" s="55"/>
      <c r="BZ975" s="14" t="s">
        <v>2907</v>
      </c>
      <c r="CA975" s="245">
        <v>41726.720266203702</v>
      </c>
      <c r="CB975" t="s">
        <v>3086</v>
      </c>
      <c r="CF975" s="71"/>
      <c r="CG975" s="71"/>
      <c r="CH975" s="55"/>
      <c r="CN975"/>
      <c r="CO975"/>
      <c r="CP975"/>
      <c r="CQ975"/>
      <c r="CR975"/>
      <c r="CS975"/>
      <c r="CT975"/>
      <c r="CU975" s="86"/>
      <c r="CV975" s="86"/>
      <c r="CW975" s="86"/>
      <c r="CX975" s="86"/>
      <c r="CY975" s="86"/>
      <c r="CZ975"/>
      <c r="DA975"/>
      <c r="DB975"/>
      <c r="DC975"/>
      <c r="DD975"/>
      <c r="DE975"/>
      <c r="DF975"/>
      <c r="DG975">
        <v>670</v>
      </c>
      <c r="DH975">
        <v>369.2833251953125</v>
      </c>
      <c r="DI975">
        <v>-1.9541823863983154</v>
      </c>
      <c r="DJ975">
        <v>61.4375</v>
      </c>
      <c r="DK975">
        <v>88</v>
      </c>
      <c r="DL975">
        <v>119.5</v>
      </c>
      <c r="DM975"/>
      <c r="DN975"/>
      <c r="DO975"/>
      <c r="DP975"/>
      <c r="DQ975"/>
      <c r="DR975"/>
      <c r="DS975"/>
      <c r="DT975"/>
      <c r="DU975"/>
      <c r="DV975"/>
      <c r="DW975"/>
      <c r="DX975"/>
      <c r="DY975"/>
      <c r="DZ975"/>
      <c r="EA975"/>
      <c r="EB975"/>
      <c r="EC975"/>
      <c r="ED975"/>
      <c r="EE975"/>
      <c r="EF975"/>
      <c r="EG975"/>
      <c r="EH975"/>
      <c r="EI975"/>
      <c r="EJ975" s="159"/>
      <c r="EK975" s="159"/>
      <c r="EL975" s="160"/>
      <c r="FA975" s="78"/>
    </row>
    <row r="976" spans="64:157">
      <c r="BL976" s="14"/>
      <c r="BM976" s="66"/>
      <c r="BN976" s="55"/>
      <c r="BZ976" s="14" t="s">
        <v>2909</v>
      </c>
      <c r="CA976" s="245">
        <v>41726.720266203702</v>
      </c>
      <c r="CB976" t="s">
        <v>3087</v>
      </c>
      <c r="CF976" s="71"/>
      <c r="CG976" s="71"/>
      <c r="CH976" s="55"/>
      <c r="CN976"/>
      <c r="CO976"/>
      <c r="CP976"/>
      <c r="CQ976"/>
      <c r="CR976"/>
      <c r="CS976"/>
      <c r="CT976"/>
      <c r="CU976" s="86"/>
      <c r="CV976" s="86"/>
      <c r="CW976" s="86"/>
      <c r="CX976" s="86"/>
      <c r="CY976" s="86"/>
      <c r="CZ976"/>
      <c r="DA976"/>
      <c r="DB976"/>
      <c r="DC976"/>
      <c r="DD976"/>
      <c r="DE976"/>
      <c r="DF976"/>
      <c r="DG976">
        <v>671</v>
      </c>
      <c r="DH976">
        <v>369.81320190429687</v>
      </c>
      <c r="DI976">
        <v>-1.9131907224655151</v>
      </c>
      <c r="DJ976">
        <v>55.4375</v>
      </c>
      <c r="DK976">
        <v>91</v>
      </c>
      <c r="DL976">
        <v>119.5</v>
      </c>
      <c r="DM976"/>
      <c r="DN976"/>
      <c r="DO976"/>
      <c r="DP976"/>
      <c r="DQ976"/>
      <c r="DR976"/>
      <c r="DS976"/>
      <c r="DT976"/>
      <c r="DU976"/>
      <c r="DV976"/>
      <c r="DW976"/>
      <c r="DX976"/>
      <c r="DY976"/>
      <c r="DZ976"/>
      <c r="EA976"/>
      <c r="EB976"/>
      <c r="EC976"/>
      <c r="ED976"/>
      <c r="EE976"/>
      <c r="EF976"/>
      <c r="EG976"/>
      <c r="EH976"/>
      <c r="EI976"/>
      <c r="EJ976" s="159"/>
      <c r="EK976" s="159"/>
      <c r="EL976" s="160"/>
      <c r="FA976" s="78"/>
    </row>
    <row r="977" spans="64:157">
      <c r="BL977" s="14"/>
      <c r="BM977" s="66"/>
      <c r="BN977" s="55"/>
      <c r="BZ977" s="14" t="s">
        <v>2454</v>
      </c>
      <c r="CA977" s="245">
        <v>41726.720266203702</v>
      </c>
      <c r="CB977" t="s">
        <v>2220</v>
      </c>
      <c r="CF977" s="71"/>
      <c r="CG977" s="71"/>
      <c r="CH977" s="55"/>
      <c r="CN977"/>
      <c r="CO977"/>
      <c r="CP977"/>
      <c r="CQ977"/>
      <c r="CR977"/>
      <c r="CS977"/>
      <c r="CT977"/>
      <c r="CU977" s="86"/>
      <c r="CV977" s="86"/>
      <c r="CW977" s="86"/>
      <c r="CX977" s="86"/>
      <c r="CY977" s="86"/>
      <c r="CZ977"/>
      <c r="DA977"/>
      <c r="DB977"/>
      <c r="DC977"/>
      <c r="DD977"/>
      <c r="DE977"/>
      <c r="DF977"/>
      <c r="DG977">
        <v>672</v>
      </c>
      <c r="DH977">
        <v>370.8857421875</v>
      </c>
      <c r="DI977">
        <v>-1.8726335763931274</v>
      </c>
      <c r="DJ977">
        <v>52.764705657958984</v>
      </c>
      <c r="DK977">
        <v>93</v>
      </c>
      <c r="DL977">
        <v>120</v>
      </c>
      <c r="DM977"/>
      <c r="DN977"/>
      <c r="DO977"/>
      <c r="DP977"/>
      <c r="DQ977"/>
      <c r="DR977"/>
      <c r="DS977"/>
      <c r="DT977"/>
      <c r="DU977"/>
      <c r="DV977"/>
      <c r="DW977"/>
      <c r="DX977"/>
      <c r="DY977"/>
      <c r="DZ977"/>
      <c r="EA977"/>
      <c r="EB977"/>
      <c r="EC977"/>
      <c r="ED977"/>
      <c r="EE977"/>
      <c r="EF977"/>
      <c r="EG977"/>
      <c r="EH977"/>
      <c r="EI977"/>
      <c r="EJ977" s="159"/>
      <c r="EK977" s="159"/>
      <c r="EL977" s="160"/>
      <c r="FA977" s="78"/>
    </row>
    <row r="978" spans="64:157">
      <c r="BL978" s="14"/>
      <c r="BM978" s="66"/>
      <c r="BN978" s="55"/>
      <c r="BZ978" s="14" t="s">
        <v>427</v>
      </c>
      <c r="CA978" s="245">
        <v>41726.720266203702</v>
      </c>
      <c r="CB978" t="s">
        <v>3088</v>
      </c>
      <c r="CF978" s="71"/>
      <c r="CG978" s="71"/>
      <c r="CH978" s="55"/>
      <c r="CN978"/>
      <c r="CO978"/>
      <c r="CP978"/>
      <c r="CQ978"/>
      <c r="CR978"/>
      <c r="CS978"/>
      <c r="CT978"/>
      <c r="CU978" s="86"/>
      <c r="CV978" s="86"/>
      <c r="CW978" s="86"/>
      <c r="CX978" s="86"/>
      <c r="CY978" s="86"/>
      <c r="CZ978"/>
      <c r="DA978"/>
      <c r="DB978"/>
      <c r="DC978"/>
      <c r="DD978"/>
      <c r="DE978"/>
      <c r="DF978"/>
      <c r="DG978">
        <v>673</v>
      </c>
      <c r="DH978">
        <v>370.10675048828125</v>
      </c>
      <c r="DI978">
        <v>-1.8325109481811523</v>
      </c>
      <c r="DJ978">
        <v>62.0625</v>
      </c>
      <c r="DK978">
        <v>86</v>
      </c>
      <c r="DL978">
        <v>119.5</v>
      </c>
      <c r="DM978"/>
      <c r="DN978"/>
      <c r="DO978"/>
      <c r="DP978"/>
      <c r="DQ978"/>
      <c r="DR978"/>
      <c r="DS978"/>
      <c r="DT978"/>
      <c r="DU978"/>
      <c r="DV978"/>
      <c r="DW978"/>
      <c r="DX978"/>
      <c r="DY978"/>
      <c r="DZ978"/>
      <c r="EA978"/>
      <c r="EB978"/>
      <c r="EC978"/>
      <c r="ED978"/>
      <c r="EE978"/>
      <c r="EF978"/>
      <c r="EG978"/>
      <c r="EH978"/>
      <c r="EI978"/>
      <c r="EJ978" s="159"/>
      <c r="EK978" s="159"/>
      <c r="EL978" s="160"/>
      <c r="FA978" s="78"/>
    </row>
    <row r="979" spans="64:157">
      <c r="BL979" s="14"/>
      <c r="BM979" s="66"/>
      <c r="BN979" s="55"/>
      <c r="BZ979" s="14" t="s">
        <v>2903</v>
      </c>
      <c r="CA979" s="245">
        <v>41726.720266203702</v>
      </c>
      <c r="CB979" t="s">
        <v>3089</v>
      </c>
      <c r="CF979" s="71"/>
      <c r="CG979" s="71"/>
      <c r="CH979" s="55"/>
      <c r="CN979"/>
      <c r="CO979"/>
      <c r="CP979"/>
      <c r="CQ979"/>
      <c r="CR979"/>
      <c r="CS979"/>
      <c r="CT979"/>
      <c r="CU979" s="86"/>
      <c r="CV979" s="86"/>
      <c r="CW979" s="86"/>
      <c r="CX979" s="86"/>
      <c r="CY979" s="86"/>
      <c r="CZ979"/>
      <c r="DA979"/>
      <c r="DB979"/>
      <c r="DC979"/>
      <c r="DD979"/>
      <c r="DE979"/>
      <c r="DF979"/>
      <c r="DG979">
        <v>673</v>
      </c>
      <c r="DH979">
        <v>370.10675048828125</v>
      </c>
      <c r="DI979">
        <v>-1.8325109481811523</v>
      </c>
      <c r="DJ979">
        <v>60.117645263671875</v>
      </c>
      <c r="DK979">
        <v>93</v>
      </c>
      <c r="DL979">
        <v>120</v>
      </c>
      <c r="DM979"/>
      <c r="DN979"/>
      <c r="DO979"/>
      <c r="DP979"/>
      <c r="DQ979"/>
      <c r="DR979"/>
      <c r="DS979"/>
      <c r="DT979"/>
      <c r="DU979"/>
      <c r="DV979"/>
      <c r="DW979"/>
      <c r="DX979"/>
      <c r="DY979"/>
      <c r="DZ979"/>
      <c r="EA979"/>
      <c r="EB979"/>
      <c r="EC979"/>
      <c r="ED979"/>
      <c r="EE979"/>
      <c r="EF979"/>
      <c r="EG979"/>
      <c r="EH979"/>
      <c r="EI979"/>
      <c r="EJ979" s="159"/>
      <c r="EK979" s="159"/>
      <c r="EL979" s="160"/>
      <c r="FA979" s="78"/>
    </row>
    <row r="980" spans="64:157">
      <c r="BL980" s="14"/>
      <c r="BM980" s="66"/>
      <c r="BN980" s="55"/>
      <c r="BZ980" s="14" t="s">
        <v>2905</v>
      </c>
      <c r="CA980" s="245">
        <v>41726.720277777778</v>
      </c>
      <c r="CB980" t="s">
        <v>3090</v>
      </c>
      <c r="CF980" s="71"/>
      <c r="CG980" s="71"/>
      <c r="CH980" s="55"/>
      <c r="CN980"/>
      <c r="CO980"/>
      <c r="CP980"/>
      <c r="CQ980"/>
      <c r="CR980"/>
      <c r="CS980"/>
      <c r="CT980"/>
      <c r="CU980" s="86"/>
      <c r="CV980" s="86"/>
      <c r="CW980" s="86"/>
      <c r="CX980" s="86"/>
      <c r="CY980" s="86"/>
      <c r="CZ980"/>
      <c r="DA980"/>
      <c r="DB980"/>
      <c r="DC980"/>
      <c r="DD980"/>
      <c r="DE980"/>
      <c r="DF980"/>
      <c r="DG980">
        <v>674</v>
      </c>
      <c r="DH980">
        <v>368.06069946289062</v>
      </c>
      <c r="DI980">
        <v>-1.7928227186203003</v>
      </c>
      <c r="DJ980">
        <v>68.4375</v>
      </c>
      <c r="DK980">
        <v>89</v>
      </c>
      <c r="DL980">
        <v>119.5</v>
      </c>
      <c r="DM980"/>
      <c r="DN980"/>
      <c r="DO980"/>
      <c r="DP980"/>
      <c r="DQ980"/>
      <c r="DR980"/>
      <c r="DS980"/>
      <c r="DT980"/>
      <c r="DU980"/>
      <c r="DV980"/>
      <c r="DW980"/>
      <c r="DX980"/>
      <c r="DY980"/>
      <c r="DZ980"/>
      <c r="EA980"/>
      <c r="EB980"/>
      <c r="EC980"/>
      <c r="ED980"/>
      <c r="EE980"/>
      <c r="EF980"/>
      <c r="EG980"/>
      <c r="EH980"/>
      <c r="EI980"/>
      <c r="EJ980" s="159"/>
      <c r="EK980" s="159"/>
      <c r="EL980" s="160"/>
      <c r="FA980" s="78"/>
    </row>
    <row r="981" spans="64:157">
      <c r="BL981" s="14"/>
      <c r="BM981" s="66"/>
      <c r="BN981" s="55"/>
      <c r="BZ981" s="14" t="s">
        <v>2907</v>
      </c>
      <c r="CA981" s="245">
        <v>41726.720277777778</v>
      </c>
      <c r="CB981" t="s">
        <v>3091</v>
      </c>
      <c r="CF981" s="71"/>
      <c r="CG981" s="71"/>
      <c r="CH981" s="55"/>
      <c r="CN981"/>
      <c r="CO981"/>
      <c r="CP981"/>
      <c r="CQ981"/>
      <c r="CR981"/>
      <c r="CS981"/>
      <c r="CT981"/>
      <c r="CU981" s="86"/>
      <c r="CV981" s="86"/>
      <c r="CW981" s="86"/>
      <c r="CX981" s="86"/>
      <c r="CY981" s="86"/>
      <c r="CZ981"/>
      <c r="DA981"/>
      <c r="DB981"/>
      <c r="DC981"/>
      <c r="DD981"/>
      <c r="DE981"/>
      <c r="DF981"/>
      <c r="DG981">
        <v>675</v>
      </c>
      <c r="DH981">
        <v>368.06069946289062</v>
      </c>
      <c r="DI981">
        <v>-1.7535690069198608</v>
      </c>
      <c r="DJ981">
        <v>60.1875</v>
      </c>
      <c r="DK981">
        <v>91</v>
      </c>
      <c r="DL981">
        <v>119.5</v>
      </c>
      <c r="DM981"/>
      <c r="DN981"/>
      <c r="DO981"/>
      <c r="DP981"/>
      <c r="DQ981"/>
      <c r="DR981"/>
      <c r="DS981"/>
      <c r="DT981"/>
      <c r="DU981"/>
      <c r="DV981"/>
      <c r="DW981"/>
      <c r="DX981"/>
      <c r="DY981"/>
      <c r="DZ981"/>
      <c r="EA981"/>
      <c r="EB981"/>
      <c r="EC981"/>
      <c r="ED981"/>
      <c r="EE981"/>
      <c r="EF981"/>
      <c r="EG981"/>
      <c r="EH981"/>
      <c r="EI981"/>
      <c r="EJ981" s="159"/>
      <c r="EK981" s="159"/>
      <c r="EL981" s="160"/>
      <c r="FA981" s="78"/>
    </row>
    <row r="982" spans="64:157">
      <c r="BL982" s="14"/>
      <c r="BM982" s="66"/>
      <c r="BN982" s="55"/>
      <c r="BZ982" s="14" t="s">
        <v>2909</v>
      </c>
      <c r="CA982" s="245">
        <v>41726.720277777778</v>
      </c>
      <c r="CB982" t="s">
        <v>3092</v>
      </c>
      <c r="CF982" s="71"/>
      <c r="CG982" s="71"/>
      <c r="CH982" s="55"/>
      <c r="CN982"/>
      <c r="CO982"/>
      <c r="CP982"/>
      <c r="CQ982"/>
      <c r="CR982"/>
      <c r="CS982"/>
      <c r="CT982"/>
      <c r="CU982" s="86"/>
      <c r="CV982" s="86"/>
      <c r="CW982" s="86"/>
      <c r="CX982" s="86"/>
      <c r="CY982" s="86"/>
      <c r="CZ982"/>
      <c r="DA982"/>
      <c r="DB982"/>
      <c r="DC982"/>
      <c r="DD982"/>
      <c r="DE982"/>
      <c r="DF982"/>
      <c r="DG982">
        <v>676</v>
      </c>
      <c r="DH982">
        <v>367.49273681640625</v>
      </c>
      <c r="DI982">
        <v>-1.714749813079834</v>
      </c>
      <c r="DJ982">
        <v>61.125</v>
      </c>
      <c r="DK982">
        <v>91</v>
      </c>
      <c r="DL982">
        <v>119.5</v>
      </c>
      <c r="DM982"/>
      <c r="DN982"/>
      <c r="DO982"/>
      <c r="DP982"/>
      <c r="DQ982"/>
      <c r="DR982"/>
      <c r="DS982"/>
      <c r="DT982"/>
      <c r="DU982"/>
      <c r="DV982"/>
      <c r="DW982"/>
      <c r="DX982"/>
      <c r="DY982"/>
      <c r="DZ982"/>
      <c r="EA982"/>
      <c r="EB982"/>
      <c r="EC982"/>
      <c r="ED982"/>
      <c r="EE982"/>
      <c r="EF982"/>
      <c r="EG982"/>
      <c r="EH982"/>
      <c r="EI982"/>
      <c r="EJ982" s="159"/>
      <c r="EK982" s="159"/>
      <c r="EL982" s="160"/>
      <c r="FA982" s="78"/>
    </row>
    <row r="983" spans="64:157">
      <c r="BL983" s="14"/>
      <c r="BM983" s="66"/>
      <c r="BN983" s="55"/>
      <c r="BZ983" s="14" t="s">
        <v>2454</v>
      </c>
      <c r="CA983" s="245">
        <v>41726.720277777778</v>
      </c>
      <c r="CB983" t="s">
        <v>2220</v>
      </c>
      <c r="CF983" s="71"/>
      <c r="CG983" s="71"/>
      <c r="CH983" s="55"/>
      <c r="CN983"/>
      <c r="CO983"/>
      <c r="CP983"/>
      <c r="CQ983"/>
      <c r="CR983"/>
      <c r="CS983"/>
      <c r="CT983"/>
      <c r="CU983" s="86"/>
      <c r="CV983" s="86"/>
      <c r="CW983" s="86"/>
      <c r="CX983" s="86"/>
      <c r="CY983" s="86"/>
      <c r="CZ983"/>
      <c r="DA983"/>
      <c r="DB983"/>
      <c r="DC983"/>
      <c r="DD983"/>
      <c r="DE983"/>
      <c r="DF983"/>
      <c r="DG983">
        <v>676</v>
      </c>
      <c r="DH983">
        <v>366.8997802734375</v>
      </c>
      <c r="DI983">
        <v>-1.714749813079834</v>
      </c>
      <c r="DJ983">
        <v>61.25</v>
      </c>
      <c r="DK983">
        <v>91</v>
      </c>
      <c r="DL983">
        <v>119.5</v>
      </c>
      <c r="DM983"/>
      <c r="DN983"/>
      <c r="DO983"/>
      <c r="DP983"/>
      <c r="DQ983"/>
      <c r="DR983"/>
      <c r="DS983"/>
      <c r="DT983"/>
      <c r="DU983"/>
      <c r="DV983"/>
      <c r="DW983"/>
      <c r="DX983"/>
      <c r="DY983"/>
      <c r="DZ983"/>
      <c r="EA983"/>
      <c r="EB983"/>
      <c r="EC983"/>
      <c r="ED983"/>
      <c r="EE983"/>
      <c r="EF983"/>
      <c r="EG983"/>
      <c r="EH983"/>
      <c r="EI983"/>
      <c r="EJ983" s="159"/>
      <c r="EK983" s="159"/>
      <c r="EL983" s="160"/>
      <c r="FA983" s="78"/>
    </row>
    <row r="984" spans="64:157">
      <c r="BL984" s="14"/>
      <c r="BM984" s="66"/>
      <c r="BN984" s="55"/>
      <c r="BZ984" s="14" t="s">
        <v>427</v>
      </c>
      <c r="CA984" s="245">
        <v>41726.720277777778</v>
      </c>
      <c r="CB984" t="s">
        <v>3093</v>
      </c>
      <c r="CF984" s="71"/>
      <c r="CG984" s="71"/>
      <c r="CH984" s="55"/>
      <c r="CN984"/>
      <c r="CO984"/>
      <c r="CP984"/>
      <c r="CQ984"/>
      <c r="CR984"/>
      <c r="CS984"/>
      <c r="CT984"/>
      <c r="CU984" s="86"/>
      <c r="CV984" s="86"/>
      <c r="CW984" s="86"/>
      <c r="CX984" s="86"/>
      <c r="CY984" s="86"/>
      <c r="CZ984"/>
      <c r="DA984"/>
      <c r="DB984"/>
      <c r="DC984"/>
      <c r="DD984"/>
      <c r="DE984"/>
      <c r="DF984"/>
      <c r="DG984">
        <v>677</v>
      </c>
      <c r="DH984">
        <v>366.8997802734375</v>
      </c>
      <c r="DI984">
        <v>-1.6763651371002197</v>
      </c>
      <c r="DJ984">
        <v>59.25</v>
      </c>
      <c r="DK984">
        <v>89</v>
      </c>
      <c r="DL984">
        <v>119.5</v>
      </c>
      <c r="DM984"/>
      <c r="DN984"/>
      <c r="DO984"/>
      <c r="DP984"/>
      <c r="DQ984"/>
      <c r="DR984"/>
      <c r="DS984"/>
      <c r="DT984"/>
      <c r="DU984"/>
      <c r="DV984"/>
      <c r="DW984"/>
      <c r="DX984"/>
      <c r="DY984"/>
      <c r="DZ984"/>
      <c r="EA984"/>
      <c r="EB984"/>
      <c r="EC984"/>
      <c r="ED984"/>
      <c r="EE984"/>
      <c r="EF984"/>
      <c r="EG984"/>
      <c r="EH984"/>
      <c r="EI984"/>
      <c r="EJ984" s="159"/>
      <c r="EK984" s="159"/>
      <c r="EL984" s="160"/>
      <c r="FA984" s="78"/>
    </row>
    <row r="985" spans="64:157">
      <c r="BL985" s="14"/>
      <c r="BM985" s="66"/>
      <c r="BN985" s="55"/>
      <c r="BZ985" s="14" t="s">
        <v>2903</v>
      </c>
      <c r="CA985" s="245">
        <v>41726.720277777778</v>
      </c>
      <c r="CB985" t="s">
        <v>3094</v>
      </c>
      <c r="CF985" s="71"/>
      <c r="CG985" s="71"/>
      <c r="CH985" s="55"/>
      <c r="CN985"/>
      <c r="CO985"/>
      <c r="CP985"/>
      <c r="CQ985"/>
      <c r="CR985"/>
      <c r="CS985"/>
      <c r="CT985"/>
      <c r="CU985" s="86"/>
      <c r="CV985" s="86"/>
      <c r="CW985" s="86"/>
      <c r="CX985" s="86"/>
      <c r="CY985" s="86"/>
      <c r="CZ985"/>
      <c r="DA985"/>
      <c r="DB985"/>
      <c r="DC985"/>
      <c r="DD985"/>
      <c r="DE985"/>
      <c r="DF985"/>
      <c r="DG985">
        <v>678</v>
      </c>
      <c r="DH985">
        <v>366.8997802734375</v>
      </c>
      <c r="DI985">
        <v>-1.6384149789810181</v>
      </c>
      <c r="DJ985">
        <v>58.125</v>
      </c>
      <c r="DK985">
        <v>91</v>
      </c>
      <c r="DL985">
        <v>119.5</v>
      </c>
      <c r="DM985"/>
      <c r="DN985"/>
      <c r="DO985"/>
      <c r="DP985"/>
      <c r="DQ985"/>
      <c r="DR985"/>
      <c r="DS985"/>
      <c r="DT985"/>
      <c r="DU985"/>
      <c r="DV985"/>
      <c r="DW985"/>
      <c r="DX985"/>
      <c r="DY985"/>
      <c r="DZ985"/>
      <c r="EA985"/>
      <c r="EB985"/>
      <c r="EC985"/>
      <c r="ED985"/>
      <c r="EE985"/>
      <c r="EF985"/>
      <c r="EG985"/>
      <c r="EH985"/>
      <c r="EI985"/>
      <c r="EJ985" s="159"/>
      <c r="EK985" s="159"/>
      <c r="EL985" s="160"/>
      <c r="FA985" s="78"/>
    </row>
    <row r="986" spans="64:157">
      <c r="BL986" s="14"/>
      <c r="BM986" s="66"/>
      <c r="BN986" s="55"/>
      <c r="BZ986" s="14" t="s">
        <v>2905</v>
      </c>
      <c r="CA986" s="245">
        <v>41726.720289351855</v>
      </c>
      <c r="CB986" t="s">
        <v>3095</v>
      </c>
      <c r="CF986" s="71"/>
      <c r="CG986" s="71"/>
      <c r="CH986" s="55"/>
      <c r="CN986"/>
      <c r="CO986"/>
      <c r="CP986"/>
      <c r="CQ986"/>
      <c r="CR986"/>
      <c r="CS986"/>
      <c r="CT986"/>
      <c r="CU986" s="86"/>
      <c r="CV986" s="86"/>
      <c r="CW986" s="86"/>
      <c r="CX986" s="86"/>
      <c r="CY986" s="86"/>
      <c r="CZ986"/>
      <c r="DA986"/>
      <c r="DB986"/>
      <c r="DC986"/>
      <c r="DD986"/>
      <c r="DE986"/>
      <c r="DF986"/>
      <c r="DG986">
        <v>678</v>
      </c>
      <c r="DH986">
        <v>366.8997802734375</v>
      </c>
      <c r="DI986">
        <v>-1.6384149789810181</v>
      </c>
      <c r="DJ986">
        <v>59.5625</v>
      </c>
      <c r="DK986">
        <v>89</v>
      </c>
      <c r="DL986">
        <v>119.5</v>
      </c>
      <c r="DM986"/>
      <c r="DN986"/>
      <c r="DO986"/>
      <c r="DP986"/>
      <c r="DQ986"/>
      <c r="DR986"/>
      <c r="DS986"/>
      <c r="DT986"/>
      <c r="DU986"/>
      <c r="DV986"/>
      <c r="DW986"/>
      <c r="DX986"/>
      <c r="DY986"/>
      <c r="DZ986"/>
      <c r="EA986"/>
      <c r="EB986"/>
      <c r="EC986"/>
      <c r="ED986"/>
      <c r="EE986"/>
      <c r="EF986"/>
      <c r="EG986"/>
      <c r="EH986"/>
      <c r="EI986"/>
      <c r="EJ986" s="159"/>
      <c r="EK986" s="159"/>
      <c r="EL986" s="160"/>
      <c r="FA986" s="78"/>
    </row>
    <row r="987" spans="64:157">
      <c r="BL987" s="14"/>
      <c r="BM987" s="66"/>
      <c r="BN987" s="55"/>
      <c r="BZ987" s="14" t="s">
        <v>2907</v>
      </c>
      <c r="CA987" s="245">
        <v>41726.720289351855</v>
      </c>
      <c r="CB987" t="s">
        <v>3096</v>
      </c>
      <c r="CF987" s="71"/>
      <c r="CG987" s="71"/>
      <c r="CH987" s="55"/>
      <c r="CN987"/>
      <c r="CO987"/>
      <c r="CP987"/>
      <c r="CQ987"/>
      <c r="CR987"/>
      <c r="CS987"/>
      <c r="CT987"/>
      <c r="CU987" s="86"/>
      <c r="CV987" s="86"/>
      <c r="CW987" s="86"/>
      <c r="CX987" s="86"/>
      <c r="CY987" s="86"/>
      <c r="CZ987"/>
      <c r="DA987"/>
      <c r="DB987"/>
      <c r="DC987"/>
      <c r="DD987"/>
      <c r="DE987"/>
      <c r="DF987"/>
      <c r="DG987">
        <v>679</v>
      </c>
      <c r="DH987">
        <v>366.30459594726562</v>
      </c>
      <c r="DI987">
        <v>-1.600899338722229</v>
      </c>
      <c r="DJ987">
        <v>61.375</v>
      </c>
      <c r="DK987">
        <v>88</v>
      </c>
      <c r="DL987">
        <v>119.5</v>
      </c>
      <c r="DM987"/>
      <c r="DN987"/>
      <c r="DO987"/>
      <c r="DP987"/>
      <c r="DQ987"/>
      <c r="DR987"/>
      <c r="DS987"/>
      <c r="DT987"/>
      <c r="DU987"/>
      <c r="DV987"/>
      <c r="DW987"/>
      <c r="DX987"/>
      <c r="DY987"/>
      <c r="DZ987"/>
      <c r="EA987"/>
      <c r="EB987"/>
      <c r="EC987"/>
      <c r="ED987"/>
      <c r="EE987"/>
      <c r="EF987"/>
      <c r="EG987"/>
      <c r="EH987"/>
      <c r="EI987"/>
      <c r="EJ987" s="159"/>
      <c r="EK987" s="159"/>
      <c r="EL987" s="160"/>
      <c r="FA987" s="78"/>
    </row>
    <row r="988" spans="64:157">
      <c r="BL988" s="14"/>
      <c r="BM988" s="66"/>
      <c r="BN988" s="55"/>
      <c r="BZ988" s="14" t="s">
        <v>2909</v>
      </c>
      <c r="CA988" s="245">
        <v>41726.720289351855</v>
      </c>
      <c r="CB988" t="s">
        <v>3097</v>
      </c>
      <c r="CF988" s="71"/>
      <c r="CG988" s="71"/>
      <c r="CH988" s="55"/>
      <c r="CN988"/>
      <c r="CO988"/>
      <c r="CP988"/>
      <c r="CQ988"/>
      <c r="CR988"/>
      <c r="CS988"/>
      <c r="CT988"/>
      <c r="CU988" s="86"/>
      <c r="CV988" s="86"/>
      <c r="CW988" s="86"/>
      <c r="CX988" s="86"/>
      <c r="CY988" s="86"/>
      <c r="CZ988"/>
      <c r="DA988"/>
      <c r="DB988"/>
      <c r="DC988"/>
      <c r="DD988"/>
      <c r="DE988"/>
      <c r="DF988"/>
      <c r="DG988">
        <v>679</v>
      </c>
      <c r="DH988">
        <v>366.30459594726562</v>
      </c>
      <c r="DI988">
        <v>-1.600899338722229</v>
      </c>
      <c r="DJ988">
        <v>59.75</v>
      </c>
      <c r="DK988">
        <v>91</v>
      </c>
      <c r="DL988">
        <v>119.5</v>
      </c>
      <c r="DM988"/>
      <c r="DN988"/>
      <c r="DO988"/>
      <c r="DP988"/>
      <c r="DQ988"/>
      <c r="DR988"/>
      <c r="DS988"/>
      <c r="DT988"/>
      <c r="DU988"/>
      <c r="DV988"/>
      <c r="DW988"/>
      <c r="DX988"/>
      <c r="DY988"/>
      <c r="DZ988"/>
      <c r="EA988"/>
      <c r="EB988"/>
      <c r="EC988"/>
      <c r="ED988"/>
      <c r="EE988"/>
      <c r="EF988"/>
      <c r="EG988"/>
      <c r="EH988"/>
      <c r="EI988"/>
      <c r="EJ988" s="159"/>
      <c r="EK988" s="159"/>
      <c r="EL988" s="160"/>
      <c r="FA988" s="78"/>
    </row>
    <row r="989" spans="64:157">
      <c r="BL989" s="14"/>
      <c r="BM989" s="66"/>
      <c r="BN989" s="55"/>
      <c r="BZ989" s="14" t="s">
        <v>2454</v>
      </c>
      <c r="CA989" s="245">
        <v>41726.720289351855</v>
      </c>
      <c r="CB989" t="s">
        <v>2220</v>
      </c>
      <c r="CF989" s="71"/>
      <c r="CG989" s="71"/>
      <c r="CH989" s="55"/>
      <c r="CN989"/>
      <c r="CO989"/>
      <c r="CP989"/>
      <c r="CQ989"/>
      <c r="CR989"/>
      <c r="CS989"/>
      <c r="CT989"/>
      <c r="CU989" s="86"/>
      <c r="CV989" s="86"/>
      <c r="CW989" s="86"/>
      <c r="CX989" s="86"/>
      <c r="CY989" s="86"/>
      <c r="CZ989"/>
      <c r="DA989"/>
      <c r="DB989"/>
      <c r="DC989"/>
      <c r="DD989"/>
      <c r="DE989"/>
      <c r="DF989"/>
      <c r="DG989">
        <v>680</v>
      </c>
      <c r="DH989">
        <v>366.30459594726562</v>
      </c>
      <c r="DI989">
        <v>-1.563818097114563</v>
      </c>
      <c r="DJ989">
        <v>58.875</v>
      </c>
      <c r="DK989">
        <v>88</v>
      </c>
      <c r="DL989">
        <v>119.5</v>
      </c>
      <c r="DM989"/>
      <c r="DN989"/>
      <c r="DO989"/>
      <c r="DP989"/>
      <c r="DQ989"/>
      <c r="DR989"/>
      <c r="DS989"/>
      <c r="DT989"/>
      <c r="DU989"/>
      <c r="DV989"/>
      <c r="DW989"/>
      <c r="DX989"/>
      <c r="DY989"/>
      <c r="DZ989"/>
      <c r="EA989"/>
      <c r="EB989"/>
      <c r="EC989"/>
      <c r="ED989"/>
      <c r="EE989"/>
      <c r="EF989"/>
      <c r="EG989"/>
      <c r="EH989"/>
      <c r="EI989"/>
      <c r="EJ989" s="159"/>
      <c r="EK989" s="159"/>
      <c r="EL989" s="160"/>
      <c r="FA989" s="78"/>
    </row>
    <row r="990" spans="64:157">
      <c r="BL990" s="14"/>
      <c r="BM990" s="66"/>
      <c r="BN990" s="55"/>
      <c r="BZ990" s="14" t="s">
        <v>427</v>
      </c>
      <c r="CA990" s="245">
        <v>41726.720289351855</v>
      </c>
      <c r="CB990" t="s">
        <v>3098</v>
      </c>
      <c r="CF990" s="71"/>
      <c r="CG990" s="71"/>
      <c r="CH990" s="55"/>
      <c r="CN990"/>
      <c r="CO990"/>
      <c r="CP990"/>
      <c r="CQ990"/>
      <c r="CR990"/>
      <c r="CS990"/>
      <c r="CT990"/>
      <c r="CU990" s="86"/>
      <c r="CV990" s="86"/>
      <c r="CW990" s="86"/>
      <c r="CX990" s="86"/>
      <c r="CY990" s="86"/>
      <c r="CZ990"/>
      <c r="DA990"/>
      <c r="DB990"/>
      <c r="DC990"/>
      <c r="DD990"/>
      <c r="DE990"/>
      <c r="DF990"/>
      <c r="DG990">
        <v>681</v>
      </c>
      <c r="DH990">
        <v>366.81167602539062</v>
      </c>
      <c r="DI990">
        <v>-1.5271713733673096</v>
      </c>
      <c r="DJ990">
        <v>55.9375</v>
      </c>
      <c r="DK990">
        <v>87</v>
      </c>
      <c r="DL990">
        <v>119.5</v>
      </c>
      <c r="DM990"/>
      <c r="DN990"/>
      <c r="DO990"/>
      <c r="DP990"/>
      <c r="DQ990"/>
      <c r="DR990"/>
      <c r="DS990"/>
      <c r="DT990"/>
      <c r="DU990"/>
      <c r="DV990"/>
      <c r="DW990"/>
      <c r="DX990"/>
      <c r="DY990"/>
      <c r="DZ990"/>
      <c r="EA990"/>
      <c r="EB990"/>
      <c r="EC990"/>
      <c r="ED990"/>
      <c r="EE990"/>
      <c r="EF990"/>
      <c r="EG990"/>
      <c r="EH990"/>
      <c r="EI990"/>
      <c r="EJ990" s="159"/>
      <c r="EK990" s="159"/>
      <c r="EL990" s="160"/>
      <c r="FA990" s="78"/>
    </row>
    <row r="991" spans="64:157">
      <c r="BL991" s="14"/>
      <c r="BM991" s="66"/>
      <c r="BN991" s="55"/>
      <c r="BZ991" s="14" t="s">
        <v>2903</v>
      </c>
      <c r="CA991" s="245">
        <v>41726.720289351855</v>
      </c>
      <c r="CB991" t="s">
        <v>3099</v>
      </c>
      <c r="CF991" s="71"/>
      <c r="CG991" s="71"/>
      <c r="CH991" s="55"/>
      <c r="CN991"/>
      <c r="CO991"/>
      <c r="CP991"/>
      <c r="CQ991"/>
      <c r="CR991"/>
      <c r="CS991"/>
      <c r="CT991"/>
      <c r="CU991" s="86"/>
      <c r="CV991" s="86"/>
      <c r="CW991" s="86"/>
      <c r="CX991" s="86"/>
      <c r="CY991" s="86"/>
      <c r="CZ991"/>
      <c r="DA991"/>
      <c r="DB991"/>
      <c r="DC991"/>
      <c r="DD991"/>
      <c r="DE991"/>
      <c r="DF991"/>
      <c r="DG991">
        <v>681</v>
      </c>
      <c r="DH991">
        <v>366.81167602539062</v>
      </c>
      <c r="DI991">
        <v>-1.5271713733673096</v>
      </c>
      <c r="DJ991">
        <v>56.5</v>
      </c>
      <c r="DK991">
        <v>86</v>
      </c>
      <c r="DL991">
        <v>119.5</v>
      </c>
      <c r="DM991"/>
      <c r="DN991"/>
      <c r="DO991"/>
      <c r="DP991"/>
      <c r="DQ991"/>
      <c r="DR991"/>
      <c r="DS991"/>
      <c r="DT991"/>
      <c r="DU991"/>
      <c r="DV991"/>
      <c r="DW991"/>
      <c r="DX991"/>
      <c r="DY991"/>
      <c r="DZ991"/>
      <c r="EA991"/>
      <c r="EB991"/>
      <c r="EC991"/>
      <c r="ED991"/>
      <c r="EE991"/>
      <c r="EF991"/>
      <c r="EG991"/>
      <c r="EH991"/>
      <c r="EI991"/>
      <c r="EJ991" s="159"/>
      <c r="EK991" s="159"/>
      <c r="EL991" s="160"/>
      <c r="FA991" s="78"/>
    </row>
    <row r="992" spans="64:157">
      <c r="BL992" s="14"/>
      <c r="BM992" s="66"/>
      <c r="BN992" s="55"/>
      <c r="BZ992" s="14" t="s">
        <v>2905</v>
      </c>
      <c r="CA992" s="245">
        <v>41726.720289351855</v>
      </c>
      <c r="CB992" t="s">
        <v>3100</v>
      </c>
      <c r="CF992" s="71"/>
      <c r="CG992" s="71"/>
      <c r="CH992" s="55"/>
      <c r="CN992"/>
      <c r="CO992"/>
      <c r="CP992"/>
      <c r="CQ992"/>
      <c r="CR992"/>
      <c r="CS992"/>
      <c r="CT992"/>
      <c r="CU992" s="86"/>
      <c r="CV992" s="86"/>
      <c r="CW992" s="86"/>
      <c r="CX992" s="86"/>
      <c r="CY992" s="86"/>
      <c r="CZ992"/>
      <c r="DA992"/>
      <c r="DB992"/>
      <c r="DC992"/>
      <c r="DD992"/>
      <c r="DE992"/>
      <c r="DF992"/>
      <c r="DG992">
        <v>682</v>
      </c>
      <c r="DH992">
        <v>366.81167602539062</v>
      </c>
      <c r="DI992">
        <v>-1.4909591674804687</v>
      </c>
      <c r="DJ992">
        <v>59.1875</v>
      </c>
      <c r="DK992">
        <v>87</v>
      </c>
      <c r="DL992">
        <v>119.5</v>
      </c>
      <c r="DM992"/>
      <c r="DN992"/>
      <c r="DO992"/>
      <c r="DP992"/>
      <c r="DQ992"/>
      <c r="DR992"/>
      <c r="DS992"/>
      <c r="DT992"/>
      <c r="DU992"/>
      <c r="DV992"/>
      <c r="DW992"/>
      <c r="DX992"/>
      <c r="DY992"/>
      <c r="DZ992"/>
      <c r="EA992"/>
      <c r="EB992"/>
      <c r="EC992"/>
      <c r="ED992"/>
      <c r="EE992"/>
      <c r="EF992"/>
      <c r="EG992"/>
      <c r="EH992"/>
      <c r="EI992"/>
      <c r="EJ992" s="159"/>
      <c r="EK992" s="159"/>
      <c r="EL992" s="160"/>
      <c r="FA992" s="78"/>
    </row>
    <row r="993" spans="64:157">
      <c r="BL993" s="14"/>
      <c r="BM993" s="66"/>
      <c r="BN993" s="55"/>
      <c r="BZ993" s="14" t="s">
        <v>2907</v>
      </c>
      <c r="CA993" s="245">
        <v>41726.720300925925</v>
      </c>
      <c r="CB993" t="s">
        <v>3101</v>
      </c>
      <c r="CF993" s="71"/>
      <c r="CG993" s="71"/>
      <c r="CH993" s="55"/>
      <c r="CN993"/>
      <c r="CO993"/>
      <c r="CP993"/>
      <c r="CQ993"/>
      <c r="CR993"/>
      <c r="CS993"/>
      <c r="CT993"/>
      <c r="CU993" s="86"/>
      <c r="CV993" s="86"/>
      <c r="CW993" s="86"/>
      <c r="CX993" s="86"/>
      <c r="CY993" s="86"/>
      <c r="CZ993"/>
      <c r="DA993"/>
      <c r="DB993"/>
      <c r="DC993"/>
      <c r="DD993"/>
      <c r="DE993"/>
      <c r="DF993"/>
      <c r="DG993">
        <v>682</v>
      </c>
      <c r="DH993">
        <v>366.81167602539062</v>
      </c>
      <c r="DI993">
        <v>-1.4909591674804687</v>
      </c>
      <c r="DJ993">
        <v>58.5</v>
      </c>
      <c r="DK993">
        <v>91</v>
      </c>
      <c r="DL993">
        <v>119.5</v>
      </c>
      <c r="DM993"/>
      <c r="DN993"/>
      <c r="DO993"/>
      <c r="DP993"/>
      <c r="DQ993"/>
      <c r="DR993"/>
      <c r="DS993"/>
      <c r="DT993"/>
      <c r="DU993"/>
      <c r="DV993"/>
      <c r="DW993"/>
      <c r="DX993"/>
      <c r="DY993"/>
      <c r="DZ993"/>
      <c r="EA993"/>
      <c r="EB993"/>
      <c r="EC993"/>
      <c r="ED993"/>
      <c r="EE993"/>
      <c r="EF993"/>
      <c r="EG993"/>
      <c r="EH993"/>
      <c r="EI993"/>
      <c r="EJ993" s="159"/>
      <c r="EK993" s="159"/>
      <c r="EL993" s="160"/>
      <c r="FA993" s="78"/>
    </row>
    <row r="994" spans="64:157">
      <c r="BL994" s="14"/>
      <c r="BM994" s="66"/>
      <c r="BN994" s="55"/>
      <c r="BZ994" s="14" t="s">
        <v>2909</v>
      </c>
      <c r="CA994" s="245">
        <v>41726.720300925925</v>
      </c>
      <c r="CB994" t="s">
        <v>3102</v>
      </c>
      <c r="CF994" s="71"/>
      <c r="CG994" s="71"/>
      <c r="CH994" s="55"/>
      <c r="CN994"/>
      <c r="CO994"/>
      <c r="CP994"/>
      <c r="CQ994"/>
      <c r="CR994"/>
      <c r="CS994"/>
      <c r="CT994"/>
      <c r="CU994" s="86"/>
      <c r="CV994" s="86"/>
      <c r="CW994" s="86"/>
      <c r="CX994" s="86"/>
      <c r="CY994" s="86"/>
      <c r="CZ994"/>
      <c r="DA994"/>
      <c r="DB994"/>
      <c r="DC994"/>
      <c r="DD994"/>
      <c r="DE994"/>
      <c r="DF994"/>
      <c r="DG994">
        <v>683</v>
      </c>
      <c r="DH994">
        <v>366.81167602539062</v>
      </c>
      <c r="DI994">
        <v>-1.4551814794540405</v>
      </c>
      <c r="DJ994">
        <v>59.625</v>
      </c>
      <c r="DK994">
        <v>89</v>
      </c>
      <c r="DL994">
        <v>119.5</v>
      </c>
      <c r="DM994"/>
      <c r="DN994"/>
      <c r="DO994"/>
      <c r="DP994"/>
      <c r="DQ994"/>
      <c r="DR994"/>
      <c r="DS994"/>
      <c r="DT994"/>
      <c r="DU994"/>
      <c r="DV994"/>
      <c r="DW994"/>
      <c r="DX994"/>
      <c r="DY994"/>
      <c r="DZ994"/>
      <c r="EA994"/>
      <c r="EB994"/>
      <c r="EC994"/>
      <c r="ED994"/>
      <c r="EE994"/>
      <c r="EF994"/>
      <c r="EG994"/>
      <c r="EH994"/>
      <c r="EI994"/>
      <c r="EJ994" s="159"/>
      <c r="EK994" s="159"/>
      <c r="EL994" s="160"/>
      <c r="FA994" s="78"/>
    </row>
    <row r="995" spans="64:157">
      <c r="BL995" s="14"/>
      <c r="BM995" s="66"/>
      <c r="BN995" s="55"/>
      <c r="BZ995" s="14" t="s">
        <v>2454</v>
      </c>
      <c r="CA995" s="245">
        <v>41726.720300925925</v>
      </c>
      <c r="CB995" t="s">
        <v>2220</v>
      </c>
      <c r="CF995" s="71"/>
      <c r="CG995" s="71"/>
      <c r="CH995" s="55"/>
      <c r="CN995"/>
      <c r="CO995"/>
      <c r="CP995"/>
      <c r="CQ995"/>
      <c r="CR995"/>
      <c r="CS995"/>
      <c r="CT995"/>
      <c r="CU995" s="86"/>
      <c r="CV995" s="86"/>
      <c r="CW995" s="86"/>
      <c r="CX995" s="86"/>
      <c r="CY995" s="86"/>
      <c r="CZ995"/>
      <c r="DA995"/>
      <c r="DB995"/>
      <c r="DC995"/>
      <c r="DD995"/>
      <c r="DE995"/>
      <c r="DF995"/>
      <c r="DG995">
        <v>684</v>
      </c>
      <c r="DH995">
        <v>366.81167602539062</v>
      </c>
      <c r="DI995">
        <v>-1.4198383092880249</v>
      </c>
      <c r="DJ995">
        <v>59.75</v>
      </c>
      <c r="DK995">
        <v>91</v>
      </c>
      <c r="DL995">
        <v>119.5</v>
      </c>
      <c r="DM995"/>
      <c r="DN995"/>
      <c r="DO995"/>
      <c r="DP995"/>
      <c r="DQ995"/>
      <c r="DR995"/>
      <c r="DS995"/>
      <c r="DT995"/>
      <c r="DU995"/>
      <c r="DV995"/>
      <c r="DW995"/>
      <c r="DX995"/>
      <c r="DY995"/>
      <c r="DZ995"/>
      <c r="EA995"/>
      <c r="EB995"/>
      <c r="EC995"/>
      <c r="ED995"/>
      <c r="EE995"/>
      <c r="EF995"/>
      <c r="EG995"/>
      <c r="EH995"/>
      <c r="EI995"/>
      <c r="EJ995" s="159"/>
      <c r="EK995" s="159"/>
      <c r="EL995" s="160"/>
      <c r="FA995" s="78"/>
    </row>
    <row r="996" spans="64:157">
      <c r="BL996" s="14"/>
      <c r="BM996" s="66"/>
      <c r="BN996" s="55"/>
      <c r="BZ996" s="14" t="s">
        <v>427</v>
      </c>
      <c r="CA996" s="245">
        <v>41726.720300925925</v>
      </c>
      <c r="CB996" t="s">
        <v>3103</v>
      </c>
      <c r="CF996" s="71"/>
      <c r="CG996" s="71"/>
      <c r="CH996" s="55"/>
      <c r="CN996"/>
      <c r="CO996"/>
      <c r="CP996"/>
      <c r="CQ996"/>
      <c r="CR996"/>
      <c r="CS996"/>
      <c r="CT996"/>
      <c r="CU996" s="86"/>
      <c r="CV996" s="86"/>
      <c r="CW996" s="86"/>
      <c r="CX996" s="86"/>
      <c r="CY996" s="86"/>
      <c r="CZ996"/>
      <c r="DA996"/>
      <c r="DB996"/>
      <c r="DC996"/>
      <c r="DD996"/>
      <c r="DE996"/>
      <c r="DF996"/>
      <c r="DG996">
        <v>684</v>
      </c>
      <c r="DH996">
        <v>366.81167602539062</v>
      </c>
      <c r="DI996">
        <v>-1.4198383092880249</v>
      </c>
      <c r="DJ996">
        <v>59.6875</v>
      </c>
      <c r="DK996">
        <v>91</v>
      </c>
      <c r="DL996">
        <v>119.5</v>
      </c>
      <c r="DM996"/>
      <c r="DN996"/>
      <c r="DO996"/>
      <c r="DP996"/>
      <c r="DQ996"/>
      <c r="DR996"/>
      <c r="DS996"/>
      <c r="DT996"/>
      <c r="DU996"/>
      <c r="DV996"/>
      <c r="DW996"/>
      <c r="DX996"/>
      <c r="DY996"/>
      <c r="DZ996"/>
      <c r="EA996"/>
      <c r="EB996"/>
      <c r="EC996"/>
      <c r="ED996"/>
      <c r="EE996"/>
      <c r="EF996"/>
      <c r="EG996"/>
      <c r="EH996"/>
      <c r="EI996"/>
      <c r="EJ996" s="159"/>
      <c r="EK996" s="159"/>
      <c r="EL996" s="160"/>
      <c r="FA996" s="78"/>
    </row>
    <row r="997" spans="64:157">
      <c r="BL997" s="14"/>
      <c r="BM997" s="66"/>
      <c r="BN997" s="55"/>
      <c r="BZ997" s="14" t="s">
        <v>2903</v>
      </c>
      <c r="CA997" s="245">
        <v>41726.720300925925</v>
      </c>
      <c r="CB997" t="s">
        <v>3104</v>
      </c>
      <c r="CF997" s="71"/>
      <c r="CG997" s="71"/>
      <c r="CH997" s="55"/>
      <c r="CN997"/>
      <c r="CO997"/>
      <c r="CP997"/>
      <c r="CQ997"/>
      <c r="CR997"/>
      <c r="CS997"/>
      <c r="CT997"/>
      <c r="CU997" s="86"/>
      <c r="CV997" s="86"/>
      <c r="CW997" s="86"/>
      <c r="CX997" s="86"/>
      <c r="CY997" s="86"/>
      <c r="CZ997"/>
      <c r="DA997"/>
      <c r="DB997"/>
      <c r="DC997"/>
      <c r="DD997"/>
      <c r="DE997"/>
      <c r="DF997"/>
      <c r="DG997">
        <v>685</v>
      </c>
      <c r="DH997">
        <v>366.81167602539062</v>
      </c>
      <c r="DI997">
        <v>-1.3849296569824219</v>
      </c>
      <c r="DJ997">
        <v>59.4375</v>
      </c>
      <c r="DK997">
        <v>83</v>
      </c>
      <c r="DL997">
        <v>119.5</v>
      </c>
      <c r="DM997"/>
      <c r="DN997"/>
      <c r="DO997"/>
      <c r="DP997"/>
      <c r="DQ997"/>
      <c r="DR997"/>
      <c r="DS997"/>
      <c r="DT997"/>
      <c r="DU997"/>
      <c r="DV997"/>
      <c r="DW997"/>
      <c r="DX997"/>
      <c r="DY997"/>
      <c r="DZ997"/>
      <c r="EA997"/>
      <c r="EB997"/>
      <c r="EC997"/>
      <c r="ED997"/>
      <c r="EE997"/>
      <c r="EF997"/>
      <c r="EG997"/>
      <c r="EH997"/>
      <c r="EI997"/>
      <c r="EJ997" s="159"/>
      <c r="EK997" s="159"/>
      <c r="EL997" s="160"/>
      <c r="FA997" s="78"/>
    </row>
    <row r="998" spans="64:157">
      <c r="BL998" s="14"/>
      <c r="BM998" s="66"/>
      <c r="BN998" s="55"/>
      <c r="BZ998" s="14" t="s">
        <v>2905</v>
      </c>
      <c r="CA998" s="245">
        <v>41726.720300925925</v>
      </c>
      <c r="CB998" t="s">
        <v>3105</v>
      </c>
      <c r="CF998" s="71"/>
      <c r="CG998" s="71"/>
      <c r="CH998" s="55"/>
      <c r="CN998"/>
      <c r="CO998"/>
      <c r="CP998"/>
      <c r="CQ998"/>
      <c r="CR998"/>
      <c r="CS998"/>
      <c r="CT998"/>
      <c r="CU998" s="86"/>
      <c r="CV998" s="86"/>
      <c r="CW998" s="86"/>
      <c r="CX998" s="86"/>
      <c r="CY998" s="86"/>
      <c r="CZ998"/>
      <c r="DA998"/>
      <c r="DB998"/>
      <c r="DC998"/>
      <c r="DD998"/>
      <c r="DE998"/>
      <c r="DF998"/>
      <c r="DG998">
        <v>685</v>
      </c>
      <c r="DH998">
        <v>366.81167602539062</v>
      </c>
      <c r="DI998">
        <v>-1.3849296569824219</v>
      </c>
      <c r="DJ998">
        <v>60.529411315917969</v>
      </c>
      <c r="DK998">
        <v>88</v>
      </c>
      <c r="DL998">
        <v>120</v>
      </c>
      <c r="DM998"/>
      <c r="DN998"/>
      <c r="DO998"/>
      <c r="DP998"/>
      <c r="DQ998"/>
      <c r="DR998"/>
      <c r="DS998"/>
      <c r="DT998"/>
      <c r="DU998"/>
      <c r="DV998"/>
      <c r="DW998"/>
      <c r="DX998"/>
      <c r="DY998"/>
      <c r="DZ998"/>
      <c r="EA998"/>
      <c r="EB998"/>
      <c r="EC998"/>
      <c r="ED998"/>
      <c r="EE998"/>
      <c r="EF998"/>
      <c r="EG998"/>
      <c r="EH998"/>
      <c r="EI998"/>
      <c r="EJ998" s="159"/>
      <c r="EK998" s="159"/>
      <c r="EL998" s="160"/>
      <c r="FA998" s="78"/>
    </row>
    <row r="999" spans="64:157">
      <c r="BL999" s="14"/>
      <c r="BM999" s="66"/>
      <c r="BN999" s="55"/>
      <c r="BZ999" s="14" t="s">
        <v>2907</v>
      </c>
      <c r="CA999" s="245">
        <v>41726.720312500001</v>
      </c>
      <c r="CB999" t="s">
        <v>3106</v>
      </c>
      <c r="CF999" s="71"/>
      <c r="CG999" s="71"/>
      <c r="CH999" s="55"/>
      <c r="CN999"/>
      <c r="CO999"/>
      <c r="CP999"/>
      <c r="CQ999"/>
      <c r="CR999"/>
      <c r="CS999"/>
      <c r="CT999"/>
      <c r="CU999" s="86"/>
      <c r="CV999" s="86"/>
      <c r="CW999" s="86"/>
      <c r="CX999" s="86"/>
      <c r="CY999" s="86"/>
      <c r="CZ999"/>
      <c r="DA999"/>
      <c r="DB999"/>
      <c r="DC999"/>
      <c r="DD999"/>
      <c r="DE999"/>
      <c r="DF999"/>
      <c r="DG999">
        <v>686</v>
      </c>
      <c r="DH999">
        <v>366.37689208984375</v>
      </c>
      <c r="DI999">
        <v>-1.3504554033279419</v>
      </c>
      <c r="DJ999">
        <v>60.823528289794922</v>
      </c>
      <c r="DK999">
        <v>91</v>
      </c>
      <c r="DL999">
        <v>120</v>
      </c>
      <c r="DM999"/>
      <c r="DN999"/>
      <c r="DO999"/>
      <c r="DP999"/>
      <c r="DQ999"/>
      <c r="DR999"/>
      <c r="DS999"/>
      <c r="DT999"/>
      <c r="DU999"/>
      <c r="DV999"/>
      <c r="DW999"/>
      <c r="DX999"/>
      <c r="DY999"/>
      <c r="DZ999"/>
      <c r="EA999"/>
      <c r="EB999"/>
      <c r="EC999"/>
      <c r="ED999"/>
      <c r="EE999"/>
      <c r="EF999"/>
      <c r="EG999"/>
      <c r="EH999"/>
      <c r="EI999"/>
      <c r="EJ999" s="159"/>
      <c r="EK999" s="159"/>
      <c r="EL999" s="160"/>
      <c r="FA999" s="78"/>
    </row>
    <row r="1000" spans="64:157">
      <c r="BL1000" s="14"/>
      <c r="BM1000" s="66"/>
      <c r="BN1000" s="55"/>
      <c r="BZ1000" s="14" t="s">
        <v>2909</v>
      </c>
      <c r="CA1000" s="245">
        <v>41726.720312500001</v>
      </c>
      <c r="CB1000" t="s">
        <v>3107</v>
      </c>
      <c r="CF1000" s="71"/>
      <c r="CG1000" s="71"/>
      <c r="CH1000" s="55"/>
      <c r="CN1000"/>
      <c r="CO1000"/>
      <c r="CP1000"/>
      <c r="CQ1000"/>
      <c r="CR1000"/>
      <c r="CS1000"/>
      <c r="CT1000"/>
      <c r="CU1000" s="86"/>
      <c r="CV1000" s="86"/>
      <c r="CW1000" s="86"/>
      <c r="CX1000" s="86"/>
      <c r="CY1000" s="86"/>
      <c r="CZ1000"/>
      <c r="DA1000"/>
      <c r="DB1000"/>
      <c r="DC1000"/>
      <c r="DD1000"/>
      <c r="DE1000"/>
      <c r="DF1000"/>
      <c r="DG1000">
        <v>687</v>
      </c>
      <c r="DH1000">
        <v>365.89007568359375</v>
      </c>
      <c r="DI1000">
        <v>-1.3164156675338745</v>
      </c>
      <c r="DJ1000">
        <v>61.117645263671875</v>
      </c>
      <c r="DK1000">
        <v>86</v>
      </c>
      <c r="DL1000">
        <v>120</v>
      </c>
      <c r="DM1000"/>
      <c r="DN1000"/>
      <c r="DO1000"/>
      <c r="DP1000"/>
      <c r="DQ1000"/>
      <c r="DR1000"/>
      <c r="DS1000"/>
      <c r="DT1000"/>
      <c r="DU1000"/>
      <c r="DV1000"/>
      <c r="DW1000"/>
      <c r="DX1000"/>
      <c r="DY1000"/>
      <c r="DZ1000"/>
      <c r="EA1000"/>
      <c r="EB1000"/>
      <c r="EC1000"/>
      <c r="ED1000"/>
      <c r="EE1000"/>
      <c r="EF1000"/>
      <c r="EG1000"/>
      <c r="EH1000"/>
      <c r="EI1000"/>
      <c r="EJ1000" s="159"/>
      <c r="EK1000" s="159"/>
      <c r="EL1000" s="160"/>
      <c r="FA1000" s="78"/>
    </row>
    <row r="1001" spans="64:157">
      <c r="BL1001" s="14"/>
      <c r="BM1001" s="66"/>
      <c r="BN1001" s="55"/>
      <c r="BZ1001" s="14" t="s">
        <v>2454</v>
      </c>
      <c r="CA1001" s="245">
        <v>41726.720312500001</v>
      </c>
      <c r="CB1001" t="s">
        <v>2220</v>
      </c>
      <c r="CF1001" s="71"/>
      <c r="CG1001" s="71"/>
      <c r="CH1001" s="55"/>
      <c r="CU1001" s="78"/>
      <c r="CV1001" s="78"/>
      <c r="CW1001" s="78"/>
      <c r="CX1001" s="78"/>
      <c r="CY1001" s="78"/>
      <c r="DG1001" s="52">
        <v>687</v>
      </c>
      <c r="DH1001" s="52">
        <v>365.3892822265625</v>
      </c>
      <c r="DI1001" s="52">
        <v>-1.3164156675338745</v>
      </c>
      <c r="DJ1001" s="52">
        <v>61.1875</v>
      </c>
      <c r="DK1001" s="52">
        <v>87</v>
      </c>
      <c r="DL1001" s="52">
        <v>119.5</v>
      </c>
      <c r="EJ1001" s="159"/>
      <c r="EK1001" s="159"/>
      <c r="EL1001" s="160"/>
      <c r="FA1001" s="78"/>
    </row>
    <row r="1002" spans="64:157">
      <c r="BL1002" s="14"/>
      <c r="BM1002" s="66"/>
      <c r="BN1002" s="55"/>
      <c r="BZ1002" s="14" t="s">
        <v>427</v>
      </c>
      <c r="CA1002" s="245">
        <v>41726.720312500001</v>
      </c>
      <c r="CB1002" t="s">
        <v>3108</v>
      </c>
      <c r="CF1002" s="71"/>
      <c r="CG1002" s="71"/>
      <c r="CH1002" s="55"/>
      <c r="CU1002" s="78"/>
      <c r="CV1002" s="78"/>
      <c r="CW1002" s="78"/>
      <c r="CX1002" s="78"/>
      <c r="CY1002" s="78"/>
      <c r="DG1002" s="52">
        <v>688</v>
      </c>
      <c r="DH1002" s="52">
        <v>364.62020874023438</v>
      </c>
      <c r="DI1002" s="52">
        <v>-1.2828104496002197</v>
      </c>
      <c r="DJ1002" s="52">
        <v>62.5625</v>
      </c>
      <c r="DK1002" s="52">
        <v>88</v>
      </c>
      <c r="DL1002" s="52">
        <v>119.5</v>
      </c>
      <c r="EJ1002" s="159"/>
      <c r="EK1002" s="159"/>
      <c r="EL1002" s="160"/>
      <c r="FA1002" s="78"/>
    </row>
    <row r="1003" spans="64:157">
      <c r="BL1003" s="14"/>
      <c r="BM1003" s="66"/>
      <c r="BN1003" s="55"/>
      <c r="BZ1003" s="14" t="s">
        <v>2903</v>
      </c>
      <c r="CA1003" s="245">
        <v>41726.720312500001</v>
      </c>
      <c r="CB1003" t="s">
        <v>3109</v>
      </c>
      <c r="CF1003" s="71"/>
      <c r="CG1003" s="71"/>
      <c r="CH1003" s="55"/>
      <c r="CU1003" s="78"/>
      <c r="CV1003" s="78"/>
      <c r="CW1003" s="78"/>
      <c r="CX1003" s="78"/>
      <c r="CY1003" s="78"/>
      <c r="DG1003" s="52">
        <v>689</v>
      </c>
      <c r="DH1003" s="52">
        <v>365.58203125</v>
      </c>
      <c r="DI1003" s="52">
        <v>-1.2496397495269775</v>
      </c>
      <c r="DJ1003" s="52">
        <v>53.941177368164062</v>
      </c>
      <c r="DK1003" s="52">
        <v>92</v>
      </c>
      <c r="DL1003" s="52">
        <v>120</v>
      </c>
      <c r="EJ1003" s="159"/>
      <c r="EK1003" s="159"/>
      <c r="EL1003" s="160"/>
      <c r="FA1003" s="78"/>
    </row>
    <row r="1004" spans="64:157">
      <c r="BL1004" s="14"/>
      <c r="BM1004" s="66"/>
      <c r="BN1004" s="55"/>
      <c r="BZ1004" s="14" t="s">
        <v>2905</v>
      </c>
      <c r="CA1004" s="245">
        <v>41726.720312500001</v>
      </c>
      <c r="CB1004" t="s">
        <v>3110</v>
      </c>
      <c r="CF1004" s="71"/>
      <c r="CG1004" s="71"/>
      <c r="CH1004" s="55"/>
      <c r="CU1004" s="78"/>
      <c r="CV1004" s="78"/>
      <c r="CW1004" s="78"/>
      <c r="CX1004" s="78"/>
      <c r="CY1004" s="78"/>
      <c r="DG1004" s="52">
        <v>690</v>
      </c>
      <c r="DH1004" s="52">
        <v>365.58203125</v>
      </c>
      <c r="DI1004" s="52">
        <v>-1.2169035673141479</v>
      </c>
      <c r="DJ1004" s="52">
        <v>60.1875</v>
      </c>
      <c r="DK1004" s="52">
        <v>91</v>
      </c>
      <c r="DL1004" s="52">
        <v>119.5</v>
      </c>
      <c r="EJ1004" s="159"/>
      <c r="EK1004" s="159"/>
      <c r="EL1004" s="160"/>
      <c r="FA1004" s="78"/>
    </row>
    <row r="1005" spans="64:157">
      <c r="BL1005" s="14"/>
      <c r="BM1005" s="66"/>
      <c r="BN1005" s="55"/>
      <c r="BZ1005" s="14" t="s">
        <v>2907</v>
      </c>
      <c r="CA1005" s="245">
        <v>41726.720324074071</v>
      </c>
      <c r="CB1005" t="s">
        <v>3111</v>
      </c>
      <c r="CF1005" s="71"/>
      <c r="CG1005" s="71"/>
      <c r="CH1005" s="55"/>
      <c r="CU1005" s="78"/>
      <c r="CV1005" s="78"/>
      <c r="CW1005" s="78"/>
      <c r="CX1005" s="78"/>
      <c r="CY1005" s="78"/>
      <c r="DG1005" s="52">
        <v>690</v>
      </c>
      <c r="DH1005" s="52">
        <v>365.58203125</v>
      </c>
      <c r="DI1005" s="52">
        <v>-1.2169035673141479</v>
      </c>
      <c r="DJ1005" s="52">
        <v>59.875</v>
      </c>
      <c r="DK1005" s="52">
        <v>85</v>
      </c>
      <c r="DL1005" s="52">
        <v>119.5</v>
      </c>
      <c r="EJ1005" s="159"/>
      <c r="EK1005" s="159"/>
      <c r="EL1005" s="160"/>
      <c r="FA1005" s="78"/>
    </row>
    <row r="1006" spans="64:157">
      <c r="BL1006" s="14"/>
      <c r="BM1006" s="66"/>
      <c r="BN1006" s="55"/>
      <c r="BZ1006" s="14" t="s">
        <v>2909</v>
      </c>
      <c r="CA1006" s="245">
        <v>41726.720324074071</v>
      </c>
      <c r="CB1006" t="s">
        <v>3112</v>
      </c>
      <c r="CF1006" s="71"/>
      <c r="CG1006" s="71"/>
      <c r="CH1006" s="55"/>
      <c r="CU1006" s="78"/>
      <c r="CV1006" s="78"/>
      <c r="CW1006" s="78"/>
      <c r="CX1006" s="78"/>
      <c r="CY1006" s="78"/>
      <c r="DG1006" s="52">
        <v>691</v>
      </c>
      <c r="DH1006" s="52">
        <v>365.58203125</v>
      </c>
      <c r="DI1006" s="52">
        <v>-1.1846017837524414</v>
      </c>
      <c r="DJ1006" s="52">
        <v>58.375</v>
      </c>
      <c r="DK1006" s="52">
        <v>91</v>
      </c>
      <c r="DL1006" s="52">
        <v>119.5</v>
      </c>
      <c r="EJ1006" s="159"/>
      <c r="EK1006" s="159"/>
      <c r="EL1006" s="160"/>
      <c r="FA1006" s="78"/>
    </row>
    <row r="1007" spans="64:157">
      <c r="BL1007" s="14"/>
      <c r="BM1007" s="66"/>
      <c r="BN1007" s="55"/>
      <c r="BZ1007" s="14" t="s">
        <v>2454</v>
      </c>
      <c r="CA1007" s="245">
        <v>41726.720324074071</v>
      </c>
      <c r="CB1007" t="s">
        <v>2220</v>
      </c>
      <c r="CF1007" s="71"/>
      <c r="CG1007" s="71"/>
      <c r="CH1007" s="55"/>
      <c r="CU1007" s="78"/>
      <c r="CV1007" s="78"/>
      <c r="CW1007" s="78"/>
      <c r="CX1007" s="78"/>
      <c r="CY1007" s="78"/>
      <c r="DG1007" s="52">
        <v>691</v>
      </c>
      <c r="DH1007" s="52">
        <v>365.58203125</v>
      </c>
      <c r="DI1007" s="52">
        <v>-1.1846017837524414</v>
      </c>
      <c r="DJ1007" s="52">
        <v>58.75</v>
      </c>
      <c r="DK1007" s="52">
        <v>89</v>
      </c>
      <c r="DL1007" s="52">
        <v>119.5</v>
      </c>
      <c r="EJ1007" s="159"/>
      <c r="EK1007" s="159"/>
      <c r="EL1007" s="160"/>
      <c r="FA1007" s="78"/>
    </row>
    <row r="1008" spans="64:157">
      <c r="BL1008" s="14"/>
      <c r="BM1008" s="66"/>
      <c r="BN1008" s="55"/>
      <c r="BZ1008" s="14" t="s">
        <v>427</v>
      </c>
      <c r="CA1008" s="245">
        <v>41726.720324074071</v>
      </c>
      <c r="CB1008" t="s">
        <v>3113</v>
      </c>
      <c r="CF1008" s="71"/>
      <c r="CG1008" s="71"/>
      <c r="CH1008" s="55"/>
      <c r="CU1008" s="78"/>
      <c r="CV1008" s="78"/>
      <c r="CW1008" s="78"/>
      <c r="CX1008" s="78"/>
      <c r="CY1008" s="78"/>
      <c r="DG1008" s="52">
        <v>692</v>
      </c>
      <c r="DH1008" s="52">
        <v>365.58203125</v>
      </c>
      <c r="DI1008" s="52">
        <v>-1.152734637260437</v>
      </c>
      <c r="DJ1008" s="52">
        <v>60.5625</v>
      </c>
      <c r="DK1008" s="52">
        <v>87</v>
      </c>
      <c r="DL1008" s="52">
        <v>119.5</v>
      </c>
      <c r="EJ1008" s="159"/>
      <c r="EK1008" s="159"/>
      <c r="EL1008" s="160"/>
      <c r="FA1008" s="78"/>
    </row>
    <row r="1009" spans="64:157">
      <c r="BL1009" s="14"/>
      <c r="BM1009" s="66"/>
      <c r="BN1009" s="55"/>
      <c r="BZ1009" s="14" t="s">
        <v>2903</v>
      </c>
      <c r="CA1009" s="245">
        <v>41726.720324074071</v>
      </c>
      <c r="CB1009" t="s">
        <v>3114</v>
      </c>
      <c r="CF1009" s="71"/>
      <c r="CG1009" s="71"/>
      <c r="CH1009" s="55"/>
      <c r="CU1009" s="78"/>
      <c r="CV1009" s="78"/>
      <c r="CW1009" s="78"/>
      <c r="CX1009" s="78"/>
      <c r="CY1009" s="78"/>
      <c r="DG1009" s="52">
        <v>693</v>
      </c>
      <c r="DH1009" s="52">
        <v>365.58203125</v>
      </c>
      <c r="DI1009" s="52">
        <v>-1.1213018894195557</v>
      </c>
      <c r="DJ1009" s="52">
        <v>60.8125</v>
      </c>
      <c r="DK1009" s="52">
        <v>88</v>
      </c>
      <c r="DL1009" s="52">
        <v>119.5</v>
      </c>
      <c r="EJ1009" s="159"/>
      <c r="EK1009" s="159"/>
      <c r="EL1009" s="160"/>
      <c r="FA1009" s="78"/>
    </row>
    <row r="1010" spans="64:157">
      <c r="BL1010" s="14"/>
      <c r="BM1010" s="66"/>
      <c r="BN1010" s="55"/>
      <c r="BZ1010" s="14" t="s">
        <v>2905</v>
      </c>
      <c r="CA1010" s="245">
        <v>41726.720324074071</v>
      </c>
      <c r="CB1010" t="s">
        <v>3115</v>
      </c>
      <c r="CF1010" s="71"/>
      <c r="CG1010" s="71"/>
      <c r="CH1010" s="55"/>
      <c r="CU1010" s="78"/>
      <c r="CV1010" s="78"/>
      <c r="CW1010" s="78"/>
      <c r="CX1010" s="78"/>
      <c r="CY1010" s="78"/>
      <c r="DG1010" s="52">
        <v>693</v>
      </c>
      <c r="DH1010" s="52">
        <v>365.58203125</v>
      </c>
      <c r="DI1010" s="52">
        <v>-1.1213018894195557</v>
      </c>
      <c r="DJ1010" s="52">
        <v>60.4375</v>
      </c>
      <c r="DK1010" s="52">
        <v>92</v>
      </c>
      <c r="DL1010" s="52">
        <v>119.5</v>
      </c>
      <c r="EJ1010" s="159"/>
      <c r="EK1010" s="159"/>
      <c r="EL1010" s="160"/>
      <c r="FA1010" s="78"/>
    </row>
    <row r="1011" spans="64:157">
      <c r="BL1011" s="14"/>
      <c r="BM1011" s="66"/>
      <c r="BN1011" s="55"/>
      <c r="BZ1011" s="14" t="s">
        <v>2907</v>
      </c>
      <c r="CA1011" s="245">
        <v>41726.720335648148</v>
      </c>
      <c r="CB1011" t="s">
        <v>3116</v>
      </c>
      <c r="CF1011" s="71"/>
      <c r="CG1011" s="71"/>
      <c r="CH1011" s="55"/>
      <c r="CU1011" s="78"/>
      <c r="CV1011" s="78"/>
      <c r="CW1011" s="78"/>
      <c r="CX1011" s="78"/>
      <c r="CY1011" s="78"/>
      <c r="DG1011" s="52">
        <v>694</v>
      </c>
      <c r="DH1011" s="52">
        <v>365.58203125</v>
      </c>
      <c r="DI1011" s="52">
        <v>-1.0903036594390869</v>
      </c>
      <c r="DJ1011" s="52">
        <v>59.5</v>
      </c>
      <c r="DK1011" s="52">
        <v>85</v>
      </c>
      <c r="DL1011" s="52">
        <v>119.5</v>
      </c>
      <c r="EJ1011" s="159"/>
      <c r="EK1011" s="159"/>
      <c r="EL1011" s="160"/>
      <c r="FA1011" s="78"/>
    </row>
    <row r="1012" spans="64:157">
      <c r="BL1012" s="14"/>
      <c r="BM1012" s="66"/>
      <c r="BN1012" s="55"/>
      <c r="BZ1012" s="14" t="s">
        <v>2909</v>
      </c>
      <c r="CA1012" s="245">
        <v>41726.720335648148</v>
      </c>
      <c r="CB1012" t="s">
        <v>3117</v>
      </c>
      <c r="CF1012" s="71"/>
      <c r="CG1012" s="71"/>
      <c r="CH1012" s="55"/>
      <c r="CU1012" s="78"/>
      <c r="CV1012" s="78"/>
      <c r="CW1012" s="78"/>
      <c r="CX1012" s="78"/>
      <c r="CY1012" s="78"/>
      <c r="DG1012" s="52">
        <v>694</v>
      </c>
      <c r="DH1012" s="52">
        <v>365.58203125</v>
      </c>
      <c r="DI1012" s="52">
        <v>-1.0903036594390869</v>
      </c>
      <c r="DJ1012" s="52">
        <v>60.625</v>
      </c>
      <c r="DK1012" s="52">
        <v>88</v>
      </c>
      <c r="DL1012" s="52">
        <v>119.5</v>
      </c>
      <c r="EJ1012" s="159"/>
      <c r="EK1012" s="159"/>
      <c r="EL1012" s="160"/>
      <c r="FA1012" s="78"/>
    </row>
    <row r="1013" spans="64:157">
      <c r="BL1013" s="14"/>
      <c r="BM1013" s="66"/>
      <c r="BN1013" s="55"/>
      <c r="BZ1013" s="14" t="s">
        <v>2454</v>
      </c>
      <c r="CA1013" s="245">
        <v>41726.720335648148</v>
      </c>
      <c r="CB1013" t="s">
        <v>2220</v>
      </c>
      <c r="CF1013" s="71"/>
      <c r="CG1013" s="71"/>
      <c r="CH1013" s="55"/>
      <c r="CU1013" s="78"/>
      <c r="CV1013" s="78"/>
      <c r="CW1013" s="78"/>
      <c r="CX1013" s="78"/>
      <c r="CY1013" s="78"/>
      <c r="DG1013" s="52">
        <v>695</v>
      </c>
      <c r="DH1013" s="52">
        <v>365.10757446289062</v>
      </c>
      <c r="DI1013" s="52">
        <v>-1.0597399473190308</v>
      </c>
      <c r="DJ1013" s="52">
        <v>61.3125</v>
      </c>
      <c r="DK1013" s="52">
        <v>89</v>
      </c>
      <c r="DL1013" s="52">
        <v>119.5</v>
      </c>
      <c r="EJ1013" s="159"/>
      <c r="EK1013" s="159"/>
      <c r="EL1013" s="160"/>
      <c r="FA1013" s="78"/>
    </row>
    <row r="1014" spans="64:157">
      <c r="BL1014" s="14"/>
      <c r="BM1014" s="66"/>
      <c r="BN1014" s="55"/>
      <c r="BZ1014" s="14" t="s">
        <v>427</v>
      </c>
      <c r="CA1014" s="245">
        <v>41726.720335648148</v>
      </c>
      <c r="CB1014" t="s">
        <v>3118</v>
      </c>
      <c r="CF1014" s="71"/>
      <c r="CG1014" s="71"/>
      <c r="CH1014" s="55"/>
      <c r="CU1014" s="78"/>
      <c r="CV1014" s="78"/>
      <c r="CW1014" s="78"/>
      <c r="CX1014" s="78"/>
      <c r="CY1014" s="78"/>
      <c r="DG1014" s="52">
        <v>696</v>
      </c>
      <c r="DH1014" s="52">
        <v>364.36416625976562</v>
      </c>
      <c r="DI1014" s="52">
        <v>-1.0296107530593872</v>
      </c>
      <c r="DJ1014" s="52">
        <v>62.6875</v>
      </c>
      <c r="DK1014" s="52">
        <v>88</v>
      </c>
      <c r="DL1014" s="52">
        <v>119.5</v>
      </c>
      <c r="EJ1014" s="159"/>
      <c r="EK1014" s="159"/>
      <c r="EL1014" s="160"/>
      <c r="FA1014" s="78"/>
    </row>
    <row r="1015" spans="64:157">
      <c r="BL1015" s="14"/>
      <c r="BM1015" s="66"/>
      <c r="BN1015" s="55"/>
      <c r="BZ1015" s="14" t="s">
        <v>2903</v>
      </c>
      <c r="CA1015" s="245">
        <v>41726.720335648148</v>
      </c>
      <c r="CB1015" t="s">
        <v>3119</v>
      </c>
      <c r="CF1015" s="71"/>
      <c r="CG1015" s="71"/>
      <c r="CH1015" s="55"/>
      <c r="CU1015" s="78"/>
      <c r="CV1015" s="78"/>
      <c r="CW1015" s="78"/>
      <c r="CX1015" s="78"/>
      <c r="CY1015" s="78"/>
      <c r="DG1015" s="52">
        <v>696</v>
      </c>
      <c r="DH1015" s="52">
        <v>364.36416625976562</v>
      </c>
      <c r="DI1015" s="52">
        <v>-1.0296107530593872</v>
      </c>
      <c r="DJ1015" s="52">
        <v>60.4375</v>
      </c>
      <c r="DK1015" s="52">
        <v>88</v>
      </c>
      <c r="DL1015" s="52">
        <v>119.5</v>
      </c>
      <c r="EJ1015" s="159"/>
      <c r="EK1015" s="159"/>
      <c r="EL1015" s="160"/>
      <c r="FA1015" s="78"/>
    </row>
    <row r="1016" spans="64:157">
      <c r="BL1016" s="14"/>
      <c r="BM1016" s="66"/>
      <c r="BN1016" s="55"/>
      <c r="BZ1016" s="14" t="s">
        <v>2905</v>
      </c>
      <c r="CA1016" s="245">
        <v>41726.720335648148</v>
      </c>
      <c r="CB1016" t="s">
        <v>3120</v>
      </c>
      <c r="CF1016" s="71"/>
      <c r="CG1016" s="71"/>
      <c r="CH1016" s="55"/>
      <c r="CU1016" s="78"/>
      <c r="CV1016" s="78"/>
      <c r="CW1016" s="78"/>
      <c r="CX1016" s="78"/>
      <c r="CY1016" s="78"/>
      <c r="DG1016" s="52">
        <v>697</v>
      </c>
      <c r="DH1016" s="52">
        <v>364.36416625976562</v>
      </c>
      <c r="DI1016" s="52">
        <v>-0.9999159574508667</v>
      </c>
      <c r="DJ1016" s="52">
        <v>58.529411315917969</v>
      </c>
      <c r="DK1016" s="52">
        <v>89</v>
      </c>
      <c r="DL1016" s="52">
        <v>120</v>
      </c>
      <c r="EJ1016" s="159"/>
      <c r="EK1016" s="159"/>
      <c r="EL1016" s="160"/>
      <c r="FA1016" s="78"/>
    </row>
    <row r="1017" spans="64:157">
      <c r="BL1017" s="14"/>
      <c r="BM1017" s="66"/>
      <c r="BN1017" s="55"/>
      <c r="BZ1017" s="14" t="s">
        <v>2907</v>
      </c>
      <c r="CA1017" s="245">
        <v>41726.720335648148</v>
      </c>
      <c r="CB1017" t="s">
        <v>3121</v>
      </c>
      <c r="CF1017" s="71"/>
      <c r="CG1017" s="71"/>
      <c r="CH1017" s="55"/>
      <c r="CU1017" s="78"/>
      <c r="CV1017" s="78"/>
      <c r="CW1017" s="78"/>
      <c r="CX1017" s="78"/>
      <c r="CY1017" s="78"/>
      <c r="DG1017" s="52">
        <v>697</v>
      </c>
      <c r="DH1017" s="52">
        <v>363.83477783203125</v>
      </c>
      <c r="DI1017" s="52">
        <v>-0.9999159574508667</v>
      </c>
      <c r="DJ1017" s="52">
        <v>61.647060394287109</v>
      </c>
      <c r="DK1017" s="52">
        <v>90</v>
      </c>
      <c r="DL1017" s="52">
        <v>120</v>
      </c>
      <c r="EJ1017" s="159"/>
      <c r="EK1017" s="159"/>
      <c r="EL1017" s="160"/>
      <c r="FA1017" s="78"/>
    </row>
    <row r="1018" spans="64:157">
      <c r="BL1018" s="14"/>
      <c r="BM1018" s="66"/>
      <c r="BN1018" s="55"/>
      <c r="BZ1018" s="14" t="s">
        <v>2909</v>
      </c>
      <c r="CA1018" s="245">
        <v>41726.720347222225</v>
      </c>
      <c r="CB1018" t="s">
        <v>3122</v>
      </c>
      <c r="CF1018" s="71"/>
      <c r="CG1018" s="71"/>
      <c r="CH1018" s="55"/>
      <c r="CU1018" s="78"/>
      <c r="CV1018" s="78"/>
      <c r="CW1018" s="78"/>
      <c r="CX1018" s="78"/>
      <c r="CY1018" s="78"/>
      <c r="DG1018" s="52">
        <v>698</v>
      </c>
      <c r="DH1018" s="52">
        <v>362.90313720703125</v>
      </c>
      <c r="DI1018" s="52">
        <v>-0.97065573930740356</v>
      </c>
      <c r="DJ1018" s="52">
        <v>63.6875</v>
      </c>
      <c r="DK1018" s="52">
        <v>92</v>
      </c>
      <c r="DL1018" s="52">
        <v>119.5</v>
      </c>
      <c r="EJ1018" s="159"/>
      <c r="EK1018" s="159"/>
      <c r="EL1018" s="160"/>
      <c r="FA1018" s="78"/>
    </row>
    <row r="1019" spans="64:157">
      <c r="BL1019" s="14"/>
      <c r="BM1019" s="66"/>
      <c r="BN1019" s="55"/>
      <c r="BZ1019" s="14" t="s">
        <v>2454</v>
      </c>
      <c r="CA1019" s="245">
        <v>41726.720347222225</v>
      </c>
      <c r="CB1019" t="s">
        <v>2220</v>
      </c>
      <c r="CF1019" s="71"/>
      <c r="CG1019" s="71"/>
      <c r="CH1019" s="55"/>
      <c r="CU1019" s="78"/>
      <c r="CV1019" s="78"/>
      <c r="CW1019" s="78"/>
      <c r="CX1019" s="78"/>
      <c r="CY1019" s="78"/>
      <c r="DG1019" s="52">
        <v>699</v>
      </c>
      <c r="DH1019" s="52">
        <v>350.79476928710937</v>
      </c>
      <c r="DI1019" s="52">
        <v>-0.94182997941970825</v>
      </c>
      <c r="DJ1019" s="52">
        <v>119.59999847412109</v>
      </c>
      <c r="DK1019" s="52">
        <v>119</v>
      </c>
      <c r="DL1019" s="52">
        <v>119</v>
      </c>
      <c r="EJ1019" s="159"/>
      <c r="EK1019" s="159"/>
      <c r="EL1019" s="160"/>
      <c r="FA1019" s="78"/>
    </row>
    <row r="1020" spans="64:157">
      <c r="BL1020" s="14"/>
      <c r="BM1020" s="66"/>
      <c r="BN1020" s="55"/>
      <c r="BZ1020" s="14" t="s">
        <v>427</v>
      </c>
      <c r="CA1020" s="245">
        <v>41726.720347222225</v>
      </c>
      <c r="CB1020" t="s">
        <v>3123</v>
      </c>
      <c r="CF1020" s="71"/>
      <c r="CG1020" s="71"/>
      <c r="CH1020" s="55"/>
      <c r="CU1020" s="78"/>
      <c r="CV1020" s="78"/>
      <c r="CW1020" s="78"/>
      <c r="CX1020" s="78"/>
      <c r="CY1020" s="78"/>
      <c r="DG1020" s="52">
        <v>700</v>
      </c>
      <c r="DH1020" s="52">
        <v>338.6654052734375</v>
      </c>
      <c r="DI1020" s="52">
        <v>-0.91343873739242554</v>
      </c>
      <c r="DJ1020" s="52">
        <v>119.73332977294922</v>
      </c>
      <c r="DK1020" s="52">
        <v>118</v>
      </c>
      <c r="DL1020" s="52">
        <v>119</v>
      </c>
      <c r="EJ1020" s="159"/>
      <c r="EK1020" s="159"/>
      <c r="EL1020" s="160"/>
      <c r="FA1020" s="78"/>
    </row>
    <row r="1021" spans="64:157">
      <c r="BL1021" s="14"/>
      <c r="BM1021" s="66"/>
      <c r="BN1021" s="55"/>
      <c r="BZ1021" s="14" t="s">
        <v>2903</v>
      </c>
      <c r="CA1021" s="245">
        <v>41726.720347222225</v>
      </c>
      <c r="CB1021" t="s">
        <v>3124</v>
      </c>
      <c r="CF1021" s="71"/>
      <c r="CG1021" s="71"/>
      <c r="CH1021" s="71"/>
      <c r="CU1021" s="78"/>
      <c r="CV1021" s="78"/>
      <c r="CW1021" s="78"/>
      <c r="CX1021" s="78"/>
      <c r="CY1021" s="78"/>
      <c r="DG1021" s="52">
        <v>700</v>
      </c>
      <c r="DH1021" s="52">
        <v>328.78271484375</v>
      </c>
      <c r="DI1021" s="52">
        <v>-0.91343873739242554</v>
      </c>
      <c r="DJ1021" s="52">
        <v>108.5</v>
      </c>
      <c r="DK1021" s="52">
        <v>118</v>
      </c>
      <c r="DL1021" s="52">
        <v>118.5</v>
      </c>
      <c r="EJ1021" s="159"/>
      <c r="EK1021" s="159"/>
      <c r="EL1021" s="160"/>
      <c r="FA1021" s="78"/>
    </row>
    <row r="1022" spans="64:157">
      <c r="BL1022" s="14"/>
      <c r="BM1022" s="66"/>
      <c r="BN1022" s="55"/>
      <c r="BZ1022" s="14" t="s">
        <v>2905</v>
      </c>
      <c r="CA1022" s="245">
        <v>41726.720347222225</v>
      </c>
      <c r="CB1022" t="s">
        <v>3125</v>
      </c>
      <c r="CF1022" s="71"/>
      <c r="CG1022" s="71"/>
      <c r="CH1022" s="71"/>
      <c r="CU1022" s="78"/>
      <c r="CV1022" s="78"/>
      <c r="CW1022" s="78"/>
      <c r="CX1022" s="78"/>
      <c r="CY1022" s="78"/>
      <c r="DG1022" s="52">
        <v>701</v>
      </c>
      <c r="DH1022" s="52">
        <v>318.86276245117187</v>
      </c>
      <c r="DI1022" s="52">
        <v>-0.88548201322555542</v>
      </c>
      <c r="DJ1022" s="52">
        <v>108.71428680419922</v>
      </c>
      <c r="DK1022" s="52">
        <v>117</v>
      </c>
      <c r="DL1022" s="52">
        <v>118.5</v>
      </c>
      <c r="EJ1022" s="159"/>
      <c r="EK1022" s="159"/>
      <c r="EL1022" s="160"/>
      <c r="FA1022" s="78"/>
    </row>
    <row r="1023" spans="64:157">
      <c r="BL1023" s="14"/>
      <c r="BM1023" s="66"/>
      <c r="BN1023" s="55"/>
      <c r="BZ1023" s="14" t="s">
        <v>2907</v>
      </c>
      <c r="CA1023" s="245">
        <v>41726.720347222225</v>
      </c>
      <c r="CB1023" t="s">
        <v>3126</v>
      </c>
      <c r="CF1023" s="71"/>
      <c r="CG1023" s="71"/>
      <c r="CH1023" s="71"/>
      <c r="CU1023" s="78"/>
      <c r="CV1023" s="78"/>
      <c r="CW1023" s="78"/>
      <c r="CX1023" s="78"/>
      <c r="CY1023" s="78"/>
      <c r="DG1023" s="52">
        <v>702</v>
      </c>
      <c r="DH1023" s="52">
        <v>309.98348999023437</v>
      </c>
      <c r="DI1023" s="52">
        <v>-0.85795974731445313</v>
      </c>
      <c r="DJ1023" s="52">
        <v>103.53845977783203</v>
      </c>
      <c r="DK1023" s="52">
        <v>117</v>
      </c>
      <c r="DL1023" s="52">
        <v>118</v>
      </c>
      <c r="EJ1023" s="159"/>
      <c r="EK1023" s="159"/>
      <c r="EL1023" s="160"/>
      <c r="FA1023" s="78"/>
    </row>
    <row r="1024" spans="64:157">
      <c r="BL1024" s="14"/>
      <c r="BM1024" s="66"/>
      <c r="BN1024" s="55"/>
      <c r="BZ1024" s="14" t="s">
        <v>2909</v>
      </c>
      <c r="CA1024" s="245">
        <v>41726.720358796294</v>
      </c>
      <c r="CB1024" t="s">
        <v>3127</v>
      </c>
      <c r="CF1024" s="71"/>
      <c r="CG1024" s="71"/>
      <c r="CH1024" s="71"/>
      <c r="CU1024" s="78"/>
      <c r="CV1024" s="78"/>
      <c r="CW1024" s="78"/>
      <c r="CX1024" s="78"/>
      <c r="CY1024" s="78"/>
      <c r="DG1024" s="52">
        <v>702</v>
      </c>
      <c r="DH1024" s="52">
        <v>303.22857666015625</v>
      </c>
      <c r="DI1024" s="52">
        <v>-0.85795974731445313</v>
      </c>
      <c r="DJ1024" s="52">
        <v>92.916664123535156</v>
      </c>
      <c r="DK1024" s="52">
        <v>115</v>
      </c>
      <c r="DL1024" s="52">
        <v>118.5</v>
      </c>
      <c r="EJ1024" s="159"/>
      <c r="EK1024" s="159"/>
      <c r="EL1024" s="160"/>
      <c r="FA1024" s="78"/>
    </row>
    <row r="1025" spans="64:157">
      <c r="BL1025" s="14"/>
      <c r="BM1025" s="66"/>
      <c r="BN1025" s="55"/>
      <c r="BZ1025" s="14" t="s">
        <v>2159</v>
      </c>
      <c r="CA1025" s="245">
        <v>41726.720358796294</v>
      </c>
      <c r="CB1025" t="s">
        <v>2220</v>
      </c>
      <c r="CF1025" s="71"/>
      <c r="CG1025" s="71"/>
      <c r="CH1025" s="71"/>
      <c r="CU1025" s="78"/>
      <c r="CV1025" s="78"/>
      <c r="CW1025" s="78"/>
      <c r="CX1025" s="78"/>
      <c r="CY1025" s="78"/>
      <c r="DG1025" s="52">
        <v>703</v>
      </c>
      <c r="DH1025" s="52">
        <v>294.20785522460937</v>
      </c>
      <c r="DI1025" s="52">
        <v>-0.83087199926376343</v>
      </c>
      <c r="DJ1025" s="52">
        <v>104.27272796630859</v>
      </c>
      <c r="DK1025" s="52">
        <v>116</v>
      </c>
      <c r="DL1025" s="52">
        <v>118</v>
      </c>
      <c r="EJ1025" s="159"/>
      <c r="EK1025" s="159"/>
      <c r="EL1025" s="160"/>
      <c r="FA1025" s="78"/>
    </row>
    <row r="1026" spans="64:157">
      <c r="BL1026" s="14"/>
      <c r="BM1026" s="66"/>
      <c r="BN1026" s="55"/>
      <c r="BZ1026" s="14" t="s">
        <v>1446</v>
      </c>
      <c r="CA1026" s="245">
        <v>41726.720358796294</v>
      </c>
      <c r="CB1026" t="s">
        <v>2220</v>
      </c>
      <c r="CF1026" s="71"/>
      <c r="CG1026" s="71"/>
      <c r="CH1026" s="71"/>
      <c r="CU1026" s="78"/>
      <c r="CV1026" s="78"/>
      <c r="CW1026" s="78"/>
      <c r="CX1026" s="78"/>
      <c r="CY1026" s="78"/>
      <c r="DG1026" s="52">
        <v>704</v>
      </c>
      <c r="DH1026" s="52">
        <v>286.95611572265625</v>
      </c>
      <c r="DI1026" s="52">
        <v>-0.80421876907348633</v>
      </c>
      <c r="DJ1026" s="52">
        <v>95.454544067382813</v>
      </c>
      <c r="DK1026" s="52">
        <v>114</v>
      </c>
      <c r="DL1026" s="52">
        <v>118</v>
      </c>
      <c r="EJ1026" s="159"/>
      <c r="EK1026" s="159"/>
      <c r="EL1026" s="160"/>
      <c r="FA1026" s="78"/>
    </row>
    <row r="1027" spans="64:157">
      <c r="BL1027" s="14"/>
      <c r="BM1027" s="66"/>
      <c r="BN1027" s="55"/>
      <c r="BZ1027" s="14" t="s">
        <v>526</v>
      </c>
      <c r="CA1027" s="245">
        <v>41726.720358796294</v>
      </c>
      <c r="CB1027" t="s">
        <v>2220</v>
      </c>
      <c r="CF1027" s="71"/>
      <c r="CG1027" s="71"/>
      <c r="CH1027" s="71"/>
      <c r="CU1027" s="78"/>
      <c r="CV1027" s="78"/>
      <c r="CW1027" s="78"/>
      <c r="CX1027" s="78"/>
      <c r="CY1027" s="78"/>
      <c r="DG1027" s="52">
        <v>705</v>
      </c>
      <c r="DH1027" s="52">
        <v>278.94598388671875</v>
      </c>
      <c r="DI1027" s="52">
        <v>-0.77799999713897705</v>
      </c>
      <c r="DJ1027" s="52">
        <v>99.272727966308594</v>
      </c>
      <c r="DK1027" s="52">
        <v>114</v>
      </c>
      <c r="DL1027" s="52">
        <v>118</v>
      </c>
      <c r="EJ1027" s="159"/>
      <c r="EK1027" s="159"/>
      <c r="EL1027" s="160"/>
      <c r="FA1027" s="78"/>
    </row>
    <row r="1028" spans="64:157">
      <c r="BL1028" s="14"/>
      <c r="BM1028" s="66"/>
      <c r="BN1028" s="55"/>
      <c r="BZ1028" s="14" t="s">
        <v>427</v>
      </c>
      <c r="CA1028" s="245">
        <v>41726.720370370371</v>
      </c>
      <c r="CB1028" t="s">
        <v>3128</v>
      </c>
      <c r="CF1028" s="71"/>
      <c r="CG1028" s="71"/>
      <c r="CH1028" s="71"/>
      <c r="CU1028" s="78"/>
      <c r="CV1028" s="78"/>
      <c r="CW1028" s="78"/>
      <c r="CX1028" s="78"/>
      <c r="CY1028" s="78"/>
      <c r="DG1028" s="52">
        <v>705</v>
      </c>
      <c r="DH1028" s="52">
        <v>272.80856323242187</v>
      </c>
      <c r="DI1028" s="52">
        <v>-0.77799999713897705</v>
      </c>
      <c r="DJ1028" s="52">
        <v>89.909088134765625</v>
      </c>
      <c r="DK1028" s="52">
        <v>113</v>
      </c>
      <c r="DL1028" s="52">
        <v>118</v>
      </c>
      <c r="EJ1028" s="159"/>
      <c r="EK1028" s="159"/>
      <c r="EL1028" s="160"/>
      <c r="FA1028" s="78"/>
    </row>
    <row r="1029" spans="64:157">
      <c r="BL1029" s="14"/>
      <c r="BM1029" s="66"/>
      <c r="BN1029" s="55"/>
      <c r="BZ1029" s="14" t="s">
        <v>1147</v>
      </c>
      <c r="CA1029" s="245">
        <v>41726.721585648149</v>
      </c>
      <c r="CB1029" t="s">
        <v>2220</v>
      </c>
      <c r="CF1029" s="71"/>
      <c r="CG1029" s="71"/>
      <c r="CH1029" s="71"/>
      <c r="CU1029" s="78"/>
      <c r="CV1029" s="78"/>
      <c r="CW1029" s="78"/>
      <c r="CX1029" s="78"/>
      <c r="CY1029" s="78"/>
      <c r="DG1029" s="52">
        <v>706</v>
      </c>
      <c r="DH1029" s="52">
        <v>266.56719970703125</v>
      </c>
      <c r="DI1029" s="52">
        <v>-0.75221574306488037</v>
      </c>
      <c r="DJ1029" s="52">
        <v>90.454544067382813</v>
      </c>
      <c r="DK1029" s="52">
        <v>113</v>
      </c>
      <c r="DL1029" s="52">
        <v>118</v>
      </c>
      <c r="EJ1029" s="159"/>
      <c r="EK1029" s="159"/>
      <c r="EL1029" s="160"/>
      <c r="FA1029" s="78"/>
    </row>
    <row r="1030" spans="64:157">
      <c r="BL1030" s="14"/>
      <c r="BM1030" s="66"/>
      <c r="BN1030" s="55"/>
      <c r="BZ1030" s="14" t="s">
        <v>1633</v>
      </c>
      <c r="CA1030" s="245">
        <v>41726.721585648149</v>
      </c>
      <c r="CB1030" t="s">
        <v>2662</v>
      </c>
      <c r="CF1030" s="71"/>
      <c r="CG1030" s="71"/>
      <c r="CH1030" s="71"/>
      <c r="CU1030" s="78"/>
      <c r="CV1030" s="78"/>
      <c r="CW1030" s="78"/>
      <c r="CX1030" s="78"/>
      <c r="CY1030" s="78"/>
      <c r="DG1030" s="52">
        <v>707</v>
      </c>
      <c r="DH1030" s="52">
        <v>261.6036376953125</v>
      </c>
      <c r="DI1030" s="52">
        <v>-0.72686600685119629</v>
      </c>
      <c r="DJ1030" s="52">
        <v>84.090911865234375</v>
      </c>
      <c r="DK1030" s="52">
        <v>112</v>
      </c>
      <c r="DL1030" s="52">
        <v>118</v>
      </c>
      <c r="EJ1030" s="159"/>
      <c r="EK1030" s="159"/>
      <c r="EL1030" s="160"/>
      <c r="FA1030" s="78"/>
    </row>
    <row r="1031" spans="64:157">
      <c r="BL1031" s="14"/>
      <c r="BM1031" s="66"/>
      <c r="BN1031" s="55"/>
      <c r="BZ1031" s="14" t="s">
        <v>427</v>
      </c>
      <c r="CA1031" s="245">
        <v>41726.721701388888</v>
      </c>
      <c r="CB1031" t="s">
        <v>3128</v>
      </c>
      <c r="CF1031" s="71"/>
      <c r="CG1031" s="71"/>
      <c r="CH1031" s="71"/>
      <c r="CU1031" s="78"/>
      <c r="CV1031" s="78"/>
      <c r="CW1031" s="78"/>
      <c r="CX1031" s="78"/>
      <c r="CY1031" s="78"/>
      <c r="DG1031" s="52">
        <v>708</v>
      </c>
      <c r="DH1031" s="52">
        <v>257.19052124023437</v>
      </c>
      <c r="DI1031" s="52">
        <v>-0.70195072889328003</v>
      </c>
      <c r="DJ1031" s="52">
        <v>81.363639831542969</v>
      </c>
      <c r="DK1031" s="52">
        <v>112</v>
      </c>
      <c r="DL1031" s="52">
        <v>118</v>
      </c>
      <c r="EJ1031" s="159"/>
      <c r="EK1031" s="159"/>
      <c r="EL1031" s="160"/>
      <c r="FA1031" s="78"/>
    </row>
    <row r="1032" spans="64:157">
      <c r="BL1032" s="14"/>
      <c r="BM1032" s="66"/>
      <c r="BN1032" s="55"/>
      <c r="BZ1032" s="14" t="s">
        <v>427</v>
      </c>
      <c r="CA1032" s="245">
        <v>41726.721724537034</v>
      </c>
      <c r="CB1032" t="s">
        <v>3128</v>
      </c>
      <c r="CF1032" s="71"/>
      <c r="CG1032" s="71"/>
      <c r="CH1032" s="71"/>
      <c r="CU1032" s="78"/>
      <c r="CV1032" s="78"/>
      <c r="CW1032" s="78"/>
      <c r="CX1032" s="78"/>
      <c r="CY1032" s="78"/>
      <c r="DG1032" s="52">
        <v>708</v>
      </c>
      <c r="DH1032" s="52">
        <v>254.39558410644531</v>
      </c>
      <c r="DI1032" s="52">
        <v>-0.70195072889328003</v>
      </c>
      <c r="DJ1032" s="52">
        <v>73.272727966308594</v>
      </c>
      <c r="DK1032" s="52">
        <v>111</v>
      </c>
      <c r="DL1032" s="52">
        <v>118</v>
      </c>
      <c r="EJ1032" s="159"/>
      <c r="EK1032" s="159"/>
      <c r="EL1032" s="160"/>
      <c r="FA1032" s="78"/>
    </row>
    <row r="1033" spans="64:157">
      <c r="BL1033" s="14"/>
      <c r="BM1033" s="66"/>
      <c r="BN1033" s="55"/>
      <c r="BZ1033" s="14" t="s">
        <v>427</v>
      </c>
      <c r="CA1033" s="245">
        <v>41726.721736111111</v>
      </c>
      <c r="CB1033" t="s">
        <v>3128</v>
      </c>
      <c r="CF1033" s="71"/>
      <c r="CG1033" s="71"/>
      <c r="CH1033" s="71"/>
      <c r="CU1033" s="78"/>
      <c r="CV1033" s="78"/>
      <c r="CW1033" s="78"/>
      <c r="CX1033" s="78"/>
      <c r="CY1033" s="78"/>
      <c r="DG1033" s="52">
        <v>709</v>
      </c>
      <c r="DH1033" s="52">
        <v>251.86009216308594</v>
      </c>
      <c r="DI1033" s="52">
        <v>-0.67746996879577637</v>
      </c>
      <c r="DJ1033" s="52">
        <v>72</v>
      </c>
      <c r="DK1033" s="52">
        <v>111</v>
      </c>
      <c r="DL1033" s="52">
        <v>117.5</v>
      </c>
      <c r="EJ1033" s="159"/>
      <c r="EK1033" s="159"/>
      <c r="EL1033" s="160"/>
      <c r="FA1033" s="78"/>
    </row>
    <row r="1034" spans="64:157">
      <c r="BL1034" s="14"/>
      <c r="BM1034" s="66"/>
      <c r="BN1034" s="55"/>
      <c r="BZ1034" s="14" t="s">
        <v>3129</v>
      </c>
      <c r="CA1034" s="245">
        <v>41726.721736111111</v>
      </c>
      <c r="CB1034" t="s">
        <v>2220</v>
      </c>
      <c r="CF1034" s="71"/>
      <c r="CG1034" s="71"/>
      <c r="CH1034" s="71"/>
      <c r="CU1034" s="78"/>
      <c r="CV1034" s="78"/>
      <c r="CW1034" s="78"/>
      <c r="CX1034" s="78"/>
      <c r="CY1034" s="78"/>
      <c r="DG1034" s="52">
        <v>710</v>
      </c>
      <c r="DH1034" s="52">
        <v>250.165771484375</v>
      </c>
      <c r="DI1034" s="52">
        <v>-0.6534237265586853</v>
      </c>
      <c r="DJ1034" s="52">
        <v>67.818183898925781</v>
      </c>
      <c r="DK1034" s="52">
        <v>110</v>
      </c>
      <c r="DL1034" s="52">
        <v>118</v>
      </c>
      <c r="EJ1034" s="159"/>
      <c r="EK1034" s="159"/>
      <c r="EL1034" s="160"/>
      <c r="FA1034" s="78"/>
    </row>
    <row r="1035" spans="64:157">
      <c r="BL1035" s="14"/>
      <c r="BM1035" s="66"/>
      <c r="BN1035" s="55"/>
      <c r="BZ1035" s="14" t="s">
        <v>2896</v>
      </c>
      <c r="CA1035" s="245">
        <v>41726.721736111111</v>
      </c>
      <c r="CB1035" t="s">
        <v>3130</v>
      </c>
      <c r="CF1035" s="71"/>
      <c r="CG1035" s="71"/>
      <c r="CH1035" s="71"/>
      <c r="CU1035" s="78"/>
      <c r="CV1035" s="78"/>
      <c r="CW1035" s="78"/>
      <c r="CX1035" s="78"/>
      <c r="CY1035" s="78"/>
      <c r="DG1035" s="52">
        <v>711</v>
      </c>
      <c r="DH1035" s="52">
        <v>250.165771484375</v>
      </c>
      <c r="DI1035" s="52">
        <v>-0.62981194257736206</v>
      </c>
      <c r="DJ1035" s="52">
        <v>60.818180084228516</v>
      </c>
      <c r="DK1035" s="52">
        <v>109</v>
      </c>
      <c r="DL1035" s="52">
        <v>118</v>
      </c>
      <c r="EJ1035" s="159"/>
      <c r="EK1035" s="159"/>
      <c r="EL1035" s="160"/>
      <c r="FA1035" s="78"/>
    </row>
    <row r="1036" spans="64:157">
      <c r="BL1036" s="14"/>
      <c r="BM1036" s="66"/>
      <c r="BN1036" s="55"/>
      <c r="BZ1036" s="14" t="s">
        <v>2896</v>
      </c>
      <c r="CA1036" s="245">
        <v>41726.721736111111</v>
      </c>
      <c r="CB1036" t="s">
        <v>3131</v>
      </c>
      <c r="CF1036" s="71"/>
      <c r="CG1036" s="71"/>
      <c r="CH1036" s="71"/>
      <c r="CU1036" s="78"/>
      <c r="CV1036" s="78"/>
      <c r="CW1036" s="78"/>
      <c r="CX1036" s="78"/>
      <c r="CY1036" s="78"/>
      <c r="DG1036" s="52">
        <v>711</v>
      </c>
      <c r="DH1036" s="52">
        <v>248.96708679199219</v>
      </c>
      <c r="DI1036" s="52">
        <v>-0.62981194257736206</v>
      </c>
      <c r="DJ1036" s="52">
        <v>65.363639831542969</v>
      </c>
      <c r="DK1036" s="52">
        <v>109</v>
      </c>
      <c r="DL1036" s="52">
        <v>118</v>
      </c>
      <c r="EJ1036" s="159"/>
      <c r="EK1036" s="159"/>
      <c r="EL1036" s="160"/>
      <c r="FA1036" s="78"/>
    </row>
    <row r="1037" spans="64:157">
      <c r="BL1037" s="14"/>
      <c r="BM1037" s="66"/>
      <c r="BN1037" s="55"/>
      <c r="BZ1037" s="14" t="s">
        <v>2896</v>
      </c>
      <c r="CA1037" s="245">
        <v>41726.721747685187</v>
      </c>
      <c r="CB1037" t="s">
        <v>3132</v>
      </c>
      <c r="CF1037" s="71"/>
      <c r="CG1037" s="71"/>
      <c r="CH1037" s="71"/>
      <c r="CU1037" s="78"/>
      <c r="CV1037" s="78"/>
      <c r="CW1037" s="78"/>
      <c r="CX1037" s="78"/>
      <c r="CY1037" s="78"/>
      <c r="DG1037" s="52">
        <v>712</v>
      </c>
      <c r="DH1037" s="52">
        <v>247.95484924316406</v>
      </c>
      <c r="DI1037" s="52">
        <v>-0.60663467645645142</v>
      </c>
      <c r="DJ1037" s="52">
        <v>64.454544067382813</v>
      </c>
      <c r="DK1037" s="52">
        <v>108</v>
      </c>
      <c r="DL1037" s="52">
        <v>118</v>
      </c>
      <c r="EJ1037" s="159"/>
      <c r="EK1037" s="159"/>
      <c r="EL1037" s="160"/>
      <c r="FA1037" s="78"/>
    </row>
    <row r="1038" spans="64:157">
      <c r="BL1038" s="14"/>
      <c r="BM1038" s="66"/>
      <c r="BN1038" s="55"/>
      <c r="BZ1038" s="14" t="s">
        <v>2896</v>
      </c>
      <c r="CA1038" s="245">
        <v>41726.721747685187</v>
      </c>
      <c r="CB1038" t="s">
        <v>3133</v>
      </c>
      <c r="CF1038" s="71"/>
      <c r="CG1038" s="71"/>
      <c r="CH1038" s="71"/>
      <c r="CU1038" s="78"/>
      <c r="CV1038" s="78"/>
      <c r="CW1038" s="78"/>
      <c r="CX1038" s="78"/>
      <c r="CY1038" s="78"/>
      <c r="DG1038" s="52">
        <v>713</v>
      </c>
      <c r="DH1038" s="52">
        <v>246.51806640625</v>
      </c>
      <c r="DI1038" s="52">
        <v>-0.58389192819595337</v>
      </c>
      <c r="DJ1038" s="52">
        <v>66.599998474121094</v>
      </c>
      <c r="DK1038" s="52">
        <v>108</v>
      </c>
      <c r="DL1038" s="52">
        <v>117.5</v>
      </c>
      <c r="EJ1038" s="159"/>
      <c r="EK1038" s="159"/>
      <c r="EL1038" s="160"/>
      <c r="FA1038" s="78"/>
    </row>
    <row r="1039" spans="64:157">
      <c r="BL1039" s="14"/>
      <c r="BM1039" s="66"/>
      <c r="BN1039" s="55"/>
      <c r="BZ1039" s="14" t="s">
        <v>2896</v>
      </c>
      <c r="CA1039" s="245">
        <v>41726.721759259257</v>
      </c>
      <c r="CB1039" t="s">
        <v>3134</v>
      </c>
      <c r="CF1039" s="71"/>
      <c r="CG1039" s="71"/>
      <c r="CH1039" s="71"/>
      <c r="CU1039" s="78"/>
      <c r="CV1039" s="78"/>
      <c r="CW1039" s="78"/>
      <c r="CX1039" s="78"/>
      <c r="CY1039" s="78"/>
      <c r="DG1039" s="52">
        <v>714</v>
      </c>
      <c r="DH1039" s="52">
        <v>245.22393798828125</v>
      </c>
      <c r="DI1039" s="52">
        <v>-0.56158363819122314</v>
      </c>
      <c r="DJ1039" s="52">
        <v>65.909088134765625</v>
      </c>
      <c r="DK1039" s="52">
        <v>107</v>
      </c>
      <c r="DL1039" s="52">
        <v>118</v>
      </c>
      <c r="EJ1039" s="159"/>
      <c r="EK1039" s="159"/>
      <c r="EL1039" s="160"/>
      <c r="FA1039" s="78"/>
    </row>
    <row r="1040" spans="64:157">
      <c r="BL1040" s="14"/>
      <c r="BM1040" s="66"/>
      <c r="BN1040" s="55"/>
      <c r="BZ1040" s="14" t="s">
        <v>2896</v>
      </c>
      <c r="CA1040" s="245">
        <v>41726.721759259257</v>
      </c>
      <c r="CB1040" t="s">
        <v>3135</v>
      </c>
      <c r="CF1040" s="71"/>
      <c r="CG1040" s="71"/>
      <c r="CH1040" s="71"/>
      <c r="CU1040" s="78"/>
      <c r="CV1040" s="78"/>
      <c r="CW1040" s="78"/>
      <c r="CX1040" s="78"/>
      <c r="CY1040" s="78"/>
      <c r="DG1040" s="52">
        <v>714</v>
      </c>
      <c r="DH1040" s="52">
        <v>245.22393798828125</v>
      </c>
      <c r="DI1040" s="52">
        <v>-0.56158363819122314</v>
      </c>
      <c r="DJ1040" s="52">
        <v>60.900001525878906</v>
      </c>
      <c r="DK1040" s="52">
        <v>107</v>
      </c>
      <c r="DL1040" s="52">
        <v>117.5</v>
      </c>
      <c r="EJ1040" s="159"/>
      <c r="EK1040" s="159"/>
      <c r="EL1040" s="160"/>
      <c r="FA1040" s="78"/>
    </row>
    <row r="1041" spans="64:157">
      <c r="BL1041" s="14"/>
      <c r="BM1041" s="66"/>
      <c r="BN1041" s="55"/>
      <c r="BZ1041" s="14" t="s">
        <v>2896</v>
      </c>
      <c r="CA1041" s="245">
        <v>41726.721759259257</v>
      </c>
      <c r="CB1041" t="s">
        <v>3136</v>
      </c>
      <c r="CF1041" s="71"/>
      <c r="CG1041" s="71"/>
      <c r="CH1041" s="71"/>
      <c r="CU1041" s="78"/>
      <c r="CV1041" s="78"/>
      <c r="CW1041" s="78"/>
      <c r="CX1041" s="78"/>
      <c r="CY1041" s="78"/>
      <c r="DG1041" s="52">
        <v>715</v>
      </c>
      <c r="DH1041" s="52">
        <v>242.87599182128906</v>
      </c>
      <c r="DI1041" s="52">
        <v>-0.53970986604690552</v>
      </c>
      <c r="DJ1041" s="52">
        <v>71.199996948242187</v>
      </c>
      <c r="DK1041" s="52">
        <v>106</v>
      </c>
      <c r="DL1041" s="52">
        <v>117.5</v>
      </c>
      <c r="EJ1041" s="159"/>
      <c r="EK1041" s="159"/>
      <c r="EL1041" s="160"/>
      <c r="FA1041" s="78"/>
    </row>
    <row r="1042" spans="64:157">
      <c r="BL1042" s="14"/>
      <c r="BM1042" s="66"/>
      <c r="BN1042" s="55"/>
      <c r="BZ1042" s="14" t="s">
        <v>2896</v>
      </c>
      <c r="CA1042" s="245">
        <v>41726.721770833334</v>
      </c>
      <c r="CB1042" t="s">
        <v>3137</v>
      </c>
      <c r="CF1042" s="71"/>
      <c r="CG1042" s="71"/>
      <c r="CH1042" s="71"/>
      <c r="CU1042" s="78"/>
      <c r="CV1042" s="78"/>
      <c r="CW1042" s="78"/>
      <c r="CX1042" s="78"/>
      <c r="CY1042" s="78"/>
      <c r="DG1042" s="52">
        <v>716</v>
      </c>
      <c r="DH1042" s="52">
        <v>242.87599182128906</v>
      </c>
      <c r="DI1042" s="52">
        <v>-0.51827055215835571</v>
      </c>
      <c r="DJ1042" s="52">
        <v>61.272727966308594</v>
      </c>
      <c r="DK1042" s="52">
        <v>105</v>
      </c>
      <c r="DL1042" s="52">
        <v>118</v>
      </c>
      <c r="EJ1042" s="159"/>
      <c r="EK1042" s="159"/>
      <c r="EL1042" s="160"/>
      <c r="FA1042" s="78"/>
    </row>
    <row r="1043" spans="64:157">
      <c r="BL1043" s="14"/>
      <c r="BM1043" s="66"/>
      <c r="BN1043" s="55"/>
      <c r="BZ1043" s="14" t="s">
        <v>2896</v>
      </c>
      <c r="CA1043" s="245">
        <v>41726.721770833334</v>
      </c>
      <c r="CB1043" t="s">
        <v>3138</v>
      </c>
      <c r="CF1043" s="71"/>
      <c r="CG1043" s="71"/>
      <c r="CH1043" s="71"/>
      <c r="CU1043" s="78"/>
      <c r="CV1043" s="78"/>
      <c r="CW1043" s="78"/>
      <c r="CX1043" s="78"/>
      <c r="CY1043" s="78"/>
      <c r="DG1043" s="52">
        <v>716</v>
      </c>
      <c r="DH1043" s="52">
        <v>241.43234252929687</v>
      </c>
      <c r="DI1043" s="52">
        <v>-0.51827055215835571</v>
      </c>
      <c r="DJ1043" s="52">
        <v>66.699996948242187</v>
      </c>
      <c r="DK1043" s="52">
        <v>105</v>
      </c>
      <c r="DL1043" s="52">
        <v>117.5</v>
      </c>
      <c r="EJ1043" s="159"/>
      <c r="EK1043" s="159"/>
      <c r="EL1043" s="160"/>
      <c r="FA1043" s="78"/>
    </row>
    <row r="1044" spans="64:157">
      <c r="BL1044" s="14"/>
      <c r="BM1044" s="66"/>
      <c r="BN1044" s="55"/>
      <c r="BZ1044" s="14" t="s">
        <v>2896</v>
      </c>
      <c r="CA1044" s="245">
        <v>41726.721782407411</v>
      </c>
      <c r="CB1044" t="s">
        <v>3139</v>
      </c>
      <c r="CF1044" s="71"/>
      <c r="CG1044" s="71"/>
      <c r="CH1044" s="71"/>
      <c r="CU1044" s="78"/>
      <c r="CV1044" s="78"/>
      <c r="CW1044" s="78"/>
      <c r="CX1044" s="78"/>
      <c r="CY1044" s="78"/>
      <c r="DG1044" s="52">
        <v>717</v>
      </c>
      <c r="DH1044" s="52">
        <v>251.63050842285156</v>
      </c>
      <c r="DI1044" s="52">
        <v>-0.49726578593254089</v>
      </c>
      <c r="DJ1044" s="52">
        <v>8.5119047164916992</v>
      </c>
      <c r="DK1044" s="52">
        <v>104</v>
      </c>
      <c r="DL1044" s="52">
        <v>81.5</v>
      </c>
      <c r="EJ1044" s="159"/>
      <c r="EK1044" s="159"/>
      <c r="EL1044" s="160"/>
      <c r="FA1044" s="78"/>
    </row>
    <row r="1045" spans="64:157">
      <c r="BL1045" s="14"/>
      <c r="BM1045" s="66"/>
      <c r="BN1045" s="55"/>
      <c r="BZ1045" s="14" t="s">
        <v>2896</v>
      </c>
      <c r="CA1045" s="245">
        <v>41726.721782407411</v>
      </c>
      <c r="CB1045" t="s">
        <v>3140</v>
      </c>
      <c r="CF1045" s="71"/>
      <c r="CG1045" s="71"/>
      <c r="CH1045" s="71"/>
      <c r="CU1045" s="78"/>
      <c r="CV1045" s="78"/>
      <c r="CW1045" s="78"/>
      <c r="CX1045" s="78"/>
      <c r="CY1045" s="78"/>
      <c r="DG1045" s="52">
        <v>718</v>
      </c>
      <c r="DH1045" s="52">
        <v>248.59516906738281</v>
      </c>
      <c r="DI1045" s="52">
        <v>-0.47669550776481628</v>
      </c>
      <c r="DJ1045" s="52">
        <v>74.699996948242187</v>
      </c>
      <c r="DK1045" s="52">
        <v>104</v>
      </c>
      <c r="DL1045" s="52">
        <v>117.5</v>
      </c>
      <c r="EJ1045" s="159"/>
      <c r="EK1045" s="159"/>
      <c r="EL1045" s="160"/>
      <c r="FA1045" s="78"/>
    </row>
    <row r="1046" spans="64:157">
      <c r="BL1046" s="14"/>
      <c r="BM1046" s="66"/>
      <c r="BN1046" s="55"/>
      <c r="BZ1046" s="14" t="s">
        <v>2896</v>
      </c>
      <c r="CA1046" s="245">
        <v>41726.721782407411</v>
      </c>
      <c r="CB1046" t="s">
        <v>3141</v>
      </c>
      <c r="CF1046" s="71"/>
      <c r="CG1046" s="71"/>
      <c r="CH1046" s="71"/>
      <c r="CU1046" s="78"/>
      <c r="CV1046" s="78"/>
      <c r="CW1046" s="78"/>
      <c r="CX1046" s="78"/>
      <c r="CY1046" s="78"/>
      <c r="DG1046" s="52">
        <v>719</v>
      </c>
      <c r="DH1046" s="52">
        <v>246.44931030273437</v>
      </c>
      <c r="DI1046" s="52">
        <v>-0.45655971765518188</v>
      </c>
      <c r="DJ1046" s="52">
        <v>70.272727966308594</v>
      </c>
      <c r="DK1046" s="52">
        <v>103</v>
      </c>
      <c r="DL1046" s="52">
        <v>118</v>
      </c>
      <c r="EJ1046" s="159"/>
      <c r="EK1046" s="159"/>
      <c r="EL1046" s="160"/>
      <c r="FA1046" s="78"/>
    </row>
    <row r="1047" spans="64:157">
      <c r="BL1047" s="14"/>
      <c r="BM1047" s="66"/>
      <c r="BN1047" s="55"/>
      <c r="BZ1047" s="14" t="s">
        <v>2896</v>
      </c>
      <c r="CA1047" s="245">
        <v>41726.72179398148</v>
      </c>
      <c r="CB1047" t="s">
        <v>3142</v>
      </c>
      <c r="CF1047" s="71"/>
      <c r="CG1047" s="71"/>
      <c r="CH1047" s="71"/>
      <c r="CU1047" s="78"/>
      <c r="CV1047" s="78"/>
      <c r="CW1047" s="78"/>
      <c r="CX1047" s="78"/>
      <c r="CY1047" s="78"/>
      <c r="DG1047" s="52">
        <v>719</v>
      </c>
      <c r="DH1047" s="52">
        <v>245.32164001464844</v>
      </c>
      <c r="DI1047" s="52">
        <v>-0.45655971765518188</v>
      </c>
      <c r="DJ1047" s="52">
        <v>65.181816101074219</v>
      </c>
      <c r="DK1047" s="52">
        <v>102</v>
      </c>
      <c r="DL1047" s="52">
        <v>118</v>
      </c>
      <c r="EJ1047" s="159"/>
      <c r="EK1047" s="159"/>
      <c r="EL1047" s="160"/>
      <c r="FA1047" s="78"/>
    </row>
    <row r="1048" spans="64:157">
      <c r="BL1048" s="14"/>
      <c r="BM1048" s="66"/>
      <c r="BN1048" s="55"/>
      <c r="BZ1048" s="14" t="s">
        <v>2896</v>
      </c>
      <c r="CA1048" s="245">
        <v>41726.72179398148</v>
      </c>
      <c r="CB1048" t="s">
        <v>3143</v>
      </c>
      <c r="CF1048" s="71"/>
      <c r="CG1048" s="71"/>
      <c r="CH1048" s="71"/>
      <c r="CU1048" s="78"/>
      <c r="CV1048" s="78"/>
      <c r="CW1048" s="78"/>
      <c r="CX1048" s="78"/>
      <c r="CY1048" s="78"/>
      <c r="DG1048" s="52">
        <v>720</v>
      </c>
      <c r="DH1048" s="52">
        <v>242.43426513671875</v>
      </c>
      <c r="DI1048" s="52">
        <v>-0.43685844540596008</v>
      </c>
      <c r="DJ1048" s="52">
        <v>74</v>
      </c>
      <c r="DK1048" s="52">
        <v>102</v>
      </c>
      <c r="DL1048" s="52">
        <v>117.5</v>
      </c>
      <c r="EJ1048" s="159"/>
      <c r="EK1048" s="159"/>
      <c r="EL1048" s="160"/>
      <c r="FA1048" s="78"/>
    </row>
    <row r="1049" spans="64:157">
      <c r="BL1049" s="14"/>
      <c r="BM1049" s="66"/>
      <c r="BN1049" s="55"/>
      <c r="BZ1049" s="14" t="s">
        <v>2896</v>
      </c>
      <c r="CA1049" s="245">
        <v>41726.72179398148</v>
      </c>
      <c r="CB1049" t="s">
        <v>3144</v>
      </c>
      <c r="CF1049" s="71"/>
      <c r="CG1049" s="71"/>
      <c r="CH1049" s="71"/>
      <c r="CU1049" s="78"/>
      <c r="CV1049" s="78"/>
      <c r="CW1049" s="78"/>
      <c r="CX1049" s="78"/>
      <c r="CY1049" s="78"/>
      <c r="DG1049" s="52">
        <v>721</v>
      </c>
      <c r="DH1049" s="52">
        <v>241.47801208496094</v>
      </c>
      <c r="DI1049" s="52">
        <v>-0.4175916314125061</v>
      </c>
      <c r="DJ1049" s="52">
        <v>64.363639831542969</v>
      </c>
      <c r="DK1049" s="52">
        <v>101</v>
      </c>
      <c r="DL1049" s="52">
        <v>118</v>
      </c>
      <c r="EJ1049" s="159"/>
      <c r="EK1049" s="159"/>
      <c r="EL1049" s="160"/>
      <c r="FA1049" s="78"/>
    </row>
    <row r="1050" spans="64:157">
      <c r="BL1050" s="14"/>
      <c r="BM1050" s="66"/>
      <c r="BN1050" s="55"/>
      <c r="BZ1050" s="14" t="s">
        <v>2896</v>
      </c>
      <c r="CA1050" s="245">
        <v>41726.721805555557</v>
      </c>
      <c r="CB1050" t="s">
        <v>3145</v>
      </c>
      <c r="CF1050" s="71"/>
      <c r="CG1050" s="71"/>
      <c r="CH1050" s="71"/>
      <c r="CU1050" s="78"/>
      <c r="CV1050" s="78"/>
      <c r="CW1050" s="78"/>
      <c r="CX1050" s="78"/>
      <c r="CY1050" s="78"/>
      <c r="DG1050" s="52">
        <v>722</v>
      </c>
      <c r="DH1050" s="52">
        <v>239.89825439453125</v>
      </c>
      <c r="DI1050" s="52">
        <v>-0.39875933527946472</v>
      </c>
      <c r="DJ1050" s="52">
        <v>67.5</v>
      </c>
      <c r="DK1050" s="52">
        <v>101</v>
      </c>
      <c r="DL1050" s="52">
        <v>117.5</v>
      </c>
      <c r="EJ1050" s="159"/>
      <c r="EK1050" s="159"/>
      <c r="EL1050" s="160"/>
      <c r="FA1050" s="78"/>
    </row>
    <row r="1051" spans="64:157">
      <c r="BL1051" s="14"/>
      <c r="BM1051" s="66"/>
      <c r="BN1051" s="55"/>
      <c r="BZ1051" s="14" t="s">
        <v>2896</v>
      </c>
      <c r="CA1051" s="245">
        <v>41726.721805555557</v>
      </c>
      <c r="CB1051" t="s">
        <v>3146</v>
      </c>
      <c r="CF1051" s="71"/>
      <c r="CG1051" s="71"/>
      <c r="CH1051" s="71"/>
      <c r="CU1051" s="78"/>
      <c r="CV1051" s="78"/>
      <c r="CW1051" s="78"/>
      <c r="CX1051" s="78"/>
      <c r="CY1051" s="78"/>
      <c r="DG1051" s="52">
        <v>722</v>
      </c>
      <c r="DH1051" s="52">
        <v>239.89825439453125</v>
      </c>
      <c r="DI1051" s="52">
        <v>-0.39875933527946472</v>
      </c>
      <c r="DJ1051" s="52">
        <v>59.727272033691406</v>
      </c>
      <c r="DK1051" s="52">
        <v>100</v>
      </c>
      <c r="DL1051" s="52">
        <v>118</v>
      </c>
      <c r="EJ1051" s="159"/>
      <c r="EK1051" s="159"/>
      <c r="EL1051" s="160"/>
      <c r="FA1051" s="78"/>
    </row>
    <row r="1052" spans="64:157">
      <c r="BL1052" s="14"/>
      <c r="BM1052" s="66"/>
      <c r="BN1052" s="55"/>
      <c r="BZ1052" s="14" t="s">
        <v>2896</v>
      </c>
      <c r="CA1052" s="245">
        <v>41726.721817129626</v>
      </c>
      <c r="CB1052" t="s">
        <v>3147</v>
      </c>
      <c r="CF1052" s="71"/>
      <c r="CG1052" s="71"/>
      <c r="CH1052" s="71"/>
      <c r="CU1052" s="78"/>
      <c r="CV1052" s="78"/>
      <c r="CW1052" s="78"/>
      <c r="CX1052" s="78"/>
      <c r="CY1052" s="78"/>
      <c r="DG1052" s="52">
        <v>723</v>
      </c>
      <c r="DH1052" s="52">
        <v>239.89825439453125</v>
      </c>
      <c r="DI1052" s="52">
        <v>-0.38036155700683594</v>
      </c>
      <c r="DJ1052" s="52">
        <v>59.636363983154297</v>
      </c>
      <c r="DK1052" s="52">
        <v>99</v>
      </c>
      <c r="DL1052" s="52">
        <v>118</v>
      </c>
      <c r="EJ1052" s="159"/>
      <c r="EK1052" s="159"/>
      <c r="EL1052" s="160"/>
      <c r="FA1052" s="78"/>
    </row>
    <row r="1053" spans="64:157">
      <c r="BL1053" s="14"/>
      <c r="BM1053" s="66"/>
      <c r="BN1053" s="55"/>
      <c r="BZ1053" s="14" t="s">
        <v>2896</v>
      </c>
      <c r="CA1053" s="245">
        <v>41726.721817129626</v>
      </c>
      <c r="CB1053" t="s">
        <v>3148</v>
      </c>
      <c r="CF1053" s="71"/>
      <c r="CG1053" s="71"/>
      <c r="CH1053" s="71"/>
      <c r="CU1053" s="78"/>
      <c r="CV1053" s="78"/>
      <c r="CW1053" s="78"/>
      <c r="CX1053" s="78"/>
      <c r="CY1053" s="78"/>
      <c r="DG1053" s="52">
        <v>724</v>
      </c>
      <c r="DH1053" s="52">
        <v>239.89825439453125</v>
      </c>
      <c r="DI1053" s="52">
        <v>-0.36239823698997498</v>
      </c>
      <c r="DJ1053" s="52">
        <v>60.181819915771484</v>
      </c>
      <c r="DK1053" s="52">
        <v>99</v>
      </c>
      <c r="DL1053" s="52">
        <v>118</v>
      </c>
      <c r="EJ1053" s="159"/>
      <c r="EK1053" s="159"/>
      <c r="EL1053" s="160"/>
      <c r="FA1053" s="78"/>
    </row>
    <row r="1054" spans="64:157">
      <c r="BL1054" s="14"/>
      <c r="BM1054" s="66"/>
      <c r="BN1054" s="55"/>
      <c r="BZ1054" s="14" t="s">
        <v>2896</v>
      </c>
      <c r="CA1054" s="245">
        <v>41726.721817129626</v>
      </c>
      <c r="CB1054" t="s">
        <v>3149</v>
      </c>
      <c r="CF1054" s="71"/>
      <c r="CG1054" s="71"/>
      <c r="CH1054" s="71"/>
      <c r="CU1054" s="78"/>
      <c r="CV1054" s="78"/>
      <c r="CW1054" s="78"/>
      <c r="CX1054" s="78"/>
      <c r="CY1054" s="78"/>
      <c r="DG1054" s="52">
        <v>724</v>
      </c>
      <c r="DH1054" s="52">
        <v>240.389404296875</v>
      </c>
      <c r="DI1054" s="52">
        <v>-0.36239823698997498</v>
      </c>
      <c r="DJ1054" s="52">
        <v>57.181819915771484</v>
      </c>
      <c r="DK1054" s="52">
        <v>98</v>
      </c>
      <c r="DL1054" s="52">
        <v>118</v>
      </c>
      <c r="EJ1054" s="159"/>
      <c r="EK1054" s="159"/>
      <c r="EL1054" s="160"/>
      <c r="FA1054" s="78"/>
    </row>
    <row r="1055" spans="64:157">
      <c r="BL1055" s="14"/>
      <c r="BM1055" s="66"/>
      <c r="BN1055" s="55"/>
      <c r="BZ1055" s="14" t="s">
        <v>2896</v>
      </c>
      <c r="CA1055" s="245">
        <v>41726.721828703703</v>
      </c>
      <c r="CB1055" t="s">
        <v>3150</v>
      </c>
      <c r="CF1055" s="71"/>
      <c r="CG1055" s="71"/>
      <c r="CH1055" s="71"/>
      <c r="CU1055" s="78"/>
      <c r="CV1055" s="78"/>
      <c r="CW1055" s="78"/>
      <c r="CX1055" s="78"/>
      <c r="CY1055" s="78"/>
      <c r="DG1055" s="52">
        <v>725</v>
      </c>
      <c r="DH1055" s="52">
        <v>238.9404296875</v>
      </c>
      <c r="DI1055" s="52">
        <v>-0.34486943483352661</v>
      </c>
      <c r="DJ1055" s="52">
        <v>66.900001525878906</v>
      </c>
      <c r="DK1055" s="52">
        <v>98</v>
      </c>
      <c r="DL1055" s="52">
        <v>117.5</v>
      </c>
      <c r="EJ1055" s="159"/>
      <c r="EK1055" s="159"/>
      <c r="EL1055" s="160"/>
      <c r="FA1055" s="78"/>
    </row>
    <row r="1056" spans="64:157">
      <c r="BL1056" s="14"/>
      <c r="BM1056" s="66"/>
      <c r="BN1056" s="55"/>
      <c r="BZ1056" s="14" t="s">
        <v>2896</v>
      </c>
      <c r="CA1056" s="245">
        <v>41726.721828703703</v>
      </c>
      <c r="CB1056" t="s">
        <v>3151</v>
      </c>
      <c r="CF1056" s="71"/>
      <c r="CG1056" s="71"/>
      <c r="CH1056" s="71"/>
      <c r="CU1056" s="78"/>
      <c r="CV1056" s="78"/>
      <c r="CW1056" s="78"/>
      <c r="CX1056" s="78"/>
      <c r="CY1056" s="78"/>
      <c r="DG1056" s="52">
        <v>725</v>
      </c>
      <c r="DH1056" s="52">
        <v>239.544189453125</v>
      </c>
      <c r="DI1056" s="52">
        <v>-0.34486943483352661</v>
      </c>
      <c r="DJ1056" s="52">
        <v>56.636363983154297</v>
      </c>
      <c r="DK1056" s="52">
        <v>97</v>
      </c>
      <c r="DL1056" s="52">
        <v>118</v>
      </c>
      <c r="EJ1056" s="159"/>
      <c r="EK1056" s="159"/>
      <c r="EL1056" s="160"/>
      <c r="FA1056" s="78"/>
    </row>
    <row r="1057" spans="64:157">
      <c r="BL1057" s="14"/>
      <c r="BM1057" s="66"/>
      <c r="BN1057" s="55"/>
      <c r="BZ1057" s="14" t="s">
        <v>2896</v>
      </c>
      <c r="CA1057" s="245">
        <v>41726.72184027778</v>
      </c>
      <c r="CB1057" t="s">
        <v>3152</v>
      </c>
      <c r="CF1057" s="71"/>
      <c r="CG1057" s="71"/>
      <c r="CH1057" s="71"/>
      <c r="CU1057" s="78"/>
      <c r="CV1057" s="78"/>
      <c r="CW1057" s="78"/>
      <c r="CX1057" s="78"/>
      <c r="CY1057" s="78"/>
      <c r="DG1057" s="52">
        <v>726</v>
      </c>
      <c r="DH1057" s="52">
        <v>237.95863342285156</v>
      </c>
      <c r="DI1057" s="52">
        <v>-0.32777515053749084</v>
      </c>
      <c r="DJ1057" s="52">
        <v>67.599998474121094</v>
      </c>
      <c r="DK1057" s="52">
        <v>97</v>
      </c>
      <c r="DL1057" s="52">
        <v>117.5</v>
      </c>
      <c r="EJ1057" s="159"/>
      <c r="EK1057" s="159"/>
      <c r="EL1057" s="160"/>
      <c r="FA1057" s="78"/>
    </row>
    <row r="1058" spans="64:157">
      <c r="BL1058" s="14"/>
      <c r="BM1058" s="66"/>
      <c r="BN1058" s="55"/>
      <c r="BZ1058" s="14" t="s">
        <v>2896</v>
      </c>
      <c r="CA1058" s="245">
        <v>41726.72184027778</v>
      </c>
      <c r="CB1058" t="s">
        <v>3153</v>
      </c>
      <c r="CF1058" s="71"/>
      <c r="CG1058" s="71"/>
      <c r="CH1058" s="71"/>
      <c r="CU1058" s="78"/>
      <c r="CV1058" s="78"/>
      <c r="CW1058" s="78"/>
      <c r="CX1058" s="78"/>
      <c r="CY1058" s="78"/>
      <c r="DG1058" s="52">
        <v>727</v>
      </c>
      <c r="DH1058" s="52">
        <v>238.64186096191406</v>
      </c>
      <c r="DI1058" s="52">
        <v>-0.3111153244972229</v>
      </c>
      <c r="DJ1058" s="52">
        <v>56.272727966308594</v>
      </c>
      <c r="DK1058" s="52">
        <v>96</v>
      </c>
      <c r="DL1058" s="52">
        <v>118</v>
      </c>
      <c r="EJ1058" s="159"/>
      <c r="EK1058" s="159"/>
      <c r="EL1058" s="160"/>
      <c r="FA1058" s="78"/>
    </row>
    <row r="1059" spans="64:157">
      <c r="BL1059" s="14"/>
      <c r="BM1059" s="66"/>
      <c r="BN1059" s="55"/>
      <c r="BZ1059" s="14" t="s">
        <v>2896</v>
      </c>
      <c r="CA1059" s="245">
        <v>41726.72184027778</v>
      </c>
      <c r="CB1059" t="s">
        <v>3154</v>
      </c>
      <c r="CF1059" s="71"/>
      <c r="CG1059" s="71"/>
      <c r="CH1059" s="71"/>
      <c r="CU1059" s="78"/>
      <c r="CV1059" s="78"/>
      <c r="CW1059" s="78"/>
      <c r="CX1059" s="78"/>
      <c r="CY1059" s="78"/>
      <c r="DG1059" s="52">
        <v>728</v>
      </c>
      <c r="DH1059" s="52">
        <v>237.74288940429687</v>
      </c>
      <c r="DI1059" s="52">
        <v>-0.29489001631736755</v>
      </c>
      <c r="DJ1059" s="52">
        <v>64.199996948242188</v>
      </c>
      <c r="DK1059" s="52">
        <v>96</v>
      </c>
      <c r="DL1059" s="52">
        <v>117.5</v>
      </c>
      <c r="EJ1059" s="159"/>
      <c r="EK1059" s="159"/>
      <c r="EL1059" s="160"/>
      <c r="FA1059" s="78"/>
    </row>
    <row r="1060" spans="64:157">
      <c r="BL1060" s="14"/>
      <c r="BM1060" s="66"/>
      <c r="BN1060" s="55"/>
      <c r="BZ1060" s="14" t="s">
        <v>2896</v>
      </c>
      <c r="CA1060" s="245">
        <v>41726.721851851849</v>
      </c>
      <c r="CB1060" t="s">
        <v>3155</v>
      </c>
      <c r="CF1060" s="71"/>
      <c r="CG1060" s="71"/>
      <c r="CH1060" s="71"/>
      <c r="CU1060" s="78"/>
      <c r="CV1060" s="78"/>
      <c r="CW1060" s="78"/>
      <c r="CX1060" s="78"/>
      <c r="CY1060" s="78"/>
      <c r="DG1060" s="52">
        <v>728</v>
      </c>
      <c r="DH1060" s="52">
        <v>238.39300537109375</v>
      </c>
      <c r="DI1060" s="52">
        <v>-0.29489001631736755</v>
      </c>
      <c r="DJ1060" s="52">
        <v>56.454544067382813</v>
      </c>
      <c r="DK1060" s="52">
        <v>95</v>
      </c>
      <c r="DL1060" s="52">
        <v>118</v>
      </c>
      <c r="EJ1060" s="159"/>
      <c r="EK1060" s="159"/>
      <c r="EL1060" s="160"/>
      <c r="FA1060" s="78"/>
    </row>
    <row r="1061" spans="64:157">
      <c r="BL1061" s="14"/>
      <c r="BM1061" s="66"/>
      <c r="BN1061" s="55"/>
      <c r="BZ1061" s="14" t="s">
        <v>2896</v>
      </c>
      <c r="CA1061" s="245">
        <v>41726.721851851849</v>
      </c>
      <c r="CB1061" t="s">
        <v>3156</v>
      </c>
      <c r="CF1061" s="71"/>
      <c r="CG1061" s="71"/>
      <c r="CH1061" s="71"/>
      <c r="CU1061" s="78"/>
      <c r="CV1061" s="78"/>
      <c r="CW1061" s="78"/>
      <c r="CX1061" s="78"/>
      <c r="CY1061" s="78"/>
      <c r="DG1061" s="52">
        <v>729</v>
      </c>
      <c r="DH1061" s="52">
        <v>237.2371826171875</v>
      </c>
      <c r="DI1061" s="52">
        <v>-0.2790992259979248</v>
      </c>
      <c r="DJ1061" s="52">
        <v>65.5</v>
      </c>
      <c r="DK1061" s="52">
        <v>95</v>
      </c>
      <c r="DL1061" s="52">
        <v>117.5</v>
      </c>
      <c r="EJ1061" s="159"/>
      <c r="EK1061" s="159"/>
      <c r="EL1061" s="160"/>
      <c r="FA1061" s="78"/>
    </row>
    <row r="1062" spans="64:157">
      <c r="BL1062" s="14"/>
      <c r="BM1062" s="66"/>
      <c r="BN1062" s="55"/>
      <c r="BZ1062" s="14" t="s">
        <v>2896</v>
      </c>
      <c r="CA1062" s="245">
        <v>41726.721851851849</v>
      </c>
      <c r="CB1062" t="s">
        <v>3157</v>
      </c>
      <c r="CF1062" s="71"/>
      <c r="CG1062" s="71"/>
      <c r="CH1062" s="71"/>
      <c r="CU1062" s="78"/>
      <c r="CV1062" s="78"/>
      <c r="CW1062" s="78"/>
      <c r="CX1062" s="78"/>
      <c r="CY1062" s="78"/>
      <c r="DG1062" s="52">
        <v>729</v>
      </c>
      <c r="DH1062" s="52">
        <v>237.69046020507812</v>
      </c>
      <c r="DI1062" s="52">
        <v>-0.2790992259979248</v>
      </c>
      <c r="DJ1062" s="52">
        <v>57.454544067382813</v>
      </c>
      <c r="DK1062" s="52">
        <v>94</v>
      </c>
      <c r="DL1062" s="52">
        <v>118</v>
      </c>
      <c r="EJ1062" s="159"/>
      <c r="EK1062" s="159"/>
      <c r="EL1062" s="160"/>
      <c r="FA1062" s="78"/>
    </row>
    <row r="1063" spans="64:157">
      <c r="BL1063" s="14"/>
      <c r="BM1063" s="66"/>
      <c r="BN1063" s="55"/>
      <c r="BZ1063" s="14" t="s">
        <v>2896</v>
      </c>
      <c r="CA1063" s="245">
        <v>41726.721863425926</v>
      </c>
      <c r="CB1063" t="s">
        <v>3157</v>
      </c>
      <c r="CF1063" s="71"/>
      <c r="CG1063" s="71"/>
      <c r="CH1063" s="71"/>
      <c r="CU1063" s="78"/>
      <c r="CV1063" s="78"/>
      <c r="CW1063" s="78"/>
      <c r="CX1063" s="78"/>
      <c r="CY1063" s="78"/>
      <c r="DG1063" s="52">
        <v>730</v>
      </c>
      <c r="DH1063" s="52">
        <v>236.47770690917969</v>
      </c>
      <c r="DI1063" s="52">
        <v>-0.26374289393424988</v>
      </c>
      <c r="DJ1063" s="52">
        <v>65.800003051757812</v>
      </c>
      <c r="DK1063" s="52">
        <v>94</v>
      </c>
      <c r="DL1063" s="52">
        <v>117.5</v>
      </c>
      <c r="EJ1063" s="159"/>
      <c r="EK1063" s="159"/>
      <c r="EL1063" s="160"/>
      <c r="FA1063" s="78"/>
    </row>
    <row r="1064" spans="64:157">
      <c r="BL1064" s="14"/>
      <c r="BM1064" s="66"/>
      <c r="BN1064" s="55"/>
      <c r="BZ1064" s="14" t="s">
        <v>427</v>
      </c>
      <c r="CA1064" s="245">
        <v>41726.721863425926</v>
      </c>
      <c r="CB1064" t="s">
        <v>3158</v>
      </c>
      <c r="CF1064" s="71"/>
      <c r="CG1064" s="71"/>
      <c r="CH1064" s="71"/>
      <c r="CU1064" s="78"/>
      <c r="CV1064" s="78"/>
      <c r="CW1064" s="78"/>
      <c r="CX1064" s="78"/>
      <c r="CY1064" s="78"/>
      <c r="DG1064" s="52">
        <v>731</v>
      </c>
      <c r="DH1064" s="52">
        <v>237.31884765625</v>
      </c>
      <c r="DI1064" s="52">
        <v>-0.24882109463214874</v>
      </c>
      <c r="DJ1064" s="52">
        <v>55.545455932617188</v>
      </c>
      <c r="DK1064" s="52">
        <v>93</v>
      </c>
      <c r="DL1064" s="52">
        <v>118</v>
      </c>
      <c r="EJ1064" s="159"/>
      <c r="EK1064" s="159"/>
      <c r="EL1064" s="160"/>
      <c r="FA1064" s="78"/>
    </row>
    <row r="1065" spans="64:157">
      <c r="BL1065" s="14"/>
      <c r="BM1065" s="66"/>
      <c r="BN1065" s="55"/>
      <c r="BZ1065" s="14" t="s">
        <v>1633</v>
      </c>
      <c r="CA1065" s="245">
        <v>41726.721875000003</v>
      </c>
      <c r="CB1065" t="s">
        <v>2662</v>
      </c>
      <c r="CF1065" s="71"/>
      <c r="CG1065" s="71"/>
      <c r="CH1065" s="71"/>
      <c r="CU1065" s="78"/>
      <c r="CV1065" s="78"/>
      <c r="CW1065" s="78"/>
      <c r="CX1065" s="78"/>
      <c r="CY1065" s="78"/>
      <c r="DG1065" s="52">
        <v>731</v>
      </c>
      <c r="DH1065" s="52">
        <v>237.31884765625</v>
      </c>
      <c r="DI1065" s="52">
        <v>-0.24882109463214874</v>
      </c>
      <c r="DJ1065" s="52">
        <v>57.799999237060547</v>
      </c>
      <c r="DK1065" s="52">
        <v>93</v>
      </c>
      <c r="DL1065" s="52">
        <v>117.5</v>
      </c>
      <c r="EJ1065" s="159"/>
      <c r="EK1065" s="159"/>
      <c r="EL1065" s="160"/>
      <c r="FA1065" s="78"/>
    </row>
    <row r="1066" spans="64:157">
      <c r="BL1066" s="14"/>
      <c r="BM1066" s="66"/>
      <c r="BN1066" s="55"/>
      <c r="BZ1066" s="14" t="s">
        <v>427</v>
      </c>
      <c r="CA1066" s="245">
        <v>41726.721875000003</v>
      </c>
      <c r="CB1066" t="s">
        <v>3158</v>
      </c>
      <c r="CF1066" s="71"/>
      <c r="CG1066" s="71"/>
      <c r="CH1066" s="71"/>
      <c r="CU1066" s="78"/>
      <c r="CV1066" s="78"/>
      <c r="CW1066" s="78"/>
      <c r="CX1066" s="78"/>
      <c r="CY1066" s="78"/>
      <c r="DG1066" s="52">
        <v>732</v>
      </c>
      <c r="DH1066" s="52">
        <v>237.31884765625</v>
      </c>
      <c r="DI1066" s="52">
        <v>-0.23433376848697662</v>
      </c>
      <c r="DJ1066" s="52">
        <v>59.909091949462891</v>
      </c>
      <c r="DK1066" s="52">
        <v>92</v>
      </c>
      <c r="DL1066" s="52">
        <v>118</v>
      </c>
      <c r="EJ1066" s="159"/>
      <c r="EK1066" s="159"/>
      <c r="EL1066" s="160"/>
      <c r="FA1066" s="78"/>
    </row>
    <row r="1067" spans="64:157">
      <c r="BL1067" s="14"/>
      <c r="BM1067" s="66"/>
      <c r="BN1067" s="55"/>
      <c r="BZ1067" s="14" t="s">
        <v>2895</v>
      </c>
      <c r="CA1067" s="245">
        <v>41726.721875000003</v>
      </c>
      <c r="CB1067" t="s">
        <v>2220</v>
      </c>
      <c r="CF1067" s="71"/>
      <c r="CG1067" s="71"/>
      <c r="CH1067" s="71"/>
      <c r="CU1067" s="78"/>
      <c r="CV1067" s="78"/>
      <c r="CW1067" s="78"/>
      <c r="CX1067" s="78"/>
      <c r="CY1067" s="78"/>
      <c r="DG1067" s="52">
        <v>733</v>
      </c>
      <c r="DH1067" s="52">
        <v>237.31884765625</v>
      </c>
      <c r="DI1067" s="52">
        <v>-0.22028094530105591</v>
      </c>
      <c r="DJ1067" s="52">
        <v>58.099998474121094</v>
      </c>
      <c r="DK1067" s="52">
        <v>92</v>
      </c>
      <c r="DL1067" s="52">
        <v>117.5</v>
      </c>
      <c r="EJ1067" s="159"/>
      <c r="EK1067" s="159"/>
      <c r="EL1067" s="160"/>
      <c r="FA1067" s="78"/>
    </row>
    <row r="1068" spans="64:157">
      <c r="BL1068" s="14"/>
      <c r="BM1068" s="66"/>
      <c r="BN1068" s="55"/>
      <c r="BZ1068" s="14" t="s">
        <v>2896</v>
      </c>
      <c r="CA1068" s="245">
        <v>41726.721886574072</v>
      </c>
      <c r="CB1068" t="s">
        <v>3159</v>
      </c>
      <c r="CF1068" s="71"/>
      <c r="CG1068" s="71"/>
      <c r="CH1068" s="71"/>
      <c r="CU1068" s="78"/>
      <c r="CV1068" s="78"/>
      <c r="CW1068" s="78"/>
      <c r="CX1068" s="78"/>
      <c r="CY1068" s="78"/>
      <c r="DG1068" s="52">
        <v>733</v>
      </c>
      <c r="DH1068" s="52">
        <v>236.43479919433594</v>
      </c>
      <c r="DI1068" s="52">
        <v>-0.22028094530105591</v>
      </c>
      <c r="DJ1068" s="52">
        <v>64.199996948242188</v>
      </c>
      <c r="DK1068" s="52">
        <v>91</v>
      </c>
      <c r="DL1068" s="52">
        <v>117.5</v>
      </c>
      <c r="EJ1068" s="159"/>
      <c r="EK1068" s="159"/>
      <c r="EL1068" s="160"/>
      <c r="FA1068" s="78"/>
    </row>
    <row r="1069" spans="64:157">
      <c r="BL1069" s="14"/>
      <c r="BM1069" s="66"/>
      <c r="BN1069" s="55"/>
      <c r="BZ1069" s="14" t="s">
        <v>2896</v>
      </c>
      <c r="CA1069" s="245">
        <v>41726.721886574072</v>
      </c>
      <c r="CB1069" t="s">
        <v>3160</v>
      </c>
      <c r="CF1069" s="71"/>
      <c r="CG1069" s="71"/>
      <c r="CH1069" s="71"/>
      <c r="CU1069" s="78"/>
      <c r="CV1069" s="78"/>
      <c r="CW1069" s="78"/>
      <c r="CX1069" s="78"/>
      <c r="CY1069" s="78"/>
      <c r="DG1069" s="52">
        <v>734</v>
      </c>
      <c r="DH1069" s="52">
        <v>235.85346984863281</v>
      </c>
      <c r="DI1069" s="52">
        <v>-0.2066626250743866</v>
      </c>
      <c r="DJ1069" s="52">
        <v>62.700000762939453</v>
      </c>
      <c r="DK1069" s="52">
        <v>91</v>
      </c>
      <c r="DL1069" s="52">
        <v>117.5</v>
      </c>
      <c r="EJ1069" s="159"/>
      <c r="EK1069" s="159"/>
      <c r="EL1069" s="160"/>
      <c r="FA1069" s="78"/>
    </row>
    <row r="1070" spans="64:157">
      <c r="BL1070" s="14"/>
      <c r="BM1070" s="66"/>
      <c r="BN1070" s="55"/>
      <c r="BZ1070" s="14" t="s">
        <v>2896</v>
      </c>
      <c r="CA1070" s="245">
        <v>41726.721886574072</v>
      </c>
      <c r="CB1070" t="s">
        <v>3161</v>
      </c>
      <c r="CF1070" s="71"/>
      <c r="CG1070" s="71"/>
      <c r="CH1070" s="71"/>
      <c r="CU1070" s="78"/>
      <c r="CV1070" s="78"/>
      <c r="CW1070" s="78"/>
      <c r="CX1070" s="78"/>
      <c r="CY1070" s="78"/>
      <c r="DG1070" s="52">
        <v>734</v>
      </c>
      <c r="DH1070" s="52">
        <v>235.39213562011719</v>
      </c>
      <c r="DI1070" s="52">
        <v>-0.2066626250743866</v>
      </c>
      <c r="DJ1070" s="52">
        <v>62.099998474121094</v>
      </c>
      <c r="DK1070" s="52">
        <v>90</v>
      </c>
      <c r="DL1070" s="52">
        <v>117.5</v>
      </c>
      <c r="EJ1070" s="159"/>
      <c r="EK1070" s="159"/>
      <c r="EL1070" s="160"/>
      <c r="FA1070" s="78"/>
    </row>
    <row r="1071" spans="64:157">
      <c r="BL1071" s="14"/>
      <c r="BM1071" s="66"/>
      <c r="BN1071" s="55"/>
      <c r="BZ1071" s="14" t="s">
        <v>2896</v>
      </c>
      <c r="CA1071" s="245">
        <v>41726.721898148149</v>
      </c>
      <c r="CB1071" t="s">
        <v>3161</v>
      </c>
      <c r="CF1071" s="71"/>
      <c r="CG1071" s="71"/>
      <c r="CH1071" s="71"/>
      <c r="CU1071" s="78"/>
      <c r="CV1071" s="78"/>
      <c r="CW1071" s="78"/>
      <c r="CX1071" s="78"/>
      <c r="CY1071" s="78"/>
      <c r="DG1071" s="52">
        <v>735</v>
      </c>
      <c r="DH1071" s="52">
        <v>235.39213562011719</v>
      </c>
      <c r="DI1071" s="52">
        <v>-0.1934787929058075</v>
      </c>
      <c r="DJ1071" s="52">
        <v>58.700000762939453</v>
      </c>
      <c r="DK1071" s="52">
        <v>90</v>
      </c>
      <c r="DL1071" s="52">
        <v>117.5</v>
      </c>
      <c r="EJ1071" s="159"/>
      <c r="EK1071" s="159"/>
      <c r="EL1071" s="160"/>
      <c r="FA1071" s="78"/>
    </row>
    <row r="1072" spans="64:157">
      <c r="BL1072" s="14"/>
      <c r="BM1072" s="66"/>
      <c r="BN1072" s="55"/>
      <c r="BZ1072" s="14" t="s">
        <v>1633</v>
      </c>
      <c r="CA1072" s="245">
        <v>41726.721898148149</v>
      </c>
      <c r="CB1072" t="s">
        <v>2662</v>
      </c>
      <c r="CF1072" s="71"/>
      <c r="CG1072" s="71"/>
      <c r="CH1072" s="71"/>
      <c r="CU1072" s="78"/>
      <c r="CV1072" s="78"/>
      <c r="CW1072" s="78"/>
      <c r="CX1072" s="78"/>
      <c r="CY1072" s="78"/>
      <c r="DG1072" s="52">
        <v>736</v>
      </c>
      <c r="DH1072" s="52">
        <v>233.89599609375</v>
      </c>
      <c r="DI1072" s="52">
        <v>-0.1807294636964798</v>
      </c>
      <c r="DJ1072" s="52">
        <v>67.300003051757813</v>
      </c>
      <c r="DK1072" s="52">
        <v>89</v>
      </c>
      <c r="DL1072" s="52">
        <v>117.5</v>
      </c>
      <c r="EJ1072" s="159"/>
      <c r="EK1072" s="159"/>
      <c r="EL1072" s="160"/>
      <c r="FA1072" s="78"/>
    </row>
    <row r="1073" spans="64:157">
      <c r="BL1073" s="14"/>
      <c r="BM1073" s="66"/>
      <c r="BN1073" s="55"/>
      <c r="BZ1073" s="14" t="s">
        <v>2451</v>
      </c>
      <c r="CA1073" s="245">
        <v>41726.721898148149</v>
      </c>
      <c r="CB1073" t="s">
        <v>3162</v>
      </c>
      <c r="CF1073" s="71"/>
      <c r="CG1073" s="71"/>
      <c r="CH1073" s="71"/>
      <c r="CU1073" s="78"/>
      <c r="CV1073" s="78"/>
      <c r="CW1073" s="78"/>
      <c r="CX1073" s="78"/>
      <c r="CY1073" s="78"/>
      <c r="DG1073" s="52">
        <v>737</v>
      </c>
      <c r="DH1073" s="52">
        <v>235.06231689453125</v>
      </c>
      <c r="DI1073" s="52">
        <v>-0.1684146374464035</v>
      </c>
      <c r="DJ1073" s="52">
        <v>54</v>
      </c>
      <c r="DK1073" s="52">
        <v>88</v>
      </c>
      <c r="DL1073" s="52">
        <v>117.5</v>
      </c>
      <c r="EJ1073" s="159"/>
      <c r="EK1073" s="159"/>
      <c r="EL1073" s="160"/>
      <c r="FA1073" s="78"/>
    </row>
    <row r="1074" spans="64:157">
      <c r="BL1074" s="14"/>
      <c r="BM1074" s="66"/>
      <c r="BN1074" s="55"/>
      <c r="BZ1074" s="14" t="s">
        <v>2453</v>
      </c>
      <c r="CA1074" s="245">
        <v>41726.721898148149</v>
      </c>
      <c r="CB1074" t="s">
        <v>3163</v>
      </c>
      <c r="CF1074" s="71"/>
      <c r="CG1074" s="71"/>
      <c r="CH1074" s="71"/>
      <c r="CU1074" s="78"/>
      <c r="CV1074" s="78"/>
      <c r="CW1074" s="78"/>
      <c r="CX1074" s="78"/>
      <c r="CY1074" s="78"/>
      <c r="DG1074" s="52">
        <v>737</v>
      </c>
      <c r="DH1074" s="52">
        <v>233.92863464355469</v>
      </c>
      <c r="DI1074" s="52">
        <v>-0.1684146374464035</v>
      </c>
      <c r="DJ1074" s="52">
        <v>65.5</v>
      </c>
      <c r="DK1074" s="52">
        <v>88</v>
      </c>
      <c r="DL1074" s="52">
        <v>117.5</v>
      </c>
      <c r="EJ1074" s="159"/>
      <c r="EK1074" s="159"/>
      <c r="EL1074" s="160"/>
      <c r="FA1074" s="78"/>
    </row>
    <row r="1075" spans="64:157">
      <c r="BL1075" s="14"/>
      <c r="BM1075" s="66"/>
      <c r="BN1075" s="55"/>
      <c r="BZ1075" s="14" t="s">
        <v>2454</v>
      </c>
      <c r="CA1075" s="245">
        <v>41726.721909722219</v>
      </c>
      <c r="CB1075" t="s">
        <v>2220</v>
      </c>
      <c r="CF1075" s="71"/>
      <c r="CG1075" s="71"/>
      <c r="CH1075" s="71"/>
      <c r="CU1075" s="78"/>
      <c r="CV1075" s="78"/>
      <c r="CW1075" s="78"/>
      <c r="CX1075" s="78"/>
      <c r="CY1075" s="78"/>
      <c r="DG1075" s="52">
        <v>738</v>
      </c>
      <c r="DH1075" s="52">
        <v>233.92863464355469</v>
      </c>
      <c r="DI1075" s="52">
        <v>-0.15653429925441742</v>
      </c>
      <c r="DJ1075" s="52">
        <v>60.900001525878906</v>
      </c>
      <c r="DK1075" s="52">
        <v>87</v>
      </c>
      <c r="DL1075" s="52">
        <v>117.5</v>
      </c>
      <c r="EJ1075" s="159"/>
      <c r="EK1075" s="159"/>
      <c r="EL1075" s="160"/>
      <c r="FA1075" s="78"/>
    </row>
    <row r="1076" spans="64:157">
      <c r="BL1076" s="14"/>
      <c r="BM1076" s="66"/>
      <c r="BN1076" s="55"/>
      <c r="BZ1076" s="14" t="s">
        <v>427</v>
      </c>
      <c r="CA1076" s="245">
        <v>41726.721909722219</v>
      </c>
      <c r="CB1076" t="s">
        <v>3164</v>
      </c>
      <c r="CF1076" s="71"/>
      <c r="CG1076" s="71"/>
      <c r="CH1076" s="71"/>
      <c r="CU1076" s="78"/>
      <c r="CV1076" s="78"/>
      <c r="CW1076" s="78"/>
      <c r="CX1076" s="78"/>
      <c r="CY1076" s="78"/>
      <c r="DG1076" s="52">
        <v>739</v>
      </c>
      <c r="DH1076" s="52">
        <v>233.92863464355469</v>
      </c>
      <c r="DI1076" s="52">
        <v>-0.14508846402168274</v>
      </c>
      <c r="DJ1076" s="52">
        <v>58.200000762939453</v>
      </c>
      <c r="DK1076" s="52">
        <v>87</v>
      </c>
      <c r="DL1076" s="52">
        <v>117.5</v>
      </c>
      <c r="EJ1076" s="159"/>
      <c r="EK1076" s="159"/>
      <c r="EL1076" s="160"/>
      <c r="FA1076" s="78"/>
    </row>
    <row r="1077" spans="64:157">
      <c r="BL1077" s="14"/>
      <c r="BM1077" s="66"/>
      <c r="BN1077" s="55"/>
      <c r="BZ1077" s="14" t="s">
        <v>2903</v>
      </c>
      <c r="CA1077" s="245">
        <v>41726.721909722219</v>
      </c>
      <c r="CB1077" t="s">
        <v>3165</v>
      </c>
      <c r="CF1077" s="71"/>
      <c r="CG1077" s="71"/>
      <c r="CH1077" s="71"/>
      <c r="CU1077" s="78"/>
      <c r="CV1077" s="78"/>
      <c r="CW1077" s="78"/>
      <c r="CX1077" s="78"/>
      <c r="CY1077" s="78"/>
      <c r="DG1077" s="52">
        <v>740</v>
      </c>
      <c r="DH1077" s="52">
        <v>233.92863464355469</v>
      </c>
      <c r="DI1077" s="52">
        <v>-0.13407713174819946</v>
      </c>
      <c r="DJ1077" s="52">
        <v>58.181819915771484</v>
      </c>
      <c r="DK1077" s="52">
        <v>86</v>
      </c>
      <c r="DL1077" s="52">
        <v>118</v>
      </c>
      <c r="EJ1077" s="159"/>
      <c r="EK1077" s="159"/>
      <c r="EL1077" s="160"/>
      <c r="FA1077" s="78"/>
    </row>
    <row r="1078" spans="64:157">
      <c r="BL1078" s="14"/>
      <c r="BM1078" s="66"/>
      <c r="BN1078" s="55"/>
      <c r="BZ1078" s="14" t="s">
        <v>2905</v>
      </c>
      <c r="CA1078" s="245">
        <v>41726.721909722219</v>
      </c>
      <c r="CB1078" t="s">
        <v>3166</v>
      </c>
      <c r="CF1078" s="71"/>
      <c r="CG1078" s="71"/>
      <c r="CH1078" s="71"/>
      <c r="CU1078" s="78"/>
      <c r="CV1078" s="78"/>
      <c r="CW1078" s="78"/>
      <c r="CX1078" s="78"/>
      <c r="CY1078" s="78"/>
      <c r="DG1078" s="52">
        <v>740</v>
      </c>
      <c r="DH1078" s="52">
        <v>234.76182556152344</v>
      </c>
      <c r="DI1078" s="52">
        <v>-0.13407713174819946</v>
      </c>
      <c r="DJ1078" s="52">
        <v>55.700000762939453</v>
      </c>
      <c r="DK1078" s="52">
        <v>86</v>
      </c>
      <c r="DL1078" s="52">
        <v>117.5</v>
      </c>
      <c r="EJ1078" s="159"/>
      <c r="EK1078" s="159"/>
      <c r="EL1078" s="160"/>
      <c r="FA1078" s="78"/>
    </row>
    <row r="1079" spans="64:157">
      <c r="BL1079" s="14"/>
      <c r="BM1079" s="66"/>
      <c r="BN1079" s="55"/>
      <c r="BZ1079" s="14" t="s">
        <v>2907</v>
      </c>
      <c r="CA1079" s="245">
        <v>41726.721909722219</v>
      </c>
      <c r="CB1079" t="s">
        <v>3167</v>
      </c>
      <c r="CF1079" s="71"/>
      <c r="CG1079" s="71"/>
      <c r="CH1079" s="71"/>
      <c r="CU1079" s="78"/>
      <c r="CV1079" s="78"/>
      <c r="CW1079" s="78"/>
      <c r="CX1079" s="78"/>
      <c r="CY1079" s="78"/>
      <c r="DG1079" s="52">
        <v>741</v>
      </c>
      <c r="DH1079" s="52">
        <v>233.65711975097656</v>
      </c>
      <c r="DI1079" s="52">
        <v>-0.1235002875328064</v>
      </c>
      <c r="DJ1079" s="52">
        <v>65.400001525878906</v>
      </c>
      <c r="DK1079" s="52">
        <v>85</v>
      </c>
      <c r="DL1079" s="52">
        <v>117.5</v>
      </c>
      <c r="EJ1079" s="159"/>
      <c r="EK1079" s="159"/>
      <c r="EL1079" s="160"/>
      <c r="FA1079" s="78"/>
    </row>
    <row r="1080" spans="64:157">
      <c r="BL1080" s="14"/>
      <c r="BM1080" s="66"/>
      <c r="BN1080" s="55"/>
      <c r="BZ1080" s="14" t="s">
        <v>2909</v>
      </c>
      <c r="CA1080" s="245">
        <v>41726.721909722219</v>
      </c>
      <c r="CB1080" t="s">
        <v>3168</v>
      </c>
      <c r="CF1080" s="71"/>
      <c r="CG1080" s="71"/>
      <c r="CH1080" s="71"/>
      <c r="CU1080" s="78"/>
      <c r="CV1080" s="78"/>
      <c r="CW1080" s="78"/>
      <c r="CX1080" s="78"/>
      <c r="CY1080" s="78"/>
      <c r="DG1080" s="52">
        <v>741</v>
      </c>
      <c r="DH1080" s="52">
        <v>233.65711975097656</v>
      </c>
      <c r="DI1080" s="52">
        <v>-0.1235002875328064</v>
      </c>
      <c r="DJ1080" s="52">
        <v>57.900001525878906</v>
      </c>
      <c r="DK1080" s="52">
        <v>85</v>
      </c>
      <c r="DL1080" s="52">
        <v>117.5</v>
      </c>
      <c r="EJ1080" s="159"/>
      <c r="EK1080" s="159"/>
      <c r="EL1080" s="160"/>
      <c r="FA1080" s="78"/>
    </row>
    <row r="1081" spans="64:157">
      <c r="BL1081" s="14"/>
      <c r="BM1081" s="66"/>
      <c r="BN1081" s="55"/>
      <c r="BZ1081" s="14" t="s">
        <v>427</v>
      </c>
      <c r="CA1081" s="245">
        <v>41726.721921296295</v>
      </c>
      <c r="CB1081" t="s">
        <v>3164</v>
      </c>
      <c r="CF1081" s="71"/>
      <c r="CG1081" s="71"/>
      <c r="CH1081" s="71"/>
      <c r="CU1081" s="78"/>
      <c r="CV1081" s="78"/>
      <c r="CW1081" s="78"/>
      <c r="CX1081" s="78"/>
      <c r="CY1081" s="78"/>
      <c r="DG1081" s="52">
        <v>742</v>
      </c>
      <c r="DH1081" s="52">
        <v>232.554443359375</v>
      </c>
      <c r="DI1081" s="52">
        <v>-0.11335794627666473</v>
      </c>
      <c r="DJ1081" s="52">
        <v>65.400001525878906</v>
      </c>
      <c r="DK1081" s="52">
        <v>84</v>
      </c>
      <c r="DL1081" s="52">
        <v>117.5</v>
      </c>
      <c r="EJ1081" s="159"/>
      <c r="EK1081" s="159"/>
      <c r="EL1081" s="160"/>
      <c r="FA1081" s="78"/>
    </row>
    <row r="1082" spans="64:157">
      <c r="BL1082" s="14"/>
      <c r="BM1082" s="66"/>
      <c r="BN1082" s="55"/>
      <c r="BZ1082" s="14" t="s">
        <v>2911</v>
      </c>
      <c r="CA1082" s="245">
        <v>41726.721921296295</v>
      </c>
      <c r="CB1082" t="s">
        <v>2220</v>
      </c>
      <c r="CF1082" s="71"/>
      <c r="CG1082" s="71"/>
      <c r="CH1082" s="71"/>
      <c r="CU1082" s="78"/>
      <c r="CV1082" s="78"/>
      <c r="CW1082" s="78"/>
      <c r="CX1082" s="78"/>
      <c r="CY1082" s="78"/>
      <c r="DG1082" s="52">
        <v>743</v>
      </c>
      <c r="DH1082" s="52">
        <v>234.61370849609375</v>
      </c>
      <c r="DI1082" s="52">
        <v>-0.10365010052919388</v>
      </c>
      <c r="DJ1082" s="52">
        <v>49.599998474121094</v>
      </c>
      <c r="DK1082" s="52">
        <v>83</v>
      </c>
      <c r="DL1082" s="52">
        <v>117.5</v>
      </c>
      <c r="EJ1082" s="159"/>
      <c r="EK1082" s="159"/>
      <c r="EL1082" s="160"/>
      <c r="FA1082" s="78"/>
    </row>
    <row r="1083" spans="64:157">
      <c r="BL1083" s="14"/>
      <c r="BM1083" s="66"/>
      <c r="BN1083" s="55"/>
      <c r="BZ1083" s="14" t="s">
        <v>427</v>
      </c>
      <c r="CA1083" s="245">
        <v>41726.721921296295</v>
      </c>
      <c r="CB1083" t="s">
        <v>3169</v>
      </c>
      <c r="CF1083" s="71"/>
      <c r="CG1083" s="71"/>
      <c r="CH1083" s="71"/>
      <c r="CU1083" s="78"/>
      <c r="CV1083" s="78"/>
      <c r="CW1083" s="78"/>
      <c r="CX1083" s="78"/>
      <c r="CY1083" s="78"/>
      <c r="DG1083" s="52">
        <v>743</v>
      </c>
      <c r="DH1083" s="52">
        <v>232.85298156738281</v>
      </c>
      <c r="DI1083" s="52">
        <v>-0.10365010052919388</v>
      </c>
      <c r="DJ1083" s="52">
        <v>68.699996948242188</v>
      </c>
      <c r="DK1083" s="52">
        <v>83</v>
      </c>
      <c r="DL1083" s="52">
        <v>117.5</v>
      </c>
      <c r="EJ1083" s="159"/>
      <c r="EK1083" s="159"/>
      <c r="EL1083" s="160"/>
      <c r="FA1083" s="78"/>
    </row>
    <row r="1084" spans="64:157">
      <c r="BL1084" s="14"/>
      <c r="BM1084" s="66"/>
      <c r="BN1084" s="55"/>
      <c r="BZ1084" s="14" t="s">
        <v>2454</v>
      </c>
      <c r="CA1084" s="245">
        <v>41726.721921296295</v>
      </c>
      <c r="CB1084" t="s">
        <v>2220</v>
      </c>
      <c r="CF1084" s="71"/>
      <c r="CG1084" s="71"/>
      <c r="CH1084" s="71"/>
      <c r="CU1084" s="78"/>
      <c r="CV1084" s="78"/>
      <c r="CW1084" s="78"/>
      <c r="CX1084" s="78"/>
      <c r="CY1084" s="78"/>
      <c r="DG1084" s="52">
        <v>744</v>
      </c>
      <c r="DH1084" s="52">
        <v>233.99411010742187</v>
      </c>
      <c r="DI1084" s="52">
        <v>-9.4376750290393829E-2</v>
      </c>
      <c r="DJ1084" s="52">
        <v>54.200000762939453</v>
      </c>
      <c r="DK1084" s="52">
        <v>82</v>
      </c>
      <c r="DL1084" s="52">
        <v>117.5</v>
      </c>
      <c r="EJ1084" s="159"/>
      <c r="EK1084" s="159"/>
      <c r="EL1084" s="160"/>
      <c r="FA1084" s="78"/>
    </row>
    <row r="1085" spans="64:157">
      <c r="BL1085" s="14"/>
      <c r="BM1085" s="66"/>
      <c r="BN1085" s="55"/>
      <c r="BZ1085" s="14" t="s">
        <v>427</v>
      </c>
      <c r="CA1085" s="245">
        <v>41726.721921296295</v>
      </c>
      <c r="CB1085" t="s">
        <v>3170</v>
      </c>
      <c r="CF1085" s="71"/>
      <c r="CG1085" s="71"/>
      <c r="CH1085" s="71"/>
      <c r="CU1085" s="78"/>
      <c r="CV1085" s="78"/>
      <c r="CW1085" s="78"/>
      <c r="CX1085" s="78"/>
      <c r="CY1085" s="78"/>
      <c r="DG1085" s="52">
        <v>745</v>
      </c>
      <c r="DH1085" s="52">
        <v>232.59700012207031</v>
      </c>
      <c r="DI1085" s="52">
        <v>-8.5537903010845184E-2</v>
      </c>
      <c r="DJ1085" s="52">
        <v>66.900001525878906</v>
      </c>
      <c r="DK1085" s="52">
        <v>82</v>
      </c>
      <c r="DL1085" s="52">
        <v>117.5</v>
      </c>
      <c r="EJ1085" s="159"/>
      <c r="EK1085" s="159"/>
      <c r="EL1085" s="160"/>
      <c r="FA1085" s="78"/>
    </row>
    <row r="1086" spans="64:157">
      <c r="BL1086" s="14"/>
      <c r="BM1086" s="66"/>
      <c r="BN1086" s="55"/>
      <c r="BZ1086" s="14" t="s">
        <v>2903</v>
      </c>
      <c r="CA1086" s="245">
        <v>41726.721921296295</v>
      </c>
      <c r="CB1086" t="s">
        <v>3171</v>
      </c>
      <c r="CF1086" s="71"/>
      <c r="CG1086" s="71"/>
      <c r="CH1086" s="71"/>
      <c r="CU1086" s="78"/>
      <c r="CV1086" s="78"/>
      <c r="CW1086" s="78"/>
      <c r="CX1086" s="78"/>
      <c r="CY1086" s="78"/>
      <c r="DG1086" s="52">
        <v>746</v>
      </c>
      <c r="DH1086" s="52">
        <v>232.00157165527344</v>
      </c>
      <c r="DI1086" s="52">
        <v>-7.7133551239967346E-2</v>
      </c>
      <c r="DJ1086" s="52">
        <v>62.900001525878906</v>
      </c>
      <c r="DK1086" s="52">
        <v>81</v>
      </c>
      <c r="DL1086" s="52">
        <v>117.5</v>
      </c>
      <c r="EJ1086" s="159"/>
      <c r="EK1086" s="159"/>
      <c r="EL1086" s="160"/>
      <c r="FA1086" s="78"/>
    </row>
    <row r="1087" spans="64:157">
      <c r="BL1087" s="14"/>
      <c r="BM1087" s="66"/>
      <c r="BN1087" s="55"/>
      <c r="BZ1087" s="14" t="s">
        <v>2905</v>
      </c>
      <c r="CA1087" s="245">
        <v>41726.721921296295</v>
      </c>
      <c r="CB1087" t="s">
        <v>3172</v>
      </c>
      <c r="CF1087" s="71"/>
      <c r="CG1087" s="71"/>
      <c r="CH1087" s="71"/>
      <c r="CU1087" s="78"/>
      <c r="CV1087" s="78"/>
      <c r="CW1087" s="78"/>
      <c r="CX1087" s="78"/>
      <c r="CY1087" s="78"/>
      <c r="DG1087" s="52">
        <v>746</v>
      </c>
      <c r="DH1087" s="52">
        <v>233.22615051269531</v>
      </c>
      <c r="DI1087" s="52">
        <v>-7.7133551239967346E-2</v>
      </c>
      <c r="DJ1087" s="52">
        <v>53.799999237060547</v>
      </c>
      <c r="DK1087" s="52">
        <v>81</v>
      </c>
      <c r="DL1087" s="52">
        <v>117.5</v>
      </c>
      <c r="EJ1087" s="159"/>
      <c r="EK1087" s="159"/>
      <c r="EL1087" s="160"/>
      <c r="FA1087" s="78"/>
    </row>
    <row r="1088" spans="64:157">
      <c r="BL1088" s="14"/>
      <c r="BM1088" s="66"/>
      <c r="BN1088" s="55"/>
      <c r="BZ1088" s="14" t="s">
        <v>2907</v>
      </c>
      <c r="CA1088" s="245">
        <v>41726.721932870372</v>
      </c>
      <c r="CB1088" t="s">
        <v>3173</v>
      </c>
      <c r="CF1088" s="71"/>
      <c r="CG1088" s="71"/>
      <c r="CH1088" s="71"/>
      <c r="CU1088" s="78"/>
      <c r="CV1088" s="78"/>
      <c r="CW1088" s="78"/>
      <c r="CX1088" s="78"/>
      <c r="CY1088" s="78"/>
      <c r="DG1088" s="52">
        <v>747</v>
      </c>
      <c r="DH1088" s="52">
        <v>232.21231079101562</v>
      </c>
      <c r="DI1088" s="52">
        <v>-6.9163694977760315E-2</v>
      </c>
      <c r="DJ1088" s="52">
        <v>65</v>
      </c>
      <c r="DK1088" s="52">
        <v>80</v>
      </c>
      <c r="DL1088" s="52">
        <v>117.5</v>
      </c>
      <c r="EJ1088" s="159"/>
      <c r="EK1088" s="159"/>
      <c r="EL1088" s="160"/>
      <c r="FA1088" s="78"/>
    </row>
    <row r="1089" spans="64:157">
      <c r="BL1089" s="14"/>
      <c r="BM1089" s="66"/>
      <c r="BN1089" s="55"/>
      <c r="BZ1089" s="14" t="s">
        <v>2909</v>
      </c>
      <c r="CA1089" s="245">
        <v>41726.721932870372</v>
      </c>
      <c r="CB1089" t="s">
        <v>3174</v>
      </c>
      <c r="CF1089" s="71"/>
      <c r="CG1089" s="71"/>
      <c r="CH1089" s="71"/>
      <c r="CU1089" s="78"/>
      <c r="CV1089" s="78"/>
      <c r="CW1089" s="78"/>
      <c r="CX1089" s="78"/>
      <c r="CY1089" s="78"/>
      <c r="DG1089" s="52">
        <v>748</v>
      </c>
      <c r="DH1089" s="52">
        <v>232.21231079101562</v>
      </c>
      <c r="DI1089" s="52">
        <v>-6.1628334224224091E-2</v>
      </c>
      <c r="DJ1089" s="52">
        <v>58.299999237060547</v>
      </c>
      <c r="DK1089" s="52">
        <v>80</v>
      </c>
      <c r="DL1089" s="52">
        <v>117.5</v>
      </c>
      <c r="EJ1089" s="159"/>
      <c r="EK1089" s="159"/>
      <c r="EL1089" s="160"/>
      <c r="FA1089" s="78"/>
    </row>
    <row r="1090" spans="64:157">
      <c r="BL1090" s="14"/>
      <c r="BM1090" s="66"/>
      <c r="BN1090" s="55"/>
      <c r="BZ1090" s="14" t="s">
        <v>2454</v>
      </c>
      <c r="CA1090" s="245">
        <v>41726.721932870372</v>
      </c>
      <c r="CB1090" t="s">
        <v>2220</v>
      </c>
      <c r="CF1090" s="71"/>
      <c r="CG1090" s="71"/>
      <c r="CH1090" s="71"/>
      <c r="CU1090" s="78"/>
      <c r="CV1090" s="78"/>
      <c r="CW1090" s="78"/>
      <c r="CX1090" s="78"/>
      <c r="CY1090" s="78"/>
      <c r="DG1090" s="52">
        <v>748</v>
      </c>
      <c r="DH1090" s="52">
        <v>231.31999206542969</v>
      </c>
      <c r="DI1090" s="52">
        <v>-6.1628334224224091E-2</v>
      </c>
      <c r="DJ1090" s="52">
        <v>64.400001525878906</v>
      </c>
      <c r="DK1090" s="52">
        <v>79</v>
      </c>
      <c r="DL1090" s="52">
        <v>117.5</v>
      </c>
      <c r="EJ1090" s="159"/>
      <c r="EK1090" s="159"/>
      <c r="EL1090" s="160"/>
      <c r="FA1090" s="78"/>
    </row>
    <row r="1091" spans="64:157">
      <c r="BL1091" s="14"/>
      <c r="BM1091" s="66"/>
      <c r="BN1091" s="55"/>
      <c r="BZ1091" s="14" t="s">
        <v>427</v>
      </c>
      <c r="CA1091" s="245">
        <v>41726.721932870372</v>
      </c>
      <c r="CB1091" t="s">
        <v>3175</v>
      </c>
      <c r="CF1091" s="71"/>
      <c r="CG1091" s="71"/>
      <c r="CH1091" s="71"/>
      <c r="DG1091" s="52">
        <v>749</v>
      </c>
      <c r="DH1091" s="52">
        <v>233.60908508300781</v>
      </c>
      <c r="DI1091" s="52">
        <v>-5.4527472704648972E-2</v>
      </c>
      <c r="DJ1091" s="52">
        <v>48.5</v>
      </c>
      <c r="DK1091" s="52">
        <v>78</v>
      </c>
      <c r="DL1091" s="52">
        <v>117.5</v>
      </c>
      <c r="EJ1091" s="159"/>
      <c r="EK1091" s="159"/>
      <c r="EL1091" s="160"/>
      <c r="FA1091" s="78"/>
    </row>
    <row r="1092" spans="64:157">
      <c r="BL1092" s="14"/>
      <c r="BM1092" s="66"/>
      <c r="BN1092" s="55"/>
      <c r="BZ1092" s="14" t="s">
        <v>2903</v>
      </c>
      <c r="CA1092" s="245">
        <v>41726.721932870372</v>
      </c>
      <c r="CB1092" t="s">
        <v>3176</v>
      </c>
      <c r="CF1092" s="71"/>
      <c r="CG1092" s="71"/>
      <c r="CH1092" s="71"/>
      <c r="DG1092" s="52">
        <v>750</v>
      </c>
      <c r="DH1092" s="52">
        <v>231.51951599121094</v>
      </c>
      <c r="DI1092" s="52">
        <v>-4.7861110419034958E-2</v>
      </c>
      <c r="DJ1092" s="52">
        <v>70.400001525878906</v>
      </c>
      <c r="DK1092" s="52">
        <v>78</v>
      </c>
      <c r="DL1092" s="52">
        <v>117.5</v>
      </c>
      <c r="EJ1092" s="159"/>
      <c r="EK1092" s="159"/>
      <c r="EL1092" s="160"/>
      <c r="FA1092" s="78"/>
    </row>
    <row r="1093" spans="64:157">
      <c r="BL1093" s="14"/>
      <c r="BM1093" s="66"/>
      <c r="BN1093" s="55"/>
      <c r="BZ1093" s="14" t="s">
        <v>2905</v>
      </c>
      <c r="CA1093" s="245">
        <v>41726.721932870372</v>
      </c>
      <c r="CB1093" t="s">
        <v>3177</v>
      </c>
      <c r="CF1093" s="71"/>
      <c r="CG1093" s="71"/>
      <c r="CH1093" s="71"/>
      <c r="DG1093" s="52">
        <v>750</v>
      </c>
      <c r="DH1093" s="52">
        <v>233.62994384765625</v>
      </c>
      <c r="DI1093" s="52">
        <v>-4.7861110419034958E-2</v>
      </c>
      <c r="DJ1093" s="52">
        <v>49.400001525878906</v>
      </c>
      <c r="DK1093" s="52">
        <v>78</v>
      </c>
      <c r="DL1093" s="52">
        <v>117.5</v>
      </c>
      <c r="EJ1093" s="159"/>
      <c r="EK1093" s="159"/>
      <c r="EL1093" s="160"/>
      <c r="FA1093" s="78"/>
    </row>
    <row r="1094" spans="64:157">
      <c r="BL1094" s="14"/>
      <c r="BM1094" s="66"/>
      <c r="BN1094" s="55"/>
      <c r="BZ1094" s="14" t="s">
        <v>2907</v>
      </c>
      <c r="CA1094" s="245">
        <v>41726.721944444442</v>
      </c>
      <c r="CB1094" t="s">
        <v>3178</v>
      </c>
      <c r="CF1094" s="71"/>
      <c r="CG1094" s="71"/>
      <c r="CH1094" s="71"/>
      <c r="DG1094" s="52">
        <v>751</v>
      </c>
      <c r="DH1094" s="52">
        <v>231.82162475585937</v>
      </c>
      <c r="DI1094" s="52">
        <v>-4.162924736738205E-2</v>
      </c>
      <c r="DJ1094" s="52">
        <v>69</v>
      </c>
      <c r="DK1094" s="52">
        <v>77</v>
      </c>
      <c r="DL1094" s="52">
        <v>117.5</v>
      </c>
      <c r="EJ1094" s="159"/>
      <c r="EK1094" s="159"/>
      <c r="EL1094" s="160"/>
      <c r="FA1094" s="78"/>
    </row>
    <row r="1095" spans="64:157">
      <c r="BL1095" s="14"/>
      <c r="BM1095" s="66"/>
      <c r="BN1095" s="55"/>
      <c r="BZ1095" s="14" t="s">
        <v>2909</v>
      </c>
      <c r="CA1095" s="245">
        <v>41726.721944444442</v>
      </c>
      <c r="CB1095" t="s">
        <v>3179</v>
      </c>
      <c r="CF1095" s="71"/>
      <c r="CG1095" s="71"/>
      <c r="CH1095" s="71"/>
      <c r="DG1095" s="52">
        <v>752</v>
      </c>
      <c r="DH1095" s="52">
        <v>230.73445129394531</v>
      </c>
      <c r="DI1095" s="52">
        <v>-3.5831879824399948E-2</v>
      </c>
      <c r="DJ1095" s="52">
        <v>65.400001525878906</v>
      </c>
      <c r="DK1095" s="52">
        <v>76</v>
      </c>
      <c r="DL1095" s="52">
        <v>117.5</v>
      </c>
      <c r="EJ1095" s="159"/>
      <c r="EK1095" s="159"/>
      <c r="EL1095" s="160"/>
      <c r="FA1095" s="78"/>
    </row>
    <row r="1096" spans="64:157">
      <c r="BL1096" s="14"/>
      <c r="BM1096" s="66"/>
      <c r="BN1096" s="55"/>
      <c r="BZ1096" s="14" t="s">
        <v>2454</v>
      </c>
      <c r="CA1096" s="245">
        <v>41726.721944444442</v>
      </c>
      <c r="CB1096" t="s">
        <v>2220</v>
      </c>
      <c r="CF1096" s="71"/>
      <c r="CG1096" s="71"/>
      <c r="CH1096" s="71"/>
      <c r="DG1096" s="52">
        <v>753</v>
      </c>
      <c r="DH1096" s="52">
        <v>233.50836181640625</v>
      </c>
      <c r="DI1096" s="52">
        <v>-3.0469007790088654E-2</v>
      </c>
      <c r="DJ1096" s="52">
        <v>46.099998474121094</v>
      </c>
      <c r="DK1096" s="52">
        <v>75</v>
      </c>
      <c r="DL1096" s="52">
        <v>117.5</v>
      </c>
      <c r="EJ1096" s="159"/>
      <c r="EK1096" s="159"/>
      <c r="EL1096" s="160"/>
      <c r="FA1096" s="78"/>
    </row>
    <row r="1097" spans="64:157">
      <c r="BL1097" s="14"/>
      <c r="BM1097" s="66"/>
      <c r="BN1097" s="55"/>
      <c r="BZ1097" s="14" t="s">
        <v>427</v>
      </c>
      <c r="CA1097" s="245">
        <v>41726.721944444442</v>
      </c>
      <c r="CB1097" t="s">
        <v>3180</v>
      </c>
      <c r="CF1097" s="71"/>
      <c r="CG1097" s="71"/>
      <c r="CH1097" s="71"/>
      <c r="DG1097" s="52">
        <v>753</v>
      </c>
      <c r="DH1097" s="52">
        <v>231.4422607421875</v>
      </c>
      <c r="DI1097" s="52">
        <v>-3.0469007790088654E-2</v>
      </c>
      <c r="DJ1097" s="52">
        <v>70.300003051757813</v>
      </c>
      <c r="DK1097" s="52">
        <v>75</v>
      </c>
      <c r="DL1097" s="52">
        <v>117.5</v>
      </c>
      <c r="EJ1097" s="159"/>
      <c r="EK1097" s="159"/>
      <c r="EL1097" s="160"/>
      <c r="FA1097" s="78"/>
    </row>
    <row r="1098" spans="64:157">
      <c r="BL1098" s="14"/>
      <c r="BM1098" s="66"/>
      <c r="BN1098" s="55"/>
      <c r="BZ1098" s="14" t="s">
        <v>2903</v>
      </c>
      <c r="CA1098" s="245">
        <v>41726.721944444442</v>
      </c>
      <c r="CB1098" t="s">
        <v>3181</v>
      </c>
      <c r="CF1098" s="71"/>
      <c r="CG1098" s="71"/>
      <c r="CH1098" s="71"/>
      <c r="DG1098" s="52">
        <v>754</v>
      </c>
      <c r="DH1098" s="52">
        <v>233.5771484375</v>
      </c>
      <c r="DI1098" s="52">
        <v>-2.5540634989738464E-2</v>
      </c>
      <c r="DJ1098" s="52">
        <v>49.299999237060547</v>
      </c>
      <c r="DK1098" s="52">
        <v>75</v>
      </c>
      <c r="DL1098" s="52">
        <v>117.5</v>
      </c>
      <c r="EJ1098" s="159"/>
      <c r="EK1098" s="159"/>
      <c r="EL1098" s="160"/>
      <c r="FA1098" s="78"/>
    </row>
    <row r="1099" spans="64:157">
      <c r="BL1099" s="14"/>
      <c r="BM1099" s="66"/>
      <c r="BN1099" s="55"/>
      <c r="BZ1099" s="14" t="s">
        <v>2905</v>
      </c>
      <c r="CA1099" s="245">
        <v>41726.721944444442</v>
      </c>
      <c r="CB1099" t="s">
        <v>3182</v>
      </c>
      <c r="CF1099" s="71"/>
      <c r="CG1099" s="71"/>
      <c r="CH1099" s="71"/>
      <c r="DG1099" s="52">
        <v>755</v>
      </c>
      <c r="DH1099" s="52">
        <v>231.75294494628906</v>
      </c>
      <c r="DI1099" s="52">
        <v>-2.1046759560704231E-2</v>
      </c>
      <c r="DJ1099" s="52">
        <v>69.099998474121094</v>
      </c>
      <c r="DK1099" s="52">
        <v>74</v>
      </c>
      <c r="DL1099" s="52">
        <v>117.5</v>
      </c>
      <c r="EJ1099" s="159"/>
      <c r="EK1099" s="159"/>
      <c r="EL1099" s="160"/>
      <c r="FA1099" s="78"/>
    </row>
    <row r="1100" spans="64:157">
      <c r="BL1100" s="14"/>
      <c r="BM1100" s="66"/>
      <c r="BN1100" s="55"/>
      <c r="BZ1100" s="14" t="s">
        <v>2907</v>
      </c>
      <c r="CA1100" s="245">
        <v>41726.721944444442</v>
      </c>
      <c r="CB1100" t="s">
        <v>3183</v>
      </c>
      <c r="CF1100" s="71"/>
      <c r="CG1100" s="71"/>
      <c r="CH1100" s="71"/>
      <c r="DG1100" s="52">
        <v>755</v>
      </c>
      <c r="DH1100" s="52">
        <v>231.75294494628906</v>
      </c>
      <c r="DI1100" s="52">
        <v>-2.1046759560704231E-2</v>
      </c>
      <c r="DJ1100" s="52">
        <v>58.5</v>
      </c>
      <c r="DK1100" s="52">
        <v>73</v>
      </c>
      <c r="DL1100" s="52">
        <v>117.5</v>
      </c>
      <c r="EJ1100" s="159"/>
      <c r="EK1100" s="159"/>
      <c r="EL1100" s="160"/>
      <c r="FA1100" s="78"/>
    </row>
    <row r="1101" spans="64:157">
      <c r="BL1101" s="14"/>
      <c r="BM1101" s="66"/>
      <c r="BN1101" s="55"/>
      <c r="BZ1101" s="14" t="s">
        <v>2909</v>
      </c>
      <c r="CA1101" s="245">
        <v>41726.721956018519</v>
      </c>
      <c r="CB1101" t="s">
        <v>3184</v>
      </c>
      <c r="CF1101" s="71"/>
      <c r="CG1101" s="71"/>
      <c r="CH1101" s="71"/>
      <c r="DG1101" s="52">
        <v>756</v>
      </c>
      <c r="DH1101" s="52">
        <v>231.75294494628906</v>
      </c>
      <c r="DI1101" s="52">
        <v>-1.6987383365631104E-2</v>
      </c>
      <c r="DJ1101" s="52">
        <v>59.299999237060547</v>
      </c>
      <c r="DK1101" s="52">
        <v>73</v>
      </c>
      <c r="DL1101" s="52">
        <v>117.5</v>
      </c>
      <c r="EJ1101" s="159"/>
      <c r="EK1101" s="159"/>
      <c r="EL1101" s="160"/>
      <c r="FA1101" s="78"/>
    </row>
    <row r="1102" spans="64:157">
      <c r="BL1102" s="14"/>
      <c r="BM1102" s="66"/>
      <c r="BN1102" s="55"/>
      <c r="BZ1102" s="14" t="s">
        <v>2454</v>
      </c>
      <c r="CA1102" s="245">
        <v>41726.721956018519</v>
      </c>
      <c r="CB1102" t="s">
        <v>2220</v>
      </c>
      <c r="CF1102" s="71"/>
      <c r="CG1102" s="71"/>
      <c r="CH1102" s="71"/>
      <c r="DG1102" s="52">
        <v>757</v>
      </c>
      <c r="DH1102" s="52">
        <v>231.25027465820312</v>
      </c>
      <c r="DI1102" s="52">
        <v>-1.3362502679228783E-2</v>
      </c>
      <c r="DJ1102" s="52">
        <v>62.5</v>
      </c>
      <c r="DK1102" s="52">
        <v>72</v>
      </c>
      <c r="DL1102" s="52">
        <v>117.5</v>
      </c>
      <c r="EJ1102" s="159"/>
      <c r="EK1102" s="159"/>
      <c r="EL1102" s="160"/>
      <c r="FA1102" s="78"/>
    </row>
    <row r="1103" spans="64:157">
      <c r="BL1103" s="14"/>
      <c r="BM1103" s="66"/>
      <c r="BN1103" s="55"/>
      <c r="BZ1103" s="14" t="s">
        <v>427</v>
      </c>
      <c r="CA1103" s="245">
        <v>41726.721956018519</v>
      </c>
      <c r="CB1103" t="s">
        <v>3185</v>
      </c>
      <c r="CF1103" s="71"/>
      <c r="CG1103" s="71"/>
      <c r="CH1103" s="71"/>
      <c r="DG1103" s="52">
        <v>757</v>
      </c>
      <c r="DH1103" s="52">
        <v>231.25027465820312</v>
      </c>
      <c r="DI1103" s="52">
        <v>-1.3362502679228783E-2</v>
      </c>
      <c r="DJ1103" s="52">
        <v>61.200000762939453</v>
      </c>
      <c r="DK1103" s="52">
        <v>72</v>
      </c>
      <c r="DL1103" s="52">
        <v>117.5</v>
      </c>
      <c r="EJ1103" s="159"/>
      <c r="EK1103" s="159"/>
      <c r="EL1103" s="160"/>
      <c r="FA1103" s="78"/>
    </row>
    <row r="1104" spans="64:157">
      <c r="BL1104" s="14"/>
      <c r="BM1104" s="66"/>
      <c r="BN1104" s="55"/>
      <c r="BZ1104" s="14" t="s">
        <v>2903</v>
      </c>
      <c r="CA1104" s="245">
        <v>41726.721956018519</v>
      </c>
      <c r="CB1104" t="s">
        <v>3186</v>
      </c>
      <c r="CF1104" s="71"/>
      <c r="CG1104" s="71"/>
      <c r="CH1104" s="71"/>
      <c r="DG1104" s="52">
        <v>758</v>
      </c>
      <c r="DH1104" s="52">
        <v>231.25027465820312</v>
      </c>
      <c r="DI1104" s="52">
        <v>-1.0172120295464993E-2</v>
      </c>
      <c r="DJ1104" s="52">
        <v>61.599998474121094</v>
      </c>
      <c r="DK1104" s="52">
        <v>71</v>
      </c>
      <c r="DL1104" s="52">
        <v>117.5</v>
      </c>
      <c r="EJ1104" s="159"/>
      <c r="EK1104" s="159"/>
      <c r="EL1104" s="160"/>
      <c r="FA1104" s="78"/>
    </row>
    <row r="1105" spans="64:157">
      <c r="BL1105" s="14"/>
      <c r="BM1105" s="66"/>
      <c r="BN1105" s="55"/>
      <c r="BZ1105" s="14" t="s">
        <v>2905</v>
      </c>
      <c r="CA1105" s="245">
        <v>41726.721956018519</v>
      </c>
      <c r="CB1105" t="s">
        <v>3187</v>
      </c>
      <c r="CF1105" s="71"/>
      <c r="CG1105" s="71"/>
      <c r="CH1105" s="71"/>
      <c r="DG1105" s="52">
        <v>759</v>
      </c>
      <c r="DH1105" s="52">
        <v>230.80879211425781</v>
      </c>
      <c r="DI1105" s="52">
        <v>-7.4162357486784458E-3</v>
      </c>
      <c r="DJ1105" s="52">
        <v>62.200000762939453</v>
      </c>
      <c r="DK1105" s="52">
        <v>71</v>
      </c>
      <c r="DL1105" s="52">
        <v>117.5</v>
      </c>
      <c r="EJ1105" s="159"/>
      <c r="EK1105" s="159"/>
      <c r="EL1105" s="160"/>
      <c r="FA1105" s="78"/>
    </row>
    <row r="1106" spans="64:157">
      <c r="BL1106" s="14"/>
      <c r="BM1106" s="66"/>
      <c r="BN1106" s="55"/>
      <c r="BZ1106" s="14" t="s">
        <v>2907</v>
      </c>
      <c r="CA1106" s="245">
        <v>41726.721956018519</v>
      </c>
      <c r="CB1106" t="s">
        <v>3188</v>
      </c>
      <c r="CF1106" s="71"/>
      <c r="CG1106" s="71"/>
      <c r="CH1106" s="71"/>
      <c r="DG1106" s="52">
        <v>759</v>
      </c>
      <c r="DH1106" s="52">
        <v>230.80879211425781</v>
      </c>
      <c r="DI1106" s="52">
        <v>-7.4162357486784458E-3</v>
      </c>
      <c r="DJ1106" s="52">
        <v>58.900001525878906</v>
      </c>
      <c r="DK1106" s="52">
        <v>70</v>
      </c>
      <c r="DL1106" s="52">
        <v>117.5</v>
      </c>
      <c r="EJ1106" s="159"/>
      <c r="EK1106" s="159"/>
      <c r="EL1106" s="160"/>
      <c r="FA1106" s="78"/>
    </row>
    <row r="1107" spans="64:157">
      <c r="BL1107" s="14"/>
      <c r="BM1107" s="66"/>
      <c r="BN1107" s="55"/>
      <c r="BZ1107" s="14" t="s">
        <v>2909</v>
      </c>
      <c r="CA1107" s="245">
        <v>41726.721967592595</v>
      </c>
      <c r="CB1107" t="s">
        <v>3189</v>
      </c>
      <c r="CF1107" s="71"/>
      <c r="CG1107" s="71"/>
      <c r="CH1107" s="71"/>
      <c r="DG1107" s="52">
        <v>760</v>
      </c>
      <c r="DH1107" s="52">
        <v>229.8477783203125</v>
      </c>
      <c r="DI1107" s="52">
        <v>-5.0948485732078552E-3</v>
      </c>
      <c r="DJ1107" s="52">
        <v>64.800003051757812</v>
      </c>
      <c r="DK1107" s="52">
        <v>70</v>
      </c>
      <c r="DL1107" s="52">
        <v>117.5</v>
      </c>
      <c r="EJ1107" s="159"/>
      <c r="EK1107" s="159"/>
      <c r="EL1107" s="160"/>
      <c r="FA1107" s="78"/>
    </row>
    <row r="1108" spans="64:157">
      <c r="BL1108" s="14"/>
      <c r="BM1108" s="66"/>
      <c r="BN1108" s="55"/>
      <c r="BZ1108" s="14" t="s">
        <v>2454</v>
      </c>
      <c r="CA1108" s="245">
        <v>41726.721967592595</v>
      </c>
      <c r="CB1108" t="s">
        <v>2220</v>
      </c>
      <c r="CF1108" s="71"/>
      <c r="CG1108" s="71"/>
      <c r="CH1108" s="71"/>
      <c r="DG1108" s="52">
        <v>761</v>
      </c>
      <c r="DH1108" s="52">
        <v>229.8477783203125</v>
      </c>
      <c r="DI1108" s="52">
        <v>-3.2079590018838644E-3</v>
      </c>
      <c r="DJ1108" s="52">
        <v>59.799999237060547</v>
      </c>
      <c r="DK1108" s="52">
        <v>69</v>
      </c>
      <c r="DL1108" s="52">
        <v>117.5</v>
      </c>
      <c r="EJ1108" s="159"/>
      <c r="EK1108" s="159"/>
      <c r="EL1108" s="160"/>
      <c r="FA1108" s="78"/>
    </row>
    <row r="1109" spans="64:157">
      <c r="BL1109" s="14"/>
      <c r="BM1109" s="66"/>
      <c r="BN1109" s="55"/>
      <c r="BZ1109" s="14" t="s">
        <v>427</v>
      </c>
      <c r="CA1109" s="245">
        <v>41726.721967592595</v>
      </c>
      <c r="CB1109" t="s">
        <v>3190</v>
      </c>
      <c r="CF1109" s="71"/>
      <c r="CG1109" s="71"/>
      <c r="CH1109" s="71"/>
      <c r="DG1109" s="52">
        <v>761</v>
      </c>
      <c r="DH1109" s="52">
        <v>231.48713684082031</v>
      </c>
      <c r="DI1109" s="52">
        <v>-3.2079590018838644E-3</v>
      </c>
      <c r="DJ1109" s="52">
        <v>51.799999237060547</v>
      </c>
      <c r="DK1109" s="52">
        <v>69</v>
      </c>
      <c r="DL1109" s="52">
        <v>117.5</v>
      </c>
      <c r="EJ1109" s="159"/>
      <c r="EK1109" s="159"/>
      <c r="EL1109" s="160"/>
      <c r="FA1109" s="78"/>
    </row>
    <row r="1110" spans="64:157">
      <c r="BL1110" s="14"/>
      <c r="BM1110" s="66"/>
      <c r="BN1110" s="55"/>
      <c r="BZ1110" s="14" t="s">
        <v>2903</v>
      </c>
      <c r="CA1110" s="245">
        <v>41726.721967592595</v>
      </c>
      <c r="CB1110" t="s">
        <v>3191</v>
      </c>
      <c r="CF1110" s="71"/>
      <c r="CG1110" s="71"/>
      <c r="CH1110" s="71"/>
      <c r="DG1110" s="52">
        <v>762</v>
      </c>
      <c r="DH1110" s="52">
        <v>229.78678894042969</v>
      </c>
      <c r="DI1110" s="52">
        <v>-1.7555668018758297E-3</v>
      </c>
      <c r="DJ1110" s="52">
        <v>68.5</v>
      </c>
      <c r="DK1110" s="52">
        <v>68</v>
      </c>
      <c r="DL1110" s="52">
        <v>117.5</v>
      </c>
      <c r="EJ1110" s="159"/>
      <c r="EK1110" s="159"/>
      <c r="EL1110" s="160"/>
      <c r="FA1110" s="78"/>
    </row>
    <row r="1111" spans="64:157">
      <c r="BL1111" s="14"/>
      <c r="BM1111" s="66"/>
      <c r="BN1111" s="55"/>
      <c r="BZ1111" s="14" t="s">
        <v>2905</v>
      </c>
      <c r="CA1111" s="245">
        <v>41726.721967592595</v>
      </c>
      <c r="CB1111" t="s">
        <v>3192</v>
      </c>
      <c r="CF1111" s="71"/>
      <c r="CG1111" s="71"/>
      <c r="CH1111" s="71"/>
      <c r="DG1111" s="52">
        <v>763</v>
      </c>
      <c r="DH1111" s="52">
        <v>232.50663757324219</v>
      </c>
      <c r="DI1111" s="52">
        <v>-7.3767232242971659E-4</v>
      </c>
      <c r="DJ1111" s="52">
        <v>46.400001525878906</v>
      </c>
      <c r="DK1111" s="52">
        <v>68</v>
      </c>
      <c r="DL1111" s="52">
        <v>117.5</v>
      </c>
      <c r="EJ1111" s="159"/>
      <c r="EK1111" s="159"/>
      <c r="EL1111" s="160"/>
      <c r="FA1111" s="78"/>
    </row>
    <row r="1112" spans="64:157">
      <c r="BL1112" s="14"/>
      <c r="BM1112" s="66"/>
      <c r="BN1112" s="55"/>
      <c r="BZ1112" s="14" t="s">
        <v>2907</v>
      </c>
      <c r="CA1112" s="245">
        <v>41726.721967592595</v>
      </c>
      <c r="CB1112" t="s">
        <v>3193</v>
      </c>
      <c r="CF1112" s="71"/>
      <c r="CG1112" s="71"/>
      <c r="CH1112" s="71"/>
      <c r="DG1112" s="52">
        <v>763</v>
      </c>
      <c r="DH1112" s="52">
        <v>231.00648498535156</v>
      </c>
      <c r="DI1112" s="52">
        <v>-7.3767232242971659E-4</v>
      </c>
      <c r="DJ1112" s="52">
        <v>67.5</v>
      </c>
      <c r="DK1112" s="52">
        <v>67</v>
      </c>
      <c r="DL1112" s="52">
        <v>117.5</v>
      </c>
      <c r="EJ1112" s="159"/>
      <c r="EK1112" s="159"/>
      <c r="EL1112" s="160"/>
      <c r="FA1112" s="78"/>
    </row>
    <row r="1113" spans="64:157">
      <c r="BL1113" s="14"/>
      <c r="BM1113" s="66"/>
      <c r="BN1113" s="55"/>
      <c r="BZ1113" s="14" t="s">
        <v>2909</v>
      </c>
      <c r="CA1113" s="245">
        <v>41726.721979166665</v>
      </c>
      <c r="CB1113" t="s">
        <v>3194</v>
      </c>
      <c r="CF1113" s="71"/>
      <c r="CG1113" s="71"/>
      <c r="CH1113" s="71"/>
      <c r="DG1113" s="52">
        <v>764</v>
      </c>
      <c r="DH1113" s="52">
        <v>231.00648498535156</v>
      </c>
      <c r="DI1113" s="52">
        <v>-1.5427531616296619E-4</v>
      </c>
      <c r="DJ1113" s="52">
        <v>59.900001525878906</v>
      </c>
      <c r="DK1113" s="52">
        <v>66</v>
      </c>
      <c r="DL1113" s="52">
        <v>117.5</v>
      </c>
      <c r="EJ1113" s="159"/>
      <c r="EK1113" s="159"/>
      <c r="EL1113" s="160"/>
      <c r="FA1113" s="78"/>
    </row>
    <row r="1114" spans="64:157">
      <c r="BL1114" s="14"/>
      <c r="BM1114" s="66"/>
      <c r="BN1114" s="55"/>
      <c r="BZ1114" s="14" t="s">
        <v>2454</v>
      </c>
      <c r="CA1114" s="245">
        <v>41726.721979166665</v>
      </c>
      <c r="CB1114" t="s">
        <v>2220</v>
      </c>
      <c r="CF1114" s="71"/>
      <c r="CG1114" s="71"/>
      <c r="CH1114" s="71"/>
      <c r="EJ1114" s="159"/>
      <c r="EK1114" s="159"/>
      <c r="EL1114" s="160"/>
      <c r="FA1114" s="78"/>
    </row>
    <row r="1115" spans="64:157">
      <c r="BL1115" s="14"/>
      <c r="BM1115" s="66"/>
      <c r="BN1115" s="55"/>
      <c r="BZ1115" s="14" t="s">
        <v>427</v>
      </c>
      <c r="CA1115" s="245">
        <v>41726.721979166665</v>
      </c>
      <c r="CB1115" t="s">
        <v>3195</v>
      </c>
      <c r="CF1115" s="71"/>
      <c r="CG1115" s="71"/>
      <c r="CH1115" s="71"/>
      <c r="EJ1115" s="159"/>
      <c r="EK1115" s="159"/>
      <c r="EL1115" s="160"/>
      <c r="FA1115" s="78"/>
    </row>
    <row r="1116" spans="64:157">
      <c r="BL1116" s="14"/>
      <c r="BM1116" s="66"/>
      <c r="BN1116" s="55"/>
      <c r="BZ1116" s="14" t="s">
        <v>2903</v>
      </c>
      <c r="CA1116" s="245">
        <v>41726.721979166665</v>
      </c>
      <c r="CB1116" t="s">
        <v>3196</v>
      </c>
      <c r="CF1116" s="71"/>
      <c r="CG1116" s="71"/>
      <c r="CH1116" s="71"/>
      <c r="EJ1116" s="159"/>
      <c r="EK1116" s="159"/>
      <c r="EL1116" s="160"/>
      <c r="FA1116" s="78"/>
    </row>
    <row r="1117" spans="64:157">
      <c r="BL1117" s="14"/>
      <c r="BM1117" s="66"/>
      <c r="BN1117" s="55"/>
      <c r="BZ1117" s="14" t="s">
        <v>2905</v>
      </c>
      <c r="CA1117" s="245">
        <v>41726.721979166665</v>
      </c>
      <c r="CB1117" t="s">
        <v>3197</v>
      </c>
      <c r="CF1117" s="71"/>
      <c r="CG1117" s="71"/>
      <c r="CH1117" s="71"/>
      <c r="EJ1117" s="159"/>
      <c r="EK1117" s="159"/>
      <c r="EL1117" s="160"/>
      <c r="FA1117" s="78"/>
    </row>
    <row r="1118" spans="64:157">
      <c r="BL1118" s="14"/>
      <c r="BM1118" s="66"/>
      <c r="BN1118" s="55"/>
      <c r="BZ1118" s="14" t="s">
        <v>2907</v>
      </c>
      <c r="CA1118" s="245">
        <v>41726.721979166665</v>
      </c>
      <c r="CB1118" t="s">
        <v>3198</v>
      </c>
      <c r="CF1118" s="71"/>
      <c r="CG1118" s="71"/>
      <c r="CH1118" s="71"/>
      <c r="EJ1118" s="159"/>
      <c r="EK1118" s="159"/>
      <c r="EL1118" s="160"/>
      <c r="FA1118" s="78"/>
    </row>
    <row r="1119" spans="64:157">
      <c r="BL1119" s="14"/>
      <c r="BM1119" s="66"/>
      <c r="BN1119" s="55"/>
      <c r="BZ1119" s="14" t="s">
        <v>2909</v>
      </c>
      <c r="CA1119" s="245">
        <v>41726.721990740742</v>
      </c>
      <c r="CB1119" t="s">
        <v>3199</v>
      </c>
      <c r="CF1119" s="71"/>
      <c r="CG1119" s="71"/>
      <c r="CH1119" s="71"/>
      <c r="EJ1119" s="159"/>
      <c r="EK1119" s="159"/>
      <c r="EL1119" s="160"/>
      <c r="FA1119" s="78"/>
    </row>
    <row r="1120" spans="64:157">
      <c r="BL1120" s="14"/>
      <c r="BM1120" s="66"/>
      <c r="BN1120" s="55"/>
      <c r="BZ1120" s="14" t="s">
        <v>2454</v>
      </c>
      <c r="CA1120" s="245">
        <v>41726.721990740742</v>
      </c>
      <c r="CB1120" t="s">
        <v>2220</v>
      </c>
      <c r="CF1120" s="71"/>
      <c r="CG1120" s="71"/>
      <c r="CH1120" s="71"/>
      <c r="EJ1120" s="159"/>
      <c r="EK1120" s="159"/>
      <c r="EL1120" s="160"/>
      <c r="FA1120" s="78"/>
    </row>
    <row r="1121" spans="64:157">
      <c r="BL1121" s="14"/>
      <c r="BM1121" s="66"/>
      <c r="BN1121" s="55"/>
      <c r="BZ1121" s="14" t="s">
        <v>427</v>
      </c>
      <c r="CA1121" s="245">
        <v>41726.721990740742</v>
      </c>
      <c r="CB1121" t="s">
        <v>3200</v>
      </c>
      <c r="CF1121" s="71"/>
      <c r="CG1121" s="71"/>
      <c r="CH1121" s="71"/>
      <c r="EJ1121" s="159"/>
      <c r="EK1121" s="159"/>
      <c r="EL1121" s="160"/>
      <c r="FA1121" s="78"/>
    </row>
    <row r="1122" spans="64:157">
      <c r="BL1122" s="14"/>
      <c r="BM1122" s="66"/>
      <c r="BN1122" s="55"/>
      <c r="BZ1122" s="14" t="s">
        <v>2903</v>
      </c>
      <c r="CA1122" s="245">
        <v>41726.721990740742</v>
      </c>
      <c r="CB1122" t="s">
        <v>3201</v>
      </c>
      <c r="CF1122" s="71"/>
      <c r="CG1122" s="71"/>
      <c r="CH1122" s="71"/>
      <c r="EJ1122" s="159"/>
      <c r="EK1122" s="159"/>
      <c r="EL1122" s="160"/>
      <c r="FA1122" s="78"/>
    </row>
    <row r="1123" spans="64:157">
      <c r="BL1123" s="14"/>
      <c r="BM1123" s="66"/>
      <c r="BN1123" s="55"/>
      <c r="BZ1123" s="14" t="s">
        <v>2905</v>
      </c>
      <c r="CA1123" s="245">
        <v>41726.721990740742</v>
      </c>
      <c r="CB1123" t="s">
        <v>3202</v>
      </c>
      <c r="CF1123" s="71"/>
      <c r="CG1123" s="71"/>
      <c r="CH1123" s="71"/>
      <c r="EJ1123" s="159"/>
      <c r="EK1123" s="159"/>
      <c r="EL1123" s="160"/>
      <c r="FA1123" s="78"/>
    </row>
    <row r="1124" spans="64:157">
      <c r="BL1124" s="14"/>
      <c r="BM1124" s="66"/>
      <c r="BN1124" s="55"/>
      <c r="BZ1124" s="14" t="s">
        <v>2907</v>
      </c>
      <c r="CA1124" s="245">
        <v>41726.721990740742</v>
      </c>
      <c r="CB1124" t="s">
        <v>3203</v>
      </c>
      <c r="CF1124" s="71"/>
      <c r="CG1124" s="71"/>
      <c r="CH1124" s="71"/>
      <c r="EJ1124" s="159"/>
      <c r="EK1124" s="159"/>
      <c r="EL1124" s="160"/>
      <c r="FA1124" s="78"/>
    </row>
    <row r="1125" spans="64:157">
      <c r="BL1125" s="14"/>
      <c r="BM1125" s="66"/>
      <c r="BN1125" s="55"/>
      <c r="BZ1125" s="14" t="s">
        <v>2909</v>
      </c>
      <c r="CA1125" s="245">
        <v>41726.721990740742</v>
      </c>
      <c r="CB1125" t="s">
        <v>3204</v>
      </c>
      <c r="CF1125" s="71"/>
      <c r="CG1125" s="71"/>
      <c r="CH1125" s="71"/>
      <c r="EJ1125" s="159"/>
      <c r="EK1125" s="159"/>
      <c r="EL1125" s="160"/>
      <c r="FA1125" s="78"/>
    </row>
    <row r="1126" spans="64:157">
      <c r="BL1126" s="14"/>
      <c r="BM1126" s="66"/>
      <c r="BN1126" s="55"/>
      <c r="BZ1126" s="14" t="s">
        <v>2454</v>
      </c>
      <c r="CA1126" s="245">
        <v>41726.722002314818</v>
      </c>
      <c r="CB1126" t="s">
        <v>2220</v>
      </c>
      <c r="CF1126" s="71"/>
      <c r="CG1126" s="71"/>
      <c r="CH1126" s="71"/>
      <c r="EJ1126" s="159"/>
      <c r="EK1126" s="159"/>
      <c r="EL1126" s="160"/>
      <c r="FA1126" s="78"/>
    </row>
    <row r="1127" spans="64:157">
      <c r="BL1127" s="14"/>
      <c r="BM1127" s="66"/>
      <c r="BN1127" s="55"/>
      <c r="BZ1127" s="14" t="s">
        <v>427</v>
      </c>
      <c r="CA1127" s="245">
        <v>41726.722002314818</v>
      </c>
      <c r="CB1127" t="s">
        <v>3205</v>
      </c>
      <c r="CF1127" s="71"/>
      <c r="CG1127" s="71"/>
      <c r="CH1127" s="71"/>
      <c r="EJ1127" s="159"/>
      <c r="EK1127" s="159"/>
      <c r="EL1127" s="160"/>
      <c r="FA1127" s="78"/>
    </row>
    <row r="1128" spans="64:157">
      <c r="BL1128" s="14"/>
      <c r="BM1128" s="66"/>
      <c r="BN1128" s="55"/>
      <c r="BZ1128" s="14" t="s">
        <v>2903</v>
      </c>
      <c r="CA1128" s="245">
        <v>41726.722002314818</v>
      </c>
      <c r="CB1128" t="s">
        <v>3206</v>
      </c>
      <c r="CF1128" s="71"/>
      <c r="CG1128" s="71"/>
      <c r="CH1128" s="71"/>
      <c r="EJ1128" s="159"/>
      <c r="EK1128" s="159"/>
      <c r="EL1128" s="160"/>
      <c r="FA1128" s="78"/>
    </row>
    <row r="1129" spans="64:157">
      <c r="BL1129" s="14"/>
      <c r="BM1129" s="66"/>
      <c r="BN1129" s="55"/>
      <c r="BZ1129" s="14" t="s">
        <v>2905</v>
      </c>
      <c r="CA1129" s="245">
        <v>41726.722002314818</v>
      </c>
      <c r="CB1129" t="s">
        <v>3207</v>
      </c>
      <c r="CF1129" s="71"/>
      <c r="CG1129" s="71"/>
      <c r="CH1129" s="71"/>
      <c r="EJ1129" s="159"/>
      <c r="EK1129" s="159"/>
      <c r="EL1129" s="160"/>
      <c r="FA1129" s="78"/>
    </row>
    <row r="1130" spans="64:157">
      <c r="BL1130" s="14"/>
      <c r="BM1130" s="66"/>
      <c r="BN1130" s="55"/>
      <c r="BZ1130" s="14" t="s">
        <v>2907</v>
      </c>
      <c r="CA1130" s="245">
        <v>41726.722002314818</v>
      </c>
      <c r="CB1130" t="s">
        <v>3208</v>
      </c>
      <c r="CF1130" s="71"/>
      <c r="CG1130" s="71"/>
      <c r="CH1130" s="71"/>
      <c r="EJ1130" s="159"/>
      <c r="EK1130" s="159"/>
      <c r="EL1130" s="160"/>
      <c r="FA1130" s="78"/>
    </row>
    <row r="1131" spans="64:157">
      <c r="BL1131" s="14"/>
      <c r="BM1131" s="66"/>
      <c r="BN1131" s="55"/>
      <c r="BZ1131" s="14" t="s">
        <v>2909</v>
      </c>
      <c r="CA1131" s="245">
        <v>41726.722002314818</v>
      </c>
      <c r="CB1131" t="s">
        <v>3209</v>
      </c>
      <c r="CF1131" s="71"/>
      <c r="CG1131" s="71"/>
      <c r="CH1131" s="71"/>
      <c r="EJ1131" s="159"/>
      <c r="EK1131" s="159"/>
      <c r="EL1131" s="160"/>
      <c r="FA1131" s="78"/>
    </row>
    <row r="1132" spans="64:157">
      <c r="BL1132" s="14"/>
      <c r="BM1132" s="66"/>
      <c r="BN1132" s="55"/>
      <c r="BZ1132" s="14" t="s">
        <v>2454</v>
      </c>
      <c r="CA1132" s="245">
        <v>41726.722013888888</v>
      </c>
      <c r="CB1132" t="s">
        <v>2220</v>
      </c>
      <c r="CF1132" s="71"/>
      <c r="CG1132" s="71"/>
      <c r="CH1132" s="71"/>
      <c r="EJ1132" s="159"/>
      <c r="EK1132" s="159"/>
      <c r="EL1132" s="160"/>
      <c r="FA1132" s="78"/>
    </row>
    <row r="1133" spans="64:157">
      <c r="BL1133" s="14"/>
      <c r="BM1133" s="66"/>
      <c r="BN1133" s="55"/>
      <c r="BZ1133" s="14" t="s">
        <v>427</v>
      </c>
      <c r="CA1133" s="245">
        <v>41726.722013888888</v>
      </c>
      <c r="CB1133" t="s">
        <v>3210</v>
      </c>
      <c r="CF1133" s="71"/>
      <c r="CG1133" s="71"/>
      <c r="CH1133" s="71"/>
      <c r="EJ1133" s="159"/>
      <c r="EK1133" s="159"/>
      <c r="EL1133" s="160"/>
      <c r="FA1133" s="78"/>
    </row>
    <row r="1134" spans="64:157">
      <c r="BL1134" s="14"/>
      <c r="BM1134" s="66"/>
      <c r="BN1134" s="55"/>
      <c r="BZ1134" s="14" t="s">
        <v>2903</v>
      </c>
      <c r="CA1134" s="245">
        <v>41726.722013888888</v>
      </c>
      <c r="CB1134" t="s">
        <v>3211</v>
      </c>
      <c r="CF1134" s="71"/>
      <c r="CG1134" s="71"/>
      <c r="CH1134" s="71"/>
      <c r="EJ1134" s="159"/>
      <c r="EK1134" s="159"/>
      <c r="EL1134" s="160"/>
      <c r="FA1134" s="78"/>
    </row>
    <row r="1135" spans="64:157">
      <c r="BL1135" s="14"/>
      <c r="BM1135" s="66"/>
      <c r="BN1135" s="55"/>
      <c r="BZ1135" s="14" t="s">
        <v>2905</v>
      </c>
      <c r="CA1135" s="245">
        <v>41726.722013888888</v>
      </c>
      <c r="CB1135" t="s">
        <v>3212</v>
      </c>
      <c r="CF1135" s="71"/>
      <c r="CG1135" s="71"/>
      <c r="CH1135" s="71"/>
      <c r="EJ1135" s="159"/>
      <c r="EK1135" s="159"/>
      <c r="EL1135" s="160"/>
      <c r="FA1135" s="78"/>
    </row>
    <row r="1136" spans="64:157">
      <c r="BL1136" s="14"/>
      <c r="BM1136" s="66"/>
      <c r="BN1136" s="55"/>
      <c r="BZ1136" s="14" t="s">
        <v>2907</v>
      </c>
      <c r="CA1136" s="245">
        <v>41726.722013888888</v>
      </c>
      <c r="CB1136" t="s">
        <v>3213</v>
      </c>
      <c r="CF1136" s="71"/>
      <c r="CG1136" s="71"/>
      <c r="CH1136" s="71"/>
      <c r="EJ1136" s="159"/>
      <c r="EK1136" s="159"/>
      <c r="EL1136" s="160"/>
      <c r="FA1136" s="78"/>
    </row>
    <row r="1137" spans="64:157">
      <c r="BL1137" s="14"/>
      <c r="BM1137" s="66"/>
      <c r="BN1137" s="55"/>
      <c r="BZ1137" s="14" t="s">
        <v>2909</v>
      </c>
      <c r="CA1137" s="245">
        <v>41726.722013888888</v>
      </c>
      <c r="CB1137" t="s">
        <v>3214</v>
      </c>
      <c r="CF1137" s="71"/>
      <c r="CG1137" s="71"/>
      <c r="CH1137" s="71"/>
      <c r="EJ1137" s="159"/>
      <c r="EK1137" s="159"/>
      <c r="EL1137" s="160"/>
      <c r="FA1137" s="78"/>
    </row>
    <row r="1138" spans="64:157">
      <c r="BL1138" s="14"/>
      <c r="BM1138" s="66"/>
      <c r="BN1138" s="55"/>
      <c r="BZ1138" s="14" t="s">
        <v>2454</v>
      </c>
      <c r="CA1138" s="245">
        <v>41726.722025462965</v>
      </c>
      <c r="CB1138" t="s">
        <v>2220</v>
      </c>
      <c r="CF1138" s="71"/>
      <c r="CG1138" s="71"/>
      <c r="CH1138" s="71"/>
      <c r="EJ1138" s="159"/>
      <c r="EK1138" s="159"/>
      <c r="EL1138" s="160"/>
      <c r="FA1138" s="78"/>
    </row>
    <row r="1139" spans="64:157">
      <c r="BL1139" s="14"/>
      <c r="BM1139" s="66"/>
      <c r="BN1139" s="55"/>
      <c r="BZ1139" s="14" t="s">
        <v>427</v>
      </c>
      <c r="CA1139" s="245">
        <v>41726.722025462965</v>
      </c>
      <c r="CB1139" t="s">
        <v>3215</v>
      </c>
      <c r="CF1139" s="71"/>
      <c r="CG1139" s="71"/>
      <c r="CH1139" s="71"/>
      <c r="EJ1139" s="159"/>
      <c r="EK1139" s="159"/>
      <c r="EL1139" s="160"/>
      <c r="FA1139" s="78"/>
    </row>
    <row r="1140" spans="64:157">
      <c r="BL1140" s="14"/>
      <c r="BM1140" s="66"/>
      <c r="BN1140" s="55"/>
      <c r="BZ1140" s="14" t="s">
        <v>2903</v>
      </c>
      <c r="CA1140" s="245">
        <v>41726.722025462965</v>
      </c>
      <c r="CB1140" t="s">
        <v>3216</v>
      </c>
      <c r="CF1140" s="71"/>
      <c r="CG1140" s="71"/>
      <c r="CH1140" s="71"/>
      <c r="EJ1140" s="159"/>
      <c r="EK1140" s="159"/>
      <c r="EL1140" s="160"/>
      <c r="FA1140" s="78"/>
    </row>
    <row r="1141" spans="64:157">
      <c r="BL1141" s="14"/>
      <c r="BM1141" s="66"/>
      <c r="BN1141" s="55"/>
      <c r="BZ1141" s="14" t="s">
        <v>2905</v>
      </c>
      <c r="CA1141" s="245">
        <v>41726.722025462965</v>
      </c>
      <c r="CB1141" t="s">
        <v>3217</v>
      </c>
      <c r="CF1141" s="71"/>
      <c r="CG1141" s="71"/>
      <c r="CH1141" s="71"/>
      <c r="EJ1141" s="159"/>
      <c r="EK1141" s="159"/>
      <c r="EL1141" s="160"/>
      <c r="FA1141" s="78"/>
    </row>
    <row r="1142" spans="64:157">
      <c r="BL1142" s="14"/>
      <c r="BM1142" s="66"/>
      <c r="BN1142" s="55"/>
      <c r="BZ1142" s="14" t="s">
        <v>2907</v>
      </c>
      <c r="CA1142" s="245">
        <v>41726.722025462965</v>
      </c>
      <c r="CB1142" t="s">
        <v>3218</v>
      </c>
      <c r="CF1142" s="71"/>
      <c r="CG1142" s="71"/>
      <c r="CH1142" s="71"/>
      <c r="EJ1142" s="159"/>
      <c r="EK1142" s="159"/>
      <c r="EL1142" s="160"/>
      <c r="FA1142" s="78"/>
    </row>
    <row r="1143" spans="64:157">
      <c r="BL1143" s="14"/>
      <c r="BM1143" s="66"/>
      <c r="BN1143" s="55"/>
      <c r="BZ1143" s="14" t="s">
        <v>2909</v>
      </c>
      <c r="CA1143" s="245">
        <v>41726.722025462965</v>
      </c>
      <c r="CB1143" t="s">
        <v>3219</v>
      </c>
      <c r="CF1143" s="71"/>
      <c r="CG1143" s="71"/>
      <c r="CH1143" s="71"/>
      <c r="EJ1143" s="159"/>
      <c r="EK1143" s="159"/>
      <c r="EL1143" s="160"/>
      <c r="FA1143" s="78"/>
    </row>
    <row r="1144" spans="64:157">
      <c r="BL1144" s="14"/>
      <c r="BM1144" s="66"/>
      <c r="BN1144" s="55"/>
      <c r="BZ1144" s="14" t="s">
        <v>2454</v>
      </c>
      <c r="CA1144" s="245">
        <v>41726.722037037034</v>
      </c>
      <c r="CB1144" t="s">
        <v>2220</v>
      </c>
      <c r="CF1144" s="71"/>
      <c r="CG1144" s="71"/>
      <c r="CH1144" s="71"/>
      <c r="EJ1144" s="159"/>
      <c r="EK1144" s="159"/>
      <c r="EL1144" s="160"/>
      <c r="FA1144" s="78"/>
    </row>
    <row r="1145" spans="64:157">
      <c r="BL1145" s="14"/>
      <c r="BM1145" s="66"/>
      <c r="BN1145" s="55"/>
      <c r="BZ1145" s="14" t="s">
        <v>427</v>
      </c>
      <c r="CA1145" s="245">
        <v>41726.722037037034</v>
      </c>
      <c r="CB1145" t="s">
        <v>3220</v>
      </c>
      <c r="CF1145" s="71"/>
      <c r="CG1145" s="71"/>
      <c r="CH1145" s="71"/>
      <c r="EJ1145" s="159"/>
      <c r="EK1145" s="159"/>
      <c r="EL1145" s="160"/>
      <c r="FA1145" s="78"/>
    </row>
    <row r="1146" spans="64:157">
      <c r="BL1146" s="14"/>
      <c r="BM1146" s="66"/>
      <c r="BN1146" s="55"/>
      <c r="BZ1146" s="14" t="s">
        <v>2903</v>
      </c>
      <c r="CA1146" s="245">
        <v>41726.722037037034</v>
      </c>
      <c r="CB1146" t="s">
        <v>3221</v>
      </c>
      <c r="CF1146" s="71"/>
      <c r="CG1146" s="71"/>
      <c r="CH1146" s="71"/>
      <c r="EJ1146" s="159"/>
      <c r="EK1146" s="159"/>
      <c r="EL1146" s="160"/>
      <c r="FA1146" s="78"/>
    </row>
    <row r="1147" spans="64:157">
      <c r="BL1147" s="14"/>
      <c r="BM1147" s="66"/>
      <c r="BN1147" s="55"/>
      <c r="BZ1147" s="14" t="s">
        <v>2905</v>
      </c>
      <c r="CA1147" s="245">
        <v>41726.722037037034</v>
      </c>
      <c r="CB1147" t="s">
        <v>3222</v>
      </c>
      <c r="CF1147" s="71"/>
      <c r="CG1147" s="71"/>
      <c r="CH1147" s="71"/>
      <c r="EJ1147" s="159"/>
      <c r="EK1147" s="159"/>
      <c r="EL1147" s="160"/>
      <c r="FA1147" s="78"/>
    </row>
    <row r="1148" spans="64:157">
      <c r="BL1148" s="14"/>
      <c r="BM1148" s="66"/>
      <c r="BN1148" s="55"/>
      <c r="BZ1148" s="14" t="s">
        <v>2907</v>
      </c>
      <c r="CA1148" s="245">
        <v>41726.722037037034</v>
      </c>
      <c r="CB1148" t="s">
        <v>3223</v>
      </c>
      <c r="CF1148" s="71"/>
      <c r="CG1148" s="71"/>
      <c r="CH1148" s="71"/>
      <c r="EJ1148" s="159"/>
      <c r="EK1148" s="159"/>
      <c r="EL1148" s="160"/>
      <c r="FA1148" s="78"/>
    </row>
    <row r="1149" spans="64:157">
      <c r="BL1149" s="14"/>
      <c r="BM1149" s="66"/>
      <c r="BN1149" s="55"/>
      <c r="BZ1149" s="14" t="s">
        <v>2909</v>
      </c>
      <c r="CA1149" s="245">
        <v>41726.722037037034</v>
      </c>
      <c r="CB1149" t="s">
        <v>3224</v>
      </c>
      <c r="CF1149" s="71"/>
      <c r="CG1149" s="71"/>
      <c r="CH1149" s="71"/>
      <c r="EJ1149" s="159"/>
      <c r="EK1149" s="159"/>
      <c r="EL1149" s="160"/>
      <c r="FA1149" s="78"/>
    </row>
    <row r="1150" spans="64:157">
      <c r="BL1150" s="14"/>
      <c r="BM1150" s="70"/>
      <c r="BN1150" s="51"/>
      <c r="BZ1150" s="14" t="s">
        <v>2454</v>
      </c>
      <c r="CA1150" s="245">
        <v>41726.722048611111</v>
      </c>
      <c r="CB1150" t="s">
        <v>2220</v>
      </c>
      <c r="CF1150" s="71"/>
      <c r="CG1150" s="71"/>
      <c r="CH1150" s="71"/>
      <c r="EJ1150" s="159"/>
      <c r="EK1150" s="159"/>
      <c r="EL1150" s="160"/>
      <c r="FA1150" s="78"/>
    </row>
    <row r="1151" spans="64:157">
      <c r="BL1151" s="14"/>
      <c r="BM1151" s="70"/>
      <c r="BN1151" s="52"/>
      <c r="BZ1151" s="14" t="s">
        <v>427</v>
      </c>
      <c r="CA1151" s="245">
        <v>41726.722048611111</v>
      </c>
      <c r="CB1151" t="s">
        <v>3225</v>
      </c>
      <c r="CF1151" s="71"/>
      <c r="CG1151" s="71"/>
      <c r="CH1151" s="71"/>
      <c r="EJ1151" s="159"/>
      <c r="EK1151" s="159"/>
      <c r="EL1151" s="160"/>
      <c r="FA1151" s="78"/>
    </row>
    <row r="1152" spans="64:157">
      <c r="BL1152" s="14"/>
      <c r="BM1152" s="70"/>
      <c r="BN1152" s="52"/>
      <c r="BZ1152" s="14" t="s">
        <v>2903</v>
      </c>
      <c r="CA1152" s="245">
        <v>41726.722048611111</v>
      </c>
      <c r="CB1152" t="s">
        <v>3226</v>
      </c>
      <c r="CF1152" s="71"/>
      <c r="CG1152" s="71"/>
      <c r="CH1152" s="71"/>
      <c r="EJ1152" s="159"/>
      <c r="EK1152" s="159"/>
      <c r="EL1152" s="160"/>
      <c r="FA1152" s="78"/>
    </row>
    <row r="1153" spans="64:157">
      <c r="BL1153" s="14"/>
      <c r="BM1153" s="70"/>
      <c r="BN1153" s="52"/>
      <c r="BZ1153" s="14" t="s">
        <v>2905</v>
      </c>
      <c r="CA1153" s="245">
        <v>41726.722048611111</v>
      </c>
      <c r="CB1153" t="s">
        <v>3227</v>
      </c>
      <c r="CF1153" s="71"/>
      <c r="CG1153" s="71"/>
      <c r="CH1153" s="71"/>
      <c r="EJ1153" s="159"/>
      <c r="EK1153" s="159"/>
      <c r="EL1153" s="160"/>
      <c r="FA1153" s="78"/>
    </row>
    <row r="1154" spans="64:157">
      <c r="BL1154" s="14"/>
      <c r="BM1154" s="70"/>
      <c r="BN1154" s="52"/>
      <c r="BZ1154" s="14" t="s">
        <v>2907</v>
      </c>
      <c r="CA1154" s="245">
        <v>41726.722048611111</v>
      </c>
      <c r="CB1154" t="s">
        <v>3228</v>
      </c>
      <c r="CF1154" s="71"/>
      <c r="CG1154" s="71"/>
      <c r="CH1154" s="71"/>
      <c r="EJ1154" s="159"/>
      <c r="EK1154" s="159"/>
      <c r="EL1154" s="160"/>
      <c r="FA1154" s="78"/>
    </row>
    <row r="1155" spans="64:157">
      <c r="BL1155" s="14"/>
      <c r="BM1155" s="70"/>
      <c r="BN1155" s="52"/>
      <c r="BZ1155" s="14" t="s">
        <v>2909</v>
      </c>
      <c r="CA1155" s="245">
        <v>41726.722048611111</v>
      </c>
      <c r="CB1155" t="s">
        <v>3229</v>
      </c>
      <c r="CF1155" s="71"/>
      <c r="CG1155" s="71"/>
      <c r="CH1155" s="71"/>
      <c r="EJ1155" s="159"/>
      <c r="EK1155" s="159"/>
      <c r="EL1155" s="160"/>
      <c r="FA1155" s="78"/>
    </row>
    <row r="1156" spans="64:157">
      <c r="BL1156" s="14"/>
      <c r="BM1156" s="70"/>
      <c r="BN1156" s="52"/>
      <c r="BZ1156" s="14" t="s">
        <v>2454</v>
      </c>
      <c r="CA1156" s="245">
        <v>41726.722060185188</v>
      </c>
      <c r="CB1156" t="s">
        <v>2220</v>
      </c>
      <c r="CF1156" s="71"/>
      <c r="CG1156" s="71"/>
      <c r="CH1156" s="71"/>
      <c r="EJ1156" s="159"/>
      <c r="EK1156" s="159"/>
      <c r="EL1156" s="160"/>
      <c r="FA1156" s="78"/>
    </row>
    <row r="1157" spans="64:157">
      <c r="BL1157" s="14"/>
      <c r="BM1157" s="70"/>
      <c r="BN1157" s="52"/>
      <c r="BZ1157" s="14" t="s">
        <v>427</v>
      </c>
      <c r="CA1157" s="245">
        <v>41726.722060185188</v>
      </c>
      <c r="CB1157" t="s">
        <v>3230</v>
      </c>
      <c r="CF1157" s="71"/>
      <c r="CG1157" s="71"/>
      <c r="CH1157" s="71"/>
      <c r="EJ1157" s="159"/>
      <c r="EK1157" s="159"/>
      <c r="EL1157" s="160"/>
      <c r="FA1157" s="78"/>
    </row>
    <row r="1158" spans="64:157">
      <c r="BL1158" s="14"/>
      <c r="BM1158" s="70"/>
      <c r="BN1158" s="52"/>
      <c r="BZ1158" s="14" t="s">
        <v>2903</v>
      </c>
      <c r="CA1158" s="245">
        <v>41726.722060185188</v>
      </c>
      <c r="CB1158" t="s">
        <v>3231</v>
      </c>
      <c r="CF1158" s="71"/>
      <c r="CG1158" s="71"/>
      <c r="CH1158" s="71"/>
      <c r="EJ1158" s="159"/>
      <c r="EK1158" s="159"/>
      <c r="EL1158" s="160"/>
      <c r="FA1158" s="78"/>
    </row>
    <row r="1159" spans="64:157">
      <c r="BL1159" s="14"/>
      <c r="BM1159" s="70"/>
      <c r="BN1159" s="52"/>
      <c r="BZ1159" s="14" t="s">
        <v>2905</v>
      </c>
      <c r="CA1159" s="245">
        <v>41726.722060185188</v>
      </c>
      <c r="CB1159" t="s">
        <v>3232</v>
      </c>
      <c r="CF1159" s="71"/>
      <c r="CG1159" s="71"/>
      <c r="CH1159" s="71"/>
      <c r="EJ1159" s="159"/>
      <c r="EK1159" s="159"/>
      <c r="EL1159" s="160"/>
      <c r="FA1159" s="78"/>
    </row>
    <row r="1160" spans="64:157">
      <c r="BL1160" s="14"/>
      <c r="BM1160" s="70"/>
      <c r="BN1160" s="52"/>
      <c r="BZ1160" s="14" t="s">
        <v>2907</v>
      </c>
      <c r="CA1160" s="245">
        <v>41726.722060185188</v>
      </c>
      <c r="CB1160" t="s">
        <v>3233</v>
      </c>
      <c r="CF1160" s="71"/>
      <c r="CG1160" s="71"/>
      <c r="CH1160" s="71"/>
      <c r="EJ1160" s="159"/>
      <c r="EK1160" s="159"/>
      <c r="EL1160" s="160"/>
      <c r="FA1160" s="78"/>
    </row>
    <row r="1161" spans="64:157">
      <c r="BL1161" s="14"/>
      <c r="BM1161" s="70"/>
      <c r="BN1161" s="52"/>
      <c r="BZ1161" s="14" t="s">
        <v>2909</v>
      </c>
      <c r="CA1161" s="245">
        <v>41726.722060185188</v>
      </c>
      <c r="CB1161" t="s">
        <v>3234</v>
      </c>
      <c r="CF1161" s="71"/>
      <c r="CG1161" s="71"/>
      <c r="CH1161" s="71"/>
      <c r="EJ1161" s="159"/>
      <c r="EK1161" s="159"/>
      <c r="EL1161" s="160"/>
      <c r="FA1161" s="78"/>
    </row>
    <row r="1162" spans="64:157">
      <c r="BL1162" s="14"/>
      <c r="BM1162" s="70"/>
      <c r="BN1162" s="52"/>
      <c r="BZ1162" s="14" t="s">
        <v>2454</v>
      </c>
      <c r="CA1162" s="245">
        <v>41726.722071759257</v>
      </c>
      <c r="CB1162" t="s">
        <v>2220</v>
      </c>
      <c r="CF1162" s="71"/>
      <c r="CG1162" s="71"/>
      <c r="CH1162" s="71"/>
      <c r="EJ1162" s="159"/>
      <c r="EK1162" s="159"/>
      <c r="EL1162" s="160"/>
      <c r="FA1162" s="78"/>
    </row>
    <row r="1163" spans="64:157">
      <c r="BL1163" s="14"/>
      <c r="BM1163" s="70"/>
      <c r="BN1163" s="52"/>
      <c r="BZ1163" s="14" t="s">
        <v>427</v>
      </c>
      <c r="CA1163" s="245">
        <v>41726.722071759257</v>
      </c>
      <c r="CB1163" t="s">
        <v>3235</v>
      </c>
      <c r="CF1163" s="71"/>
      <c r="CG1163" s="71"/>
      <c r="CH1163" s="71"/>
      <c r="EJ1163" s="159"/>
      <c r="EK1163" s="159"/>
      <c r="EL1163" s="160"/>
      <c r="FA1163" s="78"/>
    </row>
    <row r="1164" spans="64:157">
      <c r="BL1164" s="14"/>
      <c r="BM1164" s="70"/>
      <c r="BN1164" s="52"/>
      <c r="BZ1164" s="14" t="s">
        <v>2903</v>
      </c>
      <c r="CA1164" s="245">
        <v>41726.722071759257</v>
      </c>
      <c r="CB1164" t="s">
        <v>3236</v>
      </c>
      <c r="CF1164" s="71"/>
      <c r="CG1164" s="71"/>
      <c r="CH1164" s="71"/>
      <c r="EJ1164" s="159"/>
      <c r="EK1164" s="159"/>
      <c r="EL1164" s="160"/>
      <c r="FA1164" s="78"/>
    </row>
    <row r="1165" spans="64:157">
      <c r="BL1165" s="14"/>
      <c r="BM1165" s="70"/>
      <c r="BN1165" s="52"/>
      <c r="BZ1165" s="14" t="s">
        <v>2905</v>
      </c>
      <c r="CA1165" s="245">
        <v>41726.722071759257</v>
      </c>
      <c r="CB1165" t="s">
        <v>3237</v>
      </c>
      <c r="CF1165" s="71"/>
      <c r="CG1165" s="71"/>
      <c r="CH1165" s="71"/>
      <c r="EJ1165" s="159"/>
      <c r="EK1165" s="159"/>
      <c r="EL1165" s="160"/>
      <c r="FA1165" s="78"/>
    </row>
    <row r="1166" spans="64:157">
      <c r="BL1166" s="14"/>
      <c r="BM1166" s="70"/>
      <c r="BN1166" s="52"/>
      <c r="BZ1166" s="14" t="s">
        <v>2907</v>
      </c>
      <c r="CA1166" s="245">
        <v>41726.722071759257</v>
      </c>
      <c r="CB1166" t="s">
        <v>3238</v>
      </c>
      <c r="CF1166" s="71"/>
      <c r="CG1166" s="71"/>
      <c r="CH1166" s="71"/>
      <c r="EJ1166" s="159"/>
      <c r="EK1166" s="159"/>
      <c r="EL1166" s="160"/>
      <c r="FA1166" s="78"/>
    </row>
    <row r="1167" spans="64:157">
      <c r="BL1167" s="14"/>
      <c r="BM1167" s="70"/>
      <c r="BN1167" s="52"/>
      <c r="BZ1167" s="14" t="s">
        <v>2909</v>
      </c>
      <c r="CA1167" s="245">
        <v>41726.722071759257</v>
      </c>
      <c r="CB1167" t="s">
        <v>3239</v>
      </c>
      <c r="CF1167" s="71"/>
      <c r="CG1167" s="71"/>
      <c r="CH1167" s="71"/>
      <c r="EJ1167" s="159"/>
      <c r="EK1167" s="159"/>
      <c r="EL1167" s="160"/>
      <c r="FA1167" s="78"/>
    </row>
    <row r="1168" spans="64:157">
      <c r="BL1168" s="14"/>
      <c r="BM1168" s="70"/>
      <c r="BN1168" s="52"/>
      <c r="BZ1168" s="14" t="s">
        <v>2454</v>
      </c>
      <c r="CA1168" s="245">
        <v>41726.722083333334</v>
      </c>
      <c r="CB1168" t="s">
        <v>2220</v>
      </c>
      <c r="CF1168" s="71"/>
      <c r="CG1168" s="71"/>
      <c r="CH1168" s="71"/>
      <c r="EJ1168" s="159"/>
      <c r="EK1168" s="159"/>
      <c r="EL1168" s="160"/>
      <c r="FA1168" s="78"/>
    </row>
    <row r="1169" spans="64:157">
      <c r="BL1169" s="14"/>
      <c r="BM1169" s="70"/>
      <c r="BN1169" s="52"/>
      <c r="BZ1169" s="14" t="s">
        <v>427</v>
      </c>
      <c r="CA1169" s="245">
        <v>41726.722083333334</v>
      </c>
      <c r="CB1169" t="s">
        <v>3240</v>
      </c>
      <c r="CF1169" s="71"/>
      <c r="CG1169" s="71"/>
      <c r="CH1169" s="71"/>
      <c r="EJ1169" s="159"/>
      <c r="EK1169" s="159"/>
      <c r="EL1169" s="160"/>
      <c r="FA1169" s="78"/>
    </row>
    <row r="1170" spans="64:157">
      <c r="BL1170" s="14"/>
      <c r="BM1170" s="70"/>
      <c r="BN1170" s="52"/>
      <c r="BZ1170" s="14" t="s">
        <v>2903</v>
      </c>
      <c r="CA1170" s="245">
        <v>41726.722083333334</v>
      </c>
      <c r="CB1170" t="s">
        <v>3241</v>
      </c>
      <c r="CF1170" s="71"/>
      <c r="CG1170" s="71"/>
      <c r="CH1170" s="71"/>
      <c r="EJ1170" s="159"/>
      <c r="EK1170" s="159"/>
      <c r="EL1170" s="160"/>
      <c r="FA1170" s="78"/>
    </row>
    <row r="1171" spans="64:157">
      <c r="BL1171" s="14"/>
      <c r="BM1171" s="70"/>
      <c r="BN1171" s="52"/>
      <c r="BZ1171" s="14" t="s">
        <v>2905</v>
      </c>
      <c r="CA1171" s="245">
        <v>41726.722083333334</v>
      </c>
      <c r="CB1171" t="s">
        <v>3242</v>
      </c>
      <c r="CF1171" s="71"/>
      <c r="CG1171" s="71"/>
      <c r="CH1171" s="71"/>
      <c r="EJ1171" s="159"/>
      <c r="EK1171" s="159"/>
      <c r="EL1171" s="160"/>
      <c r="FA1171" s="78"/>
    </row>
    <row r="1172" spans="64:157">
      <c r="BL1172" s="14"/>
      <c r="BM1172" s="70"/>
      <c r="BN1172" s="52"/>
      <c r="BZ1172" s="14" t="s">
        <v>2907</v>
      </c>
      <c r="CA1172" s="245">
        <v>41726.722083333334</v>
      </c>
      <c r="CB1172" t="s">
        <v>3243</v>
      </c>
      <c r="CF1172" s="71"/>
      <c r="CG1172" s="71"/>
      <c r="CH1172" s="71"/>
      <c r="EJ1172" s="159"/>
      <c r="EK1172" s="159"/>
      <c r="EL1172" s="160"/>
      <c r="FA1172" s="78"/>
    </row>
    <row r="1173" spans="64:157">
      <c r="BL1173" s="14"/>
      <c r="BM1173" s="70"/>
      <c r="BN1173" s="52"/>
      <c r="BZ1173" s="14" t="s">
        <v>2909</v>
      </c>
      <c r="CA1173" s="245">
        <v>41726.722083333334</v>
      </c>
      <c r="CB1173" t="s">
        <v>3244</v>
      </c>
      <c r="CF1173" s="71"/>
      <c r="CG1173" s="71"/>
      <c r="CH1173" s="71"/>
      <c r="EJ1173" s="159"/>
      <c r="EK1173" s="159"/>
      <c r="EL1173" s="160"/>
      <c r="FA1173" s="78"/>
    </row>
    <row r="1174" spans="64:157">
      <c r="BL1174" s="14"/>
      <c r="BM1174" s="70"/>
      <c r="BN1174" s="52"/>
      <c r="BZ1174" s="14" t="s">
        <v>2454</v>
      </c>
      <c r="CA1174" s="245">
        <v>41726.722083333334</v>
      </c>
      <c r="CB1174" t="s">
        <v>2220</v>
      </c>
      <c r="CF1174" s="71"/>
      <c r="CG1174" s="71"/>
      <c r="CH1174" s="71"/>
      <c r="EJ1174" s="159"/>
      <c r="EK1174" s="159"/>
      <c r="EL1174" s="160"/>
      <c r="FA1174" s="78"/>
    </row>
    <row r="1175" spans="64:157">
      <c r="BL1175" s="14"/>
      <c r="BM1175" s="70"/>
      <c r="BN1175" s="52"/>
      <c r="BZ1175" s="14" t="s">
        <v>427</v>
      </c>
      <c r="CA1175" s="245">
        <v>41726.722094907411</v>
      </c>
      <c r="CB1175" t="s">
        <v>3245</v>
      </c>
      <c r="CF1175" s="71"/>
      <c r="CG1175" s="71"/>
      <c r="CH1175" s="71"/>
      <c r="EJ1175" s="159"/>
      <c r="EK1175" s="159"/>
      <c r="EL1175" s="160"/>
      <c r="FA1175" s="78"/>
    </row>
    <row r="1176" spans="64:157">
      <c r="BZ1176" s="14" t="s">
        <v>2903</v>
      </c>
      <c r="CA1176" s="245">
        <v>41726.722094907411</v>
      </c>
      <c r="CB1176" t="s">
        <v>3246</v>
      </c>
      <c r="CF1176" s="71"/>
      <c r="CG1176" s="71"/>
      <c r="CH1176" s="71"/>
      <c r="EJ1176" s="159"/>
      <c r="EK1176" s="159"/>
      <c r="EL1176" s="160"/>
      <c r="FA1176" s="78"/>
    </row>
    <row r="1177" spans="64:157">
      <c r="BL1177" s="14"/>
      <c r="BM1177" s="109"/>
      <c r="BN1177"/>
      <c r="BZ1177" s="14" t="s">
        <v>2905</v>
      </c>
      <c r="CA1177" s="245">
        <v>41726.722094907411</v>
      </c>
      <c r="CB1177" t="s">
        <v>3247</v>
      </c>
      <c r="CF1177" s="71"/>
      <c r="CG1177" s="71"/>
      <c r="CH1177" s="71"/>
      <c r="EJ1177" s="159"/>
      <c r="EK1177" s="159"/>
      <c r="EL1177" s="160"/>
      <c r="FA1177" s="78"/>
    </row>
    <row r="1178" spans="64:157">
      <c r="BL1178" s="14"/>
      <c r="BM1178" s="109"/>
      <c r="BN1178"/>
      <c r="BZ1178" s="14" t="s">
        <v>2907</v>
      </c>
      <c r="CA1178" s="245">
        <v>41726.722094907411</v>
      </c>
      <c r="CB1178" t="s">
        <v>3248</v>
      </c>
      <c r="CF1178" s="71"/>
      <c r="CG1178" s="71"/>
      <c r="CH1178" s="71"/>
      <c r="EJ1178" s="159"/>
      <c r="EK1178" s="159"/>
      <c r="EL1178" s="160"/>
      <c r="FA1178" s="78"/>
    </row>
    <row r="1179" spans="64:157">
      <c r="BL1179" s="14"/>
      <c r="BM1179" s="109"/>
      <c r="BN1179"/>
      <c r="BZ1179" s="14" t="s">
        <v>2909</v>
      </c>
      <c r="CA1179" s="245">
        <v>41726.722094907411</v>
      </c>
      <c r="CB1179" t="s">
        <v>3249</v>
      </c>
      <c r="CF1179" s="71"/>
      <c r="CG1179" s="71"/>
      <c r="CH1179" s="71"/>
      <c r="EJ1179" s="159"/>
      <c r="EK1179" s="159"/>
      <c r="EL1179" s="160"/>
      <c r="FA1179" s="78"/>
    </row>
    <row r="1180" spans="64:157">
      <c r="BL1180" s="14"/>
      <c r="BM1180" s="109"/>
      <c r="BN1180"/>
      <c r="BZ1180" s="14" t="s">
        <v>2454</v>
      </c>
      <c r="CA1180" s="245">
        <v>41726.722094907411</v>
      </c>
      <c r="CB1180" t="s">
        <v>2220</v>
      </c>
      <c r="CF1180" s="71"/>
      <c r="CG1180" s="71"/>
      <c r="CH1180" s="71"/>
      <c r="EJ1180" s="159"/>
      <c r="EK1180" s="159"/>
      <c r="EL1180" s="160"/>
      <c r="FA1180" s="78"/>
    </row>
    <row r="1181" spans="64:157">
      <c r="BL1181" s="14"/>
      <c r="BM1181" s="109"/>
      <c r="BN1181"/>
      <c r="BZ1181" s="14" t="s">
        <v>427</v>
      </c>
      <c r="CA1181" s="245">
        <v>41726.72210648148</v>
      </c>
      <c r="CB1181" t="s">
        <v>3250</v>
      </c>
      <c r="CF1181" s="71"/>
      <c r="CG1181" s="71"/>
      <c r="CH1181" s="71"/>
      <c r="EJ1181" s="159"/>
      <c r="EK1181" s="159"/>
      <c r="EL1181" s="160"/>
      <c r="FA1181" s="78"/>
    </row>
    <row r="1182" spans="64:157">
      <c r="BL1182" s="14"/>
      <c r="BM1182" s="109"/>
      <c r="BN1182"/>
      <c r="BZ1182" s="14" t="s">
        <v>2903</v>
      </c>
      <c r="CA1182" s="245">
        <v>41726.72210648148</v>
      </c>
      <c r="CB1182" t="s">
        <v>3251</v>
      </c>
      <c r="CF1182" s="71"/>
      <c r="CG1182" s="71"/>
      <c r="CH1182" s="71"/>
      <c r="EJ1182" s="159"/>
      <c r="EK1182" s="159"/>
      <c r="EL1182" s="160"/>
      <c r="FA1182" s="78"/>
    </row>
    <row r="1183" spans="64:157">
      <c r="BL1183" s="14"/>
      <c r="BM1183" s="109"/>
      <c r="BN1183"/>
      <c r="BZ1183" s="14" t="s">
        <v>2905</v>
      </c>
      <c r="CA1183" s="245">
        <v>41726.72210648148</v>
      </c>
      <c r="CB1183" t="s">
        <v>3252</v>
      </c>
      <c r="CF1183" s="71"/>
      <c r="CG1183" s="71"/>
      <c r="CH1183" s="71"/>
      <c r="EJ1183" s="159"/>
      <c r="EK1183" s="159"/>
      <c r="EL1183" s="160"/>
      <c r="FA1183" s="78"/>
    </row>
    <row r="1184" spans="64:157">
      <c r="BL1184" s="14"/>
      <c r="BM1184" s="109"/>
      <c r="BN1184"/>
      <c r="BZ1184" s="14" t="s">
        <v>2907</v>
      </c>
      <c r="CA1184" s="245">
        <v>41726.72210648148</v>
      </c>
      <c r="CB1184" t="s">
        <v>3253</v>
      </c>
      <c r="CF1184" s="71"/>
      <c r="CG1184" s="71"/>
      <c r="CH1184" s="71"/>
      <c r="EJ1184" s="159"/>
      <c r="EK1184" s="159"/>
      <c r="EL1184" s="160"/>
      <c r="FA1184" s="78"/>
    </row>
    <row r="1185" spans="64:157">
      <c r="BL1185" s="14"/>
      <c r="BM1185" s="109"/>
      <c r="BN1185"/>
      <c r="BZ1185" s="14" t="s">
        <v>2909</v>
      </c>
      <c r="CA1185" s="245">
        <v>41726.72210648148</v>
      </c>
      <c r="CB1185" t="s">
        <v>3254</v>
      </c>
      <c r="CF1185" s="71"/>
      <c r="CG1185" s="71"/>
      <c r="CH1185" s="71"/>
      <c r="EJ1185" s="159"/>
      <c r="EK1185" s="159"/>
      <c r="EL1185" s="160"/>
      <c r="FA1185" s="78"/>
    </row>
    <row r="1186" spans="64:157">
      <c r="BL1186" s="14"/>
      <c r="BM1186" s="109"/>
      <c r="BN1186"/>
      <c r="BZ1186" s="14" t="s">
        <v>2454</v>
      </c>
      <c r="CA1186" s="245">
        <v>41726.72210648148</v>
      </c>
      <c r="CB1186" t="s">
        <v>2220</v>
      </c>
      <c r="CF1186" s="71"/>
      <c r="CG1186" s="71"/>
      <c r="CH1186" s="71"/>
      <c r="EJ1186" s="159"/>
      <c r="EK1186" s="159"/>
      <c r="EL1186" s="160"/>
      <c r="FA1186" s="78"/>
    </row>
    <row r="1187" spans="64:157">
      <c r="BL1187" s="14"/>
      <c r="BM1187" s="109"/>
      <c r="BN1187"/>
      <c r="BZ1187" s="14" t="s">
        <v>427</v>
      </c>
      <c r="CA1187" s="245">
        <v>41726.722118055557</v>
      </c>
      <c r="CB1187" t="s">
        <v>3255</v>
      </c>
      <c r="CF1187" s="71"/>
      <c r="CG1187" s="71"/>
      <c r="CH1187" s="71"/>
      <c r="EJ1187" s="159"/>
      <c r="EK1187" s="159"/>
      <c r="EL1187" s="160"/>
      <c r="FA1187" s="78"/>
    </row>
    <row r="1188" spans="64:157">
      <c r="BL1188" s="14"/>
      <c r="BM1188" s="109"/>
      <c r="BN1188"/>
      <c r="BZ1188" s="14" t="s">
        <v>2903</v>
      </c>
      <c r="CA1188" s="245">
        <v>41726.722118055557</v>
      </c>
      <c r="CB1188" t="s">
        <v>3256</v>
      </c>
      <c r="CF1188" s="71"/>
      <c r="CG1188" s="71"/>
      <c r="CH1188" s="71"/>
      <c r="EJ1188" s="159"/>
      <c r="EK1188" s="159"/>
      <c r="EL1188" s="160"/>
      <c r="FA1188" s="78"/>
    </row>
    <row r="1189" spans="64:157">
      <c r="BL1189" s="14"/>
      <c r="BM1189" s="109"/>
      <c r="BN1189"/>
      <c r="BZ1189" s="14" t="s">
        <v>2905</v>
      </c>
      <c r="CA1189" s="245">
        <v>41726.722118055557</v>
      </c>
      <c r="CB1189" t="s">
        <v>3257</v>
      </c>
      <c r="CF1189" s="71"/>
      <c r="CG1189" s="71"/>
      <c r="CH1189" s="71"/>
      <c r="EJ1189" s="159"/>
      <c r="EK1189" s="159"/>
      <c r="EL1189" s="160"/>
      <c r="FA1189" s="78"/>
    </row>
    <row r="1190" spans="64:157">
      <c r="BL1190" s="14"/>
      <c r="BM1190" s="109"/>
      <c r="BN1190"/>
      <c r="BZ1190" s="14" t="s">
        <v>2907</v>
      </c>
      <c r="CA1190" s="245">
        <v>41726.722118055557</v>
      </c>
      <c r="CB1190" t="s">
        <v>3258</v>
      </c>
      <c r="CF1190" s="71"/>
      <c r="CG1190" s="71"/>
      <c r="CH1190" s="55"/>
      <c r="EJ1190" s="159"/>
      <c r="EK1190" s="159"/>
      <c r="EL1190" s="160"/>
      <c r="FA1190" s="78"/>
    </row>
    <row r="1191" spans="64:157">
      <c r="BL1191" s="14"/>
      <c r="BM1191" s="109"/>
      <c r="BN1191"/>
      <c r="BZ1191" s="14" t="s">
        <v>2909</v>
      </c>
      <c r="CA1191" s="245">
        <v>41726.722118055557</v>
      </c>
      <c r="CB1191" t="s">
        <v>3259</v>
      </c>
      <c r="CF1191" s="71"/>
      <c r="CG1191" s="71"/>
      <c r="CH1191" s="55"/>
      <c r="EJ1191" s="159"/>
      <c r="EK1191" s="159"/>
      <c r="EL1191" s="160"/>
      <c r="FA1191" s="78"/>
    </row>
    <row r="1192" spans="64:157">
      <c r="BL1192" s="14"/>
      <c r="BM1192" s="109"/>
      <c r="BN1192"/>
      <c r="BZ1192" s="14" t="s">
        <v>2454</v>
      </c>
      <c r="CA1192" s="245">
        <v>41726.722118055557</v>
      </c>
      <c r="CB1192" t="s">
        <v>2220</v>
      </c>
      <c r="CF1192" s="71"/>
      <c r="CG1192" s="71"/>
      <c r="CH1192" s="55"/>
      <c r="EJ1192" s="159"/>
      <c r="EK1192" s="159"/>
      <c r="EL1192" s="160"/>
      <c r="FA1192" s="78"/>
    </row>
    <row r="1193" spans="64:157">
      <c r="BL1193" s="14"/>
      <c r="BM1193" s="109"/>
      <c r="BN1193"/>
      <c r="BZ1193" s="14" t="s">
        <v>427</v>
      </c>
      <c r="CA1193" s="245">
        <v>41726.722129629627</v>
      </c>
      <c r="CB1193" t="s">
        <v>3260</v>
      </c>
      <c r="CF1193" s="71"/>
      <c r="CG1193" s="71"/>
      <c r="CH1193" s="55"/>
      <c r="EJ1193" s="159"/>
      <c r="EK1193" s="159"/>
      <c r="EL1193" s="160"/>
      <c r="FA1193" s="78"/>
    </row>
    <row r="1194" spans="64:157">
      <c r="BL1194" s="14"/>
      <c r="BM1194" s="109"/>
      <c r="BN1194"/>
      <c r="BZ1194" s="14" t="s">
        <v>2903</v>
      </c>
      <c r="CA1194" s="245">
        <v>41726.722129629627</v>
      </c>
      <c r="CB1194" t="s">
        <v>3261</v>
      </c>
      <c r="CF1194" s="71"/>
      <c r="CG1194" s="71"/>
      <c r="CH1194" s="55"/>
      <c r="EJ1194" s="159"/>
      <c r="EK1194" s="159"/>
      <c r="EL1194" s="160"/>
      <c r="FA1194" s="78"/>
    </row>
    <row r="1195" spans="64:157">
      <c r="BL1195" s="14"/>
      <c r="BM1195" s="109"/>
      <c r="BN1195"/>
      <c r="BZ1195" s="14" t="s">
        <v>2905</v>
      </c>
      <c r="CA1195" s="245">
        <v>41726.722129629627</v>
      </c>
      <c r="CB1195" t="s">
        <v>3262</v>
      </c>
      <c r="CF1195" s="71"/>
      <c r="CG1195" s="71"/>
      <c r="CH1195" s="55"/>
      <c r="EJ1195" s="159"/>
      <c r="EK1195" s="159"/>
      <c r="EL1195" s="160"/>
      <c r="FA1195" s="78"/>
    </row>
    <row r="1196" spans="64:157">
      <c r="BL1196" s="14"/>
      <c r="BM1196" s="109"/>
      <c r="BN1196"/>
      <c r="BZ1196" s="14" t="s">
        <v>2907</v>
      </c>
      <c r="CA1196" s="245">
        <v>41726.722129629627</v>
      </c>
      <c r="CB1196" t="s">
        <v>3263</v>
      </c>
      <c r="CF1196" s="71"/>
      <c r="CG1196" s="71"/>
      <c r="CH1196" s="55"/>
      <c r="EJ1196" s="159"/>
      <c r="EK1196" s="159"/>
      <c r="EL1196" s="160"/>
      <c r="FA1196" s="78"/>
    </row>
    <row r="1197" spans="64:157">
      <c r="BL1197" s="14"/>
      <c r="BM1197" s="109"/>
      <c r="BN1197"/>
      <c r="BZ1197" s="14" t="s">
        <v>2909</v>
      </c>
      <c r="CA1197" s="245">
        <v>41726.722129629627</v>
      </c>
      <c r="CB1197" t="s">
        <v>3264</v>
      </c>
      <c r="CF1197" s="71"/>
      <c r="CG1197" s="71"/>
      <c r="CH1197" s="55"/>
      <c r="EJ1197" s="159"/>
      <c r="EK1197" s="159"/>
      <c r="EL1197" s="160"/>
      <c r="FA1197" s="78"/>
    </row>
    <row r="1198" spans="64:157">
      <c r="BL1198" s="14"/>
      <c r="BM1198" s="109"/>
      <c r="BN1198"/>
      <c r="BZ1198" s="14" t="s">
        <v>2454</v>
      </c>
      <c r="CA1198" s="245">
        <v>41726.722129629627</v>
      </c>
      <c r="CB1198" t="s">
        <v>2220</v>
      </c>
      <c r="CF1198" s="71"/>
      <c r="CG1198" s="71"/>
      <c r="CH1198" s="55"/>
      <c r="EJ1198" s="159"/>
      <c r="EK1198" s="159"/>
      <c r="EL1198" s="160"/>
      <c r="FA1198" s="78"/>
    </row>
    <row r="1199" spans="64:157">
      <c r="BL1199" s="14"/>
      <c r="BM1199" s="109"/>
      <c r="BN1199"/>
      <c r="BZ1199" s="14" t="s">
        <v>427</v>
      </c>
      <c r="CA1199" s="245">
        <v>41726.722129629627</v>
      </c>
      <c r="CB1199" t="s">
        <v>3265</v>
      </c>
      <c r="CF1199" s="71"/>
      <c r="CG1199" s="71"/>
      <c r="CH1199" s="55"/>
      <c r="EJ1199" s="159"/>
      <c r="EK1199" s="159"/>
      <c r="EL1199" s="160"/>
      <c r="FA1199" s="78"/>
    </row>
    <row r="1200" spans="64:157">
      <c r="BL1200" s="14"/>
      <c r="BM1200" s="109"/>
      <c r="BN1200"/>
      <c r="BZ1200" s="14" t="s">
        <v>2903</v>
      </c>
      <c r="CA1200" s="245">
        <v>41726.722141203703</v>
      </c>
      <c r="CB1200" t="s">
        <v>3266</v>
      </c>
      <c r="CF1200" s="71"/>
      <c r="CG1200" s="71"/>
      <c r="CH1200" s="55"/>
      <c r="EJ1200" s="159"/>
      <c r="EK1200" s="159"/>
      <c r="EL1200" s="160"/>
      <c r="FA1200" s="78"/>
    </row>
    <row r="1201" spans="64:157">
      <c r="BL1201" s="14"/>
      <c r="BM1201" s="109"/>
      <c r="BN1201"/>
      <c r="BZ1201" s="14" t="s">
        <v>2905</v>
      </c>
      <c r="CA1201" s="245">
        <v>41726.722141203703</v>
      </c>
      <c r="CB1201" t="s">
        <v>3267</v>
      </c>
      <c r="CF1201" s="71"/>
      <c r="CG1201" s="71"/>
      <c r="CH1201" s="55"/>
      <c r="EJ1201" s="159"/>
      <c r="EK1201" s="159"/>
      <c r="EL1201" s="160"/>
      <c r="FA1201" s="78"/>
    </row>
    <row r="1202" spans="64:157">
      <c r="BL1202" s="14"/>
      <c r="BM1202" s="109"/>
      <c r="BN1202"/>
      <c r="BZ1202" s="14" t="s">
        <v>2907</v>
      </c>
      <c r="CA1202" s="245">
        <v>41726.722141203703</v>
      </c>
      <c r="CB1202" t="s">
        <v>3268</v>
      </c>
      <c r="CF1202" s="71"/>
      <c r="CG1202" s="71"/>
      <c r="CH1202" s="55"/>
      <c r="EJ1202" s="159"/>
      <c r="EK1202" s="159"/>
      <c r="EL1202" s="160"/>
      <c r="FA1202" s="78"/>
    </row>
    <row r="1203" spans="64:157">
      <c r="BL1203" s="14"/>
      <c r="BM1203" s="109"/>
      <c r="BN1203"/>
      <c r="BZ1203" s="14" t="s">
        <v>2909</v>
      </c>
      <c r="CA1203" s="245">
        <v>41726.722141203703</v>
      </c>
      <c r="CB1203" t="s">
        <v>3269</v>
      </c>
      <c r="CF1203" s="71"/>
      <c r="CG1203" s="71"/>
      <c r="CH1203" s="55"/>
      <c r="EJ1203" s="159"/>
      <c r="EK1203" s="159"/>
      <c r="EL1203" s="160"/>
      <c r="FA1203" s="78"/>
    </row>
    <row r="1204" spans="64:157">
      <c r="BL1204" s="14"/>
      <c r="BM1204" s="109"/>
      <c r="BN1204"/>
      <c r="BZ1204" s="14" t="s">
        <v>2454</v>
      </c>
      <c r="CA1204" s="245">
        <v>41726.722141203703</v>
      </c>
      <c r="CB1204" t="s">
        <v>2220</v>
      </c>
      <c r="CF1204" s="71"/>
      <c r="CG1204" s="71"/>
      <c r="CH1204" s="55"/>
      <c r="EJ1204" s="159"/>
      <c r="EK1204" s="159"/>
      <c r="EL1204" s="160"/>
      <c r="FA1204" s="78"/>
    </row>
    <row r="1205" spans="64:157">
      <c r="BL1205" s="14"/>
      <c r="BM1205" s="109"/>
      <c r="BN1205"/>
      <c r="BZ1205" s="14" t="s">
        <v>427</v>
      </c>
      <c r="CA1205" s="245">
        <v>41726.722141203703</v>
      </c>
      <c r="CB1205" t="s">
        <v>3270</v>
      </c>
      <c r="CF1205" s="71"/>
      <c r="CG1205" s="71"/>
      <c r="CH1205" s="55"/>
      <c r="EJ1205" s="159"/>
      <c r="EK1205" s="159"/>
      <c r="EL1205" s="160"/>
      <c r="FA1205" s="78"/>
    </row>
    <row r="1206" spans="64:157">
      <c r="BL1206" s="14"/>
      <c r="BM1206" s="109"/>
      <c r="BN1206"/>
      <c r="BZ1206" s="14" t="s">
        <v>2903</v>
      </c>
      <c r="CA1206" s="245">
        <v>41726.72215277778</v>
      </c>
      <c r="CB1206" t="s">
        <v>3271</v>
      </c>
      <c r="CF1206" s="71"/>
      <c r="CG1206" s="71"/>
      <c r="CH1206" s="55"/>
      <c r="EJ1206" s="159"/>
      <c r="EK1206" s="159"/>
      <c r="EL1206" s="160"/>
      <c r="FA1206" s="78"/>
    </row>
    <row r="1207" spans="64:157">
      <c r="BL1207" s="14"/>
      <c r="BM1207" s="109"/>
      <c r="BN1207"/>
      <c r="BZ1207" s="14" t="s">
        <v>2905</v>
      </c>
      <c r="CA1207" s="245">
        <v>41726.72215277778</v>
      </c>
      <c r="CB1207" t="s">
        <v>3272</v>
      </c>
      <c r="CF1207" s="71"/>
      <c r="CG1207" s="71"/>
      <c r="CH1207" s="55"/>
      <c r="EJ1207" s="159"/>
      <c r="EK1207" s="159"/>
      <c r="EL1207" s="160"/>
      <c r="FA1207" s="78"/>
    </row>
    <row r="1208" spans="64:157">
      <c r="BL1208" s="14"/>
      <c r="BM1208" s="109"/>
      <c r="BN1208"/>
      <c r="BZ1208" s="14" t="s">
        <v>2907</v>
      </c>
      <c r="CA1208" s="245">
        <v>41726.72215277778</v>
      </c>
      <c r="CB1208" t="s">
        <v>3273</v>
      </c>
      <c r="CF1208" s="71"/>
      <c r="CG1208" s="71"/>
      <c r="CH1208" s="55"/>
      <c r="EJ1208" s="159"/>
      <c r="EK1208" s="159"/>
      <c r="EL1208" s="160"/>
      <c r="FA1208" s="78"/>
    </row>
    <row r="1209" spans="64:157">
      <c r="BL1209" s="14"/>
      <c r="BM1209" s="109"/>
      <c r="BN1209"/>
      <c r="BZ1209" s="14" t="s">
        <v>2909</v>
      </c>
      <c r="CA1209" s="245">
        <v>41726.72215277778</v>
      </c>
      <c r="CB1209" t="s">
        <v>3274</v>
      </c>
      <c r="CF1209" s="71"/>
      <c r="CG1209" s="71"/>
      <c r="CH1209" s="55"/>
      <c r="EJ1209" s="159"/>
      <c r="EK1209" s="159"/>
      <c r="EL1209" s="160"/>
      <c r="FA1209" s="78"/>
    </row>
    <row r="1210" spans="64:157">
      <c r="BL1210" s="14"/>
      <c r="BM1210" s="109"/>
      <c r="BN1210"/>
      <c r="BZ1210" s="14" t="s">
        <v>2454</v>
      </c>
      <c r="CA1210" s="245">
        <v>41726.72215277778</v>
      </c>
      <c r="CB1210" t="s">
        <v>2220</v>
      </c>
      <c r="CF1210" s="71"/>
      <c r="CG1210" s="71"/>
      <c r="CH1210" s="55"/>
      <c r="EJ1210" s="159"/>
      <c r="EK1210" s="159"/>
      <c r="EL1210" s="160"/>
      <c r="FA1210" s="78"/>
    </row>
    <row r="1211" spans="64:157">
      <c r="BL1211" s="14"/>
      <c r="BM1211" s="109"/>
      <c r="BN1211"/>
      <c r="BZ1211" s="14" t="s">
        <v>427</v>
      </c>
      <c r="CA1211" s="245">
        <v>41726.72215277778</v>
      </c>
      <c r="CB1211" t="s">
        <v>3275</v>
      </c>
      <c r="CF1211" s="71"/>
      <c r="CG1211" s="71"/>
      <c r="CH1211" s="55"/>
      <c r="EJ1211" s="159"/>
      <c r="EK1211" s="159"/>
      <c r="EL1211" s="160"/>
      <c r="FA1211" s="78"/>
    </row>
    <row r="1212" spans="64:157">
      <c r="BL1212" s="14"/>
      <c r="BM1212" s="109"/>
      <c r="BN1212"/>
      <c r="BZ1212" s="14" t="s">
        <v>2903</v>
      </c>
      <c r="CA1212" s="245">
        <v>41726.72216435185</v>
      </c>
      <c r="CB1212" t="s">
        <v>3276</v>
      </c>
      <c r="CF1212" s="71"/>
      <c r="CG1212" s="71"/>
      <c r="CH1212" s="55"/>
      <c r="EJ1212" s="159"/>
      <c r="EK1212" s="159"/>
      <c r="EL1212" s="160"/>
      <c r="FA1212" s="78"/>
    </row>
    <row r="1213" spans="64:157">
      <c r="BL1213" s="14"/>
      <c r="BM1213" s="109"/>
      <c r="BN1213"/>
      <c r="BZ1213" s="14" t="s">
        <v>2905</v>
      </c>
      <c r="CA1213" s="245">
        <v>41726.72216435185</v>
      </c>
      <c r="CB1213" t="s">
        <v>3277</v>
      </c>
      <c r="CF1213" s="71"/>
      <c r="CG1213" s="71"/>
      <c r="CH1213" s="55"/>
      <c r="EJ1213" s="159"/>
      <c r="EK1213" s="159"/>
      <c r="EL1213" s="160"/>
      <c r="FA1213" s="78"/>
    </row>
    <row r="1214" spans="64:157">
      <c r="BL1214" s="14"/>
      <c r="BM1214" s="109"/>
      <c r="BN1214"/>
      <c r="BZ1214" s="14" t="s">
        <v>2907</v>
      </c>
      <c r="CA1214" s="245">
        <v>41726.72216435185</v>
      </c>
      <c r="CB1214" t="s">
        <v>3278</v>
      </c>
      <c r="CF1214" s="71"/>
      <c r="CG1214" s="71"/>
      <c r="CH1214" s="55"/>
      <c r="EJ1214" s="159"/>
      <c r="EK1214" s="159"/>
      <c r="EL1214" s="160"/>
      <c r="FA1214" s="78"/>
    </row>
    <row r="1215" spans="64:157">
      <c r="BL1215" s="14"/>
      <c r="BM1215" s="109"/>
      <c r="BN1215"/>
      <c r="BZ1215" s="14" t="s">
        <v>2909</v>
      </c>
      <c r="CA1215" s="245">
        <v>41726.72216435185</v>
      </c>
      <c r="CB1215" t="s">
        <v>3279</v>
      </c>
      <c r="CF1215" s="71"/>
      <c r="CG1215" s="71"/>
      <c r="CH1215" s="55"/>
      <c r="EJ1215" s="159"/>
      <c r="EK1215" s="159"/>
      <c r="EL1215" s="160"/>
      <c r="FA1215" s="78"/>
    </row>
    <row r="1216" spans="64:157">
      <c r="BL1216" s="14"/>
      <c r="BM1216" s="109"/>
      <c r="BN1216"/>
      <c r="BZ1216" s="14" t="s">
        <v>2454</v>
      </c>
      <c r="CA1216" s="245">
        <v>41726.72216435185</v>
      </c>
      <c r="CB1216" t="s">
        <v>2220</v>
      </c>
      <c r="CF1216" s="71"/>
      <c r="CG1216" s="71"/>
      <c r="CH1216" s="55"/>
      <c r="EJ1216" s="159"/>
      <c r="EK1216" s="159"/>
      <c r="EL1216" s="160"/>
      <c r="FA1216" s="78"/>
    </row>
    <row r="1217" spans="64:157">
      <c r="BL1217" s="14"/>
      <c r="BM1217" s="109"/>
      <c r="BN1217"/>
      <c r="BZ1217" s="14" t="s">
        <v>427</v>
      </c>
      <c r="CA1217" s="245">
        <v>41726.72216435185</v>
      </c>
      <c r="CB1217" t="s">
        <v>3280</v>
      </c>
      <c r="CF1217" s="71"/>
      <c r="CG1217" s="71"/>
      <c r="CH1217" s="55"/>
      <c r="EJ1217" s="159"/>
      <c r="EK1217" s="159"/>
      <c r="EL1217" s="160"/>
      <c r="FA1217" s="78"/>
    </row>
    <row r="1218" spans="64:157">
      <c r="BL1218" s="14"/>
      <c r="BM1218" s="109"/>
      <c r="BN1218"/>
      <c r="BZ1218" s="14" t="s">
        <v>2903</v>
      </c>
      <c r="CA1218" s="245">
        <v>41726.722175925926</v>
      </c>
      <c r="CB1218" t="s">
        <v>3281</v>
      </c>
      <c r="CF1218" s="71"/>
      <c r="CG1218" s="71"/>
      <c r="CH1218" s="55"/>
      <c r="EJ1218" s="159"/>
      <c r="EK1218" s="159"/>
      <c r="EL1218" s="160"/>
      <c r="FA1218" s="78"/>
    </row>
    <row r="1219" spans="64:157">
      <c r="BL1219" s="14"/>
      <c r="BM1219" s="109"/>
      <c r="BN1219"/>
      <c r="BZ1219" s="14" t="s">
        <v>2905</v>
      </c>
      <c r="CA1219" s="245">
        <v>41726.722175925926</v>
      </c>
      <c r="CB1219" t="s">
        <v>3282</v>
      </c>
      <c r="CF1219" s="71"/>
      <c r="CG1219" s="71"/>
      <c r="CH1219" s="55"/>
      <c r="EJ1219" s="159"/>
      <c r="EK1219" s="159"/>
      <c r="EL1219" s="160"/>
      <c r="FA1219" s="78"/>
    </row>
    <row r="1220" spans="64:157">
      <c r="BL1220" s="14"/>
      <c r="BM1220" s="109"/>
      <c r="BN1220"/>
      <c r="BZ1220" s="14" t="s">
        <v>2907</v>
      </c>
      <c r="CA1220" s="245">
        <v>41726.722175925926</v>
      </c>
      <c r="CB1220" t="s">
        <v>3283</v>
      </c>
      <c r="CF1220" s="71"/>
      <c r="CG1220" s="71"/>
      <c r="CH1220" s="55"/>
      <c r="EJ1220" s="159"/>
      <c r="EK1220" s="159"/>
      <c r="EL1220" s="160"/>
      <c r="FA1220" s="78"/>
    </row>
    <row r="1221" spans="64:157">
      <c r="BL1221" s="14"/>
      <c r="BM1221" s="109"/>
      <c r="BN1221"/>
      <c r="BZ1221" s="14" t="s">
        <v>2909</v>
      </c>
      <c r="CA1221" s="245">
        <v>41726.722175925926</v>
      </c>
      <c r="CB1221" t="s">
        <v>3284</v>
      </c>
      <c r="CF1221" s="71"/>
      <c r="CG1221" s="71"/>
      <c r="CH1221" s="55"/>
      <c r="EJ1221" s="159"/>
      <c r="EK1221" s="159"/>
      <c r="EL1221" s="160"/>
      <c r="FA1221" s="78"/>
    </row>
    <row r="1222" spans="64:157">
      <c r="BL1222" s="14"/>
      <c r="BM1222" s="109"/>
      <c r="BN1222"/>
      <c r="BZ1222" s="14" t="s">
        <v>2454</v>
      </c>
      <c r="CA1222" s="245">
        <v>41726.722175925926</v>
      </c>
      <c r="CB1222" t="s">
        <v>2220</v>
      </c>
      <c r="CF1222" s="71"/>
      <c r="CG1222" s="71"/>
      <c r="CH1222" s="55"/>
      <c r="EJ1222" s="159"/>
      <c r="EK1222" s="159"/>
      <c r="EL1222" s="160"/>
      <c r="FA1222" s="78"/>
    </row>
    <row r="1223" spans="64:157">
      <c r="BL1223" s="14"/>
      <c r="BM1223" s="109"/>
      <c r="BN1223"/>
      <c r="BZ1223" s="14" t="s">
        <v>427</v>
      </c>
      <c r="CA1223" s="245">
        <v>41726.722175925926</v>
      </c>
      <c r="CB1223" t="s">
        <v>3285</v>
      </c>
      <c r="CF1223" s="71"/>
      <c r="CG1223" s="71"/>
      <c r="CH1223" s="55"/>
      <c r="EJ1223" s="159"/>
      <c r="EK1223" s="159"/>
      <c r="EL1223" s="160"/>
      <c r="FA1223" s="78"/>
    </row>
    <row r="1224" spans="64:157">
      <c r="BL1224" s="14"/>
      <c r="BM1224" s="109"/>
      <c r="BN1224"/>
      <c r="BZ1224" s="14" t="s">
        <v>2903</v>
      </c>
      <c r="CA1224" s="245">
        <v>41726.722175925926</v>
      </c>
      <c r="CB1224" t="s">
        <v>3286</v>
      </c>
      <c r="CF1224" s="71"/>
      <c r="CG1224" s="71"/>
      <c r="CH1224" s="55"/>
      <c r="EJ1224" s="159"/>
      <c r="EK1224" s="159"/>
      <c r="EL1224" s="160"/>
      <c r="FA1224" s="78"/>
    </row>
    <row r="1225" spans="64:157">
      <c r="BL1225" s="14"/>
      <c r="BM1225" s="109"/>
      <c r="BN1225"/>
      <c r="BZ1225" s="14" t="s">
        <v>2905</v>
      </c>
      <c r="CA1225" s="245">
        <v>41726.722187500003</v>
      </c>
      <c r="CB1225" t="s">
        <v>3287</v>
      </c>
      <c r="CF1225" s="71"/>
      <c r="CG1225" s="71"/>
      <c r="CH1225" s="55"/>
      <c r="EJ1225" s="159"/>
      <c r="EK1225" s="159"/>
      <c r="EL1225" s="160"/>
      <c r="FA1225" s="78"/>
    </row>
    <row r="1226" spans="64:157">
      <c r="BL1226" s="14"/>
      <c r="BM1226" s="109"/>
      <c r="BN1226"/>
      <c r="BZ1226" s="14" t="s">
        <v>2907</v>
      </c>
      <c r="CA1226" s="245">
        <v>41726.722187500003</v>
      </c>
      <c r="CB1226" t="s">
        <v>3288</v>
      </c>
      <c r="CF1226" s="71"/>
      <c r="CG1226" s="71"/>
      <c r="CH1226" s="55"/>
      <c r="EJ1226" s="159"/>
      <c r="EK1226" s="159"/>
      <c r="EL1226" s="160"/>
      <c r="FA1226" s="78"/>
    </row>
    <row r="1227" spans="64:157">
      <c r="BL1227" s="14"/>
      <c r="BM1227" s="109"/>
      <c r="BN1227"/>
      <c r="BZ1227" s="14" t="s">
        <v>2909</v>
      </c>
      <c r="CA1227" s="245">
        <v>41726.722187500003</v>
      </c>
      <c r="CB1227" t="s">
        <v>3289</v>
      </c>
      <c r="CF1227" s="71"/>
      <c r="CG1227" s="71"/>
      <c r="CH1227" s="55"/>
      <c r="EJ1227" s="159"/>
      <c r="EK1227" s="159"/>
      <c r="EL1227" s="160"/>
      <c r="FA1227" s="78"/>
    </row>
    <row r="1228" spans="64:157">
      <c r="BL1228" s="14"/>
      <c r="BM1228" s="109"/>
      <c r="BN1228"/>
      <c r="BZ1228" s="14" t="s">
        <v>2454</v>
      </c>
      <c r="CA1228" s="245">
        <v>41726.722187500003</v>
      </c>
      <c r="CB1228" t="s">
        <v>2220</v>
      </c>
      <c r="CF1228" s="71"/>
      <c r="CG1228" s="71"/>
      <c r="CH1228" s="55"/>
      <c r="EJ1228" s="159"/>
      <c r="EK1228" s="159"/>
      <c r="EL1228" s="160"/>
      <c r="FA1228" s="78"/>
    </row>
    <row r="1229" spans="64:157">
      <c r="BL1229" s="14"/>
      <c r="BM1229" s="109"/>
      <c r="BN1229"/>
      <c r="BZ1229" s="14" t="s">
        <v>427</v>
      </c>
      <c r="CA1229" s="245">
        <v>41726.722187500003</v>
      </c>
      <c r="CB1229" t="s">
        <v>3290</v>
      </c>
      <c r="CF1229" s="71"/>
      <c r="CG1229" s="71"/>
      <c r="CH1229" s="55"/>
      <c r="EJ1229" s="159"/>
      <c r="EK1229" s="159"/>
      <c r="EL1229" s="160"/>
      <c r="FA1229" s="78"/>
    </row>
    <row r="1230" spans="64:157">
      <c r="BL1230" s="14"/>
      <c r="BM1230" s="109"/>
      <c r="BN1230"/>
      <c r="BZ1230" s="14" t="s">
        <v>2903</v>
      </c>
      <c r="CA1230" s="245">
        <v>41726.722187500003</v>
      </c>
      <c r="CB1230" t="s">
        <v>3291</v>
      </c>
      <c r="CF1230" s="71"/>
      <c r="CG1230" s="71"/>
      <c r="CH1230" s="55"/>
      <c r="EJ1230" s="159"/>
      <c r="EK1230" s="159"/>
      <c r="EL1230" s="160"/>
      <c r="FA1230" s="78"/>
    </row>
    <row r="1231" spans="64:157">
      <c r="BL1231" s="14"/>
      <c r="BM1231" s="109"/>
      <c r="BN1231"/>
      <c r="BZ1231" s="14" t="s">
        <v>2905</v>
      </c>
      <c r="CA1231" s="245">
        <v>41726.722199074073</v>
      </c>
      <c r="CB1231" t="s">
        <v>3292</v>
      </c>
      <c r="CF1231" s="71"/>
      <c r="CG1231" s="71"/>
      <c r="CH1231" s="55"/>
      <c r="EJ1231" s="159"/>
      <c r="EK1231" s="159"/>
      <c r="EL1231" s="160"/>
      <c r="FA1231" s="78"/>
    </row>
    <row r="1232" spans="64:157">
      <c r="BL1232" s="14"/>
      <c r="BM1232" s="109"/>
      <c r="BN1232"/>
      <c r="BZ1232" s="14" t="s">
        <v>2907</v>
      </c>
      <c r="CA1232" s="245">
        <v>41726.722199074073</v>
      </c>
      <c r="CB1232" t="s">
        <v>3293</v>
      </c>
      <c r="CF1232" s="71"/>
      <c r="CG1232" s="71"/>
      <c r="CH1232" s="55"/>
      <c r="EJ1232" s="159"/>
      <c r="EK1232" s="159"/>
      <c r="EL1232" s="160"/>
      <c r="FA1232" s="78"/>
    </row>
    <row r="1233" spans="64:157">
      <c r="BL1233" s="14"/>
      <c r="BM1233" s="109"/>
      <c r="BN1233"/>
      <c r="BZ1233" s="14" t="s">
        <v>2909</v>
      </c>
      <c r="CA1233" s="245">
        <v>41726.722199074073</v>
      </c>
      <c r="CB1233" t="s">
        <v>3294</v>
      </c>
      <c r="CF1233" s="71"/>
      <c r="CG1233" s="71"/>
      <c r="CH1233" s="55"/>
      <c r="EJ1233" s="159"/>
      <c r="EK1233" s="159"/>
      <c r="EL1233" s="160"/>
      <c r="FA1233" s="78"/>
    </row>
    <row r="1234" spans="64:157">
      <c r="BL1234" s="14"/>
      <c r="BM1234" s="109"/>
      <c r="BN1234"/>
      <c r="BZ1234" s="14" t="s">
        <v>2454</v>
      </c>
      <c r="CA1234" s="245">
        <v>41726.722199074073</v>
      </c>
      <c r="CB1234" t="s">
        <v>2220</v>
      </c>
      <c r="CF1234" s="71"/>
      <c r="CG1234" s="71"/>
      <c r="CH1234" s="55"/>
      <c r="EJ1234" s="159"/>
      <c r="EK1234" s="159"/>
      <c r="EL1234" s="160"/>
      <c r="FA1234" s="78"/>
    </row>
    <row r="1235" spans="64:157">
      <c r="BL1235" s="14"/>
      <c r="BM1235" s="109"/>
      <c r="BN1235"/>
      <c r="BZ1235" s="14" t="s">
        <v>427</v>
      </c>
      <c r="CA1235" s="245">
        <v>41726.722199074073</v>
      </c>
      <c r="CB1235" t="s">
        <v>3295</v>
      </c>
      <c r="CF1235" s="71"/>
      <c r="CG1235" s="71"/>
      <c r="CH1235" s="55"/>
      <c r="EJ1235" s="159"/>
      <c r="EK1235" s="159"/>
      <c r="EL1235" s="160"/>
      <c r="FA1235" s="78"/>
    </row>
    <row r="1236" spans="64:157">
      <c r="BL1236" s="14"/>
      <c r="BM1236" s="109"/>
      <c r="BN1236"/>
      <c r="BZ1236" s="14" t="s">
        <v>2903</v>
      </c>
      <c r="CA1236" s="245">
        <v>41726.722199074073</v>
      </c>
      <c r="CB1236" t="s">
        <v>3296</v>
      </c>
      <c r="CF1236" s="71"/>
      <c r="CG1236" s="71"/>
      <c r="CH1236" s="55"/>
      <c r="EJ1236" s="159"/>
      <c r="EK1236" s="159"/>
      <c r="EL1236" s="160"/>
      <c r="FA1236" s="78"/>
    </row>
    <row r="1237" spans="64:157">
      <c r="BL1237" s="14"/>
      <c r="BM1237" s="109"/>
      <c r="BN1237"/>
      <c r="BZ1237" s="14" t="s">
        <v>2905</v>
      </c>
      <c r="CA1237" s="245">
        <v>41726.722210648149</v>
      </c>
      <c r="CB1237" t="s">
        <v>3297</v>
      </c>
      <c r="CF1237" s="71"/>
      <c r="CG1237" s="71"/>
      <c r="CH1237" s="55"/>
      <c r="EJ1237" s="159"/>
      <c r="EK1237" s="159"/>
      <c r="EL1237" s="160"/>
      <c r="FA1237" s="78"/>
    </row>
    <row r="1238" spans="64:157">
      <c r="BL1238" s="14"/>
      <c r="BM1238" s="109"/>
      <c r="BN1238"/>
      <c r="BZ1238" s="14" t="s">
        <v>2907</v>
      </c>
      <c r="CA1238" s="245">
        <v>41726.722210648149</v>
      </c>
      <c r="CB1238" t="s">
        <v>3298</v>
      </c>
      <c r="CF1238" s="71"/>
      <c r="CG1238" s="71"/>
      <c r="CH1238" s="55"/>
      <c r="EJ1238" s="159"/>
      <c r="EK1238" s="159"/>
      <c r="EL1238" s="160"/>
      <c r="FA1238" s="78"/>
    </row>
    <row r="1239" spans="64:157">
      <c r="BL1239" s="14"/>
      <c r="BM1239" s="109"/>
      <c r="BN1239"/>
      <c r="BZ1239" s="14" t="s">
        <v>2909</v>
      </c>
      <c r="CA1239" s="245">
        <v>41726.722210648149</v>
      </c>
      <c r="CB1239" t="s">
        <v>3299</v>
      </c>
      <c r="CF1239" s="71"/>
      <c r="CG1239" s="71"/>
      <c r="CH1239" s="55"/>
      <c r="EJ1239" s="159"/>
      <c r="EK1239" s="159"/>
      <c r="EL1239" s="160"/>
      <c r="FA1239" s="78"/>
    </row>
    <row r="1240" spans="64:157">
      <c r="BL1240" s="14"/>
      <c r="BM1240" s="109"/>
      <c r="BN1240"/>
      <c r="BZ1240" s="14" t="s">
        <v>2454</v>
      </c>
      <c r="CA1240" s="245">
        <v>41726.722210648149</v>
      </c>
      <c r="CB1240" t="s">
        <v>2220</v>
      </c>
      <c r="CF1240" s="71"/>
      <c r="CG1240" s="71"/>
      <c r="CH1240" s="55"/>
      <c r="EJ1240" s="159"/>
      <c r="EK1240" s="159"/>
      <c r="EL1240" s="160"/>
      <c r="FA1240" s="78"/>
    </row>
    <row r="1241" spans="64:157">
      <c r="BL1241" s="14"/>
      <c r="BM1241" s="109"/>
      <c r="BN1241"/>
      <c r="BZ1241" s="14" t="s">
        <v>427</v>
      </c>
      <c r="CA1241" s="245">
        <v>41726.722210648149</v>
      </c>
      <c r="CB1241" t="s">
        <v>3300</v>
      </c>
      <c r="CF1241" s="71"/>
      <c r="CG1241" s="71"/>
      <c r="CH1241" s="55"/>
      <c r="EJ1241" s="159"/>
      <c r="EK1241" s="159"/>
      <c r="EL1241" s="160"/>
      <c r="FA1241" s="78"/>
    </row>
    <row r="1242" spans="64:157">
      <c r="BL1242" s="14"/>
      <c r="BM1242" s="109"/>
      <c r="BN1242"/>
      <c r="BZ1242" s="14" t="s">
        <v>2903</v>
      </c>
      <c r="CA1242" s="245">
        <v>41726.722210648149</v>
      </c>
      <c r="CB1242" t="s">
        <v>3301</v>
      </c>
      <c r="CF1242" s="71"/>
      <c r="CG1242" s="71"/>
      <c r="CH1242" s="55"/>
      <c r="EJ1242" s="159"/>
      <c r="EK1242" s="159"/>
      <c r="EL1242" s="160"/>
      <c r="FA1242" s="78"/>
    </row>
    <row r="1243" spans="64:157">
      <c r="BL1243" s="14"/>
      <c r="BM1243" s="109"/>
      <c r="BN1243"/>
      <c r="BZ1243" s="14" t="s">
        <v>2905</v>
      </c>
      <c r="CA1243" s="245">
        <v>41726.722222222219</v>
      </c>
      <c r="CB1243" t="s">
        <v>3302</v>
      </c>
      <c r="CF1243" s="71"/>
      <c r="CG1243" s="71"/>
      <c r="CH1243" s="55"/>
      <c r="EJ1243" s="159"/>
      <c r="EK1243" s="159"/>
      <c r="EL1243" s="160"/>
      <c r="FA1243" s="78"/>
    </row>
    <row r="1244" spans="64:157">
      <c r="BL1244" s="14"/>
      <c r="BM1244" s="109"/>
      <c r="BN1244"/>
      <c r="BZ1244" s="14" t="s">
        <v>2907</v>
      </c>
      <c r="CA1244" s="245">
        <v>41726.722222222219</v>
      </c>
      <c r="CB1244" t="s">
        <v>3303</v>
      </c>
      <c r="CF1244" s="71"/>
      <c r="CG1244" s="71"/>
      <c r="CH1244" s="55"/>
      <c r="EJ1244" s="159"/>
      <c r="EK1244" s="159"/>
      <c r="EL1244" s="160"/>
      <c r="FA1244" s="78"/>
    </row>
    <row r="1245" spans="64:157">
      <c r="BL1245" s="14"/>
      <c r="BM1245" s="109"/>
      <c r="BN1245"/>
      <c r="BZ1245" s="14" t="s">
        <v>2909</v>
      </c>
      <c r="CA1245" s="245">
        <v>41726.722222222219</v>
      </c>
      <c r="CB1245" t="s">
        <v>3304</v>
      </c>
      <c r="CF1245" s="71"/>
      <c r="CG1245" s="71"/>
      <c r="CH1245" s="55"/>
      <c r="EJ1245" s="159"/>
      <c r="EK1245" s="159"/>
      <c r="EL1245" s="160"/>
      <c r="FA1245" s="78"/>
    </row>
    <row r="1246" spans="64:157">
      <c r="BL1246" s="14"/>
      <c r="BM1246" s="109"/>
      <c r="BN1246"/>
      <c r="BZ1246" s="14" t="s">
        <v>2454</v>
      </c>
      <c r="CA1246" s="245">
        <v>41726.722222222219</v>
      </c>
      <c r="CB1246" t="s">
        <v>2220</v>
      </c>
      <c r="CF1246" s="71"/>
      <c r="CG1246" s="71"/>
      <c r="CH1246" s="55"/>
      <c r="EJ1246" s="159"/>
      <c r="EK1246" s="159"/>
      <c r="EL1246" s="160"/>
      <c r="FA1246" s="78"/>
    </row>
    <row r="1247" spans="64:157">
      <c r="BL1247" s="14"/>
      <c r="BM1247" s="109"/>
      <c r="BN1247"/>
      <c r="BZ1247" s="14" t="s">
        <v>427</v>
      </c>
      <c r="CA1247" s="245">
        <v>41726.722222222219</v>
      </c>
      <c r="CB1247" t="s">
        <v>3305</v>
      </c>
      <c r="CF1247" s="71"/>
      <c r="CG1247" s="71"/>
      <c r="CH1247" s="55"/>
      <c r="EJ1247" s="159"/>
      <c r="EK1247" s="159"/>
      <c r="EL1247" s="160"/>
      <c r="FA1247" s="78"/>
    </row>
    <row r="1248" spans="64:157">
      <c r="BL1248" s="14"/>
      <c r="BM1248" s="109"/>
      <c r="BN1248"/>
      <c r="BZ1248" s="14" t="s">
        <v>2903</v>
      </c>
      <c r="CA1248" s="245">
        <v>41726.722222222219</v>
      </c>
      <c r="CB1248" t="s">
        <v>3306</v>
      </c>
      <c r="CF1248" s="71"/>
      <c r="CG1248" s="71"/>
      <c r="CH1248" s="55"/>
      <c r="EJ1248" s="159"/>
      <c r="EK1248" s="159"/>
      <c r="EL1248" s="160"/>
      <c r="FA1248" s="78"/>
    </row>
    <row r="1249" spans="64:157">
      <c r="BL1249" s="14"/>
      <c r="BM1249" s="109"/>
      <c r="BN1249"/>
      <c r="BZ1249" s="14" t="s">
        <v>2905</v>
      </c>
      <c r="CA1249" s="245">
        <v>41726.722222222219</v>
      </c>
      <c r="CB1249" t="s">
        <v>3307</v>
      </c>
      <c r="CF1249" s="71"/>
      <c r="CG1249" s="71"/>
      <c r="CH1249" s="55"/>
      <c r="EJ1249" s="159"/>
      <c r="EK1249" s="159"/>
      <c r="EL1249" s="160"/>
      <c r="FA1249" s="78"/>
    </row>
    <row r="1250" spans="64:157">
      <c r="BL1250" s="14"/>
      <c r="BM1250" s="109"/>
      <c r="BN1250"/>
      <c r="BZ1250" s="14" t="s">
        <v>2907</v>
      </c>
      <c r="CA1250" s="245">
        <v>41726.722233796296</v>
      </c>
      <c r="CB1250" t="s">
        <v>3308</v>
      </c>
      <c r="CF1250" s="71"/>
      <c r="CG1250" s="71"/>
      <c r="CH1250" s="55"/>
      <c r="EJ1250" s="159"/>
      <c r="EK1250" s="159"/>
      <c r="EL1250" s="160"/>
      <c r="FA1250" s="78"/>
    </row>
    <row r="1251" spans="64:157">
      <c r="BL1251" s="14"/>
      <c r="BM1251" s="109"/>
      <c r="BN1251"/>
      <c r="BZ1251" s="14" t="s">
        <v>2909</v>
      </c>
      <c r="CA1251" s="245">
        <v>41726.722233796296</v>
      </c>
      <c r="CB1251" t="s">
        <v>3309</v>
      </c>
      <c r="CF1251" s="71"/>
      <c r="CG1251" s="71"/>
      <c r="CH1251" s="55"/>
      <c r="EJ1251" s="159"/>
      <c r="EK1251" s="159"/>
      <c r="EL1251" s="160"/>
      <c r="FA1251" s="78"/>
    </row>
    <row r="1252" spans="64:157">
      <c r="BL1252" s="14"/>
      <c r="BM1252" s="109"/>
      <c r="BN1252"/>
      <c r="BZ1252" s="14" t="s">
        <v>2454</v>
      </c>
      <c r="CA1252" s="245">
        <v>41726.722233796296</v>
      </c>
      <c r="CB1252" t="s">
        <v>2220</v>
      </c>
      <c r="CF1252" s="71"/>
      <c r="CG1252" s="71"/>
      <c r="CH1252" s="55"/>
      <c r="EJ1252" s="159"/>
      <c r="EK1252" s="159"/>
      <c r="EL1252" s="160"/>
      <c r="FA1252" s="78"/>
    </row>
    <row r="1253" spans="64:157">
      <c r="BL1253" s="14"/>
      <c r="BM1253" s="109"/>
      <c r="BN1253"/>
      <c r="BZ1253" s="14" t="s">
        <v>427</v>
      </c>
      <c r="CA1253" s="245">
        <v>41726.722233796296</v>
      </c>
      <c r="CB1253" t="s">
        <v>3310</v>
      </c>
      <c r="CF1253" s="71"/>
      <c r="CG1253" s="71"/>
      <c r="CH1253" s="55"/>
      <c r="EJ1253" s="159"/>
      <c r="EK1253" s="159"/>
      <c r="EL1253" s="160"/>
      <c r="FA1253" s="78"/>
    </row>
    <row r="1254" spans="64:157">
      <c r="BL1254" s="14"/>
      <c r="BM1254" s="109"/>
      <c r="BN1254"/>
      <c r="BZ1254" s="14" t="s">
        <v>2903</v>
      </c>
      <c r="CA1254" s="245">
        <v>41726.722233796296</v>
      </c>
      <c r="CB1254" t="s">
        <v>3311</v>
      </c>
      <c r="CF1254" s="71"/>
      <c r="CG1254" s="71"/>
      <c r="CH1254" s="55"/>
      <c r="EJ1254" s="159"/>
      <c r="EK1254" s="159"/>
      <c r="EL1254" s="160"/>
      <c r="FA1254" s="78"/>
    </row>
    <row r="1255" spans="64:157">
      <c r="BL1255" s="14"/>
      <c r="BM1255" s="109"/>
      <c r="BN1255"/>
      <c r="BZ1255" s="14" t="s">
        <v>2905</v>
      </c>
      <c r="CA1255" s="245">
        <v>41726.722233796296</v>
      </c>
      <c r="CB1255" t="s">
        <v>3312</v>
      </c>
      <c r="CF1255" s="71"/>
      <c r="CG1255" s="71"/>
      <c r="CH1255" s="55"/>
      <c r="EJ1255" s="159"/>
      <c r="EK1255" s="159"/>
      <c r="EL1255" s="160"/>
      <c r="FA1255" s="78"/>
    </row>
    <row r="1256" spans="64:157">
      <c r="BL1256" s="14"/>
      <c r="BM1256" s="109"/>
      <c r="BN1256"/>
      <c r="BZ1256" s="14" t="s">
        <v>2907</v>
      </c>
      <c r="CA1256" s="245">
        <v>41726.722245370373</v>
      </c>
      <c r="CB1256" t="s">
        <v>3313</v>
      </c>
      <c r="CF1256" s="71"/>
      <c r="CG1256" s="71"/>
      <c r="CH1256" s="55"/>
      <c r="EJ1256" s="159"/>
      <c r="EK1256" s="159"/>
      <c r="EL1256" s="160"/>
      <c r="FA1256" s="78"/>
    </row>
    <row r="1257" spans="64:157">
      <c r="BL1257" s="14"/>
      <c r="BM1257" s="109"/>
      <c r="BN1257"/>
      <c r="BZ1257" s="14" t="s">
        <v>2909</v>
      </c>
      <c r="CA1257" s="245">
        <v>41726.722245370373</v>
      </c>
      <c r="CB1257" t="s">
        <v>3314</v>
      </c>
      <c r="CF1257" s="71"/>
      <c r="CG1257" s="71"/>
      <c r="CH1257" s="55"/>
      <c r="EJ1257" s="159"/>
      <c r="EK1257" s="159"/>
      <c r="EL1257" s="160"/>
      <c r="FA1257" s="78"/>
    </row>
    <row r="1258" spans="64:157">
      <c r="BL1258" s="14"/>
      <c r="BM1258" s="109"/>
      <c r="BN1258"/>
      <c r="BZ1258" s="14" t="s">
        <v>2454</v>
      </c>
      <c r="CA1258" s="245">
        <v>41726.722245370373</v>
      </c>
      <c r="CB1258" t="s">
        <v>2220</v>
      </c>
      <c r="CF1258" s="71"/>
      <c r="CG1258" s="71"/>
      <c r="CH1258" s="55"/>
      <c r="EJ1258" s="159"/>
      <c r="EK1258" s="159"/>
      <c r="EL1258" s="160"/>
      <c r="FA1258" s="78"/>
    </row>
    <row r="1259" spans="64:157">
      <c r="BL1259" s="14"/>
      <c r="BM1259" s="109"/>
      <c r="BN1259"/>
      <c r="BZ1259" s="14" t="s">
        <v>427</v>
      </c>
      <c r="CA1259" s="245">
        <v>41726.722245370373</v>
      </c>
      <c r="CB1259" t="s">
        <v>3315</v>
      </c>
      <c r="CF1259" s="71"/>
      <c r="CG1259" s="71"/>
      <c r="CH1259" s="55"/>
      <c r="EJ1259" s="159"/>
      <c r="EK1259" s="159"/>
      <c r="EL1259" s="160"/>
      <c r="FA1259" s="78"/>
    </row>
    <row r="1260" spans="64:157">
      <c r="BL1260" s="14"/>
      <c r="BM1260" s="109"/>
      <c r="BN1260"/>
      <c r="BZ1260" s="14" t="s">
        <v>2903</v>
      </c>
      <c r="CA1260" s="245">
        <v>41726.722245370373</v>
      </c>
      <c r="CB1260" t="s">
        <v>3316</v>
      </c>
      <c r="CF1260" s="71"/>
      <c r="CG1260" s="71"/>
      <c r="CH1260" s="55"/>
      <c r="EJ1260" s="159"/>
      <c r="EK1260" s="159"/>
      <c r="EL1260" s="160"/>
      <c r="FA1260" s="78"/>
    </row>
    <row r="1261" spans="64:157">
      <c r="BL1261" s="14"/>
      <c r="BM1261" s="109"/>
      <c r="BN1261"/>
      <c r="BZ1261" s="14" t="s">
        <v>2905</v>
      </c>
      <c r="CA1261" s="245">
        <v>41726.722245370373</v>
      </c>
      <c r="CB1261" t="s">
        <v>3317</v>
      </c>
      <c r="CF1261" s="71"/>
      <c r="CG1261" s="71"/>
      <c r="CH1261" s="55"/>
      <c r="EJ1261" s="159"/>
      <c r="EK1261" s="159"/>
      <c r="EL1261" s="160"/>
      <c r="FA1261" s="78"/>
    </row>
    <row r="1262" spans="64:157">
      <c r="BL1262" s="14"/>
      <c r="BM1262" s="109"/>
      <c r="BN1262"/>
      <c r="BZ1262" s="14" t="s">
        <v>2907</v>
      </c>
      <c r="CA1262" s="245">
        <v>41726.722256944442</v>
      </c>
      <c r="CB1262" t="s">
        <v>3318</v>
      </c>
      <c r="CF1262" s="71"/>
      <c r="CG1262" s="71"/>
      <c r="CH1262" s="55"/>
      <c r="EJ1262" s="159"/>
      <c r="EK1262" s="159"/>
      <c r="EL1262" s="160"/>
      <c r="FA1262" s="78"/>
    </row>
    <row r="1263" spans="64:157">
      <c r="BL1263" s="14"/>
      <c r="BM1263" s="109"/>
      <c r="BN1263"/>
      <c r="BZ1263" s="14" t="s">
        <v>2909</v>
      </c>
      <c r="CA1263" s="245">
        <v>41726.722256944442</v>
      </c>
      <c r="CB1263" t="s">
        <v>3319</v>
      </c>
      <c r="CF1263" s="71"/>
      <c r="CG1263" s="71"/>
      <c r="CH1263" s="55"/>
      <c r="EJ1263" s="159"/>
      <c r="EK1263" s="159"/>
      <c r="EL1263" s="160"/>
      <c r="FA1263" s="78"/>
    </row>
    <row r="1264" spans="64:157">
      <c r="BL1264" s="14"/>
      <c r="BM1264" s="109"/>
      <c r="BN1264"/>
      <c r="BZ1264" s="14" t="s">
        <v>2454</v>
      </c>
      <c r="CA1264" s="245">
        <v>41726.722256944442</v>
      </c>
      <c r="CB1264" t="s">
        <v>2220</v>
      </c>
      <c r="CF1264" s="71"/>
      <c r="CG1264" s="71"/>
      <c r="CH1264" s="55"/>
      <c r="EJ1264" s="159"/>
      <c r="EK1264" s="159"/>
      <c r="EL1264" s="160"/>
      <c r="FA1264" s="78"/>
    </row>
    <row r="1265" spans="64:157">
      <c r="BL1265" s="14"/>
      <c r="BM1265" s="109"/>
      <c r="BN1265"/>
      <c r="BZ1265" s="14" t="s">
        <v>427</v>
      </c>
      <c r="CA1265" s="245">
        <v>41726.722256944442</v>
      </c>
      <c r="CB1265" t="s">
        <v>3320</v>
      </c>
      <c r="CF1265" s="71"/>
      <c r="CG1265" s="71"/>
      <c r="CH1265" s="55"/>
      <c r="EJ1265" s="159"/>
      <c r="EK1265" s="159"/>
      <c r="EL1265" s="160"/>
      <c r="FA1265" s="78"/>
    </row>
    <row r="1266" spans="64:157">
      <c r="BL1266" s="14"/>
      <c r="BM1266" s="109"/>
      <c r="BN1266"/>
      <c r="BZ1266" s="14" t="s">
        <v>2903</v>
      </c>
      <c r="CA1266" s="245">
        <v>41726.722256944442</v>
      </c>
      <c r="CB1266" t="s">
        <v>3321</v>
      </c>
      <c r="CF1266" s="71"/>
      <c r="CG1266" s="71"/>
      <c r="CH1266" s="55"/>
      <c r="EJ1266" s="159"/>
      <c r="EK1266" s="159"/>
      <c r="EL1266" s="160"/>
      <c r="FA1266" s="78"/>
    </row>
    <row r="1267" spans="64:157">
      <c r="BL1267" s="14"/>
      <c r="BM1267" s="109"/>
      <c r="BN1267"/>
      <c r="BZ1267" s="14" t="s">
        <v>2905</v>
      </c>
      <c r="CA1267" s="245">
        <v>41726.722256944442</v>
      </c>
      <c r="CB1267" t="s">
        <v>3322</v>
      </c>
      <c r="CF1267" s="71"/>
      <c r="CG1267" s="71"/>
      <c r="CH1267" s="55"/>
      <c r="EJ1267" s="159"/>
      <c r="EK1267" s="159"/>
      <c r="EL1267" s="160"/>
      <c r="FA1267" s="78"/>
    </row>
    <row r="1268" spans="64:157">
      <c r="BL1268" s="14"/>
      <c r="BM1268" s="109"/>
      <c r="BN1268"/>
      <c r="BZ1268" s="14" t="s">
        <v>2907</v>
      </c>
      <c r="CA1268" s="245">
        <v>41726.722268518519</v>
      </c>
      <c r="CB1268" t="s">
        <v>3323</v>
      </c>
      <c r="CF1268" s="71"/>
      <c r="CG1268" s="71"/>
      <c r="CH1268" s="55"/>
      <c r="EJ1268" s="159"/>
      <c r="EK1268" s="159"/>
      <c r="EL1268" s="160"/>
      <c r="FA1268" s="78"/>
    </row>
    <row r="1269" spans="64:157">
      <c r="BL1269" s="14"/>
      <c r="BM1269" s="109"/>
      <c r="BN1269"/>
      <c r="BZ1269" s="14" t="s">
        <v>2909</v>
      </c>
      <c r="CA1269" s="245">
        <v>41726.722268518519</v>
      </c>
      <c r="CB1269" t="s">
        <v>3324</v>
      </c>
      <c r="CF1269" s="71"/>
      <c r="CG1269" s="71"/>
      <c r="CH1269" s="55"/>
      <c r="EJ1269" s="159"/>
      <c r="EK1269" s="159"/>
      <c r="EL1269" s="160"/>
      <c r="FA1269" s="78"/>
    </row>
    <row r="1270" spans="64:157">
      <c r="BL1270" s="14"/>
      <c r="BM1270" s="109"/>
      <c r="BN1270"/>
      <c r="BZ1270" s="14" t="s">
        <v>2454</v>
      </c>
      <c r="CA1270" s="245">
        <v>41726.722268518519</v>
      </c>
      <c r="CB1270" t="s">
        <v>2220</v>
      </c>
      <c r="CF1270" s="71"/>
      <c r="CG1270" s="71"/>
      <c r="CH1270" s="55"/>
      <c r="EJ1270" s="159"/>
      <c r="EK1270" s="159"/>
      <c r="EL1270" s="160"/>
      <c r="FA1270" s="78"/>
    </row>
    <row r="1271" spans="64:157">
      <c r="BL1271" s="14"/>
      <c r="BM1271" s="109"/>
      <c r="BN1271"/>
      <c r="BZ1271" s="14" t="s">
        <v>427</v>
      </c>
      <c r="CA1271" s="245">
        <v>41726.722268518519</v>
      </c>
      <c r="CB1271" t="s">
        <v>3325</v>
      </c>
      <c r="CF1271" s="71"/>
      <c r="CG1271" s="71"/>
      <c r="CH1271" s="55"/>
      <c r="EJ1271" s="159"/>
      <c r="EK1271" s="159"/>
      <c r="EL1271" s="160"/>
      <c r="FA1271" s="78"/>
    </row>
    <row r="1272" spans="64:157">
      <c r="BL1272" s="14"/>
      <c r="BM1272" s="109"/>
      <c r="BN1272"/>
      <c r="BZ1272" s="14" t="s">
        <v>2903</v>
      </c>
      <c r="CA1272" s="245">
        <v>41726.722268518519</v>
      </c>
      <c r="CB1272" t="s">
        <v>3326</v>
      </c>
      <c r="CF1272" s="71"/>
      <c r="CG1272" s="71"/>
      <c r="CH1272" s="55"/>
      <c r="EJ1272" s="159"/>
      <c r="EK1272" s="159"/>
      <c r="EL1272" s="160"/>
      <c r="FA1272" s="78"/>
    </row>
    <row r="1273" spans="64:157">
      <c r="BL1273" s="14"/>
      <c r="BM1273" s="109"/>
      <c r="BN1273"/>
      <c r="BZ1273" s="14" t="s">
        <v>2905</v>
      </c>
      <c r="CA1273" s="245">
        <v>41726.722268518519</v>
      </c>
      <c r="CB1273" t="s">
        <v>3327</v>
      </c>
      <c r="CF1273" s="71"/>
      <c r="CG1273" s="71"/>
      <c r="CH1273" s="55"/>
      <c r="EJ1273" s="159"/>
      <c r="EK1273" s="159"/>
      <c r="EL1273" s="160"/>
      <c r="FA1273" s="78"/>
    </row>
    <row r="1274" spans="64:157">
      <c r="BL1274" s="14"/>
      <c r="BM1274" s="109"/>
      <c r="BN1274"/>
      <c r="BZ1274" s="14" t="s">
        <v>2907</v>
      </c>
      <c r="CA1274" s="245">
        <v>41726.722268518519</v>
      </c>
      <c r="CB1274" t="s">
        <v>3328</v>
      </c>
      <c r="CF1274" s="71"/>
      <c r="CG1274" s="71"/>
      <c r="CH1274" s="55"/>
      <c r="EJ1274" s="159"/>
      <c r="EK1274" s="159"/>
      <c r="EL1274" s="160"/>
      <c r="FA1274" s="78"/>
    </row>
    <row r="1275" spans="64:157">
      <c r="BL1275" s="14"/>
      <c r="BM1275" s="109"/>
      <c r="BN1275"/>
      <c r="BZ1275" s="14" t="s">
        <v>2909</v>
      </c>
      <c r="CA1275" s="245">
        <v>41726.722280092596</v>
      </c>
      <c r="CB1275" t="s">
        <v>3329</v>
      </c>
      <c r="CF1275" s="71"/>
      <c r="CG1275" s="71"/>
      <c r="CH1275" s="55"/>
      <c r="EJ1275" s="159"/>
      <c r="EK1275" s="159"/>
      <c r="EL1275" s="160"/>
      <c r="FA1275" s="78"/>
    </row>
    <row r="1276" spans="64:157">
      <c r="BL1276" s="14"/>
      <c r="BM1276" s="109"/>
      <c r="BN1276"/>
      <c r="BZ1276" s="14" t="s">
        <v>2454</v>
      </c>
      <c r="CA1276" s="245">
        <v>41726.722280092596</v>
      </c>
      <c r="CB1276" t="s">
        <v>2220</v>
      </c>
      <c r="CF1276" s="71"/>
      <c r="CG1276" s="71"/>
      <c r="CH1276" s="55"/>
      <c r="EJ1276" s="159"/>
      <c r="EK1276" s="159"/>
      <c r="EL1276" s="160"/>
      <c r="FA1276" s="78"/>
    </row>
    <row r="1277" spans="64:157">
      <c r="BL1277" s="14"/>
      <c r="BM1277" s="109"/>
      <c r="BN1277"/>
      <c r="BZ1277" s="14" t="s">
        <v>427</v>
      </c>
      <c r="CA1277" s="245">
        <v>41726.722280092596</v>
      </c>
      <c r="CB1277" t="s">
        <v>3330</v>
      </c>
      <c r="CF1277" s="71"/>
      <c r="CG1277" s="71"/>
      <c r="CH1277" s="55"/>
      <c r="EJ1277" s="159"/>
      <c r="EK1277" s="159"/>
      <c r="EL1277" s="160"/>
      <c r="FA1277" s="78"/>
    </row>
    <row r="1278" spans="64:157">
      <c r="BL1278" s="14"/>
      <c r="BM1278" s="109"/>
      <c r="BN1278"/>
      <c r="BZ1278" s="14" t="s">
        <v>2903</v>
      </c>
      <c r="CA1278" s="245">
        <v>41726.722280092596</v>
      </c>
      <c r="CB1278" t="s">
        <v>3331</v>
      </c>
      <c r="CF1278" s="71"/>
      <c r="CG1278" s="71"/>
      <c r="CH1278" s="55"/>
      <c r="EJ1278" s="159"/>
      <c r="EK1278" s="159"/>
      <c r="EL1278" s="160"/>
      <c r="FA1278" s="78"/>
    </row>
    <row r="1279" spans="64:157">
      <c r="BL1279" s="14"/>
      <c r="BM1279" s="109"/>
      <c r="BN1279"/>
      <c r="BZ1279" s="14" t="s">
        <v>2905</v>
      </c>
      <c r="CA1279" s="245">
        <v>41726.722280092596</v>
      </c>
      <c r="CB1279" t="s">
        <v>3332</v>
      </c>
      <c r="CF1279" s="71"/>
      <c r="CG1279" s="71"/>
      <c r="CH1279" s="55"/>
      <c r="EJ1279" s="159"/>
      <c r="EK1279" s="159"/>
      <c r="EL1279" s="160"/>
      <c r="FA1279" s="78"/>
    </row>
    <row r="1280" spans="64:157">
      <c r="BL1280" s="14"/>
      <c r="BM1280" s="109"/>
      <c r="BN1280"/>
      <c r="BZ1280" s="14" t="s">
        <v>2907</v>
      </c>
      <c r="CA1280" s="245">
        <v>41726.722280092596</v>
      </c>
      <c r="CB1280" t="s">
        <v>3333</v>
      </c>
      <c r="CF1280" s="71"/>
      <c r="CG1280" s="71"/>
      <c r="CH1280" s="55"/>
      <c r="EJ1280" s="159"/>
      <c r="EK1280" s="159"/>
      <c r="EL1280" s="160"/>
      <c r="FA1280" s="78"/>
    </row>
    <row r="1281" spans="64:157">
      <c r="BL1281" s="14"/>
      <c r="BM1281" s="109"/>
      <c r="BN1281"/>
      <c r="BZ1281" s="14" t="s">
        <v>2909</v>
      </c>
      <c r="CA1281" s="245">
        <v>41726.722291666665</v>
      </c>
      <c r="CB1281" t="s">
        <v>3334</v>
      </c>
      <c r="CF1281" s="71"/>
      <c r="CG1281" s="71"/>
      <c r="CH1281" s="55"/>
      <c r="EJ1281" s="159"/>
      <c r="EK1281" s="159"/>
      <c r="EL1281" s="160"/>
      <c r="FA1281" s="78"/>
    </row>
    <row r="1282" spans="64:157">
      <c r="BL1282" s="14"/>
      <c r="BM1282" s="109"/>
      <c r="BN1282"/>
      <c r="BZ1282" s="14" t="s">
        <v>2454</v>
      </c>
      <c r="CA1282" s="245">
        <v>41726.722291666665</v>
      </c>
      <c r="CB1282" t="s">
        <v>2220</v>
      </c>
      <c r="CF1282" s="71"/>
      <c r="CG1282" s="71"/>
      <c r="CH1282" s="55"/>
      <c r="EJ1282" s="159"/>
      <c r="EK1282" s="159"/>
      <c r="EL1282" s="160"/>
      <c r="FA1282" s="78"/>
    </row>
    <row r="1283" spans="64:157">
      <c r="BL1283" s="14"/>
      <c r="BM1283" s="109"/>
      <c r="BN1283"/>
      <c r="BZ1283" s="14" t="s">
        <v>427</v>
      </c>
      <c r="CA1283" s="245">
        <v>41726.722291666665</v>
      </c>
      <c r="CB1283" t="s">
        <v>3335</v>
      </c>
      <c r="CF1283" s="71"/>
      <c r="CG1283" s="71"/>
      <c r="CH1283" s="55"/>
      <c r="EJ1283" s="159"/>
      <c r="EK1283" s="159"/>
      <c r="EL1283" s="160"/>
      <c r="FA1283" s="78"/>
    </row>
    <row r="1284" spans="64:157">
      <c r="BL1284" s="14"/>
      <c r="BM1284" s="109"/>
      <c r="BN1284"/>
      <c r="BZ1284" s="14" t="s">
        <v>2903</v>
      </c>
      <c r="CA1284" s="245">
        <v>41726.722291666665</v>
      </c>
      <c r="CB1284" t="s">
        <v>3336</v>
      </c>
      <c r="CF1284" s="71"/>
      <c r="CG1284" s="71"/>
      <c r="CH1284" s="55"/>
      <c r="EJ1284" s="159"/>
      <c r="EK1284" s="159"/>
      <c r="EL1284" s="160"/>
      <c r="FA1284" s="78"/>
    </row>
    <row r="1285" spans="64:157">
      <c r="BL1285" s="14"/>
      <c r="BM1285" s="109"/>
      <c r="BN1285"/>
      <c r="BZ1285" s="14" t="s">
        <v>2905</v>
      </c>
      <c r="CA1285" s="245">
        <v>41726.722291666665</v>
      </c>
      <c r="CB1285" t="s">
        <v>3337</v>
      </c>
      <c r="CF1285" s="71"/>
      <c r="CG1285" s="71"/>
      <c r="CH1285" s="55"/>
      <c r="EJ1285" s="159"/>
      <c r="EK1285" s="159"/>
      <c r="EL1285" s="160"/>
      <c r="FA1285" s="78"/>
    </row>
    <row r="1286" spans="64:157">
      <c r="BL1286" s="14"/>
      <c r="BM1286" s="109"/>
      <c r="BN1286"/>
      <c r="BZ1286" s="14" t="s">
        <v>2907</v>
      </c>
      <c r="CA1286" s="245">
        <v>41726.722291666665</v>
      </c>
      <c r="CB1286" t="s">
        <v>3338</v>
      </c>
      <c r="CF1286" s="71"/>
      <c r="CG1286" s="71"/>
      <c r="CH1286" s="55"/>
      <c r="EJ1286" s="159"/>
      <c r="EK1286" s="159"/>
      <c r="EL1286" s="160"/>
      <c r="FA1286" s="78"/>
    </row>
    <row r="1287" spans="64:157">
      <c r="BL1287" s="14"/>
      <c r="BM1287" s="109"/>
      <c r="BN1287"/>
      <c r="BZ1287" s="14" t="s">
        <v>2909</v>
      </c>
      <c r="CA1287" s="245">
        <v>41726.722303240742</v>
      </c>
      <c r="CB1287" t="s">
        <v>3339</v>
      </c>
      <c r="CF1287" s="71"/>
      <c r="CG1287" s="71"/>
      <c r="CH1287" s="55"/>
      <c r="EJ1287" s="159"/>
      <c r="EK1287" s="159"/>
      <c r="EL1287" s="160"/>
      <c r="FA1287" s="78"/>
    </row>
    <row r="1288" spans="64:157">
      <c r="BL1288" s="14"/>
      <c r="BM1288" s="109"/>
      <c r="BN1288"/>
      <c r="BZ1288" s="14" t="s">
        <v>2454</v>
      </c>
      <c r="CA1288" s="245">
        <v>41726.722303240742</v>
      </c>
      <c r="CB1288" t="s">
        <v>2220</v>
      </c>
      <c r="CF1288" s="71"/>
      <c r="CG1288" s="71"/>
      <c r="CH1288" s="55"/>
      <c r="EJ1288" s="159"/>
      <c r="EK1288" s="159"/>
      <c r="EL1288" s="160"/>
      <c r="FA1288" s="78"/>
    </row>
    <row r="1289" spans="64:157">
      <c r="BL1289" s="14"/>
      <c r="BM1289" s="109"/>
      <c r="BN1289"/>
      <c r="BZ1289" s="14" t="s">
        <v>427</v>
      </c>
      <c r="CA1289" s="245">
        <v>41726.722303240742</v>
      </c>
      <c r="CB1289" t="s">
        <v>3340</v>
      </c>
      <c r="CF1289" s="71"/>
      <c r="CG1289" s="71"/>
      <c r="CH1289" s="55"/>
      <c r="EJ1289" s="159"/>
      <c r="EK1289" s="159"/>
      <c r="EL1289" s="160"/>
      <c r="FA1289" s="78"/>
    </row>
    <row r="1290" spans="64:157">
      <c r="BL1290" s="14"/>
      <c r="BM1290" s="109"/>
      <c r="BN1290"/>
      <c r="BZ1290" s="14" t="s">
        <v>2903</v>
      </c>
      <c r="CA1290" s="245">
        <v>41726.722303240742</v>
      </c>
      <c r="CB1290" t="s">
        <v>3341</v>
      </c>
      <c r="CF1290" s="71"/>
      <c r="CG1290" s="71"/>
      <c r="CH1290" s="55"/>
      <c r="EJ1290" s="159"/>
      <c r="EK1290" s="159"/>
      <c r="EL1290" s="160"/>
      <c r="FA1290" s="78"/>
    </row>
    <row r="1291" spans="64:157">
      <c r="BL1291" s="14"/>
      <c r="BM1291" s="109"/>
      <c r="BN1291"/>
      <c r="BZ1291" s="14" t="s">
        <v>2905</v>
      </c>
      <c r="CA1291" s="245">
        <v>41726.722303240742</v>
      </c>
      <c r="CB1291" t="s">
        <v>3342</v>
      </c>
      <c r="CF1291" s="71"/>
      <c r="CG1291" s="71"/>
      <c r="CH1291" s="55"/>
      <c r="EJ1291" s="159"/>
      <c r="EK1291" s="159"/>
      <c r="EL1291" s="160"/>
      <c r="FA1291" s="78"/>
    </row>
    <row r="1292" spans="64:157">
      <c r="BL1292" s="14"/>
      <c r="BM1292" s="109"/>
      <c r="BN1292"/>
      <c r="BZ1292" s="14" t="s">
        <v>2907</v>
      </c>
      <c r="CA1292" s="245">
        <v>41726.722303240742</v>
      </c>
      <c r="CB1292" t="s">
        <v>3343</v>
      </c>
      <c r="CF1292" s="71"/>
      <c r="CG1292" s="71"/>
      <c r="CH1292" s="55"/>
      <c r="EJ1292" s="159"/>
      <c r="EK1292" s="159"/>
      <c r="EL1292" s="160"/>
      <c r="FA1292" s="78"/>
    </row>
    <row r="1293" spans="64:157">
      <c r="BL1293" s="14"/>
      <c r="BM1293" s="109"/>
      <c r="BN1293"/>
      <c r="BZ1293" s="14" t="s">
        <v>2909</v>
      </c>
      <c r="CA1293" s="245">
        <v>41726.722314814811</v>
      </c>
      <c r="CB1293" t="s">
        <v>3344</v>
      </c>
      <c r="CF1293" s="71"/>
      <c r="CG1293" s="71"/>
      <c r="CH1293" s="55"/>
      <c r="EJ1293" s="159"/>
      <c r="EK1293" s="159"/>
      <c r="EL1293" s="160"/>
      <c r="FA1293" s="78"/>
    </row>
    <row r="1294" spans="64:157">
      <c r="BL1294" s="14"/>
      <c r="BM1294" s="109"/>
      <c r="BN1294"/>
      <c r="BZ1294" s="14" t="s">
        <v>2454</v>
      </c>
      <c r="CA1294" s="245">
        <v>41726.722314814811</v>
      </c>
      <c r="CB1294" t="s">
        <v>2220</v>
      </c>
      <c r="CF1294" s="71"/>
      <c r="CG1294" s="71"/>
      <c r="CH1294" s="55"/>
      <c r="EJ1294" s="159"/>
      <c r="EK1294" s="159"/>
      <c r="EL1294" s="160"/>
      <c r="FA1294" s="78"/>
    </row>
    <row r="1295" spans="64:157">
      <c r="BL1295" s="14"/>
      <c r="BM1295" s="109"/>
      <c r="BN1295"/>
      <c r="BZ1295" s="14" t="s">
        <v>427</v>
      </c>
      <c r="CA1295" s="245">
        <v>41726.722314814811</v>
      </c>
      <c r="CB1295" t="s">
        <v>3345</v>
      </c>
      <c r="CF1295" s="71"/>
      <c r="CG1295" s="71"/>
      <c r="CH1295" s="55"/>
      <c r="EJ1295" s="159"/>
      <c r="EK1295" s="159"/>
      <c r="EL1295" s="160"/>
      <c r="FA1295" s="78"/>
    </row>
    <row r="1296" spans="64:157">
      <c r="BL1296" s="14"/>
      <c r="BM1296" s="109"/>
      <c r="BN1296"/>
      <c r="BZ1296" s="14" t="s">
        <v>2903</v>
      </c>
      <c r="CA1296" s="245">
        <v>41726.722314814811</v>
      </c>
      <c r="CB1296" t="s">
        <v>3346</v>
      </c>
      <c r="CF1296" s="71"/>
      <c r="CG1296" s="71"/>
      <c r="CH1296" s="55"/>
      <c r="EJ1296" s="159"/>
      <c r="EK1296" s="159"/>
      <c r="EL1296" s="160"/>
      <c r="FA1296" s="78"/>
    </row>
    <row r="1297" spans="64:157">
      <c r="BL1297" s="14"/>
      <c r="BM1297" s="109"/>
      <c r="BN1297"/>
      <c r="BZ1297" s="14" t="s">
        <v>2905</v>
      </c>
      <c r="CA1297" s="245">
        <v>41726.722314814811</v>
      </c>
      <c r="CB1297" t="s">
        <v>3347</v>
      </c>
      <c r="CF1297" s="71"/>
      <c r="CG1297" s="71"/>
      <c r="CH1297" s="55"/>
      <c r="EJ1297" s="159"/>
      <c r="EK1297" s="159"/>
      <c r="EL1297" s="160"/>
      <c r="FA1297" s="78"/>
    </row>
    <row r="1298" spans="64:157">
      <c r="BL1298" s="14"/>
      <c r="BM1298" s="109"/>
      <c r="BN1298"/>
      <c r="BZ1298" s="14" t="s">
        <v>2907</v>
      </c>
      <c r="CA1298" s="245">
        <v>41726.722314814811</v>
      </c>
      <c r="CB1298" t="s">
        <v>3348</v>
      </c>
      <c r="CF1298" s="71"/>
      <c r="CG1298" s="71"/>
      <c r="CH1298" s="55"/>
      <c r="EJ1298" s="159"/>
      <c r="EK1298" s="159"/>
      <c r="EL1298" s="160"/>
      <c r="FA1298" s="78"/>
    </row>
    <row r="1299" spans="64:157">
      <c r="BL1299" s="14"/>
      <c r="BM1299" s="109"/>
      <c r="BN1299"/>
      <c r="BZ1299" s="14" t="s">
        <v>2909</v>
      </c>
      <c r="CA1299" s="245">
        <v>41726.722326388888</v>
      </c>
      <c r="CB1299" t="s">
        <v>3349</v>
      </c>
      <c r="CF1299" s="71"/>
      <c r="CG1299" s="71"/>
      <c r="CH1299" s="55"/>
      <c r="EJ1299" s="159"/>
      <c r="EK1299" s="159"/>
      <c r="EL1299" s="160"/>
      <c r="FA1299" s="78"/>
    </row>
    <row r="1300" spans="64:157">
      <c r="BL1300" s="14"/>
      <c r="BM1300" s="109"/>
      <c r="BN1300"/>
      <c r="BZ1300" s="14" t="s">
        <v>2454</v>
      </c>
      <c r="CA1300" s="245">
        <v>41726.722326388888</v>
      </c>
      <c r="CB1300" t="s">
        <v>2220</v>
      </c>
      <c r="CF1300" s="71"/>
      <c r="CG1300" s="71"/>
      <c r="CH1300" s="55"/>
      <c r="EJ1300" s="159"/>
      <c r="EK1300" s="159"/>
      <c r="EL1300" s="160"/>
      <c r="FA1300" s="78"/>
    </row>
    <row r="1301" spans="64:157">
      <c r="BL1301" s="14"/>
      <c r="BM1301" s="109"/>
      <c r="BN1301"/>
      <c r="BZ1301" s="14" t="s">
        <v>427</v>
      </c>
      <c r="CA1301" s="245">
        <v>41726.722326388888</v>
      </c>
      <c r="CB1301" t="s">
        <v>3350</v>
      </c>
      <c r="CF1301" s="71"/>
      <c r="CG1301" s="71"/>
      <c r="CH1301" s="55"/>
      <c r="EJ1301" s="159"/>
      <c r="EK1301" s="159"/>
      <c r="EL1301" s="160"/>
      <c r="FA1301" s="78"/>
    </row>
    <row r="1302" spans="64:157">
      <c r="BL1302" s="14"/>
      <c r="BM1302" s="109"/>
      <c r="BN1302"/>
      <c r="BZ1302" s="14" t="s">
        <v>2903</v>
      </c>
      <c r="CA1302" s="245">
        <v>41726.722326388888</v>
      </c>
      <c r="CB1302" t="s">
        <v>3351</v>
      </c>
      <c r="CF1302" s="71"/>
      <c r="CG1302" s="71"/>
      <c r="CH1302" s="55"/>
      <c r="EJ1302" s="159"/>
      <c r="EK1302" s="159"/>
      <c r="EL1302" s="160"/>
      <c r="FA1302" s="78"/>
    </row>
    <row r="1303" spans="64:157">
      <c r="BL1303" s="14"/>
      <c r="BM1303" s="109"/>
      <c r="BN1303"/>
      <c r="BZ1303" s="14" t="s">
        <v>2905</v>
      </c>
      <c r="CA1303" s="245">
        <v>41726.722326388888</v>
      </c>
      <c r="CB1303" t="s">
        <v>3352</v>
      </c>
      <c r="CF1303" s="71"/>
      <c r="CG1303" s="71"/>
      <c r="CH1303" s="55"/>
      <c r="EJ1303" s="159"/>
      <c r="EK1303" s="159"/>
      <c r="EL1303" s="160"/>
      <c r="FA1303" s="78"/>
    </row>
    <row r="1304" spans="64:157">
      <c r="BL1304" s="14"/>
      <c r="BM1304" s="109"/>
      <c r="BN1304"/>
      <c r="BZ1304" s="14" t="s">
        <v>2907</v>
      </c>
      <c r="CA1304" s="245">
        <v>41726.722326388888</v>
      </c>
      <c r="CB1304" t="s">
        <v>3353</v>
      </c>
      <c r="CF1304" s="71"/>
      <c r="CG1304" s="71"/>
      <c r="CH1304" s="55"/>
      <c r="EJ1304" s="159"/>
      <c r="EK1304" s="159"/>
      <c r="EL1304" s="160"/>
      <c r="FA1304" s="78"/>
    </row>
    <row r="1305" spans="64:157">
      <c r="BL1305" s="14"/>
      <c r="BM1305" s="109"/>
      <c r="BN1305"/>
      <c r="BZ1305" s="14" t="s">
        <v>2909</v>
      </c>
      <c r="CA1305" s="245">
        <v>41726.722326388888</v>
      </c>
      <c r="CB1305" t="s">
        <v>3354</v>
      </c>
      <c r="CF1305" s="71"/>
      <c r="CG1305" s="71"/>
      <c r="CH1305" s="55"/>
      <c r="EJ1305" s="159"/>
      <c r="EK1305" s="159"/>
      <c r="EL1305" s="160"/>
      <c r="FA1305" s="78"/>
    </row>
    <row r="1306" spans="64:157">
      <c r="BL1306" s="14"/>
      <c r="BM1306" s="109"/>
      <c r="BN1306"/>
      <c r="BZ1306" s="14" t="s">
        <v>2454</v>
      </c>
      <c r="CA1306" s="245">
        <v>41726.722337962965</v>
      </c>
      <c r="CB1306" t="s">
        <v>2220</v>
      </c>
      <c r="CF1306" s="71"/>
      <c r="CG1306" s="71"/>
      <c r="CH1306" s="55"/>
      <c r="EJ1306" s="159"/>
      <c r="EK1306" s="159"/>
      <c r="EL1306" s="160"/>
      <c r="FA1306" s="78"/>
    </row>
    <row r="1307" spans="64:157">
      <c r="BL1307" s="14"/>
      <c r="BM1307" s="109"/>
      <c r="BN1307"/>
      <c r="BZ1307" s="14" t="s">
        <v>427</v>
      </c>
      <c r="CA1307" s="245">
        <v>41726.722337962965</v>
      </c>
      <c r="CB1307" t="s">
        <v>3355</v>
      </c>
      <c r="CF1307" s="71"/>
      <c r="CG1307" s="71"/>
      <c r="CH1307" s="55"/>
      <c r="EJ1307" s="159"/>
      <c r="EK1307" s="159"/>
      <c r="EL1307" s="160"/>
      <c r="FA1307" s="78"/>
    </row>
    <row r="1308" spans="64:157">
      <c r="BL1308" s="14"/>
      <c r="BM1308" s="109"/>
      <c r="BN1308"/>
      <c r="BZ1308" s="14" t="s">
        <v>2903</v>
      </c>
      <c r="CA1308" s="245">
        <v>41726.722337962965</v>
      </c>
      <c r="CB1308" t="s">
        <v>3356</v>
      </c>
      <c r="CF1308" s="71"/>
      <c r="CG1308" s="71"/>
      <c r="CH1308" s="55"/>
      <c r="EJ1308" s="159"/>
      <c r="EK1308" s="159"/>
      <c r="EL1308" s="160"/>
      <c r="FA1308" s="78"/>
    </row>
    <row r="1309" spans="64:157">
      <c r="BL1309" s="14"/>
      <c r="BM1309" s="109"/>
      <c r="BN1309"/>
      <c r="BZ1309" s="14" t="s">
        <v>2905</v>
      </c>
      <c r="CA1309" s="245">
        <v>41726.722337962965</v>
      </c>
      <c r="CB1309" t="s">
        <v>3357</v>
      </c>
      <c r="CF1309" s="71"/>
      <c r="CG1309" s="71"/>
      <c r="CH1309" s="55"/>
      <c r="EJ1309" s="159"/>
      <c r="EK1309" s="159"/>
      <c r="EL1309" s="160"/>
      <c r="FA1309" s="78"/>
    </row>
    <row r="1310" spans="64:157">
      <c r="BL1310" s="14"/>
      <c r="BM1310" s="109"/>
      <c r="BN1310"/>
      <c r="BZ1310" s="14" t="s">
        <v>2907</v>
      </c>
      <c r="CA1310" s="245">
        <v>41726.722337962965</v>
      </c>
      <c r="CB1310" t="s">
        <v>3358</v>
      </c>
      <c r="CF1310" s="71"/>
      <c r="CG1310" s="71"/>
      <c r="CH1310" s="55"/>
      <c r="EJ1310" s="159"/>
      <c r="EK1310" s="159"/>
      <c r="EL1310" s="160"/>
      <c r="FA1310" s="78"/>
    </row>
    <row r="1311" spans="64:157">
      <c r="BL1311" s="14"/>
      <c r="BM1311" s="109"/>
      <c r="BN1311"/>
      <c r="BZ1311" s="14" t="s">
        <v>2909</v>
      </c>
      <c r="CA1311" s="245">
        <v>41726.722337962965</v>
      </c>
      <c r="CB1311" t="s">
        <v>3359</v>
      </c>
      <c r="CF1311" s="71"/>
      <c r="CG1311" s="71"/>
      <c r="CH1311" s="55"/>
      <c r="EJ1311" s="159"/>
      <c r="EK1311" s="159"/>
      <c r="EL1311" s="160"/>
      <c r="FA1311" s="78"/>
    </row>
    <row r="1312" spans="64:157">
      <c r="BL1312" s="14"/>
      <c r="BM1312" s="109"/>
      <c r="BN1312"/>
      <c r="BZ1312" s="14" t="s">
        <v>2454</v>
      </c>
      <c r="CA1312" s="245">
        <v>41726.722349537034</v>
      </c>
      <c r="CB1312" t="s">
        <v>2220</v>
      </c>
      <c r="CF1312" s="71"/>
      <c r="CG1312" s="71"/>
      <c r="CH1312" s="55"/>
      <c r="EJ1312" s="159"/>
      <c r="EK1312" s="159"/>
      <c r="EL1312" s="160"/>
      <c r="FA1312" s="78"/>
    </row>
    <row r="1313" spans="64:157">
      <c r="BL1313" s="14"/>
      <c r="BM1313" s="109"/>
      <c r="BN1313"/>
      <c r="BZ1313" s="14" t="s">
        <v>427</v>
      </c>
      <c r="CA1313" s="245">
        <v>41726.722349537034</v>
      </c>
      <c r="CB1313" t="s">
        <v>3360</v>
      </c>
      <c r="CF1313" s="71"/>
      <c r="CG1313" s="71"/>
      <c r="CH1313" s="55"/>
      <c r="EJ1313" s="159"/>
      <c r="EK1313" s="159"/>
      <c r="EL1313" s="160"/>
      <c r="FA1313" s="78"/>
    </row>
    <row r="1314" spans="64:157">
      <c r="BL1314" s="14"/>
      <c r="BM1314" s="109"/>
      <c r="BN1314"/>
      <c r="BZ1314" s="14" t="s">
        <v>2903</v>
      </c>
      <c r="CA1314" s="245">
        <v>41726.722349537034</v>
      </c>
      <c r="CB1314" t="s">
        <v>3361</v>
      </c>
      <c r="CF1314" s="71"/>
      <c r="CG1314" s="71"/>
      <c r="CH1314" s="55"/>
      <c r="EJ1314" s="159"/>
      <c r="EK1314" s="159"/>
      <c r="EL1314" s="160"/>
      <c r="FA1314" s="78"/>
    </row>
    <row r="1315" spans="64:157">
      <c r="BL1315" s="14"/>
      <c r="BM1315" s="109"/>
      <c r="BN1315"/>
      <c r="BZ1315" s="14" t="s">
        <v>2905</v>
      </c>
      <c r="CA1315" s="245">
        <v>41726.722349537034</v>
      </c>
      <c r="CB1315" t="s">
        <v>3362</v>
      </c>
      <c r="CF1315" s="71"/>
      <c r="CG1315" s="71"/>
      <c r="CH1315" s="55"/>
      <c r="EJ1315" s="159"/>
      <c r="EK1315" s="159"/>
      <c r="EL1315" s="160"/>
      <c r="FA1315" s="78"/>
    </row>
    <row r="1316" spans="64:157">
      <c r="BL1316" s="14"/>
      <c r="BM1316" s="109"/>
      <c r="BN1316"/>
      <c r="BZ1316" s="14" t="s">
        <v>2907</v>
      </c>
      <c r="CA1316" s="245">
        <v>41726.722349537034</v>
      </c>
      <c r="CB1316" t="s">
        <v>3363</v>
      </c>
      <c r="CF1316" s="71"/>
      <c r="CG1316" s="71"/>
      <c r="CH1316" s="55"/>
      <c r="EJ1316" s="159"/>
      <c r="EK1316" s="159"/>
      <c r="EL1316" s="160"/>
      <c r="FA1316" s="78"/>
    </row>
    <row r="1317" spans="64:157">
      <c r="BL1317" s="14"/>
      <c r="BM1317" s="109"/>
      <c r="BN1317"/>
      <c r="BZ1317" s="14" t="s">
        <v>2909</v>
      </c>
      <c r="CA1317" s="245">
        <v>41726.722349537034</v>
      </c>
      <c r="CB1317" t="s">
        <v>3364</v>
      </c>
      <c r="CF1317" s="71"/>
      <c r="CG1317" s="71"/>
      <c r="CH1317" s="55"/>
      <c r="EJ1317" s="159"/>
      <c r="EK1317" s="159"/>
      <c r="EL1317" s="160"/>
      <c r="FA1317" s="78"/>
    </row>
    <row r="1318" spans="64:157">
      <c r="BL1318" s="14"/>
      <c r="BM1318" s="109"/>
      <c r="BN1318"/>
      <c r="BZ1318" s="14" t="s">
        <v>2454</v>
      </c>
      <c r="CA1318" s="245">
        <v>41726.722361111111</v>
      </c>
      <c r="CB1318" t="s">
        <v>2220</v>
      </c>
      <c r="CF1318" s="71"/>
      <c r="CG1318" s="71"/>
      <c r="CH1318" s="55"/>
      <c r="EJ1318" s="159"/>
      <c r="EK1318" s="159"/>
      <c r="EL1318" s="160"/>
      <c r="FA1318" s="78"/>
    </row>
    <row r="1319" spans="64:157">
      <c r="BL1319" s="14"/>
      <c r="BM1319" s="109"/>
      <c r="BN1319"/>
      <c r="BZ1319" s="14" t="s">
        <v>427</v>
      </c>
      <c r="CA1319" s="245">
        <v>41726.722361111111</v>
      </c>
      <c r="CB1319" t="s">
        <v>3365</v>
      </c>
      <c r="CF1319" s="71"/>
      <c r="CG1319" s="71"/>
      <c r="CH1319" s="55"/>
      <c r="EJ1319" s="159"/>
      <c r="EK1319" s="159"/>
      <c r="EL1319" s="160"/>
      <c r="FA1319" s="78"/>
    </row>
    <row r="1320" spans="64:157">
      <c r="BL1320" s="14"/>
      <c r="BM1320" s="109"/>
      <c r="BN1320"/>
      <c r="BZ1320" s="14" t="s">
        <v>2903</v>
      </c>
      <c r="CA1320" s="245">
        <v>41726.722361111111</v>
      </c>
      <c r="CB1320" t="s">
        <v>3366</v>
      </c>
      <c r="CF1320" s="71"/>
      <c r="CG1320" s="71"/>
      <c r="CH1320" s="55"/>
      <c r="EJ1320" s="159"/>
      <c r="EK1320" s="159"/>
      <c r="EL1320" s="160"/>
      <c r="FA1320" s="78"/>
    </row>
    <row r="1321" spans="64:157">
      <c r="BL1321" s="14"/>
      <c r="BM1321" s="109"/>
      <c r="BN1321"/>
      <c r="BZ1321" s="14" t="s">
        <v>2905</v>
      </c>
      <c r="CA1321" s="245">
        <v>41726.722361111111</v>
      </c>
      <c r="CB1321" t="s">
        <v>3367</v>
      </c>
      <c r="CF1321" s="71"/>
      <c r="CG1321" s="71"/>
      <c r="CH1321" s="55"/>
      <c r="EJ1321" s="159"/>
      <c r="EK1321" s="159"/>
      <c r="EL1321" s="160"/>
      <c r="FA1321" s="78"/>
    </row>
    <row r="1322" spans="64:157">
      <c r="BL1322" s="14"/>
      <c r="BM1322" s="109"/>
      <c r="BN1322"/>
      <c r="BZ1322" s="14" t="s">
        <v>2907</v>
      </c>
      <c r="CA1322" s="245">
        <v>41726.722361111111</v>
      </c>
      <c r="CB1322" t="s">
        <v>3368</v>
      </c>
      <c r="CF1322" s="71"/>
      <c r="CG1322" s="71"/>
      <c r="CH1322" s="55"/>
      <c r="EJ1322" s="159"/>
      <c r="EK1322" s="159"/>
      <c r="EL1322" s="160"/>
      <c r="FA1322" s="78"/>
    </row>
    <row r="1323" spans="64:157">
      <c r="BL1323" s="14"/>
      <c r="BM1323" s="109"/>
      <c r="BN1323"/>
      <c r="BZ1323" s="14" t="s">
        <v>2909</v>
      </c>
      <c r="CA1323" s="245">
        <v>41726.722361111111</v>
      </c>
      <c r="CB1323" t="s">
        <v>3369</v>
      </c>
      <c r="CF1323" s="71"/>
      <c r="CG1323" s="71"/>
      <c r="CH1323" s="55"/>
      <c r="EJ1323" s="159"/>
      <c r="EK1323" s="159"/>
      <c r="EL1323" s="160"/>
      <c r="FA1323" s="78"/>
    </row>
    <row r="1324" spans="64:157">
      <c r="BL1324" s="14"/>
      <c r="BM1324" s="109"/>
      <c r="BN1324"/>
      <c r="BZ1324" s="14" t="s">
        <v>2454</v>
      </c>
      <c r="CA1324" s="245">
        <v>41726.722372685188</v>
      </c>
      <c r="CB1324" t="s">
        <v>2220</v>
      </c>
      <c r="CF1324" s="71"/>
      <c r="CG1324" s="71"/>
      <c r="CH1324" s="55"/>
      <c r="EJ1324" s="159"/>
      <c r="EK1324" s="159"/>
      <c r="EL1324" s="160"/>
      <c r="FA1324" s="78"/>
    </row>
    <row r="1325" spans="64:157">
      <c r="BL1325" s="14"/>
      <c r="BM1325" s="109"/>
      <c r="BN1325"/>
      <c r="BZ1325" s="14" t="s">
        <v>427</v>
      </c>
      <c r="CA1325" s="245">
        <v>41726.722372685188</v>
      </c>
      <c r="CB1325" t="s">
        <v>3370</v>
      </c>
      <c r="CF1325" s="71"/>
      <c r="CG1325" s="71"/>
      <c r="CH1325" s="55"/>
      <c r="EJ1325" s="159"/>
      <c r="EK1325" s="159"/>
      <c r="EL1325" s="160"/>
      <c r="FA1325" s="78"/>
    </row>
    <row r="1326" spans="64:157">
      <c r="BL1326" s="14"/>
      <c r="BM1326" s="109"/>
      <c r="BN1326"/>
      <c r="BZ1326" s="14" t="s">
        <v>2903</v>
      </c>
      <c r="CA1326" s="245">
        <v>41726.722372685188</v>
      </c>
      <c r="CB1326" t="s">
        <v>3371</v>
      </c>
      <c r="CF1326" s="71"/>
      <c r="CG1326" s="71"/>
      <c r="CH1326" s="55"/>
      <c r="EJ1326" s="159"/>
      <c r="EK1326" s="159"/>
      <c r="EL1326" s="160"/>
      <c r="FA1326" s="78"/>
    </row>
    <row r="1327" spans="64:157">
      <c r="BL1327" s="14"/>
      <c r="BM1327" s="109"/>
      <c r="BN1327"/>
      <c r="BZ1327" s="14" t="s">
        <v>2905</v>
      </c>
      <c r="CA1327" s="245">
        <v>41726.722372685188</v>
      </c>
      <c r="CB1327" t="s">
        <v>3372</v>
      </c>
      <c r="CF1327" s="71"/>
      <c r="CG1327" s="71"/>
      <c r="CH1327" s="55"/>
      <c r="EJ1327" s="159"/>
      <c r="EK1327" s="159"/>
      <c r="EL1327" s="160"/>
      <c r="FA1327" s="78"/>
    </row>
    <row r="1328" spans="64:157">
      <c r="BL1328" s="14"/>
      <c r="BM1328" s="109"/>
      <c r="BN1328"/>
      <c r="BZ1328" s="14" t="s">
        <v>2907</v>
      </c>
      <c r="CA1328" s="245">
        <v>41726.722372685188</v>
      </c>
      <c r="CB1328" t="s">
        <v>3373</v>
      </c>
      <c r="CF1328" s="71"/>
      <c r="CG1328" s="71"/>
      <c r="CH1328" s="55"/>
      <c r="EJ1328" s="159"/>
      <c r="EK1328" s="159"/>
      <c r="EL1328" s="160"/>
      <c r="FA1328" s="78"/>
    </row>
    <row r="1329" spans="64:157">
      <c r="BL1329" s="14"/>
      <c r="BM1329" s="109"/>
      <c r="BN1329"/>
      <c r="BZ1329" s="14" t="s">
        <v>2909</v>
      </c>
      <c r="CA1329" s="245">
        <v>41726.722372685188</v>
      </c>
      <c r="CB1329" t="s">
        <v>3374</v>
      </c>
      <c r="CF1329" s="71"/>
      <c r="CG1329" s="71"/>
      <c r="CH1329" s="55"/>
      <c r="EJ1329" s="159"/>
      <c r="EK1329" s="159"/>
      <c r="EL1329" s="160"/>
      <c r="FA1329" s="78"/>
    </row>
    <row r="1330" spans="64:157">
      <c r="BL1330" s="14"/>
      <c r="BM1330" s="109"/>
      <c r="BN1330"/>
      <c r="BZ1330" s="14" t="s">
        <v>2454</v>
      </c>
      <c r="CA1330" s="245">
        <v>41726.722384259258</v>
      </c>
      <c r="CB1330" t="s">
        <v>2220</v>
      </c>
      <c r="CF1330" s="71"/>
      <c r="CG1330" s="71"/>
      <c r="CH1330" s="55"/>
      <c r="EJ1330" s="159"/>
      <c r="EK1330" s="159"/>
      <c r="EL1330" s="160"/>
      <c r="FA1330" s="78"/>
    </row>
    <row r="1331" spans="64:157">
      <c r="BL1331" s="14"/>
      <c r="BM1331" s="109"/>
      <c r="BN1331"/>
      <c r="BZ1331" s="14" t="s">
        <v>427</v>
      </c>
      <c r="CA1331" s="245">
        <v>41726.722384259258</v>
      </c>
      <c r="CB1331" t="s">
        <v>3375</v>
      </c>
      <c r="CF1331" s="71"/>
      <c r="CG1331" s="71"/>
      <c r="CH1331" s="55"/>
      <c r="EJ1331" s="159"/>
      <c r="EK1331" s="159"/>
      <c r="EL1331" s="160"/>
      <c r="FA1331" s="78"/>
    </row>
    <row r="1332" spans="64:157">
      <c r="BL1332" s="14"/>
      <c r="BM1332" s="109"/>
      <c r="BN1332"/>
      <c r="BZ1332" s="14" t="s">
        <v>2903</v>
      </c>
      <c r="CA1332" s="245">
        <v>41726.722384259258</v>
      </c>
      <c r="CB1332" t="s">
        <v>3376</v>
      </c>
      <c r="CF1332" s="71"/>
      <c r="CG1332" s="71"/>
      <c r="CH1332" s="55"/>
      <c r="EJ1332" s="159"/>
      <c r="EK1332" s="159"/>
      <c r="EL1332" s="160"/>
      <c r="FA1332" s="78"/>
    </row>
    <row r="1333" spans="64:157">
      <c r="BL1333" s="14"/>
      <c r="BM1333" s="109"/>
      <c r="BN1333"/>
      <c r="BZ1333" s="14" t="s">
        <v>2905</v>
      </c>
      <c r="CA1333" s="245">
        <v>41726.722384259258</v>
      </c>
      <c r="CB1333" t="s">
        <v>3377</v>
      </c>
      <c r="CF1333" s="71"/>
      <c r="CG1333" s="71"/>
      <c r="CH1333" s="55"/>
      <c r="EJ1333" s="159"/>
      <c r="EK1333" s="159"/>
      <c r="EL1333" s="160"/>
      <c r="FA1333" s="78"/>
    </row>
    <row r="1334" spans="64:157">
      <c r="BL1334" s="14"/>
      <c r="BM1334" s="109"/>
      <c r="BN1334"/>
      <c r="BZ1334" s="14" t="s">
        <v>2907</v>
      </c>
      <c r="CA1334" s="245">
        <v>41726.722384259258</v>
      </c>
      <c r="CB1334" t="s">
        <v>3378</v>
      </c>
      <c r="CF1334" s="71"/>
      <c r="CG1334" s="71"/>
      <c r="CH1334" s="55"/>
      <c r="EJ1334" s="159"/>
      <c r="EK1334" s="159"/>
      <c r="EL1334" s="160"/>
      <c r="FA1334" s="78"/>
    </row>
    <row r="1335" spans="64:157">
      <c r="BL1335" s="14"/>
      <c r="BM1335" s="109"/>
      <c r="BN1335"/>
      <c r="BZ1335" s="14" t="s">
        <v>2909</v>
      </c>
      <c r="CA1335" s="245">
        <v>41726.722384259258</v>
      </c>
      <c r="CB1335" t="s">
        <v>3379</v>
      </c>
      <c r="CF1335" s="71"/>
      <c r="CG1335" s="71"/>
      <c r="CH1335" s="55"/>
      <c r="EJ1335" s="159"/>
      <c r="EK1335" s="159"/>
      <c r="EL1335" s="160"/>
      <c r="FA1335" s="78"/>
    </row>
    <row r="1336" spans="64:157">
      <c r="BL1336" s="14"/>
      <c r="BM1336" s="109"/>
      <c r="BN1336"/>
      <c r="BZ1336" s="14" t="s">
        <v>2454</v>
      </c>
      <c r="CA1336" s="245">
        <v>41726.722395833334</v>
      </c>
      <c r="CB1336" t="s">
        <v>2220</v>
      </c>
      <c r="CF1336" s="71"/>
      <c r="CG1336" s="71"/>
      <c r="CH1336" s="55"/>
      <c r="EJ1336" s="159"/>
      <c r="EK1336" s="159"/>
      <c r="EL1336" s="160"/>
      <c r="FA1336" s="78"/>
    </row>
    <row r="1337" spans="64:157">
      <c r="BL1337" s="14"/>
      <c r="BM1337" s="109"/>
      <c r="BN1337"/>
      <c r="BZ1337" s="14" t="s">
        <v>427</v>
      </c>
      <c r="CA1337" s="245">
        <v>41726.722395833334</v>
      </c>
      <c r="CB1337" t="s">
        <v>3380</v>
      </c>
      <c r="CF1337" s="71"/>
      <c r="CG1337" s="71"/>
      <c r="CH1337" s="55"/>
      <c r="EJ1337" s="159"/>
      <c r="EK1337" s="159"/>
      <c r="EL1337" s="160"/>
      <c r="FA1337" s="78"/>
    </row>
    <row r="1338" spans="64:157">
      <c r="BL1338" s="14"/>
      <c r="BM1338" s="109"/>
      <c r="BN1338"/>
      <c r="BZ1338" s="14" t="s">
        <v>2903</v>
      </c>
      <c r="CA1338" s="245">
        <v>41726.722395833334</v>
      </c>
      <c r="CB1338" t="s">
        <v>3381</v>
      </c>
      <c r="CF1338" s="71"/>
      <c r="CG1338" s="71"/>
      <c r="CH1338" s="55"/>
      <c r="EJ1338" s="159"/>
      <c r="EK1338" s="159"/>
      <c r="EL1338" s="160"/>
      <c r="FA1338" s="78"/>
    </row>
    <row r="1339" spans="64:157">
      <c r="BL1339" s="14"/>
      <c r="BM1339" s="109"/>
      <c r="BN1339"/>
      <c r="BZ1339" s="14" t="s">
        <v>2905</v>
      </c>
      <c r="CA1339" s="245">
        <v>41726.722395833334</v>
      </c>
      <c r="CB1339" t="s">
        <v>3382</v>
      </c>
      <c r="CF1339" s="71"/>
      <c r="CG1339" s="71"/>
      <c r="CH1339" s="55"/>
      <c r="EJ1339" s="159"/>
      <c r="EK1339" s="159"/>
      <c r="EL1339" s="160"/>
      <c r="FA1339" s="78"/>
    </row>
    <row r="1340" spans="64:157">
      <c r="BL1340" s="14"/>
      <c r="BM1340" s="109"/>
      <c r="BN1340"/>
      <c r="BZ1340" s="14" t="s">
        <v>2907</v>
      </c>
      <c r="CA1340" s="245">
        <v>41726.722395833334</v>
      </c>
      <c r="CB1340" t="s">
        <v>3383</v>
      </c>
      <c r="CF1340" s="71"/>
      <c r="CG1340" s="71"/>
      <c r="CH1340" s="55"/>
      <c r="EJ1340" s="159"/>
      <c r="EK1340" s="159"/>
      <c r="EL1340" s="160"/>
      <c r="FA1340" s="78"/>
    </row>
    <row r="1341" spans="64:157">
      <c r="BL1341" s="14"/>
      <c r="BM1341" s="109"/>
      <c r="BN1341"/>
      <c r="BZ1341" s="14" t="s">
        <v>2909</v>
      </c>
      <c r="CA1341" s="245">
        <v>41726.722395833334</v>
      </c>
      <c r="CB1341" t="s">
        <v>3384</v>
      </c>
      <c r="CF1341" s="71"/>
      <c r="CG1341" s="71"/>
      <c r="CH1341" s="55"/>
      <c r="EJ1341" s="159"/>
      <c r="EK1341" s="159"/>
      <c r="EL1341" s="160"/>
      <c r="FA1341" s="78"/>
    </row>
    <row r="1342" spans="64:157">
      <c r="BL1342" s="14"/>
      <c r="BM1342" s="109"/>
      <c r="BN1342"/>
      <c r="BZ1342" s="14" t="s">
        <v>2159</v>
      </c>
      <c r="CA1342" s="245">
        <v>41726.722395833334</v>
      </c>
      <c r="CB1342" t="s">
        <v>2220</v>
      </c>
      <c r="CF1342" s="71"/>
      <c r="CG1342" s="71"/>
      <c r="CH1342" s="55"/>
      <c r="EJ1342" s="159"/>
      <c r="EK1342" s="159"/>
      <c r="EL1342" s="160"/>
      <c r="FA1342" s="78"/>
    </row>
    <row r="1343" spans="64:157">
      <c r="BL1343" s="14"/>
      <c r="BM1343" s="109"/>
      <c r="BN1343"/>
      <c r="BZ1343" s="14" t="s">
        <v>1446</v>
      </c>
      <c r="CA1343" s="245">
        <v>41726.722407407404</v>
      </c>
      <c r="CB1343" t="s">
        <v>2220</v>
      </c>
      <c r="CF1343" s="71"/>
      <c r="CG1343" s="71"/>
      <c r="CH1343" s="55"/>
      <c r="EJ1343" s="159"/>
      <c r="EK1343" s="159"/>
      <c r="EL1343" s="160"/>
      <c r="FA1343" s="78"/>
    </row>
    <row r="1344" spans="64:157">
      <c r="BL1344" s="14"/>
      <c r="BM1344" s="109"/>
      <c r="BN1344"/>
      <c r="BZ1344" s="14" t="s">
        <v>526</v>
      </c>
      <c r="CA1344" s="245">
        <v>41726.722407407404</v>
      </c>
      <c r="CB1344" t="s">
        <v>2220</v>
      </c>
      <c r="CF1344" s="71"/>
      <c r="CG1344" s="71"/>
      <c r="CH1344" s="55"/>
      <c r="EJ1344" s="159"/>
      <c r="EK1344" s="159"/>
      <c r="EL1344" s="160"/>
      <c r="FA1344" s="78"/>
    </row>
    <row r="1345" spans="64:157">
      <c r="BL1345" s="14"/>
      <c r="BM1345" s="109"/>
      <c r="BN1345"/>
      <c r="BZ1345" s="14" t="s">
        <v>427</v>
      </c>
      <c r="CA1345" s="245">
        <v>41726.722407407404</v>
      </c>
      <c r="CB1345" t="s">
        <v>3385</v>
      </c>
      <c r="CF1345" s="71"/>
      <c r="CG1345" s="71"/>
      <c r="CH1345" s="55"/>
      <c r="EJ1345" s="159"/>
      <c r="EK1345" s="159"/>
      <c r="EL1345" s="160"/>
      <c r="FA1345" s="78"/>
    </row>
    <row r="1346" spans="64:157">
      <c r="BL1346" s="14"/>
      <c r="BM1346" s="109"/>
      <c r="BN1346"/>
      <c r="BZ1346" s="14" t="s">
        <v>2889</v>
      </c>
      <c r="CA1346" s="245">
        <v>41726.722812499997</v>
      </c>
      <c r="CB1346" t="s">
        <v>2890</v>
      </c>
      <c r="CF1346" s="71"/>
      <c r="CG1346" s="71"/>
      <c r="CH1346" s="55"/>
      <c r="EJ1346" s="159"/>
      <c r="EK1346" s="159"/>
      <c r="EL1346" s="160"/>
      <c r="FA1346" s="78"/>
    </row>
    <row r="1347" spans="64:157">
      <c r="BL1347" s="14"/>
      <c r="BM1347" s="109"/>
      <c r="BN1347"/>
      <c r="BZ1347" s="14" t="s">
        <v>2891</v>
      </c>
      <c r="CA1347" s="245">
        <v>41726.722812499997</v>
      </c>
      <c r="CB1347" t="s">
        <v>2892</v>
      </c>
      <c r="CF1347" s="71"/>
      <c r="CG1347" s="71"/>
      <c r="CH1347" s="55"/>
      <c r="EJ1347" s="159"/>
      <c r="EK1347" s="159"/>
      <c r="EL1347" s="160"/>
      <c r="FA1347" s="78"/>
    </row>
    <row r="1348" spans="64:157">
      <c r="BL1348" s="14"/>
      <c r="BM1348" s="109"/>
      <c r="BN1348"/>
      <c r="BZ1348" s="14" t="s">
        <v>2893</v>
      </c>
      <c r="CA1348" s="245">
        <v>41726.722812499997</v>
      </c>
      <c r="CB1348" t="s">
        <v>2894</v>
      </c>
      <c r="CF1348" s="71"/>
      <c r="CG1348" s="71"/>
      <c r="CH1348" s="55"/>
      <c r="EJ1348" s="159"/>
      <c r="EK1348" s="159"/>
      <c r="EL1348" s="160"/>
      <c r="FA1348" s="78"/>
    </row>
    <row r="1349" spans="64:157">
      <c r="BL1349" s="14"/>
      <c r="BM1349" s="109"/>
      <c r="BN1349"/>
      <c r="BZ1349" s="14" t="s">
        <v>427</v>
      </c>
      <c r="CA1349" s="245">
        <v>41726.726203703707</v>
      </c>
      <c r="CB1349" t="s">
        <v>3385</v>
      </c>
      <c r="CF1349" s="71"/>
      <c r="CG1349" s="71"/>
      <c r="CH1349" s="55"/>
      <c r="EJ1349" s="159"/>
      <c r="EK1349" s="159"/>
      <c r="EL1349" s="160"/>
      <c r="FA1349" s="78"/>
    </row>
    <row r="1350" spans="64:157">
      <c r="BL1350" s="14"/>
      <c r="BM1350" s="109"/>
      <c r="BN1350"/>
      <c r="BZ1350" s="14" t="s">
        <v>427</v>
      </c>
      <c r="CA1350" s="245">
        <v>41726.726238425923</v>
      </c>
      <c r="CB1350" t="s">
        <v>3385</v>
      </c>
      <c r="CF1350" s="71"/>
      <c r="CG1350" s="71"/>
      <c r="CH1350" s="55"/>
      <c r="EJ1350" s="159"/>
      <c r="EK1350" s="159"/>
      <c r="EL1350" s="160"/>
      <c r="FA1350" s="78"/>
    </row>
    <row r="1351" spans="64:157">
      <c r="BL1351" s="14"/>
      <c r="BM1351" s="109"/>
      <c r="BN1351"/>
      <c r="BZ1351" s="14" t="s">
        <v>427</v>
      </c>
      <c r="CA1351" s="245">
        <v>41726.726238425923</v>
      </c>
      <c r="CB1351" t="s">
        <v>3385</v>
      </c>
      <c r="CF1351" s="71"/>
      <c r="CG1351" s="71"/>
      <c r="CH1351" s="55"/>
      <c r="EJ1351" s="159"/>
      <c r="EK1351" s="159"/>
      <c r="EL1351" s="160"/>
      <c r="FA1351" s="78"/>
    </row>
    <row r="1352" spans="64:157">
      <c r="BL1352" s="14"/>
      <c r="BM1352" s="109"/>
      <c r="BN1352"/>
      <c r="BZ1352" s="14" t="s">
        <v>3386</v>
      </c>
      <c r="CA1352" s="245">
        <v>41726.726238425923</v>
      </c>
      <c r="CB1352" t="s">
        <v>2220</v>
      </c>
      <c r="CF1352" s="71"/>
      <c r="CG1352" s="71"/>
      <c r="CH1352" s="55"/>
      <c r="EJ1352" s="159"/>
      <c r="EK1352" s="159"/>
      <c r="EL1352" s="160"/>
      <c r="FA1352" s="78"/>
    </row>
    <row r="1353" spans="64:157">
      <c r="BL1353" s="14"/>
      <c r="BM1353" s="109"/>
      <c r="BN1353"/>
      <c r="BZ1353" s="14" t="s">
        <v>2896</v>
      </c>
      <c r="CA1353" s="245">
        <v>41726.72625</v>
      </c>
      <c r="CB1353" t="s">
        <v>3387</v>
      </c>
      <c r="CF1353" s="71"/>
      <c r="CG1353" s="71"/>
      <c r="CH1353" s="55"/>
      <c r="EJ1353" s="159"/>
      <c r="EK1353" s="159"/>
      <c r="EL1353" s="160"/>
      <c r="FA1353" s="78"/>
    </row>
    <row r="1354" spans="64:157">
      <c r="BL1354" s="14"/>
      <c r="BM1354" s="109"/>
      <c r="BN1354"/>
      <c r="BZ1354" s="14" t="s">
        <v>2896</v>
      </c>
      <c r="CA1354" s="245">
        <v>41726.72625</v>
      </c>
      <c r="CB1354" t="s">
        <v>3388</v>
      </c>
      <c r="CF1354" s="71"/>
      <c r="CG1354" s="71"/>
      <c r="CH1354" s="55"/>
      <c r="EJ1354" s="159"/>
      <c r="EK1354" s="159"/>
      <c r="EL1354" s="160"/>
      <c r="FA1354" s="78"/>
    </row>
    <row r="1355" spans="64:157">
      <c r="BL1355" s="14"/>
      <c r="BM1355" s="109"/>
      <c r="BN1355"/>
      <c r="BZ1355" s="14" t="s">
        <v>2896</v>
      </c>
      <c r="CA1355" s="245">
        <v>41726.72625</v>
      </c>
      <c r="CB1355" t="s">
        <v>3389</v>
      </c>
      <c r="CF1355" s="71"/>
      <c r="CG1355" s="71"/>
      <c r="CH1355" s="55"/>
      <c r="EJ1355" s="159"/>
      <c r="EK1355" s="159"/>
      <c r="EL1355" s="160"/>
      <c r="FA1355" s="78"/>
    </row>
    <row r="1356" spans="64:157">
      <c r="BL1356" s="14"/>
      <c r="BM1356" s="109"/>
      <c r="BN1356"/>
      <c r="BZ1356" s="14" t="s">
        <v>2896</v>
      </c>
      <c r="CA1356" s="245">
        <v>41726.726261574076</v>
      </c>
      <c r="CB1356" t="s">
        <v>3390</v>
      </c>
      <c r="CF1356" s="71"/>
      <c r="CG1356" s="71"/>
      <c r="CH1356" s="55"/>
      <c r="EJ1356" s="159"/>
      <c r="EK1356" s="159"/>
      <c r="EL1356" s="160"/>
      <c r="FA1356" s="78"/>
    </row>
    <row r="1357" spans="64:157">
      <c r="BL1357" s="14"/>
      <c r="BM1357" s="109"/>
      <c r="BN1357"/>
      <c r="BZ1357" s="14" t="s">
        <v>2896</v>
      </c>
      <c r="CA1357" s="245">
        <v>41726.726261574076</v>
      </c>
      <c r="CB1357" t="s">
        <v>3391</v>
      </c>
      <c r="CF1357" s="71"/>
      <c r="CG1357" s="71"/>
      <c r="CH1357" s="55"/>
      <c r="EJ1357" s="159"/>
      <c r="EK1357" s="159"/>
      <c r="EL1357" s="160"/>
      <c r="FA1357" s="78"/>
    </row>
    <row r="1358" spans="64:157">
      <c r="BL1358" s="14"/>
      <c r="BM1358" s="109"/>
      <c r="BN1358"/>
      <c r="BZ1358" s="14" t="s">
        <v>2896</v>
      </c>
      <c r="CA1358" s="245">
        <v>41726.726261574076</v>
      </c>
      <c r="CB1358" t="s">
        <v>3392</v>
      </c>
      <c r="CF1358" s="71"/>
      <c r="CG1358" s="71"/>
      <c r="CH1358" s="55"/>
      <c r="EJ1358" s="159"/>
      <c r="EK1358" s="159"/>
      <c r="EL1358" s="160"/>
      <c r="FA1358" s="78"/>
    </row>
    <row r="1359" spans="64:157">
      <c r="BL1359" s="14"/>
      <c r="BM1359" s="109"/>
      <c r="BN1359"/>
      <c r="BZ1359" s="14" t="s">
        <v>2896</v>
      </c>
      <c r="CA1359" s="245">
        <v>41726.726273148146</v>
      </c>
      <c r="CB1359" t="s">
        <v>3393</v>
      </c>
      <c r="CF1359" s="71"/>
      <c r="CG1359" s="71"/>
      <c r="EJ1359" s="159"/>
      <c r="EK1359" s="159"/>
      <c r="EL1359" s="160"/>
      <c r="FA1359" s="78"/>
    </row>
    <row r="1360" spans="64:157">
      <c r="BL1360" s="14"/>
      <c r="BM1360" s="109"/>
      <c r="BN1360"/>
      <c r="BZ1360" s="14" t="s">
        <v>2896</v>
      </c>
      <c r="CA1360" s="245">
        <v>41726.726273148146</v>
      </c>
      <c r="CB1360" t="s">
        <v>3394</v>
      </c>
      <c r="CF1360" s="71"/>
      <c r="CG1360" s="71"/>
      <c r="EJ1360" s="159"/>
      <c r="EK1360" s="159"/>
      <c r="EL1360" s="160"/>
      <c r="FA1360" s="78"/>
    </row>
    <row r="1361" spans="64:157">
      <c r="BL1361" s="14"/>
      <c r="BM1361" s="109"/>
      <c r="BN1361"/>
      <c r="BZ1361" s="14" t="s">
        <v>2896</v>
      </c>
      <c r="CA1361" s="245">
        <v>41726.726284722223</v>
      </c>
      <c r="CB1361" t="s">
        <v>3395</v>
      </c>
      <c r="CF1361" s="71"/>
      <c r="CG1361" s="71"/>
      <c r="EJ1361" s="159"/>
      <c r="EK1361" s="159"/>
      <c r="EL1361" s="160"/>
      <c r="FA1361" s="78"/>
    </row>
    <row r="1362" spans="64:157">
      <c r="BL1362" s="14"/>
      <c r="BM1362" s="109"/>
      <c r="BN1362"/>
      <c r="BZ1362" s="14" t="s">
        <v>2896</v>
      </c>
      <c r="CA1362" s="245">
        <v>41726.726284722223</v>
      </c>
      <c r="CB1362" t="s">
        <v>3396</v>
      </c>
      <c r="CF1362" s="71"/>
      <c r="CG1362" s="71"/>
      <c r="EJ1362" s="159"/>
      <c r="EK1362" s="159"/>
      <c r="EL1362" s="160"/>
      <c r="FA1362" s="78"/>
    </row>
    <row r="1363" spans="64:157">
      <c r="BL1363" s="14"/>
      <c r="BM1363" s="109"/>
      <c r="BN1363"/>
      <c r="BZ1363" s="14" t="s">
        <v>2896</v>
      </c>
      <c r="CA1363" s="245">
        <v>41726.726284722223</v>
      </c>
      <c r="CB1363" t="s">
        <v>3397</v>
      </c>
      <c r="CF1363" s="71"/>
      <c r="CG1363" s="71"/>
      <c r="EJ1363" s="159"/>
      <c r="EK1363" s="159"/>
      <c r="EL1363" s="160"/>
      <c r="FA1363" s="78"/>
    </row>
    <row r="1364" spans="64:157">
      <c r="BL1364" s="14"/>
      <c r="BM1364" s="109"/>
      <c r="BN1364"/>
      <c r="BZ1364" s="14" t="s">
        <v>2896</v>
      </c>
      <c r="CA1364" s="245">
        <v>41726.7262962963</v>
      </c>
      <c r="CB1364" t="s">
        <v>3398</v>
      </c>
      <c r="CF1364" s="71"/>
      <c r="CG1364" s="71"/>
      <c r="EJ1364" s="159"/>
      <c r="EK1364" s="159"/>
      <c r="EL1364" s="160"/>
      <c r="FA1364" s="78"/>
    </row>
    <row r="1365" spans="64:157">
      <c r="BL1365" s="14"/>
      <c r="BM1365" s="109"/>
      <c r="BN1365"/>
      <c r="BZ1365" s="14" t="s">
        <v>2896</v>
      </c>
      <c r="CA1365" s="245">
        <v>41726.7262962963</v>
      </c>
      <c r="CB1365" t="s">
        <v>3399</v>
      </c>
      <c r="CF1365" s="71"/>
      <c r="CG1365" s="71"/>
      <c r="EJ1365" s="159"/>
      <c r="EK1365" s="159"/>
      <c r="EL1365" s="160"/>
      <c r="FA1365" s="78"/>
    </row>
    <row r="1366" spans="64:157">
      <c r="BL1366" s="14"/>
      <c r="BM1366" s="109"/>
      <c r="BN1366"/>
      <c r="BZ1366" s="14" t="s">
        <v>2896</v>
      </c>
      <c r="CA1366" s="245">
        <v>41726.726307870369</v>
      </c>
      <c r="CB1366" t="s">
        <v>3400</v>
      </c>
      <c r="CF1366" s="71"/>
      <c r="CG1366" s="71"/>
      <c r="EJ1366" s="159"/>
      <c r="EK1366" s="159"/>
      <c r="EL1366" s="160"/>
      <c r="FA1366" s="78"/>
    </row>
    <row r="1367" spans="64:157">
      <c r="BL1367" s="14"/>
      <c r="BM1367" s="109"/>
      <c r="BN1367"/>
      <c r="BZ1367" s="14" t="s">
        <v>2896</v>
      </c>
      <c r="CA1367" s="245">
        <v>41726.726307870369</v>
      </c>
      <c r="CB1367" t="s">
        <v>3401</v>
      </c>
      <c r="CF1367" s="71"/>
      <c r="CG1367" s="71"/>
      <c r="EJ1367" s="159"/>
      <c r="EK1367" s="159"/>
      <c r="EL1367" s="160"/>
      <c r="FA1367" s="78"/>
    </row>
    <row r="1368" spans="64:157">
      <c r="BL1368" s="14"/>
      <c r="BM1368" s="109"/>
      <c r="BN1368"/>
      <c r="BZ1368" s="14" t="s">
        <v>2896</v>
      </c>
      <c r="CA1368" s="245">
        <v>41726.726307870369</v>
      </c>
      <c r="CB1368" t="s">
        <v>3402</v>
      </c>
      <c r="CF1368" s="71"/>
      <c r="CG1368" s="71"/>
      <c r="EJ1368" s="159"/>
      <c r="EK1368" s="159"/>
      <c r="EL1368" s="160"/>
      <c r="FA1368" s="78"/>
    </row>
    <row r="1369" spans="64:157">
      <c r="BL1369" s="14"/>
      <c r="BM1369" s="109"/>
      <c r="BN1369"/>
      <c r="BZ1369" s="14" t="s">
        <v>2896</v>
      </c>
      <c r="CA1369" s="245">
        <v>41726.726319444446</v>
      </c>
      <c r="CB1369" t="s">
        <v>3403</v>
      </c>
      <c r="CF1369" s="71"/>
      <c r="CG1369" s="71"/>
      <c r="EJ1369" s="159"/>
      <c r="EK1369" s="159"/>
      <c r="EL1369" s="160"/>
      <c r="FA1369" s="78"/>
    </row>
    <row r="1370" spans="64:157">
      <c r="BL1370" s="14"/>
      <c r="BM1370" s="109"/>
      <c r="BN1370"/>
      <c r="BZ1370" s="14" t="s">
        <v>2896</v>
      </c>
      <c r="CA1370" s="245">
        <v>41726.726319444446</v>
      </c>
      <c r="CB1370" t="s">
        <v>3404</v>
      </c>
      <c r="CF1370" s="71"/>
      <c r="CG1370" s="71"/>
      <c r="EJ1370" s="159"/>
      <c r="EK1370" s="159"/>
      <c r="EL1370" s="160"/>
      <c r="FA1370" s="78"/>
    </row>
    <row r="1371" spans="64:157">
      <c r="BL1371" s="14"/>
      <c r="BM1371" s="109"/>
      <c r="BN1371"/>
      <c r="BZ1371" s="14" t="s">
        <v>2896</v>
      </c>
      <c r="CA1371" s="245">
        <v>41726.726331018515</v>
      </c>
      <c r="CB1371" t="s">
        <v>3405</v>
      </c>
      <c r="CF1371" s="71"/>
      <c r="CG1371" s="71"/>
      <c r="EJ1371" s="159"/>
      <c r="EK1371" s="159"/>
      <c r="EL1371" s="160"/>
      <c r="FA1371" s="78"/>
    </row>
    <row r="1372" spans="64:157">
      <c r="BL1372" s="14"/>
      <c r="BM1372" s="109"/>
      <c r="BN1372"/>
      <c r="BZ1372" s="14" t="s">
        <v>2896</v>
      </c>
      <c r="CA1372" s="245">
        <v>41726.726331018515</v>
      </c>
      <c r="CB1372" t="s">
        <v>3406</v>
      </c>
      <c r="CF1372" s="71"/>
      <c r="CG1372" s="71"/>
      <c r="EJ1372" s="159"/>
      <c r="EK1372" s="159"/>
      <c r="EL1372" s="160"/>
      <c r="FA1372" s="78"/>
    </row>
    <row r="1373" spans="64:157">
      <c r="BL1373" s="14"/>
      <c r="BM1373" s="109"/>
      <c r="BN1373"/>
      <c r="BZ1373" s="14" t="s">
        <v>2896</v>
      </c>
      <c r="CA1373" s="245">
        <v>41726.726331018515</v>
      </c>
      <c r="CB1373" t="s">
        <v>3407</v>
      </c>
      <c r="CF1373" s="71"/>
      <c r="CG1373" s="71"/>
      <c r="EJ1373" s="159"/>
      <c r="EK1373" s="159"/>
      <c r="EL1373" s="160"/>
      <c r="FA1373" s="78"/>
    </row>
    <row r="1374" spans="64:157">
      <c r="BL1374" s="14"/>
      <c r="BM1374" s="109"/>
      <c r="BN1374"/>
      <c r="BZ1374" s="14" t="s">
        <v>2896</v>
      </c>
      <c r="CA1374" s="245">
        <v>41726.726342592592</v>
      </c>
      <c r="CB1374" t="s">
        <v>3408</v>
      </c>
      <c r="CF1374" s="71"/>
      <c r="CG1374" s="71"/>
      <c r="EJ1374" s="159"/>
      <c r="EK1374" s="159"/>
      <c r="EL1374" s="160"/>
      <c r="FA1374" s="78"/>
    </row>
    <row r="1375" spans="64:157">
      <c r="BL1375" s="14"/>
      <c r="BM1375" s="109"/>
      <c r="BN1375"/>
      <c r="BZ1375" s="14" t="s">
        <v>2896</v>
      </c>
      <c r="CA1375" s="245">
        <v>41726.726342592592</v>
      </c>
      <c r="CB1375" t="s">
        <v>3409</v>
      </c>
      <c r="CF1375" s="71"/>
      <c r="CG1375" s="71"/>
      <c r="EJ1375" s="159"/>
      <c r="EK1375" s="159"/>
      <c r="EL1375" s="160"/>
      <c r="FA1375" s="78"/>
    </row>
    <row r="1376" spans="64:157">
      <c r="BL1376" s="14"/>
      <c r="BM1376" s="109"/>
      <c r="BN1376"/>
      <c r="BZ1376" s="14" t="s">
        <v>2896</v>
      </c>
      <c r="CA1376" s="245">
        <v>41726.726354166669</v>
      </c>
      <c r="CB1376" t="s">
        <v>3410</v>
      </c>
      <c r="CF1376" s="71"/>
      <c r="CG1376" s="71"/>
      <c r="EJ1376" s="159"/>
      <c r="EK1376" s="159"/>
      <c r="EL1376" s="160"/>
      <c r="FA1376" s="78"/>
    </row>
    <row r="1377" spans="64:157">
      <c r="BL1377" s="14"/>
      <c r="BM1377" s="109"/>
      <c r="BN1377"/>
      <c r="BZ1377" s="14" t="s">
        <v>2896</v>
      </c>
      <c r="CA1377" s="245">
        <v>41726.726354166669</v>
      </c>
      <c r="CB1377" t="s">
        <v>3411</v>
      </c>
      <c r="CF1377" s="71"/>
      <c r="CG1377" s="71"/>
      <c r="EJ1377" s="159"/>
      <c r="EK1377" s="159"/>
      <c r="EL1377" s="160"/>
      <c r="FA1377" s="78"/>
    </row>
    <row r="1378" spans="64:157">
      <c r="BL1378" s="14"/>
      <c r="BM1378" s="109"/>
      <c r="BN1378"/>
      <c r="BZ1378" s="14" t="s">
        <v>2896</v>
      </c>
      <c r="CA1378" s="245">
        <v>41726.726354166669</v>
      </c>
      <c r="CB1378" t="s">
        <v>3412</v>
      </c>
      <c r="CF1378" s="71"/>
      <c r="CG1378" s="71"/>
      <c r="EL1378" s="160"/>
      <c r="FA1378" s="78"/>
    </row>
    <row r="1379" spans="64:157">
      <c r="BL1379" s="14"/>
      <c r="BM1379" s="109"/>
      <c r="BN1379"/>
      <c r="BZ1379" s="14" t="s">
        <v>2896</v>
      </c>
      <c r="CA1379" s="245">
        <v>41726.726365740738</v>
      </c>
      <c r="CB1379" t="s">
        <v>3412</v>
      </c>
      <c r="CF1379" s="71"/>
      <c r="CG1379" s="71"/>
      <c r="EL1379" s="160"/>
      <c r="FA1379" s="78"/>
    </row>
    <row r="1380" spans="64:157">
      <c r="BL1380" s="14"/>
      <c r="BM1380" s="109"/>
      <c r="BN1380"/>
      <c r="BZ1380" s="14" t="s">
        <v>427</v>
      </c>
      <c r="CA1380" s="245">
        <v>41726.726365740738</v>
      </c>
      <c r="CB1380" t="s">
        <v>3413</v>
      </c>
      <c r="CF1380" s="71"/>
      <c r="CG1380" s="71"/>
      <c r="EL1380" s="160"/>
      <c r="FA1380" s="78"/>
    </row>
    <row r="1381" spans="64:157">
      <c r="BL1381" s="14"/>
      <c r="BM1381" s="109"/>
      <c r="BN1381"/>
      <c r="BZ1381" s="14" t="s">
        <v>1633</v>
      </c>
      <c r="CA1381" s="245">
        <v>41726.726377314815</v>
      </c>
      <c r="CB1381" t="s">
        <v>2299</v>
      </c>
      <c r="CF1381" s="71"/>
      <c r="CG1381" s="71"/>
      <c r="EL1381" s="160"/>
      <c r="FA1381" s="78"/>
    </row>
    <row r="1382" spans="64:157">
      <c r="BL1382" s="14"/>
      <c r="BM1382" s="109"/>
      <c r="BN1382"/>
      <c r="BZ1382" s="14" t="s">
        <v>427</v>
      </c>
      <c r="CA1382" s="245">
        <v>41726.726377314815</v>
      </c>
      <c r="CB1382" t="s">
        <v>3413</v>
      </c>
      <c r="CF1382" s="71"/>
      <c r="CG1382" s="71"/>
      <c r="EL1382" s="160"/>
      <c r="FA1382" s="78"/>
    </row>
    <row r="1383" spans="64:157">
      <c r="BL1383" s="14"/>
      <c r="BM1383" s="109"/>
      <c r="BN1383"/>
      <c r="BZ1383" s="14" t="s">
        <v>2895</v>
      </c>
      <c r="CA1383" s="245">
        <v>41726.726377314815</v>
      </c>
      <c r="CB1383" t="s">
        <v>2220</v>
      </c>
      <c r="CF1383" s="71"/>
      <c r="CG1383" s="71"/>
      <c r="EL1383" s="160"/>
      <c r="FA1383" s="78"/>
    </row>
    <row r="1384" spans="64:157">
      <c r="BL1384" s="14"/>
      <c r="BM1384" s="109"/>
      <c r="BN1384"/>
      <c r="BZ1384" s="14" t="s">
        <v>2896</v>
      </c>
      <c r="CA1384" s="245">
        <v>41726.726377314815</v>
      </c>
      <c r="CB1384" t="s">
        <v>3414</v>
      </c>
      <c r="CF1384" s="71"/>
      <c r="CG1384" s="71"/>
      <c r="EL1384" s="160"/>
      <c r="FA1384" s="78"/>
    </row>
    <row r="1385" spans="64:157">
      <c r="BL1385" s="14"/>
      <c r="BM1385" s="109"/>
      <c r="BN1385"/>
      <c r="BZ1385" s="14" t="s">
        <v>2896</v>
      </c>
      <c r="CA1385" s="245">
        <v>41726.726388888892</v>
      </c>
      <c r="CB1385" t="s">
        <v>3415</v>
      </c>
      <c r="CF1385" s="71"/>
      <c r="CG1385" s="71"/>
      <c r="EL1385" s="160"/>
      <c r="FA1385" s="78"/>
    </row>
    <row r="1386" spans="64:157">
      <c r="BL1386" s="14"/>
      <c r="BM1386" s="109"/>
      <c r="BN1386"/>
      <c r="BZ1386" s="14" t="s">
        <v>2896</v>
      </c>
      <c r="CA1386" s="245">
        <v>41726.726388888892</v>
      </c>
      <c r="CB1386" t="s">
        <v>3416</v>
      </c>
      <c r="CF1386" s="71"/>
      <c r="CG1386" s="71"/>
      <c r="EL1386" s="160"/>
      <c r="FA1386" s="78"/>
    </row>
    <row r="1387" spans="64:157">
      <c r="BL1387" s="14"/>
      <c r="BM1387" s="109"/>
      <c r="BN1387"/>
      <c r="BZ1387" s="14" t="s">
        <v>2896</v>
      </c>
      <c r="CA1387" s="245">
        <v>41726.726388888892</v>
      </c>
      <c r="CB1387" t="s">
        <v>3416</v>
      </c>
      <c r="CF1387" s="71"/>
      <c r="CG1387" s="71"/>
      <c r="EL1387" s="160"/>
      <c r="FA1387" s="78"/>
    </row>
    <row r="1388" spans="64:157">
      <c r="BL1388" s="14"/>
      <c r="BM1388" s="109"/>
      <c r="BN1388"/>
      <c r="BZ1388" s="14" t="s">
        <v>1633</v>
      </c>
      <c r="CA1388" s="245">
        <v>41726.726400462961</v>
      </c>
      <c r="CB1388" t="s">
        <v>2299</v>
      </c>
      <c r="CF1388" s="71"/>
      <c r="CG1388" s="71"/>
      <c r="EL1388" s="160"/>
      <c r="FA1388" s="78"/>
    </row>
    <row r="1389" spans="64:157">
      <c r="BL1389" s="14"/>
      <c r="BM1389" s="109"/>
      <c r="BN1389"/>
      <c r="BZ1389" s="14" t="s">
        <v>2451</v>
      </c>
      <c r="CA1389" s="245">
        <v>41726.726400462961</v>
      </c>
      <c r="CB1389" t="s">
        <v>3417</v>
      </c>
      <c r="CF1389" s="71"/>
      <c r="CG1389" s="71"/>
      <c r="EL1389" s="160"/>
      <c r="FA1389" s="78"/>
    </row>
    <row r="1390" spans="64:157">
      <c r="BL1390" s="14"/>
      <c r="BM1390" s="109"/>
      <c r="BN1390"/>
      <c r="BZ1390" s="14" t="s">
        <v>2453</v>
      </c>
      <c r="CA1390" s="245">
        <v>41726.726400462961</v>
      </c>
      <c r="CB1390" t="s">
        <v>3418</v>
      </c>
      <c r="CF1390" s="71"/>
      <c r="CG1390" s="71"/>
      <c r="EL1390" s="160"/>
      <c r="FA1390" s="78"/>
    </row>
    <row r="1391" spans="64:157">
      <c r="BL1391" s="14"/>
      <c r="BM1391" s="109"/>
      <c r="BN1391"/>
      <c r="BZ1391" s="14" t="s">
        <v>2454</v>
      </c>
      <c r="CA1391" s="245">
        <v>41726.726400462961</v>
      </c>
      <c r="CB1391" t="s">
        <v>2220</v>
      </c>
      <c r="CF1391" s="71"/>
      <c r="CG1391" s="71"/>
      <c r="EL1391" s="160"/>
      <c r="FA1391" s="78"/>
    </row>
    <row r="1392" spans="64:157">
      <c r="BL1392" s="14"/>
      <c r="BM1392" s="109"/>
      <c r="BN1392"/>
      <c r="BZ1392" s="14" t="s">
        <v>427</v>
      </c>
      <c r="CA1392" s="245">
        <v>41726.726412037038</v>
      </c>
      <c r="CB1392" t="s">
        <v>3419</v>
      </c>
      <c r="CF1392" s="71"/>
      <c r="CG1392" s="71"/>
      <c r="EL1392" s="160"/>
      <c r="FA1392" s="78"/>
    </row>
    <row r="1393" spans="64:157">
      <c r="BL1393" s="14"/>
      <c r="BM1393" s="109"/>
      <c r="BN1393"/>
      <c r="BZ1393" s="14" t="s">
        <v>2903</v>
      </c>
      <c r="CA1393" s="245">
        <v>41726.726412037038</v>
      </c>
      <c r="CB1393" t="s">
        <v>3420</v>
      </c>
      <c r="CF1393" s="71"/>
      <c r="CG1393" s="71"/>
      <c r="EL1393" s="160"/>
      <c r="FA1393" s="78"/>
    </row>
    <row r="1394" spans="64:157">
      <c r="BL1394" s="14"/>
      <c r="BM1394" s="109"/>
      <c r="BN1394"/>
      <c r="BZ1394" s="14" t="s">
        <v>2905</v>
      </c>
      <c r="CA1394" s="245">
        <v>41726.726412037038</v>
      </c>
      <c r="CB1394" t="s">
        <v>3421</v>
      </c>
      <c r="CF1394" s="71"/>
      <c r="CG1394" s="71"/>
      <c r="EL1394" s="160"/>
      <c r="FA1394" s="78"/>
    </row>
    <row r="1395" spans="64:157">
      <c r="BL1395" s="14"/>
      <c r="BM1395" s="109"/>
      <c r="BN1395"/>
      <c r="BZ1395" s="14" t="s">
        <v>2907</v>
      </c>
      <c r="CA1395" s="245">
        <v>41726.726412037038</v>
      </c>
      <c r="CB1395" t="s">
        <v>3422</v>
      </c>
      <c r="CF1395" s="71"/>
      <c r="CG1395" s="71"/>
      <c r="EL1395" s="160"/>
      <c r="FA1395" s="78"/>
    </row>
    <row r="1396" spans="64:157">
      <c r="BL1396" s="14"/>
      <c r="BM1396" s="109"/>
      <c r="BN1396"/>
      <c r="BZ1396" s="14" t="s">
        <v>2909</v>
      </c>
      <c r="CA1396" s="245">
        <v>41726.726412037038</v>
      </c>
      <c r="CB1396" t="s">
        <v>3423</v>
      </c>
      <c r="CF1396" s="71"/>
      <c r="CG1396" s="71"/>
      <c r="EL1396" s="160"/>
      <c r="FA1396" s="78"/>
    </row>
    <row r="1397" spans="64:157">
      <c r="BL1397" s="14"/>
      <c r="BM1397" s="109"/>
      <c r="BN1397"/>
      <c r="BZ1397" s="14" t="s">
        <v>427</v>
      </c>
      <c r="CA1397" s="245">
        <v>41726.726412037038</v>
      </c>
      <c r="CB1397" t="s">
        <v>3419</v>
      </c>
      <c r="CF1397" s="71"/>
      <c r="CG1397" s="71"/>
      <c r="EL1397" s="160"/>
      <c r="FA1397" s="78"/>
    </row>
    <row r="1398" spans="64:157">
      <c r="BL1398" s="14"/>
      <c r="BM1398" s="109"/>
      <c r="BN1398"/>
      <c r="BZ1398" s="14" t="s">
        <v>2911</v>
      </c>
      <c r="CA1398" s="245">
        <v>41726.726412037038</v>
      </c>
      <c r="CB1398" t="s">
        <v>2220</v>
      </c>
      <c r="CF1398" s="71"/>
      <c r="CG1398" s="71"/>
      <c r="EL1398" s="160"/>
      <c r="FA1398" s="78"/>
    </row>
    <row r="1399" spans="64:157">
      <c r="BL1399" s="14"/>
      <c r="BM1399" s="109"/>
      <c r="BN1399"/>
      <c r="BZ1399" s="14" t="s">
        <v>427</v>
      </c>
      <c r="CA1399" s="245">
        <v>41726.726423611108</v>
      </c>
      <c r="CB1399" t="s">
        <v>3424</v>
      </c>
      <c r="CF1399" s="71"/>
      <c r="CG1399" s="71"/>
      <c r="EL1399" s="160"/>
      <c r="FA1399" s="78"/>
    </row>
    <row r="1400" spans="64:157">
      <c r="BL1400" s="14"/>
      <c r="BM1400" s="109"/>
      <c r="BN1400"/>
      <c r="BZ1400" s="14" t="s">
        <v>2454</v>
      </c>
      <c r="CA1400" s="245">
        <v>41726.726423611108</v>
      </c>
      <c r="CB1400" t="s">
        <v>2220</v>
      </c>
      <c r="CF1400" s="71"/>
      <c r="CG1400" s="71"/>
      <c r="EL1400" s="160"/>
      <c r="FA1400" s="78"/>
    </row>
    <row r="1401" spans="64:157">
      <c r="BL1401" s="14"/>
      <c r="BM1401" s="109"/>
      <c r="BN1401"/>
      <c r="BZ1401" s="14" t="s">
        <v>427</v>
      </c>
      <c r="CA1401" s="245">
        <v>41726.726423611108</v>
      </c>
      <c r="CB1401" t="s">
        <v>3425</v>
      </c>
      <c r="CF1401" s="71"/>
      <c r="CG1401" s="71"/>
      <c r="EL1401" s="160"/>
      <c r="FA1401" s="78"/>
    </row>
    <row r="1402" spans="64:157">
      <c r="BL1402" s="14"/>
      <c r="BM1402" s="109"/>
      <c r="BN1402"/>
      <c r="BZ1402" s="14" t="s">
        <v>2903</v>
      </c>
      <c r="CA1402" s="245">
        <v>41726.726423611108</v>
      </c>
      <c r="CB1402" t="s">
        <v>3426</v>
      </c>
      <c r="CF1402" s="71"/>
      <c r="CG1402" s="71"/>
      <c r="EL1402" s="160"/>
      <c r="FA1402" s="78"/>
    </row>
    <row r="1403" spans="64:157">
      <c r="BL1403" s="14"/>
      <c r="BM1403" s="109"/>
      <c r="BN1403"/>
      <c r="BZ1403" s="14" t="s">
        <v>2905</v>
      </c>
      <c r="CA1403" s="245">
        <v>41726.726423611108</v>
      </c>
      <c r="CB1403" t="s">
        <v>3427</v>
      </c>
      <c r="CF1403" s="71"/>
      <c r="CG1403" s="71"/>
      <c r="EL1403" s="160"/>
      <c r="FA1403" s="78"/>
    </row>
    <row r="1404" spans="64:157">
      <c r="BL1404" s="14"/>
      <c r="BM1404" s="109"/>
      <c r="BN1404"/>
      <c r="BZ1404" s="14" t="s">
        <v>2907</v>
      </c>
      <c r="CA1404" s="245">
        <v>41726.726423611108</v>
      </c>
      <c r="CB1404" t="s">
        <v>3428</v>
      </c>
      <c r="CF1404" s="71"/>
      <c r="CG1404" s="71"/>
      <c r="EL1404" s="160"/>
      <c r="FA1404" s="78"/>
    </row>
    <row r="1405" spans="64:157">
      <c r="BL1405" s="14"/>
      <c r="BM1405" s="109"/>
      <c r="BN1405"/>
      <c r="BZ1405" s="14" t="s">
        <v>2909</v>
      </c>
      <c r="CA1405" s="245">
        <v>41726.726423611108</v>
      </c>
      <c r="CB1405" t="s">
        <v>3429</v>
      </c>
      <c r="CF1405" s="71"/>
      <c r="CG1405" s="71"/>
      <c r="EL1405" s="160"/>
      <c r="FA1405" s="78"/>
    </row>
    <row r="1406" spans="64:157">
      <c r="BL1406" s="14"/>
      <c r="BM1406" s="109"/>
      <c r="BN1406"/>
      <c r="BZ1406" s="14" t="s">
        <v>2454</v>
      </c>
      <c r="CA1406" s="245">
        <v>41726.726435185185</v>
      </c>
      <c r="CB1406" t="s">
        <v>2220</v>
      </c>
      <c r="CF1406" s="71"/>
      <c r="CG1406" s="71"/>
      <c r="EL1406" s="160"/>
      <c r="FA1406" s="78"/>
    </row>
    <row r="1407" spans="64:157">
      <c r="BL1407" s="14"/>
      <c r="BM1407" s="109"/>
      <c r="BN1407"/>
      <c r="BZ1407" s="14" t="s">
        <v>427</v>
      </c>
      <c r="CA1407" s="245">
        <v>41726.726435185185</v>
      </c>
      <c r="CB1407" t="s">
        <v>3430</v>
      </c>
      <c r="CF1407" s="71"/>
      <c r="CG1407" s="71"/>
      <c r="EL1407" s="160"/>
      <c r="FA1407" s="78"/>
    </row>
    <row r="1408" spans="64:157">
      <c r="BL1408" s="14"/>
      <c r="BM1408" s="109"/>
      <c r="BN1408"/>
      <c r="BZ1408" s="14" t="s">
        <v>2903</v>
      </c>
      <c r="CA1408" s="245">
        <v>41726.726435185185</v>
      </c>
      <c r="CB1408" t="s">
        <v>3431</v>
      </c>
      <c r="CF1408" s="71"/>
      <c r="CG1408" s="71"/>
      <c r="EL1408" s="160"/>
      <c r="FA1408" s="78"/>
    </row>
    <row r="1409" spans="64:157">
      <c r="BL1409" s="14"/>
      <c r="BM1409" s="109"/>
      <c r="BN1409"/>
      <c r="BZ1409" s="14" t="s">
        <v>2905</v>
      </c>
      <c r="CA1409" s="245">
        <v>41726.726435185185</v>
      </c>
      <c r="CB1409" t="s">
        <v>3432</v>
      </c>
      <c r="CF1409" s="71"/>
      <c r="CG1409" s="71"/>
      <c r="EL1409" s="160"/>
      <c r="FA1409" s="78"/>
    </row>
    <row r="1410" spans="64:157">
      <c r="BL1410" s="14"/>
      <c r="BM1410" s="109"/>
      <c r="BN1410"/>
      <c r="BZ1410" s="14" t="s">
        <v>2907</v>
      </c>
      <c r="CA1410" s="245">
        <v>41726.726435185185</v>
      </c>
      <c r="CB1410" t="s">
        <v>3433</v>
      </c>
      <c r="CF1410" s="71"/>
      <c r="CG1410" s="71"/>
      <c r="EL1410" s="160"/>
      <c r="FA1410" s="78"/>
    </row>
    <row r="1411" spans="64:157">
      <c r="BL1411" s="14"/>
      <c r="BM1411" s="109"/>
      <c r="BN1411"/>
      <c r="BZ1411" s="14" t="s">
        <v>2909</v>
      </c>
      <c r="CA1411" s="245">
        <v>41726.726435185185</v>
      </c>
      <c r="CB1411" t="s">
        <v>3434</v>
      </c>
      <c r="CF1411" s="71"/>
      <c r="CG1411" s="71"/>
      <c r="EL1411" s="160"/>
      <c r="FA1411" s="78"/>
    </row>
    <row r="1412" spans="64:157">
      <c r="BL1412" s="14"/>
      <c r="BM1412" s="109"/>
      <c r="BN1412"/>
      <c r="BZ1412" s="14" t="s">
        <v>2454</v>
      </c>
      <c r="CA1412" s="245">
        <v>41726.726446759261</v>
      </c>
      <c r="CB1412" t="s">
        <v>2220</v>
      </c>
      <c r="CF1412" s="71"/>
      <c r="CG1412" s="71"/>
      <c r="EL1412" s="160"/>
      <c r="FA1412" s="78"/>
    </row>
    <row r="1413" spans="64:157">
      <c r="BL1413" s="14"/>
      <c r="BM1413" s="109"/>
      <c r="BN1413"/>
      <c r="BZ1413" s="14" t="s">
        <v>427</v>
      </c>
      <c r="CA1413" s="245">
        <v>41726.726446759261</v>
      </c>
      <c r="CB1413" t="s">
        <v>3435</v>
      </c>
      <c r="CF1413" s="71"/>
      <c r="CG1413" s="71"/>
      <c r="EL1413" s="160"/>
      <c r="FA1413" s="78"/>
    </row>
    <row r="1414" spans="64:157">
      <c r="BL1414" s="14"/>
      <c r="BM1414" s="109"/>
      <c r="BN1414"/>
      <c r="BZ1414" s="14" t="s">
        <v>2903</v>
      </c>
      <c r="CA1414" s="245">
        <v>41726.726446759261</v>
      </c>
      <c r="CB1414" t="s">
        <v>3436</v>
      </c>
      <c r="CF1414" s="71"/>
      <c r="CG1414" s="71"/>
      <c r="EL1414" s="160"/>
      <c r="FA1414" s="78"/>
    </row>
    <row r="1415" spans="64:157">
      <c r="BL1415" s="14"/>
      <c r="BM1415" s="109"/>
      <c r="BN1415"/>
      <c r="BZ1415" s="14" t="s">
        <v>2905</v>
      </c>
      <c r="CA1415" s="245">
        <v>41726.726446759261</v>
      </c>
      <c r="CB1415" t="s">
        <v>3437</v>
      </c>
      <c r="CF1415" s="71"/>
      <c r="CG1415" s="71"/>
      <c r="EL1415" s="160"/>
      <c r="FA1415" s="78"/>
    </row>
    <row r="1416" spans="64:157">
      <c r="BL1416" s="14"/>
      <c r="BM1416"/>
      <c r="BN1416"/>
      <c r="BZ1416" s="14" t="s">
        <v>2907</v>
      </c>
      <c r="CA1416" s="245">
        <v>41726.726446759261</v>
      </c>
      <c r="CB1416" t="s">
        <v>3438</v>
      </c>
      <c r="CF1416" s="71"/>
      <c r="CG1416" s="71"/>
      <c r="EL1416" s="160"/>
      <c r="FA1416" s="78"/>
    </row>
    <row r="1417" spans="64:157">
      <c r="BL1417" s="14"/>
      <c r="BM1417" s="109"/>
      <c r="BN1417"/>
      <c r="BZ1417" s="14" t="s">
        <v>2909</v>
      </c>
      <c r="CA1417" s="245">
        <v>41726.726446759261</v>
      </c>
      <c r="CB1417" t="s">
        <v>3439</v>
      </c>
      <c r="CF1417" s="71"/>
      <c r="CG1417" s="71"/>
      <c r="EL1417" s="160"/>
      <c r="FA1417" s="78"/>
    </row>
    <row r="1418" spans="64:157">
      <c r="BL1418" s="14"/>
      <c r="BM1418" s="109"/>
      <c r="BN1418"/>
      <c r="BZ1418" s="14" t="s">
        <v>2454</v>
      </c>
      <c r="CA1418" s="245">
        <v>41726.726458333331</v>
      </c>
      <c r="CB1418" t="s">
        <v>2220</v>
      </c>
      <c r="CF1418" s="71"/>
      <c r="CG1418" s="71"/>
      <c r="EL1418" s="160"/>
      <c r="FA1418" s="78"/>
    </row>
    <row r="1419" spans="64:157">
      <c r="BZ1419" s="14" t="s">
        <v>427</v>
      </c>
      <c r="CA1419" s="245">
        <v>41726.726458333331</v>
      </c>
      <c r="CB1419" t="s">
        <v>3440</v>
      </c>
      <c r="CF1419" s="71"/>
      <c r="CG1419" s="71"/>
      <c r="EL1419" s="160"/>
      <c r="FA1419" s="78"/>
    </row>
    <row r="1420" spans="64:157">
      <c r="BL1420" s="109"/>
      <c r="BM1420"/>
      <c r="BN1420" s="14"/>
      <c r="BO1420" s="109"/>
      <c r="BZ1420" s="14" t="s">
        <v>2903</v>
      </c>
      <c r="CA1420" s="245">
        <v>41726.726458333331</v>
      </c>
      <c r="CB1420" t="s">
        <v>3441</v>
      </c>
      <c r="CF1420" s="71"/>
      <c r="CG1420" s="71"/>
      <c r="EL1420" s="160"/>
      <c r="FA1420" s="78"/>
    </row>
    <row r="1421" spans="64:157">
      <c r="BL1421" s="109"/>
      <c r="BM1421"/>
      <c r="BN1421" s="14"/>
      <c r="BO1421" s="109"/>
      <c r="BZ1421" s="14" t="s">
        <v>2905</v>
      </c>
      <c r="CA1421" s="245">
        <v>41726.726458333331</v>
      </c>
      <c r="CB1421" t="s">
        <v>3442</v>
      </c>
      <c r="CF1421" s="71"/>
      <c r="CG1421" s="71"/>
      <c r="EL1421" s="160"/>
      <c r="FA1421" s="78"/>
    </row>
    <row r="1422" spans="64:157">
      <c r="BL1422" s="109"/>
      <c r="BM1422"/>
      <c r="BN1422" s="14"/>
      <c r="BO1422" s="109"/>
      <c r="BZ1422" s="14" t="s">
        <v>2907</v>
      </c>
      <c r="CA1422" s="245">
        <v>41726.726458333331</v>
      </c>
      <c r="CB1422" t="s">
        <v>3443</v>
      </c>
      <c r="CF1422" s="71"/>
      <c r="CG1422" s="71"/>
      <c r="EL1422" s="160"/>
      <c r="FA1422" s="78"/>
    </row>
    <row r="1423" spans="64:157">
      <c r="BL1423" s="109"/>
      <c r="BM1423"/>
      <c r="BN1423" s="14"/>
      <c r="BO1423" s="109"/>
      <c r="BZ1423" s="14" t="s">
        <v>2909</v>
      </c>
      <c r="CA1423" s="245">
        <v>41726.726458333331</v>
      </c>
      <c r="CB1423" t="s">
        <v>3444</v>
      </c>
      <c r="CF1423" s="71"/>
      <c r="CG1423" s="71"/>
      <c r="EL1423" s="160"/>
      <c r="FA1423" s="78"/>
    </row>
    <row r="1424" spans="64:157">
      <c r="BL1424" s="109"/>
      <c r="BM1424"/>
      <c r="BN1424" s="14"/>
      <c r="BO1424" s="109"/>
      <c r="BZ1424" s="14" t="s">
        <v>2454</v>
      </c>
      <c r="CA1424" s="245">
        <v>41726.726469907408</v>
      </c>
      <c r="CB1424" t="s">
        <v>2220</v>
      </c>
      <c r="CF1424" s="71"/>
      <c r="CG1424" s="71"/>
      <c r="EL1424" s="160"/>
      <c r="FA1424" s="78"/>
    </row>
    <row r="1425" spans="64:157">
      <c r="BL1425" s="109"/>
      <c r="BM1425"/>
      <c r="BN1425" s="14"/>
      <c r="BO1425" s="109"/>
      <c r="BZ1425" s="14" t="s">
        <v>427</v>
      </c>
      <c r="CA1425" s="245">
        <v>41726.726469907408</v>
      </c>
      <c r="CB1425" t="s">
        <v>3445</v>
      </c>
      <c r="CF1425" s="71"/>
      <c r="CG1425" s="71"/>
      <c r="EL1425" s="160"/>
      <c r="FA1425" s="78"/>
    </row>
    <row r="1426" spans="64:157">
      <c r="BL1426" s="109"/>
      <c r="BM1426"/>
      <c r="BN1426" s="14"/>
      <c r="BO1426" s="109"/>
      <c r="BZ1426" s="14" t="s">
        <v>2903</v>
      </c>
      <c r="CA1426" s="245">
        <v>41726.726469907408</v>
      </c>
      <c r="CB1426" t="s">
        <v>3446</v>
      </c>
      <c r="CF1426" s="71"/>
      <c r="CG1426" s="71"/>
      <c r="EL1426" s="160"/>
      <c r="FA1426" s="78"/>
    </row>
    <row r="1427" spans="64:157">
      <c r="BL1427" s="109"/>
      <c r="BM1427"/>
      <c r="BN1427" s="14"/>
      <c r="BO1427" s="109"/>
      <c r="BZ1427" s="14" t="s">
        <v>2905</v>
      </c>
      <c r="CA1427" s="245">
        <v>41726.726469907408</v>
      </c>
      <c r="CB1427" t="s">
        <v>3447</v>
      </c>
      <c r="CF1427" s="71"/>
      <c r="CG1427" s="71"/>
      <c r="EL1427" s="160"/>
      <c r="FA1427" s="78"/>
    </row>
    <row r="1428" spans="64:157">
      <c r="BL1428" s="109"/>
      <c r="BM1428"/>
      <c r="BN1428" s="14"/>
      <c r="BO1428" s="109"/>
      <c r="BZ1428" s="14" t="s">
        <v>2907</v>
      </c>
      <c r="CA1428" s="245">
        <v>41726.726469907408</v>
      </c>
      <c r="CB1428" t="s">
        <v>3448</v>
      </c>
      <c r="CF1428" s="71"/>
      <c r="CG1428" s="71"/>
      <c r="EL1428" s="160"/>
      <c r="FA1428" s="78"/>
    </row>
    <row r="1429" spans="64:157">
      <c r="BL1429" s="109"/>
      <c r="BM1429"/>
      <c r="BN1429" s="14"/>
      <c r="BO1429" s="109"/>
      <c r="BZ1429" s="14" t="s">
        <v>2909</v>
      </c>
      <c r="CA1429" s="245">
        <v>41726.726469907408</v>
      </c>
      <c r="CB1429" t="s">
        <v>3449</v>
      </c>
      <c r="CF1429" s="71"/>
      <c r="CG1429" s="71"/>
      <c r="EL1429" s="160"/>
      <c r="FA1429" s="78"/>
    </row>
    <row r="1430" spans="64:157">
      <c r="BL1430" s="109"/>
      <c r="BM1430"/>
      <c r="BN1430" s="14"/>
      <c r="BO1430" s="109"/>
      <c r="BZ1430" s="14" t="s">
        <v>2454</v>
      </c>
      <c r="CA1430" s="245">
        <v>41726.726481481484</v>
      </c>
      <c r="CB1430" t="s">
        <v>2220</v>
      </c>
      <c r="CF1430" s="71"/>
      <c r="CG1430" s="71"/>
      <c r="EL1430" s="160"/>
      <c r="FA1430" s="78"/>
    </row>
    <row r="1431" spans="64:157">
      <c r="BL1431" s="109"/>
      <c r="BM1431"/>
      <c r="BN1431" s="14"/>
      <c r="BO1431" s="109"/>
      <c r="BZ1431" s="14" t="s">
        <v>427</v>
      </c>
      <c r="CA1431" s="245">
        <v>41726.726481481484</v>
      </c>
      <c r="CB1431" t="s">
        <v>3450</v>
      </c>
      <c r="CF1431" s="71"/>
      <c r="CG1431" s="71"/>
      <c r="EL1431" s="160"/>
      <c r="FA1431" s="78"/>
    </row>
    <row r="1432" spans="64:157">
      <c r="BL1432" s="109"/>
      <c r="BM1432"/>
      <c r="BN1432" s="14"/>
      <c r="BO1432" s="109"/>
      <c r="BZ1432" s="14" t="s">
        <v>2903</v>
      </c>
      <c r="CA1432" s="245">
        <v>41726.726481481484</v>
      </c>
      <c r="CB1432" t="s">
        <v>3451</v>
      </c>
      <c r="CF1432" s="71"/>
      <c r="CG1432" s="71"/>
      <c r="EL1432" s="160"/>
      <c r="FA1432" s="78"/>
    </row>
    <row r="1433" spans="64:157">
      <c r="BL1433" s="109"/>
      <c r="BM1433"/>
      <c r="BN1433" s="14"/>
      <c r="BO1433" s="109"/>
      <c r="BZ1433" s="14" t="s">
        <v>2905</v>
      </c>
      <c r="CA1433" s="245">
        <v>41726.726481481484</v>
      </c>
      <c r="CB1433" t="s">
        <v>3452</v>
      </c>
      <c r="CF1433" s="71"/>
      <c r="CG1433" s="71"/>
      <c r="EL1433" s="160"/>
      <c r="FA1433" s="78"/>
    </row>
    <row r="1434" spans="64:157">
      <c r="BL1434" s="109"/>
      <c r="BM1434"/>
      <c r="BN1434" s="14"/>
      <c r="BO1434" s="109"/>
      <c r="BZ1434" s="14" t="s">
        <v>2907</v>
      </c>
      <c r="CA1434" s="245">
        <v>41726.726481481484</v>
      </c>
      <c r="CB1434" t="s">
        <v>3453</v>
      </c>
      <c r="CF1434" s="71"/>
      <c r="CG1434" s="71"/>
      <c r="EL1434" s="160"/>
      <c r="FA1434" s="78"/>
    </row>
    <row r="1435" spans="64:157">
      <c r="BL1435" s="109"/>
      <c r="BM1435"/>
      <c r="BN1435" s="14"/>
      <c r="BO1435" s="109"/>
      <c r="BZ1435" s="14" t="s">
        <v>2909</v>
      </c>
      <c r="CA1435" s="245">
        <v>41726.726481481484</v>
      </c>
      <c r="CB1435" t="s">
        <v>3454</v>
      </c>
      <c r="CF1435" s="71"/>
      <c r="CG1435" s="71"/>
      <c r="EL1435" s="160"/>
      <c r="FA1435" s="78"/>
    </row>
    <row r="1436" spans="64:157">
      <c r="BL1436" s="109"/>
      <c r="BM1436"/>
      <c r="BN1436" s="14"/>
      <c r="BO1436" s="109"/>
      <c r="BZ1436" s="14" t="s">
        <v>2454</v>
      </c>
      <c r="CA1436" s="245">
        <v>41726.726493055554</v>
      </c>
      <c r="CB1436" t="s">
        <v>2220</v>
      </c>
      <c r="CF1436" s="71"/>
      <c r="CG1436" s="71"/>
      <c r="EL1436" s="160"/>
      <c r="FA1436" s="78"/>
    </row>
    <row r="1437" spans="64:157">
      <c r="BL1437" s="109"/>
      <c r="BM1437"/>
      <c r="BN1437" s="14"/>
      <c r="BO1437" s="109"/>
      <c r="BZ1437" s="14" t="s">
        <v>427</v>
      </c>
      <c r="CA1437" s="245">
        <v>41726.726493055554</v>
      </c>
      <c r="CB1437" t="s">
        <v>3455</v>
      </c>
      <c r="CF1437" s="71"/>
      <c r="CG1437" s="71"/>
      <c r="EL1437" s="160"/>
      <c r="FA1437" s="78"/>
    </row>
    <row r="1438" spans="64:157">
      <c r="BL1438" s="109"/>
      <c r="BM1438"/>
      <c r="BN1438" s="14"/>
      <c r="BO1438" s="109"/>
      <c r="BZ1438" s="14" t="s">
        <v>2903</v>
      </c>
      <c r="CA1438" s="245">
        <v>41726.726493055554</v>
      </c>
      <c r="CB1438" t="s">
        <v>3456</v>
      </c>
      <c r="CF1438" s="71"/>
      <c r="CG1438" s="71"/>
      <c r="EL1438" s="160"/>
      <c r="FA1438" s="78"/>
    </row>
    <row r="1439" spans="64:157">
      <c r="BL1439" s="109"/>
      <c r="BM1439"/>
      <c r="BN1439" s="14"/>
      <c r="BO1439" s="109"/>
      <c r="BZ1439" s="14" t="s">
        <v>2905</v>
      </c>
      <c r="CA1439" s="245">
        <v>41726.726493055554</v>
      </c>
      <c r="CB1439" t="s">
        <v>3457</v>
      </c>
      <c r="CF1439" s="71"/>
      <c r="CG1439" s="71"/>
      <c r="EL1439" s="160"/>
      <c r="FA1439" s="78"/>
    </row>
    <row r="1440" spans="64:157">
      <c r="BL1440" s="109"/>
      <c r="BM1440"/>
      <c r="BN1440" s="14"/>
      <c r="BO1440" s="109"/>
      <c r="BZ1440" s="14" t="s">
        <v>2907</v>
      </c>
      <c r="CA1440" s="245">
        <v>41726.726493055554</v>
      </c>
      <c r="CB1440" t="s">
        <v>3458</v>
      </c>
      <c r="CF1440" s="71"/>
      <c r="CG1440" s="71"/>
      <c r="EL1440" s="160"/>
      <c r="FA1440" s="78"/>
    </row>
    <row r="1441" spans="64:157">
      <c r="BL1441" s="109"/>
      <c r="BM1441"/>
      <c r="BN1441" s="14"/>
      <c r="BO1441" s="109"/>
      <c r="BZ1441" s="14" t="s">
        <v>2909</v>
      </c>
      <c r="CA1441" s="245">
        <v>41726.726493055554</v>
      </c>
      <c r="CB1441" t="s">
        <v>3459</v>
      </c>
      <c r="CF1441" s="71"/>
      <c r="CG1441" s="71"/>
      <c r="EL1441" s="160"/>
      <c r="FA1441" s="78"/>
    </row>
    <row r="1442" spans="64:157">
      <c r="BL1442" s="109"/>
      <c r="BM1442"/>
      <c r="BN1442" s="14"/>
      <c r="BO1442" s="109"/>
      <c r="BZ1442" s="14" t="s">
        <v>2454</v>
      </c>
      <c r="CA1442" s="245">
        <v>41726.726504629631</v>
      </c>
      <c r="CB1442" t="s">
        <v>2220</v>
      </c>
      <c r="CF1442" s="71"/>
      <c r="CG1442" s="71"/>
      <c r="EL1442" s="160"/>
      <c r="FA1442" s="78"/>
    </row>
    <row r="1443" spans="64:157">
      <c r="BL1443" s="109"/>
      <c r="BM1443"/>
      <c r="BN1443" s="14"/>
      <c r="BO1443" s="109"/>
      <c r="BZ1443" s="14" t="s">
        <v>427</v>
      </c>
      <c r="CA1443" s="245">
        <v>41726.726504629631</v>
      </c>
      <c r="CB1443" t="s">
        <v>3460</v>
      </c>
      <c r="CF1443" s="71"/>
      <c r="CG1443" s="71"/>
      <c r="EL1443" s="160"/>
      <c r="FA1443" s="78"/>
    </row>
    <row r="1444" spans="64:157">
      <c r="BL1444" s="109"/>
      <c r="BM1444"/>
      <c r="BN1444" s="14"/>
      <c r="BO1444" s="109"/>
      <c r="BZ1444" s="14" t="s">
        <v>2903</v>
      </c>
      <c r="CA1444" s="245">
        <v>41726.726504629631</v>
      </c>
      <c r="CB1444" t="s">
        <v>3461</v>
      </c>
      <c r="CF1444" s="71"/>
      <c r="CG1444" s="71"/>
      <c r="EL1444" s="160"/>
      <c r="FA1444" s="78"/>
    </row>
    <row r="1445" spans="64:157">
      <c r="BL1445" s="109"/>
      <c r="BM1445"/>
      <c r="BN1445" s="14"/>
      <c r="BO1445" s="109"/>
      <c r="BZ1445" s="14" t="s">
        <v>2905</v>
      </c>
      <c r="CA1445" s="245">
        <v>41726.726504629631</v>
      </c>
      <c r="CB1445" t="s">
        <v>3462</v>
      </c>
      <c r="CF1445" s="71"/>
      <c r="CG1445" s="71"/>
      <c r="EL1445" s="160"/>
      <c r="FA1445" s="78"/>
    </row>
    <row r="1446" spans="64:157">
      <c r="BL1446" s="109"/>
      <c r="BM1446"/>
      <c r="BN1446" s="14"/>
      <c r="BO1446" s="109"/>
      <c r="BZ1446" s="14" t="s">
        <v>2907</v>
      </c>
      <c r="CA1446" s="245">
        <v>41726.726504629631</v>
      </c>
      <c r="CB1446" t="s">
        <v>3463</v>
      </c>
      <c r="CF1446" s="71"/>
      <c r="CG1446" s="71"/>
      <c r="EL1446" s="160"/>
      <c r="FA1446" s="78"/>
    </row>
    <row r="1447" spans="64:157">
      <c r="BL1447" s="109"/>
      <c r="BM1447"/>
      <c r="BN1447" s="14"/>
      <c r="BO1447" s="109"/>
      <c r="BZ1447" s="14" t="s">
        <v>2909</v>
      </c>
      <c r="CA1447" s="245">
        <v>41726.726504629631</v>
      </c>
      <c r="CB1447" t="s">
        <v>3464</v>
      </c>
      <c r="CF1447" s="71"/>
      <c r="CG1447" s="71"/>
      <c r="EL1447" s="160"/>
      <c r="FA1447" s="78"/>
    </row>
    <row r="1448" spans="64:157">
      <c r="BL1448" s="109"/>
      <c r="BM1448"/>
      <c r="BN1448" s="14"/>
      <c r="BO1448" s="109"/>
      <c r="BZ1448" s="14" t="s">
        <v>2454</v>
      </c>
      <c r="CA1448" s="245">
        <v>41726.726504629631</v>
      </c>
      <c r="CB1448" t="s">
        <v>2220</v>
      </c>
      <c r="CF1448" s="71"/>
      <c r="CG1448" s="71"/>
      <c r="EL1448" s="160"/>
      <c r="FA1448" s="78"/>
    </row>
    <row r="1449" spans="64:157">
      <c r="BL1449" s="109"/>
      <c r="BM1449"/>
      <c r="BN1449" s="14"/>
      <c r="BO1449" s="109"/>
      <c r="BZ1449" s="14" t="s">
        <v>427</v>
      </c>
      <c r="CA1449" s="245">
        <v>41726.7265162037</v>
      </c>
      <c r="CB1449" t="s">
        <v>3465</v>
      </c>
      <c r="CF1449" s="71"/>
      <c r="CG1449" s="71"/>
      <c r="EL1449" s="160"/>
      <c r="FA1449" s="78"/>
    </row>
    <row r="1450" spans="64:157">
      <c r="BL1450" s="109"/>
      <c r="BM1450"/>
      <c r="BN1450" s="14"/>
      <c r="BO1450" s="109"/>
      <c r="BZ1450" s="14" t="s">
        <v>2903</v>
      </c>
      <c r="CA1450" s="245">
        <v>41726.7265162037</v>
      </c>
      <c r="CB1450" t="s">
        <v>3466</v>
      </c>
      <c r="CF1450" s="71"/>
      <c r="CG1450" s="71"/>
      <c r="EL1450" s="160"/>
      <c r="FA1450" s="78"/>
    </row>
    <row r="1451" spans="64:157">
      <c r="BL1451" s="109"/>
      <c r="BM1451"/>
      <c r="BN1451" s="14"/>
      <c r="BO1451" s="109"/>
      <c r="BZ1451" s="14" t="s">
        <v>2905</v>
      </c>
      <c r="CA1451" s="245">
        <v>41726.7265162037</v>
      </c>
      <c r="CB1451" t="s">
        <v>3467</v>
      </c>
      <c r="CF1451" s="71"/>
      <c r="CG1451" s="71"/>
      <c r="EL1451" s="160"/>
      <c r="FA1451" s="78"/>
    </row>
    <row r="1452" spans="64:157">
      <c r="BL1452" s="109"/>
      <c r="BM1452"/>
      <c r="BN1452" s="14"/>
      <c r="BO1452" s="109"/>
      <c r="BZ1452" s="14" t="s">
        <v>2907</v>
      </c>
      <c r="CA1452" s="245">
        <v>41726.7265162037</v>
      </c>
      <c r="CB1452" t="s">
        <v>3468</v>
      </c>
      <c r="CF1452" s="71"/>
      <c r="CG1452" s="71"/>
      <c r="EL1452" s="160"/>
      <c r="FA1452" s="78"/>
    </row>
    <row r="1453" spans="64:157">
      <c r="BL1453" s="109"/>
      <c r="BM1453"/>
      <c r="BN1453" s="14"/>
      <c r="BO1453" s="109"/>
      <c r="BZ1453" s="14" t="s">
        <v>2909</v>
      </c>
      <c r="CA1453" s="245">
        <v>41726.7265162037</v>
      </c>
      <c r="CB1453" t="s">
        <v>3469</v>
      </c>
      <c r="CF1453" s="71"/>
      <c r="CG1453" s="71"/>
      <c r="EL1453" s="160"/>
      <c r="FA1453" s="78"/>
    </row>
    <row r="1454" spans="64:157">
      <c r="BL1454" s="109"/>
      <c r="BM1454"/>
      <c r="BN1454" s="14"/>
      <c r="BO1454" s="109"/>
      <c r="BZ1454" s="14" t="s">
        <v>2454</v>
      </c>
      <c r="CA1454" s="245">
        <v>41726.7265162037</v>
      </c>
      <c r="CB1454" t="s">
        <v>2220</v>
      </c>
      <c r="CF1454" s="71"/>
      <c r="CG1454" s="71"/>
      <c r="EL1454" s="160"/>
      <c r="FA1454" s="78"/>
    </row>
    <row r="1455" spans="64:157">
      <c r="BL1455" s="109"/>
      <c r="BM1455"/>
      <c r="BN1455" s="14"/>
      <c r="BO1455" s="109"/>
      <c r="BZ1455" s="14" t="s">
        <v>427</v>
      </c>
      <c r="CA1455" s="245">
        <v>41726.726527777777</v>
      </c>
      <c r="CB1455" t="s">
        <v>3470</v>
      </c>
      <c r="CF1455" s="71"/>
      <c r="CG1455" s="71"/>
      <c r="EL1455" s="160"/>
      <c r="FA1455" s="78"/>
    </row>
    <row r="1456" spans="64:157">
      <c r="BL1456" s="109"/>
      <c r="BM1456"/>
      <c r="BN1456" s="14"/>
      <c r="BO1456" s="109"/>
      <c r="BZ1456" s="14" t="s">
        <v>2903</v>
      </c>
      <c r="CA1456" s="245">
        <v>41726.726527777777</v>
      </c>
      <c r="CB1456" t="s">
        <v>3471</v>
      </c>
      <c r="CF1456" s="71"/>
      <c r="CG1456" s="71"/>
      <c r="EL1456" s="160"/>
      <c r="FA1456" s="78"/>
    </row>
    <row r="1457" spans="64:157">
      <c r="BL1457" s="109"/>
      <c r="BM1457"/>
      <c r="BN1457" s="14"/>
      <c r="BO1457" s="109"/>
      <c r="BZ1457" s="14" t="s">
        <v>2905</v>
      </c>
      <c r="CA1457" s="245">
        <v>41726.726527777777</v>
      </c>
      <c r="CB1457" t="s">
        <v>3472</v>
      </c>
      <c r="CF1457" s="71"/>
      <c r="CG1457" s="71"/>
      <c r="EL1457" s="160"/>
      <c r="FA1457" s="78"/>
    </row>
    <row r="1458" spans="64:157">
      <c r="BL1458" s="109"/>
      <c r="BM1458"/>
      <c r="BN1458" s="14"/>
      <c r="BO1458" s="109"/>
      <c r="BZ1458" s="14" t="s">
        <v>2907</v>
      </c>
      <c r="CA1458" s="245">
        <v>41726.726527777777</v>
      </c>
      <c r="CB1458" t="s">
        <v>3473</v>
      </c>
      <c r="CF1458" s="71"/>
      <c r="CG1458" s="71"/>
      <c r="EL1458" s="160"/>
      <c r="FA1458" s="78"/>
    </row>
    <row r="1459" spans="64:157">
      <c r="BL1459" s="109"/>
      <c r="BM1459"/>
      <c r="BN1459" s="14"/>
      <c r="BO1459" s="109"/>
      <c r="BZ1459" s="14" t="s">
        <v>2909</v>
      </c>
      <c r="CA1459" s="245">
        <v>41726.726527777777</v>
      </c>
      <c r="CB1459" t="s">
        <v>3474</v>
      </c>
      <c r="CF1459" s="71"/>
      <c r="CG1459" s="71"/>
      <c r="EL1459" s="160"/>
      <c r="FA1459" s="78"/>
    </row>
    <row r="1460" spans="64:157">
      <c r="BL1460" s="109"/>
      <c r="BM1460"/>
      <c r="BN1460" s="14"/>
      <c r="BO1460" s="109"/>
      <c r="BZ1460" s="14" t="s">
        <v>2454</v>
      </c>
      <c r="CA1460" s="245">
        <v>41726.726527777777</v>
      </c>
      <c r="CB1460" t="s">
        <v>2220</v>
      </c>
      <c r="CF1460" s="71"/>
      <c r="CG1460" s="71"/>
      <c r="EL1460" s="160"/>
      <c r="FA1460" s="78"/>
    </row>
    <row r="1461" spans="64:157">
      <c r="BL1461" s="109"/>
      <c r="BM1461"/>
      <c r="BN1461" s="14"/>
      <c r="BO1461" s="109"/>
      <c r="BZ1461" s="14" t="s">
        <v>427</v>
      </c>
      <c r="CA1461" s="245">
        <v>41726.726539351854</v>
      </c>
      <c r="CB1461" t="s">
        <v>3475</v>
      </c>
      <c r="CF1461" s="71"/>
      <c r="CG1461" s="71"/>
      <c r="EL1461" s="160"/>
      <c r="FA1461" s="78"/>
    </row>
    <row r="1462" spans="64:157">
      <c r="BL1462" s="109"/>
      <c r="BM1462"/>
      <c r="BN1462" s="14"/>
      <c r="BO1462" s="109"/>
      <c r="BZ1462" s="14" t="s">
        <v>2903</v>
      </c>
      <c r="CA1462" s="245">
        <v>41726.726539351854</v>
      </c>
      <c r="CB1462" t="s">
        <v>3476</v>
      </c>
      <c r="CF1462" s="71"/>
      <c r="CG1462" s="71"/>
      <c r="EL1462" s="160"/>
      <c r="FA1462" s="78"/>
    </row>
    <row r="1463" spans="64:157">
      <c r="BL1463" s="109"/>
      <c r="BM1463"/>
      <c r="BN1463" s="14"/>
      <c r="BO1463" s="109"/>
      <c r="BZ1463" s="14" t="s">
        <v>2905</v>
      </c>
      <c r="CA1463" s="245">
        <v>41726.726539351854</v>
      </c>
      <c r="CB1463" t="s">
        <v>3477</v>
      </c>
      <c r="CF1463" s="71"/>
      <c r="CG1463" s="71"/>
      <c r="EL1463" s="160"/>
      <c r="FA1463" s="78"/>
    </row>
    <row r="1464" spans="64:157">
      <c r="BL1464" s="109"/>
      <c r="BM1464"/>
      <c r="BN1464" s="14"/>
      <c r="BO1464" s="109"/>
      <c r="BZ1464" s="14" t="s">
        <v>2907</v>
      </c>
      <c r="CA1464" s="245">
        <v>41726.726539351854</v>
      </c>
      <c r="CB1464" t="s">
        <v>3478</v>
      </c>
      <c r="CF1464" s="71"/>
      <c r="CG1464" s="71"/>
      <c r="EL1464" s="160"/>
      <c r="FA1464" s="78"/>
    </row>
    <row r="1465" spans="64:157">
      <c r="BL1465" s="109"/>
      <c r="BM1465"/>
      <c r="BN1465" s="14"/>
      <c r="BO1465" s="109"/>
      <c r="BZ1465" s="14" t="s">
        <v>2909</v>
      </c>
      <c r="CA1465" s="245">
        <v>41726.726539351854</v>
      </c>
      <c r="CB1465" t="s">
        <v>3479</v>
      </c>
      <c r="CF1465" s="71"/>
      <c r="CG1465" s="71"/>
      <c r="EL1465" s="160"/>
      <c r="FA1465" s="78"/>
    </row>
    <row r="1466" spans="64:157">
      <c r="BL1466" s="109"/>
      <c r="BM1466"/>
      <c r="BN1466" s="14"/>
      <c r="BO1466" s="109"/>
      <c r="BZ1466" s="14" t="s">
        <v>2454</v>
      </c>
      <c r="CA1466" s="245">
        <v>41726.726539351854</v>
      </c>
      <c r="CB1466" t="s">
        <v>2220</v>
      </c>
      <c r="CF1466" s="71"/>
      <c r="CG1466" s="71"/>
      <c r="EL1466" s="160"/>
      <c r="FA1466" s="78"/>
    </row>
    <row r="1467" spans="64:157">
      <c r="BL1467" s="109"/>
      <c r="BM1467"/>
      <c r="BN1467" s="14"/>
      <c r="BO1467" s="109"/>
      <c r="BZ1467" s="14" t="s">
        <v>427</v>
      </c>
      <c r="CA1467" s="245">
        <v>41726.726550925923</v>
      </c>
      <c r="CB1467" t="s">
        <v>3480</v>
      </c>
      <c r="CF1467" s="71"/>
      <c r="CG1467" s="71"/>
      <c r="EL1467" s="160"/>
      <c r="FA1467" s="78"/>
    </row>
    <row r="1468" spans="64:157">
      <c r="BL1468" s="109"/>
      <c r="BM1468"/>
      <c r="BN1468" s="14"/>
      <c r="BO1468" s="109"/>
      <c r="BZ1468" s="14" t="s">
        <v>2903</v>
      </c>
      <c r="CA1468" s="245">
        <v>41726.726550925923</v>
      </c>
      <c r="CB1468" t="s">
        <v>3481</v>
      </c>
      <c r="CF1468" s="71"/>
      <c r="CG1468" s="71"/>
      <c r="EL1468" s="160"/>
      <c r="FA1468" s="78"/>
    </row>
    <row r="1469" spans="64:157">
      <c r="BL1469" s="109"/>
      <c r="BM1469"/>
      <c r="BN1469" s="14"/>
      <c r="BO1469" s="109"/>
      <c r="BZ1469" s="14" t="s">
        <v>2905</v>
      </c>
      <c r="CA1469" s="245">
        <v>41726.726550925923</v>
      </c>
      <c r="CB1469" t="s">
        <v>3482</v>
      </c>
      <c r="CF1469" s="71"/>
      <c r="CG1469" s="71"/>
      <c r="EL1469" s="160"/>
      <c r="FA1469" s="78"/>
    </row>
    <row r="1470" spans="64:157">
      <c r="BL1470" s="109"/>
      <c r="BM1470"/>
      <c r="BN1470" s="14"/>
      <c r="BO1470" s="109"/>
      <c r="BZ1470" s="14" t="s">
        <v>2907</v>
      </c>
      <c r="CA1470" s="245">
        <v>41726.726550925923</v>
      </c>
      <c r="CB1470" t="s">
        <v>3483</v>
      </c>
      <c r="CF1470" s="71"/>
      <c r="CG1470" s="71"/>
      <c r="EL1470" s="160"/>
      <c r="FA1470" s="78"/>
    </row>
    <row r="1471" spans="64:157">
      <c r="BL1471" s="109"/>
      <c r="BM1471"/>
      <c r="BN1471" s="14"/>
      <c r="BO1471" s="109"/>
      <c r="BZ1471" s="14" t="s">
        <v>2909</v>
      </c>
      <c r="CA1471" s="245">
        <v>41726.726550925923</v>
      </c>
      <c r="CB1471" t="s">
        <v>3484</v>
      </c>
      <c r="CF1471" s="71"/>
      <c r="CG1471" s="71"/>
      <c r="EL1471" s="160"/>
      <c r="FA1471" s="78"/>
    </row>
    <row r="1472" spans="64:157">
      <c r="BL1472" s="109"/>
      <c r="BM1472"/>
      <c r="BN1472" s="14"/>
      <c r="BO1472" s="109"/>
      <c r="BZ1472" s="14" t="s">
        <v>2454</v>
      </c>
      <c r="CA1472" s="245">
        <v>41726.726550925923</v>
      </c>
      <c r="CB1472" t="s">
        <v>2220</v>
      </c>
      <c r="CF1472" s="71"/>
      <c r="CG1472" s="71"/>
      <c r="EL1472" s="160"/>
      <c r="FA1472" s="78"/>
    </row>
    <row r="1473" spans="64:157">
      <c r="BL1473" s="109"/>
      <c r="BM1473"/>
      <c r="BN1473" s="14"/>
      <c r="BO1473" s="109"/>
      <c r="BZ1473" s="14" t="s">
        <v>427</v>
      </c>
      <c r="CA1473" s="245">
        <v>41726.7265625</v>
      </c>
      <c r="CB1473" t="s">
        <v>3485</v>
      </c>
      <c r="CF1473" s="71"/>
      <c r="CG1473" s="71"/>
      <c r="EL1473" s="160"/>
      <c r="FA1473" s="78"/>
    </row>
    <row r="1474" spans="64:157">
      <c r="BL1474" s="109"/>
      <c r="BM1474"/>
      <c r="BN1474" s="14"/>
      <c r="BO1474" s="109"/>
      <c r="BZ1474" s="14" t="s">
        <v>2903</v>
      </c>
      <c r="CA1474" s="245">
        <v>41726.7265625</v>
      </c>
      <c r="CB1474" t="s">
        <v>3486</v>
      </c>
      <c r="CF1474" s="71"/>
      <c r="CG1474" s="71"/>
      <c r="EL1474" s="160"/>
      <c r="FA1474" s="78"/>
    </row>
    <row r="1475" spans="64:157">
      <c r="BL1475" s="109"/>
      <c r="BM1475"/>
      <c r="BN1475" s="14"/>
      <c r="BO1475" s="109"/>
      <c r="BZ1475" s="14" t="s">
        <v>2905</v>
      </c>
      <c r="CA1475" s="245">
        <v>41726.7265625</v>
      </c>
      <c r="CB1475" t="s">
        <v>3487</v>
      </c>
      <c r="CF1475" s="71"/>
      <c r="CG1475" s="71"/>
      <c r="EL1475" s="160"/>
      <c r="FA1475" s="78"/>
    </row>
    <row r="1476" spans="64:157">
      <c r="BL1476" s="109"/>
      <c r="BM1476"/>
      <c r="BN1476" s="14"/>
      <c r="BO1476" s="109"/>
      <c r="BZ1476" s="14" t="s">
        <v>2907</v>
      </c>
      <c r="CA1476" s="245">
        <v>41726.7265625</v>
      </c>
      <c r="CB1476" t="s">
        <v>3488</v>
      </c>
      <c r="CF1476" s="71"/>
      <c r="CG1476" s="71"/>
      <c r="EL1476" s="160"/>
      <c r="FA1476" s="78"/>
    </row>
    <row r="1477" spans="64:157">
      <c r="BL1477" s="109"/>
      <c r="BM1477"/>
      <c r="BN1477" s="14"/>
      <c r="BO1477" s="109"/>
      <c r="BZ1477" s="14" t="s">
        <v>2909</v>
      </c>
      <c r="CA1477" s="245">
        <v>41726.7265625</v>
      </c>
      <c r="CB1477" t="s">
        <v>3489</v>
      </c>
      <c r="CF1477" s="71"/>
      <c r="CG1477" s="71"/>
      <c r="EL1477" s="160"/>
      <c r="FA1477" s="78"/>
    </row>
    <row r="1478" spans="64:157">
      <c r="BL1478" s="109"/>
      <c r="BM1478"/>
      <c r="BN1478" s="14"/>
      <c r="BO1478" s="109"/>
      <c r="BZ1478" s="14" t="s">
        <v>2454</v>
      </c>
      <c r="CA1478" s="245">
        <v>41726.7265625</v>
      </c>
      <c r="CB1478" t="s">
        <v>2220</v>
      </c>
      <c r="CF1478" s="71"/>
      <c r="CG1478" s="71"/>
      <c r="EL1478" s="160"/>
      <c r="FA1478" s="78"/>
    </row>
    <row r="1479" spans="64:157">
      <c r="BL1479" s="109"/>
      <c r="BM1479"/>
      <c r="BN1479" s="14"/>
      <c r="BO1479" s="109"/>
      <c r="BZ1479" s="14" t="s">
        <v>427</v>
      </c>
      <c r="CA1479" s="245">
        <v>41726.7265625</v>
      </c>
      <c r="CB1479" t="s">
        <v>3490</v>
      </c>
      <c r="CF1479" s="71"/>
      <c r="CG1479" s="71"/>
      <c r="EL1479" s="160"/>
      <c r="FA1479" s="78"/>
    </row>
    <row r="1480" spans="64:157">
      <c r="BL1480" s="109"/>
      <c r="BM1480"/>
      <c r="BN1480" s="14"/>
      <c r="BO1480" s="109"/>
      <c r="BZ1480" s="14" t="s">
        <v>2903</v>
      </c>
      <c r="CA1480" s="245">
        <v>41726.726574074077</v>
      </c>
      <c r="CB1480" t="s">
        <v>3491</v>
      </c>
      <c r="CF1480" s="71"/>
      <c r="CG1480" s="71"/>
      <c r="EL1480" s="160"/>
      <c r="FA1480" s="78"/>
    </row>
    <row r="1481" spans="64:157">
      <c r="BL1481" s="109"/>
      <c r="BM1481"/>
      <c r="BN1481" s="14"/>
      <c r="BO1481" s="109"/>
      <c r="BZ1481" s="14" t="s">
        <v>2905</v>
      </c>
      <c r="CA1481" s="245">
        <v>41726.726574074077</v>
      </c>
      <c r="CB1481" t="s">
        <v>3492</v>
      </c>
      <c r="CF1481" s="71"/>
      <c r="CG1481" s="71"/>
      <c r="EL1481" s="160"/>
      <c r="FA1481" s="78"/>
    </row>
    <row r="1482" spans="64:157">
      <c r="BL1482" s="109"/>
      <c r="BM1482"/>
      <c r="BN1482" s="14"/>
      <c r="BO1482" s="109"/>
      <c r="BZ1482" s="14" t="s">
        <v>2907</v>
      </c>
      <c r="CA1482" s="245">
        <v>41726.726574074077</v>
      </c>
      <c r="CB1482" t="s">
        <v>3493</v>
      </c>
      <c r="CF1482" s="71"/>
      <c r="CG1482" s="71"/>
      <c r="EL1482" s="160"/>
      <c r="FA1482" s="78"/>
    </row>
    <row r="1483" spans="64:157">
      <c r="BL1483" s="109"/>
      <c r="BM1483"/>
      <c r="BN1483" s="14"/>
      <c r="BO1483" s="109"/>
      <c r="BZ1483" s="14" t="s">
        <v>2909</v>
      </c>
      <c r="CA1483" s="245">
        <v>41726.726574074077</v>
      </c>
      <c r="CB1483" t="s">
        <v>3494</v>
      </c>
      <c r="CF1483" s="71"/>
      <c r="CG1483" s="71"/>
      <c r="EL1483" s="160"/>
      <c r="FA1483" s="78"/>
    </row>
    <row r="1484" spans="64:157">
      <c r="BL1484" s="109"/>
      <c r="BM1484"/>
      <c r="BN1484" s="14"/>
      <c r="BO1484" s="109"/>
      <c r="BZ1484" s="14" t="s">
        <v>2454</v>
      </c>
      <c r="CA1484" s="245">
        <v>41726.726574074077</v>
      </c>
      <c r="CB1484" t="s">
        <v>2220</v>
      </c>
      <c r="CF1484" s="71"/>
      <c r="CG1484" s="71"/>
      <c r="EL1484" s="160"/>
      <c r="FA1484" s="78"/>
    </row>
    <row r="1485" spans="64:157">
      <c r="BL1485" s="109"/>
      <c r="BM1485"/>
      <c r="BN1485" s="14"/>
      <c r="BO1485" s="109"/>
      <c r="BZ1485" s="14" t="s">
        <v>427</v>
      </c>
      <c r="CA1485" s="245">
        <v>41726.726574074077</v>
      </c>
      <c r="CB1485" t="s">
        <v>3495</v>
      </c>
      <c r="CF1485" s="71"/>
      <c r="CG1485" s="71"/>
      <c r="EL1485" s="160"/>
      <c r="FA1485" s="78"/>
    </row>
    <row r="1486" spans="64:157">
      <c r="BL1486" s="109"/>
      <c r="BM1486"/>
      <c r="BN1486" s="14"/>
      <c r="BO1486" s="109"/>
      <c r="BZ1486" s="14" t="s">
        <v>2903</v>
      </c>
      <c r="CA1486" s="245">
        <v>41726.726585648146</v>
      </c>
      <c r="CB1486" t="s">
        <v>3496</v>
      </c>
      <c r="CF1486" s="71"/>
      <c r="CG1486" s="71"/>
      <c r="EL1486" s="160"/>
      <c r="FA1486" s="78"/>
    </row>
    <row r="1487" spans="64:157">
      <c r="BL1487" s="109"/>
      <c r="BM1487"/>
      <c r="BN1487" s="14"/>
      <c r="BO1487" s="109"/>
      <c r="BZ1487" s="14" t="s">
        <v>2905</v>
      </c>
      <c r="CA1487" s="245">
        <v>41726.726585648146</v>
      </c>
      <c r="CB1487" t="s">
        <v>3497</v>
      </c>
      <c r="CF1487" s="71"/>
      <c r="CG1487" s="71"/>
      <c r="EL1487" s="160"/>
      <c r="FA1487" s="78"/>
    </row>
    <row r="1488" spans="64:157">
      <c r="BL1488" s="109"/>
      <c r="BM1488"/>
      <c r="BN1488" s="14"/>
      <c r="BO1488" s="109"/>
      <c r="BZ1488" s="14" t="s">
        <v>2907</v>
      </c>
      <c r="CA1488" s="245">
        <v>41726.726585648146</v>
      </c>
      <c r="CB1488" t="s">
        <v>3498</v>
      </c>
      <c r="CF1488" s="71"/>
      <c r="CG1488" s="71"/>
      <c r="EL1488" s="160"/>
      <c r="FA1488" s="78"/>
    </row>
    <row r="1489" spans="64:157">
      <c r="BL1489" s="109"/>
      <c r="BM1489"/>
      <c r="BN1489" s="14"/>
      <c r="BO1489" s="109"/>
      <c r="BZ1489" s="14" t="s">
        <v>2909</v>
      </c>
      <c r="CA1489" s="245">
        <v>41726.726585648146</v>
      </c>
      <c r="CB1489" t="s">
        <v>3499</v>
      </c>
      <c r="CF1489" s="71"/>
      <c r="CG1489" s="71"/>
      <c r="EL1489" s="160"/>
      <c r="FA1489" s="78"/>
    </row>
    <row r="1490" spans="64:157">
      <c r="BL1490" s="109"/>
      <c r="BM1490"/>
      <c r="BN1490" s="14"/>
      <c r="BO1490" s="109"/>
      <c r="BZ1490" s="14" t="s">
        <v>2454</v>
      </c>
      <c r="CA1490" s="245">
        <v>41726.726585648146</v>
      </c>
      <c r="CB1490" t="s">
        <v>2220</v>
      </c>
      <c r="CF1490" s="71"/>
      <c r="CG1490" s="71"/>
      <c r="EL1490" s="160"/>
      <c r="FA1490" s="78"/>
    </row>
    <row r="1491" spans="64:157">
      <c r="BL1491" s="109"/>
      <c r="BM1491"/>
      <c r="BN1491" s="14"/>
      <c r="BO1491" s="109"/>
      <c r="BZ1491" s="14" t="s">
        <v>427</v>
      </c>
      <c r="CA1491" s="245">
        <v>41726.726585648146</v>
      </c>
      <c r="CB1491" t="s">
        <v>3500</v>
      </c>
      <c r="CF1491" s="71"/>
      <c r="CG1491" s="71"/>
      <c r="EL1491" s="160"/>
      <c r="FA1491" s="78"/>
    </row>
    <row r="1492" spans="64:157">
      <c r="BL1492" s="109"/>
      <c r="BM1492"/>
      <c r="BN1492" s="14"/>
      <c r="BO1492" s="109"/>
      <c r="BZ1492" s="14" t="s">
        <v>2903</v>
      </c>
      <c r="CA1492" s="245">
        <v>41726.726597222223</v>
      </c>
      <c r="CB1492" t="s">
        <v>3501</v>
      </c>
      <c r="CF1492" s="71"/>
      <c r="CG1492" s="71"/>
      <c r="EL1492" s="160"/>
      <c r="FA1492" s="78"/>
    </row>
    <row r="1493" spans="64:157">
      <c r="BL1493" s="109"/>
      <c r="BM1493"/>
      <c r="BN1493" s="14"/>
      <c r="BO1493" s="109"/>
      <c r="BZ1493" s="14" t="s">
        <v>2905</v>
      </c>
      <c r="CA1493" s="245">
        <v>41726.726597222223</v>
      </c>
      <c r="CB1493" t="s">
        <v>3502</v>
      </c>
      <c r="CF1493" s="71"/>
      <c r="CG1493" s="71"/>
      <c r="EL1493" s="160"/>
      <c r="FA1493" s="78"/>
    </row>
    <row r="1494" spans="64:157">
      <c r="BL1494" s="109"/>
      <c r="BM1494"/>
      <c r="BN1494" s="14"/>
      <c r="BO1494" s="109"/>
      <c r="BZ1494" s="14" t="s">
        <v>2907</v>
      </c>
      <c r="CA1494" s="245">
        <v>41726.726597222223</v>
      </c>
      <c r="CB1494" t="s">
        <v>3503</v>
      </c>
      <c r="CF1494" s="71"/>
      <c r="CG1494" s="71"/>
      <c r="EL1494" s="160"/>
      <c r="FA1494" s="78"/>
    </row>
    <row r="1495" spans="64:157">
      <c r="BL1495" s="109"/>
      <c r="BM1495"/>
      <c r="BN1495" s="14"/>
      <c r="BO1495" s="109"/>
      <c r="BZ1495" s="14" t="s">
        <v>2909</v>
      </c>
      <c r="CA1495" s="245">
        <v>41726.726597222223</v>
      </c>
      <c r="CB1495" t="s">
        <v>3504</v>
      </c>
      <c r="CF1495" s="71"/>
      <c r="CG1495" s="71"/>
      <c r="EL1495" s="160"/>
      <c r="FA1495" s="78"/>
    </row>
    <row r="1496" spans="64:157">
      <c r="BL1496" s="109"/>
      <c r="BM1496"/>
      <c r="BN1496" s="14"/>
      <c r="BO1496" s="109"/>
      <c r="BZ1496" s="14" t="s">
        <v>2454</v>
      </c>
      <c r="CA1496" s="245">
        <v>41726.726597222223</v>
      </c>
      <c r="CB1496" t="s">
        <v>2220</v>
      </c>
      <c r="CF1496" s="71"/>
      <c r="CG1496" s="71"/>
      <c r="EL1496" s="160"/>
      <c r="FA1496" s="78"/>
    </row>
    <row r="1497" spans="64:157">
      <c r="BL1497" s="109"/>
      <c r="BM1497"/>
      <c r="BN1497" s="14"/>
      <c r="BO1497" s="109"/>
      <c r="BZ1497" s="14" t="s">
        <v>427</v>
      </c>
      <c r="CA1497" s="245">
        <v>41726.726597222223</v>
      </c>
      <c r="CB1497" t="s">
        <v>3505</v>
      </c>
      <c r="CF1497" s="71"/>
      <c r="CG1497" s="71"/>
      <c r="EL1497" s="160"/>
      <c r="FA1497" s="78"/>
    </row>
    <row r="1498" spans="64:157">
      <c r="BL1498" s="109"/>
      <c r="BM1498"/>
      <c r="BN1498" s="14"/>
      <c r="BO1498" s="109"/>
      <c r="BZ1498" s="14" t="s">
        <v>2903</v>
      </c>
      <c r="CA1498" s="245">
        <v>41726.7266087963</v>
      </c>
      <c r="CB1498" t="s">
        <v>3506</v>
      </c>
      <c r="CF1498" s="71"/>
      <c r="CG1498" s="71"/>
      <c r="EL1498" s="160"/>
      <c r="FA1498" s="78"/>
    </row>
    <row r="1499" spans="64:157">
      <c r="BL1499" s="109"/>
      <c r="BM1499"/>
      <c r="BN1499" s="14"/>
      <c r="BO1499" s="109"/>
      <c r="BZ1499" s="14" t="s">
        <v>2905</v>
      </c>
      <c r="CA1499" s="245">
        <v>41726.7266087963</v>
      </c>
      <c r="CB1499" t="s">
        <v>3507</v>
      </c>
      <c r="CF1499" s="71"/>
      <c r="CG1499" s="71"/>
      <c r="EL1499" s="160"/>
      <c r="FA1499" s="78"/>
    </row>
    <row r="1500" spans="64:157">
      <c r="BL1500" s="109"/>
      <c r="BM1500"/>
      <c r="BN1500" s="14"/>
      <c r="BO1500" s="109"/>
      <c r="BZ1500" s="14" t="s">
        <v>2907</v>
      </c>
      <c r="CA1500" s="245">
        <v>41726.7266087963</v>
      </c>
      <c r="CB1500" t="s">
        <v>3508</v>
      </c>
      <c r="CF1500" s="71"/>
      <c r="CG1500" s="71"/>
      <c r="EL1500" s="160"/>
      <c r="FA1500" s="78"/>
    </row>
    <row r="1501" spans="64:157">
      <c r="BL1501" s="109"/>
      <c r="BM1501"/>
      <c r="BN1501" s="14"/>
      <c r="BO1501" s="109"/>
      <c r="BZ1501" s="14" t="s">
        <v>2909</v>
      </c>
      <c r="CA1501" s="245">
        <v>41726.7266087963</v>
      </c>
      <c r="CB1501" t="s">
        <v>3509</v>
      </c>
      <c r="CF1501" s="71"/>
      <c r="CG1501" s="71"/>
      <c r="EL1501" s="160"/>
      <c r="FA1501" s="78"/>
    </row>
    <row r="1502" spans="64:157">
      <c r="BL1502" s="109"/>
      <c r="BM1502"/>
      <c r="BN1502" s="14"/>
      <c r="BO1502" s="109"/>
      <c r="BZ1502" s="14" t="s">
        <v>2454</v>
      </c>
      <c r="CA1502" s="245">
        <v>41726.7266087963</v>
      </c>
      <c r="CB1502" t="s">
        <v>2220</v>
      </c>
      <c r="CF1502" s="71"/>
      <c r="CG1502" s="71"/>
      <c r="EL1502" s="160"/>
      <c r="FA1502" s="78"/>
    </row>
    <row r="1503" spans="64:157">
      <c r="BL1503" s="109"/>
      <c r="BM1503"/>
      <c r="BN1503" s="14"/>
      <c r="BO1503" s="109"/>
      <c r="BZ1503" s="14" t="s">
        <v>427</v>
      </c>
      <c r="CA1503" s="245">
        <v>41726.7266087963</v>
      </c>
      <c r="CB1503" t="s">
        <v>3510</v>
      </c>
      <c r="CF1503" s="71"/>
      <c r="CG1503" s="71"/>
      <c r="EL1503" s="160"/>
      <c r="FA1503" s="78"/>
    </row>
    <row r="1504" spans="64:157">
      <c r="BL1504" s="109"/>
      <c r="BM1504"/>
      <c r="BN1504" s="14"/>
      <c r="BO1504" s="109"/>
      <c r="BZ1504" s="14" t="s">
        <v>2903</v>
      </c>
      <c r="CA1504" s="245">
        <v>41726.726620370369</v>
      </c>
      <c r="CB1504" t="s">
        <v>3511</v>
      </c>
      <c r="CF1504" s="71"/>
      <c r="CG1504" s="71"/>
      <c r="EL1504" s="160"/>
      <c r="FA1504" s="78"/>
    </row>
    <row r="1505" spans="64:157">
      <c r="BL1505" s="109"/>
      <c r="BM1505"/>
      <c r="BN1505" s="14"/>
      <c r="BO1505" s="109"/>
      <c r="BZ1505" s="14" t="s">
        <v>2905</v>
      </c>
      <c r="CA1505" s="245">
        <v>41726.726620370369</v>
      </c>
      <c r="CB1505" t="s">
        <v>3512</v>
      </c>
      <c r="CF1505" s="71"/>
      <c r="CG1505" s="71"/>
      <c r="EL1505" s="160"/>
      <c r="FA1505" s="78"/>
    </row>
    <row r="1506" spans="64:157">
      <c r="BL1506" s="109"/>
      <c r="BM1506"/>
      <c r="BN1506" s="14"/>
      <c r="BO1506" s="109"/>
      <c r="BZ1506" s="14" t="s">
        <v>2907</v>
      </c>
      <c r="CA1506" s="245">
        <v>41726.726620370369</v>
      </c>
      <c r="CB1506" t="s">
        <v>3513</v>
      </c>
      <c r="CF1506" s="71"/>
      <c r="CG1506" s="71"/>
      <c r="EL1506" s="160"/>
      <c r="FA1506" s="78"/>
    </row>
    <row r="1507" spans="64:157">
      <c r="BL1507" s="109"/>
      <c r="BM1507"/>
      <c r="BN1507" s="14"/>
      <c r="BO1507" s="109"/>
      <c r="BZ1507" s="14" t="s">
        <v>2909</v>
      </c>
      <c r="CA1507" s="245">
        <v>41726.726620370369</v>
      </c>
      <c r="CB1507" t="s">
        <v>3514</v>
      </c>
      <c r="CF1507" s="71"/>
      <c r="CG1507" s="71"/>
      <c r="EL1507" s="160"/>
      <c r="FA1507" s="78"/>
    </row>
    <row r="1508" spans="64:157">
      <c r="BL1508" s="109"/>
      <c r="BM1508"/>
      <c r="BN1508" s="14"/>
      <c r="BO1508" s="109"/>
      <c r="BZ1508" s="14" t="s">
        <v>2454</v>
      </c>
      <c r="CA1508" s="245">
        <v>41726.726620370369</v>
      </c>
      <c r="CB1508" t="s">
        <v>2220</v>
      </c>
      <c r="CF1508" s="71"/>
      <c r="CG1508" s="71"/>
      <c r="EL1508" s="160"/>
      <c r="FA1508" s="78"/>
    </row>
    <row r="1509" spans="64:157">
      <c r="BL1509" s="109"/>
      <c r="BM1509"/>
      <c r="BN1509" s="14"/>
      <c r="BO1509" s="109"/>
      <c r="BZ1509" s="14" t="s">
        <v>427</v>
      </c>
      <c r="CA1509" s="245">
        <v>41726.726620370369</v>
      </c>
      <c r="CB1509" t="s">
        <v>3515</v>
      </c>
      <c r="CF1509" s="71"/>
      <c r="CG1509" s="71"/>
      <c r="EL1509" s="160"/>
      <c r="FA1509" s="78"/>
    </row>
    <row r="1510" spans="64:157">
      <c r="BL1510" s="109"/>
      <c r="BM1510"/>
      <c r="BN1510" s="14"/>
      <c r="BO1510" s="109"/>
      <c r="BZ1510" s="14" t="s">
        <v>2903</v>
      </c>
      <c r="CA1510" s="245">
        <v>41726.726631944446</v>
      </c>
      <c r="CB1510" t="s">
        <v>3516</v>
      </c>
      <c r="CF1510" s="71"/>
      <c r="CG1510" s="71"/>
      <c r="EL1510" s="160"/>
      <c r="FA1510" s="78"/>
    </row>
    <row r="1511" spans="64:157">
      <c r="BL1511" s="109"/>
      <c r="BM1511"/>
      <c r="BN1511" s="14"/>
      <c r="BO1511" s="109"/>
      <c r="BZ1511" s="14" t="s">
        <v>2905</v>
      </c>
      <c r="CA1511" s="245">
        <v>41726.726631944446</v>
      </c>
      <c r="CB1511" t="s">
        <v>3517</v>
      </c>
      <c r="CF1511" s="71"/>
      <c r="CG1511" s="71"/>
      <c r="EL1511" s="160"/>
      <c r="FA1511" s="78"/>
    </row>
    <row r="1512" spans="64:157">
      <c r="BL1512" s="109"/>
      <c r="BM1512"/>
      <c r="BN1512" s="14"/>
      <c r="BO1512" s="109"/>
      <c r="BZ1512" s="14" t="s">
        <v>2907</v>
      </c>
      <c r="CA1512" s="245">
        <v>41726.726631944446</v>
      </c>
      <c r="CB1512" t="s">
        <v>3518</v>
      </c>
      <c r="CF1512" s="71"/>
      <c r="CG1512" s="71"/>
      <c r="EL1512" s="160"/>
      <c r="FA1512" s="78"/>
    </row>
    <row r="1513" spans="64:157">
      <c r="BL1513" s="109"/>
      <c r="BM1513"/>
      <c r="BN1513" s="14"/>
      <c r="BO1513" s="109"/>
      <c r="BZ1513" s="14" t="s">
        <v>2909</v>
      </c>
      <c r="CA1513" s="245">
        <v>41726.726631944446</v>
      </c>
      <c r="CB1513" t="s">
        <v>3519</v>
      </c>
      <c r="CF1513" s="71"/>
      <c r="CG1513" s="71"/>
      <c r="EL1513" s="160"/>
      <c r="FA1513" s="78"/>
    </row>
    <row r="1514" spans="64:157">
      <c r="BL1514" s="109"/>
      <c r="BM1514"/>
      <c r="BN1514" s="14"/>
      <c r="BO1514" s="109"/>
      <c r="BZ1514" s="14" t="s">
        <v>2454</v>
      </c>
      <c r="CA1514" s="245">
        <v>41726.726631944446</v>
      </c>
      <c r="CB1514" t="s">
        <v>2220</v>
      </c>
      <c r="CF1514" s="71"/>
      <c r="CG1514" s="71"/>
      <c r="EL1514" s="160"/>
      <c r="FA1514" s="78"/>
    </row>
    <row r="1515" spans="64:157">
      <c r="BL1515" s="109"/>
      <c r="BM1515"/>
      <c r="BN1515" s="14"/>
      <c r="BO1515" s="109"/>
      <c r="BZ1515" s="14" t="s">
        <v>427</v>
      </c>
      <c r="CA1515" s="245">
        <v>41726.726631944446</v>
      </c>
      <c r="CB1515" t="s">
        <v>3520</v>
      </c>
      <c r="CF1515" s="71"/>
      <c r="CG1515" s="71"/>
      <c r="EL1515" s="160"/>
      <c r="FA1515" s="78"/>
    </row>
    <row r="1516" spans="64:157">
      <c r="BL1516" s="109"/>
      <c r="BM1516"/>
      <c r="BN1516" s="14"/>
      <c r="BO1516" s="109"/>
      <c r="BZ1516" s="14" t="s">
        <v>2903</v>
      </c>
      <c r="CA1516" s="245">
        <v>41726.726643518516</v>
      </c>
      <c r="CB1516" t="s">
        <v>3521</v>
      </c>
      <c r="CF1516" s="71"/>
      <c r="CG1516" s="71"/>
      <c r="EL1516" s="160"/>
      <c r="FA1516" s="78"/>
    </row>
    <row r="1517" spans="64:157">
      <c r="BL1517" s="109"/>
      <c r="BM1517"/>
      <c r="BN1517" s="14"/>
      <c r="BO1517" s="109"/>
      <c r="BZ1517" s="14" t="s">
        <v>2905</v>
      </c>
      <c r="CA1517" s="245">
        <v>41726.726643518516</v>
      </c>
      <c r="CB1517" t="s">
        <v>3522</v>
      </c>
      <c r="CF1517" s="71"/>
      <c r="CG1517" s="71"/>
      <c r="EL1517" s="160"/>
      <c r="FA1517" s="78"/>
    </row>
    <row r="1518" spans="64:157">
      <c r="BL1518" s="109"/>
      <c r="BM1518"/>
      <c r="BN1518" s="14"/>
      <c r="BO1518" s="109"/>
      <c r="BZ1518" s="14" t="s">
        <v>2907</v>
      </c>
      <c r="CA1518" s="245">
        <v>41726.726643518516</v>
      </c>
      <c r="CB1518" t="s">
        <v>3523</v>
      </c>
      <c r="CF1518" s="71"/>
      <c r="CG1518" s="71"/>
      <c r="EL1518" s="160"/>
      <c r="FA1518" s="78"/>
    </row>
    <row r="1519" spans="64:157">
      <c r="BL1519" s="109"/>
      <c r="BM1519"/>
      <c r="BN1519" s="14"/>
      <c r="BO1519" s="109"/>
      <c r="BZ1519" s="14" t="s">
        <v>2909</v>
      </c>
      <c r="CA1519" s="245">
        <v>41726.726643518516</v>
      </c>
      <c r="CB1519" t="s">
        <v>3524</v>
      </c>
      <c r="CF1519" s="71"/>
      <c r="CG1519" s="71"/>
      <c r="EL1519" s="160"/>
      <c r="FA1519" s="78"/>
    </row>
    <row r="1520" spans="64:157">
      <c r="BL1520" s="109"/>
      <c r="BM1520"/>
      <c r="BN1520" s="14"/>
      <c r="BO1520" s="109"/>
      <c r="BZ1520" s="14" t="s">
        <v>2454</v>
      </c>
      <c r="CA1520" s="245">
        <v>41726.726643518516</v>
      </c>
      <c r="CB1520" t="s">
        <v>2220</v>
      </c>
      <c r="CF1520" s="71"/>
      <c r="CG1520" s="71"/>
      <c r="EL1520" s="160"/>
      <c r="FA1520" s="78"/>
    </row>
    <row r="1521" spans="64:157">
      <c r="BL1521" s="109"/>
      <c r="BM1521"/>
      <c r="BN1521" s="14"/>
      <c r="BO1521" s="109"/>
      <c r="BZ1521" s="14" t="s">
        <v>427</v>
      </c>
      <c r="CA1521" s="245">
        <v>41726.726643518516</v>
      </c>
      <c r="CB1521" t="s">
        <v>3525</v>
      </c>
      <c r="CF1521" s="71"/>
      <c r="CG1521" s="71"/>
      <c r="EL1521" s="160"/>
      <c r="FA1521" s="78"/>
    </row>
    <row r="1522" spans="64:157">
      <c r="BL1522" s="109"/>
      <c r="BM1522"/>
      <c r="BN1522" s="14"/>
      <c r="BO1522" s="109"/>
      <c r="BZ1522" s="14" t="s">
        <v>2903</v>
      </c>
      <c r="CA1522" s="245">
        <v>41726.726655092592</v>
      </c>
      <c r="CB1522" t="s">
        <v>3526</v>
      </c>
      <c r="CF1522" s="71"/>
      <c r="CG1522" s="71"/>
      <c r="EL1522" s="160"/>
      <c r="FA1522" s="78"/>
    </row>
    <row r="1523" spans="64:157">
      <c r="BL1523" s="109"/>
      <c r="BM1523"/>
      <c r="BN1523" s="14"/>
      <c r="BO1523" s="109"/>
      <c r="BZ1523" s="14" t="s">
        <v>2905</v>
      </c>
      <c r="CA1523" s="245">
        <v>41726.726655092592</v>
      </c>
      <c r="CB1523" t="s">
        <v>3527</v>
      </c>
      <c r="CF1523" s="71"/>
      <c r="CG1523" s="71"/>
      <c r="EL1523" s="160"/>
      <c r="FA1523" s="78"/>
    </row>
    <row r="1524" spans="64:157">
      <c r="BL1524" s="109"/>
      <c r="BM1524"/>
      <c r="BN1524" s="14"/>
      <c r="BO1524" s="109"/>
      <c r="BZ1524" s="14" t="s">
        <v>2907</v>
      </c>
      <c r="CA1524" s="245">
        <v>41726.726655092592</v>
      </c>
      <c r="CB1524" t="s">
        <v>3528</v>
      </c>
      <c r="CF1524" s="71"/>
      <c r="CG1524" s="71"/>
      <c r="EL1524" s="160"/>
      <c r="FA1524" s="78"/>
    </row>
    <row r="1525" spans="64:157">
      <c r="BL1525" s="109"/>
      <c r="BM1525"/>
      <c r="BN1525" s="14"/>
      <c r="BO1525" s="109"/>
      <c r="BZ1525" s="14" t="s">
        <v>2909</v>
      </c>
      <c r="CA1525" s="245">
        <v>41726.726655092592</v>
      </c>
      <c r="CB1525" t="s">
        <v>3529</v>
      </c>
      <c r="CF1525" s="71"/>
      <c r="CG1525" s="71"/>
      <c r="EL1525" s="160"/>
      <c r="FA1525" s="78"/>
    </row>
    <row r="1526" spans="64:157">
      <c r="BL1526" s="109"/>
      <c r="BM1526"/>
      <c r="BN1526" s="14"/>
      <c r="BO1526" s="109"/>
      <c r="BZ1526" s="14" t="s">
        <v>2454</v>
      </c>
      <c r="CA1526" s="245">
        <v>41726.726655092592</v>
      </c>
      <c r="CB1526" t="s">
        <v>2220</v>
      </c>
      <c r="CF1526" s="71"/>
      <c r="CG1526" s="71"/>
      <c r="EL1526" s="160"/>
      <c r="FA1526" s="78"/>
    </row>
    <row r="1527" spans="64:157">
      <c r="BL1527" s="109"/>
      <c r="BM1527"/>
      <c r="BN1527" s="14"/>
      <c r="BO1527" s="109"/>
      <c r="BZ1527" s="14" t="s">
        <v>427</v>
      </c>
      <c r="CA1527" s="245">
        <v>41726.726655092592</v>
      </c>
      <c r="CB1527" t="s">
        <v>3530</v>
      </c>
      <c r="CF1527" s="71"/>
      <c r="CG1527" s="71"/>
      <c r="EL1527" s="160"/>
      <c r="FA1527" s="78"/>
    </row>
    <row r="1528" spans="64:157">
      <c r="BL1528" s="109"/>
      <c r="BM1528"/>
      <c r="BN1528" s="14"/>
      <c r="BO1528" s="109"/>
      <c r="BZ1528" s="14" t="s">
        <v>2903</v>
      </c>
      <c r="CA1528" s="245">
        <v>41726.726666666669</v>
      </c>
      <c r="CB1528" t="s">
        <v>3531</v>
      </c>
      <c r="CF1528" s="71"/>
      <c r="CG1528" s="71"/>
      <c r="EL1528" s="160"/>
      <c r="FA1528" s="78"/>
    </row>
    <row r="1529" spans="64:157">
      <c r="BL1529" s="109"/>
      <c r="BM1529"/>
      <c r="BN1529" s="14"/>
      <c r="BO1529" s="109"/>
      <c r="BZ1529" s="14" t="s">
        <v>2905</v>
      </c>
      <c r="CA1529" s="245">
        <v>41726.726666666669</v>
      </c>
      <c r="CB1529" t="s">
        <v>3532</v>
      </c>
      <c r="CF1529" s="71"/>
      <c r="CG1529" s="71"/>
      <c r="EL1529" s="160"/>
      <c r="FA1529" s="78"/>
    </row>
    <row r="1530" spans="64:157">
      <c r="BL1530" s="109"/>
      <c r="BM1530"/>
      <c r="BN1530" s="14"/>
      <c r="BO1530" s="109"/>
      <c r="BZ1530" s="14" t="s">
        <v>2907</v>
      </c>
      <c r="CA1530" s="245">
        <v>41726.726666666669</v>
      </c>
      <c r="CB1530" t="s">
        <v>3533</v>
      </c>
      <c r="CF1530" s="71"/>
      <c r="CG1530" s="71"/>
      <c r="EL1530" s="160"/>
      <c r="FA1530" s="78"/>
    </row>
    <row r="1531" spans="64:157">
      <c r="BL1531" s="109"/>
      <c r="BM1531"/>
      <c r="BN1531" s="14"/>
      <c r="BO1531" s="109"/>
      <c r="BZ1531" s="14" t="s">
        <v>2909</v>
      </c>
      <c r="CA1531" s="245">
        <v>41726.726666666669</v>
      </c>
      <c r="CB1531" t="s">
        <v>3534</v>
      </c>
      <c r="CF1531" s="71"/>
      <c r="CG1531" s="71"/>
      <c r="EL1531" s="160"/>
      <c r="FA1531" s="78"/>
    </row>
    <row r="1532" spans="64:157">
      <c r="BL1532" s="109"/>
      <c r="BM1532"/>
      <c r="BN1532" s="14"/>
      <c r="BO1532" s="109"/>
      <c r="BZ1532" s="14" t="s">
        <v>2454</v>
      </c>
      <c r="CA1532" s="245">
        <v>41726.726666666669</v>
      </c>
      <c r="CB1532" t="s">
        <v>2220</v>
      </c>
      <c r="CF1532" s="71"/>
      <c r="CG1532" s="71"/>
      <c r="EL1532" s="160"/>
      <c r="FA1532" s="78"/>
    </row>
    <row r="1533" spans="64:157">
      <c r="BL1533" s="109"/>
      <c r="BM1533"/>
      <c r="BN1533" s="14"/>
      <c r="BO1533" s="109"/>
      <c r="BZ1533" s="14" t="s">
        <v>427</v>
      </c>
      <c r="CA1533" s="245">
        <v>41726.726666666669</v>
      </c>
      <c r="CB1533" t="s">
        <v>3535</v>
      </c>
      <c r="CF1533" s="71"/>
      <c r="CG1533" s="71"/>
      <c r="EL1533" s="160"/>
      <c r="FA1533" s="78"/>
    </row>
    <row r="1534" spans="64:157">
      <c r="BL1534" s="109"/>
      <c r="BM1534"/>
      <c r="BN1534" s="14"/>
      <c r="BO1534" s="109"/>
      <c r="BZ1534" s="14" t="s">
        <v>2903</v>
      </c>
      <c r="CA1534" s="245">
        <v>41726.726666666669</v>
      </c>
      <c r="CB1534" t="s">
        <v>3536</v>
      </c>
      <c r="CF1534" s="71"/>
      <c r="CG1534" s="71"/>
      <c r="EL1534" s="160"/>
      <c r="FA1534" s="78"/>
    </row>
    <row r="1535" spans="64:157">
      <c r="BL1535" s="109"/>
      <c r="BM1535"/>
      <c r="BN1535" s="14"/>
      <c r="BO1535" s="109"/>
      <c r="BZ1535" s="14" t="s">
        <v>2905</v>
      </c>
      <c r="CA1535" s="245">
        <v>41726.726678240739</v>
      </c>
      <c r="CB1535" t="s">
        <v>3537</v>
      </c>
      <c r="CF1535" s="71"/>
      <c r="CG1535" s="71"/>
      <c r="EL1535" s="160"/>
      <c r="FA1535" s="78"/>
    </row>
    <row r="1536" spans="64:157">
      <c r="BL1536" s="109"/>
      <c r="BM1536"/>
      <c r="BN1536" s="14"/>
      <c r="BO1536" s="109"/>
      <c r="BZ1536" s="14" t="s">
        <v>2907</v>
      </c>
      <c r="CA1536" s="245">
        <v>41726.726678240739</v>
      </c>
      <c r="CB1536" t="s">
        <v>3538</v>
      </c>
      <c r="CF1536" s="71"/>
      <c r="CG1536" s="71"/>
      <c r="EL1536" s="160"/>
      <c r="FA1536" s="78"/>
    </row>
    <row r="1537" spans="64:157">
      <c r="BL1537" s="109"/>
      <c r="BM1537"/>
      <c r="BN1537" s="14"/>
      <c r="BO1537" s="109"/>
      <c r="BZ1537" s="14" t="s">
        <v>2909</v>
      </c>
      <c r="CA1537" s="245">
        <v>41726.726678240739</v>
      </c>
      <c r="CB1537" t="s">
        <v>3539</v>
      </c>
      <c r="CF1537" s="71"/>
      <c r="CG1537" s="71"/>
      <c r="EL1537" s="160"/>
      <c r="FA1537" s="78"/>
    </row>
    <row r="1538" spans="64:157">
      <c r="BL1538" s="109"/>
      <c r="BM1538"/>
      <c r="BN1538" s="14"/>
      <c r="BO1538" s="109"/>
      <c r="BZ1538" s="14" t="s">
        <v>2454</v>
      </c>
      <c r="CA1538" s="245">
        <v>41726.726678240739</v>
      </c>
      <c r="CB1538" t="s">
        <v>2220</v>
      </c>
      <c r="CF1538" s="71"/>
      <c r="CG1538" s="71"/>
      <c r="EL1538" s="160"/>
      <c r="FA1538" s="78"/>
    </row>
    <row r="1539" spans="64:157">
      <c r="BL1539" s="109"/>
      <c r="BM1539"/>
      <c r="BN1539" s="14"/>
      <c r="BO1539" s="109"/>
      <c r="BZ1539" s="14" t="s">
        <v>427</v>
      </c>
      <c r="CA1539" s="245">
        <v>41726.726678240739</v>
      </c>
      <c r="CB1539" t="s">
        <v>3540</v>
      </c>
      <c r="CF1539" s="71"/>
      <c r="CG1539" s="71"/>
      <c r="EL1539" s="160"/>
      <c r="FA1539" s="78"/>
    </row>
    <row r="1540" spans="64:157">
      <c r="BL1540" s="109"/>
      <c r="BM1540"/>
      <c r="BN1540" s="14"/>
      <c r="BO1540" s="109"/>
      <c r="BZ1540" s="14" t="s">
        <v>2903</v>
      </c>
      <c r="CA1540" s="245">
        <v>41726.726678240739</v>
      </c>
      <c r="CB1540" t="s">
        <v>3541</v>
      </c>
      <c r="CF1540" s="71"/>
      <c r="CG1540" s="71"/>
      <c r="EL1540" s="160"/>
      <c r="FA1540" s="78"/>
    </row>
    <row r="1541" spans="64:157">
      <c r="BL1541" s="109"/>
      <c r="BM1541"/>
      <c r="BN1541" s="14"/>
      <c r="BO1541" s="109"/>
      <c r="BZ1541" s="14" t="s">
        <v>2905</v>
      </c>
      <c r="CA1541" s="245">
        <v>41726.726689814815</v>
      </c>
      <c r="CB1541" t="s">
        <v>3542</v>
      </c>
      <c r="CF1541" s="71"/>
      <c r="CG1541" s="71"/>
      <c r="EL1541" s="160"/>
      <c r="FA1541" s="78"/>
    </row>
    <row r="1542" spans="64:157">
      <c r="BL1542" s="109"/>
      <c r="BM1542"/>
      <c r="BN1542" s="14"/>
      <c r="BO1542" s="109"/>
      <c r="BZ1542" s="14" t="s">
        <v>2907</v>
      </c>
      <c r="CA1542" s="245">
        <v>41726.726689814815</v>
      </c>
      <c r="CB1542" t="s">
        <v>3543</v>
      </c>
      <c r="CF1542" s="71"/>
      <c r="CG1542" s="71"/>
      <c r="EL1542" s="160"/>
      <c r="FA1542" s="78"/>
    </row>
    <row r="1543" spans="64:157">
      <c r="BL1543" s="109"/>
      <c r="BM1543"/>
      <c r="BN1543" s="14"/>
      <c r="BO1543" s="109"/>
      <c r="BZ1543" s="14" t="s">
        <v>2909</v>
      </c>
      <c r="CA1543" s="245">
        <v>41726.726689814815</v>
      </c>
      <c r="CB1543" t="s">
        <v>3544</v>
      </c>
      <c r="CF1543" s="71"/>
      <c r="CG1543" s="71"/>
      <c r="EL1543" s="160"/>
      <c r="FA1543" s="78"/>
    </row>
    <row r="1544" spans="64:157">
      <c r="BL1544" s="109"/>
      <c r="BM1544"/>
      <c r="BN1544" s="14"/>
      <c r="BO1544" s="109"/>
      <c r="BZ1544" s="14" t="s">
        <v>2454</v>
      </c>
      <c r="CA1544" s="245">
        <v>41726.726689814815</v>
      </c>
      <c r="CB1544" t="s">
        <v>2220</v>
      </c>
      <c r="CF1544" s="71"/>
      <c r="CG1544" s="71"/>
      <c r="EL1544" s="160"/>
      <c r="FA1544" s="78"/>
    </row>
    <row r="1545" spans="64:157">
      <c r="BL1545" s="109"/>
      <c r="BM1545"/>
      <c r="BN1545" s="14"/>
      <c r="BO1545" s="109"/>
      <c r="BZ1545" s="14" t="s">
        <v>427</v>
      </c>
      <c r="CA1545" s="245">
        <v>41726.726689814815</v>
      </c>
      <c r="CB1545" t="s">
        <v>3545</v>
      </c>
      <c r="CF1545" s="71"/>
      <c r="CG1545" s="71"/>
      <c r="EL1545" s="160"/>
      <c r="FA1545" s="78"/>
    </row>
    <row r="1546" spans="64:157">
      <c r="BL1546" s="109"/>
      <c r="BM1546"/>
      <c r="BN1546" s="14"/>
      <c r="BO1546" s="109"/>
      <c r="BZ1546" s="14" t="s">
        <v>2903</v>
      </c>
      <c r="CA1546" s="245">
        <v>41726.726689814815</v>
      </c>
      <c r="CB1546" t="s">
        <v>3546</v>
      </c>
      <c r="CF1546" s="71"/>
      <c r="CG1546" s="71"/>
      <c r="EL1546" s="160"/>
      <c r="FA1546" s="78"/>
    </row>
    <row r="1547" spans="64:157">
      <c r="BL1547" s="109"/>
      <c r="BM1547"/>
      <c r="BN1547" s="14"/>
      <c r="BO1547" s="109"/>
      <c r="BZ1547" s="14" t="s">
        <v>2905</v>
      </c>
      <c r="CA1547" s="245">
        <v>41726.726701388892</v>
      </c>
      <c r="CB1547" t="s">
        <v>3547</v>
      </c>
      <c r="CF1547" s="71"/>
      <c r="CG1547" s="71"/>
      <c r="EL1547" s="160"/>
      <c r="FA1547" s="78"/>
    </row>
    <row r="1548" spans="64:157">
      <c r="BL1548" s="109"/>
      <c r="BM1548"/>
      <c r="BN1548" s="14"/>
      <c r="BO1548" s="109"/>
      <c r="BZ1548" s="14" t="s">
        <v>2907</v>
      </c>
      <c r="CA1548" s="245">
        <v>41726.726701388892</v>
      </c>
      <c r="CB1548" t="s">
        <v>3548</v>
      </c>
      <c r="CF1548" s="71"/>
      <c r="CG1548" s="71"/>
      <c r="EL1548" s="160"/>
      <c r="FA1548" s="78"/>
    </row>
    <row r="1549" spans="64:157">
      <c r="BL1549" s="109"/>
      <c r="BM1549"/>
      <c r="BN1549" s="14"/>
      <c r="BO1549" s="109"/>
      <c r="BZ1549" s="14" t="s">
        <v>2909</v>
      </c>
      <c r="CA1549" s="245">
        <v>41726.726701388892</v>
      </c>
      <c r="CB1549" t="s">
        <v>3549</v>
      </c>
      <c r="CF1549" s="71"/>
      <c r="CG1549" s="71"/>
      <c r="EL1549" s="160"/>
      <c r="FA1549" s="78"/>
    </row>
    <row r="1550" spans="64:157">
      <c r="BL1550" s="109"/>
      <c r="BM1550"/>
      <c r="BN1550" s="14"/>
      <c r="BO1550" s="109"/>
      <c r="BZ1550" s="14" t="s">
        <v>2454</v>
      </c>
      <c r="CA1550" s="245">
        <v>41726.726701388892</v>
      </c>
      <c r="CB1550" t="s">
        <v>2220</v>
      </c>
      <c r="CF1550" s="71"/>
      <c r="CG1550" s="71"/>
      <c r="EL1550" s="160"/>
      <c r="FA1550" s="78"/>
    </row>
    <row r="1551" spans="64:157">
      <c r="BL1551" s="109"/>
      <c r="BM1551"/>
      <c r="BN1551" s="14"/>
      <c r="BO1551" s="109"/>
      <c r="BZ1551" s="14" t="s">
        <v>427</v>
      </c>
      <c r="CA1551" s="245">
        <v>41726.726701388892</v>
      </c>
      <c r="CB1551" t="s">
        <v>3550</v>
      </c>
      <c r="CF1551" s="71"/>
      <c r="CG1551" s="71"/>
      <c r="EL1551" s="160"/>
      <c r="FA1551" s="78"/>
    </row>
    <row r="1552" spans="64:157">
      <c r="BL1552" s="109"/>
      <c r="BM1552"/>
      <c r="BN1552" s="14"/>
      <c r="BO1552" s="109"/>
      <c r="BZ1552" s="14" t="s">
        <v>2903</v>
      </c>
      <c r="CA1552" s="245">
        <v>41726.726701388892</v>
      </c>
      <c r="CB1552" t="s">
        <v>3551</v>
      </c>
      <c r="CF1552" s="71"/>
      <c r="CG1552" s="71"/>
      <c r="EL1552" s="160"/>
      <c r="FA1552" s="78"/>
    </row>
    <row r="1553" spans="64:157">
      <c r="BL1553" s="109"/>
      <c r="BM1553"/>
      <c r="BN1553" s="14"/>
      <c r="BO1553" s="109"/>
      <c r="BZ1553" s="14" t="s">
        <v>2905</v>
      </c>
      <c r="CA1553" s="245">
        <v>41726.726712962962</v>
      </c>
      <c r="CB1553" t="s">
        <v>3552</v>
      </c>
      <c r="CF1553" s="71"/>
      <c r="CG1553" s="71"/>
      <c r="EL1553" s="160"/>
      <c r="FA1553" s="78"/>
    </row>
    <row r="1554" spans="64:157">
      <c r="BL1554" s="109"/>
      <c r="BM1554"/>
      <c r="BN1554" s="14"/>
      <c r="BO1554" s="109"/>
      <c r="BZ1554" s="14" t="s">
        <v>2907</v>
      </c>
      <c r="CA1554" s="245">
        <v>41726.726712962962</v>
      </c>
      <c r="CB1554" t="s">
        <v>3553</v>
      </c>
      <c r="CF1554" s="71"/>
      <c r="CG1554" s="71"/>
      <c r="EL1554" s="160"/>
      <c r="FA1554" s="78"/>
    </row>
    <row r="1555" spans="64:157">
      <c r="BL1555" s="109"/>
      <c r="BM1555"/>
      <c r="BN1555" s="14"/>
      <c r="BO1555" s="109"/>
      <c r="BZ1555" s="14" t="s">
        <v>2909</v>
      </c>
      <c r="CA1555" s="245">
        <v>41726.726712962962</v>
      </c>
      <c r="CB1555" t="s">
        <v>3554</v>
      </c>
      <c r="CF1555" s="71"/>
      <c r="CG1555" s="71"/>
      <c r="EL1555" s="160"/>
      <c r="FA1555" s="78"/>
    </row>
    <row r="1556" spans="64:157">
      <c r="BL1556" s="109"/>
      <c r="BM1556"/>
      <c r="BN1556" s="14"/>
      <c r="BO1556" s="109"/>
      <c r="BZ1556" s="14" t="s">
        <v>2454</v>
      </c>
      <c r="CA1556" s="245">
        <v>41726.726712962962</v>
      </c>
      <c r="CB1556" t="s">
        <v>2220</v>
      </c>
      <c r="CF1556" s="71"/>
      <c r="CG1556" s="71"/>
      <c r="EL1556" s="160"/>
      <c r="FA1556" s="78"/>
    </row>
    <row r="1557" spans="64:157">
      <c r="BL1557" s="109"/>
      <c r="BM1557"/>
      <c r="BN1557" s="14"/>
      <c r="BO1557" s="109"/>
      <c r="BZ1557" s="14" t="s">
        <v>427</v>
      </c>
      <c r="CA1557" s="245">
        <v>41726.726712962962</v>
      </c>
      <c r="CB1557" t="s">
        <v>3555</v>
      </c>
      <c r="CF1557" s="71"/>
      <c r="CG1557" s="71"/>
      <c r="EL1557" s="160"/>
      <c r="FA1557" s="78"/>
    </row>
    <row r="1558" spans="64:157">
      <c r="BL1558" s="109"/>
      <c r="BM1558"/>
      <c r="BN1558" s="14"/>
      <c r="BO1558" s="109"/>
      <c r="BZ1558" s="14" t="s">
        <v>2903</v>
      </c>
      <c r="CA1558" s="245">
        <v>41726.726712962962</v>
      </c>
      <c r="CB1558" t="s">
        <v>3556</v>
      </c>
      <c r="CF1558" s="71"/>
      <c r="CG1558" s="71"/>
      <c r="EL1558" s="160"/>
      <c r="FA1558" s="78"/>
    </row>
    <row r="1559" spans="64:157">
      <c r="BL1559" s="109"/>
      <c r="BM1559"/>
      <c r="BN1559" s="14"/>
      <c r="BO1559" s="109"/>
      <c r="BZ1559" s="14" t="s">
        <v>2905</v>
      </c>
      <c r="CA1559" s="245">
        <v>41726.726724537039</v>
      </c>
      <c r="CB1559" t="s">
        <v>3557</v>
      </c>
      <c r="CF1559" s="71"/>
      <c r="CG1559" s="71"/>
      <c r="EL1559" s="160"/>
      <c r="FA1559" s="78"/>
    </row>
    <row r="1560" spans="64:157">
      <c r="BL1560" s="109"/>
      <c r="BM1560"/>
      <c r="BN1560" s="14"/>
      <c r="BO1560" s="109"/>
      <c r="BZ1560" s="14" t="s">
        <v>2907</v>
      </c>
      <c r="CA1560" s="245">
        <v>41726.726724537039</v>
      </c>
      <c r="CB1560" t="s">
        <v>3558</v>
      </c>
      <c r="CF1560" s="71"/>
      <c r="CG1560" s="71"/>
      <c r="EL1560" s="160"/>
      <c r="FA1560" s="78"/>
    </row>
    <row r="1561" spans="64:157">
      <c r="BL1561" s="109"/>
      <c r="BM1561"/>
      <c r="BN1561" s="14"/>
      <c r="BO1561" s="109"/>
      <c r="BZ1561" s="14" t="s">
        <v>2909</v>
      </c>
      <c r="CA1561" s="245">
        <v>41726.726724537039</v>
      </c>
      <c r="CB1561" t="s">
        <v>3559</v>
      </c>
      <c r="CF1561" s="71"/>
      <c r="CG1561" s="71"/>
      <c r="EL1561" s="160"/>
      <c r="FA1561" s="78"/>
    </row>
    <row r="1562" spans="64:157">
      <c r="BL1562" s="109"/>
      <c r="BM1562"/>
      <c r="BN1562" s="14"/>
      <c r="BO1562" s="109"/>
      <c r="BZ1562" s="14" t="s">
        <v>2454</v>
      </c>
      <c r="CA1562" s="245">
        <v>41726.726724537039</v>
      </c>
      <c r="CB1562" t="s">
        <v>2220</v>
      </c>
      <c r="CF1562" s="71"/>
      <c r="CG1562" s="71"/>
      <c r="EL1562" s="160"/>
      <c r="FA1562" s="78"/>
    </row>
    <row r="1563" spans="64:157">
      <c r="BL1563" s="109"/>
      <c r="BM1563"/>
      <c r="BN1563" s="14"/>
      <c r="BO1563" s="109"/>
      <c r="BZ1563" s="14" t="s">
        <v>427</v>
      </c>
      <c r="CA1563" s="245">
        <v>41726.726724537039</v>
      </c>
      <c r="CB1563" t="s">
        <v>3560</v>
      </c>
      <c r="CF1563" s="71"/>
      <c r="CG1563" s="71"/>
      <c r="EL1563" s="160"/>
      <c r="FA1563" s="78"/>
    </row>
    <row r="1564" spans="64:157">
      <c r="BL1564" s="109"/>
      <c r="BM1564"/>
      <c r="BN1564" s="14"/>
      <c r="BO1564" s="109"/>
      <c r="BZ1564" s="14" t="s">
        <v>2903</v>
      </c>
      <c r="CA1564" s="245">
        <v>41726.726724537039</v>
      </c>
      <c r="CB1564" t="s">
        <v>3561</v>
      </c>
      <c r="CF1564" s="71"/>
      <c r="CG1564" s="71"/>
      <c r="EL1564" s="160"/>
      <c r="FA1564" s="78"/>
    </row>
    <row r="1565" spans="64:157">
      <c r="BL1565" s="109"/>
      <c r="BM1565"/>
      <c r="BN1565" s="14"/>
      <c r="BO1565" s="109"/>
      <c r="BZ1565" s="14" t="s">
        <v>2905</v>
      </c>
      <c r="CA1565" s="245">
        <v>41726.726736111108</v>
      </c>
      <c r="CB1565" t="s">
        <v>3562</v>
      </c>
      <c r="CF1565" s="71"/>
      <c r="CG1565" s="71"/>
      <c r="EL1565" s="160"/>
      <c r="FA1565" s="78"/>
    </row>
    <row r="1566" spans="64:157">
      <c r="BL1566" s="109"/>
      <c r="BM1566"/>
      <c r="BN1566" s="14"/>
      <c r="BO1566" s="109"/>
      <c r="BZ1566" s="14" t="s">
        <v>2907</v>
      </c>
      <c r="CA1566" s="245">
        <v>41726.726736111108</v>
      </c>
      <c r="CB1566" t="s">
        <v>3563</v>
      </c>
      <c r="CF1566" s="71"/>
      <c r="CG1566" s="71"/>
      <c r="EL1566" s="160"/>
      <c r="FA1566" s="78"/>
    </row>
    <row r="1567" spans="64:157">
      <c r="BL1567" s="109"/>
      <c r="BM1567"/>
      <c r="BN1567" s="14"/>
      <c r="BO1567" s="109"/>
      <c r="BZ1567" s="14" t="s">
        <v>2909</v>
      </c>
      <c r="CA1567" s="245">
        <v>41726.726736111108</v>
      </c>
      <c r="CB1567" t="s">
        <v>3564</v>
      </c>
      <c r="CF1567" s="71"/>
      <c r="CG1567" s="71"/>
      <c r="EL1567" s="160"/>
      <c r="FA1567" s="78"/>
    </row>
    <row r="1568" spans="64:157">
      <c r="BL1568" s="109"/>
      <c r="BM1568"/>
      <c r="BN1568" s="14"/>
      <c r="BO1568" s="109"/>
      <c r="BZ1568" s="14" t="s">
        <v>2454</v>
      </c>
      <c r="CA1568" s="245">
        <v>41726.726736111108</v>
      </c>
      <c r="CB1568" t="s">
        <v>2220</v>
      </c>
      <c r="CF1568" s="71"/>
      <c r="CG1568" s="71"/>
      <c r="EL1568" s="160"/>
      <c r="FA1568" s="78"/>
    </row>
    <row r="1569" spans="64:157">
      <c r="BL1569" s="109"/>
      <c r="BM1569"/>
      <c r="BN1569" s="14"/>
      <c r="BO1569" s="109"/>
      <c r="BZ1569" s="14" t="s">
        <v>427</v>
      </c>
      <c r="CA1569" s="245">
        <v>41726.726736111108</v>
      </c>
      <c r="CB1569" t="s">
        <v>3565</v>
      </c>
      <c r="CF1569" s="71"/>
      <c r="CG1569" s="71"/>
      <c r="EL1569" s="160"/>
      <c r="FA1569" s="78"/>
    </row>
    <row r="1570" spans="64:157">
      <c r="BL1570" s="109"/>
      <c r="BM1570"/>
      <c r="BN1570" s="14"/>
      <c r="BO1570" s="109"/>
      <c r="BZ1570" s="14" t="s">
        <v>2903</v>
      </c>
      <c r="CA1570" s="245">
        <v>41726.726736111108</v>
      </c>
      <c r="CB1570" t="s">
        <v>3566</v>
      </c>
      <c r="CF1570" s="71"/>
      <c r="CG1570" s="71"/>
      <c r="EL1570" s="160"/>
      <c r="FA1570" s="78"/>
    </row>
    <row r="1571" spans="64:157">
      <c r="BL1571" s="109"/>
      <c r="BM1571"/>
      <c r="BN1571" s="14"/>
      <c r="BO1571" s="109"/>
      <c r="BZ1571" s="14" t="s">
        <v>2905</v>
      </c>
      <c r="CA1571" s="245">
        <v>41726.726736111108</v>
      </c>
      <c r="CB1571" t="s">
        <v>3567</v>
      </c>
      <c r="CF1571" s="71"/>
      <c r="CG1571" s="71"/>
      <c r="EL1571" s="160"/>
      <c r="FA1571" s="78"/>
    </row>
    <row r="1572" spans="64:157">
      <c r="BL1572" s="109"/>
      <c r="BM1572"/>
      <c r="BN1572" s="14"/>
      <c r="BO1572" s="109"/>
      <c r="BZ1572" s="14" t="s">
        <v>2907</v>
      </c>
      <c r="CA1572" s="245">
        <v>41726.726747685185</v>
      </c>
      <c r="CB1572" t="s">
        <v>3568</v>
      </c>
      <c r="CF1572" s="71"/>
      <c r="CG1572" s="71"/>
      <c r="EL1572" s="160"/>
      <c r="FA1572" s="78"/>
    </row>
    <row r="1573" spans="64:157">
      <c r="BL1573" s="109"/>
      <c r="BM1573"/>
      <c r="BN1573" s="14"/>
      <c r="BO1573" s="109"/>
      <c r="BZ1573" s="14" t="s">
        <v>2909</v>
      </c>
      <c r="CA1573" s="245">
        <v>41726.726747685185</v>
      </c>
      <c r="CB1573" t="s">
        <v>3569</v>
      </c>
      <c r="CF1573" s="71"/>
      <c r="CG1573" s="71"/>
      <c r="EL1573" s="160"/>
      <c r="FA1573" s="78"/>
    </row>
    <row r="1574" spans="64:157">
      <c r="BL1574" s="109"/>
      <c r="BM1574"/>
      <c r="BN1574" s="14"/>
      <c r="BO1574" s="109"/>
      <c r="BZ1574" s="14" t="s">
        <v>2454</v>
      </c>
      <c r="CA1574" s="245">
        <v>41726.726747685185</v>
      </c>
      <c r="CB1574" t="s">
        <v>2220</v>
      </c>
      <c r="CF1574" s="71"/>
      <c r="CG1574" s="71"/>
      <c r="EL1574" s="160"/>
      <c r="FA1574" s="78"/>
    </row>
    <row r="1575" spans="64:157">
      <c r="BL1575" s="109"/>
      <c r="BM1575"/>
      <c r="BN1575" s="14"/>
      <c r="BO1575" s="109"/>
      <c r="BZ1575" s="14" t="s">
        <v>427</v>
      </c>
      <c r="CA1575" s="245">
        <v>41726.726747685185</v>
      </c>
      <c r="CB1575" t="s">
        <v>3570</v>
      </c>
      <c r="CF1575" s="71"/>
      <c r="CG1575" s="71"/>
      <c r="EL1575" s="160"/>
      <c r="FA1575" s="78"/>
    </row>
    <row r="1576" spans="64:157">
      <c r="BL1576" s="109"/>
      <c r="BM1576"/>
      <c r="BN1576" s="14"/>
      <c r="BO1576" s="109"/>
      <c r="BZ1576" s="14" t="s">
        <v>2903</v>
      </c>
      <c r="CA1576" s="245">
        <v>41726.726747685185</v>
      </c>
      <c r="CB1576" t="s">
        <v>3571</v>
      </c>
      <c r="CF1576" s="71"/>
      <c r="CG1576" s="71"/>
      <c r="EL1576" s="160"/>
      <c r="FA1576" s="78"/>
    </row>
    <row r="1577" spans="64:157">
      <c r="BL1577" s="109"/>
      <c r="BM1577"/>
      <c r="BN1577" s="14"/>
      <c r="BO1577" s="109"/>
      <c r="BZ1577" s="14" t="s">
        <v>2905</v>
      </c>
      <c r="CA1577" s="245">
        <v>41726.726747685185</v>
      </c>
      <c r="CB1577" t="s">
        <v>3572</v>
      </c>
      <c r="CF1577" s="71"/>
      <c r="CG1577" s="71"/>
      <c r="EL1577" s="160"/>
      <c r="FA1577" s="78"/>
    </row>
    <row r="1578" spans="64:157">
      <c r="BL1578" s="109"/>
      <c r="BM1578"/>
      <c r="BN1578" s="14"/>
      <c r="BO1578" s="109"/>
      <c r="BZ1578" s="14" t="s">
        <v>2907</v>
      </c>
      <c r="CA1578" s="245">
        <v>41726.726759259262</v>
      </c>
      <c r="CB1578" t="s">
        <v>3573</v>
      </c>
      <c r="CF1578" s="71"/>
      <c r="CG1578" s="71"/>
      <c r="EL1578" s="160"/>
      <c r="FA1578" s="78"/>
    </row>
    <row r="1579" spans="64:157">
      <c r="BL1579" s="109"/>
      <c r="BM1579"/>
      <c r="BN1579" s="14"/>
      <c r="BO1579" s="109"/>
      <c r="BZ1579" s="14" t="s">
        <v>2909</v>
      </c>
      <c r="CA1579" s="245">
        <v>41726.726759259262</v>
      </c>
      <c r="CB1579" t="s">
        <v>3574</v>
      </c>
      <c r="CF1579" s="71"/>
      <c r="CG1579" s="71"/>
      <c r="EL1579" s="160"/>
      <c r="FA1579" s="78"/>
    </row>
    <row r="1580" spans="64:157">
      <c r="BL1580" s="109"/>
      <c r="BM1580"/>
      <c r="BN1580" s="14"/>
      <c r="BO1580" s="109"/>
      <c r="BZ1580" s="14" t="s">
        <v>2454</v>
      </c>
      <c r="CA1580" s="245">
        <v>41726.726759259262</v>
      </c>
      <c r="CB1580" t="s">
        <v>2220</v>
      </c>
      <c r="CF1580" s="71"/>
      <c r="CG1580" s="71"/>
      <c r="EL1580" s="160"/>
      <c r="FA1580" s="78"/>
    </row>
    <row r="1581" spans="64:157">
      <c r="BL1581" s="109"/>
      <c r="BM1581"/>
      <c r="BN1581" s="14"/>
      <c r="BO1581" s="109"/>
      <c r="BZ1581" s="14" t="s">
        <v>427</v>
      </c>
      <c r="CA1581" s="245">
        <v>41726.726759259262</v>
      </c>
      <c r="CB1581" t="s">
        <v>3575</v>
      </c>
      <c r="CF1581" s="71"/>
      <c r="CG1581" s="71"/>
      <c r="EL1581" s="160"/>
      <c r="FA1581" s="78"/>
    </row>
    <row r="1582" spans="64:157">
      <c r="BL1582" s="109"/>
      <c r="BM1582"/>
      <c r="BN1582" s="14"/>
      <c r="BO1582" s="109"/>
      <c r="BZ1582" s="14" t="s">
        <v>2903</v>
      </c>
      <c r="CA1582" s="245">
        <v>41726.726759259262</v>
      </c>
      <c r="CB1582" t="s">
        <v>3576</v>
      </c>
      <c r="CF1582" s="71"/>
      <c r="CG1582" s="71"/>
      <c r="EL1582" s="160"/>
      <c r="FA1582" s="78"/>
    </row>
    <row r="1583" spans="64:157">
      <c r="BL1583" s="109"/>
      <c r="BM1583"/>
      <c r="BN1583" s="14"/>
      <c r="BO1583" s="109"/>
      <c r="BZ1583" s="14" t="s">
        <v>2905</v>
      </c>
      <c r="CA1583" s="245">
        <v>41726.726759259262</v>
      </c>
      <c r="CB1583" t="s">
        <v>3577</v>
      </c>
      <c r="CF1583" s="71"/>
      <c r="CG1583" s="71"/>
      <c r="EL1583" s="160"/>
      <c r="FA1583" s="78"/>
    </row>
    <row r="1584" spans="64:157">
      <c r="BL1584" s="109"/>
      <c r="BM1584"/>
      <c r="BN1584" s="14"/>
      <c r="BO1584" s="109"/>
      <c r="BZ1584" s="14" t="s">
        <v>2907</v>
      </c>
      <c r="CA1584" s="245">
        <v>41726.726770833331</v>
      </c>
      <c r="CB1584" t="s">
        <v>3578</v>
      </c>
      <c r="CF1584" s="71"/>
      <c r="CG1584" s="71"/>
      <c r="EL1584" s="160"/>
      <c r="FA1584" s="78"/>
    </row>
    <row r="1585" spans="64:157">
      <c r="BL1585" s="109"/>
      <c r="BM1585"/>
      <c r="BN1585" s="14"/>
      <c r="BO1585" s="109"/>
      <c r="BZ1585" s="14" t="s">
        <v>2909</v>
      </c>
      <c r="CA1585" s="245">
        <v>41726.726770833331</v>
      </c>
      <c r="CB1585" t="s">
        <v>3579</v>
      </c>
      <c r="CF1585" s="71"/>
      <c r="CG1585" s="71"/>
      <c r="EL1585" s="160"/>
      <c r="FA1585" s="78"/>
    </row>
    <row r="1586" spans="64:157">
      <c r="BL1586" s="109"/>
      <c r="BM1586"/>
      <c r="BN1586" s="14"/>
      <c r="BO1586" s="109"/>
      <c r="BZ1586" s="14" t="s">
        <v>2454</v>
      </c>
      <c r="CA1586" s="245">
        <v>41726.726770833331</v>
      </c>
      <c r="CB1586" t="s">
        <v>2220</v>
      </c>
      <c r="CF1586" s="71"/>
      <c r="CG1586" s="71"/>
      <c r="EL1586" s="160"/>
      <c r="FA1586" s="78"/>
    </row>
    <row r="1587" spans="64:157">
      <c r="BL1587" s="109"/>
      <c r="BM1587"/>
      <c r="BN1587" s="14"/>
      <c r="BO1587" s="109"/>
      <c r="BZ1587" s="14" t="s">
        <v>427</v>
      </c>
      <c r="CA1587" s="245">
        <v>41726.726770833331</v>
      </c>
      <c r="CB1587" t="s">
        <v>3580</v>
      </c>
      <c r="CF1587" s="71"/>
      <c r="CG1587" s="71"/>
      <c r="EL1587" s="160"/>
      <c r="FA1587" s="78"/>
    </row>
    <row r="1588" spans="64:157">
      <c r="BL1588" s="109"/>
      <c r="BM1588"/>
      <c r="BN1588" s="14"/>
      <c r="BO1588" s="109"/>
      <c r="BZ1588" s="14" t="s">
        <v>2903</v>
      </c>
      <c r="CA1588" s="245">
        <v>41726.726770833331</v>
      </c>
      <c r="CB1588" t="s">
        <v>3581</v>
      </c>
      <c r="CF1588" s="71"/>
      <c r="CG1588" s="71"/>
      <c r="EL1588" s="160"/>
      <c r="FA1588" s="78"/>
    </row>
    <row r="1589" spans="64:157">
      <c r="BL1589" s="109"/>
      <c r="BM1589"/>
      <c r="BN1589" s="14"/>
      <c r="BO1589" s="109"/>
      <c r="BZ1589" s="14" t="s">
        <v>2905</v>
      </c>
      <c r="CA1589" s="245">
        <v>41726.726770833331</v>
      </c>
      <c r="CB1589" t="s">
        <v>3582</v>
      </c>
      <c r="CF1589" s="71"/>
      <c r="CG1589" s="71"/>
      <c r="EL1589" s="160"/>
      <c r="FA1589" s="78"/>
    </row>
    <row r="1590" spans="64:157">
      <c r="BL1590" s="109"/>
      <c r="BM1590"/>
      <c r="BN1590" s="14"/>
      <c r="BO1590" s="109"/>
      <c r="BZ1590" s="14" t="s">
        <v>2907</v>
      </c>
      <c r="CA1590" s="245">
        <v>41726.726782407408</v>
      </c>
      <c r="CB1590" t="s">
        <v>3583</v>
      </c>
      <c r="CF1590" s="71"/>
      <c r="CG1590" s="71"/>
      <c r="EL1590" s="160"/>
      <c r="FA1590" s="78"/>
    </row>
    <row r="1591" spans="64:157">
      <c r="BL1591" s="109"/>
      <c r="BM1591"/>
      <c r="BN1591" s="14"/>
      <c r="BO1591" s="109"/>
      <c r="BZ1591" s="14" t="s">
        <v>2909</v>
      </c>
      <c r="CA1591" s="245">
        <v>41726.726782407408</v>
      </c>
      <c r="CB1591" t="s">
        <v>3584</v>
      </c>
      <c r="CF1591" s="71"/>
      <c r="CG1591" s="71"/>
      <c r="EL1591" s="160"/>
      <c r="FA1591" s="78"/>
    </row>
    <row r="1592" spans="64:157">
      <c r="BL1592" s="109"/>
      <c r="BM1592"/>
      <c r="BN1592" s="14"/>
      <c r="BO1592" s="109"/>
      <c r="BZ1592" s="14" t="s">
        <v>2454</v>
      </c>
      <c r="CA1592" s="245">
        <v>41726.726782407408</v>
      </c>
      <c r="CB1592" t="s">
        <v>2220</v>
      </c>
      <c r="CF1592" s="71"/>
      <c r="CG1592" s="71"/>
      <c r="EL1592" s="160"/>
      <c r="FA1592" s="78"/>
    </row>
    <row r="1593" spans="64:157">
      <c r="BL1593" s="109"/>
      <c r="BM1593"/>
      <c r="BN1593" s="14"/>
      <c r="BO1593" s="109"/>
      <c r="BZ1593" s="14" t="s">
        <v>427</v>
      </c>
      <c r="CA1593" s="245">
        <v>41726.726782407408</v>
      </c>
      <c r="CB1593" t="s">
        <v>3585</v>
      </c>
      <c r="CF1593" s="71"/>
      <c r="CG1593" s="71"/>
      <c r="EL1593" s="160"/>
      <c r="FA1593" s="78"/>
    </row>
    <row r="1594" spans="64:157">
      <c r="BL1594" s="109"/>
      <c r="BM1594"/>
      <c r="BN1594" s="14"/>
      <c r="BO1594" s="109"/>
      <c r="BZ1594" s="14" t="s">
        <v>2903</v>
      </c>
      <c r="CA1594" s="245">
        <v>41726.726782407408</v>
      </c>
      <c r="CB1594" t="s">
        <v>3586</v>
      </c>
      <c r="CF1594" s="71"/>
      <c r="CG1594" s="71"/>
      <c r="EL1594" s="160"/>
      <c r="FA1594" s="78"/>
    </row>
    <row r="1595" spans="64:157">
      <c r="BL1595" s="109"/>
      <c r="BM1595"/>
      <c r="BN1595" s="14"/>
      <c r="BO1595" s="109"/>
      <c r="BZ1595" s="14" t="s">
        <v>2905</v>
      </c>
      <c r="CA1595" s="245">
        <v>41726.726782407408</v>
      </c>
      <c r="CB1595" t="s">
        <v>3587</v>
      </c>
      <c r="CF1595" s="71"/>
      <c r="CG1595" s="71"/>
      <c r="EL1595" s="160"/>
      <c r="FA1595" s="78"/>
    </row>
    <row r="1596" spans="64:157">
      <c r="BL1596" s="109"/>
      <c r="BM1596"/>
      <c r="BN1596" s="14"/>
      <c r="BO1596" s="109"/>
      <c r="BZ1596" s="14" t="s">
        <v>2907</v>
      </c>
      <c r="CA1596" s="245">
        <v>41726.726793981485</v>
      </c>
      <c r="CB1596" t="s">
        <v>3588</v>
      </c>
      <c r="CF1596" s="71"/>
      <c r="CG1596" s="71"/>
      <c r="EL1596" s="160"/>
      <c r="FA1596" s="78"/>
    </row>
    <row r="1597" spans="64:157">
      <c r="BL1597" s="109"/>
      <c r="BM1597"/>
      <c r="BN1597" s="14"/>
      <c r="BO1597" s="109"/>
      <c r="BZ1597" s="14" t="s">
        <v>2909</v>
      </c>
      <c r="CA1597" s="245">
        <v>41726.726793981485</v>
      </c>
      <c r="CB1597" t="s">
        <v>3589</v>
      </c>
      <c r="CF1597" s="71"/>
      <c r="CG1597" s="71"/>
      <c r="EL1597" s="160"/>
      <c r="FA1597" s="78"/>
    </row>
    <row r="1598" spans="64:157">
      <c r="BL1598" s="109"/>
      <c r="BM1598"/>
      <c r="BN1598" s="14"/>
      <c r="BO1598" s="109"/>
      <c r="BZ1598" s="14" t="s">
        <v>2454</v>
      </c>
      <c r="CA1598" s="245">
        <v>41726.726793981485</v>
      </c>
      <c r="CB1598" t="s">
        <v>2220</v>
      </c>
      <c r="CF1598" s="71"/>
      <c r="CG1598" s="71"/>
      <c r="EL1598" s="160"/>
      <c r="FA1598" s="78"/>
    </row>
    <row r="1599" spans="64:157">
      <c r="BL1599" s="109"/>
      <c r="BM1599"/>
      <c r="BN1599" s="14"/>
      <c r="BO1599" s="109"/>
      <c r="BZ1599" s="14" t="s">
        <v>427</v>
      </c>
      <c r="CA1599" s="245">
        <v>41726.726793981485</v>
      </c>
      <c r="CB1599" t="s">
        <v>3590</v>
      </c>
      <c r="CF1599" s="71"/>
      <c r="CG1599" s="71"/>
      <c r="EL1599" s="160"/>
      <c r="FA1599" s="78"/>
    </row>
    <row r="1600" spans="64:157">
      <c r="BL1600" s="109"/>
      <c r="BM1600"/>
      <c r="BN1600" s="14"/>
      <c r="BO1600" s="109"/>
      <c r="BZ1600" s="14" t="s">
        <v>2903</v>
      </c>
      <c r="CA1600" s="245">
        <v>41726.726793981485</v>
      </c>
      <c r="CB1600" t="s">
        <v>3591</v>
      </c>
      <c r="CF1600" s="71"/>
      <c r="CG1600" s="71"/>
      <c r="EL1600" s="160"/>
      <c r="FA1600" s="78"/>
    </row>
    <row r="1601" spans="64:157">
      <c r="BL1601" s="109"/>
      <c r="BM1601"/>
      <c r="BN1601" s="14"/>
      <c r="BO1601" s="109"/>
      <c r="BZ1601" s="14" t="s">
        <v>2905</v>
      </c>
      <c r="CA1601" s="245">
        <v>41726.726793981485</v>
      </c>
      <c r="CB1601" t="s">
        <v>3592</v>
      </c>
      <c r="CF1601" s="71"/>
      <c r="CG1601" s="71"/>
      <c r="EL1601" s="160"/>
      <c r="FA1601" s="78"/>
    </row>
    <row r="1602" spans="64:157">
      <c r="BL1602" s="109"/>
      <c r="BM1602"/>
      <c r="BN1602" s="14"/>
      <c r="BO1602" s="109"/>
      <c r="BZ1602" s="14" t="s">
        <v>2907</v>
      </c>
      <c r="CA1602" s="245">
        <v>41726.726805555554</v>
      </c>
      <c r="CB1602" t="s">
        <v>3593</v>
      </c>
      <c r="CF1602" s="71"/>
      <c r="CG1602" s="71"/>
      <c r="EL1602" s="160"/>
      <c r="FA1602" s="78"/>
    </row>
    <row r="1603" spans="64:157">
      <c r="BL1603" s="109"/>
      <c r="BM1603"/>
      <c r="BN1603" s="14"/>
      <c r="BO1603" s="109"/>
      <c r="BZ1603" s="14" t="s">
        <v>2909</v>
      </c>
      <c r="CA1603" s="245">
        <v>41726.726805555554</v>
      </c>
      <c r="CB1603" t="s">
        <v>3594</v>
      </c>
      <c r="CF1603" s="71"/>
      <c r="CG1603" s="71"/>
      <c r="EL1603" s="160"/>
      <c r="FA1603" s="78"/>
    </row>
    <row r="1604" spans="64:157">
      <c r="BL1604" s="109"/>
      <c r="BM1604"/>
      <c r="BN1604" s="14"/>
      <c r="BO1604" s="109"/>
      <c r="BZ1604" s="14" t="s">
        <v>2454</v>
      </c>
      <c r="CA1604" s="245">
        <v>41726.726805555554</v>
      </c>
      <c r="CB1604" t="s">
        <v>2220</v>
      </c>
      <c r="CF1604" s="71"/>
      <c r="CG1604" s="71"/>
      <c r="EL1604" s="160"/>
      <c r="FA1604" s="78"/>
    </row>
    <row r="1605" spans="64:157">
      <c r="BL1605" s="109"/>
      <c r="BM1605"/>
      <c r="BN1605" s="14"/>
      <c r="BO1605" s="109"/>
      <c r="BZ1605" s="14" t="s">
        <v>427</v>
      </c>
      <c r="CA1605" s="245">
        <v>41726.726805555554</v>
      </c>
      <c r="CB1605" t="s">
        <v>3595</v>
      </c>
      <c r="CF1605" s="71"/>
      <c r="CG1605" s="71"/>
      <c r="EL1605" s="160"/>
      <c r="FA1605" s="78"/>
    </row>
    <row r="1606" spans="64:157">
      <c r="BL1606" s="109"/>
      <c r="BM1606"/>
      <c r="BZ1606" s="14" t="s">
        <v>2903</v>
      </c>
      <c r="CA1606" s="245">
        <v>41726.726805555554</v>
      </c>
      <c r="CB1606" t="s">
        <v>3596</v>
      </c>
      <c r="CF1606" s="71"/>
      <c r="CG1606" s="71"/>
      <c r="EL1606" s="160"/>
      <c r="FA1606" s="78"/>
    </row>
    <row r="1607" spans="64:157">
      <c r="BL1607" s="109"/>
      <c r="BM1607"/>
      <c r="BZ1607" s="14" t="s">
        <v>2905</v>
      </c>
      <c r="CA1607" s="245">
        <v>41726.726805555554</v>
      </c>
      <c r="CB1607" t="s">
        <v>3597</v>
      </c>
      <c r="CF1607" s="71"/>
      <c r="CG1607" s="71"/>
      <c r="EL1607" s="160"/>
      <c r="FA1607" s="78"/>
    </row>
    <row r="1608" spans="64:157">
      <c r="BL1608" s="109"/>
      <c r="BM1608"/>
      <c r="BZ1608" s="14" t="s">
        <v>2907</v>
      </c>
      <c r="CA1608" s="245">
        <v>41726.726817129631</v>
      </c>
      <c r="CB1608" t="s">
        <v>3598</v>
      </c>
      <c r="CF1608" s="71"/>
      <c r="CG1608" s="71"/>
      <c r="EL1608" s="160"/>
      <c r="FA1608" s="78"/>
    </row>
    <row r="1609" spans="64:157">
      <c r="BL1609" s="109"/>
      <c r="BM1609"/>
      <c r="BZ1609" s="14" t="s">
        <v>2909</v>
      </c>
      <c r="CA1609" s="245">
        <v>41726.726817129631</v>
      </c>
      <c r="CB1609" t="s">
        <v>3599</v>
      </c>
      <c r="CF1609" s="71"/>
      <c r="CG1609" s="71"/>
      <c r="EL1609" s="160"/>
      <c r="FA1609" s="78"/>
    </row>
    <row r="1610" spans="64:157">
      <c r="BL1610" s="109"/>
      <c r="BM1610"/>
      <c r="BZ1610" s="14" t="s">
        <v>2454</v>
      </c>
      <c r="CA1610" s="245">
        <v>41726.726817129631</v>
      </c>
      <c r="CB1610" t="s">
        <v>2220</v>
      </c>
      <c r="CF1610" s="71"/>
      <c r="CG1610" s="71"/>
      <c r="EL1610" s="160"/>
      <c r="FA1610" s="78"/>
    </row>
    <row r="1611" spans="64:157">
      <c r="BL1611" s="109"/>
      <c r="BM1611"/>
      <c r="BZ1611" s="14" t="s">
        <v>427</v>
      </c>
      <c r="CA1611" s="245">
        <v>41726.726817129631</v>
      </c>
      <c r="CB1611" t="s">
        <v>3600</v>
      </c>
      <c r="CF1611" s="71"/>
      <c r="CG1611" s="71"/>
      <c r="EL1611" s="160"/>
      <c r="FA1611" s="78"/>
    </row>
    <row r="1612" spans="64:157">
      <c r="BL1612" s="109"/>
      <c r="BM1612"/>
      <c r="BZ1612" s="14" t="s">
        <v>2903</v>
      </c>
      <c r="CA1612" s="245">
        <v>41726.726817129631</v>
      </c>
      <c r="CB1612" t="s">
        <v>3601</v>
      </c>
      <c r="CF1612" s="71"/>
      <c r="CG1612" s="71"/>
      <c r="EL1612" s="160"/>
      <c r="FA1612" s="78"/>
    </row>
    <row r="1613" spans="64:157">
      <c r="BL1613" s="109"/>
      <c r="BM1613"/>
      <c r="BZ1613" s="14" t="s">
        <v>2905</v>
      </c>
      <c r="CA1613" s="245">
        <v>41726.726817129631</v>
      </c>
      <c r="CB1613" t="s">
        <v>3602</v>
      </c>
      <c r="CF1613" s="71"/>
      <c r="CG1613" s="71"/>
      <c r="EL1613" s="160"/>
      <c r="FA1613" s="78"/>
    </row>
    <row r="1614" spans="64:157">
      <c r="BL1614" s="109"/>
      <c r="BM1614"/>
      <c r="BZ1614" s="14" t="s">
        <v>2907</v>
      </c>
      <c r="CA1614" s="245">
        <v>41726.7268287037</v>
      </c>
      <c r="CB1614" t="s">
        <v>3603</v>
      </c>
      <c r="CF1614" s="71"/>
      <c r="CG1614" s="71"/>
      <c r="EL1614" s="160"/>
      <c r="FA1614" s="78"/>
    </row>
    <row r="1615" spans="64:157">
      <c r="BL1615" s="109"/>
      <c r="BM1615"/>
      <c r="BZ1615" s="14" t="s">
        <v>2909</v>
      </c>
      <c r="CA1615" s="245">
        <v>41726.7268287037</v>
      </c>
      <c r="CB1615" t="s">
        <v>3604</v>
      </c>
      <c r="CF1615" s="71"/>
      <c r="CG1615" s="71"/>
      <c r="EL1615" s="160"/>
      <c r="FA1615" s="78"/>
    </row>
    <row r="1616" spans="64:157">
      <c r="BL1616" s="109"/>
      <c r="BM1616"/>
      <c r="BZ1616" s="14" t="s">
        <v>2454</v>
      </c>
      <c r="CA1616" s="245">
        <v>41726.7268287037</v>
      </c>
      <c r="CB1616" t="s">
        <v>2220</v>
      </c>
      <c r="CF1616" s="71"/>
      <c r="CG1616" s="71"/>
      <c r="EL1616" s="160"/>
      <c r="FA1616" s="78"/>
    </row>
    <row r="1617" spans="64:157">
      <c r="BL1617" s="109"/>
      <c r="BM1617"/>
      <c r="BZ1617" s="14" t="s">
        <v>427</v>
      </c>
      <c r="CA1617" s="245">
        <v>41726.7268287037</v>
      </c>
      <c r="CB1617" t="s">
        <v>3605</v>
      </c>
      <c r="CF1617" s="71"/>
      <c r="CG1617" s="71"/>
      <c r="EL1617" s="160"/>
      <c r="FA1617" s="78"/>
    </row>
    <row r="1618" spans="64:157">
      <c r="BL1618" s="109"/>
      <c r="BM1618"/>
      <c r="BZ1618" s="14" t="s">
        <v>2903</v>
      </c>
      <c r="CA1618" s="245">
        <v>41726.7268287037</v>
      </c>
      <c r="CB1618" t="s">
        <v>3606</v>
      </c>
      <c r="CF1618" s="71"/>
      <c r="CG1618" s="71"/>
      <c r="EL1618" s="160"/>
      <c r="FA1618" s="78"/>
    </row>
    <row r="1619" spans="64:157">
      <c r="BL1619" s="109"/>
      <c r="BM1619"/>
      <c r="BZ1619" s="14" t="s">
        <v>2905</v>
      </c>
      <c r="CA1619" s="245">
        <v>41726.7268287037</v>
      </c>
      <c r="CB1619" t="s">
        <v>3607</v>
      </c>
      <c r="CF1619" s="71"/>
      <c r="CG1619" s="71"/>
      <c r="EL1619" s="160"/>
      <c r="FA1619" s="78"/>
    </row>
    <row r="1620" spans="64:157">
      <c r="BL1620" s="109"/>
      <c r="BM1620"/>
      <c r="BZ1620" s="14" t="s">
        <v>2907</v>
      </c>
      <c r="CA1620" s="245">
        <v>41726.726840277777</v>
      </c>
      <c r="CB1620" t="s">
        <v>3608</v>
      </c>
      <c r="CF1620" s="71"/>
      <c r="CG1620" s="71"/>
      <c r="EL1620" s="160"/>
      <c r="FA1620" s="78"/>
    </row>
    <row r="1621" spans="64:157">
      <c r="BL1621" s="109"/>
      <c r="BM1621"/>
      <c r="BZ1621" s="14" t="s">
        <v>2909</v>
      </c>
      <c r="CA1621" s="245">
        <v>41726.726840277777</v>
      </c>
      <c r="CB1621" t="s">
        <v>3609</v>
      </c>
      <c r="CF1621" s="71"/>
      <c r="CG1621" s="71"/>
      <c r="EL1621" s="160"/>
      <c r="FA1621" s="78"/>
    </row>
    <row r="1622" spans="64:157">
      <c r="BL1622" s="109"/>
      <c r="BM1622"/>
      <c r="BZ1622" s="14" t="s">
        <v>2454</v>
      </c>
      <c r="CA1622" s="245">
        <v>41726.726840277777</v>
      </c>
      <c r="CB1622" t="s">
        <v>2220</v>
      </c>
      <c r="CF1622" s="71"/>
      <c r="CG1622" s="71"/>
      <c r="EL1622" s="160"/>
      <c r="FA1622" s="78"/>
    </row>
    <row r="1623" spans="64:157">
      <c r="BL1623" s="109"/>
      <c r="BM1623"/>
      <c r="BZ1623" s="14" t="s">
        <v>427</v>
      </c>
      <c r="CA1623" s="245">
        <v>41726.726840277777</v>
      </c>
      <c r="CB1623" t="s">
        <v>3610</v>
      </c>
      <c r="CF1623" s="71"/>
      <c r="CG1623" s="71"/>
      <c r="EL1623" s="160"/>
      <c r="FA1623" s="78"/>
    </row>
    <row r="1624" spans="64:157">
      <c r="BZ1624" s="14" t="s">
        <v>2903</v>
      </c>
      <c r="CA1624" s="245">
        <v>41726.726840277777</v>
      </c>
      <c r="CB1624" t="s">
        <v>3611</v>
      </c>
      <c r="CF1624" s="71"/>
      <c r="CG1624" s="71"/>
      <c r="EL1624" s="160"/>
      <c r="FA1624" s="78"/>
    </row>
    <row r="1625" spans="64:157">
      <c r="BZ1625" s="14" t="s">
        <v>2905</v>
      </c>
      <c r="CA1625" s="245">
        <v>41726.726840277777</v>
      </c>
      <c r="CB1625" t="s">
        <v>3612</v>
      </c>
      <c r="CF1625" s="71"/>
      <c r="CG1625" s="71"/>
      <c r="EL1625" s="160"/>
      <c r="FA1625" s="78"/>
    </row>
    <row r="1626" spans="64:157">
      <c r="BZ1626" s="14" t="s">
        <v>2907</v>
      </c>
      <c r="CA1626" s="245">
        <v>41726.726851851854</v>
      </c>
      <c r="CB1626" t="s">
        <v>3613</v>
      </c>
      <c r="CF1626" s="71"/>
      <c r="CG1626" s="71"/>
      <c r="EL1626" s="160"/>
      <c r="FA1626" s="78"/>
    </row>
    <row r="1627" spans="64:157">
      <c r="BZ1627" s="14" t="s">
        <v>2909</v>
      </c>
      <c r="CA1627" s="245">
        <v>41726.726851851854</v>
      </c>
      <c r="CB1627" t="s">
        <v>3614</v>
      </c>
      <c r="CF1627" s="71"/>
      <c r="CG1627" s="71"/>
      <c r="EL1627" s="160"/>
      <c r="FA1627" s="78"/>
    </row>
    <row r="1628" spans="64:157">
      <c r="BZ1628" s="14" t="s">
        <v>2454</v>
      </c>
      <c r="CA1628" s="245">
        <v>41726.726851851854</v>
      </c>
      <c r="CB1628" t="s">
        <v>2220</v>
      </c>
      <c r="CF1628" s="71"/>
      <c r="CG1628" s="71"/>
      <c r="EL1628" s="160"/>
      <c r="FA1628" s="78"/>
    </row>
    <row r="1629" spans="64:157">
      <c r="BZ1629" s="14" t="s">
        <v>427</v>
      </c>
      <c r="CA1629" s="245">
        <v>41726.726851851854</v>
      </c>
      <c r="CB1629" t="s">
        <v>3615</v>
      </c>
      <c r="CF1629" s="71"/>
      <c r="CG1629" s="71"/>
      <c r="EL1629" s="160"/>
      <c r="FA1629" s="78"/>
    </row>
    <row r="1630" spans="64:157">
      <c r="BZ1630" s="14" t="s">
        <v>2903</v>
      </c>
      <c r="CA1630" s="245">
        <v>41726.726851851854</v>
      </c>
      <c r="CB1630" t="s">
        <v>3616</v>
      </c>
      <c r="CF1630" s="71"/>
      <c r="CG1630" s="71"/>
      <c r="EL1630" s="160"/>
      <c r="FA1630" s="78"/>
    </row>
    <row r="1631" spans="64:157">
      <c r="BZ1631" s="14" t="s">
        <v>2905</v>
      </c>
      <c r="CA1631" s="245">
        <v>41726.726851851854</v>
      </c>
      <c r="CB1631" t="s">
        <v>3617</v>
      </c>
      <c r="CF1631" s="71"/>
      <c r="CG1631" s="71"/>
      <c r="EL1631" s="160"/>
      <c r="FA1631" s="78"/>
    </row>
    <row r="1632" spans="64:157">
      <c r="BZ1632" s="14" t="s">
        <v>2907</v>
      </c>
      <c r="CA1632" s="245">
        <v>41726.726851851854</v>
      </c>
      <c r="CB1632" t="s">
        <v>3618</v>
      </c>
      <c r="CF1632" s="71"/>
      <c r="CG1632" s="71"/>
      <c r="EL1632" s="160"/>
      <c r="FA1632" s="78"/>
    </row>
    <row r="1633" spans="78:157">
      <c r="BZ1633" s="14" t="s">
        <v>2909</v>
      </c>
      <c r="CA1633" s="245">
        <v>41726.726863425924</v>
      </c>
      <c r="CB1633" t="s">
        <v>3619</v>
      </c>
      <c r="CF1633" s="71"/>
      <c r="CG1633" s="71"/>
      <c r="EL1633" s="160"/>
      <c r="FA1633" s="78"/>
    </row>
    <row r="1634" spans="78:157">
      <c r="BZ1634" s="14" t="s">
        <v>2454</v>
      </c>
      <c r="CA1634" s="245">
        <v>41726.726863425924</v>
      </c>
      <c r="CB1634" t="s">
        <v>2220</v>
      </c>
      <c r="CF1634" s="71"/>
      <c r="CG1634" s="71"/>
      <c r="EL1634" s="160"/>
      <c r="FA1634" s="78"/>
    </row>
    <row r="1635" spans="78:157">
      <c r="BZ1635" s="14" t="s">
        <v>427</v>
      </c>
      <c r="CA1635" s="245">
        <v>41726.726863425924</v>
      </c>
      <c r="CB1635" t="s">
        <v>3620</v>
      </c>
      <c r="CF1635" s="71"/>
      <c r="CG1635" s="71"/>
      <c r="EL1635" s="160"/>
      <c r="FA1635" s="78"/>
    </row>
    <row r="1636" spans="78:157">
      <c r="BZ1636" s="14" t="s">
        <v>2903</v>
      </c>
      <c r="CA1636" s="245">
        <v>41726.726863425924</v>
      </c>
      <c r="CB1636" t="s">
        <v>3621</v>
      </c>
      <c r="CF1636" s="71"/>
      <c r="CG1636" s="71"/>
      <c r="EL1636" s="160"/>
      <c r="FA1636" s="78"/>
    </row>
    <row r="1637" spans="78:157">
      <c r="BZ1637" s="14" t="s">
        <v>2905</v>
      </c>
      <c r="CA1637" s="245">
        <v>41726.726863425924</v>
      </c>
      <c r="CB1637" t="s">
        <v>3622</v>
      </c>
      <c r="CF1637" s="71"/>
      <c r="CG1637" s="71"/>
      <c r="EL1637" s="160"/>
      <c r="FA1637" s="78"/>
    </row>
    <row r="1638" spans="78:157">
      <c r="BZ1638" s="14" t="s">
        <v>2907</v>
      </c>
      <c r="CA1638" s="245">
        <v>41726.726863425924</v>
      </c>
      <c r="CB1638" t="s">
        <v>3623</v>
      </c>
      <c r="CF1638" s="71"/>
      <c r="CG1638" s="71"/>
      <c r="EL1638" s="160"/>
      <c r="FA1638" s="78"/>
    </row>
    <row r="1639" spans="78:157">
      <c r="BZ1639" s="14" t="s">
        <v>2909</v>
      </c>
      <c r="CA1639" s="245">
        <v>41726.726875</v>
      </c>
      <c r="CB1639" t="s">
        <v>3624</v>
      </c>
      <c r="CF1639" s="71"/>
      <c r="CG1639" s="71"/>
      <c r="EL1639" s="160"/>
      <c r="FA1639" s="78"/>
    </row>
    <row r="1640" spans="78:157">
      <c r="BZ1640" s="14" t="s">
        <v>2454</v>
      </c>
      <c r="CA1640" s="245">
        <v>41726.726875</v>
      </c>
      <c r="CB1640" t="s">
        <v>2220</v>
      </c>
      <c r="CF1640" s="71"/>
      <c r="CG1640" s="71"/>
      <c r="EL1640" s="160"/>
      <c r="FA1640" s="78"/>
    </row>
    <row r="1641" spans="78:157">
      <c r="BZ1641" s="14" t="s">
        <v>427</v>
      </c>
      <c r="CA1641" s="245">
        <v>41726.726875</v>
      </c>
      <c r="CB1641" t="s">
        <v>3625</v>
      </c>
      <c r="CF1641" s="71"/>
      <c r="CG1641" s="71"/>
      <c r="EL1641" s="160"/>
      <c r="FA1641" s="78"/>
    </row>
    <row r="1642" spans="78:157">
      <c r="BZ1642" s="14" t="s">
        <v>2903</v>
      </c>
      <c r="CA1642" s="245">
        <v>41726.726875</v>
      </c>
      <c r="CB1642" t="s">
        <v>3626</v>
      </c>
      <c r="CF1642" s="71"/>
      <c r="CG1642" s="71"/>
      <c r="EL1642" s="160"/>
      <c r="FA1642" s="78"/>
    </row>
    <row r="1643" spans="78:157">
      <c r="BZ1643" s="14" t="s">
        <v>2905</v>
      </c>
      <c r="CA1643" s="245">
        <v>41726.726875</v>
      </c>
      <c r="CB1643" t="s">
        <v>3627</v>
      </c>
      <c r="CF1643" s="71"/>
      <c r="CG1643" s="71"/>
      <c r="EL1643" s="160"/>
      <c r="FA1643" s="78"/>
    </row>
    <row r="1644" spans="78:157">
      <c r="BZ1644" s="14" t="s">
        <v>2907</v>
      </c>
      <c r="CA1644" s="245">
        <v>41726.726875</v>
      </c>
      <c r="CB1644" t="s">
        <v>3628</v>
      </c>
      <c r="CF1644" s="71"/>
      <c r="CG1644" s="71"/>
      <c r="EL1644" s="160"/>
      <c r="FA1644" s="78"/>
    </row>
    <row r="1645" spans="78:157">
      <c r="BZ1645" s="14" t="s">
        <v>2909</v>
      </c>
      <c r="CA1645" s="245">
        <v>41726.726886574077</v>
      </c>
      <c r="CB1645" t="s">
        <v>3629</v>
      </c>
      <c r="CF1645" s="71"/>
      <c r="CG1645" s="71"/>
      <c r="EL1645" s="160"/>
      <c r="FA1645" s="78"/>
    </row>
    <row r="1646" spans="78:157">
      <c r="BZ1646" s="14" t="s">
        <v>2454</v>
      </c>
      <c r="CA1646" s="245">
        <v>41726.726886574077</v>
      </c>
      <c r="CB1646" t="s">
        <v>2220</v>
      </c>
      <c r="CF1646" s="71"/>
      <c r="CG1646" s="71"/>
      <c r="EL1646" s="160"/>
      <c r="FA1646" s="78"/>
    </row>
    <row r="1647" spans="78:157">
      <c r="BZ1647" s="14" t="s">
        <v>427</v>
      </c>
      <c r="CA1647" s="245">
        <v>41726.726886574077</v>
      </c>
      <c r="CB1647" t="s">
        <v>3630</v>
      </c>
      <c r="CF1647" s="71"/>
      <c r="CG1647" s="71"/>
      <c r="EL1647" s="160"/>
      <c r="FA1647" s="78"/>
    </row>
    <row r="1648" spans="78:157">
      <c r="BZ1648" s="14" t="s">
        <v>2903</v>
      </c>
      <c r="CA1648" s="245">
        <v>41726.726886574077</v>
      </c>
      <c r="CB1648" t="s">
        <v>3631</v>
      </c>
      <c r="CF1648" s="71"/>
      <c r="CG1648" s="71"/>
      <c r="EL1648" s="160"/>
      <c r="FA1648" s="78"/>
    </row>
    <row r="1649" spans="78:157">
      <c r="BZ1649" s="14" t="s">
        <v>2905</v>
      </c>
      <c r="CA1649" s="245">
        <v>41726.726886574077</v>
      </c>
      <c r="CB1649" t="s">
        <v>3632</v>
      </c>
      <c r="CF1649" s="71"/>
      <c r="CG1649" s="71"/>
      <c r="EL1649" s="160"/>
      <c r="FA1649" s="78"/>
    </row>
    <row r="1650" spans="78:157">
      <c r="BZ1650" s="14" t="s">
        <v>2907</v>
      </c>
      <c r="CA1650" s="245">
        <v>41726.726886574077</v>
      </c>
      <c r="CB1650" t="s">
        <v>3633</v>
      </c>
      <c r="CF1650" s="71"/>
      <c r="CG1650" s="71"/>
      <c r="EL1650" s="160"/>
      <c r="FA1650" s="78"/>
    </row>
    <row r="1651" spans="78:157">
      <c r="BZ1651" s="14" t="s">
        <v>2909</v>
      </c>
      <c r="CA1651" s="245">
        <v>41726.726898148147</v>
      </c>
      <c r="CB1651" t="s">
        <v>3634</v>
      </c>
      <c r="CF1651" s="71"/>
      <c r="CG1651" s="71"/>
      <c r="EL1651" s="160"/>
      <c r="FA1651" s="78"/>
    </row>
    <row r="1652" spans="78:157">
      <c r="BZ1652" s="14" t="s">
        <v>2454</v>
      </c>
      <c r="CA1652" s="245">
        <v>41726.726898148147</v>
      </c>
      <c r="CB1652" t="s">
        <v>2220</v>
      </c>
      <c r="CF1652" s="71"/>
      <c r="CG1652" s="71"/>
      <c r="EL1652" s="160"/>
      <c r="FA1652" s="78"/>
    </row>
    <row r="1653" spans="78:157">
      <c r="BZ1653" s="14" t="s">
        <v>427</v>
      </c>
      <c r="CA1653" s="245">
        <v>41726.726898148147</v>
      </c>
      <c r="CB1653" t="s">
        <v>3635</v>
      </c>
      <c r="CF1653" s="71"/>
      <c r="CG1653" s="71"/>
      <c r="EL1653" s="160"/>
      <c r="FA1653" s="78"/>
    </row>
    <row r="1654" spans="78:157">
      <c r="BZ1654" s="14" t="s">
        <v>2903</v>
      </c>
      <c r="CA1654" s="245">
        <v>41726.726898148147</v>
      </c>
      <c r="CB1654" t="s">
        <v>3636</v>
      </c>
      <c r="CF1654" s="71"/>
      <c r="CG1654" s="71"/>
      <c r="EL1654" s="160"/>
      <c r="FA1654" s="78"/>
    </row>
    <row r="1655" spans="78:157">
      <c r="BZ1655" s="14" t="s">
        <v>2905</v>
      </c>
      <c r="CA1655" s="245">
        <v>41726.726898148147</v>
      </c>
      <c r="CB1655" t="s">
        <v>3637</v>
      </c>
      <c r="CF1655" s="71"/>
      <c r="CG1655" s="71"/>
      <c r="EL1655" s="160"/>
      <c r="FA1655" s="78"/>
    </row>
    <row r="1656" spans="78:157">
      <c r="BZ1656" s="14" t="s">
        <v>2907</v>
      </c>
      <c r="CA1656" s="245">
        <v>41726.726898148147</v>
      </c>
      <c r="CB1656" t="s">
        <v>3638</v>
      </c>
      <c r="CF1656" s="71"/>
      <c r="CG1656" s="71"/>
      <c r="EL1656" s="160"/>
      <c r="FA1656" s="78"/>
    </row>
    <row r="1657" spans="78:157">
      <c r="BZ1657" s="14" t="s">
        <v>2909</v>
      </c>
      <c r="CA1657" s="245">
        <v>41726.726909722223</v>
      </c>
      <c r="CB1657" t="s">
        <v>3639</v>
      </c>
      <c r="CF1657" s="71"/>
      <c r="CG1657" s="71"/>
      <c r="EL1657" s="160"/>
      <c r="FA1657" s="78"/>
    </row>
    <row r="1658" spans="78:157">
      <c r="BZ1658" s="14" t="s">
        <v>2159</v>
      </c>
      <c r="CA1658" s="245">
        <v>41726.726909722223</v>
      </c>
      <c r="CB1658" t="s">
        <v>2220</v>
      </c>
      <c r="CF1658" s="71"/>
      <c r="CG1658" s="71"/>
      <c r="EL1658" s="160"/>
      <c r="FA1658" s="78"/>
    </row>
    <row r="1659" spans="78:157">
      <c r="BZ1659" s="14" t="s">
        <v>1446</v>
      </c>
      <c r="CA1659" s="245">
        <v>41726.726909722223</v>
      </c>
      <c r="CB1659" t="s">
        <v>2220</v>
      </c>
      <c r="CF1659" s="71"/>
      <c r="CG1659" s="71"/>
      <c r="EL1659" s="160"/>
      <c r="FA1659" s="78"/>
    </row>
    <row r="1660" spans="78:157">
      <c r="BZ1660" s="14" t="s">
        <v>526</v>
      </c>
      <c r="CA1660" s="245">
        <v>41726.726909722223</v>
      </c>
      <c r="CB1660" t="s">
        <v>2220</v>
      </c>
      <c r="CF1660" s="71"/>
      <c r="CG1660" s="71"/>
      <c r="EL1660" s="160"/>
      <c r="FA1660" s="78"/>
    </row>
    <row r="1661" spans="78:157">
      <c r="BZ1661" s="14" t="s">
        <v>427</v>
      </c>
      <c r="CA1661" s="245">
        <v>41726.726921296293</v>
      </c>
      <c r="CB1661" t="s">
        <v>3640</v>
      </c>
      <c r="CF1661" s="71"/>
      <c r="CG1661" s="71"/>
      <c r="EL1661" s="160"/>
      <c r="FA1661" s="78"/>
    </row>
    <row r="1662" spans="78:157">
      <c r="BZ1662" s="14" t="s">
        <v>1147</v>
      </c>
      <c r="CA1662" s="245">
        <v>41726.731087962966</v>
      </c>
      <c r="CB1662" t="s">
        <v>2220</v>
      </c>
      <c r="CF1662" s="71"/>
      <c r="CG1662" s="71"/>
      <c r="EL1662" s="160"/>
      <c r="FA1662" s="78"/>
    </row>
    <row r="1663" spans="78:157">
      <c r="BZ1663" s="14" t="s">
        <v>1633</v>
      </c>
      <c r="CA1663" s="245">
        <v>41726.731087962966</v>
      </c>
      <c r="CB1663" t="s">
        <v>2662</v>
      </c>
      <c r="CF1663" s="71"/>
      <c r="CG1663" s="71"/>
      <c r="EL1663" s="160"/>
      <c r="FA1663" s="78"/>
    </row>
    <row r="1664" spans="78:157">
      <c r="BZ1664" s="14" t="s">
        <v>427</v>
      </c>
      <c r="CA1664" s="245">
        <v>41726.731145833335</v>
      </c>
      <c r="CB1664" t="s">
        <v>3640</v>
      </c>
      <c r="CF1664" s="71"/>
      <c r="CG1664" s="71"/>
      <c r="EL1664" s="160"/>
      <c r="FA1664" s="78"/>
    </row>
    <row r="1665" spans="78:157">
      <c r="BZ1665" s="14" t="s">
        <v>427</v>
      </c>
      <c r="CA1665" s="245">
        <v>41726.731168981481</v>
      </c>
      <c r="CB1665" t="s">
        <v>3640</v>
      </c>
      <c r="CF1665" s="71"/>
      <c r="CG1665" s="71"/>
      <c r="EL1665" s="160"/>
      <c r="FA1665" s="78"/>
    </row>
    <row r="1666" spans="78:157">
      <c r="BZ1666" s="14" t="s">
        <v>427</v>
      </c>
      <c r="CA1666" s="245">
        <v>41726.731180555558</v>
      </c>
      <c r="CB1666" t="s">
        <v>3640</v>
      </c>
      <c r="CF1666" s="71"/>
      <c r="CG1666" s="71"/>
      <c r="EL1666" s="160"/>
      <c r="FA1666" s="78"/>
    </row>
    <row r="1667" spans="78:157">
      <c r="BZ1667" s="14" t="s">
        <v>3641</v>
      </c>
      <c r="CA1667" s="245">
        <v>41726.731180555558</v>
      </c>
      <c r="CB1667" t="s">
        <v>2220</v>
      </c>
      <c r="CF1667" s="71"/>
      <c r="CG1667" s="71"/>
      <c r="EL1667" s="160"/>
      <c r="FA1667" s="78"/>
    </row>
    <row r="1668" spans="78:157">
      <c r="BZ1668" s="14" t="s">
        <v>2896</v>
      </c>
      <c r="CA1668" s="245">
        <v>41726.731180555558</v>
      </c>
      <c r="CB1668" t="s">
        <v>3642</v>
      </c>
      <c r="CF1668" s="71"/>
      <c r="CG1668" s="71"/>
      <c r="EL1668" s="160"/>
      <c r="FA1668" s="78"/>
    </row>
    <row r="1669" spans="78:157">
      <c r="BZ1669" s="14" t="s">
        <v>2896</v>
      </c>
      <c r="CA1669" s="245">
        <v>41726.731180555558</v>
      </c>
      <c r="CB1669" t="s">
        <v>3643</v>
      </c>
      <c r="CF1669" s="71"/>
      <c r="CG1669" s="71"/>
      <c r="EL1669" s="160"/>
      <c r="FA1669" s="78"/>
    </row>
    <row r="1670" spans="78:157">
      <c r="BZ1670" s="14" t="s">
        <v>2896</v>
      </c>
      <c r="CA1670" s="245">
        <v>41726.731192129628</v>
      </c>
      <c r="CB1670" t="s">
        <v>3644</v>
      </c>
      <c r="CF1670" s="71"/>
      <c r="CG1670" s="71"/>
      <c r="EL1670" s="160"/>
      <c r="FA1670" s="78"/>
    </row>
    <row r="1671" spans="78:157">
      <c r="BZ1671" s="14" t="s">
        <v>2896</v>
      </c>
      <c r="CA1671" s="245">
        <v>41726.731192129628</v>
      </c>
      <c r="CB1671" t="s">
        <v>3645</v>
      </c>
      <c r="CF1671" s="71"/>
      <c r="CG1671" s="71"/>
      <c r="EL1671" s="160"/>
      <c r="FA1671" s="78"/>
    </row>
    <row r="1672" spans="78:157">
      <c r="BZ1672" s="14" t="s">
        <v>2896</v>
      </c>
      <c r="CA1672" s="245">
        <v>41726.731203703705</v>
      </c>
      <c r="CB1672" t="s">
        <v>3646</v>
      </c>
      <c r="CF1672" s="71"/>
      <c r="CG1672" s="71"/>
      <c r="EL1672" s="160"/>
      <c r="FA1672" s="78"/>
    </row>
    <row r="1673" spans="78:157">
      <c r="BZ1673" s="14" t="s">
        <v>2896</v>
      </c>
      <c r="CA1673" s="245">
        <v>41726.731203703705</v>
      </c>
      <c r="CB1673" t="s">
        <v>3647</v>
      </c>
      <c r="CF1673" s="71"/>
      <c r="CG1673" s="71"/>
      <c r="EL1673" s="160"/>
      <c r="FA1673" s="78"/>
    </row>
    <row r="1674" spans="78:157">
      <c r="BZ1674" s="14" t="s">
        <v>2896</v>
      </c>
      <c r="CA1674" s="245">
        <v>41726.731203703705</v>
      </c>
      <c r="CB1674" t="s">
        <v>3648</v>
      </c>
      <c r="CF1674" s="71"/>
      <c r="CG1674" s="71"/>
      <c r="EL1674" s="160"/>
      <c r="FA1674" s="78"/>
    </row>
    <row r="1675" spans="78:157">
      <c r="BZ1675" s="14" t="s">
        <v>2896</v>
      </c>
      <c r="CA1675" s="245">
        <v>41726.731215277781</v>
      </c>
      <c r="CB1675" t="s">
        <v>3649</v>
      </c>
      <c r="CF1675" s="71"/>
      <c r="CG1675" s="71"/>
      <c r="EL1675" s="160"/>
      <c r="FA1675" s="78"/>
    </row>
    <row r="1676" spans="78:157">
      <c r="BZ1676" s="14" t="s">
        <v>2896</v>
      </c>
      <c r="CA1676" s="245">
        <v>41726.731215277781</v>
      </c>
      <c r="CB1676" t="s">
        <v>3650</v>
      </c>
      <c r="CF1676" s="71"/>
      <c r="CG1676" s="71"/>
      <c r="EL1676" s="160"/>
      <c r="FA1676" s="78"/>
    </row>
    <row r="1677" spans="78:157">
      <c r="BZ1677" s="14" t="s">
        <v>2896</v>
      </c>
      <c r="CA1677" s="245">
        <v>41726.731215277781</v>
      </c>
      <c r="CB1677" t="s">
        <v>3651</v>
      </c>
      <c r="CF1677" s="71"/>
      <c r="CG1677" s="71"/>
      <c r="EL1677" s="160"/>
      <c r="FA1677" s="78"/>
    </row>
    <row r="1678" spans="78:157">
      <c r="BZ1678" s="14" t="s">
        <v>2896</v>
      </c>
      <c r="CA1678" s="245">
        <v>41726.731226851851</v>
      </c>
      <c r="CB1678" t="s">
        <v>3652</v>
      </c>
      <c r="CF1678" s="71"/>
      <c r="CG1678" s="71"/>
      <c r="EL1678" s="160"/>
      <c r="FA1678" s="78"/>
    </row>
    <row r="1679" spans="78:157">
      <c r="BZ1679" s="14" t="s">
        <v>2896</v>
      </c>
      <c r="CA1679" s="245">
        <v>41726.731226851851</v>
      </c>
      <c r="CB1679" t="s">
        <v>3653</v>
      </c>
      <c r="CF1679" s="71"/>
      <c r="CG1679" s="71"/>
      <c r="EL1679" s="160"/>
      <c r="FA1679" s="78"/>
    </row>
    <row r="1680" spans="78:157">
      <c r="BZ1680" s="14" t="s">
        <v>2896</v>
      </c>
      <c r="CA1680" s="245">
        <v>41726.731238425928</v>
      </c>
      <c r="CB1680" t="s">
        <v>3654</v>
      </c>
      <c r="CF1680" s="71"/>
      <c r="CG1680" s="71"/>
      <c r="EL1680" s="160"/>
      <c r="FA1680" s="78"/>
    </row>
    <row r="1681" spans="78:157">
      <c r="BZ1681" s="14" t="s">
        <v>2896</v>
      </c>
      <c r="CA1681" s="245">
        <v>41726.731238425928</v>
      </c>
      <c r="CB1681" t="s">
        <v>3655</v>
      </c>
      <c r="CF1681" s="71"/>
      <c r="CG1681" s="71"/>
      <c r="EL1681" s="160"/>
      <c r="FA1681" s="78"/>
    </row>
    <row r="1682" spans="78:157">
      <c r="BZ1682" s="14" t="s">
        <v>2896</v>
      </c>
      <c r="CA1682" s="245">
        <v>41726.731238425928</v>
      </c>
      <c r="CB1682" t="s">
        <v>3656</v>
      </c>
      <c r="CF1682" s="71"/>
      <c r="CG1682" s="71"/>
      <c r="EL1682" s="160"/>
      <c r="FA1682" s="78"/>
    </row>
    <row r="1683" spans="78:157">
      <c r="BZ1683" s="14" t="s">
        <v>2896</v>
      </c>
      <c r="CA1683" s="245">
        <v>41726.731249999997</v>
      </c>
      <c r="CB1683" t="s">
        <v>3657</v>
      </c>
      <c r="CF1683" s="71"/>
      <c r="CG1683" s="71"/>
      <c r="EL1683" s="160"/>
      <c r="FA1683" s="78"/>
    </row>
    <row r="1684" spans="78:157">
      <c r="BZ1684" s="14" t="s">
        <v>2896</v>
      </c>
      <c r="CA1684" s="245">
        <v>41726.731249999997</v>
      </c>
      <c r="CB1684" t="s">
        <v>3658</v>
      </c>
      <c r="CF1684" s="71"/>
      <c r="CG1684" s="71"/>
      <c r="EL1684" s="160"/>
      <c r="FA1684" s="78"/>
    </row>
    <row r="1685" spans="78:157">
      <c r="BZ1685" s="14" t="s">
        <v>2896</v>
      </c>
      <c r="CA1685" s="245">
        <v>41726.731261574074</v>
      </c>
      <c r="CB1685" t="s">
        <v>3659</v>
      </c>
      <c r="CF1685" s="71"/>
      <c r="CG1685" s="71"/>
      <c r="EL1685" s="160"/>
      <c r="FA1685" s="78"/>
    </row>
    <row r="1686" spans="78:157">
      <c r="BZ1686" s="14" t="s">
        <v>2896</v>
      </c>
      <c r="CA1686" s="245">
        <v>41726.731261574074</v>
      </c>
      <c r="CB1686" t="s">
        <v>3660</v>
      </c>
      <c r="CF1686" s="71"/>
      <c r="CG1686" s="71"/>
      <c r="EL1686" s="160"/>
      <c r="FA1686" s="78"/>
    </row>
    <row r="1687" spans="78:157">
      <c r="BZ1687" s="14" t="s">
        <v>2896</v>
      </c>
      <c r="CA1687" s="245">
        <v>41726.731261574074</v>
      </c>
      <c r="CB1687" t="s">
        <v>3661</v>
      </c>
      <c r="CF1687" s="71"/>
      <c r="CG1687" s="71"/>
      <c r="EL1687" s="160"/>
      <c r="FA1687" s="78"/>
    </row>
    <row r="1688" spans="78:157">
      <c r="BZ1688" s="14" t="s">
        <v>2896</v>
      </c>
      <c r="CA1688" s="245">
        <v>41726.731273148151</v>
      </c>
      <c r="CB1688" t="s">
        <v>3662</v>
      </c>
      <c r="CF1688" s="71"/>
      <c r="CG1688" s="71"/>
      <c r="EL1688" s="160"/>
      <c r="FA1688" s="78"/>
    </row>
    <row r="1689" spans="78:157">
      <c r="BZ1689" s="14" t="s">
        <v>2896</v>
      </c>
      <c r="CA1689" s="245">
        <v>41726.731273148151</v>
      </c>
      <c r="CB1689" t="s">
        <v>3663</v>
      </c>
      <c r="CF1689" s="71"/>
      <c r="CG1689" s="71"/>
      <c r="EL1689" s="160"/>
      <c r="FA1689" s="78"/>
    </row>
    <row r="1690" spans="78:157">
      <c r="BZ1690" s="14" t="s">
        <v>2896</v>
      </c>
      <c r="CA1690" s="245">
        <v>41726.731273148151</v>
      </c>
      <c r="CB1690" t="s">
        <v>3664</v>
      </c>
      <c r="CF1690" s="71"/>
      <c r="CG1690" s="71"/>
      <c r="EL1690" s="160"/>
      <c r="FA1690" s="78"/>
    </row>
    <row r="1691" spans="78:157">
      <c r="BZ1691" s="14" t="s">
        <v>2896</v>
      </c>
      <c r="CA1691" s="245">
        <v>41726.73128472222</v>
      </c>
      <c r="CB1691" t="s">
        <v>3665</v>
      </c>
      <c r="CF1691" s="71"/>
      <c r="CG1691" s="71"/>
      <c r="EL1691" s="160"/>
      <c r="FA1691" s="78"/>
    </row>
    <row r="1692" spans="78:157">
      <c r="BZ1692" s="14" t="s">
        <v>2896</v>
      </c>
      <c r="CA1692" s="245">
        <v>41726.73128472222</v>
      </c>
      <c r="CB1692" t="s">
        <v>3666</v>
      </c>
      <c r="CF1692" s="71"/>
      <c r="CG1692" s="71"/>
      <c r="EL1692" s="160"/>
      <c r="FA1692" s="78"/>
    </row>
    <row r="1693" spans="78:157">
      <c r="BZ1693" s="14" t="s">
        <v>2896</v>
      </c>
      <c r="CA1693" s="245">
        <v>41726.731296296297</v>
      </c>
      <c r="CB1693" t="s">
        <v>3667</v>
      </c>
      <c r="CF1693" s="71"/>
      <c r="CG1693" s="71"/>
      <c r="EL1693" s="160"/>
      <c r="FA1693" s="78"/>
    </row>
    <row r="1694" spans="78:157">
      <c r="BZ1694" s="14" t="s">
        <v>2896</v>
      </c>
      <c r="CA1694" s="245">
        <v>41726.731296296297</v>
      </c>
      <c r="CB1694" t="s">
        <v>3667</v>
      </c>
      <c r="CF1694" s="71"/>
      <c r="CG1694" s="71"/>
      <c r="EL1694" s="160"/>
      <c r="FA1694" s="78"/>
    </row>
    <row r="1695" spans="78:157">
      <c r="BZ1695" s="14" t="s">
        <v>427</v>
      </c>
      <c r="CA1695" s="245">
        <v>41726.731296296297</v>
      </c>
      <c r="CB1695" t="s">
        <v>3668</v>
      </c>
      <c r="CF1695" s="71"/>
      <c r="CG1695" s="71"/>
      <c r="EL1695" s="160"/>
      <c r="FA1695" s="78"/>
    </row>
    <row r="1696" spans="78:157">
      <c r="BZ1696" s="14" t="s">
        <v>1633</v>
      </c>
      <c r="CA1696" s="245">
        <v>41726.731307870374</v>
      </c>
      <c r="CB1696" t="s">
        <v>2662</v>
      </c>
      <c r="CF1696" s="71"/>
      <c r="CG1696" s="71"/>
      <c r="EL1696" s="160"/>
      <c r="FA1696" s="78"/>
    </row>
    <row r="1697" spans="78:157">
      <c r="BZ1697" s="14" t="s">
        <v>427</v>
      </c>
      <c r="CA1697" s="245">
        <v>41726.731307870374</v>
      </c>
      <c r="CB1697" t="s">
        <v>3668</v>
      </c>
      <c r="CF1697" s="71"/>
      <c r="CG1697" s="71"/>
      <c r="EL1697" s="160"/>
      <c r="FA1697" s="78"/>
    </row>
    <row r="1698" spans="78:157">
      <c r="BZ1698" s="14" t="s">
        <v>2895</v>
      </c>
      <c r="CA1698" s="245">
        <v>41726.731307870374</v>
      </c>
      <c r="CB1698" t="s">
        <v>2220</v>
      </c>
      <c r="CF1698" s="71"/>
      <c r="CG1698" s="71"/>
      <c r="EL1698" s="160"/>
      <c r="FA1698" s="78"/>
    </row>
    <row r="1699" spans="78:157">
      <c r="BZ1699" s="14" t="s">
        <v>2896</v>
      </c>
      <c r="CA1699" s="245">
        <v>41726.731319444443</v>
      </c>
      <c r="CB1699" t="s">
        <v>3669</v>
      </c>
      <c r="CF1699" s="71"/>
      <c r="CG1699" s="71"/>
      <c r="EL1699" s="160"/>
      <c r="FA1699" s="78"/>
    </row>
    <row r="1700" spans="78:157">
      <c r="BZ1700" s="14" t="s">
        <v>2896</v>
      </c>
      <c r="CA1700" s="245">
        <v>41726.731319444443</v>
      </c>
      <c r="CB1700" t="s">
        <v>3670</v>
      </c>
      <c r="CF1700" s="71"/>
      <c r="CG1700" s="71"/>
      <c r="EL1700" s="160"/>
      <c r="FA1700" s="78"/>
    </row>
    <row r="1701" spans="78:157">
      <c r="BZ1701" s="14" t="s">
        <v>2896</v>
      </c>
      <c r="CA1701" s="245">
        <v>41726.731319444443</v>
      </c>
      <c r="CB1701" t="s">
        <v>3671</v>
      </c>
      <c r="CF1701" s="71"/>
      <c r="CG1701" s="71"/>
      <c r="EL1701" s="160"/>
      <c r="FA1701" s="78"/>
    </row>
    <row r="1702" spans="78:157">
      <c r="BZ1702" s="14" t="s">
        <v>2896</v>
      </c>
      <c r="CA1702" s="245">
        <v>41726.73133101852</v>
      </c>
      <c r="CB1702" t="s">
        <v>3671</v>
      </c>
      <c r="CF1702" s="71"/>
      <c r="CG1702" s="71"/>
      <c r="EL1702" s="160"/>
      <c r="FA1702" s="78"/>
    </row>
    <row r="1703" spans="78:157">
      <c r="BZ1703" s="14" t="s">
        <v>1633</v>
      </c>
      <c r="CA1703" s="245">
        <v>41726.73133101852</v>
      </c>
      <c r="CB1703" t="s">
        <v>2662</v>
      </c>
      <c r="CF1703" s="71"/>
      <c r="CG1703" s="71"/>
      <c r="EL1703" s="160"/>
      <c r="FA1703" s="78"/>
    </row>
    <row r="1704" spans="78:157">
      <c r="BZ1704" s="14" t="s">
        <v>2451</v>
      </c>
      <c r="CA1704" s="245">
        <v>41726.73133101852</v>
      </c>
      <c r="CB1704" t="s">
        <v>3672</v>
      </c>
      <c r="CF1704" s="71"/>
      <c r="CG1704" s="71"/>
      <c r="EL1704" s="160"/>
      <c r="FA1704" s="78"/>
    </row>
    <row r="1705" spans="78:157">
      <c r="BZ1705" s="14" t="s">
        <v>2453</v>
      </c>
      <c r="CA1705" s="245">
        <v>41726.73133101852</v>
      </c>
      <c r="CB1705" t="s">
        <v>3673</v>
      </c>
      <c r="CF1705" s="71"/>
      <c r="CG1705" s="71"/>
      <c r="EL1705" s="160"/>
      <c r="FA1705" s="78"/>
    </row>
    <row r="1706" spans="78:157">
      <c r="BZ1706" s="14" t="s">
        <v>2454</v>
      </c>
      <c r="CA1706" s="245">
        <v>41726.731342592589</v>
      </c>
      <c r="CB1706" t="s">
        <v>2220</v>
      </c>
      <c r="CF1706" s="71"/>
      <c r="CG1706" s="71"/>
      <c r="EL1706" s="160"/>
      <c r="FA1706" s="78"/>
    </row>
    <row r="1707" spans="78:157">
      <c r="BZ1707" s="14" t="s">
        <v>427</v>
      </c>
      <c r="CA1707" s="245">
        <v>41726.731342592589</v>
      </c>
      <c r="CB1707" t="s">
        <v>3674</v>
      </c>
      <c r="CF1707" s="71"/>
      <c r="CG1707" s="71"/>
      <c r="EL1707" s="160"/>
      <c r="FA1707" s="78"/>
    </row>
    <row r="1708" spans="78:157">
      <c r="BZ1708" s="14" t="s">
        <v>2903</v>
      </c>
      <c r="CA1708" s="245">
        <v>41726.731342592589</v>
      </c>
      <c r="CB1708" t="s">
        <v>3675</v>
      </c>
      <c r="CF1708" s="71"/>
      <c r="CG1708" s="71"/>
      <c r="EL1708" s="160"/>
      <c r="FA1708" s="78"/>
    </row>
    <row r="1709" spans="78:157">
      <c r="BZ1709" s="14" t="s">
        <v>2905</v>
      </c>
      <c r="CA1709" s="245">
        <v>41726.731342592589</v>
      </c>
      <c r="CB1709" t="s">
        <v>3676</v>
      </c>
      <c r="CF1709" s="71"/>
      <c r="CG1709" s="71"/>
      <c r="EL1709" s="160"/>
      <c r="FA1709" s="78"/>
    </row>
    <row r="1710" spans="78:157">
      <c r="BZ1710" s="14" t="s">
        <v>2907</v>
      </c>
      <c r="CA1710" s="245">
        <v>41726.731342592589</v>
      </c>
      <c r="CB1710" t="s">
        <v>3677</v>
      </c>
      <c r="CF1710" s="71"/>
      <c r="CG1710" s="71"/>
      <c r="EL1710" s="160"/>
      <c r="FA1710" s="78"/>
    </row>
    <row r="1711" spans="78:157">
      <c r="BZ1711" s="14" t="s">
        <v>2909</v>
      </c>
      <c r="CA1711" s="245">
        <v>41726.731342592589</v>
      </c>
      <c r="CB1711" t="s">
        <v>3678</v>
      </c>
      <c r="CF1711" s="71"/>
      <c r="CG1711" s="71"/>
      <c r="EL1711" s="160"/>
      <c r="FA1711" s="78"/>
    </row>
    <row r="1712" spans="78:157">
      <c r="BZ1712" s="14" t="s">
        <v>427</v>
      </c>
      <c r="CA1712" s="245">
        <v>41726.731354166666</v>
      </c>
      <c r="CB1712" t="s">
        <v>3674</v>
      </c>
      <c r="CF1712" s="71"/>
      <c r="CG1712" s="71"/>
      <c r="EL1712" s="160"/>
      <c r="FA1712" s="78"/>
    </row>
    <row r="1713" spans="78:157">
      <c r="BZ1713" s="14" t="s">
        <v>2911</v>
      </c>
      <c r="CA1713" s="245">
        <v>41726.731354166666</v>
      </c>
      <c r="CB1713" t="s">
        <v>2220</v>
      </c>
      <c r="CF1713" s="71"/>
      <c r="CG1713" s="71"/>
      <c r="EL1713" s="160"/>
      <c r="FA1713" s="78"/>
    </row>
    <row r="1714" spans="78:157">
      <c r="BZ1714" s="14" t="s">
        <v>427</v>
      </c>
      <c r="CA1714" s="245">
        <v>41726.731354166666</v>
      </c>
      <c r="CB1714" t="s">
        <v>3679</v>
      </c>
      <c r="CF1714" s="71"/>
      <c r="CG1714" s="71"/>
      <c r="EL1714" s="160"/>
      <c r="FA1714" s="78"/>
    </row>
    <row r="1715" spans="78:157">
      <c r="BZ1715" s="14" t="s">
        <v>2454</v>
      </c>
      <c r="CA1715" s="245">
        <v>41726.731354166666</v>
      </c>
      <c r="CB1715" t="s">
        <v>2220</v>
      </c>
      <c r="CF1715" s="71"/>
      <c r="CG1715" s="71"/>
      <c r="EL1715" s="160"/>
      <c r="FA1715" s="78"/>
    </row>
    <row r="1716" spans="78:157">
      <c r="BZ1716" s="14" t="s">
        <v>427</v>
      </c>
      <c r="CA1716" s="245">
        <v>41726.731354166666</v>
      </c>
      <c r="CB1716" t="s">
        <v>3680</v>
      </c>
      <c r="CF1716" s="71"/>
      <c r="CG1716" s="71"/>
      <c r="EL1716" s="160"/>
      <c r="FA1716" s="78"/>
    </row>
    <row r="1717" spans="78:157">
      <c r="BZ1717" s="14" t="s">
        <v>2903</v>
      </c>
      <c r="CA1717" s="245">
        <v>41726.731354166666</v>
      </c>
      <c r="CB1717" t="s">
        <v>3681</v>
      </c>
      <c r="CF1717" s="71"/>
      <c r="CG1717" s="71"/>
      <c r="EL1717" s="160"/>
      <c r="FA1717" s="78"/>
    </row>
    <row r="1718" spans="78:157">
      <c r="BZ1718" s="14" t="s">
        <v>2905</v>
      </c>
      <c r="CA1718" s="245">
        <v>41726.731365740743</v>
      </c>
      <c r="CB1718" t="s">
        <v>3682</v>
      </c>
      <c r="CF1718" s="71"/>
      <c r="CG1718" s="71"/>
      <c r="EL1718" s="160"/>
      <c r="FA1718" s="78"/>
    </row>
    <row r="1719" spans="78:157">
      <c r="BZ1719" s="14" t="s">
        <v>2907</v>
      </c>
      <c r="CA1719" s="245">
        <v>41726.731365740743</v>
      </c>
      <c r="CB1719" t="s">
        <v>3683</v>
      </c>
      <c r="CF1719" s="71"/>
      <c r="CG1719" s="71"/>
      <c r="EL1719" s="160"/>
      <c r="FA1719" s="78"/>
    </row>
    <row r="1720" spans="78:157">
      <c r="BZ1720" s="14" t="s">
        <v>2909</v>
      </c>
      <c r="CA1720" s="245">
        <v>41726.731365740743</v>
      </c>
      <c r="CB1720" t="s">
        <v>3684</v>
      </c>
      <c r="CF1720" s="71"/>
      <c r="CG1720" s="71"/>
      <c r="EL1720" s="160"/>
      <c r="FA1720" s="78"/>
    </row>
    <row r="1721" spans="78:157">
      <c r="BZ1721" s="14" t="s">
        <v>2454</v>
      </c>
      <c r="CA1721" s="245">
        <v>41726.731365740743</v>
      </c>
      <c r="CB1721" t="s">
        <v>2220</v>
      </c>
      <c r="CF1721" s="71"/>
      <c r="CG1721" s="71"/>
      <c r="EL1721" s="160"/>
      <c r="FA1721" s="78"/>
    </row>
    <row r="1722" spans="78:157">
      <c r="BZ1722" s="14" t="s">
        <v>427</v>
      </c>
      <c r="CA1722" s="245">
        <v>41726.731365740743</v>
      </c>
      <c r="CB1722" t="s">
        <v>3685</v>
      </c>
      <c r="CF1722" s="71"/>
      <c r="CG1722" s="71"/>
      <c r="EL1722" s="160"/>
      <c r="FA1722" s="78"/>
    </row>
    <row r="1723" spans="78:157">
      <c r="BZ1723" s="14" t="s">
        <v>2903</v>
      </c>
      <c r="CA1723" s="245">
        <v>41726.731365740743</v>
      </c>
      <c r="CB1723" t="s">
        <v>3686</v>
      </c>
      <c r="CF1723" s="71"/>
      <c r="CG1723" s="71"/>
      <c r="EL1723" s="160"/>
      <c r="FA1723" s="78"/>
    </row>
    <row r="1724" spans="78:157">
      <c r="BZ1724" s="14" t="s">
        <v>2905</v>
      </c>
      <c r="CA1724" s="245">
        <v>41726.731365740743</v>
      </c>
      <c r="CB1724" t="s">
        <v>3687</v>
      </c>
      <c r="CF1724" s="71"/>
      <c r="CG1724" s="71"/>
      <c r="EL1724" s="160"/>
      <c r="FA1724" s="78"/>
    </row>
    <row r="1725" spans="78:157">
      <c r="BZ1725" s="14" t="s">
        <v>2907</v>
      </c>
      <c r="CA1725" s="245">
        <v>41726.731377314813</v>
      </c>
      <c r="CB1725" t="s">
        <v>3688</v>
      </c>
      <c r="CF1725" s="71"/>
      <c r="CG1725" s="71"/>
      <c r="EL1725" s="160"/>
      <c r="FA1725" s="78"/>
    </row>
    <row r="1726" spans="78:157">
      <c r="BZ1726" s="14" t="s">
        <v>2909</v>
      </c>
      <c r="CA1726" s="245">
        <v>41726.731377314813</v>
      </c>
      <c r="CB1726" t="s">
        <v>3689</v>
      </c>
      <c r="CF1726" s="71"/>
      <c r="CG1726" s="71"/>
      <c r="EL1726" s="160"/>
      <c r="FA1726" s="78"/>
    </row>
    <row r="1727" spans="78:157">
      <c r="BZ1727" s="14" t="s">
        <v>2454</v>
      </c>
      <c r="CA1727" s="245">
        <v>41726.731377314813</v>
      </c>
      <c r="CB1727" t="s">
        <v>2220</v>
      </c>
      <c r="CF1727" s="71"/>
      <c r="CG1727" s="71"/>
      <c r="EL1727" s="160"/>
      <c r="FA1727" s="78"/>
    </row>
    <row r="1728" spans="78:157">
      <c r="BZ1728" s="14" t="s">
        <v>427</v>
      </c>
      <c r="CA1728" s="245">
        <v>41726.731377314813</v>
      </c>
      <c r="CB1728" t="s">
        <v>3690</v>
      </c>
      <c r="CF1728" s="71"/>
      <c r="CG1728" s="71"/>
      <c r="EL1728" s="160"/>
      <c r="FA1728" s="78"/>
    </row>
    <row r="1729" spans="78:157">
      <c r="BZ1729" s="14" t="s">
        <v>2903</v>
      </c>
      <c r="CA1729" s="245">
        <v>41726.731377314813</v>
      </c>
      <c r="CB1729" t="s">
        <v>3691</v>
      </c>
      <c r="CF1729" s="71"/>
      <c r="CG1729" s="71"/>
      <c r="EL1729" s="160"/>
      <c r="FA1729" s="78"/>
    </row>
    <row r="1730" spans="78:157">
      <c r="BZ1730" s="14" t="s">
        <v>2905</v>
      </c>
      <c r="CA1730" s="245">
        <v>41726.731377314813</v>
      </c>
      <c r="CB1730" t="s">
        <v>3692</v>
      </c>
      <c r="CF1730" s="71"/>
      <c r="CG1730" s="71"/>
      <c r="EL1730" s="160"/>
      <c r="FA1730" s="78"/>
    </row>
    <row r="1731" spans="78:157">
      <c r="BZ1731" s="14" t="s">
        <v>2907</v>
      </c>
      <c r="CA1731" s="245">
        <v>41726.731388888889</v>
      </c>
      <c r="CB1731" t="s">
        <v>3693</v>
      </c>
      <c r="CF1731" s="71"/>
      <c r="CG1731" s="71"/>
      <c r="EL1731" s="160"/>
      <c r="FA1731" s="78"/>
    </row>
    <row r="1732" spans="78:157">
      <c r="BZ1732" s="14" t="s">
        <v>2909</v>
      </c>
      <c r="CA1732" s="245">
        <v>41726.731388888889</v>
      </c>
      <c r="CB1732" t="s">
        <v>3694</v>
      </c>
      <c r="CF1732" s="71"/>
      <c r="CG1732" s="71"/>
      <c r="EL1732" s="160"/>
      <c r="FA1732" s="78"/>
    </row>
    <row r="1733" spans="78:157">
      <c r="BZ1733" s="14" t="s">
        <v>2454</v>
      </c>
      <c r="CA1733" s="245">
        <v>41726.731388888889</v>
      </c>
      <c r="CB1733" t="s">
        <v>2220</v>
      </c>
      <c r="CF1733" s="71"/>
      <c r="CG1733" s="71"/>
      <c r="EL1733" s="160"/>
      <c r="FA1733" s="78"/>
    </row>
    <row r="1734" spans="78:157">
      <c r="BZ1734" s="14" t="s">
        <v>427</v>
      </c>
      <c r="CA1734" s="245">
        <v>41726.731388888889</v>
      </c>
      <c r="CB1734" t="s">
        <v>3695</v>
      </c>
      <c r="CF1734" s="71"/>
      <c r="CG1734" s="71"/>
      <c r="EL1734" s="160"/>
      <c r="FA1734" s="78"/>
    </row>
    <row r="1735" spans="78:157">
      <c r="BZ1735" s="14" t="s">
        <v>2903</v>
      </c>
      <c r="CA1735" s="245">
        <v>41726.731388888889</v>
      </c>
      <c r="CB1735" t="s">
        <v>3696</v>
      </c>
      <c r="CF1735" s="71"/>
      <c r="CG1735" s="71"/>
      <c r="EL1735" s="160"/>
      <c r="FA1735" s="78"/>
    </row>
    <row r="1736" spans="78:157">
      <c r="BZ1736" s="14" t="s">
        <v>2905</v>
      </c>
      <c r="CA1736" s="245">
        <v>41726.731388888889</v>
      </c>
      <c r="CB1736" t="s">
        <v>3697</v>
      </c>
      <c r="CF1736" s="71"/>
      <c r="CG1736" s="71"/>
      <c r="EL1736" s="160"/>
      <c r="FA1736" s="78"/>
    </row>
    <row r="1737" spans="78:157">
      <c r="BZ1737" s="14" t="s">
        <v>2907</v>
      </c>
      <c r="CA1737" s="245">
        <v>41726.731400462966</v>
      </c>
      <c r="CB1737" t="s">
        <v>3698</v>
      </c>
      <c r="CF1737" s="71"/>
      <c r="CG1737" s="71"/>
      <c r="EL1737" s="160"/>
      <c r="FA1737" s="78"/>
    </row>
    <row r="1738" spans="78:157">
      <c r="BZ1738" s="14" t="s">
        <v>2909</v>
      </c>
      <c r="CA1738" s="245">
        <v>41726.731400462966</v>
      </c>
      <c r="CB1738" t="s">
        <v>3699</v>
      </c>
      <c r="CF1738" s="71"/>
      <c r="CG1738" s="71"/>
      <c r="EL1738" s="160"/>
      <c r="FA1738" s="78"/>
    </row>
    <row r="1739" spans="78:157">
      <c r="BZ1739" s="14" t="s">
        <v>2454</v>
      </c>
      <c r="CA1739" s="245">
        <v>41726.731400462966</v>
      </c>
      <c r="CB1739" t="s">
        <v>2220</v>
      </c>
      <c r="CF1739" s="71"/>
      <c r="CG1739" s="71"/>
      <c r="EL1739" s="160"/>
      <c r="FA1739" s="78"/>
    </row>
    <row r="1740" spans="78:157">
      <c r="BZ1740" s="14" t="s">
        <v>427</v>
      </c>
      <c r="CA1740" s="245">
        <v>41726.731400462966</v>
      </c>
      <c r="CB1740" t="s">
        <v>3700</v>
      </c>
      <c r="CF1740" s="71"/>
      <c r="CG1740" s="71"/>
      <c r="EL1740" s="160"/>
      <c r="FA1740" s="78"/>
    </row>
    <row r="1741" spans="78:157">
      <c r="BZ1741" s="14" t="s">
        <v>2903</v>
      </c>
      <c r="CA1741" s="245">
        <v>41726.731400462966</v>
      </c>
      <c r="CB1741" t="s">
        <v>3701</v>
      </c>
      <c r="CF1741" s="71"/>
      <c r="CG1741" s="71"/>
      <c r="EL1741" s="160"/>
      <c r="FA1741" s="78"/>
    </row>
    <row r="1742" spans="78:157">
      <c r="BZ1742" s="14" t="s">
        <v>2905</v>
      </c>
      <c r="CA1742" s="245">
        <v>41726.731400462966</v>
      </c>
      <c r="CB1742" t="s">
        <v>3702</v>
      </c>
      <c r="CF1742" s="71"/>
      <c r="CG1742" s="71"/>
      <c r="EL1742" s="160"/>
      <c r="FA1742" s="78"/>
    </row>
    <row r="1743" spans="78:157">
      <c r="BZ1743" s="14" t="s">
        <v>2907</v>
      </c>
      <c r="CA1743" s="245">
        <v>41726.731412037036</v>
      </c>
      <c r="CB1743" t="s">
        <v>3703</v>
      </c>
      <c r="CF1743" s="71"/>
      <c r="CG1743" s="71"/>
      <c r="EL1743" s="160"/>
      <c r="FA1743" s="78"/>
    </row>
    <row r="1744" spans="78:157">
      <c r="BZ1744" s="14" t="s">
        <v>2909</v>
      </c>
      <c r="CA1744" s="245">
        <v>41726.731412037036</v>
      </c>
      <c r="CB1744" t="s">
        <v>3704</v>
      </c>
      <c r="CF1744" s="71"/>
      <c r="CG1744" s="71"/>
      <c r="EL1744" s="160"/>
      <c r="FA1744" s="78"/>
    </row>
    <row r="1745" spans="78:157">
      <c r="BZ1745" s="14" t="s">
        <v>2454</v>
      </c>
      <c r="CA1745" s="245">
        <v>41726.731412037036</v>
      </c>
      <c r="CB1745" t="s">
        <v>2220</v>
      </c>
      <c r="CF1745" s="71"/>
      <c r="CG1745" s="71"/>
      <c r="EL1745" s="160"/>
      <c r="FA1745" s="78"/>
    </row>
    <row r="1746" spans="78:157">
      <c r="BZ1746" s="14" t="s">
        <v>427</v>
      </c>
      <c r="CA1746" s="245">
        <v>41726.731412037036</v>
      </c>
      <c r="CB1746" t="s">
        <v>3705</v>
      </c>
      <c r="CF1746" s="71"/>
      <c r="CG1746" s="71"/>
      <c r="EL1746" s="160"/>
      <c r="FA1746" s="78"/>
    </row>
    <row r="1747" spans="78:157">
      <c r="BZ1747" s="14" t="s">
        <v>2903</v>
      </c>
      <c r="CA1747" s="245">
        <v>41726.731412037036</v>
      </c>
      <c r="CB1747" t="s">
        <v>3706</v>
      </c>
      <c r="CF1747" s="71"/>
      <c r="CG1747" s="71"/>
      <c r="EL1747" s="160"/>
      <c r="FA1747" s="78"/>
    </row>
    <row r="1748" spans="78:157">
      <c r="BZ1748" s="14" t="s">
        <v>2905</v>
      </c>
      <c r="CA1748" s="245">
        <v>41726.731412037036</v>
      </c>
      <c r="CB1748" t="s">
        <v>3707</v>
      </c>
      <c r="CF1748" s="71"/>
      <c r="CG1748" s="71"/>
      <c r="EL1748" s="160"/>
      <c r="FA1748" s="78"/>
    </row>
    <row r="1749" spans="78:157">
      <c r="BZ1749" s="14" t="s">
        <v>2907</v>
      </c>
      <c r="CA1749" s="245">
        <v>41726.731412037036</v>
      </c>
      <c r="CB1749" t="s">
        <v>3708</v>
      </c>
      <c r="CF1749" s="71"/>
      <c r="CG1749" s="71"/>
      <c r="EL1749" s="160"/>
      <c r="FA1749" s="78"/>
    </row>
    <row r="1750" spans="78:157">
      <c r="BZ1750" s="14" t="s">
        <v>2909</v>
      </c>
      <c r="CA1750" s="245">
        <v>41726.731423611112</v>
      </c>
      <c r="CB1750" t="s">
        <v>3709</v>
      </c>
      <c r="CF1750" s="71"/>
      <c r="CG1750" s="71"/>
      <c r="EL1750" s="160"/>
      <c r="FA1750" s="78"/>
    </row>
    <row r="1751" spans="78:157">
      <c r="BZ1751" s="14" t="s">
        <v>2454</v>
      </c>
      <c r="CA1751" s="245">
        <v>41726.731423611112</v>
      </c>
      <c r="CB1751" t="s">
        <v>2220</v>
      </c>
      <c r="CF1751" s="71"/>
      <c r="CG1751" s="71"/>
      <c r="EL1751" s="160"/>
      <c r="FA1751" s="78"/>
    </row>
    <row r="1752" spans="78:157">
      <c r="BZ1752" s="14" t="s">
        <v>427</v>
      </c>
      <c r="CA1752" s="245">
        <v>41726.731423611112</v>
      </c>
      <c r="CB1752" t="s">
        <v>3710</v>
      </c>
      <c r="CF1752" s="71"/>
      <c r="CG1752" s="71"/>
      <c r="EL1752" s="160"/>
      <c r="FA1752" s="78"/>
    </row>
    <row r="1753" spans="78:157">
      <c r="BZ1753" s="14" t="s">
        <v>2903</v>
      </c>
      <c r="CA1753" s="245">
        <v>41726.731423611112</v>
      </c>
      <c r="CB1753" t="s">
        <v>3711</v>
      </c>
      <c r="CF1753" s="71"/>
      <c r="CG1753" s="71"/>
      <c r="EL1753" s="160"/>
      <c r="FA1753" s="78"/>
    </row>
    <row r="1754" spans="78:157">
      <c r="BZ1754" s="14" t="s">
        <v>2905</v>
      </c>
      <c r="CA1754" s="245">
        <v>41726.731423611112</v>
      </c>
      <c r="CB1754" t="s">
        <v>3712</v>
      </c>
      <c r="CF1754" s="71"/>
      <c r="CG1754" s="71"/>
      <c r="EL1754" s="160"/>
      <c r="FA1754" s="78"/>
    </row>
    <row r="1755" spans="78:157">
      <c r="BZ1755" s="14" t="s">
        <v>2907</v>
      </c>
      <c r="CA1755" s="245">
        <v>41726.731423611112</v>
      </c>
      <c r="CB1755" t="s">
        <v>3713</v>
      </c>
      <c r="CF1755" s="71"/>
      <c r="CG1755" s="71"/>
      <c r="EL1755" s="160"/>
      <c r="FA1755" s="78"/>
    </row>
    <row r="1756" spans="78:157">
      <c r="BZ1756" s="14" t="s">
        <v>2909</v>
      </c>
      <c r="CA1756" s="245">
        <v>41726.731435185182</v>
      </c>
      <c r="CB1756" t="s">
        <v>3714</v>
      </c>
      <c r="CF1756" s="71"/>
      <c r="CG1756" s="71"/>
      <c r="EL1756" s="160"/>
      <c r="FA1756" s="78"/>
    </row>
    <row r="1757" spans="78:157">
      <c r="BZ1757" s="14" t="s">
        <v>2454</v>
      </c>
      <c r="CA1757" s="245">
        <v>41726.731435185182</v>
      </c>
      <c r="CB1757" t="s">
        <v>2220</v>
      </c>
      <c r="CF1757" s="71"/>
      <c r="CG1757" s="71"/>
      <c r="EL1757" s="160"/>
      <c r="FA1757" s="78"/>
    </row>
    <row r="1758" spans="78:157">
      <c r="BZ1758" s="14" t="s">
        <v>427</v>
      </c>
      <c r="CA1758" s="245">
        <v>41726.731435185182</v>
      </c>
      <c r="CB1758" t="s">
        <v>3715</v>
      </c>
      <c r="CF1758" s="71"/>
      <c r="CG1758" s="71"/>
      <c r="EL1758" s="160"/>
      <c r="FA1758" s="78"/>
    </row>
    <row r="1759" spans="78:157">
      <c r="BZ1759" s="14" t="s">
        <v>2903</v>
      </c>
      <c r="CA1759" s="245">
        <v>41726.731435185182</v>
      </c>
      <c r="CB1759" t="s">
        <v>3716</v>
      </c>
      <c r="CF1759" s="71"/>
      <c r="CG1759" s="71"/>
      <c r="EL1759" s="160"/>
      <c r="FA1759" s="78"/>
    </row>
    <row r="1760" spans="78:157">
      <c r="BZ1760" s="14" t="s">
        <v>2905</v>
      </c>
      <c r="CA1760" s="245">
        <v>41726.731435185182</v>
      </c>
      <c r="CB1760" t="s">
        <v>3717</v>
      </c>
      <c r="CF1760" s="71"/>
      <c r="CG1760" s="71"/>
      <c r="EL1760" s="160"/>
      <c r="FA1760" s="78"/>
    </row>
    <row r="1761" spans="78:157">
      <c r="BZ1761" s="14" t="s">
        <v>2907</v>
      </c>
      <c r="CA1761" s="245">
        <v>41726.731435185182</v>
      </c>
      <c r="CB1761" t="s">
        <v>3718</v>
      </c>
      <c r="CF1761" s="71"/>
      <c r="CG1761" s="71"/>
      <c r="EL1761" s="160"/>
      <c r="FA1761" s="78"/>
    </row>
    <row r="1762" spans="78:157">
      <c r="BZ1762" s="14" t="s">
        <v>2909</v>
      </c>
      <c r="CA1762" s="245">
        <v>41726.731446759259</v>
      </c>
      <c r="CB1762" t="s">
        <v>3719</v>
      </c>
      <c r="CF1762" s="71"/>
      <c r="CG1762" s="71"/>
      <c r="EL1762" s="160"/>
      <c r="FA1762" s="78"/>
    </row>
    <row r="1763" spans="78:157">
      <c r="BZ1763" s="14" t="s">
        <v>2454</v>
      </c>
      <c r="CA1763" s="245">
        <v>41726.731446759259</v>
      </c>
      <c r="CB1763" t="s">
        <v>2220</v>
      </c>
      <c r="CF1763" s="71"/>
      <c r="CG1763" s="71"/>
      <c r="EL1763" s="160"/>
      <c r="FA1763" s="78"/>
    </row>
    <row r="1764" spans="78:157">
      <c r="BZ1764" s="14" t="s">
        <v>427</v>
      </c>
      <c r="CA1764" s="245">
        <v>41726.731446759259</v>
      </c>
      <c r="CB1764" t="s">
        <v>3720</v>
      </c>
      <c r="CF1764" s="71"/>
      <c r="CG1764" s="71"/>
      <c r="EL1764" s="160"/>
      <c r="FA1764" s="78"/>
    </row>
    <row r="1765" spans="78:157">
      <c r="BZ1765" s="14" t="s">
        <v>2903</v>
      </c>
      <c r="CA1765" s="245">
        <v>41726.731446759259</v>
      </c>
      <c r="CB1765" t="s">
        <v>3721</v>
      </c>
      <c r="CF1765" s="71"/>
      <c r="CG1765" s="71"/>
      <c r="EL1765" s="160"/>
      <c r="FA1765" s="78"/>
    </row>
    <row r="1766" spans="78:157">
      <c r="BZ1766" s="14" t="s">
        <v>2905</v>
      </c>
      <c r="CA1766" s="245">
        <v>41726.731446759259</v>
      </c>
      <c r="CB1766" t="s">
        <v>3722</v>
      </c>
      <c r="CF1766" s="71"/>
      <c r="CG1766" s="71"/>
      <c r="EL1766" s="160"/>
      <c r="FA1766" s="78"/>
    </row>
    <row r="1767" spans="78:157">
      <c r="BZ1767" s="14" t="s">
        <v>2907</v>
      </c>
      <c r="CA1767" s="245">
        <v>41726.731446759259</v>
      </c>
      <c r="CB1767" t="s">
        <v>3723</v>
      </c>
      <c r="CF1767" s="71"/>
      <c r="CG1767" s="71"/>
      <c r="EL1767" s="160"/>
      <c r="FA1767" s="78"/>
    </row>
    <row r="1768" spans="78:157">
      <c r="BZ1768" s="14" t="s">
        <v>2909</v>
      </c>
      <c r="CA1768" s="245">
        <v>41726.731458333335</v>
      </c>
      <c r="CB1768" t="s">
        <v>3724</v>
      </c>
      <c r="CF1768" s="71"/>
      <c r="CG1768" s="71"/>
      <c r="EL1768" s="160"/>
      <c r="FA1768" s="78"/>
    </row>
    <row r="1769" spans="78:157">
      <c r="BZ1769" s="14" t="s">
        <v>2454</v>
      </c>
      <c r="CA1769" s="245">
        <v>41726.731458333335</v>
      </c>
      <c r="CB1769" t="s">
        <v>2220</v>
      </c>
      <c r="CF1769" s="71"/>
      <c r="CG1769" s="71"/>
      <c r="EL1769" s="160"/>
      <c r="FA1769" s="78"/>
    </row>
    <row r="1770" spans="78:157">
      <c r="BZ1770" s="14" t="s">
        <v>427</v>
      </c>
      <c r="CA1770" s="245">
        <v>41726.731458333335</v>
      </c>
      <c r="CB1770" t="s">
        <v>3725</v>
      </c>
      <c r="CF1770" s="71"/>
      <c r="CG1770" s="71"/>
      <c r="EL1770" s="160"/>
      <c r="FA1770" s="78"/>
    </row>
    <row r="1771" spans="78:157">
      <c r="BZ1771" s="14" t="s">
        <v>2903</v>
      </c>
      <c r="CA1771" s="245">
        <v>41726.731458333335</v>
      </c>
      <c r="CB1771" t="s">
        <v>3726</v>
      </c>
      <c r="CF1771" s="71"/>
      <c r="CG1771" s="71"/>
      <c r="EL1771" s="160"/>
      <c r="FA1771" s="78"/>
    </row>
    <row r="1772" spans="78:157">
      <c r="BZ1772" s="14" t="s">
        <v>2905</v>
      </c>
      <c r="CA1772" s="245">
        <v>41726.731458333335</v>
      </c>
      <c r="CB1772" t="s">
        <v>3727</v>
      </c>
      <c r="CF1772" s="71"/>
      <c r="CG1772" s="71"/>
      <c r="EL1772" s="160"/>
      <c r="FA1772" s="78"/>
    </row>
    <row r="1773" spans="78:157">
      <c r="BZ1773" s="14" t="s">
        <v>2907</v>
      </c>
      <c r="CA1773" s="245">
        <v>41726.731458333335</v>
      </c>
      <c r="CB1773" t="s">
        <v>3728</v>
      </c>
      <c r="CF1773" s="71"/>
      <c r="CG1773" s="71"/>
      <c r="EL1773" s="160"/>
      <c r="FA1773" s="78"/>
    </row>
    <row r="1774" spans="78:157">
      <c r="BZ1774" s="14" t="s">
        <v>2909</v>
      </c>
      <c r="CA1774" s="245">
        <v>41726.731458333335</v>
      </c>
      <c r="CB1774" t="s">
        <v>3729</v>
      </c>
      <c r="CF1774" s="71"/>
      <c r="CG1774" s="71"/>
      <c r="EL1774" s="160"/>
      <c r="FA1774" s="78"/>
    </row>
    <row r="1775" spans="78:157">
      <c r="BZ1775" s="14" t="s">
        <v>2454</v>
      </c>
      <c r="CA1775" s="245">
        <v>41726.731469907405</v>
      </c>
      <c r="CB1775" t="s">
        <v>2220</v>
      </c>
      <c r="CF1775" s="71"/>
      <c r="CG1775" s="71"/>
      <c r="EL1775" s="160"/>
      <c r="FA1775" s="78"/>
    </row>
    <row r="1776" spans="78:157">
      <c r="BZ1776" s="14" t="s">
        <v>427</v>
      </c>
      <c r="CA1776" s="245">
        <v>41726.731469907405</v>
      </c>
      <c r="CB1776" t="s">
        <v>3730</v>
      </c>
      <c r="CF1776" s="71"/>
      <c r="CG1776" s="71"/>
      <c r="EL1776" s="160"/>
      <c r="FA1776" s="78"/>
    </row>
    <row r="1777" spans="78:157">
      <c r="BZ1777" s="14" t="s">
        <v>2903</v>
      </c>
      <c r="CA1777" s="245">
        <v>41726.731469907405</v>
      </c>
      <c r="CB1777" t="s">
        <v>3731</v>
      </c>
      <c r="CF1777" s="71"/>
      <c r="CG1777" s="71"/>
      <c r="EL1777" s="160"/>
      <c r="FA1777" s="78"/>
    </row>
    <row r="1778" spans="78:157">
      <c r="BZ1778" s="14" t="s">
        <v>2905</v>
      </c>
      <c r="CA1778" s="245">
        <v>41726.731469907405</v>
      </c>
      <c r="CB1778" t="s">
        <v>3732</v>
      </c>
      <c r="CF1778" s="71"/>
      <c r="CG1778" s="71"/>
      <c r="EL1778" s="160"/>
      <c r="FA1778" s="78"/>
    </row>
    <row r="1779" spans="78:157">
      <c r="BZ1779" s="14" t="s">
        <v>2907</v>
      </c>
      <c r="CA1779" s="245">
        <v>41726.731469907405</v>
      </c>
      <c r="CB1779" t="s">
        <v>3733</v>
      </c>
      <c r="CF1779" s="71"/>
      <c r="CG1779" s="71"/>
      <c r="EL1779" s="160"/>
      <c r="FA1779" s="78"/>
    </row>
    <row r="1780" spans="78:157">
      <c r="BZ1780" s="14" t="s">
        <v>2909</v>
      </c>
      <c r="CA1780" s="245">
        <v>41726.731469907405</v>
      </c>
      <c r="CB1780" t="s">
        <v>3734</v>
      </c>
      <c r="CF1780" s="71"/>
      <c r="CG1780" s="71"/>
      <c r="EL1780" s="160"/>
      <c r="FA1780" s="78"/>
    </row>
    <row r="1781" spans="78:157">
      <c r="BZ1781" s="14" t="s">
        <v>2454</v>
      </c>
      <c r="CA1781" s="245">
        <v>41726.731481481482</v>
      </c>
      <c r="CB1781" t="s">
        <v>2220</v>
      </c>
      <c r="CF1781" s="71"/>
      <c r="CG1781" s="71"/>
      <c r="EL1781" s="160"/>
      <c r="FA1781" s="78"/>
    </row>
    <row r="1782" spans="78:157">
      <c r="BZ1782" s="14" t="s">
        <v>427</v>
      </c>
      <c r="CA1782" s="245">
        <v>41726.731481481482</v>
      </c>
      <c r="CB1782" t="s">
        <v>3735</v>
      </c>
      <c r="CF1782" s="71"/>
      <c r="CG1782" s="71"/>
      <c r="EL1782" s="160"/>
      <c r="FA1782" s="78"/>
    </row>
    <row r="1783" spans="78:157">
      <c r="BZ1783" s="14" t="s">
        <v>2903</v>
      </c>
      <c r="CA1783" s="245">
        <v>41726.731481481482</v>
      </c>
      <c r="CB1783" t="s">
        <v>3736</v>
      </c>
      <c r="CF1783" s="71"/>
      <c r="CG1783" s="71"/>
      <c r="EL1783" s="160"/>
      <c r="FA1783" s="78"/>
    </row>
    <row r="1784" spans="78:157">
      <c r="BZ1784" s="14" t="s">
        <v>2905</v>
      </c>
      <c r="CA1784" s="245">
        <v>41726.731481481482</v>
      </c>
      <c r="CB1784" t="s">
        <v>3737</v>
      </c>
      <c r="CF1784" s="71"/>
      <c r="CG1784" s="71"/>
      <c r="EL1784" s="160"/>
      <c r="FA1784" s="78"/>
    </row>
    <row r="1785" spans="78:157">
      <c r="BZ1785" s="14" t="s">
        <v>2907</v>
      </c>
      <c r="CA1785" s="245">
        <v>41726.731481481482</v>
      </c>
      <c r="CB1785" t="s">
        <v>3738</v>
      </c>
      <c r="CF1785" s="71"/>
      <c r="CG1785" s="71"/>
      <c r="EL1785" s="160"/>
      <c r="FA1785" s="78"/>
    </row>
    <row r="1786" spans="78:157">
      <c r="BZ1786" s="14" t="s">
        <v>2909</v>
      </c>
      <c r="CA1786" s="245">
        <v>41726.731481481482</v>
      </c>
      <c r="CB1786" t="s">
        <v>3739</v>
      </c>
      <c r="CF1786" s="71"/>
      <c r="CG1786" s="71"/>
      <c r="EL1786" s="160"/>
      <c r="FA1786" s="78"/>
    </row>
    <row r="1787" spans="78:157">
      <c r="BZ1787" s="14" t="s">
        <v>2454</v>
      </c>
      <c r="CA1787" s="245">
        <v>41726.731493055559</v>
      </c>
      <c r="CB1787" t="s">
        <v>2220</v>
      </c>
      <c r="CF1787" s="71"/>
      <c r="CG1787" s="71"/>
      <c r="EL1787" s="160"/>
      <c r="FA1787" s="78"/>
    </row>
    <row r="1788" spans="78:157">
      <c r="BZ1788" s="14" t="s">
        <v>427</v>
      </c>
      <c r="CA1788" s="245">
        <v>41726.731493055559</v>
      </c>
      <c r="CB1788" t="s">
        <v>3740</v>
      </c>
      <c r="CF1788" s="71"/>
      <c r="CG1788" s="71"/>
      <c r="EL1788" s="160"/>
      <c r="FA1788" s="78"/>
    </row>
    <row r="1789" spans="78:157">
      <c r="BZ1789" s="14" t="s">
        <v>2903</v>
      </c>
      <c r="CA1789" s="245">
        <v>41726.731493055559</v>
      </c>
      <c r="CB1789" t="s">
        <v>3741</v>
      </c>
      <c r="CF1789" s="71"/>
      <c r="CG1789" s="71"/>
      <c r="EL1789" s="160"/>
      <c r="FA1789" s="78"/>
    </row>
    <row r="1790" spans="78:157">
      <c r="BZ1790" s="14" t="s">
        <v>2905</v>
      </c>
      <c r="CA1790" s="245">
        <v>41726.731493055559</v>
      </c>
      <c r="CB1790" t="s">
        <v>3742</v>
      </c>
      <c r="CF1790" s="71"/>
      <c r="CG1790" s="71"/>
      <c r="EL1790" s="160"/>
      <c r="FA1790" s="78"/>
    </row>
    <row r="1791" spans="78:157">
      <c r="BZ1791" s="14" t="s">
        <v>2907</v>
      </c>
      <c r="CA1791" s="245">
        <v>41726.731493055559</v>
      </c>
      <c r="CB1791" t="s">
        <v>3743</v>
      </c>
      <c r="CF1791" s="71"/>
      <c r="CG1791" s="71"/>
      <c r="EL1791" s="160"/>
      <c r="FA1791" s="78"/>
    </row>
    <row r="1792" spans="78:157">
      <c r="BZ1792" s="14" t="s">
        <v>2909</v>
      </c>
      <c r="CA1792" s="245">
        <v>41726.731493055559</v>
      </c>
      <c r="CB1792" t="s">
        <v>3744</v>
      </c>
      <c r="CF1792" s="71"/>
      <c r="CG1792" s="71"/>
      <c r="EL1792" s="160"/>
      <c r="FA1792" s="78"/>
    </row>
    <row r="1793" spans="78:157">
      <c r="BZ1793" s="14" t="s">
        <v>2454</v>
      </c>
      <c r="CA1793" s="245">
        <v>41726.731504629628</v>
      </c>
      <c r="CB1793" t="s">
        <v>2220</v>
      </c>
      <c r="CF1793" s="71"/>
      <c r="CG1793" s="71"/>
      <c r="EL1793" s="160"/>
      <c r="FA1793" s="78"/>
    </row>
    <row r="1794" spans="78:157">
      <c r="BZ1794" s="14" t="s">
        <v>427</v>
      </c>
      <c r="CA1794" s="245">
        <v>41726.731504629628</v>
      </c>
      <c r="CB1794" t="s">
        <v>3745</v>
      </c>
      <c r="CF1794" s="71"/>
      <c r="CG1794" s="71"/>
      <c r="EL1794" s="160"/>
      <c r="FA1794" s="78"/>
    </row>
    <row r="1795" spans="78:157">
      <c r="BZ1795" s="14" t="s">
        <v>2903</v>
      </c>
      <c r="CA1795" s="245">
        <v>41726.731504629628</v>
      </c>
      <c r="CB1795" t="s">
        <v>3746</v>
      </c>
      <c r="CF1795" s="71"/>
      <c r="CG1795" s="71"/>
      <c r="EL1795" s="160"/>
      <c r="FA1795" s="78"/>
    </row>
    <row r="1796" spans="78:157">
      <c r="BZ1796" s="14" t="s">
        <v>2905</v>
      </c>
      <c r="CA1796" s="245">
        <v>41726.731504629628</v>
      </c>
      <c r="CB1796" t="s">
        <v>3747</v>
      </c>
      <c r="CF1796" s="71"/>
      <c r="CG1796" s="71"/>
      <c r="EL1796" s="160"/>
      <c r="FA1796" s="78"/>
    </row>
    <row r="1797" spans="78:157">
      <c r="BZ1797" s="14" t="s">
        <v>2907</v>
      </c>
      <c r="CA1797" s="245">
        <v>41726.731504629628</v>
      </c>
      <c r="CB1797" t="s">
        <v>3748</v>
      </c>
      <c r="CF1797" s="71"/>
      <c r="CG1797" s="71"/>
      <c r="EL1797" s="160"/>
      <c r="FA1797" s="78"/>
    </row>
    <row r="1798" spans="78:157">
      <c r="BZ1798" s="14" t="s">
        <v>2909</v>
      </c>
      <c r="CA1798" s="245">
        <v>41726.731504629628</v>
      </c>
      <c r="CB1798" t="s">
        <v>3749</v>
      </c>
      <c r="CF1798" s="71"/>
      <c r="CG1798" s="71"/>
      <c r="EL1798" s="160"/>
      <c r="FA1798" s="78"/>
    </row>
    <row r="1799" spans="78:157">
      <c r="BZ1799" s="14" t="s">
        <v>2454</v>
      </c>
      <c r="CA1799" s="245">
        <v>41726.731516203705</v>
      </c>
      <c r="CB1799" t="s">
        <v>2220</v>
      </c>
      <c r="CF1799" s="71"/>
      <c r="CG1799" s="71"/>
      <c r="EL1799" s="160"/>
      <c r="FA1799" s="78"/>
    </row>
    <row r="1800" spans="78:157">
      <c r="BZ1800" s="14" t="s">
        <v>427</v>
      </c>
      <c r="CA1800" s="245">
        <v>41726.731516203705</v>
      </c>
      <c r="CB1800" t="s">
        <v>3750</v>
      </c>
      <c r="CF1800" s="71"/>
      <c r="CG1800" s="71"/>
      <c r="EL1800" s="160"/>
      <c r="FA1800" s="78"/>
    </row>
    <row r="1801" spans="78:157">
      <c r="BZ1801" s="14" t="s">
        <v>2903</v>
      </c>
      <c r="CA1801" s="245">
        <v>41726.731516203705</v>
      </c>
      <c r="CB1801" t="s">
        <v>3751</v>
      </c>
      <c r="CF1801" s="71"/>
      <c r="CG1801" s="71"/>
      <c r="EL1801" s="160"/>
      <c r="FA1801" s="78"/>
    </row>
    <row r="1802" spans="78:157">
      <c r="BZ1802" s="14" t="s">
        <v>2905</v>
      </c>
      <c r="CA1802" s="245">
        <v>41726.731516203705</v>
      </c>
      <c r="CB1802" t="s">
        <v>3752</v>
      </c>
      <c r="CF1802" s="71"/>
      <c r="CG1802" s="71"/>
      <c r="EL1802" s="160"/>
      <c r="FA1802" s="78"/>
    </row>
    <row r="1803" spans="78:157">
      <c r="BZ1803" s="14" t="s">
        <v>2907</v>
      </c>
      <c r="CA1803" s="245">
        <v>41726.731516203705</v>
      </c>
      <c r="CB1803" t="s">
        <v>3753</v>
      </c>
      <c r="CF1803" s="71"/>
      <c r="CG1803" s="71"/>
      <c r="EL1803" s="160"/>
      <c r="FA1803" s="78"/>
    </row>
    <row r="1804" spans="78:157">
      <c r="BZ1804" s="14" t="s">
        <v>2909</v>
      </c>
      <c r="CA1804" s="245">
        <v>41726.731516203705</v>
      </c>
      <c r="CB1804" t="s">
        <v>3754</v>
      </c>
      <c r="CF1804" s="71"/>
      <c r="CG1804" s="71"/>
      <c r="EL1804" s="160"/>
      <c r="FA1804" s="78"/>
    </row>
    <row r="1805" spans="78:157">
      <c r="BZ1805" s="14" t="s">
        <v>2454</v>
      </c>
      <c r="CA1805" s="245">
        <v>41726.731527777774</v>
      </c>
      <c r="CB1805" t="s">
        <v>2220</v>
      </c>
      <c r="CF1805" s="71"/>
      <c r="CG1805" s="71"/>
      <c r="EL1805" s="160"/>
      <c r="FA1805" s="78"/>
    </row>
    <row r="1806" spans="78:157">
      <c r="BZ1806" s="14" t="s">
        <v>427</v>
      </c>
      <c r="CA1806" s="245">
        <v>41726.731527777774</v>
      </c>
      <c r="CB1806" t="s">
        <v>3755</v>
      </c>
      <c r="CF1806" s="71"/>
      <c r="CG1806" s="71"/>
      <c r="EL1806" s="160"/>
      <c r="FA1806" s="78"/>
    </row>
    <row r="1807" spans="78:157">
      <c r="BZ1807" s="14" t="s">
        <v>2903</v>
      </c>
      <c r="CA1807" s="245">
        <v>41726.731527777774</v>
      </c>
      <c r="CB1807" t="s">
        <v>3756</v>
      </c>
      <c r="CF1807" s="71"/>
      <c r="CG1807" s="71"/>
      <c r="EL1807" s="160"/>
      <c r="FA1807" s="78"/>
    </row>
    <row r="1808" spans="78:157">
      <c r="BZ1808" s="14" t="s">
        <v>2905</v>
      </c>
      <c r="CA1808" s="245">
        <v>41726.731527777774</v>
      </c>
      <c r="CB1808" t="s">
        <v>3757</v>
      </c>
      <c r="CF1808" s="71"/>
      <c r="CG1808" s="71"/>
      <c r="EL1808" s="160"/>
      <c r="FA1808" s="78"/>
    </row>
    <row r="1809" spans="78:157">
      <c r="BZ1809" s="14" t="s">
        <v>2907</v>
      </c>
      <c r="CA1809" s="245">
        <v>41726.731527777774</v>
      </c>
      <c r="CB1809" t="s">
        <v>3758</v>
      </c>
      <c r="CF1809" s="71"/>
      <c r="CG1809" s="71"/>
      <c r="EL1809" s="160"/>
      <c r="FA1809" s="78"/>
    </row>
    <row r="1810" spans="78:157">
      <c r="BZ1810" s="14" t="s">
        <v>2909</v>
      </c>
      <c r="CA1810" s="245">
        <v>41726.731527777774</v>
      </c>
      <c r="CB1810" t="s">
        <v>3759</v>
      </c>
      <c r="CF1810" s="71"/>
      <c r="CG1810" s="71"/>
      <c r="EL1810" s="160"/>
      <c r="FA1810" s="78"/>
    </row>
    <row r="1811" spans="78:157">
      <c r="BZ1811" s="14" t="s">
        <v>2454</v>
      </c>
      <c r="CA1811" s="245">
        <v>41726.731539351851</v>
      </c>
      <c r="CB1811" t="s">
        <v>2220</v>
      </c>
      <c r="CF1811" s="71"/>
      <c r="CG1811" s="71"/>
      <c r="EL1811" s="160"/>
      <c r="FA1811" s="78"/>
    </row>
    <row r="1812" spans="78:157">
      <c r="BZ1812" s="14" t="s">
        <v>427</v>
      </c>
      <c r="CA1812" s="245">
        <v>41726.731539351851</v>
      </c>
      <c r="CB1812" t="s">
        <v>3760</v>
      </c>
      <c r="CF1812" s="71"/>
      <c r="CG1812" s="71"/>
      <c r="EL1812" s="160"/>
      <c r="FA1812" s="78"/>
    </row>
    <row r="1813" spans="78:157">
      <c r="BZ1813" s="14" t="s">
        <v>2903</v>
      </c>
      <c r="CA1813" s="245">
        <v>41726.731539351851</v>
      </c>
      <c r="CB1813" t="s">
        <v>3761</v>
      </c>
      <c r="CF1813" s="71"/>
      <c r="CG1813" s="71"/>
      <c r="EL1813" s="160"/>
      <c r="FA1813" s="78"/>
    </row>
    <row r="1814" spans="78:157">
      <c r="BZ1814" s="14" t="s">
        <v>2905</v>
      </c>
      <c r="CA1814" s="245">
        <v>41726.731539351851</v>
      </c>
      <c r="CB1814" t="s">
        <v>3762</v>
      </c>
      <c r="CF1814" s="71"/>
      <c r="CG1814" s="71"/>
      <c r="EL1814" s="160"/>
      <c r="FA1814" s="78"/>
    </row>
    <row r="1815" spans="78:157">
      <c r="BZ1815" s="14" t="s">
        <v>2907</v>
      </c>
      <c r="CA1815" s="245">
        <v>41726.731539351851</v>
      </c>
      <c r="CB1815" t="s">
        <v>3763</v>
      </c>
      <c r="CF1815" s="71"/>
      <c r="CG1815" s="71"/>
      <c r="EL1815" s="160"/>
      <c r="FA1815" s="78"/>
    </row>
    <row r="1816" spans="78:157">
      <c r="BZ1816" s="14" t="s">
        <v>2909</v>
      </c>
      <c r="CA1816" s="245">
        <v>41726.731539351851</v>
      </c>
      <c r="CB1816" t="s">
        <v>3764</v>
      </c>
      <c r="CF1816" s="71"/>
      <c r="CG1816" s="71"/>
      <c r="EL1816" s="160"/>
      <c r="FA1816" s="78"/>
    </row>
    <row r="1817" spans="78:157">
      <c r="BZ1817" s="14" t="s">
        <v>2454</v>
      </c>
      <c r="CA1817" s="245">
        <v>41726.731550925928</v>
      </c>
      <c r="CB1817" t="s">
        <v>2220</v>
      </c>
      <c r="CF1817" s="71"/>
      <c r="CG1817" s="71"/>
      <c r="EL1817" s="160"/>
      <c r="FA1817" s="78"/>
    </row>
    <row r="1818" spans="78:157">
      <c r="BZ1818" s="14" t="s">
        <v>427</v>
      </c>
      <c r="CA1818" s="245">
        <v>41726.731550925928</v>
      </c>
      <c r="CB1818" t="s">
        <v>3765</v>
      </c>
      <c r="CF1818" s="71"/>
      <c r="CG1818" s="71"/>
      <c r="EL1818" s="160"/>
      <c r="FA1818" s="78"/>
    </row>
    <row r="1819" spans="78:157">
      <c r="BZ1819" s="14" t="s">
        <v>2903</v>
      </c>
      <c r="CA1819" s="245">
        <v>41726.731550925928</v>
      </c>
      <c r="CB1819" t="s">
        <v>3766</v>
      </c>
      <c r="CF1819" s="71"/>
      <c r="CG1819" s="71"/>
      <c r="EL1819" s="160"/>
      <c r="FA1819" s="78"/>
    </row>
    <row r="1820" spans="78:157">
      <c r="BZ1820" s="14" t="s">
        <v>2905</v>
      </c>
      <c r="CA1820" s="245">
        <v>41726.731550925928</v>
      </c>
      <c r="CB1820" t="s">
        <v>3767</v>
      </c>
      <c r="CF1820" s="71"/>
      <c r="CG1820" s="71"/>
      <c r="EL1820" s="160"/>
      <c r="FA1820" s="78"/>
    </row>
    <row r="1821" spans="78:157">
      <c r="BZ1821" s="14" t="s">
        <v>2907</v>
      </c>
      <c r="CA1821" s="245">
        <v>41726.731550925928</v>
      </c>
      <c r="CB1821" t="s">
        <v>3768</v>
      </c>
      <c r="CF1821" s="71"/>
      <c r="CG1821" s="71"/>
      <c r="EL1821" s="160"/>
      <c r="FA1821" s="78"/>
    </row>
    <row r="1822" spans="78:157">
      <c r="BZ1822" s="14" t="s">
        <v>2909</v>
      </c>
      <c r="CA1822" s="245">
        <v>41726.731550925928</v>
      </c>
      <c r="CB1822" t="s">
        <v>3769</v>
      </c>
      <c r="CF1822" s="71"/>
      <c r="CG1822" s="71"/>
      <c r="EL1822" s="160"/>
      <c r="FA1822" s="78"/>
    </row>
    <row r="1823" spans="78:157">
      <c r="BZ1823" s="14" t="s">
        <v>2454</v>
      </c>
      <c r="CA1823" s="245">
        <v>41726.731550925928</v>
      </c>
      <c r="CB1823" t="s">
        <v>2220</v>
      </c>
      <c r="CF1823" s="71"/>
      <c r="CG1823" s="71"/>
      <c r="EL1823" s="160"/>
      <c r="FA1823" s="78"/>
    </row>
    <row r="1824" spans="78:157">
      <c r="BZ1824" s="14" t="s">
        <v>427</v>
      </c>
      <c r="CA1824" s="245">
        <v>41726.731562499997</v>
      </c>
      <c r="CB1824" t="s">
        <v>3770</v>
      </c>
      <c r="CF1824" s="71"/>
      <c r="CG1824" s="71"/>
      <c r="EL1824" s="160"/>
      <c r="FA1824" s="78"/>
    </row>
    <row r="1825" spans="78:157">
      <c r="BZ1825" s="14" t="s">
        <v>2903</v>
      </c>
      <c r="CA1825" s="245">
        <v>41726.731562499997</v>
      </c>
      <c r="CB1825" t="s">
        <v>3771</v>
      </c>
      <c r="CF1825" s="71"/>
      <c r="CG1825" s="71"/>
      <c r="EL1825" s="160"/>
      <c r="FA1825" s="78"/>
    </row>
    <row r="1826" spans="78:157">
      <c r="BZ1826" s="14" t="s">
        <v>2905</v>
      </c>
      <c r="CA1826" s="245">
        <v>41726.731562499997</v>
      </c>
      <c r="CB1826" t="s">
        <v>3772</v>
      </c>
      <c r="CF1826" s="71"/>
      <c r="CG1826" s="71"/>
      <c r="EL1826" s="160"/>
      <c r="FA1826" s="78"/>
    </row>
    <row r="1827" spans="78:157">
      <c r="BZ1827" s="14" t="s">
        <v>2907</v>
      </c>
      <c r="CA1827" s="245">
        <v>41726.731562499997</v>
      </c>
      <c r="CB1827" t="s">
        <v>3773</v>
      </c>
      <c r="CF1827" s="71"/>
      <c r="CG1827" s="71"/>
      <c r="EL1827" s="160"/>
      <c r="FA1827" s="78"/>
    </row>
    <row r="1828" spans="78:157">
      <c r="BZ1828" s="14" t="s">
        <v>2909</v>
      </c>
      <c r="CA1828" s="245">
        <v>41726.731562499997</v>
      </c>
      <c r="CB1828" t="s">
        <v>3774</v>
      </c>
      <c r="CF1828" s="71"/>
      <c r="CG1828" s="71"/>
      <c r="EL1828" s="160"/>
      <c r="FA1828" s="78"/>
    </row>
    <row r="1829" spans="78:157">
      <c r="BZ1829" s="14" t="s">
        <v>2454</v>
      </c>
      <c r="CA1829" s="245">
        <v>41726.731562499997</v>
      </c>
      <c r="CB1829" t="s">
        <v>2220</v>
      </c>
      <c r="CF1829" s="71"/>
      <c r="CG1829" s="71"/>
      <c r="EL1829" s="160"/>
      <c r="FA1829" s="78"/>
    </row>
    <row r="1830" spans="78:157">
      <c r="BZ1830" s="14" t="s">
        <v>427</v>
      </c>
      <c r="CA1830" s="245">
        <v>41726.731574074074</v>
      </c>
      <c r="CB1830" t="s">
        <v>3775</v>
      </c>
      <c r="CF1830" s="71"/>
      <c r="CG1830" s="71"/>
      <c r="EL1830" s="160"/>
      <c r="FA1830" s="78"/>
    </row>
    <row r="1831" spans="78:157">
      <c r="BZ1831" s="14" t="s">
        <v>2903</v>
      </c>
      <c r="CA1831" s="245">
        <v>41726.731574074074</v>
      </c>
      <c r="CB1831" t="s">
        <v>3776</v>
      </c>
      <c r="CF1831" s="71"/>
      <c r="CG1831" s="71"/>
      <c r="EL1831" s="160"/>
      <c r="FA1831" s="78"/>
    </row>
    <row r="1832" spans="78:157">
      <c r="BZ1832" s="14" t="s">
        <v>2905</v>
      </c>
      <c r="CA1832" s="245">
        <v>41726.731574074074</v>
      </c>
      <c r="CB1832" t="s">
        <v>3777</v>
      </c>
      <c r="CF1832" s="71"/>
      <c r="CG1832" s="71"/>
      <c r="EL1832" s="160"/>
      <c r="FA1832" s="78"/>
    </row>
    <row r="1833" spans="78:157">
      <c r="BZ1833" s="14" t="s">
        <v>2907</v>
      </c>
      <c r="CA1833" s="245">
        <v>41726.731574074074</v>
      </c>
      <c r="CB1833" t="s">
        <v>3778</v>
      </c>
      <c r="CF1833" s="71"/>
      <c r="CG1833" s="71"/>
      <c r="EL1833" s="160"/>
      <c r="FA1833" s="78"/>
    </row>
    <row r="1834" spans="78:157">
      <c r="BZ1834" s="14" t="s">
        <v>2909</v>
      </c>
      <c r="CA1834" s="245">
        <v>41726.731574074074</v>
      </c>
      <c r="CB1834" t="s">
        <v>3779</v>
      </c>
      <c r="CF1834" s="71"/>
      <c r="CG1834" s="71"/>
      <c r="EL1834" s="160"/>
      <c r="FA1834" s="78"/>
    </row>
    <row r="1835" spans="78:157">
      <c r="BZ1835" s="14" t="s">
        <v>2454</v>
      </c>
      <c r="CA1835" s="245">
        <v>41726.731574074074</v>
      </c>
      <c r="CB1835" t="s">
        <v>2220</v>
      </c>
      <c r="CF1835" s="71"/>
      <c r="CG1835" s="71"/>
      <c r="EL1835" s="160"/>
      <c r="FA1835" s="78"/>
    </row>
    <row r="1836" spans="78:157">
      <c r="BZ1836" s="14" t="s">
        <v>427</v>
      </c>
      <c r="CA1836" s="245">
        <v>41726.731585648151</v>
      </c>
      <c r="CB1836" t="s">
        <v>3780</v>
      </c>
      <c r="CF1836" s="71"/>
      <c r="CG1836" s="71"/>
      <c r="EL1836" s="160"/>
      <c r="FA1836" s="78"/>
    </row>
    <row r="1837" spans="78:157">
      <c r="BZ1837" s="14" t="s">
        <v>2903</v>
      </c>
      <c r="CA1837" s="245">
        <v>41726.731585648151</v>
      </c>
      <c r="CB1837" t="s">
        <v>3781</v>
      </c>
      <c r="CF1837" s="71"/>
      <c r="CG1837" s="71"/>
      <c r="EL1837" s="160"/>
      <c r="FA1837" s="78"/>
    </row>
    <row r="1838" spans="78:157">
      <c r="BZ1838" s="14" t="s">
        <v>2905</v>
      </c>
      <c r="CA1838" s="245">
        <v>41726.731585648151</v>
      </c>
      <c r="CB1838" t="s">
        <v>3782</v>
      </c>
      <c r="CF1838" s="71"/>
      <c r="CG1838" s="71"/>
      <c r="EL1838" s="160"/>
      <c r="FA1838" s="78"/>
    </row>
    <row r="1839" spans="78:157">
      <c r="BZ1839" s="14" t="s">
        <v>2907</v>
      </c>
      <c r="CA1839" s="245">
        <v>41726.731585648151</v>
      </c>
      <c r="CB1839" t="s">
        <v>3783</v>
      </c>
      <c r="CF1839" s="71"/>
      <c r="CG1839" s="71"/>
      <c r="EL1839" s="160"/>
      <c r="FA1839" s="78"/>
    </row>
    <row r="1840" spans="78:157">
      <c r="BZ1840" s="14" t="s">
        <v>2909</v>
      </c>
      <c r="CA1840" s="245">
        <v>41726.731585648151</v>
      </c>
      <c r="CB1840" t="s">
        <v>3784</v>
      </c>
      <c r="CF1840" s="71"/>
      <c r="CG1840" s="71"/>
      <c r="EL1840" s="160"/>
      <c r="FA1840" s="78"/>
    </row>
    <row r="1841" spans="78:157">
      <c r="BZ1841" s="14" t="s">
        <v>2454</v>
      </c>
      <c r="CA1841" s="245">
        <v>41726.731585648151</v>
      </c>
      <c r="CB1841" t="s">
        <v>2220</v>
      </c>
      <c r="CF1841" s="71"/>
      <c r="CG1841" s="71"/>
      <c r="EL1841" s="160"/>
      <c r="FA1841" s="78"/>
    </row>
    <row r="1842" spans="78:157">
      <c r="BZ1842" s="14" t="s">
        <v>427</v>
      </c>
      <c r="CA1842" s="245">
        <v>41726.73159722222</v>
      </c>
      <c r="CB1842" t="s">
        <v>3785</v>
      </c>
      <c r="CF1842" s="71"/>
      <c r="CG1842" s="71"/>
      <c r="EL1842" s="160"/>
      <c r="FA1842" s="78"/>
    </row>
    <row r="1843" spans="78:157">
      <c r="BZ1843" s="14" t="s">
        <v>2903</v>
      </c>
      <c r="CA1843" s="245">
        <v>41726.73159722222</v>
      </c>
      <c r="CB1843" t="s">
        <v>3786</v>
      </c>
      <c r="CF1843" s="71"/>
      <c r="CG1843" s="71"/>
      <c r="EL1843" s="160"/>
      <c r="FA1843" s="78"/>
    </row>
    <row r="1844" spans="78:157">
      <c r="BZ1844" s="14" t="s">
        <v>2905</v>
      </c>
      <c r="CA1844" s="245">
        <v>41726.73159722222</v>
      </c>
      <c r="CB1844" t="s">
        <v>3787</v>
      </c>
      <c r="CF1844" s="71"/>
      <c r="CG1844" s="71"/>
      <c r="EL1844" s="160"/>
      <c r="FA1844" s="78"/>
    </row>
    <row r="1845" spans="78:157">
      <c r="BZ1845" s="14" t="s">
        <v>2907</v>
      </c>
      <c r="CA1845" s="245">
        <v>41726.73159722222</v>
      </c>
      <c r="CB1845" t="s">
        <v>3788</v>
      </c>
      <c r="CF1845" s="71"/>
      <c r="CG1845" s="71"/>
      <c r="EL1845" s="160"/>
      <c r="FA1845" s="78"/>
    </row>
    <row r="1846" spans="78:157">
      <c r="BZ1846" s="14" t="s">
        <v>2909</v>
      </c>
      <c r="CA1846" s="245">
        <v>41726.73159722222</v>
      </c>
      <c r="CB1846" t="s">
        <v>3789</v>
      </c>
      <c r="CF1846" s="71"/>
      <c r="CG1846" s="71"/>
      <c r="EL1846" s="160"/>
      <c r="FA1846" s="78"/>
    </row>
    <row r="1847" spans="78:157">
      <c r="BZ1847" s="14" t="s">
        <v>2454</v>
      </c>
      <c r="CA1847" s="245">
        <v>41726.73159722222</v>
      </c>
      <c r="CB1847" t="s">
        <v>2220</v>
      </c>
      <c r="CF1847" s="71"/>
      <c r="CG1847" s="71"/>
      <c r="EL1847" s="160"/>
      <c r="FA1847" s="78"/>
    </row>
    <row r="1848" spans="78:157">
      <c r="BZ1848" s="14" t="s">
        <v>427</v>
      </c>
      <c r="CA1848" s="245">
        <v>41726.73159722222</v>
      </c>
      <c r="CB1848" t="s">
        <v>3790</v>
      </c>
      <c r="CF1848" s="71"/>
      <c r="CG1848" s="71"/>
      <c r="EL1848" s="160"/>
      <c r="FA1848" s="78"/>
    </row>
    <row r="1849" spans="78:157">
      <c r="BZ1849" s="14" t="s">
        <v>2903</v>
      </c>
      <c r="CA1849" s="245">
        <v>41726.731608796297</v>
      </c>
      <c r="CB1849" t="s">
        <v>3791</v>
      </c>
      <c r="CF1849" s="71"/>
      <c r="CG1849" s="71"/>
      <c r="EL1849" s="160"/>
      <c r="FA1849" s="78"/>
    </row>
    <row r="1850" spans="78:157">
      <c r="BZ1850" s="14" t="s">
        <v>2905</v>
      </c>
      <c r="CA1850" s="245">
        <v>41726.731608796297</v>
      </c>
      <c r="CB1850" t="s">
        <v>3792</v>
      </c>
      <c r="CF1850" s="71"/>
      <c r="CG1850" s="71"/>
      <c r="EL1850" s="160"/>
      <c r="FA1850" s="78"/>
    </row>
    <row r="1851" spans="78:157">
      <c r="BZ1851" s="14" t="s">
        <v>2907</v>
      </c>
      <c r="CA1851" s="245">
        <v>41726.731608796297</v>
      </c>
      <c r="CB1851" t="s">
        <v>3793</v>
      </c>
      <c r="CF1851" s="71"/>
      <c r="CG1851" s="71"/>
      <c r="EL1851" s="160"/>
      <c r="FA1851" s="78"/>
    </row>
    <row r="1852" spans="78:157">
      <c r="BZ1852" s="14" t="s">
        <v>2909</v>
      </c>
      <c r="CA1852" s="245">
        <v>41726.731608796297</v>
      </c>
      <c r="CB1852" t="s">
        <v>3794</v>
      </c>
      <c r="CF1852" s="71"/>
      <c r="CG1852" s="71"/>
      <c r="EL1852" s="160"/>
      <c r="FA1852" s="78"/>
    </row>
    <row r="1853" spans="78:157">
      <c r="BZ1853" s="14" t="s">
        <v>2454</v>
      </c>
      <c r="CA1853" s="245">
        <v>41726.731608796297</v>
      </c>
      <c r="CB1853" t="s">
        <v>2220</v>
      </c>
      <c r="CF1853" s="71"/>
      <c r="CG1853" s="71"/>
      <c r="EL1853" s="160"/>
      <c r="FA1853" s="78"/>
    </row>
    <row r="1854" spans="78:157">
      <c r="BZ1854" s="14" t="s">
        <v>427</v>
      </c>
      <c r="CA1854" s="245">
        <v>41726.731608796297</v>
      </c>
      <c r="CB1854" t="s">
        <v>3795</v>
      </c>
      <c r="CF1854" s="71"/>
      <c r="CG1854" s="71"/>
      <c r="EL1854" s="160"/>
      <c r="FA1854" s="78"/>
    </row>
    <row r="1855" spans="78:157">
      <c r="BZ1855" s="14" t="s">
        <v>2903</v>
      </c>
      <c r="CA1855" s="245">
        <v>41726.731620370374</v>
      </c>
      <c r="CB1855" t="s">
        <v>3796</v>
      </c>
      <c r="CF1855" s="71"/>
      <c r="CG1855" s="71"/>
      <c r="EL1855" s="160"/>
      <c r="FA1855" s="78"/>
    </row>
    <row r="1856" spans="78:157">
      <c r="BZ1856" s="14" t="s">
        <v>2905</v>
      </c>
      <c r="CA1856" s="245">
        <v>41726.731620370374</v>
      </c>
      <c r="CB1856" t="s">
        <v>3797</v>
      </c>
      <c r="CF1856" s="71"/>
      <c r="CG1856" s="71"/>
      <c r="EL1856" s="160"/>
      <c r="FA1856" s="78"/>
    </row>
    <row r="1857" spans="78:157">
      <c r="BZ1857" s="14" t="s">
        <v>2907</v>
      </c>
      <c r="CA1857" s="245">
        <v>41726.731620370374</v>
      </c>
      <c r="CB1857" t="s">
        <v>3798</v>
      </c>
      <c r="CF1857" s="71"/>
      <c r="CG1857" s="71"/>
      <c r="EL1857" s="160"/>
      <c r="FA1857" s="78"/>
    </row>
    <row r="1858" spans="78:157">
      <c r="BZ1858" s="14" t="s">
        <v>2909</v>
      </c>
      <c r="CA1858" s="245">
        <v>41726.731620370374</v>
      </c>
      <c r="CB1858" t="s">
        <v>3799</v>
      </c>
      <c r="CF1858" s="71"/>
      <c r="CG1858" s="71"/>
      <c r="EL1858" s="160"/>
      <c r="FA1858" s="78"/>
    </row>
    <row r="1859" spans="78:157">
      <c r="BZ1859" s="14" t="s">
        <v>2454</v>
      </c>
      <c r="CA1859" s="245">
        <v>41726.731620370374</v>
      </c>
      <c r="CB1859" t="s">
        <v>2220</v>
      </c>
      <c r="CF1859" s="71"/>
      <c r="CG1859" s="71"/>
      <c r="EL1859" s="160"/>
      <c r="FA1859" s="78"/>
    </row>
    <row r="1860" spans="78:157">
      <c r="BZ1860" s="14" t="s">
        <v>427</v>
      </c>
      <c r="CA1860" s="245">
        <v>41726.731620370374</v>
      </c>
      <c r="CB1860" t="s">
        <v>3800</v>
      </c>
      <c r="CF1860" s="71"/>
      <c r="CG1860" s="71"/>
      <c r="EL1860" s="160"/>
      <c r="FA1860" s="78"/>
    </row>
    <row r="1861" spans="78:157">
      <c r="BZ1861" s="14" t="s">
        <v>2903</v>
      </c>
      <c r="CA1861" s="245">
        <v>41726.731631944444</v>
      </c>
      <c r="CB1861" t="s">
        <v>3801</v>
      </c>
      <c r="CF1861" s="71"/>
      <c r="CG1861" s="71"/>
      <c r="EL1861" s="160"/>
      <c r="FA1861" s="78"/>
    </row>
    <row r="1862" spans="78:157">
      <c r="BZ1862" s="14" t="s">
        <v>2905</v>
      </c>
      <c r="CA1862" s="245">
        <v>41726.731631944444</v>
      </c>
      <c r="CB1862" t="s">
        <v>3802</v>
      </c>
      <c r="CF1862" s="71"/>
      <c r="CG1862" s="71"/>
      <c r="EL1862" s="160"/>
      <c r="FA1862" s="78"/>
    </row>
    <row r="1863" spans="78:157">
      <c r="BZ1863" s="14" t="s">
        <v>2907</v>
      </c>
      <c r="CA1863" s="245">
        <v>41726.731631944444</v>
      </c>
      <c r="CB1863" t="s">
        <v>3803</v>
      </c>
      <c r="CF1863" s="71"/>
      <c r="CG1863" s="71"/>
      <c r="EL1863" s="160"/>
      <c r="FA1863" s="78"/>
    </row>
    <row r="1864" spans="78:157">
      <c r="BZ1864" s="14" t="s">
        <v>2909</v>
      </c>
      <c r="CA1864" s="245">
        <v>41726.731631944444</v>
      </c>
      <c r="CB1864" t="s">
        <v>3804</v>
      </c>
      <c r="CF1864" s="71"/>
      <c r="CG1864" s="71"/>
      <c r="EL1864" s="160"/>
      <c r="FA1864" s="78"/>
    </row>
    <row r="1865" spans="78:157">
      <c r="BZ1865" s="14" t="s">
        <v>2454</v>
      </c>
      <c r="CA1865" s="245">
        <v>41726.731631944444</v>
      </c>
      <c r="CB1865" t="s">
        <v>2220</v>
      </c>
      <c r="CF1865" s="71"/>
      <c r="CG1865" s="71"/>
      <c r="EL1865" s="160"/>
      <c r="FA1865" s="78"/>
    </row>
    <row r="1866" spans="78:157">
      <c r="BZ1866" s="14" t="s">
        <v>427</v>
      </c>
      <c r="CA1866" s="245">
        <v>41726.731631944444</v>
      </c>
      <c r="CB1866" t="s">
        <v>3805</v>
      </c>
      <c r="CF1866" s="71"/>
      <c r="CG1866" s="71"/>
      <c r="EL1866" s="160"/>
      <c r="FA1866" s="78"/>
    </row>
    <row r="1867" spans="78:157">
      <c r="BZ1867" s="14" t="s">
        <v>2903</v>
      </c>
      <c r="CA1867" s="245">
        <v>41726.73164351852</v>
      </c>
      <c r="CB1867" t="s">
        <v>3806</v>
      </c>
      <c r="CF1867" s="71"/>
      <c r="CG1867" s="71"/>
      <c r="EL1867" s="160"/>
      <c r="FA1867" s="78"/>
    </row>
    <row r="1868" spans="78:157">
      <c r="BZ1868" s="14" t="s">
        <v>2905</v>
      </c>
      <c r="CA1868" s="245">
        <v>41726.73164351852</v>
      </c>
      <c r="CB1868" t="s">
        <v>3807</v>
      </c>
      <c r="CF1868" s="71"/>
      <c r="CG1868" s="71"/>
      <c r="EL1868" s="160"/>
      <c r="FA1868" s="78"/>
    </row>
    <row r="1869" spans="78:157">
      <c r="BZ1869" s="14" t="s">
        <v>2907</v>
      </c>
      <c r="CA1869" s="245">
        <v>41726.73164351852</v>
      </c>
      <c r="CB1869" t="s">
        <v>3808</v>
      </c>
      <c r="CF1869" s="71"/>
      <c r="CG1869" s="71"/>
      <c r="EL1869" s="160"/>
      <c r="FA1869" s="78"/>
    </row>
    <row r="1870" spans="78:157">
      <c r="BZ1870" s="14" t="s">
        <v>2909</v>
      </c>
      <c r="CA1870" s="245">
        <v>41726.73164351852</v>
      </c>
      <c r="CB1870" t="s">
        <v>3809</v>
      </c>
      <c r="CF1870" s="71"/>
      <c r="CG1870" s="71"/>
      <c r="EL1870" s="160"/>
      <c r="FA1870" s="78"/>
    </row>
    <row r="1871" spans="78:157">
      <c r="BZ1871" s="14" t="s">
        <v>2454</v>
      </c>
      <c r="CA1871" s="245">
        <v>41726.73164351852</v>
      </c>
      <c r="CB1871" t="s">
        <v>2220</v>
      </c>
      <c r="CF1871" s="71"/>
      <c r="CG1871" s="71"/>
      <c r="EL1871" s="160"/>
      <c r="FA1871" s="78"/>
    </row>
    <row r="1872" spans="78:157">
      <c r="BZ1872" s="14" t="s">
        <v>427</v>
      </c>
      <c r="CA1872" s="245">
        <v>41726.73164351852</v>
      </c>
      <c r="CB1872" t="s">
        <v>3810</v>
      </c>
      <c r="CF1872" s="71"/>
      <c r="CG1872" s="71"/>
      <c r="EL1872" s="160"/>
      <c r="FA1872" s="78"/>
    </row>
    <row r="1873" spans="78:157">
      <c r="BZ1873" s="14" t="s">
        <v>2903</v>
      </c>
      <c r="CA1873" s="245">
        <v>41726.73164351852</v>
      </c>
      <c r="CB1873" t="s">
        <v>3811</v>
      </c>
      <c r="CF1873" s="71"/>
      <c r="CG1873" s="71"/>
      <c r="EL1873" s="160"/>
      <c r="FA1873" s="78"/>
    </row>
    <row r="1874" spans="78:157">
      <c r="BZ1874" s="14" t="s">
        <v>2905</v>
      </c>
      <c r="CA1874" s="245">
        <v>41726.73165509259</v>
      </c>
      <c r="CB1874" t="s">
        <v>3812</v>
      </c>
      <c r="CF1874" s="71"/>
      <c r="CG1874" s="71"/>
      <c r="EL1874" s="160"/>
      <c r="FA1874" s="78"/>
    </row>
    <row r="1875" spans="78:157">
      <c r="BZ1875" s="14" t="s">
        <v>2907</v>
      </c>
      <c r="CA1875" s="245">
        <v>41726.73165509259</v>
      </c>
      <c r="CB1875" t="s">
        <v>3813</v>
      </c>
      <c r="CF1875" s="71"/>
      <c r="CG1875" s="71"/>
      <c r="EL1875" s="160"/>
      <c r="FA1875" s="78"/>
    </row>
    <row r="1876" spans="78:157">
      <c r="BZ1876" s="14" t="s">
        <v>2909</v>
      </c>
      <c r="CA1876" s="245">
        <v>41726.73165509259</v>
      </c>
      <c r="CB1876" t="s">
        <v>3814</v>
      </c>
      <c r="CF1876" s="71"/>
      <c r="CG1876" s="71"/>
      <c r="EL1876" s="160"/>
      <c r="FA1876" s="78"/>
    </row>
    <row r="1877" spans="78:157">
      <c r="BZ1877" s="14" t="s">
        <v>2454</v>
      </c>
      <c r="CA1877" s="245">
        <v>41726.73165509259</v>
      </c>
      <c r="CB1877" t="s">
        <v>2220</v>
      </c>
      <c r="CF1877" s="71"/>
      <c r="CG1877" s="71"/>
      <c r="EL1877" s="160"/>
      <c r="FA1877" s="78"/>
    </row>
    <row r="1878" spans="78:157">
      <c r="BZ1878" s="14" t="s">
        <v>427</v>
      </c>
      <c r="CA1878" s="245">
        <v>41726.73165509259</v>
      </c>
      <c r="CB1878" t="s">
        <v>3815</v>
      </c>
      <c r="CF1878" s="71"/>
      <c r="CG1878" s="71"/>
      <c r="EL1878" s="160"/>
      <c r="FA1878" s="78"/>
    </row>
    <row r="1879" spans="78:157">
      <c r="BZ1879" s="14" t="s">
        <v>2903</v>
      </c>
      <c r="CA1879" s="245">
        <v>41726.73165509259</v>
      </c>
      <c r="CB1879" t="s">
        <v>3816</v>
      </c>
      <c r="CF1879" s="71"/>
      <c r="CG1879" s="71"/>
      <c r="EL1879" s="160"/>
      <c r="FA1879" s="78"/>
    </row>
    <row r="1880" spans="78:157">
      <c r="BZ1880" s="14" t="s">
        <v>2905</v>
      </c>
      <c r="CA1880" s="245">
        <v>41726.731666666667</v>
      </c>
      <c r="CB1880" t="s">
        <v>3817</v>
      </c>
      <c r="CF1880" s="71"/>
      <c r="CG1880" s="71"/>
      <c r="EL1880" s="160"/>
      <c r="FA1880" s="78"/>
    </row>
    <row r="1881" spans="78:157">
      <c r="BZ1881" s="14" t="s">
        <v>2907</v>
      </c>
      <c r="CA1881" s="245">
        <v>41726.731666666667</v>
      </c>
      <c r="CB1881" t="s">
        <v>3818</v>
      </c>
      <c r="CF1881" s="71"/>
      <c r="CG1881" s="71"/>
      <c r="EL1881" s="160"/>
      <c r="FA1881" s="78"/>
    </row>
    <row r="1882" spans="78:157">
      <c r="BZ1882" s="14" t="s">
        <v>2909</v>
      </c>
      <c r="CA1882" s="245">
        <v>41726.731666666667</v>
      </c>
      <c r="CB1882" t="s">
        <v>3819</v>
      </c>
      <c r="CF1882" s="71"/>
      <c r="CG1882" s="71"/>
      <c r="EL1882" s="160"/>
      <c r="FA1882" s="78"/>
    </row>
    <row r="1883" spans="78:157">
      <c r="BZ1883" s="14" t="s">
        <v>2454</v>
      </c>
      <c r="CA1883" s="245">
        <v>41726.731666666667</v>
      </c>
      <c r="CB1883" t="s">
        <v>2220</v>
      </c>
      <c r="CF1883" s="71"/>
      <c r="CG1883" s="71"/>
      <c r="EL1883" s="160"/>
      <c r="FA1883" s="78"/>
    </row>
    <row r="1884" spans="78:157">
      <c r="BZ1884" s="14" t="s">
        <v>427</v>
      </c>
      <c r="CA1884" s="245">
        <v>41726.731666666667</v>
      </c>
      <c r="CB1884" t="s">
        <v>3820</v>
      </c>
      <c r="CF1884" s="71"/>
      <c r="CG1884" s="71"/>
      <c r="EL1884" s="160"/>
      <c r="FA1884" s="78"/>
    </row>
    <row r="1885" spans="78:157">
      <c r="BZ1885" s="14" t="s">
        <v>2903</v>
      </c>
      <c r="CA1885" s="245">
        <v>41726.731666666667</v>
      </c>
      <c r="CB1885" t="s">
        <v>3821</v>
      </c>
      <c r="CF1885" s="71"/>
      <c r="CG1885" s="71"/>
      <c r="EL1885" s="160"/>
      <c r="FA1885" s="78"/>
    </row>
    <row r="1886" spans="78:157">
      <c r="BZ1886" s="14" t="s">
        <v>2905</v>
      </c>
      <c r="CA1886" s="245">
        <v>41726.731678240743</v>
      </c>
      <c r="CB1886" t="s">
        <v>3822</v>
      </c>
      <c r="CF1886" s="71"/>
      <c r="CG1886" s="71"/>
      <c r="EL1886" s="160"/>
      <c r="FA1886" s="78"/>
    </row>
    <row r="1887" spans="78:157">
      <c r="BZ1887" s="14" t="s">
        <v>2907</v>
      </c>
      <c r="CA1887" s="245">
        <v>41726.731678240743</v>
      </c>
      <c r="CB1887" t="s">
        <v>3823</v>
      </c>
      <c r="CF1887" s="71"/>
      <c r="CG1887" s="71"/>
      <c r="EL1887" s="160"/>
      <c r="FA1887" s="78"/>
    </row>
    <row r="1888" spans="78:157">
      <c r="BZ1888" s="14" t="s">
        <v>2909</v>
      </c>
      <c r="CA1888" s="245">
        <v>41726.731678240743</v>
      </c>
      <c r="CB1888" t="s">
        <v>3824</v>
      </c>
      <c r="CF1888" s="71"/>
      <c r="CG1888" s="71"/>
      <c r="EL1888" s="160"/>
      <c r="FA1888" s="78"/>
    </row>
    <row r="1889" spans="78:157">
      <c r="BZ1889" s="14" t="s">
        <v>2454</v>
      </c>
      <c r="CA1889" s="245">
        <v>41726.731678240743</v>
      </c>
      <c r="CB1889" t="s">
        <v>2220</v>
      </c>
      <c r="CF1889" s="71"/>
      <c r="CG1889" s="71"/>
      <c r="EL1889" s="160"/>
      <c r="FA1889" s="78"/>
    </row>
    <row r="1890" spans="78:157">
      <c r="BZ1890" s="14" t="s">
        <v>427</v>
      </c>
      <c r="CA1890" s="245">
        <v>41726.731678240743</v>
      </c>
      <c r="CB1890" t="s">
        <v>3825</v>
      </c>
      <c r="CF1890" s="71"/>
      <c r="CG1890" s="71"/>
      <c r="EL1890" s="160"/>
      <c r="FA1890" s="78"/>
    </row>
    <row r="1891" spans="78:157">
      <c r="BZ1891" s="14" t="s">
        <v>2903</v>
      </c>
      <c r="CA1891" s="245">
        <v>41726.731678240743</v>
      </c>
      <c r="CB1891" t="s">
        <v>3826</v>
      </c>
      <c r="CF1891" s="71"/>
      <c r="CG1891" s="71"/>
      <c r="EL1891" s="160"/>
      <c r="FA1891" s="78"/>
    </row>
    <row r="1892" spans="78:157">
      <c r="BZ1892" s="14" t="s">
        <v>2905</v>
      </c>
      <c r="CA1892" s="245">
        <v>41726.731689814813</v>
      </c>
      <c r="CB1892" t="s">
        <v>3827</v>
      </c>
      <c r="CF1892" s="71"/>
      <c r="CG1892" s="71"/>
      <c r="EL1892" s="160"/>
      <c r="FA1892" s="78"/>
    </row>
    <row r="1893" spans="78:157">
      <c r="BZ1893" s="14" t="s">
        <v>2907</v>
      </c>
      <c r="CA1893" s="245">
        <v>41726.731689814813</v>
      </c>
      <c r="CB1893" t="s">
        <v>3828</v>
      </c>
      <c r="CF1893" s="71"/>
      <c r="CG1893" s="71"/>
      <c r="EL1893" s="160"/>
      <c r="FA1893" s="78"/>
    </row>
    <row r="1894" spans="78:157">
      <c r="BZ1894" s="14" t="s">
        <v>2909</v>
      </c>
      <c r="CA1894" s="245">
        <v>41726.731689814813</v>
      </c>
      <c r="CB1894" t="s">
        <v>3829</v>
      </c>
      <c r="CF1894" s="71"/>
      <c r="CG1894" s="71"/>
      <c r="EL1894" s="160"/>
      <c r="FA1894" s="78"/>
    </row>
    <row r="1895" spans="78:157">
      <c r="BZ1895" s="14" t="s">
        <v>2454</v>
      </c>
      <c r="CA1895" s="245">
        <v>41726.731689814813</v>
      </c>
      <c r="CB1895" t="s">
        <v>2220</v>
      </c>
      <c r="CF1895" s="71"/>
      <c r="CG1895" s="71"/>
      <c r="EL1895" s="160"/>
      <c r="FA1895" s="78"/>
    </row>
    <row r="1896" spans="78:157">
      <c r="BZ1896" s="14" t="s">
        <v>427</v>
      </c>
      <c r="CA1896" s="245">
        <v>41726.731689814813</v>
      </c>
      <c r="CB1896" t="s">
        <v>3830</v>
      </c>
      <c r="CF1896" s="71"/>
      <c r="CG1896" s="71"/>
      <c r="EL1896" s="160"/>
      <c r="FA1896" s="78"/>
    </row>
    <row r="1897" spans="78:157">
      <c r="BZ1897" s="14" t="s">
        <v>2903</v>
      </c>
      <c r="CA1897" s="245">
        <v>41726.731689814813</v>
      </c>
      <c r="CB1897" t="s">
        <v>3831</v>
      </c>
      <c r="CF1897" s="71"/>
      <c r="CG1897" s="71"/>
      <c r="EL1897" s="160"/>
      <c r="FA1897" s="78"/>
    </row>
    <row r="1898" spans="78:157">
      <c r="BZ1898" s="14" t="s">
        <v>2905</v>
      </c>
      <c r="CA1898" s="245">
        <v>41726.731689814813</v>
      </c>
      <c r="CB1898" t="s">
        <v>3832</v>
      </c>
      <c r="CF1898" s="71"/>
      <c r="CG1898" s="71"/>
      <c r="EL1898" s="160"/>
      <c r="FA1898" s="78"/>
    </row>
    <row r="1899" spans="78:157">
      <c r="BZ1899" s="14" t="s">
        <v>2907</v>
      </c>
      <c r="CA1899" s="245">
        <v>41726.73170138889</v>
      </c>
      <c r="CB1899" t="s">
        <v>3833</v>
      </c>
      <c r="CF1899" s="71"/>
      <c r="CG1899" s="71"/>
      <c r="EL1899" s="160"/>
      <c r="FA1899" s="78"/>
    </row>
    <row r="1900" spans="78:157">
      <c r="BZ1900" s="14" t="s">
        <v>2909</v>
      </c>
      <c r="CA1900" s="245">
        <v>41726.73170138889</v>
      </c>
      <c r="CB1900" t="s">
        <v>3834</v>
      </c>
      <c r="CF1900" s="71"/>
      <c r="CG1900" s="71"/>
      <c r="EL1900" s="160"/>
      <c r="FA1900" s="78"/>
    </row>
    <row r="1901" spans="78:157">
      <c r="BZ1901" s="14" t="s">
        <v>2454</v>
      </c>
      <c r="CA1901" s="245">
        <v>41726.73170138889</v>
      </c>
      <c r="CB1901" t="s">
        <v>2220</v>
      </c>
      <c r="CF1901" s="71"/>
      <c r="CG1901" s="71"/>
      <c r="EL1901" s="160"/>
      <c r="FA1901" s="78"/>
    </row>
    <row r="1902" spans="78:157">
      <c r="BZ1902" s="14" t="s">
        <v>427</v>
      </c>
      <c r="CA1902" s="245">
        <v>41726.73170138889</v>
      </c>
      <c r="CB1902" t="s">
        <v>3835</v>
      </c>
      <c r="CF1902" s="71"/>
      <c r="CG1902" s="71"/>
      <c r="EL1902" s="160"/>
      <c r="FA1902" s="78"/>
    </row>
    <row r="1903" spans="78:157">
      <c r="BZ1903" s="14" t="s">
        <v>2903</v>
      </c>
      <c r="CA1903" s="245">
        <v>41726.73170138889</v>
      </c>
      <c r="CB1903" t="s">
        <v>3836</v>
      </c>
      <c r="CF1903" s="71"/>
      <c r="CG1903" s="71"/>
      <c r="EL1903" s="160"/>
      <c r="FA1903" s="78"/>
    </row>
    <row r="1904" spans="78:157">
      <c r="BZ1904" s="14" t="s">
        <v>2905</v>
      </c>
      <c r="CA1904" s="245">
        <v>41726.73170138889</v>
      </c>
      <c r="CB1904" t="s">
        <v>3837</v>
      </c>
      <c r="CF1904" s="71"/>
      <c r="CG1904" s="71"/>
      <c r="EL1904" s="160"/>
      <c r="FA1904" s="78"/>
    </row>
    <row r="1905" spans="78:157">
      <c r="BZ1905" s="14" t="s">
        <v>2907</v>
      </c>
      <c r="CA1905" s="245">
        <v>41726.731712962966</v>
      </c>
      <c r="CB1905" t="s">
        <v>3838</v>
      </c>
      <c r="CF1905" s="71"/>
      <c r="CG1905" s="71"/>
      <c r="EL1905" s="160"/>
      <c r="FA1905" s="78"/>
    </row>
    <row r="1906" spans="78:157">
      <c r="BZ1906" s="14" t="s">
        <v>2909</v>
      </c>
      <c r="CA1906" s="245">
        <v>41726.731712962966</v>
      </c>
      <c r="CB1906" t="s">
        <v>3839</v>
      </c>
      <c r="CF1906" s="71"/>
      <c r="CG1906" s="71"/>
      <c r="EL1906" s="160"/>
      <c r="FA1906" s="78"/>
    </row>
    <row r="1907" spans="78:157">
      <c r="BZ1907" s="14" t="s">
        <v>2454</v>
      </c>
      <c r="CA1907" s="245">
        <v>41726.731712962966</v>
      </c>
      <c r="CB1907" t="s">
        <v>2220</v>
      </c>
      <c r="CF1907" s="71"/>
      <c r="CG1907" s="71"/>
      <c r="EL1907" s="160"/>
      <c r="FA1907" s="78"/>
    </row>
    <row r="1908" spans="78:157">
      <c r="BZ1908" s="14" t="s">
        <v>427</v>
      </c>
      <c r="CA1908" s="245">
        <v>41726.731712962966</v>
      </c>
      <c r="CB1908" t="s">
        <v>3840</v>
      </c>
      <c r="CF1908" s="71"/>
      <c r="CG1908" s="71"/>
      <c r="EL1908" s="160"/>
      <c r="FA1908" s="78"/>
    </row>
    <row r="1909" spans="78:157">
      <c r="BZ1909" s="14" t="s">
        <v>2903</v>
      </c>
      <c r="CA1909" s="245">
        <v>41726.731712962966</v>
      </c>
      <c r="CB1909" t="s">
        <v>3841</v>
      </c>
      <c r="CF1909" s="71"/>
      <c r="CG1909" s="71"/>
      <c r="EL1909" s="160"/>
      <c r="FA1909" s="78"/>
    </row>
    <row r="1910" spans="78:157">
      <c r="BZ1910" s="14" t="s">
        <v>2905</v>
      </c>
      <c r="CA1910" s="245">
        <v>41726.731712962966</v>
      </c>
      <c r="CB1910" t="s">
        <v>3842</v>
      </c>
      <c r="CF1910" s="71"/>
      <c r="CG1910" s="71"/>
      <c r="EL1910" s="160"/>
      <c r="FA1910" s="78"/>
    </row>
    <row r="1911" spans="78:157">
      <c r="BZ1911" s="14" t="s">
        <v>2907</v>
      </c>
      <c r="CA1911" s="245">
        <v>41726.731724537036</v>
      </c>
      <c r="CB1911" t="s">
        <v>3843</v>
      </c>
      <c r="CF1911" s="71"/>
      <c r="CG1911" s="71"/>
      <c r="EL1911" s="160"/>
      <c r="FA1911" s="78"/>
    </row>
    <row r="1912" spans="78:157">
      <c r="BZ1912" s="14" t="s">
        <v>2909</v>
      </c>
      <c r="CA1912" s="245">
        <v>41726.731724537036</v>
      </c>
      <c r="CB1912" t="s">
        <v>3844</v>
      </c>
      <c r="CF1912" s="71"/>
      <c r="CG1912" s="71"/>
      <c r="EL1912" s="160"/>
      <c r="FA1912" s="78"/>
    </row>
    <row r="1913" spans="78:157">
      <c r="BZ1913" s="14" t="s">
        <v>2454</v>
      </c>
      <c r="CA1913" s="245">
        <v>41726.731724537036</v>
      </c>
      <c r="CB1913" t="s">
        <v>2220</v>
      </c>
      <c r="CF1913" s="71"/>
      <c r="CG1913" s="71"/>
      <c r="EL1913" s="160"/>
      <c r="FA1913" s="78"/>
    </row>
    <row r="1914" spans="78:157">
      <c r="BZ1914" s="14" t="s">
        <v>427</v>
      </c>
      <c r="CA1914" s="245">
        <v>41726.731724537036</v>
      </c>
      <c r="CB1914" t="s">
        <v>3845</v>
      </c>
      <c r="CF1914" s="71"/>
      <c r="CG1914" s="71"/>
      <c r="EL1914" s="160"/>
      <c r="FA1914" s="78"/>
    </row>
    <row r="1915" spans="78:157">
      <c r="BZ1915" s="14" t="s">
        <v>2903</v>
      </c>
      <c r="CA1915" s="245">
        <v>41726.731724537036</v>
      </c>
      <c r="CB1915" t="s">
        <v>3846</v>
      </c>
      <c r="CF1915" s="71"/>
      <c r="CG1915" s="71"/>
      <c r="EL1915" s="160"/>
      <c r="FA1915" s="78"/>
    </row>
    <row r="1916" spans="78:157">
      <c r="BZ1916" s="14" t="s">
        <v>2905</v>
      </c>
      <c r="CA1916" s="245">
        <v>41726.731724537036</v>
      </c>
      <c r="CB1916" t="s">
        <v>3847</v>
      </c>
      <c r="CF1916" s="71"/>
      <c r="CG1916" s="71"/>
      <c r="EL1916" s="160"/>
      <c r="FA1916" s="78"/>
    </row>
    <row r="1917" spans="78:157">
      <c r="BZ1917" s="14" t="s">
        <v>2907</v>
      </c>
      <c r="CA1917" s="245">
        <v>41726.731736111113</v>
      </c>
      <c r="CB1917" t="s">
        <v>3848</v>
      </c>
      <c r="CF1917" s="71"/>
      <c r="CG1917" s="71"/>
      <c r="EL1917" s="160"/>
      <c r="FA1917" s="78"/>
    </row>
    <row r="1918" spans="78:157">
      <c r="BZ1918" s="14" t="s">
        <v>2909</v>
      </c>
      <c r="CA1918" s="245">
        <v>41726.731736111113</v>
      </c>
      <c r="CB1918" t="s">
        <v>3849</v>
      </c>
      <c r="CF1918" s="71"/>
      <c r="CG1918" s="71"/>
      <c r="EL1918" s="160"/>
      <c r="FA1918" s="78"/>
    </row>
    <row r="1919" spans="78:157">
      <c r="BZ1919" s="14" t="s">
        <v>2454</v>
      </c>
      <c r="CA1919" s="245">
        <v>41726.731736111113</v>
      </c>
      <c r="CB1919" t="s">
        <v>2220</v>
      </c>
      <c r="CF1919" s="71"/>
      <c r="CG1919" s="71"/>
      <c r="EL1919" s="160"/>
      <c r="FA1919" s="78"/>
    </row>
    <row r="1920" spans="78:157">
      <c r="BZ1920" s="14" t="s">
        <v>427</v>
      </c>
      <c r="CA1920" s="245">
        <v>41726.731736111113</v>
      </c>
      <c r="CB1920" t="s">
        <v>3850</v>
      </c>
      <c r="CF1920" s="71"/>
      <c r="CG1920" s="71"/>
      <c r="EL1920" s="160"/>
      <c r="FA1920" s="78"/>
    </row>
    <row r="1921" spans="78:157">
      <c r="BZ1921" s="14" t="s">
        <v>2903</v>
      </c>
      <c r="CA1921" s="245">
        <v>41726.731736111113</v>
      </c>
      <c r="CB1921" t="s">
        <v>3851</v>
      </c>
      <c r="CF1921" s="71"/>
      <c r="CG1921" s="71"/>
      <c r="EL1921" s="160"/>
      <c r="FA1921" s="78"/>
    </row>
    <row r="1922" spans="78:157">
      <c r="BZ1922" s="14" t="s">
        <v>2905</v>
      </c>
      <c r="CA1922" s="245">
        <v>41726.731736111113</v>
      </c>
      <c r="CB1922" t="s">
        <v>3852</v>
      </c>
      <c r="CF1922" s="71"/>
      <c r="CG1922" s="71"/>
      <c r="EL1922" s="160"/>
      <c r="FA1922" s="78"/>
    </row>
    <row r="1923" spans="78:157">
      <c r="BZ1923" s="14" t="s">
        <v>2907</v>
      </c>
      <c r="CA1923" s="245">
        <v>41726.731747685182</v>
      </c>
      <c r="CB1923" t="s">
        <v>3853</v>
      </c>
      <c r="CF1923" s="71"/>
      <c r="CG1923" s="71"/>
      <c r="EL1923" s="160"/>
      <c r="FA1923" s="78"/>
    </row>
    <row r="1924" spans="78:157">
      <c r="BZ1924" s="14" t="s">
        <v>2909</v>
      </c>
      <c r="CA1924" s="245">
        <v>41726.731747685182</v>
      </c>
      <c r="CB1924" t="s">
        <v>3854</v>
      </c>
      <c r="CF1924" s="71"/>
      <c r="CG1924" s="71"/>
      <c r="EL1924" s="160"/>
      <c r="FA1924" s="78"/>
    </row>
    <row r="1925" spans="78:157">
      <c r="BZ1925" s="14" t="s">
        <v>2454</v>
      </c>
      <c r="CA1925" s="245">
        <v>41726.731747685182</v>
      </c>
      <c r="CB1925" t="s">
        <v>2220</v>
      </c>
      <c r="CF1925" s="71"/>
      <c r="CG1925" s="71"/>
      <c r="EL1925" s="160"/>
      <c r="FA1925" s="78"/>
    </row>
    <row r="1926" spans="78:157">
      <c r="BZ1926" s="14" t="s">
        <v>427</v>
      </c>
      <c r="CA1926" s="245">
        <v>41726.731747685182</v>
      </c>
      <c r="CB1926" t="s">
        <v>3855</v>
      </c>
      <c r="CF1926" s="71"/>
      <c r="CG1926" s="71"/>
      <c r="EL1926" s="160"/>
      <c r="FA1926" s="78"/>
    </row>
    <row r="1927" spans="78:157">
      <c r="BZ1927" s="14" t="s">
        <v>2903</v>
      </c>
      <c r="CA1927" s="245">
        <v>41726.731747685182</v>
      </c>
      <c r="CB1927" t="s">
        <v>3856</v>
      </c>
      <c r="CF1927" s="71"/>
      <c r="CG1927" s="71"/>
      <c r="EL1927" s="160"/>
      <c r="FA1927" s="78"/>
    </row>
    <row r="1928" spans="78:157">
      <c r="BZ1928" s="14" t="s">
        <v>2905</v>
      </c>
      <c r="CA1928" s="245">
        <v>41726.731747685182</v>
      </c>
      <c r="CB1928" t="s">
        <v>3857</v>
      </c>
      <c r="CF1928" s="71"/>
      <c r="CG1928" s="71"/>
      <c r="EL1928" s="160"/>
      <c r="FA1928" s="78"/>
    </row>
    <row r="1929" spans="78:157">
      <c r="BZ1929" s="14" t="s">
        <v>2907</v>
      </c>
      <c r="CA1929" s="245">
        <v>41726.731747685182</v>
      </c>
      <c r="CB1929" t="s">
        <v>3858</v>
      </c>
      <c r="CF1929" s="71"/>
      <c r="CG1929" s="71"/>
      <c r="EL1929" s="160"/>
      <c r="FA1929" s="78"/>
    </row>
    <row r="1930" spans="78:157">
      <c r="BZ1930" s="14" t="s">
        <v>2909</v>
      </c>
      <c r="CA1930" s="245">
        <v>41726.731759259259</v>
      </c>
      <c r="CB1930" t="s">
        <v>3859</v>
      </c>
      <c r="CF1930" s="71"/>
      <c r="CG1930" s="71"/>
      <c r="EL1930" s="160"/>
      <c r="FA1930" s="78"/>
    </row>
    <row r="1931" spans="78:157">
      <c r="BZ1931" s="14" t="s">
        <v>2454</v>
      </c>
      <c r="CA1931" s="245">
        <v>41726.731759259259</v>
      </c>
      <c r="CB1931" t="s">
        <v>2220</v>
      </c>
      <c r="CF1931" s="71"/>
      <c r="CG1931" s="71"/>
      <c r="EL1931" s="160"/>
      <c r="FA1931" s="78"/>
    </row>
    <row r="1932" spans="78:157">
      <c r="BZ1932" s="14" t="s">
        <v>427</v>
      </c>
      <c r="CA1932" s="245">
        <v>41726.731759259259</v>
      </c>
      <c r="CB1932" t="s">
        <v>3860</v>
      </c>
      <c r="CF1932" s="71"/>
      <c r="CG1932" s="71"/>
      <c r="EL1932" s="160"/>
      <c r="FA1932" s="78"/>
    </row>
    <row r="1933" spans="78:157">
      <c r="BZ1933" s="14" t="s">
        <v>2903</v>
      </c>
      <c r="CA1933" s="245">
        <v>41726.731759259259</v>
      </c>
      <c r="CB1933" t="s">
        <v>3861</v>
      </c>
      <c r="CF1933" s="71"/>
      <c r="CG1933" s="71"/>
      <c r="EL1933" s="160"/>
      <c r="FA1933" s="78"/>
    </row>
    <row r="1934" spans="78:157">
      <c r="BZ1934" s="14" t="s">
        <v>2905</v>
      </c>
      <c r="CA1934" s="245">
        <v>41726.731759259259</v>
      </c>
      <c r="CB1934" t="s">
        <v>3862</v>
      </c>
      <c r="CF1934" s="71"/>
      <c r="CG1934" s="71"/>
      <c r="EL1934" s="160"/>
      <c r="FA1934" s="78"/>
    </row>
    <row r="1935" spans="78:157">
      <c r="BZ1935" s="14" t="s">
        <v>2907</v>
      </c>
      <c r="CA1935" s="245">
        <v>41726.731759259259</v>
      </c>
      <c r="CB1935" t="s">
        <v>3863</v>
      </c>
      <c r="CF1935" s="71"/>
      <c r="CG1935" s="71"/>
      <c r="EL1935" s="160"/>
      <c r="FA1935" s="78"/>
    </row>
    <row r="1936" spans="78:157">
      <c r="BZ1936" s="14" t="s">
        <v>2909</v>
      </c>
      <c r="CA1936" s="245">
        <v>41726.731770833336</v>
      </c>
      <c r="CB1936" t="s">
        <v>3864</v>
      </c>
      <c r="CF1936" s="71"/>
      <c r="CG1936" s="71"/>
      <c r="EL1936" s="160"/>
      <c r="FA1936" s="78"/>
    </row>
    <row r="1937" spans="78:157">
      <c r="BZ1937" s="14" t="s">
        <v>2454</v>
      </c>
      <c r="CA1937" s="245">
        <v>41726.731770833336</v>
      </c>
      <c r="CB1937" t="s">
        <v>2220</v>
      </c>
      <c r="CF1937" s="71"/>
      <c r="CG1937" s="71"/>
      <c r="EL1937" s="160"/>
      <c r="FA1937" s="78"/>
    </row>
    <row r="1938" spans="78:157">
      <c r="BZ1938" s="14" t="s">
        <v>427</v>
      </c>
      <c r="CA1938" s="245">
        <v>41726.731770833336</v>
      </c>
      <c r="CB1938" t="s">
        <v>3865</v>
      </c>
      <c r="CF1938" s="71"/>
      <c r="CG1938" s="71"/>
      <c r="EL1938" s="160"/>
      <c r="FA1938" s="78"/>
    </row>
    <row r="1939" spans="78:157">
      <c r="BZ1939" s="14" t="s">
        <v>2903</v>
      </c>
      <c r="CA1939" s="245">
        <v>41726.731770833336</v>
      </c>
      <c r="CB1939" t="s">
        <v>3866</v>
      </c>
      <c r="CF1939" s="71"/>
      <c r="CG1939" s="71"/>
      <c r="EL1939" s="160"/>
      <c r="FA1939" s="78"/>
    </row>
    <row r="1940" spans="78:157">
      <c r="BZ1940" s="14" t="s">
        <v>2905</v>
      </c>
      <c r="CA1940" s="245">
        <v>41726.731770833336</v>
      </c>
      <c r="CB1940" t="s">
        <v>3867</v>
      </c>
      <c r="CF1940" s="71"/>
      <c r="CG1940" s="71"/>
      <c r="EL1940" s="160"/>
      <c r="FA1940" s="78"/>
    </row>
    <row r="1941" spans="78:157">
      <c r="BZ1941" s="14" t="s">
        <v>2907</v>
      </c>
      <c r="CA1941" s="245">
        <v>41726.731770833336</v>
      </c>
      <c r="CB1941" t="s">
        <v>3868</v>
      </c>
      <c r="CF1941" s="71"/>
      <c r="CG1941" s="71"/>
      <c r="EL1941" s="160"/>
      <c r="FA1941" s="78"/>
    </row>
    <row r="1942" spans="78:157">
      <c r="BZ1942" s="14" t="s">
        <v>2909</v>
      </c>
      <c r="CA1942" s="245">
        <v>41726.731782407405</v>
      </c>
      <c r="CB1942" t="s">
        <v>3869</v>
      </c>
      <c r="CF1942" s="71"/>
      <c r="CG1942" s="71"/>
      <c r="EL1942" s="160"/>
      <c r="FA1942" s="78"/>
    </row>
    <row r="1943" spans="78:157">
      <c r="BZ1943" s="14" t="s">
        <v>2454</v>
      </c>
      <c r="CA1943" s="245">
        <v>41726.731782407405</v>
      </c>
      <c r="CB1943" t="s">
        <v>2220</v>
      </c>
      <c r="CF1943" s="71"/>
      <c r="CG1943" s="71"/>
      <c r="EL1943" s="160"/>
      <c r="FA1943" s="78"/>
    </row>
    <row r="1944" spans="78:157">
      <c r="BZ1944" s="14" t="s">
        <v>427</v>
      </c>
      <c r="CA1944" s="245">
        <v>41726.731782407405</v>
      </c>
      <c r="CB1944" t="s">
        <v>3870</v>
      </c>
      <c r="CF1944" s="71"/>
      <c r="CG1944" s="71"/>
      <c r="EL1944" s="160"/>
      <c r="FA1944" s="78"/>
    </row>
    <row r="1945" spans="78:157">
      <c r="BZ1945" s="14" t="s">
        <v>2903</v>
      </c>
      <c r="CA1945" s="245">
        <v>41726.731782407405</v>
      </c>
      <c r="CB1945" t="s">
        <v>3871</v>
      </c>
      <c r="CF1945" s="71"/>
      <c r="CG1945" s="71"/>
      <c r="EL1945" s="160"/>
      <c r="FA1945" s="78"/>
    </row>
    <row r="1946" spans="78:157">
      <c r="BZ1946" s="14" t="s">
        <v>2905</v>
      </c>
      <c r="CA1946" s="245">
        <v>41726.731782407405</v>
      </c>
      <c r="CB1946" t="s">
        <v>3872</v>
      </c>
      <c r="CF1946" s="71"/>
      <c r="CG1946" s="71"/>
      <c r="EL1946" s="160"/>
      <c r="FA1946" s="78"/>
    </row>
    <row r="1947" spans="78:157">
      <c r="BZ1947" s="14" t="s">
        <v>2907</v>
      </c>
      <c r="CA1947" s="245">
        <v>41726.731782407405</v>
      </c>
      <c r="CB1947" t="s">
        <v>3873</v>
      </c>
      <c r="CF1947" s="71"/>
      <c r="CG1947" s="71"/>
      <c r="EL1947" s="160"/>
      <c r="FA1947" s="78"/>
    </row>
    <row r="1948" spans="78:157">
      <c r="BZ1948" s="14" t="s">
        <v>2909</v>
      </c>
      <c r="CA1948" s="245">
        <v>41726.731793981482</v>
      </c>
      <c r="CB1948" t="s">
        <v>3874</v>
      </c>
      <c r="CF1948" s="71"/>
      <c r="CG1948" s="71"/>
      <c r="EL1948" s="160"/>
      <c r="FA1948" s="78"/>
    </row>
    <row r="1949" spans="78:157">
      <c r="BZ1949" s="14" t="s">
        <v>2454</v>
      </c>
      <c r="CA1949" s="245">
        <v>41726.731793981482</v>
      </c>
      <c r="CB1949" t="s">
        <v>2220</v>
      </c>
      <c r="CF1949" s="71"/>
      <c r="CG1949" s="71"/>
      <c r="EL1949" s="160"/>
      <c r="FA1949" s="78"/>
    </row>
    <row r="1950" spans="78:157">
      <c r="BZ1950" s="14" t="s">
        <v>427</v>
      </c>
      <c r="CA1950" s="245">
        <v>41726.731793981482</v>
      </c>
      <c r="CB1950" t="s">
        <v>3875</v>
      </c>
      <c r="CF1950" s="71"/>
      <c r="CG1950" s="71"/>
      <c r="EL1950" s="160"/>
      <c r="FA1950" s="78"/>
    </row>
    <row r="1951" spans="78:157">
      <c r="BZ1951" s="14" t="s">
        <v>2903</v>
      </c>
      <c r="CA1951" s="245">
        <v>41726.731793981482</v>
      </c>
      <c r="CB1951" t="s">
        <v>3876</v>
      </c>
      <c r="CF1951" s="71"/>
      <c r="CG1951" s="71"/>
      <c r="EL1951" s="160"/>
      <c r="FA1951" s="78"/>
    </row>
    <row r="1952" spans="78:157">
      <c r="BZ1952" s="14" t="s">
        <v>2905</v>
      </c>
      <c r="CA1952" s="245">
        <v>41726.731793981482</v>
      </c>
      <c r="CB1952" t="s">
        <v>3877</v>
      </c>
      <c r="CF1952" s="71"/>
      <c r="CG1952" s="71"/>
      <c r="EL1952" s="160"/>
      <c r="FA1952" s="78"/>
    </row>
    <row r="1953" spans="78:157">
      <c r="BZ1953" s="14" t="s">
        <v>2907</v>
      </c>
      <c r="CA1953" s="245">
        <v>41726.731793981482</v>
      </c>
      <c r="CB1953" t="s">
        <v>3878</v>
      </c>
      <c r="CF1953" s="71"/>
      <c r="CG1953" s="71"/>
      <c r="EL1953" s="160"/>
      <c r="FA1953" s="78"/>
    </row>
    <row r="1954" spans="78:157">
      <c r="BZ1954" s="14" t="s">
        <v>2909</v>
      </c>
      <c r="CA1954" s="245">
        <v>41726.731793981482</v>
      </c>
      <c r="CB1954" t="s">
        <v>3879</v>
      </c>
      <c r="CF1954" s="71"/>
      <c r="CG1954" s="71"/>
      <c r="EL1954" s="160"/>
      <c r="FA1954" s="78"/>
    </row>
    <row r="1955" spans="78:157">
      <c r="BZ1955" s="14" t="s">
        <v>2454</v>
      </c>
      <c r="CA1955" s="245">
        <v>41726.731805555559</v>
      </c>
      <c r="CB1955" t="s">
        <v>2220</v>
      </c>
      <c r="CF1955" s="71"/>
      <c r="CG1955" s="71"/>
      <c r="EL1955" s="160"/>
      <c r="FA1955" s="78"/>
    </row>
    <row r="1956" spans="78:157">
      <c r="BZ1956" s="14" t="s">
        <v>427</v>
      </c>
      <c r="CA1956" s="245">
        <v>41726.731805555559</v>
      </c>
      <c r="CB1956" t="s">
        <v>3880</v>
      </c>
      <c r="CF1956" s="71"/>
      <c r="CG1956" s="71"/>
      <c r="EL1956" s="160"/>
      <c r="FA1956" s="78"/>
    </row>
    <row r="1957" spans="78:157">
      <c r="BZ1957" s="14" t="s">
        <v>2903</v>
      </c>
      <c r="CA1957" s="245">
        <v>41726.731805555559</v>
      </c>
      <c r="CB1957" t="s">
        <v>3881</v>
      </c>
      <c r="CF1957" s="71"/>
      <c r="CG1957" s="71"/>
      <c r="EL1957" s="160"/>
      <c r="FA1957" s="78"/>
    </row>
    <row r="1958" spans="78:157">
      <c r="BZ1958" s="14" t="s">
        <v>2905</v>
      </c>
      <c r="CA1958" s="245">
        <v>41726.731805555559</v>
      </c>
      <c r="CB1958" t="s">
        <v>3882</v>
      </c>
      <c r="CF1958" s="71"/>
      <c r="CG1958" s="71"/>
      <c r="EL1958" s="160"/>
      <c r="FA1958" s="78"/>
    </row>
    <row r="1959" spans="78:157">
      <c r="BZ1959" s="14" t="s">
        <v>2907</v>
      </c>
      <c r="CA1959" s="245">
        <v>41726.731805555559</v>
      </c>
      <c r="CB1959" t="s">
        <v>3883</v>
      </c>
      <c r="CF1959" s="71"/>
      <c r="CG1959" s="71"/>
      <c r="EL1959" s="160"/>
      <c r="FA1959" s="78"/>
    </row>
    <row r="1960" spans="78:157">
      <c r="BZ1960" s="14" t="s">
        <v>2909</v>
      </c>
      <c r="CA1960" s="245">
        <v>41726.731805555559</v>
      </c>
      <c r="CB1960" t="s">
        <v>3884</v>
      </c>
      <c r="CF1960" s="71"/>
      <c r="CG1960" s="71"/>
      <c r="EL1960" s="160"/>
      <c r="FA1960" s="78"/>
    </row>
    <row r="1961" spans="78:157">
      <c r="BZ1961" s="14" t="s">
        <v>2454</v>
      </c>
      <c r="CA1961" s="245">
        <v>41726.731817129628</v>
      </c>
      <c r="CB1961" t="s">
        <v>2220</v>
      </c>
      <c r="CF1961" s="71"/>
      <c r="CG1961" s="71"/>
      <c r="EL1961" s="160"/>
      <c r="FA1961" s="78"/>
    </row>
    <row r="1962" spans="78:157">
      <c r="BZ1962" s="14" t="s">
        <v>427</v>
      </c>
      <c r="CA1962" s="245">
        <v>41726.731817129628</v>
      </c>
      <c r="CB1962" t="s">
        <v>3885</v>
      </c>
      <c r="CF1962" s="71"/>
      <c r="CG1962" s="71"/>
      <c r="EL1962" s="160"/>
      <c r="FA1962" s="78"/>
    </row>
    <row r="1963" spans="78:157">
      <c r="BZ1963" s="14" t="s">
        <v>2903</v>
      </c>
      <c r="CA1963" s="245">
        <v>41726.731817129628</v>
      </c>
      <c r="CB1963" t="s">
        <v>3886</v>
      </c>
      <c r="CF1963" s="71"/>
      <c r="CG1963" s="71"/>
      <c r="EL1963" s="160"/>
      <c r="FA1963" s="78"/>
    </row>
    <row r="1964" spans="78:157">
      <c r="BZ1964" s="14" t="s">
        <v>2905</v>
      </c>
      <c r="CA1964" s="245">
        <v>41726.731817129628</v>
      </c>
      <c r="CB1964" t="s">
        <v>3887</v>
      </c>
      <c r="CF1964" s="71"/>
      <c r="CG1964" s="71"/>
      <c r="EL1964" s="160"/>
      <c r="FA1964" s="78"/>
    </row>
    <row r="1965" spans="78:157">
      <c r="BZ1965" s="14" t="s">
        <v>2907</v>
      </c>
      <c r="CA1965" s="245">
        <v>41726.731817129628</v>
      </c>
      <c r="CB1965" t="s">
        <v>3888</v>
      </c>
      <c r="CF1965" s="71"/>
      <c r="CG1965" s="71"/>
      <c r="EL1965" s="160"/>
      <c r="FA1965" s="78"/>
    </row>
    <row r="1966" spans="78:157">
      <c r="BZ1966" s="14" t="s">
        <v>2909</v>
      </c>
      <c r="CA1966" s="245">
        <v>41726.731817129628</v>
      </c>
      <c r="CB1966" t="s">
        <v>3889</v>
      </c>
      <c r="CF1966" s="71"/>
      <c r="CG1966" s="71"/>
      <c r="EL1966" s="160"/>
      <c r="FA1966" s="78"/>
    </row>
    <row r="1967" spans="78:157">
      <c r="BZ1967" s="14" t="s">
        <v>2454</v>
      </c>
      <c r="CA1967" s="245">
        <v>41726.731828703705</v>
      </c>
      <c r="CB1967" t="s">
        <v>2220</v>
      </c>
      <c r="CF1967" s="71"/>
      <c r="CG1967" s="71"/>
      <c r="EL1967" s="160"/>
      <c r="FA1967" s="78"/>
    </row>
    <row r="1968" spans="78:157">
      <c r="BZ1968" s="14" t="s">
        <v>427</v>
      </c>
      <c r="CA1968" s="245">
        <v>41726.731828703705</v>
      </c>
      <c r="CB1968" t="s">
        <v>3890</v>
      </c>
      <c r="CF1968" s="71"/>
      <c r="CG1968" s="71"/>
      <c r="EL1968" s="160"/>
      <c r="FA1968" s="78"/>
    </row>
    <row r="1969" spans="78:157">
      <c r="BZ1969" s="14" t="s">
        <v>2903</v>
      </c>
      <c r="CA1969" s="245">
        <v>41726.731828703705</v>
      </c>
      <c r="CB1969" t="s">
        <v>3891</v>
      </c>
      <c r="CF1969" s="71"/>
      <c r="CG1969" s="71"/>
      <c r="EL1969" s="160"/>
      <c r="FA1969" s="78"/>
    </row>
    <row r="1970" spans="78:157">
      <c r="BZ1970" s="14" t="s">
        <v>2905</v>
      </c>
      <c r="CA1970" s="245">
        <v>41726.731828703705</v>
      </c>
      <c r="CB1970" t="s">
        <v>3892</v>
      </c>
      <c r="CF1970" s="71"/>
      <c r="CG1970" s="71"/>
      <c r="EL1970" s="160"/>
      <c r="FA1970" s="78"/>
    </row>
    <row r="1971" spans="78:157">
      <c r="BZ1971" s="14" t="s">
        <v>2907</v>
      </c>
      <c r="CA1971" s="245">
        <v>41726.731828703705</v>
      </c>
      <c r="CB1971" t="s">
        <v>3893</v>
      </c>
      <c r="CF1971" s="71"/>
      <c r="CG1971" s="71"/>
      <c r="EL1971" s="160"/>
      <c r="FA1971" s="78"/>
    </row>
    <row r="1972" spans="78:157">
      <c r="BZ1972" s="14" t="s">
        <v>2909</v>
      </c>
      <c r="CA1972" s="245">
        <v>41726.731828703705</v>
      </c>
      <c r="CB1972" t="s">
        <v>3894</v>
      </c>
      <c r="CF1972" s="71"/>
      <c r="CG1972" s="71"/>
      <c r="EL1972" s="160"/>
      <c r="FA1972" s="78"/>
    </row>
    <row r="1973" spans="78:157">
      <c r="BZ1973" s="14" t="s">
        <v>2159</v>
      </c>
      <c r="CA1973" s="245">
        <v>41726.731840277775</v>
      </c>
      <c r="CB1973" t="s">
        <v>2220</v>
      </c>
      <c r="CF1973" s="71"/>
      <c r="CG1973" s="71"/>
      <c r="EL1973" s="160"/>
      <c r="FA1973" s="78"/>
    </row>
    <row r="1974" spans="78:157">
      <c r="BZ1974" s="14" t="s">
        <v>1446</v>
      </c>
      <c r="CA1974" s="245">
        <v>41726.731840277775</v>
      </c>
      <c r="CB1974" t="s">
        <v>2220</v>
      </c>
      <c r="CF1974" s="71"/>
      <c r="CG1974" s="71"/>
      <c r="EL1974" s="160"/>
      <c r="FA1974" s="78"/>
    </row>
    <row r="1975" spans="78:157">
      <c r="BZ1975" s="14" t="s">
        <v>526</v>
      </c>
      <c r="CA1975" s="245">
        <v>41726.731840277775</v>
      </c>
      <c r="CB1975" t="s">
        <v>2220</v>
      </c>
      <c r="CF1975" s="71"/>
      <c r="CG1975" s="71"/>
      <c r="EL1975" s="160"/>
      <c r="FA1975" s="78"/>
    </row>
    <row r="1976" spans="78:157">
      <c r="BZ1976" s="14" t="s">
        <v>427</v>
      </c>
      <c r="CA1976" s="245">
        <v>41726.731840277775</v>
      </c>
      <c r="CB1976" t="s">
        <v>3895</v>
      </c>
      <c r="CF1976" s="71"/>
      <c r="CG1976" s="71"/>
      <c r="EL1976" s="160"/>
      <c r="FA1976" s="78"/>
    </row>
    <row r="1977" spans="78:157">
      <c r="BZ1977" s="14" t="s">
        <v>2280</v>
      </c>
      <c r="CA1977" s="245">
        <v>41726.735046296293</v>
      </c>
      <c r="CB1977" t="s">
        <v>2220</v>
      </c>
      <c r="CF1977" s="71"/>
      <c r="CG1977" s="71"/>
      <c r="EL1977" s="160"/>
      <c r="FA1977" s="78"/>
    </row>
    <row r="1978" spans="78:157">
      <c r="BZ1978" s="14" t="s">
        <v>1633</v>
      </c>
      <c r="CA1978" s="245">
        <v>41726.735046296293</v>
      </c>
      <c r="CB1978" t="s">
        <v>3896</v>
      </c>
      <c r="CF1978" s="71"/>
      <c r="CG1978" s="71"/>
      <c r="EL1978" s="160"/>
      <c r="FA1978" s="78"/>
    </row>
    <row r="1979" spans="78:157">
      <c r="BZ1979" s="14" t="s">
        <v>427</v>
      </c>
      <c r="CA1979" s="245">
        <v>41726.735150462962</v>
      </c>
      <c r="CB1979" t="s">
        <v>3895</v>
      </c>
      <c r="CF1979" s="71"/>
      <c r="CG1979" s="71"/>
      <c r="EL1979" s="160"/>
      <c r="FA1979" s="78"/>
    </row>
    <row r="1980" spans="78:157">
      <c r="BZ1980" s="14" t="s">
        <v>427</v>
      </c>
      <c r="CA1980" s="245">
        <v>41726.735162037039</v>
      </c>
      <c r="CB1980" t="s">
        <v>3895</v>
      </c>
      <c r="CF1980" s="71"/>
      <c r="CG1980" s="71"/>
      <c r="EL1980" s="160"/>
      <c r="FA1980" s="78"/>
    </row>
    <row r="1981" spans="78:157">
      <c r="BZ1981" s="14" t="s">
        <v>427</v>
      </c>
      <c r="CA1981" s="245">
        <v>41726.735162037039</v>
      </c>
      <c r="CB1981" t="s">
        <v>3895</v>
      </c>
      <c r="CF1981" s="71"/>
      <c r="CG1981" s="71"/>
      <c r="EL1981" s="160"/>
      <c r="FA1981" s="78"/>
    </row>
    <row r="1982" spans="78:157">
      <c r="BZ1982" s="14" t="s">
        <v>3386</v>
      </c>
      <c r="CA1982" s="245">
        <v>41726.735173611109</v>
      </c>
      <c r="CB1982" t="s">
        <v>2220</v>
      </c>
      <c r="CF1982" s="71"/>
      <c r="CG1982" s="71"/>
      <c r="EL1982" s="160"/>
      <c r="FA1982" s="78"/>
    </row>
    <row r="1983" spans="78:157">
      <c r="BZ1983" s="14" t="s">
        <v>2896</v>
      </c>
      <c r="CA1983" s="245">
        <v>41726.735173611109</v>
      </c>
      <c r="CB1983" t="s">
        <v>3897</v>
      </c>
      <c r="CF1983" s="71"/>
      <c r="CG1983" s="71"/>
      <c r="EL1983" s="160"/>
      <c r="FA1983" s="78"/>
    </row>
    <row r="1984" spans="78:157">
      <c r="BZ1984" s="14" t="s">
        <v>2896</v>
      </c>
      <c r="CA1984" s="245">
        <v>41726.735173611109</v>
      </c>
      <c r="CB1984" t="s">
        <v>3898</v>
      </c>
      <c r="CF1984" s="71"/>
      <c r="CG1984" s="71"/>
      <c r="EL1984" s="160"/>
      <c r="FA1984" s="78"/>
    </row>
    <row r="1985" spans="78:157">
      <c r="BZ1985" s="14" t="s">
        <v>2896</v>
      </c>
      <c r="CA1985" s="245">
        <v>41726.735185185185</v>
      </c>
      <c r="CB1985" t="s">
        <v>3899</v>
      </c>
      <c r="CF1985" s="71"/>
      <c r="CG1985" s="71"/>
      <c r="EL1985" s="160"/>
      <c r="FA1985" s="78"/>
    </row>
    <row r="1986" spans="78:157">
      <c r="BZ1986" s="14" t="s">
        <v>2896</v>
      </c>
      <c r="CA1986" s="245">
        <v>41726.735185185185</v>
      </c>
      <c r="CB1986" t="s">
        <v>3900</v>
      </c>
      <c r="CF1986" s="71"/>
      <c r="CG1986" s="71"/>
      <c r="EL1986" s="160"/>
      <c r="FA1986" s="78"/>
    </row>
    <row r="1987" spans="78:157">
      <c r="BZ1987" s="14" t="s">
        <v>2896</v>
      </c>
      <c r="CA1987" s="245">
        <v>41726.735185185185</v>
      </c>
      <c r="CB1987" t="s">
        <v>3901</v>
      </c>
      <c r="CF1987" s="71"/>
      <c r="CG1987" s="71"/>
      <c r="EL1987" s="160"/>
      <c r="FA1987" s="78"/>
    </row>
    <row r="1988" spans="78:157">
      <c r="BZ1988" s="14" t="s">
        <v>2896</v>
      </c>
      <c r="CA1988" s="245">
        <v>41726.735196759262</v>
      </c>
      <c r="CB1988" t="s">
        <v>3902</v>
      </c>
      <c r="CF1988" s="71"/>
      <c r="CG1988" s="71"/>
      <c r="EL1988" s="160"/>
      <c r="FA1988" s="78"/>
    </row>
    <row r="1989" spans="78:157">
      <c r="BZ1989" s="14" t="s">
        <v>2896</v>
      </c>
      <c r="CA1989" s="245">
        <v>41726.735196759262</v>
      </c>
      <c r="CB1989" t="s">
        <v>3903</v>
      </c>
      <c r="CF1989" s="71"/>
      <c r="CG1989" s="71"/>
      <c r="EL1989" s="160"/>
      <c r="FA1989" s="78"/>
    </row>
    <row r="1990" spans="78:157">
      <c r="BZ1990" s="14" t="s">
        <v>2896</v>
      </c>
      <c r="CA1990" s="245">
        <v>41726.735208333332</v>
      </c>
      <c r="CB1990" t="s">
        <v>3904</v>
      </c>
      <c r="CF1990" s="71"/>
      <c r="CG1990" s="71"/>
      <c r="EL1990" s="160"/>
      <c r="FA1990" s="78"/>
    </row>
    <row r="1991" spans="78:157">
      <c r="BZ1991" s="14" t="s">
        <v>2896</v>
      </c>
      <c r="CA1991" s="245">
        <v>41726.735208333332</v>
      </c>
      <c r="CB1991" t="s">
        <v>3905</v>
      </c>
      <c r="CF1991" s="71"/>
      <c r="CG1991" s="71"/>
      <c r="EL1991" s="160"/>
      <c r="FA1991" s="78"/>
    </row>
    <row r="1992" spans="78:157">
      <c r="BZ1992" s="14" t="s">
        <v>2896</v>
      </c>
      <c r="CA1992" s="245">
        <v>41726.735208333332</v>
      </c>
      <c r="CB1992" t="s">
        <v>3906</v>
      </c>
      <c r="CF1992" s="71"/>
      <c r="CG1992" s="71"/>
      <c r="EL1992" s="160"/>
      <c r="FA1992" s="78"/>
    </row>
    <row r="1993" spans="78:157">
      <c r="BZ1993" s="14" t="s">
        <v>2896</v>
      </c>
      <c r="CA1993" s="245">
        <v>41726.735219907408</v>
      </c>
      <c r="CB1993" t="s">
        <v>3907</v>
      </c>
      <c r="CF1993" s="71"/>
      <c r="CG1993" s="71"/>
      <c r="EL1993" s="160"/>
      <c r="FA1993" s="78"/>
    </row>
    <row r="1994" spans="78:157">
      <c r="BZ1994" s="14" t="s">
        <v>2896</v>
      </c>
      <c r="CA1994" s="245">
        <v>41726.735219907408</v>
      </c>
      <c r="CB1994" t="s">
        <v>3908</v>
      </c>
      <c r="CF1994" s="71"/>
      <c r="CG1994" s="71"/>
      <c r="EL1994" s="160"/>
      <c r="FA1994" s="78"/>
    </row>
    <row r="1995" spans="78:157">
      <c r="BZ1995" s="14" t="s">
        <v>2896</v>
      </c>
      <c r="CA1995" s="245">
        <v>41726.735231481478</v>
      </c>
      <c r="CB1995" t="s">
        <v>3909</v>
      </c>
      <c r="CF1995" s="71"/>
      <c r="CG1995" s="71"/>
      <c r="EL1995" s="160"/>
      <c r="FA1995" s="78"/>
    </row>
    <row r="1996" spans="78:157">
      <c r="BZ1996" s="14" t="s">
        <v>2896</v>
      </c>
      <c r="CA1996" s="245">
        <v>41726.735231481478</v>
      </c>
      <c r="CB1996" t="s">
        <v>3910</v>
      </c>
      <c r="CF1996" s="71"/>
      <c r="CG1996" s="71"/>
      <c r="EL1996" s="160"/>
      <c r="FA1996" s="78"/>
    </row>
    <row r="1997" spans="78:157">
      <c r="BZ1997" s="14" t="s">
        <v>2896</v>
      </c>
      <c r="CA1997" s="245">
        <v>41726.735231481478</v>
      </c>
      <c r="CB1997" t="s">
        <v>3911</v>
      </c>
      <c r="CF1997" s="71"/>
      <c r="CG1997" s="71"/>
      <c r="EL1997" s="160"/>
      <c r="FA1997" s="78"/>
    </row>
    <row r="1998" spans="78:157">
      <c r="BZ1998" s="14" t="s">
        <v>2896</v>
      </c>
      <c r="CA1998" s="245">
        <v>41726.735243055555</v>
      </c>
      <c r="CB1998" t="s">
        <v>3912</v>
      </c>
      <c r="CF1998" s="71"/>
      <c r="CG1998" s="71"/>
      <c r="EL1998" s="160"/>
      <c r="FA1998" s="78"/>
    </row>
    <row r="1999" spans="78:157">
      <c r="BZ1999" s="14" t="s">
        <v>2896</v>
      </c>
      <c r="CA1999" s="245">
        <v>41726.735243055555</v>
      </c>
      <c r="CB1999" t="s">
        <v>3913</v>
      </c>
      <c r="CF1999" s="71"/>
      <c r="CG1999" s="71"/>
      <c r="EL1999" s="160"/>
      <c r="FA1999" s="78"/>
    </row>
    <row r="2000" spans="78:157">
      <c r="BZ2000" s="14" t="s">
        <v>2896</v>
      </c>
      <c r="CA2000" s="245">
        <v>41726.735243055555</v>
      </c>
      <c r="CB2000" t="s">
        <v>3914</v>
      </c>
      <c r="CF2000" s="71"/>
      <c r="CG2000" s="71"/>
      <c r="EL2000" s="160"/>
      <c r="FA2000" s="78"/>
    </row>
    <row r="2001" spans="78:157">
      <c r="BZ2001" s="14" t="s">
        <v>2896</v>
      </c>
      <c r="CA2001" s="245">
        <v>41726.735254629632</v>
      </c>
      <c r="CB2001" t="s">
        <v>3915</v>
      </c>
      <c r="CF2001" s="71"/>
      <c r="CG2001" s="71"/>
      <c r="EL2001" s="160"/>
      <c r="FA2001" s="78"/>
    </row>
    <row r="2002" spans="78:157">
      <c r="BZ2002" s="14" t="s">
        <v>2896</v>
      </c>
      <c r="CA2002" s="245">
        <v>41726.735254629632</v>
      </c>
      <c r="CB2002" t="s">
        <v>3916</v>
      </c>
      <c r="CF2002" s="71"/>
      <c r="CG2002" s="71"/>
      <c r="EL2002" s="160"/>
      <c r="FA2002" s="78"/>
    </row>
    <row r="2003" spans="78:157">
      <c r="BZ2003" s="14" t="s">
        <v>2896</v>
      </c>
      <c r="CA2003" s="245">
        <v>41726.735266203701</v>
      </c>
      <c r="CB2003" t="s">
        <v>3917</v>
      </c>
      <c r="CF2003" s="71"/>
      <c r="CG2003" s="71"/>
      <c r="EL2003" s="160"/>
      <c r="FA2003" s="78"/>
    </row>
    <row r="2004" spans="78:157">
      <c r="BZ2004" s="14" t="s">
        <v>2896</v>
      </c>
      <c r="CA2004" s="245">
        <v>41726.735266203701</v>
      </c>
      <c r="CB2004" t="s">
        <v>3918</v>
      </c>
      <c r="CF2004" s="71"/>
      <c r="CG2004" s="71"/>
      <c r="EL2004" s="160"/>
      <c r="FA2004" s="78"/>
    </row>
    <row r="2005" spans="78:157">
      <c r="BZ2005" s="14" t="s">
        <v>2896</v>
      </c>
      <c r="CA2005" s="245">
        <v>41726.735266203701</v>
      </c>
      <c r="CB2005" t="s">
        <v>3919</v>
      </c>
      <c r="CF2005" s="71"/>
      <c r="CG2005" s="71"/>
      <c r="EL2005" s="160"/>
      <c r="FA2005" s="78"/>
    </row>
    <row r="2006" spans="78:157">
      <c r="BZ2006" s="14" t="s">
        <v>2896</v>
      </c>
      <c r="CA2006" s="245">
        <v>41726.735277777778</v>
      </c>
      <c r="CB2006" t="s">
        <v>3920</v>
      </c>
      <c r="CF2006" s="71"/>
      <c r="CG2006" s="71"/>
      <c r="EL2006" s="160"/>
      <c r="FA2006" s="78"/>
    </row>
    <row r="2007" spans="78:157">
      <c r="BZ2007" s="14" t="s">
        <v>2896</v>
      </c>
      <c r="CA2007" s="245">
        <v>41726.735277777778</v>
      </c>
      <c r="CB2007" t="s">
        <v>3921</v>
      </c>
      <c r="CF2007" s="71"/>
      <c r="CG2007" s="71"/>
      <c r="EL2007" s="160"/>
      <c r="FA2007" s="78"/>
    </row>
    <row r="2008" spans="78:157">
      <c r="BZ2008" s="14" t="s">
        <v>2896</v>
      </c>
      <c r="CA2008" s="245">
        <v>41726.735289351855</v>
      </c>
      <c r="CB2008" t="s">
        <v>3922</v>
      </c>
      <c r="CF2008" s="71"/>
      <c r="CG2008" s="71"/>
      <c r="EL2008" s="160"/>
      <c r="FA2008" s="78"/>
    </row>
    <row r="2009" spans="78:157">
      <c r="BZ2009" s="14" t="s">
        <v>2896</v>
      </c>
      <c r="CA2009" s="245">
        <v>41726.735289351855</v>
      </c>
      <c r="CB2009" t="s">
        <v>3922</v>
      </c>
      <c r="CF2009" s="71"/>
      <c r="CG2009" s="71"/>
      <c r="EL2009" s="160"/>
      <c r="FA2009" s="78"/>
    </row>
    <row r="2010" spans="78:157">
      <c r="BZ2010" s="14" t="s">
        <v>427</v>
      </c>
      <c r="CA2010" s="245">
        <v>41726.735289351855</v>
      </c>
      <c r="CB2010" t="s">
        <v>3923</v>
      </c>
      <c r="CF2010" s="71"/>
      <c r="CG2010" s="71"/>
      <c r="EL2010" s="160"/>
      <c r="FA2010" s="78"/>
    </row>
    <row r="2011" spans="78:157">
      <c r="BZ2011" s="14" t="s">
        <v>1633</v>
      </c>
      <c r="CA2011" s="245">
        <v>41726.735300925924</v>
      </c>
      <c r="CB2011" t="s">
        <v>3896</v>
      </c>
      <c r="CF2011" s="71"/>
      <c r="CG2011" s="71"/>
      <c r="EL2011" s="160"/>
      <c r="FA2011" s="78"/>
    </row>
    <row r="2012" spans="78:157">
      <c r="BZ2012" s="14" t="s">
        <v>427</v>
      </c>
      <c r="CA2012" s="245">
        <v>41726.735300925924</v>
      </c>
      <c r="CB2012" t="s">
        <v>3923</v>
      </c>
      <c r="CF2012" s="71"/>
      <c r="CG2012" s="71"/>
      <c r="EL2012" s="160"/>
      <c r="FA2012" s="78"/>
    </row>
    <row r="2013" spans="78:157">
      <c r="BZ2013" s="14" t="s">
        <v>2895</v>
      </c>
      <c r="CA2013" s="245">
        <v>41726.735300925924</v>
      </c>
      <c r="CB2013" t="s">
        <v>2220</v>
      </c>
      <c r="CF2013" s="71"/>
      <c r="CG2013" s="71"/>
      <c r="EL2013" s="160"/>
      <c r="FA2013" s="78"/>
    </row>
    <row r="2014" spans="78:157">
      <c r="BZ2014" s="14" t="s">
        <v>2896</v>
      </c>
      <c r="CA2014" s="245">
        <v>41726.735312500001</v>
      </c>
      <c r="CB2014" t="s">
        <v>3924</v>
      </c>
      <c r="CF2014" s="71"/>
      <c r="CG2014" s="71"/>
      <c r="EL2014" s="160"/>
      <c r="FA2014" s="78"/>
    </row>
    <row r="2015" spans="78:157">
      <c r="BZ2015" s="14" t="s">
        <v>2896</v>
      </c>
      <c r="CA2015" s="245">
        <v>41726.735312500001</v>
      </c>
      <c r="CB2015" t="s">
        <v>3925</v>
      </c>
      <c r="CF2015" s="71"/>
      <c r="CG2015" s="71"/>
      <c r="EL2015" s="160"/>
      <c r="FA2015" s="78"/>
    </row>
    <row r="2016" spans="78:157">
      <c r="BZ2016" s="14" t="s">
        <v>2896</v>
      </c>
      <c r="CA2016" s="245">
        <v>41726.735312500001</v>
      </c>
      <c r="CB2016" t="s">
        <v>3926</v>
      </c>
      <c r="CF2016" s="71"/>
      <c r="CG2016" s="71"/>
      <c r="EL2016" s="160"/>
      <c r="FA2016" s="78"/>
    </row>
    <row r="2017" spans="78:157">
      <c r="BZ2017" s="14" t="s">
        <v>2896</v>
      </c>
      <c r="CA2017" s="245">
        <v>41726.735324074078</v>
      </c>
      <c r="CB2017" t="s">
        <v>3926</v>
      </c>
      <c r="CF2017" s="71"/>
      <c r="CG2017" s="71"/>
      <c r="EL2017" s="160"/>
      <c r="FA2017" s="78"/>
    </row>
    <row r="2018" spans="78:157">
      <c r="BZ2018" s="14" t="s">
        <v>1633</v>
      </c>
      <c r="CA2018" s="245">
        <v>41726.735324074078</v>
      </c>
      <c r="CB2018" t="s">
        <v>3896</v>
      </c>
      <c r="CF2018" s="71"/>
      <c r="CG2018" s="71"/>
      <c r="EL2018" s="160"/>
      <c r="FA2018" s="78"/>
    </row>
    <row r="2019" spans="78:157">
      <c r="BZ2019" s="14" t="s">
        <v>2451</v>
      </c>
      <c r="CA2019" s="245">
        <v>41726.735324074078</v>
      </c>
      <c r="CB2019" t="s">
        <v>3927</v>
      </c>
      <c r="CF2019" s="71"/>
      <c r="CG2019" s="71"/>
      <c r="EL2019" s="160"/>
      <c r="FA2019" s="78"/>
    </row>
    <row r="2020" spans="78:157">
      <c r="BZ2020" s="14" t="s">
        <v>2453</v>
      </c>
      <c r="CA2020" s="245">
        <v>41726.735324074078</v>
      </c>
      <c r="CB2020" t="s">
        <v>3928</v>
      </c>
      <c r="CF2020" s="71"/>
      <c r="CG2020" s="71"/>
      <c r="EL2020" s="160"/>
      <c r="FA2020" s="78"/>
    </row>
    <row r="2021" spans="78:157">
      <c r="BZ2021" s="14" t="s">
        <v>2454</v>
      </c>
      <c r="CA2021" s="245">
        <v>41726.735335648147</v>
      </c>
      <c r="CB2021" t="s">
        <v>2220</v>
      </c>
      <c r="CF2021" s="71"/>
      <c r="CG2021" s="71"/>
      <c r="EL2021" s="160"/>
      <c r="FA2021" s="78"/>
    </row>
    <row r="2022" spans="78:157">
      <c r="BZ2022" s="14" t="s">
        <v>427</v>
      </c>
      <c r="CA2022" s="245">
        <v>41726.735335648147</v>
      </c>
      <c r="CB2022" t="s">
        <v>3929</v>
      </c>
      <c r="CF2022" s="71"/>
      <c r="CG2022" s="71"/>
      <c r="EL2022" s="160"/>
      <c r="FA2022" s="78"/>
    </row>
    <row r="2023" spans="78:157">
      <c r="BZ2023" s="14" t="s">
        <v>2903</v>
      </c>
      <c r="CA2023" s="245">
        <v>41726.735335648147</v>
      </c>
      <c r="CB2023" t="s">
        <v>3930</v>
      </c>
      <c r="CF2023" s="71"/>
      <c r="CG2023" s="71"/>
      <c r="EL2023" s="160"/>
      <c r="FA2023" s="78"/>
    </row>
    <row r="2024" spans="78:157">
      <c r="BZ2024" s="14" t="s">
        <v>2905</v>
      </c>
      <c r="CA2024" s="245">
        <v>41726.735335648147</v>
      </c>
      <c r="CB2024" t="s">
        <v>3931</v>
      </c>
      <c r="CF2024" s="71"/>
      <c r="CG2024" s="71"/>
      <c r="EL2024" s="160"/>
      <c r="FA2024" s="78"/>
    </row>
    <row r="2025" spans="78:157">
      <c r="BZ2025" s="14" t="s">
        <v>2907</v>
      </c>
      <c r="CA2025" s="245">
        <v>41726.735335648147</v>
      </c>
      <c r="CB2025" t="s">
        <v>3932</v>
      </c>
      <c r="CF2025" s="71"/>
      <c r="CG2025" s="71"/>
      <c r="EL2025" s="160"/>
      <c r="FA2025" s="78"/>
    </row>
    <row r="2026" spans="78:157">
      <c r="BZ2026" s="14" t="s">
        <v>2909</v>
      </c>
      <c r="CA2026" s="245">
        <v>41726.735347222224</v>
      </c>
      <c r="CB2026" t="s">
        <v>3933</v>
      </c>
      <c r="CF2026" s="71"/>
      <c r="CG2026" s="71"/>
      <c r="EL2026" s="160"/>
      <c r="FA2026" s="78"/>
    </row>
    <row r="2027" spans="78:157">
      <c r="BZ2027" s="14" t="s">
        <v>427</v>
      </c>
      <c r="CA2027" s="245">
        <v>41726.735347222224</v>
      </c>
      <c r="CB2027" t="s">
        <v>3929</v>
      </c>
      <c r="CF2027" s="71"/>
      <c r="CG2027" s="71"/>
      <c r="EL2027" s="160"/>
      <c r="FA2027" s="78"/>
    </row>
    <row r="2028" spans="78:157">
      <c r="BZ2028" s="14" t="s">
        <v>2911</v>
      </c>
      <c r="CA2028" s="245">
        <v>41726.735347222224</v>
      </c>
      <c r="CB2028" t="s">
        <v>2220</v>
      </c>
      <c r="CF2028" s="71"/>
      <c r="CG2028" s="71"/>
      <c r="EL2028" s="160"/>
      <c r="FA2028" s="78"/>
    </row>
    <row r="2029" spans="78:157">
      <c r="BZ2029" s="14" t="s">
        <v>427</v>
      </c>
      <c r="CA2029" s="245">
        <v>41726.735347222224</v>
      </c>
      <c r="CB2029" t="s">
        <v>3934</v>
      </c>
      <c r="CF2029" s="71"/>
      <c r="CG2029" s="71"/>
      <c r="EL2029" s="160"/>
      <c r="FA2029" s="78"/>
    </row>
    <row r="2030" spans="78:157">
      <c r="BZ2030" s="14" t="s">
        <v>2454</v>
      </c>
      <c r="CA2030" s="245">
        <v>41726.735347222224</v>
      </c>
      <c r="CB2030" t="s">
        <v>2220</v>
      </c>
      <c r="CF2030" s="71"/>
      <c r="CG2030" s="71"/>
      <c r="EL2030" s="160"/>
      <c r="FA2030" s="78"/>
    </row>
    <row r="2031" spans="78:157">
      <c r="BZ2031" s="14" t="s">
        <v>427</v>
      </c>
      <c r="CA2031" s="245">
        <v>41726.735347222224</v>
      </c>
      <c r="CB2031" t="s">
        <v>3935</v>
      </c>
      <c r="CF2031" s="71"/>
      <c r="CG2031" s="71"/>
      <c r="EL2031" s="160"/>
      <c r="FA2031" s="78"/>
    </row>
    <row r="2032" spans="78:157">
      <c r="BZ2032" s="14" t="s">
        <v>2903</v>
      </c>
      <c r="CA2032" s="245">
        <v>41726.735347222224</v>
      </c>
      <c r="CB2032" t="s">
        <v>3936</v>
      </c>
      <c r="CF2032" s="71"/>
      <c r="CG2032" s="71"/>
      <c r="EL2032" s="160"/>
      <c r="FA2032" s="78"/>
    </row>
    <row r="2033" spans="78:157">
      <c r="BZ2033" s="14" t="s">
        <v>2905</v>
      </c>
      <c r="CA2033" s="245">
        <v>41726.735358796293</v>
      </c>
      <c r="CB2033" t="s">
        <v>3937</v>
      </c>
      <c r="CF2033" s="71"/>
      <c r="CG2033" s="71"/>
      <c r="EL2033" s="160"/>
      <c r="FA2033" s="78"/>
    </row>
    <row r="2034" spans="78:157">
      <c r="BZ2034" s="14" t="s">
        <v>2907</v>
      </c>
      <c r="CA2034" s="245">
        <v>41726.735358796293</v>
      </c>
      <c r="CB2034" t="s">
        <v>3938</v>
      </c>
      <c r="CF2034" s="71"/>
      <c r="CG2034" s="71"/>
      <c r="EL2034" s="160"/>
      <c r="FA2034" s="78"/>
    </row>
    <row r="2035" spans="78:157">
      <c r="BZ2035" s="14" t="s">
        <v>2909</v>
      </c>
      <c r="CA2035" s="245">
        <v>41726.735358796293</v>
      </c>
      <c r="CB2035" t="s">
        <v>3939</v>
      </c>
      <c r="CF2035" s="71"/>
      <c r="CG2035" s="71"/>
      <c r="EL2035" s="160"/>
      <c r="FA2035" s="78"/>
    </row>
    <row r="2036" spans="78:157">
      <c r="BZ2036" s="14" t="s">
        <v>2454</v>
      </c>
      <c r="CA2036" s="245">
        <v>41726.735358796293</v>
      </c>
      <c r="CB2036" t="s">
        <v>2220</v>
      </c>
      <c r="CF2036" s="71"/>
      <c r="CG2036" s="71"/>
      <c r="EL2036" s="160"/>
      <c r="FA2036" s="78"/>
    </row>
    <row r="2037" spans="78:157">
      <c r="BZ2037" s="14" t="s">
        <v>427</v>
      </c>
      <c r="CA2037" s="245">
        <v>41726.735358796293</v>
      </c>
      <c r="CB2037" t="s">
        <v>3940</v>
      </c>
      <c r="CF2037" s="71"/>
      <c r="CG2037" s="71"/>
      <c r="EL2037" s="160"/>
      <c r="FA2037" s="78"/>
    </row>
    <row r="2038" spans="78:157">
      <c r="BZ2038" s="14" t="s">
        <v>2903</v>
      </c>
      <c r="CA2038" s="245">
        <v>41726.735358796293</v>
      </c>
      <c r="CB2038" t="s">
        <v>3941</v>
      </c>
      <c r="CF2038" s="71"/>
      <c r="CG2038" s="71"/>
      <c r="EL2038" s="160"/>
      <c r="FA2038" s="78"/>
    </row>
    <row r="2039" spans="78:157">
      <c r="BZ2039" s="14" t="s">
        <v>2905</v>
      </c>
      <c r="CA2039" s="245">
        <v>41726.73537037037</v>
      </c>
      <c r="CB2039" t="s">
        <v>3942</v>
      </c>
      <c r="CF2039" s="71"/>
      <c r="CG2039" s="71"/>
      <c r="EL2039" s="160"/>
      <c r="FA2039" s="78"/>
    </row>
    <row r="2040" spans="78:157">
      <c r="BZ2040" s="14" t="s">
        <v>2907</v>
      </c>
      <c r="CA2040" s="245">
        <v>41726.73537037037</v>
      </c>
      <c r="CB2040" t="s">
        <v>3943</v>
      </c>
      <c r="CF2040" s="71"/>
      <c r="CG2040" s="71"/>
      <c r="EL2040" s="160"/>
      <c r="FA2040" s="78"/>
    </row>
    <row r="2041" spans="78:157">
      <c r="BZ2041" s="14" t="s">
        <v>2909</v>
      </c>
      <c r="CA2041" s="245">
        <v>41726.73537037037</v>
      </c>
      <c r="CB2041" t="s">
        <v>3944</v>
      </c>
      <c r="CF2041" s="71"/>
      <c r="CG2041" s="71"/>
      <c r="EL2041" s="160"/>
      <c r="FA2041" s="78"/>
    </row>
    <row r="2042" spans="78:157">
      <c r="BZ2042" s="14" t="s">
        <v>2454</v>
      </c>
      <c r="CA2042" s="245">
        <v>41726.73537037037</v>
      </c>
      <c r="CB2042" t="s">
        <v>2220</v>
      </c>
      <c r="CF2042" s="71"/>
      <c r="CG2042" s="71"/>
      <c r="EL2042" s="160"/>
      <c r="FA2042" s="78"/>
    </row>
    <row r="2043" spans="78:157">
      <c r="BZ2043" s="14" t="s">
        <v>427</v>
      </c>
      <c r="CA2043" s="245">
        <v>41726.73537037037</v>
      </c>
      <c r="CB2043" t="s">
        <v>3945</v>
      </c>
      <c r="CF2043" s="71"/>
      <c r="CG2043" s="71"/>
      <c r="EL2043" s="160"/>
      <c r="FA2043" s="78"/>
    </row>
    <row r="2044" spans="78:157">
      <c r="BZ2044" s="14" t="s">
        <v>2903</v>
      </c>
      <c r="CA2044" s="245">
        <v>41726.73537037037</v>
      </c>
      <c r="CB2044" t="s">
        <v>3946</v>
      </c>
      <c r="CF2044" s="71"/>
      <c r="CG2044" s="71"/>
      <c r="EL2044" s="160"/>
      <c r="FA2044" s="78"/>
    </row>
    <row r="2045" spans="78:157">
      <c r="BZ2045" s="14" t="s">
        <v>2905</v>
      </c>
      <c r="CA2045" s="245">
        <v>41726.735381944447</v>
      </c>
      <c r="CB2045" t="s">
        <v>3947</v>
      </c>
      <c r="CF2045" s="71"/>
      <c r="CG2045" s="71"/>
      <c r="EL2045" s="160"/>
      <c r="FA2045" s="78"/>
    </row>
    <row r="2046" spans="78:157">
      <c r="BZ2046" s="14" t="s">
        <v>2907</v>
      </c>
      <c r="CA2046" s="245">
        <v>41726.735381944447</v>
      </c>
      <c r="CB2046" t="s">
        <v>3948</v>
      </c>
      <c r="CF2046" s="71"/>
      <c r="CG2046" s="71"/>
      <c r="EL2046" s="160"/>
      <c r="FA2046" s="78"/>
    </row>
    <row r="2047" spans="78:157">
      <c r="BZ2047" s="14" t="s">
        <v>2909</v>
      </c>
      <c r="CA2047" s="245">
        <v>41726.735381944447</v>
      </c>
      <c r="CB2047" t="s">
        <v>3949</v>
      </c>
      <c r="CF2047" s="71"/>
      <c r="CG2047" s="71"/>
      <c r="EL2047" s="160"/>
      <c r="FA2047" s="78"/>
    </row>
    <row r="2048" spans="78:157">
      <c r="BZ2048" s="14" t="s">
        <v>2454</v>
      </c>
      <c r="CA2048" s="245">
        <v>41726.735381944447</v>
      </c>
      <c r="CB2048" t="s">
        <v>2220</v>
      </c>
      <c r="CF2048" s="71"/>
      <c r="CG2048" s="71"/>
      <c r="EL2048" s="160"/>
      <c r="FA2048" s="78"/>
    </row>
    <row r="2049" spans="78:157">
      <c r="BZ2049" s="14" t="s">
        <v>427</v>
      </c>
      <c r="CA2049" s="245">
        <v>41726.735381944447</v>
      </c>
      <c r="CB2049" t="s">
        <v>3950</v>
      </c>
      <c r="CF2049" s="71"/>
      <c r="CG2049" s="71"/>
      <c r="EL2049" s="160"/>
      <c r="FA2049" s="78"/>
    </row>
    <row r="2050" spans="78:157">
      <c r="BZ2050" s="14" t="s">
        <v>2903</v>
      </c>
      <c r="CA2050" s="245">
        <v>41726.735381944447</v>
      </c>
      <c r="CB2050" t="s">
        <v>3951</v>
      </c>
      <c r="CF2050" s="71"/>
      <c r="CG2050" s="71"/>
      <c r="EL2050" s="160"/>
      <c r="FA2050" s="78"/>
    </row>
    <row r="2051" spans="78:157">
      <c r="BZ2051" s="14" t="s">
        <v>2905</v>
      </c>
      <c r="CA2051" s="245">
        <v>41726.735393518517</v>
      </c>
      <c r="CB2051" t="s">
        <v>3952</v>
      </c>
      <c r="CF2051" s="71"/>
      <c r="CG2051" s="71"/>
      <c r="EL2051" s="160"/>
      <c r="FA2051" s="78"/>
    </row>
    <row r="2052" spans="78:157">
      <c r="BZ2052" s="14" t="s">
        <v>2907</v>
      </c>
      <c r="CA2052" s="245">
        <v>41726.735393518517</v>
      </c>
      <c r="CB2052" t="s">
        <v>3953</v>
      </c>
      <c r="CF2052" s="71"/>
      <c r="CG2052" s="71"/>
      <c r="EL2052" s="160"/>
      <c r="FA2052" s="78"/>
    </row>
    <row r="2053" spans="78:157">
      <c r="BZ2053" s="14" t="s">
        <v>2909</v>
      </c>
      <c r="CA2053" s="245">
        <v>41726.735393518517</v>
      </c>
      <c r="CB2053" t="s">
        <v>3954</v>
      </c>
      <c r="CF2053" s="71"/>
      <c r="CG2053" s="71"/>
      <c r="EL2053" s="160"/>
      <c r="FA2053" s="78"/>
    </row>
    <row r="2054" spans="78:157">
      <c r="BZ2054" s="14" t="s">
        <v>2454</v>
      </c>
      <c r="CA2054" s="245">
        <v>41726.735393518517</v>
      </c>
      <c r="CB2054" t="s">
        <v>2220</v>
      </c>
      <c r="CF2054" s="71"/>
      <c r="CG2054" s="71"/>
      <c r="EL2054" s="160"/>
      <c r="FA2054" s="78"/>
    </row>
    <row r="2055" spans="78:157">
      <c r="BZ2055" s="14" t="s">
        <v>427</v>
      </c>
      <c r="CA2055" s="245">
        <v>41726.735393518517</v>
      </c>
      <c r="CB2055" t="s">
        <v>3955</v>
      </c>
      <c r="CF2055" s="71"/>
      <c r="CG2055" s="71"/>
      <c r="EL2055" s="160"/>
      <c r="FA2055" s="78"/>
    </row>
    <row r="2056" spans="78:157">
      <c r="BZ2056" s="14" t="s">
        <v>2903</v>
      </c>
      <c r="CA2056" s="245">
        <v>41726.735393518517</v>
      </c>
      <c r="CB2056" t="s">
        <v>3956</v>
      </c>
      <c r="CF2056" s="71"/>
      <c r="CG2056" s="71"/>
      <c r="EL2056" s="160"/>
      <c r="FA2056" s="78"/>
    </row>
    <row r="2057" spans="78:157">
      <c r="BZ2057" s="14" t="s">
        <v>2905</v>
      </c>
      <c r="CA2057" s="245">
        <v>41726.735393518517</v>
      </c>
      <c r="CB2057" t="s">
        <v>3957</v>
      </c>
      <c r="CF2057" s="71"/>
      <c r="CG2057" s="71"/>
      <c r="EL2057" s="160"/>
      <c r="FA2057" s="78"/>
    </row>
    <row r="2058" spans="78:157">
      <c r="BZ2058" s="14" t="s">
        <v>2907</v>
      </c>
      <c r="CA2058" s="245">
        <v>41726.735405092593</v>
      </c>
      <c r="CB2058" t="s">
        <v>3958</v>
      </c>
      <c r="CF2058" s="71"/>
      <c r="CG2058" s="71"/>
      <c r="EL2058" s="160"/>
      <c r="FA2058" s="78"/>
    </row>
    <row r="2059" spans="78:157">
      <c r="BZ2059" s="14" t="s">
        <v>2909</v>
      </c>
      <c r="CA2059" s="245">
        <v>41726.735405092593</v>
      </c>
      <c r="CB2059" t="s">
        <v>3959</v>
      </c>
      <c r="CF2059" s="71"/>
      <c r="CG2059" s="71"/>
      <c r="EL2059" s="160"/>
      <c r="FA2059" s="78"/>
    </row>
    <row r="2060" spans="78:157">
      <c r="BZ2060" s="14" t="s">
        <v>2454</v>
      </c>
      <c r="CA2060" s="245">
        <v>41726.735405092593</v>
      </c>
      <c r="CB2060" t="s">
        <v>2220</v>
      </c>
      <c r="CF2060" s="71"/>
      <c r="CG2060" s="71"/>
      <c r="EL2060" s="160"/>
      <c r="FA2060" s="78"/>
    </row>
    <row r="2061" spans="78:157">
      <c r="BZ2061" s="14" t="s">
        <v>427</v>
      </c>
      <c r="CA2061" s="245">
        <v>41726.735405092593</v>
      </c>
      <c r="CB2061" t="s">
        <v>3960</v>
      </c>
      <c r="CF2061" s="71"/>
      <c r="CG2061" s="71"/>
      <c r="EL2061" s="160"/>
      <c r="FA2061" s="78"/>
    </row>
    <row r="2062" spans="78:157">
      <c r="BZ2062" s="14" t="s">
        <v>2903</v>
      </c>
      <c r="CA2062" s="245">
        <v>41726.735405092593</v>
      </c>
      <c r="CB2062" t="s">
        <v>3961</v>
      </c>
      <c r="CF2062" s="71"/>
      <c r="CG2062" s="71"/>
      <c r="EL2062" s="160"/>
      <c r="FA2062" s="78"/>
    </row>
    <row r="2063" spans="78:157">
      <c r="BZ2063" s="14" t="s">
        <v>2905</v>
      </c>
      <c r="CA2063" s="245">
        <v>41726.735405092593</v>
      </c>
      <c r="CB2063" t="s">
        <v>3962</v>
      </c>
      <c r="CF2063" s="71"/>
      <c r="CG2063" s="71"/>
      <c r="EL2063" s="160"/>
      <c r="FA2063" s="78"/>
    </row>
    <row r="2064" spans="78:157">
      <c r="BZ2064" s="14" t="s">
        <v>2907</v>
      </c>
      <c r="CA2064" s="245">
        <v>41726.73541666667</v>
      </c>
      <c r="CB2064" t="s">
        <v>3963</v>
      </c>
      <c r="CF2064" s="71"/>
      <c r="CG2064" s="71"/>
      <c r="EL2064" s="160"/>
      <c r="FA2064" s="78"/>
    </row>
    <row r="2065" spans="78:157">
      <c r="BZ2065" s="14" t="s">
        <v>2909</v>
      </c>
      <c r="CA2065" s="245">
        <v>41726.73541666667</v>
      </c>
      <c r="CB2065" t="s">
        <v>3964</v>
      </c>
      <c r="CF2065" s="71"/>
      <c r="CG2065" s="71"/>
      <c r="EL2065" s="160"/>
      <c r="FA2065" s="78"/>
    </row>
    <row r="2066" spans="78:157">
      <c r="BZ2066" s="14" t="s">
        <v>2454</v>
      </c>
      <c r="CA2066" s="245">
        <v>41726.73541666667</v>
      </c>
      <c r="CB2066" t="s">
        <v>2220</v>
      </c>
      <c r="CF2066" s="71"/>
      <c r="CG2066" s="71"/>
      <c r="EL2066" s="160"/>
      <c r="FA2066" s="78"/>
    </row>
    <row r="2067" spans="78:157">
      <c r="BZ2067" s="14" t="s">
        <v>427</v>
      </c>
      <c r="CA2067" s="245">
        <v>41726.73541666667</v>
      </c>
      <c r="CB2067" t="s">
        <v>3965</v>
      </c>
      <c r="CF2067" s="71"/>
      <c r="CG2067" s="71"/>
      <c r="EL2067" s="160"/>
      <c r="FA2067" s="78"/>
    </row>
    <row r="2068" spans="78:157">
      <c r="BZ2068" s="14" t="s">
        <v>2903</v>
      </c>
      <c r="CA2068" s="245">
        <v>41726.73541666667</v>
      </c>
      <c r="CB2068" t="s">
        <v>3966</v>
      </c>
      <c r="CF2068" s="71"/>
      <c r="CG2068" s="71"/>
      <c r="EL2068" s="160"/>
      <c r="FA2068" s="78"/>
    </row>
    <row r="2069" spans="78:157">
      <c r="BZ2069" s="14" t="s">
        <v>2905</v>
      </c>
      <c r="CA2069" s="245">
        <v>41726.73541666667</v>
      </c>
      <c r="CB2069" t="s">
        <v>3967</v>
      </c>
      <c r="CF2069" s="71"/>
      <c r="CG2069" s="71"/>
      <c r="EL2069" s="160"/>
      <c r="FA2069" s="78"/>
    </row>
    <row r="2070" spans="78:157">
      <c r="BZ2070" s="14" t="s">
        <v>2907</v>
      </c>
      <c r="CA2070" s="245">
        <v>41726.73542824074</v>
      </c>
      <c r="CB2070" t="s">
        <v>3968</v>
      </c>
      <c r="CF2070" s="71"/>
      <c r="CG2070" s="71"/>
      <c r="EL2070" s="160"/>
      <c r="FA2070" s="78"/>
    </row>
    <row r="2071" spans="78:157">
      <c r="BZ2071" s="14" t="s">
        <v>2909</v>
      </c>
      <c r="CA2071" s="245">
        <v>41726.73542824074</v>
      </c>
      <c r="CB2071" t="s">
        <v>3969</v>
      </c>
      <c r="CF2071" s="71"/>
      <c r="CG2071" s="71"/>
      <c r="EL2071" s="160"/>
      <c r="FA2071" s="78"/>
    </row>
    <row r="2072" spans="78:157">
      <c r="BZ2072" s="14" t="s">
        <v>2454</v>
      </c>
      <c r="CA2072" s="245">
        <v>41726.73542824074</v>
      </c>
      <c r="CB2072" t="s">
        <v>2220</v>
      </c>
      <c r="CF2072" s="71"/>
      <c r="CG2072" s="71"/>
      <c r="EL2072" s="160"/>
      <c r="FA2072" s="78"/>
    </row>
    <row r="2073" spans="78:157">
      <c r="BZ2073" s="14" t="s">
        <v>427</v>
      </c>
      <c r="CA2073" s="245">
        <v>41726.73542824074</v>
      </c>
      <c r="CB2073" t="s">
        <v>3970</v>
      </c>
      <c r="CF2073" s="71"/>
      <c r="CG2073" s="71"/>
      <c r="EL2073" s="160"/>
      <c r="FA2073" s="78"/>
    </row>
    <row r="2074" spans="78:157">
      <c r="BZ2074" s="14" t="s">
        <v>2903</v>
      </c>
      <c r="CA2074" s="245">
        <v>41726.73542824074</v>
      </c>
      <c r="CB2074" t="s">
        <v>3971</v>
      </c>
      <c r="CF2074" s="71"/>
      <c r="CG2074" s="71"/>
      <c r="EL2074" s="160"/>
      <c r="FA2074" s="78"/>
    </row>
    <row r="2075" spans="78:157">
      <c r="BZ2075" s="14" t="s">
        <v>2905</v>
      </c>
      <c r="CA2075" s="245">
        <v>41726.73542824074</v>
      </c>
      <c r="CB2075" t="s">
        <v>3972</v>
      </c>
      <c r="CF2075" s="71"/>
      <c r="CG2075" s="71"/>
      <c r="EL2075" s="160"/>
      <c r="FA2075" s="78"/>
    </row>
    <row r="2076" spans="78:157">
      <c r="BZ2076" s="14" t="s">
        <v>2907</v>
      </c>
      <c r="CA2076" s="245">
        <v>41726.735439814816</v>
      </c>
      <c r="CB2076" t="s">
        <v>3973</v>
      </c>
      <c r="CF2076" s="71"/>
      <c r="CG2076" s="71"/>
      <c r="EL2076" s="160"/>
      <c r="FA2076" s="78"/>
    </row>
    <row r="2077" spans="78:157">
      <c r="BZ2077" s="14" t="s">
        <v>2909</v>
      </c>
      <c r="CA2077" s="245">
        <v>41726.735439814816</v>
      </c>
      <c r="CB2077" t="s">
        <v>3974</v>
      </c>
      <c r="CF2077" s="71"/>
      <c r="CG2077" s="71"/>
      <c r="EL2077" s="160"/>
      <c r="FA2077" s="78"/>
    </row>
    <row r="2078" spans="78:157">
      <c r="BZ2078" s="14" t="s">
        <v>2454</v>
      </c>
      <c r="CA2078" s="245">
        <v>41726.735439814816</v>
      </c>
      <c r="CB2078" t="s">
        <v>2220</v>
      </c>
      <c r="CF2078" s="71"/>
      <c r="CG2078" s="71"/>
      <c r="EL2078" s="160"/>
      <c r="FA2078" s="78"/>
    </row>
    <row r="2079" spans="78:157">
      <c r="BZ2079" s="14" t="s">
        <v>427</v>
      </c>
      <c r="CA2079" s="245">
        <v>41726.735439814816</v>
      </c>
      <c r="CB2079" t="s">
        <v>3975</v>
      </c>
      <c r="CF2079" s="71"/>
      <c r="CG2079" s="71"/>
      <c r="EL2079" s="160"/>
      <c r="FA2079" s="78"/>
    </row>
    <row r="2080" spans="78:157">
      <c r="BZ2080" s="14" t="s">
        <v>2903</v>
      </c>
      <c r="CA2080" s="245">
        <v>41726.735439814816</v>
      </c>
      <c r="CB2080" t="s">
        <v>3976</v>
      </c>
      <c r="CF2080" s="71"/>
      <c r="CG2080" s="71"/>
      <c r="EL2080" s="160"/>
      <c r="FA2080" s="78"/>
    </row>
    <row r="2081" spans="78:157">
      <c r="BZ2081" s="14" t="s">
        <v>2905</v>
      </c>
      <c r="CA2081" s="245">
        <v>41726.735439814816</v>
      </c>
      <c r="CB2081" t="s">
        <v>3977</v>
      </c>
      <c r="CF2081" s="71"/>
      <c r="CG2081" s="71"/>
      <c r="EL2081" s="160"/>
      <c r="FA2081" s="78"/>
    </row>
    <row r="2082" spans="78:157">
      <c r="BZ2082" s="14" t="s">
        <v>2907</v>
      </c>
      <c r="CA2082" s="245">
        <v>41726.735451388886</v>
      </c>
      <c r="CB2082" t="s">
        <v>3978</v>
      </c>
      <c r="CF2082" s="71"/>
      <c r="CG2082" s="71"/>
      <c r="EL2082" s="160"/>
      <c r="FA2082" s="78"/>
    </row>
    <row r="2083" spans="78:157">
      <c r="BZ2083" s="14" t="s">
        <v>2909</v>
      </c>
      <c r="CA2083" s="245">
        <v>41726.735451388886</v>
      </c>
      <c r="CB2083" t="s">
        <v>3979</v>
      </c>
      <c r="CF2083" s="71"/>
      <c r="CG2083" s="71"/>
      <c r="EL2083" s="160"/>
      <c r="FA2083" s="78"/>
    </row>
    <row r="2084" spans="78:157">
      <c r="BZ2084" s="14" t="s">
        <v>2454</v>
      </c>
      <c r="CA2084" s="245">
        <v>41726.735451388886</v>
      </c>
      <c r="CB2084" t="s">
        <v>2220</v>
      </c>
      <c r="CF2084" s="71"/>
      <c r="CG2084" s="71"/>
      <c r="EL2084" s="160"/>
      <c r="FA2084" s="78"/>
    </row>
    <row r="2085" spans="78:157">
      <c r="BZ2085" s="14" t="s">
        <v>427</v>
      </c>
      <c r="CA2085" s="245">
        <v>41726.735451388886</v>
      </c>
      <c r="CB2085" t="s">
        <v>3980</v>
      </c>
      <c r="CF2085" s="71"/>
      <c r="CG2085" s="71"/>
      <c r="EL2085" s="160"/>
      <c r="FA2085" s="78"/>
    </row>
    <row r="2086" spans="78:157">
      <c r="BZ2086" s="14" t="s">
        <v>2903</v>
      </c>
      <c r="CA2086" s="245">
        <v>41726.735451388886</v>
      </c>
      <c r="CB2086" t="s">
        <v>3981</v>
      </c>
      <c r="CF2086" s="71"/>
      <c r="CG2086" s="71"/>
      <c r="EL2086" s="160"/>
      <c r="FA2086" s="78"/>
    </row>
    <row r="2087" spans="78:157">
      <c r="BZ2087" s="14" t="s">
        <v>2905</v>
      </c>
      <c r="CA2087" s="245">
        <v>41726.735451388886</v>
      </c>
      <c r="CB2087" t="s">
        <v>3982</v>
      </c>
      <c r="CF2087" s="71"/>
      <c r="CG2087" s="71"/>
      <c r="EL2087" s="160"/>
      <c r="FA2087" s="78"/>
    </row>
    <row r="2088" spans="78:157">
      <c r="BZ2088" s="14" t="s">
        <v>2907</v>
      </c>
      <c r="CA2088" s="245">
        <v>41726.735462962963</v>
      </c>
      <c r="CB2088" t="s">
        <v>3983</v>
      </c>
      <c r="CF2088" s="71"/>
      <c r="CG2088" s="71"/>
      <c r="EL2088" s="160"/>
      <c r="FA2088" s="78"/>
    </row>
    <row r="2089" spans="78:157">
      <c r="BZ2089" s="14" t="s">
        <v>2909</v>
      </c>
      <c r="CA2089" s="245">
        <v>41726.735462962963</v>
      </c>
      <c r="CB2089" t="s">
        <v>3984</v>
      </c>
      <c r="CF2089" s="71"/>
      <c r="CG2089" s="71"/>
      <c r="EL2089" s="160"/>
      <c r="FA2089" s="78"/>
    </row>
    <row r="2090" spans="78:157">
      <c r="BZ2090" s="14" t="s">
        <v>2454</v>
      </c>
      <c r="CA2090" s="245">
        <v>41726.735462962963</v>
      </c>
      <c r="CB2090" t="s">
        <v>2220</v>
      </c>
      <c r="CF2090" s="71"/>
      <c r="CG2090" s="71"/>
      <c r="EL2090" s="160"/>
      <c r="FA2090" s="78"/>
    </row>
    <row r="2091" spans="78:157">
      <c r="BZ2091" s="14" t="s">
        <v>427</v>
      </c>
      <c r="CA2091" s="245">
        <v>41726.735462962963</v>
      </c>
      <c r="CB2091" t="s">
        <v>3985</v>
      </c>
      <c r="CF2091" s="71"/>
      <c r="CG2091" s="71"/>
      <c r="EL2091" s="160"/>
      <c r="FA2091" s="78"/>
    </row>
    <row r="2092" spans="78:157">
      <c r="BZ2092" s="14" t="s">
        <v>2903</v>
      </c>
      <c r="CA2092" s="245">
        <v>41726.735462962963</v>
      </c>
      <c r="CB2092" t="s">
        <v>3986</v>
      </c>
      <c r="CF2092" s="71"/>
      <c r="CG2092" s="71"/>
      <c r="EL2092" s="160"/>
      <c r="FA2092" s="78"/>
    </row>
    <row r="2093" spans="78:157">
      <c r="BZ2093" s="14" t="s">
        <v>2905</v>
      </c>
      <c r="CA2093" s="245">
        <v>41726.735462962963</v>
      </c>
      <c r="CB2093" t="s">
        <v>3987</v>
      </c>
      <c r="CF2093" s="71"/>
      <c r="CG2093" s="71"/>
      <c r="EL2093" s="160"/>
      <c r="FA2093" s="78"/>
    </row>
    <row r="2094" spans="78:157">
      <c r="BZ2094" s="14" t="s">
        <v>2907</v>
      </c>
      <c r="CA2094" s="245">
        <v>41726.735474537039</v>
      </c>
      <c r="CB2094" t="s">
        <v>3988</v>
      </c>
      <c r="CF2094" s="71"/>
      <c r="CG2094" s="71"/>
      <c r="EL2094" s="160"/>
      <c r="FA2094" s="78"/>
    </row>
    <row r="2095" spans="78:157">
      <c r="BZ2095" s="14" t="s">
        <v>2909</v>
      </c>
      <c r="CA2095" s="245">
        <v>41726.735474537039</v>
      </c>
      <c r="CB2095" t="s">
        <v>3989</v>
      </c>
      <c r="CF2095" s="71"/>
      <c r="CG2095" s="71"/>
      <c r="EL2095" s="160"/>
      <c r="FA2095" s="78"/>
    </row>
    <row r="2096" spans="78:157">
      <c r="BZ2096" s="14" t="s">
        <v>2454</v>
      </c>
      <c r="CA2096" s="245">
        <v>41726.735474537039</v>
      </c>
      <c r="CB2096" t="s">
        <v>2220</v>
      </c>
      <c r="CF2096" s="71"/>
      <c r="CG2096" s="71"/>
      <c r="EL2096" s="160"/>
      <c r="FA2096" s="78"/>
    </row>
    <row r="2097" spans="78:157">
      <c r="BZ2097" s="14" t="s">
        <v>427</v>
      </c>
      <c r="CA2097" s="245">
        <v>41726.735474537039</v>
      </c>
      <c r="CB2097" t="s">
        <v>3990</v>
      </c>
      <c r="CF2097" s="71"/>
      <c r="CG2097" s="71"/>
      <c r="EL2097" s="160"/>
      <c r="FA2097" s="78"/>
    </row>
    <row r="2098" spans="78:157">
      <c r="BZ2098" s="14" t="s">
        <v>2903</v>
      </c>
      <c r="CA2098" s="245">
        <v>41726.735474537039</v>
      </c>
      <c r="CB2098" t="s">
        <v>3991</v>
      </c>
      <c r="CF2098" s="71"/>
      <c r="CG2098" s="71"/>
      <c r="EL2098" s="160"/>
      <c r="FA2098" s="78"/>
    </row>
    <row r="2099" spans="78:157">
      <c r="BZ2099" s="14" t="s">
        <v>2905</v>
      </c>
      <c r="CA2099" s="245">
        <v>41726.735474537039</v>
      </c>
      <c r="CB2099" t="s">
        <v>3992</v>
      </c>
      <c r="CF2099" s="71"/>
      <c r="CG2099" s="71"/>
      <c r="EL2099" s="160"/>
      <c r="FA2099" s="78"/>
    </row>
    <row r="2100" spans="78:157">
      <c r="BZ2100" s="14" t="s">
        <v>2907</v>
      </c>
      <c r="CA2100" s="245">
        <v>41726.735474537039</v>
      </c>
      <c r="CB2100" t="s">
        <v>3993</v>
      </c>
      <c r="CF2100" s="71"/>
      <c r="CG2100" s="71"/>
      <c r="EL2100" s="160"/>
      <c r="FA2100" s="78"/>
    </row>
    <row r="2101" spans="78:157">
      <c r="BZ2101" s="14" t="s">
        <v>2909</v>
      </c>
      <c r="CA2101" s="245">
        <v>41726.735486111109</v>
      </c>
      <c r="CB2101" t="s">
        <v>3994</v>
      </c>
      <c r="CF2101" s="71"/>
      <c r="CG2101" s="71"/>
      <c r="EL2101" s="160"/>
      <c r="FA2101" s="78"/>
    </row>
    <row r="2102" spans="78:157">
      <c r="BZ2102" s="14" t="s">
        <v>2454</v>
      </c>
      <c r="CA2102" s="245">
        <v>41726.735486111109</v>
      </c>
      <c r="CB2102" t="s">
        <v>2220</v>
      </c>
      <c r="CF2102" s="71"/>
      <c r="CG2102" s="71"/>
      <c r="EL2102" s="160"/>
      <c r="FA2102" s="78"/>
    </row>
    <row r="2103" spans="78:157">
      <c r="BZ2103" s="14" t="s">
        <v>427</v>
      </c>
      <c r="CA2103" s="245">
        <v>41726.735486111109</v>
      </c>
      <c r="CB2103" t="s">
        <v>3995</v>
      </c>
      <c r="CF2103" s="71"/>
      <c r="CG2103" s="71"/>
      <c r="EL2103" s="160"/>
      <c r="FA2103" s="78"/>
    </row>
    <row r="2104" spans="78:157">
      <c r="BZ2104" s="14" t="s">
        <v>2903</v>
      </c>
      <c r="CA2104" s="245">
        <v>41726.735486111109</v>
      </c>
      <c r="CB2104" t="s">
        <v>3996</v>
      </c>
      <c r="CF2104" s="71"/>
      <c r="CG2104" s="71"/>
      <c r="EL2104" s="160"/>
      <c r="FA2104" s="78"/>
    </row>
    <row r="2105" spans="78:157">
      <c r="BZ2105" s="14" t="s">
        <v>2905</v>
      </c>
      <c r="CA2105" s="245">
        <v>41726.735486111109</v>
      </c>
      <c r="CB2105" t="s">
        <v>3997</v>
      </c>
      <c r="CF2105" s="71"/>
      <c r="CG2105" s="71"/>
      <c r="EL2105" s="160"/>
      <c r="FA2105" s="78"/>
    </row>
    <row r="2106" spans="78:157">
      <c r="BZ2106" s="14" t="s">
        <v>2907</v>
      </c>
      <c r="CA2106" s="245">
        <v>41726.735486111109</v>
      </c>
      <c r="CB2106" t="s">
        <v>3998</v>
      </c>
      <c r="CF2106" s="71"/>
      <c r="CG2106" s="71"/>
      <c r="EL2106" s="160"/>
      <c r="FA2106" s="78"/>
    </row>
    <row r="2107" spans="78:157">
      <c r="BZ2107" s="14" t="s">
        <v>2909</v>
      </c>
      <c r="CA2107" s="245">
        <v>41726.735497685186</v>
      </c>
      <c r="CB2107" t="s">
        <v>3999</v>
      </c>
      <c r="CF2107" s="71"/>
      <c r="CG2107" s="71"/>
      <c r="EL2107" s="160"/>
      <c r="FA2107" s="78"/>
    </row>
    <row r="2108" spans="78:157">
      <c r="BZ2108" s="14" t="s">
        <v>2454</v>
      </c>
      <c r="CA2108" s="245">
        <v>41726.735497685186</v>
      </c>
      <c r="CB2108" t="s">
        <v>2220</v>
      </c>
      <c r="CF2108" s="71"/>
      <c r="CG2108" s="71"/>
      <c r="EL2108" s="160"/>
      <c r="FA2108" s="78"/>
    </row>
    <row r="2109" spans="78:157">
      <c r="BZ2109" s="14" t="s">
        <v>427</v>
      </c>
      <c r="CA2109" s="245">
        <v>41726.735497685186</v>
      </c>
      <c r="CB2109" t="s">
        <v>4000</v>
      </c>
      <c r="CF2109" s="71"/>
      <c r="CG2109" s="71"/>
      <c r="EL2109" s="160"/>
      <c r="FA2109" s="78"/>
    </row>
    <row r="2110" spans="78:157">
      <c r="BZ2110" s="14" t="s">
        <v>2903</v>
      </c>
      <c r="CA2110" s="245">
        <v>41726.735497685186</v>
      </c>
      <c r="CB2110" t="s">
        <v>4001</v>
      </c>
      <c r="CF2110" s="71"/>
      <c r="CG2110" s="71"/>
      <c r="EL2110" s="160"/>
      <c r="FA2110" s="78"/>
    </row>
    <row r="2111" spans="78:157">
      <c r="BZ2111" s="14" t="s">
        <v>2905</v>
      </c>
      <c r="CA2111" s="245">
        <v>41726.735497685186</v>
      </c>
      <c r="CB2111" t="s">
        <v>4002</v>
      </c>
      <c r="CF2111" s="71"/>
      <c r="CG2111" s="71"/>
      <c r="EL2111" s="160"/>
      <c r="FA2111" s="78"/>
    </row>
    <row r="2112" spans="78:157">
      <c r="BZ2112" s="14" t="s">
        <v>2907</v>
      </c>
      <c r="CA2112" s="245">
        <v>41726.735497685186</v>
      </c>
      <c r="CB2112" t="s">
        <v>4003</v>
      </c>
      <c r="CF2112" s="71"/>
      <c r="CG2112" s="71"/>
      <c r="EL2112" s="160"/>
      <c r="FA2112" s="78"/>
    </row>
    <row r="2113" spans="78:157">
      <c r="BZ2113" s="14" t="s">
        <v>2909</v>
      </c>
      <c r="CA2113" s="245">
        <v>41726.735509259262</v>
      </c>
      <c r="CB2113" t="s">
        <v>4004</v>
      </c>
      <c r="CF2113" s="71"/>
      <c r="CG2113" s="71"/>
      <c r="EL2113" s="160"/>
      <c r="FA2113" s="78"/>
    </row>
    <row r="2114" spans="78:157">
      <c r="BZ2114" s="14" t="s">
        <v>2454</v>
      </c>
      <c r="CA2114" s="245">
        <v>41726.735509259262</v>
      </c>
      <c r="CB2114" t="s">
        <v>2220</v>
      </c>
      <c r="CF2114" s="71"/>
      <c r="CG2114" s="71"/>
      <c r="EL2114" s="160"/>
      <c r="FA2114" s="78"/>
    </row>
    <row r="2115" spans="78:157">
      <c r="BZ2115" s="14" t="s">
        <v>427</v>
      </c>
      <c r="CA2115" s="245">
        <v>41726.735509259262</v>
      </c>
      <c r="CB2115" t="s">
        <v>4005</v>
      </c>
      <c r="CF2115" s="71"/>
      <c r="CG2115" s="71"/>
      <c r="EL2115" s="160"/>
      <c r="FA2115" s="78"/>
    </row>
    <row r="2116" spans="78:157">
      <c r="BZ2116" s="14" t="s">
        <v>2903</v>
      </c>
      <c r="CA2116" s="245">
        <v>41726.735509259262</v>
      </c>
      <c r="CB2116" t="s">
        <v>4006</v>
      </c>
      <c r="CF2116" s="71"/>
      <c r="CG2116" s="71"/>
      <c r="EL2116" s="160"/>
      <c r="FA2116" s="78"/>
    </row>
    <row r="2117" spans="78:157">
      <c r="BZ2117" s="14" t="s">
        <v>2905</v>
      </c>
      <c r="CA2117" s="245">
        <v>41726.735509259262</v>
      </c>
      <c r="CB2117" t="s">
        <v>4007</v>
      </c>
      <c r="CF2117" s="71"/>
      <c r="CG2117" s="71"/>
      <c r="EL2117" s="160"/>
      <c r="FA2117" s="78"/>
    </row>
    <row r="2118" spans="78:157">
      <c r="BZ2118" s="14" t="s">
        <v>2907</v>
      </c>
      <c r="CA2118" s="245">
        <v>41726.735509259262</v>
      </c>
      <c r="CB2118" t="s">
        <v>4008</v>
      </c>
      <c r="CF2118" s="71"/>
      <c r="CG2118" s="71"/>
      <c r="EL2118" s="160"/>
      <c r="FA2118" s="78"/>
    </row>
    <row r="2119" spans="78:157">
      <c r="BZ2119" s="14" t="s">
        <v>2909</v>
      </c>
      <c r="CA2119" s="245">
        <v>41726.735520833332</v>
      </c>
      <c r="CB2119" t="s">
        <v>4009</v>
      </c>
      <c r="CF2119" s="71"/>
      <c r="CG2119" s="71"/>
      <c r="EL2119" s="160"/>
      <c r="FA2119" s="78"/>
    </row>
    <row r="2120" spans="78:157">
      <c r="BZ2120" s="14" t="s">
        <v>2454</v>
      </c>
      <c r="CA2120" s="245">
        <v>41726.735520833332</v>
      </c>
      <c r="CB2120" t="s">
        <v>2220</v>
      </c>
      <c r="CF2120" s="71"/>
      <c r="CG2120" s="71"/>
      <c r="EL2120" s="160"/>
      <c r="FA2120" s="78"/>
    </row>
    <row r="2121" spans="78:157">
      <c r="BZ2121" s="14" t="s">
        <v>427</v>
      </c>
      <c r="CA2121" s="245">
        <v>41726.735520833332</v>
      </c>
      <c r="CB2121" t="s">
        <v>4010</v>
      </c>
      <c r="CF2121" s="71"/>
      <c r="CG2121" s="71"/>
      <c r="EL2121" s="160"/>
      <c r="FA2121" s="78"/>
    </row>
    <row r="2122" spans="78:157">
      <c r="BZ2122" s="14" t="s">
        <v>2903</v>
      </c>
      <c r="CA2122" s="245">
        <v>41726.735520833332</v>
      </c>
      <c r="CB2122" t="s">
        <v>4011</v>
      </c>
      <c r="CF2122" s="71"/>
      <c r="CG2122" s="71"/>
      <c r="EL2122" s="160"/>
      <c r="FA2122" s="78"/>
    </row>
    <row r="2123" spans="78:157">
      <c r="BZ2123" s="14" t="s">
        <v>2905</v>
      </c>
      <c r="CA2123" s="245">
        <v>41726.735520833332</v>
      </c>
      <c r="CB2123" t="s">
        <v>4012</v>
      </c>
      <c r="CF2123" s="71"/>
      <c r="CG2123" s="71"/>
      <c r="EL2123" s="160"/>
      <c r="FA2123" s="78"/>
    </row>
    <row r="2124" spans="78:157">
      <c r="BZ2124" s="14" t="s">
        <v>2907</v>
      </c>
      <c r="CA2124" s="245">
        <v>41726.735520833332</v>
      </c>
      <c r="CB2124" t="s">
        <v>4013</v>
      </c>
      <c r="CF2124" s="71"/>
      <c r="CG2124" s="71"/>
      <c r="EL2124" s="160"/>
      <c r="FA2124" s="78"/>
    </row>
    <row r="2125" spans="78:157">
      <c r="BZ2125" s="14" t="s">
        <v>2909</v>
      </c>
      <c r="CA2125" s="245">
        <v>41726.735532407409</v>
      </c>
      <c r="CB2125" t="s">
        <v>4014</v>
      </c>
      <c r="CF2125" s="71"/>
      <c r="CG2125" s="71"/>
      <c r="EL2125" s="160"/>
      <c r="FA2125" s="78"/>
    </row>
    <row r="2126" spans="78:157">
      <c r="BZ2126" s="14" t="s">
        <v>2454</v>
      </c>
      <c r="CA2126" s="245">
        <v>41726.735532407409</v>
      </c>
      <c r="CB2126" t="s">
        <v>2220</v>
      </c>
      <c r="CF2126" s="71"/>
      <c r="CG2126" s="71"/>
      <c r="EL2126" s="160"/>
      <c r="FA2126" s="78"/>
    </row>
    <row r="2127" spans="78:157">
      <c r="BZ2127" s="14" t="s">
        <v>427</v>
      </c>
      <c r="CA2127" s="245">
        <v>41726.735532407409</v>
      </c>
      <c r="CB2127" t="s">
        <v>4015</v>
      </c>
      <c r="CF2127" s="71"/>
      <c r="CG2127" s="71"/>
      <c r="EL2127" s="160"/>
      <c r="FA2127" s="78"/>
    </row>
    <row r="2128" spans="78:157">
      <c r="BZ2128" s="14" t="s">
        <v>2903</v>
      </c>
      <c r="CA2128" s="245">
        <v>41726.735532407409</v>
      </c>
      <c r="CB2128" t="s">
        <v>4016</v>
      </c>
      <c r="CF2128" s="71"/>
      <c r="CG2128" s="71"/>
      <c r="EL2128" s="160"/>
      <c r="FA2128" s="78"/>
    </row>
    <row r="2129" spans="78:157">
      <c r="BZ2129" s="14" t="s">
        <v>2905</v>
      </c>
      <c r="CA2129" s="245">
        <v>41726.735532407409</v>
      </c>
      <c r="CB2129" t="s">
        <v>4017</v>
      </c>
      <c r="CF2129" s="71"/>
      <c r="CG2129" s="71"/>
      <c r="EL2129" s="160"/>
      <c r="FA2129" s="78"/>
    </row>
    <row r="2130" spans="78:157">
      <c r="BZ2130" s="14" t="s">
        <v>2907</v>
      </c>
      <c r="CA2130" s="245">
        <v>41726.735532407409</v>
      </c>
      <c r="CB2130" t="s">
        <v>4018</v>
      </c>
      <c r="CF2130" s="71"/>
      <c r="CG2130" s="71"/>
      <c r="EL2130" s="160"/>
      <c r="FA2130" s="78"/>
    </row>
    <row r="2131" spans="78:157">
      <c r="BZ2131" s="14" t="s">
        <v>2909</v>
      </c>
      <c r="CA2131" s="245">
        <v>41726.735532407409</v>
      </c>
      <c r="CB2131" t="s">
        <v>4019</v>
      </c>
      <c r="CF2131" s="71"/>
      <c r="CG2131" s="71"/>
      <c r="EL2131" s="160"/>
      <c r="FA2131" s="78"/>
    </row>
    <row r="2132" spans="78:157">
      <c r="BZ2132" s="14" t="s">
        <v>2454</v>
      </c>
      <c r="CA2132" s="245">
        <v>41726.735543981478</v>
      </c>
      <c r="CB2132" t="s">
        <v>2220</v>
      </c>
      <c r="CF2132" s="71"/>
      <c r="CG2132" s="71"/>
      <c r="EL2132" s="160"/>
      <c r="FA2132" s="78"/>
    </row>
    <row r="2133" spans="78:157">
      <c r="BZ2133" s="14" t="s">
        <v>427</v>
      </c>
      <c r="CA2133" s="245">
        <v>41726.735543981478</v>
      </c>
      <c r="CB2133" t="s">
        <v>4020</v>
      </c>
      <c r="CF2133" s="71"/>
      <c r="CG2133" s="71"/>
      <c r="EL2133" s="160"/>
      <c r="FA2133" s="78"/>
    </row>
    <row r="2134" spans="78:157">
      <c r="BZ2134" s="14" t="s">
        <v>2903</v>
      </c>
      <c r="CA2134" s="245">
        <v>41726.735543981478</v>
      </c>
      <c r="CB2134" t="s">
        <v>4021</v>
      </c>
      <c r="CF2134" s="71"/>
      <c r="CG2134" s="71"/>
      <c r="EL2134" s="160"/>
      <c r="FA2134" s="78"/>
    </row>
    <row r="2135" spans="78:157">
      <c r="BZ2135" s="14" t="s">
        <v>2905</v>
      </c>
      <c r="CA2135" s="245">
        <v>41726.735543981478</v>
      </c>
      <c r="CB2135" t="s">
        <v>4022</v>
      </c>
      <c r="CF2135" s="71"/>
      <c r="CG2135" s="71"/>
      <c r="EL2135" s="160"/>
      <c r="FA2135" s="78"/>
    </row>
    <row r="2136" spans="78:157">
      <c r="BZ2136" s="14" t="s">
        <v>2907</v>
      </c>
      <c r="CA2136" s="245">
        <v>41726.735543981478</v>
      </c>
      <c r="CB2136" t="s">
        <v>4023</v>
      </c>
      <c r="CF2136" s="71"/>
      <c r="CG2136" s="71"/>
      <c r="EL2136" s="160"/>
      <c r="FA2136" s="78"/>
    </row>
    <row r="2137" spans="78:157">
      <c r="BZ2137" s="14" t="s">
        <v>2909</v>
      </c>
      <c r="CA2137" s="245">
        <v>41726.735543981478</v>
      </c>
      <c r="CB2137" t="s">
        <v>4024</v>
      </c>
      <c r="CF2137" s="71"/>
      <c r="CG2137" s="71"/>
      <c r="EL2137" s="160"/>
      <c r="FA2137" s="78"/>
    </row>
    <row r="2138" spans="78:157">
      <c r="BZ2138" s="14" t="s">
        <v>2454</v>
      </c>
      <c r="CA2138" s="245">
        <v>41726.735555555555</v>
      </c>
      <c r="CB2138" t="s">
        <v>2220</v>
      </c>
      <c r="CF2138" s="71"/>
      <c r="CG2138" s="71"/>
      <c r="EL2138" s="160"/>
      <c r="FA2138" s="78"/>
    </row>
    <row r="2139" spans="78:157">
      <c r="BZ2139" s="14" t="s">
        <v>427</v>
      </c>
      <c r="CA2139" s="245">
        <v>41726.735555555555</v>
      </c>
      <c r="CB2139" t="s">
        <v>4025</v>
      </c>
      <c r="CF2139" s="71"/>
      <c r="CG2139" s="71"/>
      <c r="EL2139" s="160"/>
      <c r="FA2139" s="78"/>
    </row>
    <row r="2140" spans="78:157">
      <c r="BZ2140" s="14" t="s">
        <v>2903</v>
      </c>
      <c r="CA2140" s="245">
        <v>41726.735555555555</v>
      </c>
      <c r="CB2140" t="s">
        <v>4026</v>
      </c>
      <c r="CF2140" s="71"/>
      <c r="CG2140" s="71"/>
      <c r="EL2140" s="160"/>
      <c r="FA2140" s="78"/>
    </row>
    <row r="2141" spans="78:157">
      <c r="BZ2141" s="14" t="s">
        <v>2905</v>
      </c>
      <c r="CA2141" s="245">
        <v>41726.735555555555</v>
      </c>
      <c r="CB2141" t="s">
        <v>4027</v>
      </c>
      <c r="CF2141" s="71"/>
      <c r="CG2141" s="71"/>
      <c r="EL2141" s="160"/>
      <c r="FA2141" s="78"/>
    </row>
    <row r="2142" spans="78:157">
      <c r="BZ2142" s="14" t="s">
        <v>2907</v>
      </c>
      <c r="CA2142" s="245">
        <v>41726.735555555555</v>
      </c>
      <c r="CB2142" t="s">
        <v>4028</v>
      </c>
      <c r="CF2142" s="71"/>
      <c r="CG2142" s="71"/>
      <c r="EL2142" s="160"/>
      <c r="FA2142" s="78"/>
    </row>
    <row r="2143" spans="78:157">
      <c r="BZ2143" s="14" t="s">
        <v>2909</v>
      </c>
      <c r="CA2143" s="245">
        <v>41726.735555555555</v>
      </c>
      <c r="CB2143" t="s">
        <v>4029</v>
      </c>
      <c r="CF2143" s="71"/>
      <c r="CG2143" s="71"/>
      <c r="EL2143" s="160"/>
      <c r="FA2143" s="78"/>
    </row>
    <row r="2144" spans="78:157">
      <c r="BZ2144" s="14" t="s">
        <v>2454</v>
      </c>
      <c r="CA2144" s="245">
        <v>41726.735567129632</v>
      </c>
      <c r="CB2144" t="s">
        <v>2220</v>
      </c>
      <c r="CF2144" s="71"/>
      <c r="CG2144" s="71"/>
      <c r="EL2144" s="160"/>
      <c r="FA2144" s="78"/>
    </row>
    <row r="2145" spans="78:157">
      <c r="BZ2145" s="14" t="s">
        <v>427</v>
      </c>
      <c r="CA2145" s="245">
        <v>41726.735567129632</v>
      </c>
      <c r="CB2145" t="s">
        <v>4030</v>
      </c>
      <c r="CF2145" s="71"/>
      <c r="CG2145" s="71"/>
      <c r="EL2145" s="160"/>
      <c r="FA2145" s="78"/>
    </row>
    <row r="2146" spans="78:157">
      <c r="BZ2146" s="14" t="s">
        <v>2903</v>
      </c>
      <c r="CA2146" s="245">
        <v>41726.735567129632</v>
      </c>
      <c r="CB2146" t="s">
        <v>4031</v>
      </c>
      <c r="CF2146" s="71"/>
      <c r="CG2146" s="71"/>
      <c r="EL2146" s="160"/>
      <c r="FA2146" s="78"/>
    </row>
    <row r="2147" spans="78:157">
      <c r="BZ2147" s="14" t="s">
        <v>2905</v>
      </c>
      <c r="CA2147" s="245">
        <v>41726.735567129632</v>
      </c>
      <c r="CB2147" t="s">
        <v>4032</v>
      </c>
      <c r="CF2147" s="71"/>
      <c r="CG2147" s="71"/>
      <c r="EL2147" s="160"/>
      <c r="FA2147" s="78"/>
    </row>
    <row r="2148" spans="78:157">
      <c r="BZ2148" s="14" t="s">
        <v>2907</v>
      </c>
      <c r="CA2148" s="245">
        <v>41726.735567129632</v>
      </c>
      <c r="CB2148" t="s">
        <v>4033</v>
      </c>
      <c r="CF2148" s="71"/>
      <c r="CG2148" s="71"/>
      <c r="EL2148" s="160"/>
      <c r="FA2148" s="78"/>
    </row>
    <row r="2149" spans="78:157">
      <c r="BZ2149" s="14" t="s">
        <v>2909</v>
      </c>
      <c r="CA2149" s="245">
        <v>41726.735567129632</v>
      </c>
      <c r="CB2149" t="s">
        <v>4034</v>
      </c>
      <c r="CF2149" s="71"/>
      <c r="CG2149" s="71"/>
      <c r="EL2149" s="160"/>
      <c r="FA2149" s="78"/>
    </row>
    <row r="2150" spans="78:157">
      <c r="BZ2150" s="14" t="s">
        <v>2454</v>
      </c>
      <c r="CA2150" s="245">
        <v>41726.735578703701</v>
      </c>
      <c r="CB2150" t="s">
        <v>2220</v>
      </c>
      <c r="CF2150" s="71"/>
      <c r="CG2150" s="71"/>
      <c r="EL2150" s="160"/>
      <c r="FA2150" s="78"/>
    </row>
    <row r="2151" spans="78:157">
      <c r="BZ2151" s="14" t="s">
        <v>427</v>
      </c>
      <c r="CA2151" s="245">
        <v>41726.735578703701</v>
      </c>
      <c r="CB2151" t="s">
        <v>4035</v>
      </c>
      <c r="CF2151" s="71"/>
      <c r="CG2151" s="71"/>
      <c r="EL2151" s="160"/>
      <c r="FA2151" s="78"/>
    </row>
    <row r="2152" spans="78:157">
      <c r="BZ2152" s="14" t="s">
        <v>2903</v>
      </c>
      <c r="CA2152" s="245">
        <v>41726.735578703701</v>
      </c>
      <c r="CB2152" t="s">
        <v>4036</v>
      </c>
      <c r="CF2152" s="71"/>
      <c r="CG2152" s="71"/>
      <c r="EL2152" s="160"/>
      <c r="FA2152" s="78"/>
    </row>
    <row r="2153" spans="78:157">
      <c r="BZ2153" s="14" t="s">
        <v>2905</v>
      </c>
      <c r="CA2153" s="245">
        <v>41726.735578703701</v>
      </c>
      <c r="CB2153" t="s">
        <v>4037</v>
      </c>
      <c r="CF2153" s="71"/>
      <c r="CG2153" s="71"/>
      <c r="EL2153" s="160"/>
      <c r="FA2153" s="78"/>
    </row>
    <row r="2154" spans="78:157">
      <c r="BZ2154" s="14" t="s">
        <v>2907</v>
      </c>
      <c r="CA2154" s="245">
        <v>41726.735578703701</v>
      </c>
      <c r="CB2154" t="s">
        <v>4038</v>
      </c>
      <c r="CF2154" s="71"/>
      <c r="CG2154" s="71"/>
      <c r="EL2154" s="160"/>
      <c r="FA2154" s="78"/>
    </row>
    <row r="2155" spans="78:157">
      <c r="BZ2155" s="14" t="s">
        <v>2909</v>
      </c>
      <c r="CA2155" s="245">
        <v>41726.735578703701</v>
      </c>
      <c r="CB2155" t="s">
        <v>4039</v>
      </c>
      <c r="CF2155" s="71"/>
      <c r="CG2155" s="71"/>
      <c r="EL2155" s="160"/>
      <c r="FA2155" s="78"/>
    </row>
    <row r="2156" spans="78:157">
      <c r="BZ2156" s="14" t="s">
        <v>2454</v>
      </c>
      <c r="CA2156" s="245">
        <v>41726.735590277778</v>
      </c>
      <c r="CB2156" t="s">
        <v>2220</v>
      </c>
      <c r="CF2156" s="71"/>
      <c r="CG2156" s="71"/>
      <c r="EL2156" s="160"/>
      <c r="FA2156" s="78"/>
    </row>
    <row r="2157" spans="78:157">
      <c r="BZ2157" s="14" t="s">
        <v>427</v>
      </c>
      <c r="CA2157" s="245">
        <v>41726.735590277778</v>
      </c>
      <c r="CB2157" t="s">
        <v>4040</v>
      </c>
      <c r="CF2157" s="71"/>
      <c r="CG2157" s="71"/>
      <c r="EL2157" s="160"/>
      <c r="FA2157" s="78"/>
    </row>
    <row r="2158" spans="78:157">
      <c r="BZ2158" s="14" t="s">
        <v>2903</v>
      </c>
      <c r="CA2158" s="245">
        <v>41726.735590277778</v>
      </c>
      <c r="CB2158" t="s">
        <v>4041</v>
      </c>
      <c r="CF2158" s="71"/>
      <c r="CG2158" s="71"/>
      <c r="EL2158" s="160"/>
      <c r="FA2158" s="78"/>
    </row>
    <row r="2159" spans="78:157">
      <c r="BZ2159" s="14" t="s">
        <v>2905</v>
      </c>
      <c r="CA2159" s="245">
        <v>41726.735590277778</v>
      </c>
      <c r="CB2159" t="s">
        <v>4042</v>
      </c>
      <c r="CF2159" s="71"/>
      <c r="CG2159" s="71"/>
      <c r="EL2159" s="160"/>
      <c r="FA2159" s="78"/>
    </row>
    <row r="2160" spans="78:157">
      <c r="BZ2160" s="14" t="s">
        <v>2907</v>
      </c>
      <c r="CA2160" s="245">
        <v>41726.735590277778</v>
      </c>
      <c r="CB2160" t="s">
        <v>4043</v>
      </c>
      <c r="CF2160" s="71"/>
      <c r="CG2160" s="71"/>
      <c r="EL2160" s="160"/>
      <c r="FA2160" s="78"/>
    </row>
    <row r="2161" spans="78:157">
      <c r="BZ2161" s="14" t="s">
        <v>2909</v>
      </c>
      <c r="CA2161" s="245">
        <v>41726.735590277778</v>
      </c>
      <c r="CB2161" t="s">
        <v>4044</v>
      </c>
      <c r="CF2161" s="71"/>
      <c r="CG2161" s="71"/>
      <c r="EL2161" s="160"/>
      <c r="FA2161" s="78"/>
    </row>
    <row r="2162" spans="78:157">
      <c r="BZ2162" s="14" t="s">
        <v>2454</v>
      </c>
      <c r="CA2162" s="245">
        <v>41726.735601851855</v>
      </c>
      <c r="CB2162" t="s">
        <v>2220</v>
      </c>
      <c r="CF2162" s="71"/>
      <c r="CG2162" s="71"/>
      <c r="EL2162" s="160"/>
      <c r="FA2162" s="78"/>
    </row>
    <row r="2163" spans="78:157">
      <c r="BZ2163" s="14" t="s">
        <v>427</v>
      </c>
      <c r="CA2163" s="245">
        <v>41726.735601851855</v>
      </c>
      <c r="CB2163" t="s">
        <v>4045</v>
      </c>
      <c r="CF2163" s="71"/>
      <c r="CG2163" s="71"/>
      <c r="EL2163" s="160"/>
      <c r="FA2163" s="78"/>
    </row>
    <row r="2164" spans="78:157">
      <c r="BZ2164" s="14" t="s">
        <v>2903</v>
      </c>
      <c r="CA2164" s="245">
        <v>41726.735601851855</v>
      </c>
      <c r="CB2164" t="s">
        <v>4046</v>
      </c>
      <c r="CF2164" s="71"/>
      <c r="CG2164" s="71"/>
      <c r="EL2164" s="160"/>
      <c r="FA2164" s="78"/>
    </row>
    <row r="2165" spans="78:157">
      <c r="BZ2165" s="14" t="s">
        <v>2905</v>
      </c>
      <c r="CA2165" s="245">
        <v>41726.735601851855</v>
      </c>
      <c r="CB2165" t="s">
        <v>4047</v>
      </c>
      <c r="CF2165" s="71"/>
      <c r="CG2165" s="71"/>
      <c r="EL2165" s="160"/>
      <c r="FA2165" s="78"/>
    </row>
    <row r="2166" spans="78:157">
      <c r="BZ2166" s="14" t="s">
        <v>2907</v>
      </c>
      <c r="CA2166" s="245">
        <v>41726.735601851855</v>
      </c>
      <c r="CB2166" t="s">
        <v>4048</v>
      </c>
      <c r="CF2166" s="71"/>
      <c r="CG2166" s="71"/>
      <c r="EL2166" s="160"/>
      <c r="FA2166" s="78"/>
    </row>
    <row r="2167" spans="78:157">
      <c r="BZ2167" s="14" t="s">
        <v>2909</v>
      </c>
      <c r="CA2167" s="245">
        <v>41726.735601851855</v>
      </c>
      <c r="CB2167" t="s">
        <v>4049</v>
      </c>
      <c r="CF2167" s="71"/>
      <c r="CG2167" s="71"/>
      <c r="EL2167" s="160"/>
      <c r="FA2167" s="78"/>
    </row>
    <row r="2168" spans="78:157">
      <c r="BZ2168" s="14" t="s">
        <v>2454</v>
      </c>
      <c r="CA2168" s="245">
        <v>41726.735613425924</v>
      </c>
      <c r="CB2168" t="s">
        <v>2220</v>
      </c>
      <c r="CF2168" s="71"/>
      <c r="CG2168" s="71"/>
      <c r="EL2168" s="160"/>
      <c r="FA2168" s="78"/>
    </row>
    <row r="2169" spans="78:157">
      <c r="BZ2169" s="14" t="s">
        <v>427</v>
      </c>
      <c r="CA2169" s="245">
        <v>41726.735613425924</v>
      </c>
      <c r="CB2169" t="s">
        <v>4050</v>
      </c>
      <c r="CF2169" s="71"/>
      <c r="CG2169" s="71"/>
      <c r="EL2169" s="160"/>
      <c r="FA2169" s="78"/>
    </row>
    <row r="2170" spans="78:157">
      <c r="BZ2170" s="14" t="s">
        <v>2903</v>
      </c>
      <c r="CA2170" s="245">
        <v>41726.735613425924</v>
      </c>
      <c r="CB2170" t="s">
        <v>4051</v>
      </c>
      <c r="CF2170" s="71"/>
      <c r="CG2170" s="71"/>
      <c r="EL2170" s="160"/>
      <c r="FA2170" s="78"/>
    </row>
    <row r="2171" spans="78:157">
      <c r="BZ2171" s="14" t="s">
        <v>2905</v>
      </c>
      <c r="CA2171" s="245">
        <v>41726.735613425924</v>
      </c>
      <c r="CB2171" t="s">
        <v>4052</v>
      </c>
      <c r="CF2171" s="71"/>
      <c r="CG2171" s="71"/>
      <c r="EL2171" s="160"/>
      <c r="FA2171" s="78"/>
    </row>
    <row r="2172" spans="78:157">
      <c r="BZ2172" s="14" t="s">
        <v>2907</v>
      </c>
      <c r="CA2172" s="245">
        <v>41726.735613425924</v>
      </c>
      <c r="CB2172" t="s">
        <v>4053</v>
      </c>
      <c r="CF2172" s="71"/>
      <c r="CG2172" s="71"/>
      <c r="EL2172" s="160"/>
      <c r="FA2172" s="78"/>
    </row>
    <row r="2173" spans="78:157">
      <c r="BZ2173" s="14" t="s">
        <v>2909</v>
      </c>
      <c r="CA2173" s="245">
        <v>41726.735613425924</v>
      </c>
      <c r="CB2173" t="s">
        <v>4054</v>
      </c>
      <c r="CF2173" s="71"/>
      <c r="CG2173" s="71"/>
      <c r="EL2173" s="160"/>
      <c r="FA2173" s="78"/>
    </row>
    <row r="2174" spans="78:157">
      <c r="BZ2174" s="14" t="s">
        <v>2454</v>
      </c>
      <c r="CA2174" s="245">
        <v>41726.735625000001</v>
      </c>
      <c r="CB2174" t="s">
        <v>2220</v>
      </c>
      <c r="CF2174" s="71"/>
      <c r="CG2174" s="71"/>
      <c r="EL2174" s="160"/>
      <c r="FA2174" s="78"/>
    </row>
    <row r="2175" spans="78:157">
      <c r="BZ2175" s="14" t="s">
        <v>427</v>
      </c>
      <c r="CA2175" s="245">
        <v>41726.735625000001</v>
      </c>
      <c r="CB2175" t="s">
        <v>4055</v>
      </c>
      <c r="CF2175" s="71"/>
      <c r="CG2175" s="71"/>
      <c r="EL2175" s="160"/>
      <c r="FA2175" s="78"/>
    </row>
    <row r="2176" spans="78:157">
      <c r="BZ2176" s="14" t="s">
        <v>2903</v>
      </c>
      <c r="CA2176" s="245">
        <v>41726.735625000001</v>
      </c>
      <c r="CB2176" t="s">
        <v>4056</v>
      </c>
      <c r="CF2176" s="71"/>
      <c r="CG2176" s="71"/>
      <c r="EL2176" s="160"/>
      <c r="FA2176" s="78"/>
    </row>
    <row r="2177" spans="78:157">
      <c r="BZ2177" s="14" t="s">
        <v>2905</v>
      </c>
      <c r="CA2177" s="245">
        <v>41726.735625000001</v>
      </c>
      <c r="CB2177" t="s">
        <v>4057</v>
      </c>
      <c r="CF2177" s="71"/>
      <c r="CG2177" s="71"/>
      <c r="EL2177" s="160"/>
      <c r="FA2177" s="78"/>
    </row>
    <row r="2178" spans="78:157">
      <c r="BZ2178" s="14" t="s">
        <v>2907</v>
      </c>
      <c r="CA2178" s="245">
        <v>41726.735625000001</v>
      </c>
      <c r="CB2178" t="s">
        <v>4058</v>
      </c>
      <c r="CF2178" s="71"/>
      <c r="CG2178" s="71"/>
      <c r="EL2178" s="160"/>
      <c r="FA2178" s="78"/>
    </row>
    <row r="2179" spans="78:157">
      <c r="BZ2179" s="14" t="s">
        <v>2909</v>
      </c>
      <c r="CA2179" s="245">
        <v>41726.735625000001</v>
      </c>
      <c r="CB2179" t="s">
        <v>4059</v>
      </c>
      <c r="CF2179" s="71"/>
      <c r="CG2179" s="71"/>
      <c r="EL2179" s="160"/>
      <c r="FA2179" s="78"/>
    </row>
    <row r="2180" spans="78:157">
      <c r="BZ2180" s="14" t="s">
        <v>2454</v>
      </c>
      <c r="CA2180" s="245">
        <v>41726.735625000001</v>
      </c>
      <c r="CB2180" t="s">
        <v>2220</v>
      </c>
      <c r="CF2180" s="71"/>
      <c r="CG2180" s="71"/>
      <c r="EL2180" s="160"/>
      <c r="FA2180" s="78"/>
    </row>
    <row r="2181" spans="78:157">
      <c r="BZ2181" s="14" t="s">
        <v>427</v>
      </c>
      <c r="CA2181" s="245">
        <v>41726.735636574071</v>
      </c>
      <c r="CB2181" t="s">
        <v>4060</v>
      </c>
      <c r="CF2181" s="71"/>
      <c r="CG2181" s="71"/>
      <c r="EL2181" s="160"/>
      <c r="FA2181" s="78"/>
    </row>
    <row r="2182" spans="78:157">
      <c r="BZ2182" s="14" t="s">
        <v>2903</v>
      </c>
      <c r="CA2182" s="245">
        <v>41726.735636574071</v>
      </c>
      <c r="CB2182" t="s">
        <v>4061</v>
      </c>
      <c r="CF2182" s="71"/>
      <c r="CG2182" s="71"/>
      <c r="EL2182" s="160"/>
      <c r="FA2182" s="78"/>
    </row>
    <row r="2183" spans="78:157">
      <c r="BZ2183" s="14" t="s">
        <v>2905</v>
      </c>
      <c r="CA2183" s="245">
        <v>41726.735636574071</v>
      </c>
      <c r="CB2183" t="s">
        <v>4062</v>
      </c>
      <c r="CF2183" s="71"/>
      <c r="CG2183" s="71"/>
      <c r="EL2183" s="160"/>
      <c r="FA2183" s="78"/>
    </row>
    <row r="2184" spans="78:157">
      <c r="BZ2184" s="14" t="s">
        <v>2907</v>
      </c>
      <c r="CA2184" s="245">
        <v>41726.735636574071</v>
      </c>
      <c r="CB2184" t="s">
        <v>4063</v>
      </c>
      <c r="CF2184" s="71"/>
      <c r="CG2184" s="71"/>
      <c r="EL2184" s="160"/>
      <c r="FA2184" s="78"/>
    </row>
    <row r="2185" spans="78:157">
      <c r="BZ2185" s="14" t="s">
        <v>2909</v>
      </c>
      <c r="CA2185" s="245">
        <v>41726.735636574071</v>
      </c>
      <c r="CB2185" t="s">
        <v>4064</v>
      </c>
      <c r="CF2185" s="71"/>
      <c r="CG2185" s="71"/>
      <c r="EL2185" s="160"/>
      <c r="FA2185" s="78"/>
    </row>
    <row r="2186" spans="78:157">
      <c r="BZ2186" s="14" t="s">
        <v>2454</v>
      </c>
      <c r="CA2186" s="245">
        <v>41726.735636574071</v>
      </c>
      <c r="CB2186" t="s">
        <v>2220</v>
      </c>
      <c r="CF2186" s="71"/>
      <c r="CG2186" s="71"/>
      <c r="EL2186" s="160"/>
      <c r="FA2186" s="78"/>
    </row>
    <row r="2187" spans="78:157">
      <c r="BZ2187" s="14" t="s">
        <v>427</v>
      </c>
      <c r="CA2187" s="245">
        <v>41726.735648148147</v>
      </c>
      <c r="CB2187" t="s">
        <v>4065</v>
      </c>
      <c r="CF2187" s="71"/>
      <c r="CG2187" s="71"/>
      <c r="EL2187" s="160"/>
      <c r="FA2187" s="78"/>
    </row>
    <row r="2188" spans="78:157">
      <c r="BZ2188" s="14" t="s">
        <v>2903</v>
      </c>
      <c r="CA2188" s="245">
        <v>41726.735648148147</v>
      </c>
      <c r="CB2188" t="s">
        <v>4066</v>
      </c>
      <c r="CF2188" s="71"/>
      <c r="CG2188" s="71"/>
      <c r="EL2188" s="160"/>
      <c r="FA2188" s="78"/>
    </row>
    <row r="2189" spans="78:157">
      <c r="BZ2189" s="14" t="s">
        <v>2905</v>
      </c>
      <c r="CA2189" s="245">
        <v>41726.735648148147</v>
      </c>
      <c r="CB2189" t="s">
        <v>4067</v>
      </c>
      <c r="CF2189" s="71"/>
      <c r="CG2189" s="71"/>
      <c r="EL2189" s="160"/>
      <c r="FA2189" s="78"/>
    </row>
    <row r="2190" spans="78:157">
      <c r="BZ2190" s="14" t="s">
        <v>2907</v>
      </c>
      <c r="CA2190" s="245">
        <v>41726.735648148147</v>
      </c>
      <c r="CB2190" t="s">
        <v>4068</v>
      </c>
      <c r="CF2190" s="71"/>
      <c r="CG2190" s="71"/>
      <c r="EL2190" s="160"/>
      <c r="FA2190" s="78"/>
    </row>
    <row r="2191" spans="78:157">
      <c r="BZ2191" s="14" t="s">
        <v>2909</v>
      </c>
      <c r="CA2191" s="245">
        <v>41726.735648148147</v>
      </c>
      <c r="CB2191" t="s">
        <v>4069</v>
      </c>
      <c r="CF2191" s="71"/>
      <c r="CG2191" s="71"/>
      <c r="EL2191" s="160"/>
      <c r="FA2191" s="78"/>
    </row>
    <row r="2192" spans="78:157">
      <c r="BZ2192" s="14" t="s">
        <v>2454</v>
      </c>
      <c r="CA2192" s="245">
        <v>41726.735648148147</v>
      </c>
      <c r="CB2192" t="s">
        <v>2220</v>
      </c>
      <c r="CF2192" s="71"/>
      <c r="CG2192" s="71"/>
      <c r="EL2192" s="160"/>
      <c r="FA2192" s="78"/>
    </row>
    <row r="2193" spans="78:157">
      <c r="BZ2193" s="14" t="s">
        <v>427</v>
      </c>
      <c r="CA2193" s="245">
        <v>41726.735659722224</v>
      </c>
      <c r="CB2193" t="s">
        <v>4070</v>
      </c>
      <c r="CF2193" s="71"/>
      <c r="CG2193" s="71"/>
      <c r="EL2193" s="160"/>
      <c r="FA2193" s="78"/>
    </row>
    <row r="2194" spans="78:157">
      <c r="BZ2194" s="14" t="s">
        <v>2903</v>
      </c>
      <c r="CA2194" s="245">
        <v>41726.735659722224</v>
      </c>
      <c r="CB2194" t="s">
        <v>4071</v>
      </c>
      <c r="CF2194" s="71"/>
      <c r="CG2194" s="71"/>
      <c r="EL2194" s="160"/>
      <c r="FA2194" s="78"/>
    </row>
    <row r="2195" spans="78:157">
      <c r="BZ2195" s="14" t="s">
        <v>2905</v>
      </c>
      <c r="CA2195" s="245">
        <v>41726.735659722224</v>
      </c>
      <c r="CB2195" t="s">
        <v>4072</v>
      </c>
      <c r="CF2195" s="71"/>
      <c r="CG2195" s="71"/>
      <c r="EL2195" s="160"/>
      <c r="FA2195" s="78"/>
    </row>
    <row r="2196" spans="78:157">
      <c r="BZ2196" s="14" t="s">
        <v>2907</v>
      </c>
      <c r="CA2196" s="245">
        <v>41726.735659722224</v>
      </c>
      <c r="CB2196" t="s">
        <v>4073</v>
      </c>
      <c r="CF2196" s="71"/>
      <c r="CG2196" s="71"/>
      <c r="EL2196" s="160"/>
      <c r="FA2196" s="78"/>
    </row>
    <row r="2197" spans="78:157">
      <c r="BZ2197" s="14" t="s">
        <v>2909</v>
      </c>
      <c r="CA2197" s="245">
        <v>41726.735659722224</v>
      </c>
      <c r="CB2197" t="s">
        <v>4074</v>
      </c>
      <c r="CF2197" s="71"/>
      <c r="CG2197" s="71"/>
      <c r="EL2197" s="160"/>
      <c r="FA2197" s="78"/>
    </row>
    <row r="2198" spans="78:157">
      <c r="BZ2198" s="14" t="s">
        <v>2454</v>
      </c>
      <c r="CA2198" s="245">
        <v>41726.735659722224</v>
      </c>
      <c r="CB2198" t="s">
        <v>2220</v>
      </c>
      <c r="CF2198" s="71"/>
      <c r="CG2198" s="71"/>
      <c r="EL2198" s="160"/>
      <c r="FA2198" s="78"/>
    </row>
    <row r="2199" spans="78:157">
      <c r="BZ2199" s="14" t="s">
        <v>427</v>
      </c>
      <c r="CA2199" s="245">
        <v>41726.735671296294</v>
      </c>
      <c r="CB2199" t="s">
        <v>4075</v>
      </c>
      <c r="CF2199" s="71"/>
      <c r="CG2199" s="71"/>
      <c r="EL2199" s="160"/>
      <c r="FA2199" s="78"/>
    </row>
    <row r="2200" spans="78:157">
      <c r="BZ2200" s="14" t="s">
        <v>2903</v>
      </c>
      <c r="CA2200" s="245">
        <v>41726.735671296294</v>
      </c>
      <c r="CB2200" t="s">
        <v>4076</v>
      </c>
      <c r="CF2200" s="71"/>
      <c r="CG2200" s="71"/>
      <c r="EL2200" s="160"/>
      <c r="FA2200" s="78"/>
    </row>
    <row r="2201" spans="78:157">
      <c r="BZ2201" s="14" t="s">
        <v>2905</v>
      </c>
      <c r="CA2201" s="245">
        <v>41726.735671296294</v>
      </c>
      <c r="CB2201" t="s">
        <v>4077</v>
      </c>
      <c r="CF2201" s="71"/>
      <c r="CG2201" s="71"/>
      <c r="EL2201" s="160"/>
      <c r="FA2201" s="78"/>
    </row>
    <row r="2202" spans="78:157">
      <c r="BZ2202" s="14" t="s">
        <v>2907</v>
      </c>
      <c r="CA2202" s="245">
        <v>41726.735671296294</v>
      </c>
      <c r="CB2202" t="s">
        <v>4078</v>
      </c>
      <c r="CF2202" s="71"/>
      <c r="CG2202" s="71"/>
      <c r="EL2202" s="160"/>
      <c r="FA2202" s="78"/>
    </row>
    <row r="2203" spans="78:157">
      <c r="BZ2203" s="14" t="s">
        <v>2909</v>
      </c>
      <c r="CA2203" s="245">
        <v>41726.735671296294</v>
      </c>
      <c r="CB2203" t="s">
        <v>4079</v>
      </c>
      <c r="CF2203" s="71"/>
      <c r="CG2203" s="71"/>
      <c r="EL2203" s="160"/>
      <c r="FA2203" s="78"/>
    </row>
    <row r="2204" spans="78:157">
      <c r="BZ2204" s="14" t="s">
        <v>2454</v>
      </c>
      <c r="CA2204" s="245">
        <v>41726.735671296294</v>
      </c>
      <c r="CB2204" t="s">
        <v>2220</v>
      </c>
      <c r="CF2204" s="71"/>
      <c r="CG2204" s="71"/>
      <c r="EL2204" s="160"/>
      <c r="FA2204" s="78"/>
    </row>
    <row r="2205" spans="78:157">
      <c r="BZ2205" s="14" t="s">
        <v>427</v>
      </c>
      <c r="CA2205" s="245">
        <v>41726.735671296294</v>
      </c>
      <c r="CB2205" t="s">
        <v>4080</v>
      </c>
      <c r="CF2205" s="71"/>
      <c r="CG2205" s="71"/>
      <c r="EL2205" s="160"/>
      <c r="FA2205" s="78"/>
    </row>
    <row r="2206" spans="78:157">
      <c r="BZ2206" s="14" t="s">
        <v>2903</v>
      </c>
      <c r="CA2206" s="245">
        <v>41726.735682870371</v>
      </c>
      <c r="CB2206" t="s">
        <v>4081</v>
      </c>
      <c r="CF2206" s="71"/>
      <c r="CG2206" s="71"/>
      <c r="EL2206" s="160"/>
      <c r="FA2206" s="78"/>
    </row>
    <row r="2207" spans="78:157">
      <c r="BZ2207" s="14" t="s">
        <v>2905</v>
      </c>
      <c r="CA2207" s="245">
        <v>41726.735682870371</v>
      </c>
      <c r="CB2207" t="s">
        <v>4082</v>
      </c>
      <c r="CF2207" s="71"/>
      <c r="CG2207" s="71"/>
      <c r="EL2207" s="160"/>
      <c r="FA2207" s="78"/>
    </row>
    <row r="2208" spans="78:157">
      <c r="BZ2208" s="14" t="s">
        <v>2907</v>
      </c>
      <c r="CA2208" s="245">
        <v>41726.735682870371</v>
      </c>
      <c r="CB2208" t="s">
        <v>4083</v>
      </c>
      <c r="CF2208" s="71"/>
      <c r="CG2208" s="71"/>
      <c r="EL2208" s="160"/>
      <c r="FA2208" s="78"/>
    </row>
    <row r="2209" spans="78:157">
      <c r="BZ2209" s="14" t="s">
        <v>2909</v>
      </c>
      <c r="CA2209" s="245">
        <v>41726.735682870371</v>
      </c>
      <c r="CB2209" t="s">
        <v>4084</v>
      </c>
      <c r="CF2209" s="71"/>
      <c r="CG2209" s="71"/>
      <c r="EL2209" s="160"/>
      <c r="FA2209" s="78"/>
    </row>
    <row r="2210" spans="78:157">
      <c r="BZ2210" s="14" t="s">
        <v>2454</v>
      </c>
      <c r="CA2210" s="245">
        <v>41726.735682870371</v>
      </c>
      <c r="CB2210" t="s">
        <v>2220</v>
      </c>
      <c r="CF2210" s="71"/>
      <c r="CG2210" s="71"/>
      <c r="EL2210" s="160"/>
      <c r="FA2210" s="78"/>
    </row>
    <row r="2211" spans="78:157">
      <c r="BZ2211" s="14" t="s">
        <v>427</v>
      </c>
      <c r="CA2211" s="245">
        <v>41726.735682870371</v>
      </c>
      <c r="CB2211" t="s">
        <v>4085</v>
      </c>
      <c r="CF2211" s="71"/>
      <c r="CG2211" s="71"/>
      <c r="EL2211" s="160"/>
      <c r="FA2211" s="78"/>
    </row>
    <row r="2212" spans="78:157">
      <c r="BZ2212" s="14" t="s">
        <v>2903</v>
      </c>
      <c r="CA2212" s="245">
        <v>41726.735694444447</v>
      </c>
      <c r="CB2212" t="s">
        <v>4086</v>
      </c>
      <c r="CF2212" s="71"/>
      <c r="CG2212" s="71"/>
      <c r="EL2212" s="160"/>
      <c r="FA2212" s="78"/>
    </row>
    <row r="2213" spans="78:157">
      <c r="BZ2213" s="14" t="s">
        <v>2905</v>
      </c>
      <c r="CA2213" s="245">
        <v>41726.735694444447</v>
      </c>
      <c r="CB2213" t="s">
        <v>4087</v>
      </c>
      <c r="CF2213" s="71"/>
      <c r="CG2213" s="71"/>
      <c r="EL2213" s="160"/>
      <c r="FA2213" s="78"/>
    </row>
    <row r="2214" spans="78:157">
      <c r="BZ2214" s="14" t="s">
        <v>2907</v>
      </c>
      <c r="CA2214" s="245">
        <v>41726.735694444447</v>
      </c>
      <c r="CB2214" t="s">
        <v>4088</v>
      </c>
      <c r="CF2214" s="71"/>
      <c r="CG2214" s="71"/>
      <c r="EL2214" s="160"/>
      <c r="FA2214" s="78"/>
    </row>
    <row r="2215" spans="78:157">
      <c r="BZ2215" s="14" t="s">
        <v>2909</v>
      </c>
      <c r="CA2215" s="245">
        <v>41726.735694444447</v>
      </c>
      <c r="CB2215" t="s">
        <v>4089</v>
      </c>
      <c r="CF2215" s="71"/>
      <c r="CG2215" s="71"/>
      <c r="EL2215" s="160"/>
      <c r="FA2215" s="78"/>
    </row>
    <row r="2216" spans="78:157">
      <c r="BZ2216" s="14" t="s">
        <v>2454</v>
      </c>
      <c r="CA2216" s="245">
        <v>41726.735694444447</v>
      </c>
      <c r="CB2216" t="s">
        <v>2220</v>
      </c>
      <c r="CF2216" s="71"/>
      <c r="CG2216" s="71"/>
      <c r="EL2216" s="160"/>
      <c r="FA2216" s="78"/>
    </row>
    <row r="2217" spans="78:157">
      <c r="BZ2217" s="14" t="s">
        <v>427</v>
      </c>
      <c r="CA2217" s="245">
        <v>41726.735694444447</v>
      </c>
      <c r="CB2217" t="s">
        <v>4090</v>
      </c>
      <c r="CF2217" s="71"/>
      <c r="CG2217" s="71"/>
      <c r="EL2217" s="160"/>
      <c r="FA2217" s="78"/>
    </row>
    <row r="2218" spans="78:157">
      <c r="BZ2218" s="14" t="s">
        <v>2903</v>
      </c>
      <c r="CA2218" s="245">
        <v>41726.735706018517</v>
      </c>
      <c r="CB2218" t="s">
        <v>4091</v>
      </c>
      <c r="CF2218" s="71"/>
      <c r="CG2218" s="71"/>
      <c r="EL2218" s="160"/>
      <c r="FA2218" s="78"/>
    </row>
    <row r="2219" spans="78:157">
      <c r="BZ2219" s="14" t="s">
        <v>2905</v>
      </c>
      <c r="CA2219" s="245">
        <v>41726.735706018517</v>
      </c>
      <c r="CB2219" t="s">
        <v>4092</v>
      </c>
      <c r="CF2219" s="71"/>
      <c r="CG2219" s="71"/>
      <c r="EL2219" s="160"/>
      <c r="FA2219" s="78"/>
    </row>
    <row r="2220" spans="78:157">
      <c r="BZ2220" s="14" t="s">
        <v>2907</v>
      </c>
      <c r="CA2220" s="245">
        <v>41726.735706018517</v>
      </c>
      <c r="CB2220" t="s">
        <v>4093</v>
      </c>
      <c r="CF2220" s="71"/>
      <c r="CG2220" s="71"/>
      <c r="EL2220" s="160"/>
      <c r="FA2220" s="78"/>
    </row>
    <row r="2221" spans="78:157">
      <c r="BZ2221" s="14" t="s">
        <v>2909</v>
      </c>
      <c r="CA2221" s="245">
        <v>41726.735706018517</v>
      </c>
      <c r="CB2221" t="s">
        <v>4094</v>
      </c>
      <c r="CF2221" s="71"/>
      <c r="CG2221" s="71"/>
      <c r="EL2221" s="160"/>
      <c r="FA2221" s="78"/>
    </row>
    <row r="2222" spans="78:157">
      <c r="BZ2222" s="14" t="s">
        <v>2454</v>
      </c>
      <c r="CA2222" s="245">
        <v>41726.735706018517</v>
      </c>
      <c r="CB2222" t="s">
        <v>2220</v>
      </c>
      <c r="CF2222" s="71"/>
      <c r="CG2222" s="71"/>
      <c r="EL2222" s="160"/>
      <c r="FA2222" s="78"/>
    </row>
    <row r="2223" spans="78:157">
      <c r="BZ2223" s="14" t="s">
        <v>427</v>
      </c>
      <c r="CA2223" s="245">
        <v>41726.735706018517</v>
      </c>
      <c r="CB2223" t="s">
        <v>4095</v>
      </c>
      <c r="CF2223" s="71"/>
      <c r="CG2223" s="71"/>
      <c r="EL2223" s="160"/>
      <c r="FA2223" s="78"/>
    </row>
    <row r="2224" spans="78:157">
      <c r="BZ2224" s="14" t="s">
        <v>2903</v>
      </c>
      <c r="CA2224" s="245">
        <v>41726.735717592594</v>
      </c>
      <c r="CB2224" t="s">
        <v>4096</v>
      </c>
      <c r="CF2224" s="71"/>
      <c r="CG2224" s="71"/>
      <c r="EL2224" s="160"/>
      <c r="FA2224" s="78"/>
    </row>
    <row r="2225" spans="78:157">
      <c r="BZ2225" s="14" t="s">
        <v>2905</v>
      </c>
      <c r="CA2225" s="245">
        <v>41726.735717592594</v>
      </c>
      <c r="CB2225" t="s">
        <v>4097</v>
      </c>
      <c r="CF2225" s="71"/>
      <c r="CG2225" s="71"/>
      <c r="EL2225" s="160"/>
      <c r="FA2225" s="78"/>
    </row>
    <row r="2226" spans="78:157">
      <c r="BZ2226" s="14" t="s">
        <v>2907</v>
      </c>
      <c r="CA2226" s="245">
        <v>41726.735717592594</v>
      </c>
      <c r="CB2226" t="s">
        <v>4098</v>
      </c>
      <c r="CF2226" s="71"/>
      <c r="CG2226" s="71"/>
      <c r="EL2226" s="160"/>
      <c r="FA2226" s="78"/>
    </row>
    <row r="2227" spans="78:157">
      <c r="BZ2227" s="14" t="s">
        <v>2909</v>
      </c>
      <c r="CA2227" s="245">
        <v>41726.735717592594</v>
      </c>
      <c r="CB2227" t="s">
        <v>4099</v>
      </c>
      <c r="CF2227" s="71"/>
      <c r="CG2227" s="71"/>
      <c r="EL2227" s="160"/>
      <c r="FA2227" s="78"/>
    </row>
    <row r="2228" spans="78:157">
      <c r="BZ2228" s="14" t="s">
        <v>2454</v>
      </c>
      <c r="CA2228" s="245">
        <v>41726.735717592594</v>
      </c>
      <c r="CB2228" t="s">
        <v>2220</v>
      </c>
      <c r="CF2228" s="71"/>
      <c r="CG2228" s="71"/>
      <c r="EL2228" s="160"/>
      <c r="FA2228" s="78"/>
    </row>
    <row r="2229" spans="78:157">
      <c r="BZ2229" s="14" t="s">
        <v>427</v>
      </c>
      <c r="CA2229" s="245">
        <v>41726.735717592594</v>
      </c>
      <c r="CB2229" t="s">
        <v>4100</v>
      </c>
      <c r="CF2229" s="71"/>
      <c r="CG2229" s="71"/>
      <c r="EL2229" s="160"/>
      <c r="FA2229" s="78"/>
    </row>
    <row r="2230" spans="78:157">
      <c r="BZ2230" s="14" t="s">
        <v>2903</v>
      </c>
      <c r="CA2230" s="245">
        <v>41726.735729166663</v>
      </c>
      <c r="CB2230" t="s">
        <v>4101</v>
      </c>
      <c r="CF2230" s="71"/>
      <c r="CG2230" s="71"/>
      <c r="EL2230" s="160"/>
      <c r="FA2230" s="78"/>
    </row>
    <row r="2231" spans="78:157">
      <c r="BZ2231" s="14" t="s">
        <v>2905</v>
      </c>
      <c r="CA2231" s="245">
        <v>41726.735729166663</v>
      </c>
      <c r="CB2231" t="s">
        <v>4102</v>
      </c>
      <c r="CF2231" s="71"/>
      <c r="CG2231" s="71"/>
      <c r="EL2231" s="160"/>
      <c r="FA2231" s="78"/>
    </row>
    <row r="2232" spans="78:157">
      <c r="BZ2232" s="14" t="s">
        <v>2907</v>
      </c>
      <c r="CA2232" s="245">
        <v>41726.735729166663</v>
      </c>
      <c r="CB2232" t="s">
        <v>4103</v>
      </c>
      <c r="CF2232" s="71"/>
      <c r="CG2232" s="71"/>
      <c r="EL2232" s="160"/>
      <c r="FA2232" s="78"/>
    </row>
    <row r="2233" spans="78:157">
      <c r="BZ2233" s="14" t="s">
        <v>2909</v>
      </c>
      <c r="CA2233" s="245">
        <v>41726.735729166663</v>
      </c>
      <c r="CB2233" t="s">
        <v>4104</v>
      </c>
      <c r="CF2233" s="71"/>
      <c r="CG2233" s="71"/>
      <c r="EL2233" s="160"/>
      <c r="FA2233" s="78"/>
    </row>
    <row r="2234" spans="78:157">
      <c r="BZ2234" s="14" t="s">
        <v>2454</v>
      </c>
      <c r="CA2234" s="245">
        <v>41726.735729166663</v>
      </c>
      <c r="CB2234" t="s">
        <v>2220</v>
      </c>
      <c r="CF2234" s="71"/>
      <c r="CG2234" s="71"/>
      <c r="EL2234" s="160"/>
      <c r="FA2234" s="78"/>
    </row>
    <row r="2235" spans="78:157">
      <c r="BZ2235" s="14" t="s">
        <v>427</v>
      </c>
      <c r="CA2235" s="245">
        <v>41726.735729166663</v>
      </c>
      <c r="CB2235" t="s">
        <v>4105</v>
      </c>
      <c r="CF2235" s="71"/>
      <c r="CG2235" s="71"/>
      <c r="EL2235" s="160"/>
      <c r="FA2235" s="78"/>
    </row>
    <row r="2236" spans="78:157">
      <c r="BZ2236" s="14" t="s">
        <v>2903</v>
      </c>
      <c r="CA2236" s="245">
        <v>41726.735729166663</v>
      </c>
      <c r="CB2236" t="s">
        <v>4106</v>
      </c>
      <c r="CF2236" s="71"/>
      <c r="CG2236" s="71"/>
      <c r="EL2236" s="160"/>
      <c r="FA2236" s="78"/>
    </row>
    <row r="2237" spans="78:157">
      <c r="BZ2237" s="14" t="s">
        <v>2905</v>
      </c>
      <c r="CA2237" s="245">
        <v>41726.73574074074</v>
      </c>
      <c r="CB2237" t="s">
        <v>4107</v>
      </c>
      <c r="CF2237" s="71"/>
      <c r="CG2237" s="71"/>
      <c r="EL2237" s="160"/>
      <c r="FA2237" s="78"/>
    </row>
    <row r="2238" spans="78:157">
      <c r="BZ2238" s="14" t="s">
        <v>2907</v>
      </c>
      <c r="CA2238" s="245">
        <v>41726.73574074074</v>
      </c>
      <c r="CB2238" t="s">
        <v>4108</v>
      </c>
      <c r="CF2238" s="71"/>
      <c r="CG2238" s="71"/>
      <c r="EL2238" s="160"/>
      <c r="FA2238" s="78"/>
    </row>
    <row r="2239" spans="78:157">
      <c r="BZ2239" s="14" t="s">
        <v>2909</v>
      </c>
      <c r="CA2239" s="245">
        <v>41726.73574074074</v>
      </c>
      <c r="CB2239" t="s">
        <v>4109</v>
      </c>
      <c r="CF2239" s="71"/>
      <c r="CG2239" s="71"/>
      <c r="EL2239" s="160"/>
      <c r="FA2239" s="78"/>
    </row>
    <row r="2240" spans="78:157">
      <c r="BZ2240" s="14" t="s">
        <v>2454</v>
      </c>
      <c r="CA2240" s="245">
        <v>41726.73574074074</v>
      </c>
      <c r="CB2240" t="s">
        <v>2220</v>
      </c>
      <c r="CF2240" s="71"/>
      <c r="CG2240" s="71"/>
      <c r="EL2240" s="160"/>
      <c r="FA2240" s="78"/>
    </row>
    <row r="2241" spans="78:157">
      <c r="BZ2241" s="14" t="s">
        <v>427</v>
      </c>
      <c r="CA2241" s="245">
        <v>41726.73574074074</v>
      </c>
      <c r="CB2241" t="s">
        <v>4110</v>
      </c>
      <c r="CF2241" s="71"/>
      <c r="CG2241" s="71"/>
      <c r="EL2241" s="160"/>
      <c r="FA2241" s="78"/>
    </row>
    <row r="2242" spans="78:157">
      <c r="BZ2242" s="14" t="s">
        <v>2903</v>
      </c>
      <c r="CA2242" s="245">
        <v>41726.73574074074</v>
      </c>
      <c r="CB2242" t="s">
        <v>4111</v>
      </c>
      <c r="CF2242" s="71"/>
      <c r="CG2242" s="71"/>
      <c r="EL2242" s="160"/>
      <c r="FA2242" s="78"/>
    </row>
    <row r="2243" spans="78:157">
      <c r="BZ2243" s="14" t="s">
        <v>2905</v>
      </c>
      <c r="CA2243" s="245">
        <v>41726.735752314817</v>
      </c>
      <c r="CB2243" t="s">
        <v>4112</v>
      </c>
      <c r="CF2243" s="71"/>
      <c r="CG2243" s="71"/>
      <c r="EL2243" s="160"/>
      <c r="FA2243" s="78"/>
    </row>
    <row r="2244" spans="78:157">
      <c r="BZ2244" s="14" t="s">
        <v>2907</v>
      </c>
      <c r="CA2244" s="245">
        <v>41726.735752314817</v>
      </c>
      <c r="CB2244" t="s">
        <v>4113</v>
      </c>
      <c r="CF2244" s="71"/>
      <c r="CG2244" s="71"/>
      <c r="EL2244" s="160"/>
      <c r="FA2244" s="78"/>
    </row>
    <row r="2245" spans="78:157">
      <c r="BZ2245" s="14" t="s">
        <v>2909</v>
      </c>
      <c r="CA2245" s="245">
        <v>41726.735752314817</v>
      </c>
      <c r="CB2245" t="s">
        <v>4114</v>
      </c>
      <c r="CF2245" s="71"/>
      <c r="CG2245" s="71"/>
      <c r="EL2245" s="160"/>
      <c r="FA2245" s="78"/>
    </row>
    <row r="2246" spans="78:157">
      <c r="BZ2246" s="14" t="s">
        <v>2454</v>
      </c>
      <c r="CA2246" s="245">
        <v>41726.735752314817</v>
      </c>
      <c r="CB2246" t="s">
        <v>2220</v>
      </c>
      <c r="CF2246" s="71"/>
      <c r="CG2246" s="71"/>
      <c r="EL2246" s="160"/>
      <c r="FA2246" s="78"/>
    </row>
    <row r="2247" spans="78:157">
      <c r="BZ2247" s="14" t="s">
        <v>427</v>
      </c>
      <c r="CA2247" s="245">
        <v>41726.735752314817</v>
      </c>
      <c r="CB2247" t="s">
        <v>4115</v>
      </c>
      <c r="CF2247" s="71"/>
      <c r="CG2247" s="71"/>
      <c r="EL2247" s="160"/>
      <c r="FA2247" s="78"/>
    </row>
    <row r="2248" spans="78:157">
      <c r="BZ2248" s="14" t="s">
        <v>2903</v>
      </c>
      <c r="CA2248" s="245">
        <v>41726.735752314817</v>
      </c>
      <c r="CB2248" t="s">
        <v>4116</v>
      </c>
      <c r="CF2248" s="71"/>
      <c r="CG2248" s="71"/>
      <c r="EL2248" s="160"/>
      <c r="FA2248" s="78"/>
    </row>
    <row r="2249" spans="78:157">
      <c r="BZ2249" s="14" t="s">
        <v>2905</v>
      </c>
      <c r="CA2249" s="245">
        <v>41726.735763888886</v>
      </c>
      <c r="CB2249" t="s">
        <v>4117</v>
      </c>
      <c r="CF2249" s="71"/>
      <c r="CG2249" s="71"/>
      <c r="EL2249" s="160"/>
      <c r="FA2249" s="78"/>
    </row>
    <row r="2250" spans="78:157">
      <c r="BZ2250" s="14" t="s">
        <v>2907</v>
      </c>
      <c r="CA2250" s="245">
        <v>41726.735763888886</v>
      </c>
      <c r="CB2250" t="s">
        <v>4118</v>
      </c>
      <c r="CF2250" s="71"/>
      <c r="CG2250" s="71"/>
      <c r="EL2250" s="160"/>
      <c r="FA2250" s="78"/>
    </row>
    <row r="2251" spans="78:157">
      <c r="BZ2251" s="14" t="s">
        <v>2909</v>
      </c>
      <c r="CA2251" s="245">
        <v>41726.735763888886</v>
      </c>
      <c r="CB2251" t="s">
        <v>4119</v>
      </c>
      <c r="CF2251" s="71"/>
      <c r="CG2251" s="71"/>
      <c r="EL2251" s="160"/>
      <c r="FA2251" s="78"/>
    </row>
    <row r="2252" spans="78:157">
      <c r="BZ2252" s="14" t="s">
        <v>2454</v>
      </c>
      <c r="CA2252" s="245">
        <v>41726.735763888886</v>
      </c>
      <c r="CB2252" t="s">
        <v>2220</v>
      </c>
      <c r="CF2252" s="71"/>
      <c r="CG2252" s="71"/>
      <c r="EL2252" s="160"/>
      <c r="FA2252" s="78"/>
    </row>
    <row r="2253" spans="78:157">
      <c r="BZ2253" s="14" t="s">
        <v>427</v>
      </c>
      <c r="CA2253" s="245">
        <v>41726.735763888886</v>
      </c>
      <c r="CB2253" t="s">
        <v>4120</v>
      </c>
      <c r="CF2253" s="71"/>
      <c r="CG2253" s="71"/>
      <c r="EL2253" s="160"/>
      <c r="FA2253" s="78"/>
    </row>
    <row r="2254" spans="78:157">
      <c r="BZ2254" s="14" t="s">
        <v>2903</v>
      </c>
      <c r="CA2254" s="245">
        <v>41726.735763888886</v>
      </c>
      <c r="CB2254" t="s">
        <v>4121</v>
      </c>
      <c r="CF2254" s="71"/>
      <c r="CG2254" s="71"/>
      <c r="EL2254" s="160"/>
      <c r="FA2254" s="78"/>
    </row>
    <row r="2255" spans="78:157">
      <c r="BZ2255" s="14" t="s">
        <v>2905</v>
      </c>
      <c r="CA2255" s="245">
        <v>41726.735775462963</v>
      </c>
      <c r="CB2255" t="s">
        <v>4122</v>
      </c>
      <c r="CF2255" s="71"/>
      <c r="CG2255" s="71"/>
      <c r="EL2255" s="160"/>
      <c r="FA2255" s="78"/>
    </row>
    <row r="2256" spans="78:157">
      <c r="BZ2256" s="14" t="s">
        <v>2907</v>
      </c>
      <c r="CA2256" s="245">
        <v>41726.735775462963</v>
      </c>
      <c r="CB2256" t="s">
        <v>4123</v>
      </c>
      <c r="CF2256" s="71"/>
      <c r="CG2256" s="71"/>
      <c r="EL2256" s="160"/>
      <c r="FA2256" s="78"/>
    </row>
    <row r="2257" spans="78:157">
      <c r="BZ2257" s="14" t="s">
        <v>2909</v>
      </c>
      <c r="CA2257" s="245">
        <v>41726.735775462963</v>
      </c>
      <c r="CB2257" t="s">
        <v>4124</v>
      </c>
      <c r="CF2257" s="71"/>
      <c r="CG2257" s="71"/>
      <c r="EL2257" s="160"/>
      <c r="FA2257" s="78"/>
    </row>
    <row r="2258" spans="78:157">
      <c r="BZ2258" s="14" t="s">
        <v>2454</v>
      </c>
      <c r="CA2258" s="245">
        <v>41726.735775462963</v>
      </c>
      <c r="CB2258" t="s">
        <v>2220</v>
      </c>
      <c r="CF2258" s="71"/>
      <c r="CG2258" s="71"/>
      <c r="EL2258" s="160"/>
      <c r="FA2258" s="78"/>
    </row>
    <row r="2259" spans="78:157">
      <c r="BZ2259" s="14" t="s">
        <v>427</v>
      </c>
      <c r="CA2259" s="245">
        <v>41726.735775462963</v>
      </c>
      <c r="CB2259" t="s">
        <v>4125</v>
      </c>
      <c r="CF2259" s="71"/>
      <c r="CG2259" s="71"/>
      <c r="EL2259" s="160"/>
      <c r="FA2259" s="78"/>
    </row>
    <row r="2260" spans="78:157">
      <c r="BZ2260" s="14" t="s">
        <v>2903</v>
      </c>
      <c r="CA2260" s="245">
        <v>41726.735775462963</v>
      </c>
      <c r="CB2260" t="s">
        <v>4126</v>
      </c>
      <c r="CF2260" s="71"/>
      <c r="CG2260" s="71"/>
      <c r="EL2260" s="160"/>
      <c r="FA2260" s="78"/>
    </row>
    <row r="2261" spans="78:157">
      <c r="BZ2261" s="14" t="s">
        <v>2905</v>
      </c>
      <c r="CA2261" s="245">
        <v>41726.73578703704</v>
      </c>
      <c r="CB2261" t="s">
        <v>4127</v>
      </c>
      <c r="CF2261" s="71"/>
      <c r="CG2261" s="71"/>
      <c r="EL2261" s="160"/>
      <c r="FA2261" s="78"/>
    </row>
    <row r="2262" spans="78:157">
      <c r="BZ2262" s="14" t="s">
        <v>2907</v>
      </c>
      <c r="CA2262" s="245">
        <v>41726.73578703704</v>
      </c>
      <c r="CB2262" t="s">
        <v>4128</v>
      </c>
      <c r="CF2262" s="71"/>
      <c r="CG2262" s="71"/>
      <c r="EL2262" s="160"/>
      <c r="FA2262" s="78"/>
    </row>
    <row r="2263" spans="78:157">
      <c r="BZ2263" s="14" t="s">
        <v>2909</v>
      </c>
      <c r="CA2263" s="245">
        <v>41726.73578703704</v>
      </c>
      <c r="CB2263" t="s">
        <v>4129</v>
      </c>
      <c r="CF2263" s="71"/>
      <c r="CG2263" s="71"/>
      <c r="EL2263" s="160"/>
      <c r="FA2263" s="78"/>
    </row>
    <row r="2264" spans="78:157">
      <c r="BZ2264" s="14" t="s">
        <v>2454</v>
      </c>
      <c r="CA2264" s="245">
        <v>41726.73578703704</v>
      </c>
      <c r="CB2264" t="s">
        <v>2220</v>
      </c>
      <c r="CF2264" s="71"/>
      <c r="CG2264" s="71"/>
      <c r="EL2264" s="160"/>
      <c r="FA2264" s="78"/>
    </row>
    <row r="2265" spans="78:157">
      <c r="BZ2265" s="14" t="s">
        <v>427</v>
      </c>
      <c r="CA2265" s="245">
        <v>41726.73578703704</v>
      </c>
      <c r="CB2265" t="s">
        <v>4130</v>
      </c>
      <c r="CF2265" s="71"/>
      <c r="CG2265" s="71"/>
      <c r="EL2265" s="160"/>
      <c r="FA2265" s="78"/>
    </row>
    <row r="2266" spans="78:157">
      <c r="BZ2266" s="14" t="s">
        <v>2903</v>
      </c>
      <c r="CA2266" s="245">
        <v>41726.73578703704</v>
      </c>
      <c r="CB2266" t="s">
        <v>4131</v>
      </c>
      <c r="CF2266" s="71"/>
      <c r="CG2266" s="71"/>
      <c r="EL2266" s="160"/>
      <c r="FA2266" s="78"/>
    </row>
    <row r="2267" spans="78:157">
      <c r="BZ2267" s="14" t="s">
        <v>2905</v>
      </c>
      <c r="CA2267" s="245">
        <v>41726.73578703704</v>
      </c>
      <c r="CB2267" t="s">
        <v>4132</v>
      </c>
      <c r="CF2267" s="71"/>
      <c r="CG2267" s="71"/>
      <c r="EL2267" s="160"/>
      <c r="FA2267" s="78"/>
    </row>
    <row r="2268" spans="78:157">
      <c r="BZ2268" s="14" t="s">
        <v>2907</v>
      </c>
      <c r="CA2268" s="245">
        <v>41726.735798611109</v>
      </c>
      <c r="CB2268" t="s">
        <v>4133</v>
      </c>
      <c r="CF2268" s="71"/>
      <c r="CG2268" s="71"/>
      <c r="EL2268" s="160"/>
      <c r="FA2268" s="78"/>
    </row>
    <row r="2269" spans="78:157">
      <c r="BZ2269" s="14" t="s">
        <v>2909</v>
      </c>
      <c r="CA2269" s="245">
        <v>41726.735798611109</v>
      </c>
      <c r="CB2269" t="s">
        <v>4134</v>
      </c>
      <c r="CF2269" s="71"/>
      <c r="CG2269" s="71"/>
      <c r="EL2269" s="160"/>
      <c r="FA2269" s="78"/>
    </row>
    <row r="2270" spans="78:157">
      <c r="BZ2270" s="14" t="s">
        <v>2454</v>
      </c>
      <c r="CA2270" s="245">
        <v>41726.735798611109</v>
      </c>
      <c r="CB2270" t="s">
        <v>2220</v>
      </c>
      <c r="CF2270" s="71"/>
      <c r="CG2270" s="71"/>
      <c r="EL2270" s="160"/>
      <c r="FA2270" s="78"/>
    </row>
    <row r="2271" spans="78:157">
      <c r="BZ2271" s="14" t="s">
        <v>427</v>
      </c>
      <c r="CA2271" s="245">
        <v>41726.735798611109</v>
      </c>
      <c r="CB2271" t="s">
        <v>4135</v>
      </c>
      <c r="CF2271" s="71"/>
      <c r="CG2271" s="71"/>
      <c r="EL2271" s="160"/>
      <c r="FA2271" s="78"/>
    </row>
    <row r="2272" spans="78:157">
      <c r="BZ2272" s="14" t="s">
        <v>2903</v>
      </c>
      <c r="CA2272" s="245">
        <v>41726.735798611109</v>
      </c>
      <c r="CB2272" t="s">
        <v>4136</v>
      </c>
      <c r="CF2272" s="71"/>
      <c r="CG2272" s="71"/>
      <c r="EL2272" s="160"/>
      <c r="FA2272" s="78"/>
    </row>
    <row r="2273" spans="78:157">
      <c r="BZ2273" s="14" t="s">
        <v>2905</v>
      </c>
      <c r="CA2273" s="245">
        <v>41726.735798611109</v>
      </c>
      <c r="CB2273" t="s">
        <v>4137</v>
      </c>
      <c r="CF2273" s="71"/>
      <c r="CG2273" s="71"/>
      <c r="EL2273" s="160"/>
      <c r="FA2273" s="78"/>
    </row>
    <row r="2274" spans="78:157">
      <c r="BZ2274" s="14" t="s">
        <v>2907</v>
      </c>
      <c r="CA2274" s="245">
        <v>41726.735810185186</v>
      </c>
      <c r="CB2274" t="s">
        <v>4138</v>
      </c>
      <c r="CF2274" s="71"/>
      <c r="CG2274" s="71"/>
      <c r="EL2274" s="160"/>
      <c r="FA2274" s="78"/>
    </row>
    <row r="2275" spans="78:157">
      <c r="BZ2275" s="14" t="s">
        <v>2909</v>
      </c>
      <c r="CA2275" s="245">
        <v>41726.735810185186</v>
      </c>
      <c r="CB2275" t="s">
        <v>4139</v>
      </c>
      <c r="CF2275" s="71"/>
      <c r="CG2275" s="71"/>
      <c r="EL2275" s="160"/>
      <c r="FA2275" s="78"/>
    </row>
    <row r="2276" spans="78:157">
      <c r="BZ2276" s="14" t="s">
        <v>2454</v>
      </c>
      <c r="CA2276" s="245">
        <v>41726.735810185186</v>
      </c>
      <c r="CB2276" t="s">
        <v>2220</v>
      </c>
      <c r="CF2276" s="71"/>
      <c r="CG2276" s="71"/>
      <c r="EL2276" s="160"/>
      <c r="FA2276" s="78"/>
    </row>
    <row r="2277" spans="78:157">
      <c r="BZ2277" s="14" t="s">
        <v>427</v>
      </c>
      <c r="CA2277" s="245">
        <v>41726.735810185186</v>
      </c>
      <c r="CB2277" t="s">
        <v>4140</v>
      </c>
      <c r="CF2277" s="71"/>
      <c r="CG2277" s="71"/>
      <c r="EL2277" s="160"/>
      <c r="FA2277" s="78"/>
    </row>
    <row r="2278" spans="78:157">
      <c r="BZ2278" s="14" t="s">
        <v>2903</v>
      </c>
      <c r="CA2278" s="245">
        <v>41726.735810185186</v>
      </c>
      <c r="CB2278" t="s">
        <v>4141</v>
      </c>
      <c r="CF2278" s="71"/>
      <c r="CG2278" s="71"/>
      <c r="EL2278" s="160"/>
      <c r="FA2278" s="78"/>
    </row>
    <row r="2279" spans="78:157">
      <c r="BZ2279" s="14" t="s">
        <v>2905</v>
      </c>
      <c r="CA2279" s="245">
        <v>41726.735810185186</v>
      </c>
      <c r="CB2279" t="s">
        <v>4142</v>
      </c>
      <c r="CF2279" s="71"/>
      <c r="CG2279" s="71"/>
      <c r="EL2279" s="160"/>
      <c r="FA2279" s="78"/>
    </row>
    <row r="2280" spans="78:157">
      <c r="BZ2280" s="14" t="s">
        <v>2907</v>
      </c>
      <c r="CA2280" s="245">
        <v>41726.735821759263</v>
      </c>
      <c r="CB2280" t="s">
        <v>4143</v>
      </c>
      <c r="CF2280" s="71"/>
      <c r="CG2280" s="71"/>
      <c r="EL2280" s="160"/>
      <c r="FA2280" s="78"/>
    </row>
    <row r="2281" spans="78:157">
      <c r="BZ2281" s="14" t="s">
        <v>2909</v>
      </c>
      <c r="CA2281" s="245">
        <v>41726.735821759263</v>
      </c>
      <c r="CB2281" t="s">
        <v>4144</v>
      </c>
      <c r="CF2281" s="71"/>
      <c r="CG2281" s="71"/>
      <c r="EL2281" s="160"/>
      <c r="FA2281" s="78"/>
    </row>
    <row r="2282" spans="78:157">
      <c r="BZ2282" s="14" t="s">
        <v>2454</v>
      </c>
      <c r="CA2282" s="245">
        <v>41726.735821759263</v>
      </c>
      <c r="CB2282" t="s">
        <v>2220</v>
      </c>
      <c r="CF2282" s="71"/>
      <c r="CG2282" s="71"/>
      <c r="EL2282" s="160"/>
      <c r="FA2282" s="78"/>
    </row>
    <row r="2283" spans="78:157">
      <c r="BZ2283" s="14" t="s">
        <v>427</v>
      </c>
      <c r="CA2283" s="245">
        <v>41726.735821759263</v>
      </c>
      <c r="CB2283" t="s">
        <v>4145</v>
      </c>
      <c r="CF2283" s="71"/>
      <c r="CG2283" s="71"/>
      <c r="EL2283" s="160"/>
      <c r="FA2283" s="78"/>
    </row>
    <row r="2284" spans="78:157">
      <c r="BZ2284" s="14" t="s">
        <v>2903</v>
      </c>
      <c r="CA2284" s="245">
        <v>41726.735821759263</v>
      </c>
      <c r="CB2284" t="s">
        <v>4146</v>
      </c>
      <c r="CF2284" s="71"/>
      <c r="CG2284" s="71"/>
      <c r="EL2284" s="160"/>
      <c r="FA2284" s="78"/>
    </row>
    <row r="2285" spans="78:157">
      <c r="BZ2285" s="14" t="s">
        <v>2905</v>
      </c>
      <c r="CA2285" s="245">
        <v>41726.735821759263</v>
      </c>
      <c r="CB2285" t="s">
        <v>4147</v>
      </c>
      <c r="CF2285" s="71"/>
      <c r="CG2285" s="71"/>
      <c r="EL2285" s="160"/>
      <c r="FA2285" s="78"/>
    </row>
    <row r="2286" spans="78:157">
      <c r="BZ2286" s="14" t="s">
        <v>2907</v>
      </c>
      <c r="CA2286" s="245">
        <v>41726.735833333332</v>
      </c>
      <c r="CB2286" t="s">
        <v>4148</v>
      </c>
      <c r="CF2286" s="71"/>
      <c r="CG2286" s="71"/>
      <c r="EL2286" s="160"/>
      <c r="FA2286" s="78"/>
    </row>
    <row r="2287" spans="78:157">
      <c r="BZ2287" s="14" t="s">
        <v>2909</v>
      </c>
      <c r="CA2287" s="245">
        <v>41726.735833333332</v>
      </c>
      <c r="CB2287" t="s">
        <v>4149</v>
      </c>
      <c r="CF2287" s="71"/>
      <c r="CG2287" s="71"/>
      <c r="EL2287" s="160"/>
      <c r="FA2287" s="78"/>
    </row>
    <row r="2288" spans="78:157">
      <c r="BZ2288" s="14" t="s">
        <v>2159</v>
      </c>
      <c r="CA2288" s="245">
        <v>41726.735833333332</v>
      </c>
      <c r="CB2288" t="s">
        <v>2220</v>
      </c>
      <c r="CF2288" s="71"/>
      <c r="CG2288" s="71"/>
      <c r="EL2288" s="160"/>
      <c r="FA2288" s="78"/>
    </row>
    <row r="2289" spans="78:157">
      <c r="BZ2289" s="14" t="s">
        <v>1446</v>
      </c>
      <c r="CA2289" s="245">
        <v>41726.735833333332</v>
      </c>
      <c r="CB2289" t="s">
        <v>2220</v>
      </c>
      <c r="CF2289" s="71"/>
      <c r="CG2289" s="71"/>
      <c r="EL2289" s="160"/>
      <c r="FA2289" s="78"/>
    </row>
    <row r="2290" spans="78:157">
      <c r="BZ2290" s="14" t="s">
        <v>526</v>
      </c>
      <c r="CA2290" s="245">
        <v>41726.735833333332</v>
      </c>
      <c r="CB2290" t="s">
        <v>2220</v>
      </c>
      <c r="CF2290" s="71"/>
      <c r="CG2290" s="71"/>
      <c r="EL2290" s="160"/>
      <c r="FA2290" s="78"/>
    </row>
    <row r="2291" spans="78:157">
      <c r="BZ2291" s="14" t="s">
        <v>427</v>
      </c>
      <c r="CA2291" s="245">
        <v>41726.735844907409</v>
      </c>
      <c r="CB2291" t="s">
        <v>4150</v>
      </c>
      <c r="CF2291" s="71"/>
      <c r="CG2291" s="71"/>
      <c r="EL2291" s="160"/>
      <c r="FA2291" s="78"/>
    </row>
    <row r="2292" spans="78:157">
      <c r="BZ2292" s="14" t="s">
        <v>2280</v>
      </c>
      <c r="CA2292" s="245">
        <v>41726.73709490741</v>
      </c>
      <c r="CB2292" t="s">
        <v>2220</v>
      </c>
      <c r="CF2292" s="71"/>
      <c r="CG2292" s="71"/>
      <c r="EL2292" s="160"/>
      <c r="FA2292" s="78"/>
    </row>
    <row r="2293" spans="78:157">
      <c r="BZ2293" s="14" t="s">
        <v>1633</v>
      </c>
      <c r="CA2293" s="245">
        <v>41726.73710648148</v>
      </c>
      <c r="CB2293" t="s">
        <v>3896</v>
      </c>
      <c r="CF2293" s="71"/>
      <c r="CG2293" s="71"/>
      <c r="EL2293" s="160"/>
      <c r="FA2293" s="78"/>
    </row>
    <row r="2294" spans="78:157">
      <c r="BZ2294" s="14" t="s">
        <v>427</v>
      </c>
      <c r="CA2294" s="245">
        <v>41726.737222222226</v>
      </c>
      <c r="CB2294" t="s">
        <v>4150</v>
      </c>
      <c r="CF2294" s="71"/>
      <c r="CG2294" s="71"/>
      <c r="EL2294" s="160"/>
      <c r="FA2294" s="78"/>
    </row>
    <row r="2295" spans="78:157">
      <c r="BZ2295" s="14" t="s">
        <v>427</v>
      </c>
      <c r="CA2295" s="245">
        <v>41726.737256944441</v>
      </c>
      <c r="CB2295" t="s">
        <v>4150</v>
      </c>
      <c r="CF2295" s="71"/>
      <c r="CG2295" s="71"/>
      <c r="EL2295" s="160"/>
      <c r="FA2295" s="78"/>
    </row>
    <row r="2296" spans="78:157">
      <c r="BZ2296" s="14" t="s">
        <v>427</v>
      </c>
      <c r="CA2296" s="245">
        <v>41726.737256944441</v>
      </c>
      <c r="CB2296" t="s">
        <v>4150</v>
      </c>
      <c r="CF2296" s="71"/>
      <c r="CG2296" s="71"/>
      <c r="EL2296" s="160"/>
      <c r="FA2296" s="78"/>
    </row>
    <row r="2297" spans="78:157">
      <c r="BZ2297" s="14" t="s">
        <v>4151</v>
      </c>
      <c r="CA2297" s="245">
        <v>41726.737256944441</v>
      </c>
      <c r="CB2297" t="s">
        <v>2220</v>
      </c>
      <c r="CF2297" s="71"/>
      <c r="CG2297" s="71"/>
      <c r="EL2297" s="160"/>
      <c r="FA2297" s="78"/>
    </row>
    <row r="2298" spans="78:157">
      <c r="BZ2298" s="14" t="s">
        <v>2896</v>
      </c>
      <c r="CA2298" s="245">
        <v>41726.737268518518</v>
      </c>
      <c r="CB2298" t="s">
        <v>4152</v>
      </c>
      <c r="CF2298" s="71"/>
      <c r="CG2298" s="71"/>
      <c r="EL2298" s="160"/>
      <c r="FA2298" s="78"/>
    </row>
    <row r="2299" spans="78:157">
      <c r="BZ2299" s="14" t="s">
        <v>2896</v>
      </c>
      <c r="CA2299" s="245">
        <v>41726.737268518518</v>
      </c>
      <c r="CB2299" t="s">
        <v>4153</v>
      </c>
      <c r="CF2299" s="71"/>
      <c r="CG2299" s="71"/>
      <c r="EL2299" s="160"/>
      <c r="FA2299" s="78"/>
    </row>
    <row r="2300" spans="78:157">
      <c r="BZ2300" s="14" t="s">
        <v>2896</v>
      </c>
      <c r="CA2300" s="245">
        <v>41726.737268518518</v>
      </c>
      <c r="CB2300" t="s">
        <v>4154</v>
      </c>
      <c r="CF2300" s="71"/>
      <c r="CG2300" s="71"/>
      <c r="EL2300" s="160"/>
      <c r="FA2300" s="78"/>
    </row>
    <row r="2301" spans="78:157">
      <c r="BZ2301" s="14" t="s">
        <v>2896</v>
      </c>
      <c r="CA2301" s="245">
        <v>41726.737280092595</v>
      </c>
      <c r="CB2301" t="s">
        <v>4155</v>
      </c>
      <c r="CF2301" s="71"/>
      <c r="CG2301" s="71"/>
      <c r="EL2301" s="160"/>
      <c r="FA2301" s="78"/>
    </row>
    <row r="2302" spans="78:157">
      <c r="BZ2302" s="14" t="s">
        <v>2896</v>
      </c>
      <c r="CA2302" s="245">
        <v>41726.737280092595</v>
      </c>
      <c r="CB2302" t="s">
        <v>4156</v>
      </c>
      <c r="CF2302" s="71"/>
      <c r="CG2302" s="71"/>
      <c r="EL2302" s="160"/>
      <c r="FA2302" s="78"/>
    </row>
    <row r="2303" spans="78:157">
      <c r="BZ2303" s="14" t="s">
        <v>2896</v>
      </c>
      <c r="CA2303" s="245">
        <v>41726.737280092595</v>
      </c>
      <c r="CB2303" t="s">
        <v>4157</v>
      </c>
      <c r="CF2303" s="71"/>
      <c r="CG2303" s="71"/>
      <c r="EL2303" s="160"/>
      <c r="FA2303" s="78"/>
    </row>
    <row r="2304" spans="78:157">
      <c r="BZ2304" s="14" t="s">
        <v>2896</v>
      </c>
      <c r="CA2304" s="245">
        <v>41726.737291666665</v>
      </c>
      <c r="CB2304" t="s">
        <v>4158</v>
      </c>
      <c r="CF2304" s="71"/>
      <c r="CG2304" s="71"/>
      <c r="EL2304" s="160"/>
      <c r="FA2304" s="78"/>
    </row>
    <row r="2305" spans="78:157">
      <c r="BZ2305" s="14" t="s">
        <v>2896</v>
      </c>
      <c r="CA2305" s="245">
        <v>41726.737291666665</v>
      </c>
      <c r="CB2305" t="s">
        <v>4159</v>
      </c>
      <c r="CF2305" s="71"/>
      <c r="CG2305" s="71"/>
      <c r="EL2305" s="160"/>
      <c r="FA2305" s="78"/>
    </row>
    <row r="2306" spans="78:157">
      <c r="BZ2306" s="14" t="s">
        <v>2896</v>
      </c>
      <c r="CA2306" s="245">
        <v>41726.737303240741</v>
      </c>
      <c r="CB2306" t="s">
        <v>4160</v>
      </c>
      <c r="CF2306" s="71"/>
      <c r="CG2306" s="71"/>
      <c r="EL2306" s="160"/>
      <c r="FA2306" s="78"/>
    </row>
    <row r="2307" spans="78:157">
      <c r="BZ2307" s="14" t="s">
        <v>2896</v>
      </c>
      <c r="CA2307" s="245">
        <v>41726.737303240741</v>
      </c>
      <c r="CB2307" t="s">
        <v>4161</v>
      </c>
      <c r="CF2307" s="71"/>
      <c r="CG2307" s="71"/>
      <c r="EL2307" s="160"/>
      <c r="FA2307" s="78"/>
    </row>
    <row r="2308" spans="78:157">
      <c r="BZ2308" s="14" t="s">
        <v>2896</v>
      </c>
      <c r="CA2308" s="245">
        <v>41726.737303240741</v>
      </c>
      <c r="CB2308" t="s">
        <v>4162</v>
      </c>
      <c r="CF2308" s="71"/>
      <c r="CG2308" s="71"/>
      <c r="EL2308" s="160"/>
      <c r="FA2308" s="78"/>
    </row>
    <row r="2309" spans="78:157">
      <c r="BZ2309" s="14" t="s">
        <v>2896</v>
      </c>
      <c r="CA2309" s="245">
        <v>41726.737314814818</v>
      </c>
      <c r="CB2309" t="s">
        <v>4163</v>
      </c>
      <c r="CF2309" s="71"/>
      <c r="CG2309" s="71"/>
      <c r="EL2309" s="160"/>
      <c r="FA2309" s="78"/>
    </row>
    <row r="2310" spans="78:157">
      <c r="BZ2310" s="14" t="s">
        <v>2896</v>
      </c>
      <c r="CA2310" s="245">
        <v>41726.737314814818</v>
      </c>
      <c r="CB2310" t="s">
        <v>4164</v>
      </c>
      <c r="CF2310" s="71"/>
      <c r="CG2310" s="71"/>
      <c r="EL2310" s="160"/>
      <c r="FA2310" s="78"/>
    </row>
    <row r="2311" spans="78:157">
      <c r="BZ2311" s="14" t="s">
        <v>2896</v>
      </c>
      <c r="CA2311" s="245">
        <v>41726.737314814818</v>
      </c>
      <c r="CB2311" t="s">
        <v>4165</v>
      </c>
      <c r="CF2311" s="71"/>
      <c r="CG2311" s="71"/>
      <c r="EL2311" s="160"/>
      <c r="FA2311" s="78"/>
    </row>
    <row r="2312" spans="78:157">
      <c r="BZ2312" s="14" t="s">
        <v>2896</v>
      </c>
      <c r="CA2312" s="245">
        <v>41726.737326388888</v>
      </c>
      <c r="CB2312" t="s">
        <v>4166</v>
      </c>
      <c r="CF2312" s="71"/>
      <c r="CG2312" s="71"/>
      <c r="EL2312" s="160"/>
      <c r="FA2312" s="78"/>
    </row>
    <row r="2313" spans="78:157">
      <c r="BZ2313" s="14" t="s">
        <v>2896</v>
      </c>
      <c r="CA2313" s="245">
        <v>41726.737326388888</v>
      </c>
      <c r="CB2313" t="s">
        <v>4167</v>
      </c>
      <c r="CF2313" s="71"/>
      <c r="CG2313" s="71"/>
      <c r="EL2313" s="160"/>
      <c r="FA2313" s="78"/>
    </row>
    <row r="2314" spans="78:157">
      <c r="BZ2314" s="14" t="s">
        <v>2896</v>
      </c>
      <c r="CA2314" s="245">
        <v>41726.737337962964</v>
      </c>
      <c r="CB2314" t="s">
        <v>4168</v>
      </c>
      <c r="CF2314" s="71"/>
      <c r="CG2314" s="71"/>
      <c r="EL2314" s="160"/>
      <c r="FA2314" s="78"/>
    </row>
    <row r="2315" spans="78:157">
      <c r="BZ2315" s="14" t="s">
        <v>2896</v>
      </c>
      <c r="CA2315" s="245">
        <v>41726.737337962964</v>
      </c>
      <c r="CB2315" t="s">
        <v>4169</v>
      </c>
      <c r="CF2315" s="71"/>
      <c r="CG2315" s="71"/>
      <c r="EL2315" s="160"/>
      <c r="FA2315" s="78"/>
    </row>
    <row r="2316" spans="78:157">
      <c r="BZ2316" s="14" t="s">
        <v>2896</v>
      </c>
      <c r="CA2316" s="245">
        <v>41726.737337962964</v>
      </c>
      <c r="CB2316" t="s">
        <v>4170</v>
      </c>
      <c r="CF2316" s="71"/>
      <c r="CG2316" s="71"/>
      <c r="EL2316" s="160"/>
      <c r="FA2316" s="78"/>
    </row>
    <row r="2317" spans="78:157">
      <c r="BZ2317" s="14" t="s">
        <v>2896</v>
      </c>
      <c r="CA2317" s="245">
        <v>41726.737349537034</v>
      </c>
      <c r="CB2317" t="s">
        <v>4171</v>
      </c>
      <c r="CF2317" s="71"/>
      <c r="CG2317" s="71"/>
      <c r="EL2317" s="160"/>
      <c r="FA2317" s="78"/>
    </row>
    <row r="2318" spans="78:157">
      <c r="BZ2318" s="14" t="s">
        <v>2896</v>
      </c>
      <c r="CA2318" s="245">
        <v>41726.737349537034</v>
      </c>
      <c r="CB2318" t="s">
        <v>4172</v>
      </c>
      <c r="CF2318" s="71"/>
      <c r="CG2318" s="71"/>
      <c r="EL2318" s="160"/>
      <c r="FA2318" s="78"/>
    </row>
    <row r="2319" spans="78:157">
      <c r="BZ2319" s="14" t="s">
        <v>2896</v>
      </c>
      <c r="CA2319" s="245">
        <v>41726.737349537034</v>
      </c>
      <c r="CB2319" t="s">
        <v>4173</v>
      </c>
      <c r="CF2319" s="71"/>
      <c r="CG2319" s="71"/>
      <c r="EL2319" s="160"/>
      <c r="FA2319" s="78"/>
    </row>
    <row r="2320" spans="78:157">
      <c r="BZ2320" s="14" t="s">
        <v>2896</v>
      </c>
      <c r="CA2320" s="245">
        <v>41726.737361111111</v>
      </c>
      <c r="CB2320" t="s">
        <v>4174</v>
      </c>
      <c r="CF2320" s="71"/>
      <c r="CG2320" s="71"/>
      <c r="EL2320" s="160"/>
      <c r="FA2320" s="78"/>
    </row>
    <row r="2321" spans="78:157">
      <c r="BZ2321" s="14" t="s">
        <v>2896</v>
      </c>
      <c r="CA2321" s="245">
        <v>41726.737361111111</v>
      </c>
      <c r="CB2321" t="s">
        <v>4175</v>
      </c>
      <c r="CF2321" s="71"/>
      <c r="CG2321" s="71"/>
      <c r="EL2321" s="160"/>
      <c r="FA2321" s="78"/>
    </row>
    <row r="2322" spans="78:157">
      <c r="BZ2322" s="14" t="s">
        <v>2896</v>
      </c>
      <c r="CA2322" s="245">
        <v>41726.737372685187</v>
      </c>
      <c r="CB2322" t="s">
        <v>4176</v>
      </c>
      <c r="CF2322" s="71"/>
      <c r="CG2322" s="71"/>
      <c r="EL2322" s="160"/>
      <c r="FA2322" s="78"/>
    </row>
    <row r="2323" spans="78:157">
      <c r="BZ2323" s="14" t="s">
        <v>2896</v>
      </c>
      <c r="CA2323" s="245">
        <v>41726.737372685187</v>
      </c>
      <c r="CB2323" t="s">
        <v>4177</v>
      </c>
      <c r="CF2323" s="71"/>
      <c r="CG2323" s="71"/>
      <c r="EL2323" s="160"/>
      <c r="FA2323" s="78"/>
    </row>
    <row r="2324" spans="78:157">
      <c r="BZ2324" s="14" t="s">
        <v>2896</v>
      </c>
      <c r="CA2324" s="245">
        <v>41726.737372685187</v>
      </c>
      <c r="CB2324" t="s">
        <v>4178</v>
      </c>
      <c r="CF2324" s="71"/>
      <c r="CG2324" s="71"/>
      <c r="EL2324" s="160"/>
      <c r="FA2324" s="78"/>
    </row>
    <row r="2325" spans="78:157">
      <c r="BZ2325" s="14" t="s">
        <v>2896</v>
      </c>
      <c r="CA2325" s="245">
        <v>41726.737384259257</v>
      </c>
      <c r="CB2325" t="s">
        <v>4178</v>
      </c>
      <c r="CF2325" s="71"/>
      <c r="CG2325" s="71"/>
      <c r="EL2325" s="160"/>
      <c r="FA2325" s="78"/>
    </row>
    <row r="2326" spans="78:157">
      <c r="BZ2326" s="14" t="s">
        <v>427</v>
      </c>
      <c r="CA2326" s="245">
        <v>41726.737384259257</v>
      </c>
      <c r="CB2326" t="s">
        <v>4179</v>
      </c>
      <c r="CF2326" s="71"/>
      <c r="CG2326" s="71"/>
      <c r="EL2326" s="160"/>
      <c r="FA2326" s="78"/>
    </row>
    <row r="2327" spans="78:157">
      <c r="BZ2327" s="14" t="s">
        <v>1633</v>
      </c>
      <c r="CA2327" s="245">
        <v>41726.737395833334</v>
      </c>
      <c r="CB2327" t="s">
        <v>3896</v>
      </c>
      <c r="CF2327" s="71"/>
      <c r="CG2327" s="71"/>
      <c r="EL2327" s="160"/>
      <c r="FA2327" s="78"/>
    </row>
    <row r="2328" spans="78:157">
      <c r="BZ2328" s="14" t="s">
        <v>427</v>
      </c>
      <c r="CA2328" s="245">
        <v>41726.737395833334</v>
      </c>
      <c r="CB2328" t="s">
        <v>4179</v>
      </c>
      <c r="CF2328" s="71"/>
      <c r="CG2328" s="71"/>
      <c r="EL2328" s="160"/>
      <c r="FA2328" s="78"/>
    </row>
    <row r="2329" spans="78:157">
      <c r="BZ2329" s="14" t="s">
        <v>2895</v>
      </c>
      <c r="CA2329" s="245">
        <v>41726.737395833334</v>
      </c>
      <c r="CB2329" t="s">
        <v>2220</v>
      </c>
      <c r="CF2329" s="71"/>
      <c r="CG2329" s="71"/>
      <c r="EL2329" s="160"/>
      <c r="FA2329" s="78"/>
    </row>
    <row r="2330" spans="78:157">
      <c r="BZ2330" s="14" t="s">
        <v>2896</v>
      </c>
      <c r="CA2330" s="245">
        <v>41726.737395833334</v>
      </c>
      <c r="CB2330" t="s">
        <v>4180</v>
      </c>
      <c r="CF2330" s="71"/>
      <c r="CG2330" s="71"/>
      <c r="EL2330" s="160"/>
      <c r="FA2330" s="78"/>
    </row>
    <row r="2331" spans="78:157">
      <c r="BZ2331" s="14" t="s">
        <v>2896</v>
      </c>
      <c r="CA2331" s="245">
        <v>41726.737407407411</v>
      </c>
      <c r="CB2331" t="s">
        <v>4181</v>
      </c>
      <c r="CF2331" s="71"/>
      <c r="CG2331" s="71"/>
      <c r="EL2331" s="160"/>
      <c r="FA2331" s="78"/>
    </row>
    <row r="2332" spans="78:157">
      <c r="BZ2332" s="14" t="s">
        <v>2896</v>
      </c>
      <c r="CA2332" s="245">
        <v>41726.737407407411</v>
      </c>
      <c r="CB2332" t="s">
        <v>4182</v>
      </c>
      <c r="CF2332" s="71"/>
      <c r="CG2332" s="71"/>
      <c r="EL2332" s="160"/>
      <c r="FA2332" s="78"/>
    </row>
    <row r="2333" spans="78:157">
      <c r="BZ2333" s="14" t="s">
        <v>2896</v>
      </c>
      <c r="CA2333" s="245">
        <v>41726.737407407411</v>
      </c>
      <c r="CB2333" t="s">
        <v>4182</v>
      </c>
      <c r="CF2333" s="71"/>
      <c r="CG2333" s="71"/>
      <c r="EL2333" s="160"/>
      <c r="FA2333" s="78"/>
    </row>
    <row r="2334" spans="78:157">
      <c r="BZ2334" s="14" t="s">
        <v>1633</v>
      </c>
      <c r="CA2334" s="245">
        <v>41726.73741898148</v>
      </c>
      <c r="CB2334" t="s">
        <v>3896</v>
      </c>
      <c r="CF2334" s="71"/>
      <c r="CG2334" s="71"/>
      <c r="EL2334" s="160"/>
      <c r="FA2334" s="78"/>
    </row>
    <row r="2335" spans="78:157">
      <c r="BZ2335" s="14" t="s">
        <v>2451</v>
      </c>
      <c r="CA2335" s="245">
        <v>41726.73741898148</v>
      </c>
      <c r="CB2335" t="s">
        <v>4183</v>
      </c>
      <c r="CF2335" s="71"/>
      <c r="CG2335" s="71"/>
      <c r="EL2335" s="160"/>
      <c r="FA2335" s="78"/>
    </row>
    <row r="2336" spans="78:157">
      <c r="BZ2336" s="14" t="s">
        <v>2453</v>
      </c>
      <c r="CA2336" s="245">
        <v>41726.73741898148</v>
      </c>
      <c r="CB2336" t="s">
        <v>4184</v>
      </c>
      <c r="CF2336" s="71"/>
      <c r="CG2336" s="71"/>
      <c r="EL2336" s="160"/>
      <c r="FA2336" s="78"/>
    </row>
    <row r="2337" spans="78:157">
      <c r="BZ2337" s="14" t="s">
        <v>2454</v>
      </c>
      <c r="CA2337" s="245">
        <v>41726.73741898148</v>
      </c>
      <c r="CB2337" t="s">
        <v>2220</v>
      </c>
      <c r="CF2337" s="71"/>
      <c r="CG2337" s="71"/>
      <c r="EL2337" s="160"/>
      <c r="FA2337" s="78"/>
    </row>
    <row r="2338" spans="78:157">
      <c r="BZ2338" s="14" t="s">
        <v>427</v>
      </c>
      <c r="CA2338" s="245">
        <v>41726.737430555557</v>
      </c>
      <c r="CB2338" t="s">
        <v>4185</v>
      </c>
      <c r="CF2338" s="71"/>
      <c r="CG2338" s="71"/>
      <c r="EL2338" s="160"/>
      <c r="FA2338" s="78"/>
    </row>
    <row r="2339" spans="78:157">
      <c r="BZ2339" s="14" t="s">
        <v>2903</v>
      </c>
      <c r="CA2339" s="245">
        <v>41726.737430555557</v>
      </c>
      <c r="CB2339" t="s">
        <v>4186</v>
      </c>
      <c r="CF2339" s="71"/>
      <c r="CG2339" s="71"/>
      <c r="EL2339" s="160"/>
      <c r="FA2339" s="78"/>
    </row>
    <row r="2340" spans="78:157">
      <c r="BZ2340" s="14" t="s">
        <v>2905</v>
      </c>
      <c r="CA2340" s="245">
        <v>41726.737430555557</v>
      </c>
      <c r="CB2340" t="s">
        <v>4187</v>
      </c>
      <c r="CF2340" s="71"/>
      <c r="CG2340" s="71"/>
      <c r="EL2340" s="160"/>
      <c r="FA2340" s="78"/>
    </row>
    <row r="2341" spans="78:157">
      <c r="BZ2341" s="14" t="s">
        <v>2907</v>
      </c>
      <c r="CA2341" s="245">
        <v>41726.737430555557</v>
      </c>
      <c r="CB2341" t="s">
        <v>4188</v>
      </c>
      <c r="CF2341" s="71"/>
      <c r="CG2341" s="71"/>
      <c r="EL2341" s="160"/>
      <c r="FA2341" s="78"/>
    </row>
    <row r="2342" spans="78:157">
      <c r="BZ2342" s="14" t="s">
        <v>2909</v>
      </c>
      <c r="CA2342" s="245">
        <v>41726.737430555557</v>
      </c>
      <c r="CB2342" t="s">
        <v>4189</v>
      </c>
      <c r="CF2342" s="71"/>
      <c r="CG2342" s="71"/>
      <c r="EL2342" s="160"/>
      <c r="FA2342" s="78"/>
    </row>
    <row r="2343" spans="78:157">
      <c r="BZ2343" s="14" t="s">
        <v>427</v>
      </c>
      <c r="CA2343" s="245">
        <v>41726.737430555557</v>
      </c>
      <c r="CB2343" t="s">
        <v>4185</v>
      </c>
      <c r="CF2343" s="71"/>
      <c r="CG2343" s="71"/>
      <c r="EL2343" s="160"/>
      <c r="FA2343" s="78"/>
    </row>
    <row r="2344" spans="78:157">
      <c r="BZ2344" s="14" t="s">
        <v>2911</v>
      </c>
      <c r="CA2344" s="245">
        <v>41726.737430555557</v>
      </c>
      <c r="CB2344" t="s">
        <v>2220</v>
      </c>
      <c r="CF2344" s="71"/>
      <c r="CG2344" s="71"/>
      <c r="EL2344" s="160"/>
      <c r="FA2344" s="78"/>
    </row>
    <row r="2345" spans="78:157">
      <c r="BZ2345" s="14" t="s">
        <v>427</v>
      </c>
      <c r="CA2345" s="245">
        <v>41726.737442129626</v>
      </c>
      <c r="CB2345" t="s">
        <v>4190</v>
      </c>
      <c r="CF2345" s="71"/>
      <c r="CG2345" s="71"/>
      <c r="EL2345" s="160"/>
      <c r="FA2345" s="78"/>
    </row>
    <row r="2346" spans="78:157">
      <c r="BZ2346" s="14" t="s">
        <v>2454</v>
      </c>
      <c r="CA2346" s="245">
        <v>41726.737442129626</v>
      </c>
      <c r="CB2346" t="s">
        <v>2220</v>
      </c>
      <c r="CF2346" s="71"/>
      <c r="CG2346" s="71"/>
      <c r="EL2346" s="160"/>
      <c r="FA2346" s="78"/>
    </row>
    <row r="2347" spans="78:157">
      <c r="BZ2347" s="14" t="s">
        <v>427</v>
      </c>
      <c r="CA2347" s="245">
        <v>41726.737442129626</v>
      </c>
      <c r="CB2347" t="s">
        <v>4191</v>
      </c>
      <c r="CF2347" s="71"/>
      <c r="CG2347" s="71"/>
      <c r="EL2347" s="160"/>
      <c r="FA2347" s="78"/>
    </row>
    <row r="2348" spans="78:157">
      <c r="BZ2348" s="14" t="s">
        <v>2903</v>
      </c>
      <c r="CA2348" s="245">
        <v>41726.737442129626</v>
      </c>
      <c r="CB2348" t="s">
        <v>4192</v>
      </c>
      <c r="CF2348" s="71"/>
      <c r="CG2348" s="71"/>
      <c r="EL2348" s="160"/>
      <c r="FA2348" s="78"/>
    </row>
    <row r="2349" spans="78:157">
      <c r="BZ2349" s="14" t="s">
        <v>2905</v>
      </c>
      <c r="CA2349" s="245">
        <v>41726.737442129626</v>
      </c>
      <c r="CB2349" t="s">
        <v>4193</v>
      </c>
      <c r="CF2349" s="71"/>
      <c r="CG2349" s="71"/>
      <c r="EL2349" s="160"/>
      <c r="FA2349" s="78"/>
    </row>
    <row r="2350" spans="78:157">
      <c r="BZ2350" s="14" t="s">
        <v>2907</v>
      </c>
      <c r="CA2350" s="245">
        <v>41726.737442129626</v>
      </c>
      <c r="CB2350" t="s">
        <v>4194</v>
      </c>
      <c r="CF2350" s="71"/>
      <c r="CG2350" s="71"/>
      <c r="EL2350" s="160"/>
      <c r="FA2350" s="78"/>
    </row>
    <row r="2351" spans="78:157">
      <c r="BZ2351" s="14" t="s">
        <v>2909</v>
      </c>
      <c r="CA2351" s="245">
        <v>41726.737442129626</v>
      </c>
      <c r="CB2351" t="s">
        <v>4195</v>
      </c>
      <c r="CF2351" s="71"/>
      <c r="CG2351" s="71"/>
      <c r="EL2351" s="160"/>
      <c r="FA2351" s="78"/>
    </row>
    <row r="2352" spans="78:157">
      <c r="BZ2352" s="14" t="s">
        <v>2454</v>
      </c>
      <c r="CA2352" s="245">
        <v>41726.737453703703</v>
      </c>
      <c r="CB2352" t="s">
        <v>2220</v>
      </c>
      <c r="CF2352" s="71"/>
      <c r="CG2352" s="71"/>
      <c r="EL2352" s="160"/>
      <c r="FA2352" s="78"/>
    </row>
    <row r="2353" spans="78:157">
      <c r="BZ2353" s="14" t="s">
        <v>427</v>
      </c>
      <c r="CA2353" s="245">
        <v>41726.737453703703</v>
      </c>
      <c r="CB2353" t="s">
        <v>4196</v>
      </c>
      <c r="CF2353" s="71"/>
      <c r="CG2353" s="71"/>
      <c r="EL2353" s="160"/>
      <c r="FA2353" s="78"/>
    </row>
    <row r="2354" spans="78:157">
      <c r="BZ2354" s="14" t="s">
        <v>2903</v>
      </c>
      <c r="CA2354" s="245">
        <v>41726.737453703703</v>
      </c>
      <c r="CB2354" t="s">
        <v>4197</v>
      </c>
      <c r="CF2354" s="71"/>
      <c r="CG2354" s="71"/>
      <c r="EL2354" s="160"/>
      <c r="FA2354" s="78"/>
    </row>
    <row r="2355" spans="78:157">
      <c r="BZ2355" s="14" t="s">
        <v>2905</v>
      </c>
      <c r="CA2355" s="245">
        <v>41726.737453703703</v>
      </c>
      <c r="CB2355" t="s">
        <v>4198</v>
      </c>
      <c r="CF2355" s="71"/>
      <c r="CG2355" s="71"/>
      <c r="EL2355" s="160"/>
      <c r="FA2355" s="78"/>
    </row>
    <row r="2356" spans="78:157">
      <c r="BZ2356" s="14" t="s">
        <v>2907</v>
      </c>
      <c r="CA2356" s="245">
        <v>41726.737453703703</v>
      </c>
      <c r="CB2356" t="s">
        <v>4199</v>
      </c>
      <c r="CF2356" s="71"/>
      <c r="CG2356" s="71"/>
      <c r="EL2356" s="160"/>
      <c r="FA2356" s="78"/>
    </row>
    <row r="2357" spans="78:157">
      <c r="BZ2357" s="14" t="s">
        <v>2909</v>
      </c>
      <c r="CA2357" s="245">
        <v>41726.737453703703</v>
      </c>
      <c r="CB2357" t="s">
        <v>4200</v>
      </c>
      <c r="CF2357" s="71"/>
      <c r="CG2357" s="71"/>
      <c r="EL2357" s="160"/>
      <c r="FA2357" s="78"/>
    </row>
    <row r="2358" spans="78:157">
      <c r="BZ2358" s="14" t="s">
        <v>2454</v>
      </c>
      <c r="CA2358" s="245">
        <v>41726.737453703703</v>
      </c>
      <c r="CB2358" t="s">
        <v>2220</v>
      </c>
      <c r="CF2358" s="71"/>
      <c r="CG2358" s="71"/>
      <c r="EL2358" s="160"/>
      <c r="FA2358" s="78"/>
    </row>
    <row r="2359" spans="78:157">
      <c r="BZ2359" s="14" t="s">
        <v>427</v>
      </c>
      <c r="CA2359" s="245">
        <v>41726.73746527778</v>
      </c>
      <c r="CB2359" t="s">
        <v>4201</v>
      </c>
      <c r="CF2359" s="71"/>
      <c r="CG2359" s="71"/>
      <c r="EL2359" s="160"/>
      <c r="FA2359" s="78"/>
    </row>
    <row r="2360" spans="78:157">
      <c r="BZ2360" s="14" t="s">
        <v>2903</v>
      </c>
      <c r="CA2360" s="245">
        <v>41726.73746527778</v>
      </c>
      <c r="CB2360" t="s">
        <v>4202</v>
      </c>
      <c r="CF2360" s="71"/>
      <c r="CG2360" s="71"/>
      <c r="EL2360" s="160"/>
      <c r="FA2360" s="78"/>
    </row>
    <row r="2361" spans="78:157">
      <c r="BZ2361" s="14" t="s">
        <v>2905</v>
      </c>
      <c r="CA2361" s="245">
        <v>41726.73746527778</v>
      </c>
      <c r="CB2361" t="s">
        <v>4203</v>
      </c>
      <c r="CF2361" s="71"/>
      <c r="CG2361" s="71"/>
      <c r="EL2361" s="160"/>
      <c r="FA2361" s="78"/>
    </row>
    <row r="2362" spans="78:157">
      <c r="BZ2362" s="14" t="s">
        <v>2907</v>
      </c>
      <c r="CA2362" s="245">
        <v>41726.73746527778</v>
      </c>
      <c r="CB2362" t="s">
        <v>4204</v>
      </c>
      <c r="CF2362" s="71"/>
      <c r="CG2362" s="71"/>
      <c r="EL2362" s="160"/>
      <c r="FA2362" s="78"/>
    </row>
    <row r="2363" spans="78:157">
      <c r="BZ2363" s="14" t="s">
        <v>2909</v>
      </c>
      <c r="CA2363" s="245">
        <v>41726.73746527778</v>
      </c>
      <c r="CB2363" t="s">
        <v>4205</v>
      </c>
      <c r="CF2363" s="71"/>
      <c r="CG2363" s="71"/>
      <c r="EL2363" s="160"/>
      <c r="FA2363" s="78"/>
    </row>
    <row r="2364" spans="78:157">
      <c r="BZ2364" s="14" t="s">
        <v>2454</v>
      </c>
      <c r="CA2364" s="245">
        <v>41726.73746527778</v>
      </c>
      <c r="CB2364" t="s">
        <v>2220</v>
      </c>
      <c r="CF2364" s="71"/>
      <c r="CG2364" s="71"/>
      <c r="EL2364" s="160"/>
      <c r="FA2364" s="78"/>
    </row>
    <row r="2365" spans="78:157">
      <c r="BZ2365" s="14" t="s">
        <v>427</v>
      </c>
      <c r="CA2365" s="245">
        <v>41726.737476851849</v>
      </c>
      <c r="CB2365" t="s">
        <v>4206</v>
      </c>
      <c r="CF2365" s="71"/>
      <c r="CG2365" s="71"/>
      <c r="EL2365" s="160"/>
      <c r="FA2365" s="78"/>
    </row>
    <row r="2366" spans="78:157">
      <c r="BZ2366" s="14" t="s">
        <v>2903</v>
      </c>
      <c r="CA2366" s="245">
        <v>41726.737476851849</v>
      </c>
      <c r="CB2366" t="s">
        <v>4207</v>
      </c>
      <c r="CF2366" s="71"/>
      <c r="CG2366" s="71"/>
      <c r="EL2366" s="160"/>
      <c r="FA2366" s="78"/>
    </row>
    <row r="2367" spans="78:157">
      <c r="BZ2367" s="14" t="s">
        <v>2905</v>
      </c>
      <c r="CA2367" s="245">
        <v>41726.737476851849</v>
      </c>
      <c r="CB2367" t="s">
        <v>4208</v>
      </c>
      <c r="CF2367" s="71"/>
      <c r="CG2367" s="71"/>
      <c r="EL2367" s="160"/>
      <c r="FA2367" s="78"/>
    </row>
    <row r="2368" spans="78:157">
      <c r="BZ2368" s="14" t="s">
        <v>2907</v>
      </c>
      <c r="CA2368" s="245">
        <v>41726.737476851849</v>
      </c>
      <c r="CB2368" t="s">
        <v>4209</v>
      </c>
      <c r="CF2368" s="71"/>
      <c r="CG2368" s="71"/>
      <c r="EL2368" s="160"/>
      <c r="FA2368" s="78"/>
    </row>
    <row r="2369" spans="78:157">
      <c r="BZ2369" s="14" t="s">
        <v>2909</v>
      </c>
      <c r="CA2369" s="245">
        <v>41726.737476851849</v>
      </c>
      <c r="CB2369" t="s">
        <v>4210</v>
      </c>
      <c r="CF2369" s="71"/>
      <c r="CG2369" s="71"/>
      <c r="EL2369" s="160"/>
      <c r="FA2369" s="78"/>
    </row>
    <row r="2370" spans="78:157">
      <c r="BZ2370" s="14" t="s">
        <v>2454</v>
      </c>
      <c r="CA2370" s="245">
        <v>41726.737476851849</v>
      </c>
      <c r="CB2370" t="s">
        <v>2220</v>
      </c>
      <c r="CF2370" s="71"/>
      <c r="CG2370" s="71"/>
      <c r="EL2370" s="160"/>
      <c r="FA2370" s="78"/>
    </row>
    <row r="2371" spans="78:157">
      <c r="BZ2371" s="14" t="s">
        <v>427</v>
      </c>
      <c r="CA2371" s="245">
        <v>41726.737476851849</v>
      </c>
      <c r="CB2371" t="s">
        <v>4211</v>
      </c>
      <c r="CF2371" s="71"/>
      <c r="CG2371" s="71"/>
      <c r="EL2371" s="160"/>
      <c r="FA2371" s="78"/>
    </row>
    <row r="2372" spans="78:157">
      <c r="BZ2372" s="14" t="s">
        <v>2903</v>
      </c>
      <c r="CA2372" s="245">
        <v>41726.737488425926</v>
      </c>
      <c r="CB2372" t="s">
        <v>4212</v>
      </c>
      <c r="CF2372" s="71"/>
      <c r="CG2372" s="71"/>
      <c r="EL2372" s="160"/>
      <c r="FA2372" s="78"/>
    </row>
    <row r="2373" spans="78:157">
      <c r="BZ2373" s="14" t="s">
        <v>2905</v>
      </c>
      <c r="CA2373" s="245">
        <v>41726.737488425926</v>
      </c>
      <c r="CB2373" t="s">
        <v>4213</v>
      </c>
      <c r="CF2373" s="71"/>
      <c r="CG2373" s="71"/>
      <c r="EL2373" s="160"/>
      <c r="FA2373" s="78"/>
    </row>
    <row r="2374" spans="78:157">
      <c r="BZ2374" s="14" t="s">
        <v>2907</v>
      </c>
      <c r="CA2374" s="245">
        <v>41726.737488425926</v>
      </c>
      <c r="CB2374" t="s">
        <v>4214</v>
      </c>
      <c r="CF2374" s="71"/>
      <c r="CG2374" s="71"/>
      <c r="EL2374" s="160"/>
      <c r="FA2374" s="78"/>
    </row>
    <row r="2375" spans="78:157">
      <c r="BZ2375" s="14" t="s">
        <v>2909</v>
      </c>
      <c r="CA2375" s="245">
        <v>41726.737488425926</v>
      </c>
      <c r="CB2375" t="s">
        <v>4215</v>
      </c>
      <c r="CF2375" s="71"/>
      <c r="CG2375" s="71"/>
      <c r="EL2375" s="160"/>
      <c r="FA2375" s="78"/>
    </row>
    <row r="2376" spans="78:157">
      <c r="BZ2376" s="14" t="s">
        <v>2454</v>
      </c>
      <c r="CA2376" s="245">
        <v>41726.737488425926</v>
      </c>
      <c r="CB2376" t="s">
        <v>2220</v>
      </c>
      <c r="CF2376" s="71"/>
      <c r="CG2376" s="71"/>
      <c r="EL2376" s="160"/>
      <c r="FA2376" s="78"/>
    </row>
    <row r="2377" spans="78:157">
      <c r="BZ2377" s="14" t="s">
        <v>427</v>
      </c>
      <c r="CA2377" s="245">
        <v>41726.737488425926</v>
      </c>
      <c r="CB2377" t="s">
        <v>4216</v>
      </c>
      <c r="CF2377" s="71"/>
      <c r="CG2377" s="71"/>
      <c r="EL2377" s="160"/>
      <c r="FA2377" s="78"/>
    </row>
    <row r="2378" spans="78:157">
      <c r="BZ2378" s="14" t="s">
        <v>2903</v>
      </c>
      <c r="CA2378" s="245">
        <v>41726.737488425926</v>
      </c>
      <c r="CB2378" t="s">
        <v>4217</v>
      </c>
      <c r="CF2378" s="71"/>
      <c r="CG2378" s="71"/>
      <c r="EL2378" s="160"/>
      <c r="FA2378" s="78"/>
    </row>
    <row r="2379" spans="78:157">
      <c r="BZ2379" s="14" t="s">
        <v>2905</v>
      </c>
      <c r="CA2379" s="245">
        <v>41726.737500000003</v>
      </c>
      <c r="CB2379" t="s">
        <v>4218</v>
      </c>
      <c r="CF2379" s="71"/>
      <c r="CG2379" s="71"/>
      <c r="EL2379" s="160"/>
      <c r="FA2379" s="78"/>
    </row>
    <row r="2380" spans="78:157">
      <c r="BZ2380" s="14" t="s">
        <v>2907</v>
      </c>
      <c r="CA2380" s="245">
        <v>41726.737500000003</v>
      </c>
      <c r="CB2380" t="s">
        <v>4219</v>
      </c>
      <c r="CF2380" s="71"/>
      <c r="CG2380" s="71"/>
      <c r="EL2380" s="160"/>
      <c r="FA2380" s="78"/>
    </row>
    <row r="2381" spans="78:157">
      <c r="BZ2381" s="14" t="s">
        <v>2909</v>
      </c>
      <c r="CA2381" s="245">
        <v>41726.737500000003</v>
      </c>
      <c r="CB2381" t="s">
        <v>4220</v>
      </c>
      <c r="CF2381" s="71"/>
      <c r="CG2381" s="71"/>
      <c r="EL2381" s="160"/>
      <c r="FA2381" s="78"/>
    </row>
    <row r="2382" spans="78:157">
      <c r="BZ2382" s="14" t="s">
        <v>2454</v>
      </c>
      <c r="CA2382" s="245">
        <v>41726.737500000003</v>
      </c>
      <c r="CB2382" t="s">
        <v>2220</v>
      </c>
      <c r="CF2382" s="71"/>
      <c r="CG2382" s="71"/>
      <c r="EL2382" s="160"/>
      <c r="FA2382" s="78"/>
    </row>
    <row r="2383" spans="78:157">
      <c r="BZ2383" s="14" t="s">
        <v>427</v>
      </c>
      <c r="CA2383" s="245">
        <v>41726.737500000003</v>
      </c>
      <c r="CB2383" t="s">
        <v>4221</v>
      </c>
      <c r="CF2383" s="71"/>
      <c r="CG2383" s="71"/>
      <c r="EL2383" s="160"/>
      <c r="FA2383" s="78"/>
    </row>
    <row r="2384" spans="78:157">
      <c r="BZ2384" s="14" t="s">
        <v>2903</v>
      </c>
      <c r="CA2384" s="245">
        <v>41726.737500000003</v>
      </c>
      <c r="CB2384" t="s">
        <v>4222</v>
      </c>
      <c r="CF2384" s="71"/>
      <c r="CG2384" s="71"/>
      <c r="EL2384" s="160"/>
      <c r="FA2384" s="78"/>
    </row>
    <row r="2385" spans="78:157">
      <c r="BZ2385" s="14" t="s">
        <v>2905</v>
      </c>
      <c r="CA2385" s="245">
        <v>41726.737500000003</v>
      </c>
      <c r="CB2385" t="s">
        <v>4223</v>
      </c>
      <c r="CF2385" s="71"/>
      <c r="CG2385" s="71"/>
      <c r="EL2385" s="160"/>
      <c r="FA2385" s="78"/>
    </row>
    <row r="2386" spans="78:157">
      <c r="BZ2386" s="14" t="s">
        <v>2907</v>
      </c>
      <c r="CA2386" s="245">
        <v>41726.737511574072</v>
      </c>
      <c r="CB2386" t="s">
        <v>4224</v>
      </c>
      <c r="CF2386" s="71"/>
      <c r="CG2386" s="71"/>
      <c r="EL2386" s="160"/>
      <c r="FA2386" s="78"/>
    </row>
    <row r="2387" spans="78:157">
      <c r="BZ2387" s="14" t="s">
        <v>2909</v>
      </c>
      <c r="CA2387" s="245">
        <v>41726.737511574072</v>
      </c>
      <c r="CB2387" t="s">
        <v>4225</v>
      </c>
      <c r="CF2387" s="71"/>
      <c r="CG2387" s="71"/>
      <c r="EL2387" s="160"/>
      <c r="FA2387" s="78"/>
    </row>
    <row r="2388" spans="78:157">
      <c r="BZ2388" s="14" t="s">
        <v>2454</v>
      </c>
      <c r="CA2388" s="245">
        <v>41726.737511574072</v>
      </c>
      <c r="CB2388" t="s">
        <v>2220</v>
      </c>
      <c r="CF2388" s="71"/>
      <c r="CG2388" s="71"/>
      <c r="EL2388" s="160"/>
      <c r="FA2388" s="78"/>
    </row>
    <row r="2389" spans="78:157">
      <c r="BZ2389" s="14" t="s">
        <v>427</v>
      </c>
      <c r="CA2389" s="245">
        <v>41726.737511574072</v>
      </c>
      <c r="CB2389" t="s">
        <v>4226</v>
      </c>
      <c r="CF2389" s="71"/>
      <c r="CG2389" s="71"/>
      <c r="EL2389" s="160"/>
      <c r="FA2389" s="78"/>
    </row>
    <row r="2390" spans="78:157">
      <c r="BZ2390" s="14" t="s">
        <v>2903</v>
      </c>
      <c r="CA2390" s="245">
        <v>41726.737511574072</v>
      </c>
      <c r="CB2390" t="s">
        <v>4227</v>
      </c>
      <c r="CF2390" s="71"/>
      <c r="CG2390" s="71"/>
      <c r="EL2390" s="160"/>
      <c r="FA2390" s="78"/>
    </row>
    <row r="2391" spans="78:157">
      <c r="BZ2391" s="14" t="s">
        <v>2905</v>
      </c>
      <c r="CA2391" s="245">
        <v>41726.737511574072</v>
      </c>
      <c r="CB2391" t="s">
        <v>4228</v>
      </c>
      <c r="CF2391" s="71"/>
      <c r="CG2391" s="71"/>
      <c r="EL2391" s="160"/>
      <c r="FA2391" s="78"/>
    </row>
    <row r="2392" spans="78:157">
      <c r="BZ2392" s="14" t="s">
        <v>2907</v>
      </c>
      <c r="CA2392" s="245">
        <v>41726.737511574072</v>
      </c>
      <c r="CB2392" t="s">
        <v>4229</v>
      </c>
      <c r="CF2392" s="71"/>
      <c r="CG2392" s="71"/>
      <c r="EL2392" s="160"/>
      <c r="FA2392" s="78"/>
    </row>
    <row r="2393" spans="78:157">
      <c r="BZ2393" s="14" t="s">
        <v>2909</v>
      </c>
      <c r="CA2393" s="245">
        <v>41726.737523148149</v>
      </c>
      <c r="CB2393" t="s">
        <v>4230</v>
      </c>
      <c r="CF2393" s="71"/>
      <c r="CG2393" s="71"/>
      <c r="EL2393" s="160"/>
      <c r="FA2393" s="78"/>
    </row>
    <row r="2394" spans="78:157">
      <c r="BZ2394" s="14" t="s">
        <v>2454</v>
      </c>
      <c r="CA2394" s="245">
        <v>41726.737523148149</v>
      </c>
      <c r="CB2394" t="s">
        <v>2220</v>
      </c>
      <c r="CF2394" s="71"/>
      <c r="CG2394" s="71"/>
      <c r="EL2394" s="160"/>
      <c r="FA2394" s="78"/>
    </row>
    <row r="2395" spans="78:157">
      <c r="BZ2395" s="14" t="s">
        <v>427</v>
      </c>
      <c r="CA2395" s="245">
        <v>41726.737523148149</v>
      </c>
      <c r="CB2395" t="s">
        <v>4231</v>
      </c>
      <c r="CF2395" s="71"/>
      <c r="CG2395" s="71"/>
      <c r="EL2395" s="160"/>
      <c r="FA2395" s="78"/>
    </row>
    <row r="2396" spans="78:157">
      <c r="BZ2396" s="14" t="s">
        <v>2903</v>
      </c>
      <c r="CA2396" s="245">
        <v>41726.737523148149</v>
      </c>
      <c r="CB2396" t="s">
        <v>4232</v>
      </c>
      <c r="CF2396" s="71"/>
      <c r="CG2396" s="71"/>
      <c r="EL2396" s="160"/>
      <c r="FA2396" s="78"/>
    </row>
    <row r="2397" spans="78:157">
      <c r="BZ2397" s="14" t="s">
        <v>2905</v>
      </c>
      <c r="CA2397" s="245">
        <v>41726.737523148149</v>
      </c>
      <c r="CB2397" t="s">
        <v>4233</v>
      </c>
      <c r="CF2397" s="71"/>
      <c r="CG2397" s="71"/>
      <c r="EL2397" s="160"/>
      <c r="FA2397" s="78"/>
    </row>
    <row r="2398" spans="78:157">
      <c r="BZ2398" s="14" t="s">
        <v>2907</v>
      </c>
      <c r="CA2398" s="245">
        <v>41726.737523148149</v>
      </c>
      <c r="CB2398" t="s">
        <v>4234</v>
      </c>
      <c r="CF2398" s="71"/>
      <c r="CG2398" s="71"/>
      <c r="EL2398" s="160"/>
      <c r="FA2398" s="78"/>
    </row>
    <row r="2399" spans="78:157">
      <c r="BZ2399" s="14" t="s">
        <v>2909</v>
      </c>
      <c r="CA2399" s="245">
        <v>41726.737534722219</v>
      </c>
      <c r="CB2399" t="s">
        <v>4235</v>
      </c>
      <c r="CF2399" s="71"/>
      <c r="CG2399" s="71"/>
      <c r="EL2399" s="160"/>
      <c r="FA2399" s="78"/>
    </row>
    <row r="2400" spans="78:157">
      <c r="BZ2400" s="14" t="s">
        <v>2454</v>
      </c>
      <c r="CA2400" s="245">
        <v>41726.737534722219</v>
      </c>
      <c r="CB2400" t="s">
        <v>2220</v>
      </c>
      <c r="CF2400" s="71"/>
      <c r="CG2400" s="71"/>
      <c r="EL2400" s="160"/>
      <c r="FA2400" s="78"/>
    </row>
    <row r="2401" spans="78:157">
      <c r="BZ2401" s="14" t="s">
        <v>427</v>
      </c>
      <c r="CA2401" s="245">
        <v>41726.737534722219</v>
      </c>
      <c r="CB2401" t="s">
        <v>4236</v>
      </c>
      <c r="CF2401" s="71"/>
      <c r="CG2401" s="71"/>
      <c r="EL2401" s="160"/>
      <c r="FA2401" s="78"/>
    </row>
    <row r="2402" spans="78:157">
      <c r="BZ2402" s="14" t="s">
        <v>2903</v>
      </c>
      <c r="CA2402" s="245">
        <v>41726.737534722219</v>
      </c>
      <c r="CB2402" t="s">
        <v>4237</v>
      </c>
      <c r="CF2402" s="71"/>
      <c r="CG2402" s="71"/>
      <c r="EL2402" s="160"/>
      <c r="FA2402" s="78"/>
    </row>
    <row r="2403" spans="78:157">
      <c r="BZ2403" s="14" t="s">
        <v>2905</v>
      </c>
      <c r="CA2403" s="245">
        <v>41726.737534722219</v>
      </c>
      <c r="CB2403" t="s">
        <v>4238</v>
      </c>
      <c r="CF2403" s="71"/>
      <c r="CG2403" s="71"/>
      <c r="EL2403" s="160"/>
      <c r="FA2403" s="78"/>
    </row>
    <row r="2404" spans="78:157">
      <c r="BZ2404" s="14" t="s">
        <v>2907</v>
      </c>
      <c r="CA2404" s="245">
        <v>41726.737534722219</v>
      </c>
      <c r="CB2404" t="s">
        <v>4239</v>
      </c>
      <c r="CF2404" s="71"/>
      <c r="CG2404" s="71"/>
      <c r="EL2404" s="160"/>
      <c r="FA2404" s="78"/>
    </row>
    <row r="2405" spans="78:157">
      <c r="BZ2405" s="14" t="s">
        <v>2909</v>
      </c>
      <c r="CA2405" s="245">
        <v>41726.737534722219</v>
      </c>
      <c r="CB2405" t="s">
        <v>4240</v>
      </c>
      <c r="CF2405" s="71"/>
      <c r="CG2405" s="71"/>
      <c r="EL2405" s="160"/>
      <c r="FA2405" s="78"/>
    </row>
    <row r="2406" spans="78:157">
      <c r="BZ2406" s="14" t="s">
        <v>2454</v>
      </c>
      <c r="CA2406" s="245">
        <v>41726.737546296295</v>
      </c>
      <c r="CB2406" t="s">
        <v>2220</v>
      </c>
      <c r="CF2406" s="71"/>
      <c r="CG2406" s="71"/>
      <c r="EL2406" s="160"/>
      <c r="FA2406" s="78"/>
    </row>
    <row r="2407" spans="78:157">
      <c r="BZ2407" s="14" t="s">
        <v>427</v>
      </c>
      <c r="CA2407" s="245">
        <v>41726.737546296295</v>
      </c>
      <c r="CB2407" t="s">
        <v>4241</v>
      </c>
      <c r="CF2407" s="71"/>
      <c r="CG2407" s="71"/>
      <c r="EL2407" s="160"/>
      <c r="FA2407" s="78"/>
    </row>
    <row r="2408" spans="78:157">
      <c r="BZ2408" s="14" t="s">
        <v>2903</v>
      </c>
      <c r="CA2408" s="245">
        <v>41726.737546296295</v>
      </c>
      <c r="CB2408" t="s">
        <v>4242</v>
      </c>
      <c r="CF2408" s="71"/>
      <c r="CG2408" s="71"/>
      <c r="EL2408" s="160"/>
      <c r="FA2408" s="78"/>
    </row>
    <row r="2409" spans="78:157">
      <c r="BZ2409" s="14" t="s">
        <v>2905</v>
      </c>
      <c r="CA2409" s="245">
        <v>41726.737546296295</v>
      </c>
      <c r="CB2409" t="s">
        <v>4243</v>
      </c>
      <c r="CF2409" s="71"/>
      <c r="CG2409" s="71"/>
      <c r="EL2409" s="160"/>
      <c r="FA2409" s="78"/>
    </row>
    <row r="2410" spans="78:157">
      <c r="BZ2410" s="14" t="s">
        <v>2907</v>
      </c>
      <c r="CA2410" s="245">
        <v>41726.737546296295</v>
      </c>
      <c r="CB2410" t="s">
        <v>4244</v>
      </c>
      <c r="CF2410" s="71"/>
      <c r="CG2410" s="71"/>
      <c r="EL2410" s="160"/>
      <c r="FA2410" s="78"/>
    </row>
    <row r="2411" spans="78:157">
      <c r="BZ2411" s="14" t="s">
        <v>2909</v>
      </c>
      <c r="CA2411" s="245">
        <v>41726.737546296295</v>
      </c>
      <c r="CB2411" t="s">
        <v>4245</v>
      </c>
      <c r="CF2411" s="71"/>
      <c r="CG2411" s="71"/>
      <c r="EL2411" s="160"/>
      <c r="FA2411" s="78"/>
    </row>
    <row r="2412" spans="78:157">
      <c r="BZ2412" s="14" t="s">
        <v>2454</v>
      </c>
      <c r="CA2412" s="245">
        <v>41726.737557870372</v>
      </c>
      <c r="CB2412" t="s">
        <v>2220</v>
      </c>
      <c r="CF2412" s="71"/>
      <c r="CG2412" s="71"/>
      <c r="EL2412" s="160"/>
      <c r="FA2412" s="78"/>
    </row>
    <row r="2413" spans="78:157">
      <c r="BZ2413" s="14" t="s">
        <v>427</v>
      </c>
      <c r="CA2413" s="245">
        <v>41726.737557870372</v>
      </c>
      <c r="CB2413" t="s">
        <v>4246</v>
      </c>
      <c r="CF2413" s="71"/>
      <c r="CG2413" s="71"/>
      <c r="EL2413" s="160"/>
      <c r="FA2413" s="78"/>
    </row>
    <row r="2414" spans="78:157">
      <c r="BZ2414" s="14" t="s">
        <v>2903</v>
      </c>
      <c r="CA2414" s="245">
        <v>41726.737557870372</v>
      </c>
      <c r="CB2414" t="s">
        <v>4247</v>
      </c>
      <c r="CF2414" s="71"/>
      <c r="CG2414" s="71"/>
      <c r="EL2414" s="160"/>
      <c r="FA2414" s="78"/>
    </row>
    <row r="2415" spans="78:157">
      <c r="BZ2415" s="14" t="s">
        <v>2905</v>
      </c>
      <c r="CA2415" s="245">
        <v>41726.737557870372</v>
      </c>
      <c r="CB2415" t="s">
        <v>4248</v>
      </c>
      <c r="CF2415" s="71"/>
      <c r="CG2415" s="71"/>
      <c r="EL2415" s="160"/>
      <c r="FA2415" s="78"/>
    </row>
    <row r="2416" spans="78:157">
      <c r="BZ2416" s="14" t="s">
        <v>2907</v>
      </c>
      <c r="CA2416" s="245">
        <v>41726.737557870372</v>
      </c>
      <c r="CB2416" t="s">
        <v>4249</v>
      </c>
      <c r="CF2416" s="71"/>
      <c r="CG2416" s="71"/>
      <c r="EL2416" s="160"/>
      <c r="FA2416" s="78"/>
    </row>
    <row r="2417" spans="78:157">
      <c r="BZ2417" s="14" t="s">
        <v>2909</v>
      </c>
      <c r="CA2417" s="245">
        <v>41726.737557870372</v>
      </c>
      <c r="CB2417" t="s">
        <v>4250</v>
      </c>
      <c r="CF2417" s="71"/>
      <c r="CG2417" s="71"/>
      <c r="EL2417" s="160"/>
      <c r="FA2417" s="78"/>
    </row>
    <row r="2418" spans="78:157">
      <c r="BZ2418" s="14" t="s">
        <v>2454</v>
      </c>
      <c r="CA2418" s="245">
        <v>41726.737557870372</v>
      </c>
      <c r="CB2418" t="s">
        <v>2220</v>
      </c>
      <c r="CF2418" s="71"/>
      <c r="CG2418" s="71"/>
      <c r="EL2418" s="160"/>
      <c r="FA2418" s="78"/>
    </row>
    <row r="2419" spans="78:157">
      <c r="BZ2419" s="14" t="s">
        <v>427</v>
      </c>
      <c r="CA2419" s="245">
        <v>41726.737569444442</v>
      </c>
      <c r="CB2419" t="s">
        <v>4251</v>
      </c>
      <c r="CF2419" s="71"/>
      <c r="CG2419" s="71"/>
      <c r="EL2419" s="160"/>
      <c r="FA2419" s="78"/>
    </row>
    <row r="2420" spans="78:157">
      <c r="BZ2420" s="14" t="s">
        <v>2903</v>
      </c>
      <c r="CA2420" s="245">
        <v>41726.737569444442</v>
      </c>
      <c r="CB2420" t="s">
        <v>4252</v>
      </c>
      <c r="CF2420" s="71"/>
      <c r="CG2420" s="71"/>
      <c r="EL2420" s="160"/>
      <c r="FA2420" s="78"/>
    </row>
    <row r="2421" spans="78:157">
      <c r="BZ2421" s="14" t="s">
        <v>2905</v>
      </c>
      <c r="CA2421" s="245">
        <v>41726.737569444442</v>
      </c>
      <c r="CB2421" t="s">
        <v>4253</v>
      </c>
      <c r="CF2421" s="71"/>
      <c r="CG2421" s="71"/>
      <c r="EL2421" s="160"/>
      <c r="FA2421" s="78"/>
    </row>
    <row r="2422" spans="78:157">
      <c r="BZ2422" s="14" t="s">
        <v>2907</v>
      </c>
      <c r="CA2422" s="245">
        <v>41726.737569444442</v>
      </c>
      <c r="CB2422" t="s">
        <v>4254</v>
      </c>
      <c r="CF2422" s="71"/>
      <c r="CG2422" s="71"/>
      <c r="EL2422" s="160"/>
      <c r="FA2422" s="78"/>
    </row>
    <row r="2423" spans="78:157">
      <c r="BZ2423" s="14" t="s">
        <v>2909</v>
      </c>
      <c r="CA2423" s="245">
        <v>41726.737569444442</v>
      </c>
      <c r="CB2423" t="s">
        <v>4255</v>
      </c>
      <c r="CF2423" s="71"/>
      <c r="CG2423" s="71"/>
      <c r="EL2423" s="160"/>
      <c r="FA2423" s="78"/>
    </row>
    <row r="2424" spans="78:157">
      <c r="BZ2424" s="14" t="s">
        <v>2454</v>
      </c>
      <c r="CA2424" s="245">
        <v>41726.737569444442</v>
      </c>
      <c r="CB2424" t="s">
        <v>2220</v>
      </c>
      <c r="CF2424" s="71"/>
      <c r="CG2424" s="71"/>
      <c r="EL2424" s="160"/>
      <c r="FA2424" s="78"/>
    </row>
    <row r="2425" spans="78:157">
      <c r="BZ2425" s="14" t="s">
        <v>427</v>
      </c>
      <c r="CA2425" s="245">
        <v>41726.737569444442</v>
      </c>
      <c r="CB2425" t="s">
        <v>4256</v>
      </c>
      <c r="CF2425" s="71"/>
      <c r="CG2425" s="71"/>
      <c r="EL2425" s="160"/>
      <c r="FA2425" s="78"/>
    </row>
    <row r="2426" spans="78:157">
      <c r="BZ2426" s="14" t="s">
        <v>2903</v>
      </c>
      <c r="CA2426" s="245">
        <v>41726.737581018519</v>
      </c>
      <c r="CB2426" t="s">
        <v>4257</v>
      </c>
      <c r="CF2426" s="71"/>
      <c r="CG2426" s="71"/>
      <c r="EL2426" s="160"/>
      <c r="FA2426" s="78"/>
    </row>
    <row r="2427" spans="78:157">
      <c r="BZ2427" s="14" t="s">
        <v>2905</v>
      </c>
      <c r="CA2427" s="245">
        <v>41726.737581018519</v>
      </c>
      <c r="CB2427" t="s">
        <v>4258</v>
      </c>
      <c r="CF2427" s="71"/>
      <c r="CG2427" s="71"/>
      <c r="EL2427" s="160"/>
      <c r="FA2427" s="78"/>
    </row>
    <row r="2428" spans="78:157">
      <c r="BZ2428" s="14" t="s">
        <v>2907</v>
      </c>
      <c r="CA2428" s="245">
        <v>41726.737581018519</v>
      </c>
      <c r="CB2428" t="s">
        <v>4259</v>
      </c>
      <c r="CF2428" s="71"/>
      <c r="CG2428" s="71"/>
      <c r="EL2428" s="160"/>
      <c r="FA2428" s="78"/>
    </row>
    <row r="2429" spans="78:157">
      <c r="BZ2429" s="14" t="s">
        <v>2909</v>
      </c>
      <c r="CA2429" s="245">
        <v>41726.737581018519</v>
      </c>
      <c r="CB2429" t="s">
        <v>4260</v>
      </c>
      <c r="CF2429" s="71"/>
      <c r="CG2429" s="71"/>
      <c r="EL2429" s="160"/>
      <c r="FA2429" s="78"/>
    </row>
    <row r="2430" spans="78:157">
      <c r="BZ2430" s="14" t="s">
        <v>2454</v>
      </c>
      <c r="CA2430" s="245">
        <v>41726.737581018519</v>
      </c>
      <c r="CB2430" t="s">
        <v>2220</v>
      </c>
      <c r="CF2430" s="71"/>
      <c r="CG2430" s="71"/>
      <c r="EL2430" s="160"/>
      <c r="FA2430" s="78"/>
    </row>
    <row r="2431" spans="78:157">
      <c r="BZ2431" s="14" t="s">
        <v>427</v>
      </c>
      <c r="CA2431" s="245">
        <v>41726.737581018519</v>
      </c>
      <c r="CB2431" t="s">
        <v>4261</v>
      </c>
      <c r="CF2431" s="71"/>
      <c r="CG2431" s="71"/>
      <c r="EL2431" s="160"/>
      <c r="FA2431" s="78"/>
    </row>
    <row r="2432" spans="78:157">
      <c r="BZ2432" s="14" t="s">
        <v>2903</v>
      </c>
      <c r="CA2432" s="245">
        <v>41726.737592592595</v>
      </c>
      <c r="CB2432" t="s">
        <v>4262</v>
      </c>
      <c r="CF2432" s="71"/>
      <c r="CG2432" s="71"/>
      <c r="EL2432" s="160"/>
      <c r="FA2432" s="78"/>
    </row>
    <row r="2433" spans="78:157">
      <c r="BZ2433" s="14" t="s">
        <v>2905</v>
      </c>
      <c r="CA2433" s="245">
        <v>41726.737592592595</v>
      </c>
      <c r="CB2433" t="s">
        <v>4263</v>
      </c>
      <c r="CF2433" s="71"/>
      <c r="CG2433" s="71"/>
      <c r="EL2433" s="160"/>
      <c r="FA2433" s="78"/>
    </row>
    <row r="2434" spans="78:157">
      <c r="BZ2434" s="14" t="s">
        <v>2907</v>
      </c>
      <c r="CA2434" s="245">
        <v>41726.737592592595</v>
      </c>
      <c r="CB2434" t="s">
        <v>4264</v>
      </c>
      <c r="CF2434" s="71"/>
      <c r="CG2434" s="71"/>
      <c r="EL2434" s="160"/>
      <c r="FA2434" s="78"/>
    </row>
    <row r="2435" spans="78:157">
      <c r="BZ2435" s="14" t="s">
        <v>2909</v>
      </c>
      <c r="CA2435" s="245">
        <v>41726.737592592595</v>
      </c>
      <c r="CB2435" t="s">
        <v>4265</v>
      </c>
      <c r="CF2435" s="71"/>
      <c r="CG2435" s="71"/>
      <c r="EL2435" s="160"/>
      <c r="FA2435" s="78"/>
    </row>
    <row r="2436" spans="78:157">
      <c r="BZ2436" s="14" t="s">
        <v>2454</v>
      </c>
      <c r="CA2436" s="245">
        <v>41726.737592592595</v>
      </c>
      <c r="CB2436" t="s">
        <v>2220</v>
      </c>
      <c r="CF2436" s="71"/>
      <c r="CG2436" s="71"/>
      <c r="EL2436" s="160"/>
      <c r="FA2436" s="78"/>
    </row>
    <row r="2437" spans="78:157">
      <c r="BZ2437" s="14" t="s">
        <v>427</v>
      </c>
      <c r="CA2437" s="245">
        <v>41726.737592592595</v>
      </c>
      <c r="CB2437" t="s">
        <v>4266</v>
      </c>
      <c r="CF2437" s="71"/>
      <c r="CG2437" s="71"/>
      <c r="EL2437" s="160"/>
      <c r="FA2437" s="78"/>
    </row>
    <row r="2438" spans="78:157">
      <c r="BZ2438" s="14" t="s">
        <v>2903</v>
      </c>
      <c r="CA2438" s="245">
        <v>41726.737592592595</v>
      </c>
      <c r="CB2438" t="s">
        <v>4267</v>
      </c>
      <c r="CF2438" s="71"/>
      <c r="CG2438" s="71"/>
      <c r="EL2438" s="160"/>
      <c r="FA2438" s="78"/>
    </row>
    <row r="2439" spans="78:157">
      <c r="BZ2439" s="14" t="s">
        <v>2905</v>
      </c>
      <c r="CA2439" s="245">
        <v>41726.737604166665</v>
      </c>
      <c r="CB2439" t="s">
        <v>4268</v>
      </c>
      <c r="CF2439" s="71"/>
      <c r="CG2439" s="71"/>
      <c r="EL2439" s="160"/>
      <c r="FA2439" s="78"/>
    </row>
    <row r="2440" spans="78:157">
      <c r="BZ2440" s="14" t="s">
        <v>2907</v>
      </c>
      <c r="CA2440" s="245">
        <v>41726.737604166665</v>
      </c>
      <c r="CB2440" t="s">
        <v>4269</v>
      </c>
      <c r="CF2440" s="71"/>
      <c r="CG2440" s="71"/>
      <c r="EL2440" s="160"/>
      <c r="FA2440" s="78"/>
    </row>
    <row r="2441" spans="78:157">
      <c r="BZ2441" s="14" t="s">
        <v>2909</v>
      </c>
      <c r="CA2441" s="245">
        <v>41726.737604166665</v>
      </c>
      <c r="CB2441" t="s">
        <v>4270</v>
      </c>
      <c r="CF2441" s="71"/>
      <c r="CG2441" s="71"/>
      <c r="EL2441" s="160"/>
      <c r="FA2441" s="78"/>
    </row>
    <row r="2442" spans="78:157">
      <c r="BZ2442" s="14" t="s">
        <v>2454</v>
      </c>
      <c r="CA2442" s="245">
        <v>41726.737604166665</v>
      </c>
      <c r="CB2442" t="s">
        <v>2220</v>
      </c>
      <c r="CF2442" s="71"/>
      <c r="CG2442" s="71"/>
      <c r="EL2442" s="160"/>
      <c r="FA2442" s="78"/>
    </row>
    <row r="2443" spans="78:157">
      <c r="BZ2443" s="14" t="s">
        <v>427</v>
      </c>
      <c r="CA2443" s="245">
        <v>41726.737604166665</v>
      </c>
      <c r="CB2443" t="s">
        <v>4271</v>
      </c>
      <c r="CF2443" s="71"/>
      <c r="CG2443" s="71"/>
      <c r="EL2443" s="160"/>
      <c r="FA2443" s="78"/>
    </row>
    <row r="2444" spans="78:157">
      <c r="BZ2444" s="14" t="s">
        <v>2903</v>
      </c>
      <c r="CA2444" s="245">
        <v>41726.737604166665</v>
      </c>
      <c r="CB2444" t="s">
        <v>4272</v>
      </c>
      <c r="CF2444" s="71"/>
      <c r="CG2444" s="71"/>
      <c r="EL2444" s="160"/>
      <c r="FA2444" s="78"/>
    </row>
    <row r="2445" spans="78:157">
      <c r="BZ2445" s="14" t="s">
        <v>2905</v>
      </c>
      <c r="CA2445" s="245">
        <v>41726.737604166665</v>
      </c>
      <c r="CB2445" t="s">
        <v>4273</v>
      </c>
      <c r="CF2445" s="71"/>
      <c r="CG2445" s="71"/>
      <c r="EL2445" s="160"/>
      <c r="FA2445" s="78"/>
    </row>
    <row r="2446" spans="78:157">
      <c r="BZ2446" s="14" t="s">
        <v>2907</v>
      </c>
      <c r="CA2446" s="245">
        <v>41726.737615740742</v>
      </c>
      <c r="CB2446" t="s">
        <v>4274</v>
      </c>
      <c r="CF2446" s="71"/>
      <c r="CG2446" s="71"/>
      <c r="EL2446" s="160"/>
      <c r="FA2446" s="78"/>
    </row>
    <row r="2447" spans="78:157">
      <c r="BZ2447" s="14" t="s">
        <v>2909</v>
      </c>
      <c r="CA2447" s="245">
        <v>41726.737615740742</v>
      </c>
      <c r="CB2447" t="s">
        <v>4275</v>
      </c>
      <c r="CF2447" s="71"/>
      <c r="CG2447" s="71"/>
      <c r="EL2447" s="160"/>
      <c r="FA2447" s="78"/>
    </row>
    <row r="2448" spans="78:157">
      <c r="BZ2448" s="14" t="s">
        <v>2454</v>
      </c>
      <c r="CA2448" s="245">
        <v>41726.737615740742</v>
      </c>
      <c r="CB2448" t="s">
        <v>2220</v>
      </c>
      <c r="CF2448" s="71"/>
      <c r="CG2448" s="71"/>
      <c r="EL2448" s="160"/>
      <c r="FA2448" s="78"/>
    </row>
    <row r="2449" spans="78:157">
      <c r="BZ2449" s="14" t="s">
        <v>427</v>
      </c>
      <c r="CA2449" s="245">
        <v>41726.737615740742</v>
      </c>
      <c r="CB2449" t="s">
        <v>4276</v>
      </c>
      <c r="CF2449" s="71"/>
      <c r="CG2449" s="71"/>
      <c r="EL2449" s="160"/>
      <c r="FA2449" s="78"/>
    </row>
    <row r="2450" spans="78:157">
      <c r="BZ2450" s="14" t="s">
        <v>2903</v>
      </c>
      <c r="CA2450" s="245">
        <v>41726.737615740742</v>
      </c>
      <c r="CB2450" t="s">
        <v>4277</v>
      </c>
      <c r="CF2450" s="71"/>
      <c r="CG2450" s="71"/>
      <c r="EL2450" s="160"/>
      <c r="FA2450" s="78"/>
    </row>
    <row r="2451" spans="78:157">
      <c r="BZ2451" s="14" t="s">
        <v>2905</v>
      </c>
      <c r="CA2451" s="245">
        <v>41726.737615740742</v>
      </c>
      <c r="CB2451" t="s">
        <v>4278</v>
      </c>
      <c r="CF2451" s="71"/>
      <c r="CG2451" s="71"/>
      <c r="EL2451" s="160"/>
      <c r="FA2451" s="78"/>
    </row>
    <row r="2452" spans="78:157">
      <c r="BZ2452" s="14" t="s">
        <v>2907</v>
      </c>
      <c r="CA2452" s="245">
        <v>41726.737627314818</v>
      </c>
      <c r="CB2452" t="s">
        <v>4279</v>
      </c>
      <c r="CF2452" s="71"/>
      <c r="CG2452" s="71"/>
      <c r="EL2452" s="160"/>
      <c r="FA2452" s="78"/>
    </row>
    <row r="2453" spans="78:157">
      <c r="BZ2453" s="14" t="s">
        <v>2909</v>
      </c>
      <c r="CA2453" s="245">
        <v>41726.737627314818</v>
      </c>
      <c r="CB2453" t="s">
        <v>4280</v>
      </c>
      <c r="CF2453" s="71"/>
      <c r="CG2453" s="71"/>
      <c r="EL2453" s="160"/>
      <c r="FA2453" s="78"/>
    </row>
    <row r="2454" spans="78:157">
      <c r="BZ2454" s="14" t="s">
        <v>2454</v>
      </c>
      <c r="CA2454" s="245">
        <v>41726.737627314818</v>
      </c>
      <c r="CB2454" t="s">
        <v>2220</v>
      </c>
      <c r="CF2454" s="71"/>
      <c r="CG2454" s="71"/>
      <c r="EL2454" s="160"/>
      <c r="FA2454" s="78"/>
    </row>
    <row r="2455" spans="78:157">
      <c r="BZ2455" s="14" t="s">
        <v>427</v>
      </c>
      <c r="CA2455" s="245">
        <v>41726.737627314818</v>
      </c>
      <c r="CB2455" t="s">
        <v>4281</v>
      </c>
      <c r="CF2455" s="71"/>
      <c r="CG2455" s="71"/>
      <c r="EL2455" s="160"/>
      <c r="FA2455" s="78"/>
    </row>
    <row r="2456" spans="78:157">
      <c r="BZ2456" s="14" t="s">
        <v>2903</v>
      </c>
      <c r="CA2456" s="245">
        <v>41726.737627314818</v>
      </c>
      <c r="CB2456" t="s">
        <v>4282</v>
      </c>
      <c r="CF2456" s="71"/>
      <c r="CG2456" s="71"/>
      <c r="EL2456" s="160"/>
      <c r="FA2456" s="78"/>
    </row>
    <row r="2457" spans="78:157">
      <c r="BZ2457" s="14" t="s">
        <v>2905</v>
      </c>
      <c r="CA2457" s="245">
        <v>41726.737627314818</v>
      </c>
      <c r="CB2457" t="s">
        <v>4283</v>
      </c>
      <c r="CF2457" s="71"/>
      <c r="CG2457" s="71"/>
      <c r="EL2457" s="160"/>
      <c r="FA2457" s="78"/>
    </row>
    <row r="2458" spans="78:157">
      <c r="BZ2458" s="14" t="s">
        <v>2907</v>
      </c>
      <c r="CA2458" s="245">
        <v>41726.737627314818</v>
      </c>
      <c r="CB2458" t="s">
        <v>4284</v>
      </c>
      <c r="CF2458" s="71"/>
      <c r="CG2458" s="71"/>
      <c r="EL2458" s="160"/>
      <c r="FA2458" s="78"/>
    </row>
    <row r="2459" spans="78:157">
      <c r="BZ2459" s="14" t="s">
        <v>2909</v>
      </c>
      <c r="CA2459" s="245">
        <v>41726.737638888888</v>
      </c>
      <c r="CB2459" t="s">
        <v>4285</v>
      </c>
      <c r="CF2459" s="71"/>
      <c r="CG2459" s="71"/>
      <c r="EL2459" s="160"/>
      <c r="FA2459" s="78"/>
    </row>
    <row r="2460" spans="78:157">
      <c r="BZ2460" s="14" t="s">
        <v>2454</v>
      </c>
      <c r="CA2460" s="245">
        <v>41726.737638888888</v>
      </c>
      <c r="CB2460" t="s">
        <v>2220</v>
      </c>
      <c r="CF2460" s="71"/>
      <c r="CG2460" s="71"/>
      <c r="EL2460" s="160"/>
      <c r="FA2460" s="78"/>
    </row>
    <row r="2461" spans="78:157">
      <c r="BZ2461" s="14" t="s">
        <v>427</v>
      </c>
      <c r="CA2461" s="245">
        <v>41726.737638888888</v>
      </c>
      <c r="CB2461" t="s">
        <v>4286</v>
      </c>
      <c r="CF2461" s="71"/>
      <c r="CG2461" s="71"/>
      <c r="EL2461" s="160"/>
      <c r="FA2461" s="78"/>
    </row>
    <row r="2462" spans="78:157">
      <c r="BZ2462" s="14" t="s">
        <v>2903</v>
      </c>
      <c r="CA2462" s="245">
        <v>41726.737638888888</v>
      </c>
      <c r="CB2462" t="s">
        <v>4287</v>
      </c>
      <c r="CF2462" s="71"/>
      <c r="CG2462" s="71"/>
      <c r="EL2462" s="160"/>
      <c r="FA2462" s="78"/>
    </row>
    <row r="2463" spans="78:157">
      <c r="BZ2463" s="14" t="s">
        <v>2905</v>
      </c>
      <c r="CA2463" s="245">
        <v>41726.737638888888</v>
      </c>
      <c r="CB2463" t="s">
        <v>4288</v>
      </c>
      <c r="CF2463" s="71"/>
      <c r="CG2463" s="71"/>
      <c r="EL2463" s="160"/>
      <c r="FA2463" s="78"/>
    </row>
    <row r="2464" spans="78:157">
      <c r="BZ2464" s="14" t="s">
        <v>2907</v>
      </c>
      <c r="CA2464" s="245">
        <v>41726.737638888888</v>
      </c>
      <c r="CB2464" t="s">
        <v>4289</v>
      </c>
      <c r="CF2464" s="71"/>
      <c r="CG2464" s="71"/>
      <c r="EL2464" s="160"/>
      <c r="FA2464" s="78"/>
    </row>
    <row r="2465" spans="78:157">
      <c r="BZ2465" s="14" t="s">
        <v>2909</v>
      </c>
      <c r="CA2465" s="245">
        <v>41726.737638888888</v>
      </c>
      <c r="CB2465" t="s">
        <v>4290</v>
      </c>
      <c r="CF2465" s="71"/>
      <c r="CG2465" s="71"/>
      <c r="EL2465" s="160"/>
      <c r="FA2465" s="78"/>
    </row>
    <row r="2466" spans="78:157">
      <c r="BZ2466" s="14" t="s">
        <v>2454</v>
      </c>
      <c r="CA2466" s="245">
        <v>41726.737650462965</v>
      </c>
      <c r="CB2466" t="s">
        <v>2220</v>
      </c>
      <c r="CF2466" s="71"/>
      <c r="CG2466" s="71"/>
      <c r="EL2466" s="160"/>
      <c r="FA2466" s="78"/>
    </row>
    <row r="2467" spans="78:157">
      <c r="BZ2467" s="14" t="s">
        <v>427</v>
      </c>
      <c r="CA2467" s="245">
        <v>41726.737650462965</v>
      </c>
      <c r="CB2467" t="s">
        <v>4291</v>
      </c>
      <c r="CF2467" s="71"/>
      <c r="CG2467" s="71"/>
      <c r="EL2467" s="160"/>
      <c r="FA2467" s="78"/>
    </row>
    <row r="2468" spans="78:157">
      <c r="BZ2468" s="14" t="s">
        <v>2903</v>
      </c>
      <c r="CA2468" s="245">
        <v>41726.737650462965</v>
      </c>
      <c r="CB2468" t="s">
        <v>4292</v>
      </c>
      <c r="CF2468" s="71"/>
      <c r="CG2468" s="71"/>
      <c r="EL2468" s="160"/>
      <c r="FA2468" s="78"/>
    </row>
    <row r="2469" spans="78:157">
      <c r="BZ2469" s="14" t="s">
        <v>2905</v>
      </c>
      <c r="CA2469" s="245">
        <v>41726.737650462965</v>
      </c>
      <c r="CB2469" t="s">
        <v>4293</v>
      </c>
      <c r="CF2469" s="71"/>
      <c r="CG2469" s="71"/>
      <c r="EL2469" s="160"/>
      <c r="FA2469" s="78"/>
    </row>
    <row r="2470" spans="78:157">
      <c r="BZ2470" s="14" t="s">
        <v>2907</v>
      </c>
      <c r="CA2470" s="245">
        <v>41726.737650462965</v>
      </c>
      <c r="CB2470" t="s">
        <v>4294</v>
      </c>
      <c r="CF2470" s="71"/>
      <c r="CG2470" s="71"/>
      <c r="EL2470" s="160"/>
      <c r="FA2470" s="78"/>
    </row>
    <row r="2471" spans="78:157">
      <c r="BZ2471" s="14" t="s">
        <v>2909</v>
      </c>
      <c r="CA2471" s="245">
        <v>41726.737650462965</v>
      </c>
      <c r="CB2471" t="s">
        <v>4295</v>
      </c>
      <c r="CF2471" s="71"/>
      <c r="CG2471" s="71"/>
      <c r="EL2471" s="160"/>
      <c r="FA2471" s="78"/>
    </row>
    <row r="2472" spans="78:157">
      <c r="BZ2472" s="14" t="s">
        <v>2454</v>
      </c>
      <c r="CA2472" s="245">
        <v>41726.737662037034</v>
      </c>
      <c r="CB2472" t="s">
        <v>2220</v>
      </c>
      <c r="CF2472" s="71"/>
      <c r="CG2472" s="71"/>
      <c r="EL2472" s="160"/>
      <c r="FA2472" s="78"/>
    </row>
    <row r="2473" spans="78:157">
      <c r="BZ2473" s="14" t="s">
        <v>427</v>
      </c>
      <c r="CA2473" s="245">
        <v>41726.737662037034</v>
      </c>
      <c r="CB2473" t="s">
        <v>4296</v>
      </c>
      <c r="CF2473" s="71"/>
      <c r="CG2473" s="71"/>
      <c r="EL2473" s="160"/>
      <c r="FA2473" s="78"/>
    </row>
    <row r="2474" spans="78:157">
      <c r="BZ2474" s="14" t="s">
        <v>2903</v>
      </c>
      <c r="CA2474" s="245">
        <v>41726.737662037034</v>
      </c>
      <c r="CB2474" t="s">
        <v>4297</v>
      </c>
      <c r="CF2474" s="71"/>
      <c r="CG2474" s="71"/>
      <c r="EL2474" s="160"/>
      <c r="FA2474" s="78"/>
    </row>
    <row r="2475" spans="78:157">
      <c r="BZ2475" s="14" t="s">
        <v>2905</v>
      </c>
      <c r="CA2475" s="245">
        <v>41726.737662037034</v>
      </c>
      <c r="CB2475" t="s">
        <v>4298</v>
      </c>
      <c r="CF2475" s="71"/>
      <c r="CG2475" s="71"/>
      <c r="EL2475" s="160"/>
      <c r="FA2475" s="78"/>
    </row>
    <row r="2476" spans="78:157">
      <c r="BZ2476" s="14" t="s">
        <v>2907</v>
      </c>
      <c r="CA2476" s="245">
        <v>41726.737662037034</v>
      </c>
      <c r="CB2476" t="s">
        <v>4299</v>
      </c>
      <c r="CF2476" s="71"/>
      <c r="CG2476" s="71"/>
      <c r="EL2476" s="160"/>
      <c r="FA2476" s="78"/>
    </row>
    <row r="2477" spans="78:157">
      <c r="BZ2477" s="14" t="s">
        <v>2909</v>
      </c>
      <c r="CA2477" s="245">
        <v>41726.737662037034</v>
      </c>
      <c r="CB2477" t="s">
        <v>4300</v>
      </c>
      <c r="CF2477" s="71"/>
      <c r="CG2477" s="71"/>
      <c r="EL2477" s="160"/>
      <c r="FA2477" s="78"/>
    </row>
    <row r="2478" spans="78:157">
      <c r="BZ2478" s="14" t="s">
        <v>2454</v>
      </c>
      <c r="CA2478" s="245">
        <v>41726.737673611111</v>
      </c>
      <c r="CB2478" t="s">
        <v>2220</v>
      </c>
      <c r="CF2478" s="71"/>
      <c r="CG2478" s="71"/>
      <c r="EL2478" s="160"/>
      <c r="FA2478" s="78"/>
    </row>
    <row r="2479" spans="78:157">
      <c r="BZ2479" s="14" t="s">
        <v>427</v>
      </c>
      <c r="CA2479" s="245">
        <v>41726.737673611111</v>
      </c>
      <c r="CB2479" t="s">
        <v>4301</v>
      </c>
      <c r="CF2479" s="71"/>
      <c r="CG2479" s="71"/>
      <c r="EL2479" s="160"/>
      <c r="FA2479" s="78"/>
    </row>
    <row r="2480" spans="78:157">
      <c r="BZ2480" s="14" t="s">
        <v>2903</v>
      </c>
      <c r="CA2480" s="245">
        <v>41726.737673611111</v>
      </c>
      <c r="CB2480" t="s">
        <v>4302</v>
      </c>
      <c r="CF2480" s="71"/>
      <c r="CG2480" s="71"/>
      <c r="EL2480" s="160"/>
      <c r="FA2480" s="78"/>
    </row>
    <row r="2481" spans="78:157">
      <c r="BZ2481" s="14" t="s">
        <v>2905</v>
      </c>
      <c r="CA2481" s="245">
        <v>41726.737673611111</v>
      </c>
      <c r="CB2481" t="s">
        <v>4303</v>
      </c>
      <c r="CF2481" s="71"/>
      <c r="CG2481" s="71"/>
      <c r="EL2481" s="160"/>
      <c r="FA2481" s="78"/>
    </row>
    <row r="2482" spans="78:157">
      <c r="BZ2482" s="14" t="s">
        <v>2907</v>
      </c>
      <c r="CA2482" s="245">
        <v>41726.737673611111</v>
      </c>
      <c r="CB2482" t="s">
        <v>4304</v>
      </c>
      <c r="CF2482" s="71"/>
      <c r="CG2482" s="71"/>
      <c r="EL2482" s="160"/>
      <c r="FA2482" s="78"/>
    </row>
    <row r="2483" spans="78:157">
      <c r="BZ2483" s="14" t="s">
        <v>2909</v>
      </c>
      <c r="CA2483" s="245">
        <v>41726.737673611111</v>
      </c>
      <c r="CB2483" t="s">
        <v>4305</v>
      </c>
      <c r="CF2483" s="71"/>
      <c r="CG2483" s="71"/>
      <c r="EL2483" s="160"/>
      <c r="FA2483" s="78"/>
    </row>
    <row r="2484" spans="78:157">
      <c r="BZ2484" s="14" t="s">
        <v>2454</v>
      </c>
      <c r="CA2484" s="245">
        <v>41726.737673611111</v>
      </c>
      <c r="CB2484" t="s">
        <v>2220</v>
      </c>
      <c r="CF2484" s="71"/>
      <c r="CG2484" s="71"/>
      <c r="EL2484" s="160"/>
      <c r="FA2484" s="78"/>
    </row>
    <row r="2485" spans="78:157">
      <c r="BZ2485" s="14" t="s">
        <v>427</v>
      </c>
      <c r="CA2485" s="245">
        <v>41726.737685185188</v>
      </c>
      <c r="CB2485" t="s">
        <v>4306</v>
      </c>
      <c r="CF2485" s="71"/>
      <c r="CG2485" s="71"/>
      <c r="EL2485" s="160"/>
      <c r="FA2485" s="78"/>
    </row>
    <row r="2486" spans="78:157">
      <c r="BZ2486" s="14" t="s">
        <v>2903</v>
      </c>
      <c r="CA2486" s="245">
        <v>41726.737685185188</v>
      </c>
      <c r="CB2486" t="s">
        <v>4307</v>
      </c>
      <c r="CF2486" s="71"/>
      <c r="CG2486" s="71"/>
      <c r="EL2486" s="160"/>
      <c r="FA2486" s="78"/>
    </row>
    <row r="2487" spans="78:157">
      <c r="BZ2487" s="14" t="s">
        <v>2905</v>
      </c>
      <c r="CA2487" s="245">
        <v>41726.737685185188</v>
      </c>
      <c r="CB2487" t="s">
        <v>4308</v>
      </c>
      <c r="CF2487" s="71"/>
      <c r="CG2487" s="71"/>
      <c r="EL2487" s="160"/>
      <c r="FA2487" s="78"/>
    </row>
    <row r="2488" spans="78:157">
      <c r="BZ2488" s="14" t="s">
        <v>2907</v>
      </c>
      <c r="CA2488" s="245">
        <v>41726.737685185188</v>
      </c>
      <c r="CB2488" t="s">
        <v>4309</v>
      </c>
      <c r="CF2488" s="71"/>
      <c r="CG2488" s="71"/>
      <c r="EL2488" s="160"/>
      <c r="FA2488" s="78"/>
    </row>
    <row r="2489" spans="78:157">
      <c r="BZ2489" s="14" t="s">
        <v>2909</v>
      </c>
      <c r="CA2489" s="245">
        <v>41726.737685185188</v>
      </c>
      <c r="CB2489" t="s">
        <v>4310</v>
      </c>
      <c r="CF2489" s="71"/>
      <c r="CG2489" s="71"/>
      <c r="EL2489" s="160"/>
      <c r="FA2489" s="78"/>
    </row>
    <row r="2490" spans="78:157">
      <c r="BZ2490" s="14" t="s">
        <v>2454</v>
      </c>
      <c r="CA2490" s="245">
        <v>41726.737685185188</v>
      </c>
      <c r="CB2490" t="s">
        <v>2220</v>
      </c>
      <c r="CF2490" s="71"/>
      <c r="CG2490" s="71"/>
      <c r="EL2490" s="160"/>
      <c r="FA2490" s="78"/>
    </row>
    <row r="2491" spans="78:157">
      <c r="BZ2491" s="14" t="s">
        <v>427</v>
      </c>
      <c r="CA2491" s="245">
        <v>41726.737685185188</v>
      </c>
      <c r="CB2491" t="s">
        <v>4311</v>
      </c>
      <c r="CF2491" s="71"/>
      <c r="CG2491" s="71"/>
      <c r="EL2491" s="160"/>
      <c r="FA2491" s="78"/>
    </row>
    <row r="2492" spans="78:157">
      <c r="BZ2492" s="14" t="s">
        <v>2903</v>
      </c>
      <c r="CA2492" s="245">
        <v>41726.737696759257</v>
      </c>
      <c r="CB2492" t="s">
        <v>4312</v>
      </c>
      <c r="CF2492" s="71"/>
      <c r="CG2492" s="71"/>
      <c r="EL2492" s="160"/>
      <c r="FA2492" s="78"/>
    </row>
    <row r="2493" spans="78:157">
      <c r="BZ2493" s="14" t="s">
        <v>2905</v>
      </c>
      <c r="CA2493" s="245">
        <v>41726.737696759257</v>
      </c>
      <c r="CB2493" t="s">
        <v>4313</v>
      </c>
      <c r="CF2493" s="71"/>
      <c r="CG2493" s="71"/>
      <c r="EL2493" s="160"/>
      <c r="FA2493" s="78"/>
    </row>
    <row r="2494" spans="78:157">
      <c r="BZ2494" s="14" t="s">
        <v>2907</v>
      </c>
      <c r="CA2494" s="245">
        <v>41726.737696759257</v>
      </c>
      <c r="CB2494" t="s">
        <v>4314</v>
      </c>
      <c r="CF2494" s="71"/>
      <c r="CG2494" s="71"/>
      <c r="EL2494" s="160"/>
      <c r="FA2494" s="78"/>
    </row>
    <row r="2495" spans="78:157">
      <c r="BZ2495" s="14" t="s">
        <v>2909</v>
      </c>
      <c r="CA2495" s="245">
        <v>41726.737696759257</v>
      </c>
      <c r="CB2495" t="s">
        <v>4315</v>
      </c>
      <c r="CF2495" s="71"/>
      <c r="CG2495" s="71"/>
      <c r="EL2495" s="160"/>
      <c r="FA2495" s="78"/>
    </row>
    <row r="2496" spans="78:157">
      <c r="BZ2496" s="14" t="s">
        <v>2454</v>
      </c>
      <c r="CA2496" s="245">
        <v>41726.737696759257</v>
      </c>
      <c r="CB2496" t="s">
        <v>2220</v>
      </c>
      <c r="CF2496" s="71"/>
      <c r="CG2496" s="71"/>
      <c r="EL2496" s="160"/>
      <c r="FA2496" s="78"/>
    </row>
    <row r="2497" spans="78:157">
      <c r="BZ2497" s="14" t="s">
        <v>427</v>
      </c>
      <c r="CA2497" s="245">
        <v>41726.737696759257</v>
      </c>
      <c r="CB2497" t="s">
        <v>4316</v>
      </c>
      <c r="CF2497" s="71"/>
      <c r="CG2497" s="71"/>
      <c r="EL2497" s="160"/>
      <c r="FA2497" s="78"/>
    </row>
    <row r="2498" spans="78:157">
      <c r="BZ2498" s="14" t="s">
        <v>2903</v>
      </c>
      <c r="CA2498" s="245">
        <v>41726.737696759257</v>
      </c>
      <c r="CB2498" t="s">
        <v>4317</v>
      </c>
      <c r="CF2498" s="71"/>
      <c r="CG2498" s="71"/>
      <c r="EL2498" s="160"/>
      <c r="FA2498" s="78"/>
    </row>
    <row r="2499" spans="78:157">
      <c r="BZ2499" s="14" t="s">
        <v>2905</v>
      </c>
      <c r="CA2499" s="245">
        <v>41726.737708333334</v>
      </c>
      <c r="CB2499" t="s">
        <v>4318</v>
      </c>
      <c r="CF2499" s="71"/>
      <c r="CG2499" s="71"/>
      <c r="EL2499" s="160"/>
      <c r="FA2499" s="78"/>
    </row>
    <row r="2500" spans="78:157">
      <c r="BZ2500" s="14" t="s">
        <v>2907</v>
      </c>
      <c r="CA2500" s="245">
        <v>41726.737708333334</v>
      </c>
      <c r="CB2500" t="s">
        <v>4319</v>
      </c>
      <c r="CF2500" s="71"/>
      <c r="CG2500" s="71"/>
      <c r="EL2500" s="160"/>
      <c r="FA2500" s="78"/>
    </row>
    <row r="2501" spans="78:157">
      <c r="BZ2501" s="14" t="s">
        <v>2909</v>
      </c>
      <c r="CA2501" s="245">
        <v>41726.737708333334</v>
      </c>
      <c r="CB2501" t="s">
        <v>4320</v>
      </c>
      <c r="CF2501" s="71"/>
      <c r="CG2501" s="71"/>
      <c r="EL2501" s="160"/>
      <c r="FA2501" s="78"/>
    </row>
    <row r="2502" spans="78:157">
      <c r="BZ2502" s="14" t="s">
        <v>2454</v>
      </c>
      <c r="CA2502" s="245">
        <v>41726.737708333334</v>
      </c>
      <c r="CB2502" t="s">
        <v>2220</v>
      </c>
      <c r="CF2502" s="71"/>
      <c r="CG2502" s="71"/>
      <c r="EL2502" s="160"/>
      <c r="FA2502" s="78"/>
    </row>
    <row r="2503" spans="78:157">
      <c r="BZ2503" s="14" t="s">
        <v>427</v>
      </c>
      <c r="CA2503" s="245">
        <v>41726.737708333334</v>
      </c>
      <c r="CB2503" t="s">
        <v>4321</v>
      </c>
      <c r="CF2503" s="71"/>
      <c r="CG2503" s="71"/>
      <c r="EL2503" s="160"/>
      <c r="FA2503" s="78"/>
    </row>
    <row r="2504" spans="78:157">
      <c r="BZ2504" s="14" t="s">
        <v>2903</v>
      </c>
      <c r="CA2504" s="245">
        <v>41726.737708333334</v>
      </c>
      <c r="CB2504" t="s">
        <v>4322</v>
      </c>
      <c r="CF2504" s="71"/>
      <c r="CG2504" s="71"/>
      <c r="EL2504" s="160"/>
      <c r="FA2504" s="78"/>
    </row>
    <row r="2505" spans="78:157">
      <c r="BZ2505" s="14" t="s">
        <v>2905</v>
      </c>
      <c r="CA2505" s="245">
        <v>41726.737708333334</v>
      </c>
      <c r="CB2505" t="s">
        <v>4323</v>
      </c>
      <c r="CF2505" s="71"/>
      <c r="CG2505" s="71"/>
      <c r="EL2505" s="160"/>
      <c r="FA2505" s="78"/>
    </row>
    <row r="2506" spans="78:157">
      <c r="BZ2506" s="14" t="s">
        <v>2907</v>
      </c>
      <c r="CA2506" s="245">
        <v>41726.737719907411</v>
      </c>
      <c r="CB2506" t="s">
        <v>4324</v>
      </c>
      <c r="CF2506" s="71"/>
      <c r="CG2506" s="71"/>
      <c r="EL2506" s="160"/>
      <c r="FA2506" s="78"/>
    </row>
    <row r="2507" spans="78:157">
      <c r="BZ2507" s="14" t="s">
        <v>2909</v>
      </c>
      <c r="CA2507" s="245">
        <v>41726.737719907411</v>
      </c>
      <c r="CB2507" t="s">
        <v>4325</v>
      </c>
      <c r="CF2507" s="71"/>
      <c r="CG2507" s="71"/>
      <c r="EL2507" s="160"/>
      <c r="FA2507" s="78"/>
    </row>
    <row r="2508" spans="78:157">
      <c r="BZ2508" s="14" t="s">
        <v>2454</v>
      </c>
      <c r="CA2508" s="245">
        <v>41726.737719907411</v>
      </c>
      <c r="CB2508" t="s">
        <v>2220</v>
      </c>
      <c r="CF2508" s="71"/>
      <c r="CG2508" s="71"/>
      <c r="EL2508" s="160"/>
      <c r="FA2508" s="78"/>
    </row>
    <row r="2509" spans="78:157">
      <c r="BZ2509" s="14" t="s">
        <v>427</v>
      </c>
      <c r="CA2509" s="245">
        <v>41726.737719907411</v>
      </c>
      <c r="CB2509" t="s">
        <v>4326</v>
      </c>
      <c r="CF2509" s="71"/>
      <c r="CG2509" s="71"/>
      <c r="EL2509" s="160"/>
      <c r="FA2509" s="78"/>
    </row>
    <row r="2510" spans="78:157">
      <c r="BZ2510" s="14" t="s">
        <v>2903</v>
      </c>
      <c r="CA2510" s="245">
        <v>41726.737719907411</v>
      </c>
      <c r="CB2510" t="s">
        <v>4327</v>
      </c>
      <c r="CF2510" s="71"/>
      <c r="CG2510" s="71"/>
      <c r="EL2510" s="160"/>
      <c r="FA2510" s="78"/>
    </row>
    <row r="2511" spans="78:157">
      <c r="BZ2511" s="14" t="s">
        <v>2905</v>
      </c>
      <c r="CA2511" s="245">
        <v>41726.737719907411</v>
      </c>
      <c r="CB2511" t="s">
        <v>4328</v>
      </c>
      <c r="CF2511" s="71"/>
      <c r="CG2511" s="71"/>
      <c r="EL2511" s="160"/>
      <c r="FA2511" s="78"/>
    </row>
    <row r="2512" spans="78:157">
      <c r="BZ2512" s="14" t="s">
        <v>2907</v>
      </c>
      <c r="CA2512" s="245">
        <v>41726.73773148148</v>
      </c>
      <c r="CB2512" t="s">
        <v>4329</v>
      </c>
      <c r="CF2512" s="71"/>
      <c r="CG2512" s="71"/>
      <c r="EL2512" s="160"/>
      <c r="FA2512" s="78"/>
    </row>
    <row r="2513" spans="78:157">
      <c r="BZ2513" s="14" t="s">
        <v>2909</v>
      </c>
      <c r="CA2513" s="245">
        <v>41726.73773148148</v>
      </c>
      <c r="CB2513" t="s">
        <v>4330</v>
      </c>
      <c r="CF2513" s="71"/>
      <c r="CG2513" s="71"/>
      <c r="EL2513" s="160"/>
      <c r="FA2513" s="78"/>
    </row>
    <row r="2514" spans="78:157">
      <c r="BZ2514" s="14" t="s">
        <v>2454</v>
      </c>
      <c r="CA2514" s="245">
        <v>41726.73773148148</v>
      </c>
      <c r="CB2514" t="s">
        <v>2220</v>
      </c>
      <c r="CF2514" s="71"/>
      <c r="CG2514" s="71"/>
      <c r="EL2514" s="160"/>
      <c r="FA2514" s="78"/>
    </row>
    <row r="2515" spans="78:157">
      <c r="BZ2515" s="14" t="s">
        <v>427</v>
      </c>
      <c r="CA2515" s="245">
        <v>41726.73773148148</v>
      </c>
      <c r="CB2515" t="s">
        <v>4331</v>
      </c>
      <c r="CF2515" s="71"/>
      <c r="CG2515" s="71"/>
      <c r="EL2515" s="160"/>
      <c r="FA2515" s="78"/>
    </row>
    <row r="2516" spans="78:157">
      <c r="BZ2516" s="14" t="s">
        <v>2903</v>
      </c>
      <c r="CA2516" s="245">
        <v>41726.73773148148</v>
      </c>
      <c r="CB2516" t="s">
        <v>4332</v>
      </c>
      <c r="CF2516" s="71"/>
      <c r="CG2516" s="71"/>
      <c r="EL2516" s="160"/>
      <c r="FA2516" s="78"/>
    </row>
    <row r="2517" spans="78:157">
      <c r="BZ2517" s="14" t="s">
        <v>2905</v>
      </c>
      <c r="CA2517" s="245">
        <v>41726.73773148148</v>
      </c>
      <c r="CB2517" t="s">
        <v>4333</v>
      </c>
      <c r="CF2517" s="71"/>
      <c r="CG2517" s="71"/>
      <c r="EL2517" s="160"/>
      <c r="FA2517" s="78"/>
    </row>
    <row r="2518" spans="78:157">
      <c r="BZ2518" s="14" t="s">
        <v>2907</v>
      </c>
      <c r="CA2518" s="245">
        <v>41726.73773148148</v>
      </c>
      <c r="CB2518" t="s">
        <v>4334</v>
      </c>
      <c r="CF2518" s="71"/>
      <c r="CG2518" s="71"/>
      <c r="EL2518" s="160"/>
      <c r="FA2518" s="78"/>
    </row>
    <row r="2519" spans="78:157">
      <c r="BZ2519" s="14" t="s">
        <v>2909</v>
      </c>
      <c r="CA2519" s="245">
        <v>41726.737743055557</v>
      </c>
      <c r="CB2519" t="s">
        <v>4335</v>
      </c>
      <c r="CF2519" s="71"/>
      <c r="CG2519" s="71"/>
      <c r="EL2519" s="160"/>
      <c r="FA2519" s="78"/>
    </row>
    <row r="2520" spans="78:157">
      <c r="BZ2520" s="14" t="s">
        <v>2454</v>
      </c>
      <c r="CA2520" s="245">
        <v>41726.737743055557</v>
      </c>
      <c r="CB2520" t="s">
        <v>2220</v>
      </c>
      <c r="CF2520" s="71"/>
      <c r="CG2520" s="71"/>
      <c r="EL2520" s="160"/>
      <c r="FA2520" s="78"/>
    </row>
    <row r="2521" spans="78:157">
      <c r="BZ2521" s="14" t="s">
        <v>427</v>
      </c>
      <c r="CA2521" s="245">
        <v>41726.737743055557</v>
      </c>
      <c r="CB2521" t="s">
        <v>4336</v>
      </c>
      <c r="CF2521" s="71"/>
      <c r="CG2521" s="71"/>
      <c r="EL2521" s="160"/>
      <c r="FA2521" s="78"/>
    </row>
    <row r="2522" spans="78:157">
      <c r="BZ2522" s="14" t="s">
        <v>2903</v>
      </c>
      <c r="CA2522" s="245">
        <v>41726.737743055557</v>
      </c>
      <c r="CB2522" t="s">
        <v>4337</v>
      </c>
      <c r="CF2522" s="71"/>
      <c r="CG2522" s="71"/>
      <c r="EL2522" s="160"/>
      <c r="FA2522" s="78"/>
    </row>
    <row r="2523" spans="78:157">
      <c r="BZ2523" s="14" t="s">
        <v>2905</v>
      </c>
      <c r="CA2523" s="245">
        <v>41726.737743055557</v>
      </c>
      <c r="CB2523" t="s">
        <v>4338</v>
      </c>
      <c r="CF2523" s="71"/>
      <c r="CG2523" s="71"/>
      <c r="EL2523" s="160"/>
      <c r="FA2523" s="78"/>
    </row>
    <row r="2524" spans="78:157">
      <c r="BZ2524" s="14" t="s">
        <v>2907</v>
      </c>
      <c r="CA2524" s="245">
        <v>41726.737743055557</v>
      </c>
      <c r="CB2524" t="s">
        <v>4339</v>
      </c>
      <c r="CF2524" s="71"/>
      <c r="CG2524" s="71"/>
      <c r="EL2524" s="160"/>
      <c r="FA2524" s="78"/>
    </row>
    <row r="2525" spans="78:157">
      <c r="BZ2525" s="14" t="s">
        <v>2909</v>
      </c>
      <c r="CA2525" s="245">
        <v>41726.737743055557</v>
      </c>
      <c r="CB2525" t="s">
        <v>4340</v>
      </c>
      <c r="CF2525" s="71"/>
      <c r="CG2525" s="71"/>
      <c r="EL2525" s="160"/>
      <c r="FA2525" s="78"/>
    </row>
    <row r="2526" spans="78:157">
      <c r="BZ2526" s="14" t="s">
        <v>2454</v>
      </c>
      <c r="CA2526" s="245">
        <v>41726.737754629627</v>
      </c>
      <c r="CB2526" t="s">
        <v>2220</v>
      </c>
      <c r="CF2526" s="71"/>
      <c r="CG2526" s="71"/>
      <c r="EL2526" s="160"/>
      <c r="FA2526" s="78"/>
    </row>
    <row r="2527" spans="78:157">
      <c r="BZ2527" s="14" t="s">
        <v>427</v>
      </c>
      <c r="CA2527" s="245">
        <v>41726.737754629627</v>
      </c>
      <c r="CB2527" t="s">
        <v>4341</v>
      </c>
      <c r="CF2527" s="71"/>
      <c r="CG2527" s="71"/>
      <c r="EL2527" s="160"/>
      <c r="FA2527" s="78"/>
    </row>
    <row r="2528" spans="78:157">
      <c r="BZ2528" s="14" t="s">
        <v>2903</v>
      </c>
      <c r="CA2528" s="245">
        <v>41726.737754629627</v>
      </c>
      <c r="CB2528" t="s">
        <v>4342</v>
      </c>
      <c r="CF2528" s="71"/>
      <c r="CG2528" s="71"/>
      <c r="EL2528" s="160"/>
      <c r="FA2528" s="78"/>
    </row>
    <row r="2529" spans="78:157">
      <c r="BZ2529" s="14" t="s">
        <v>2905</v>
      </c>
      <c r="CA2529" s="245">
        <v>41726.737754629627</v>
      </c>
      <c r="CB2529" t="s">
        <v>4343</v>
      </c>
      <c r="CF2529" s="71"/>
      <c r="CG2529" s="71"/>
      <c r="EL2529" s="160"/>
      <c r="FA2529" s="78"/>
    </row>
    <row r="2530" spans="78:157">
      <c r="BZ2530" s="14" t="s">
        <v>2907</v>
      </c>
      <c r="CA2530" s="245">
        <v>41726.737754629627</v>
      </c>
      <c r="CB2530" t="s">
        <v>4344</v>
      </c>
      <c r="CF2530" s="71"/>
      <c r="CG2530" s="71"/>
      <c r="EL2530" s="160"/>
      <c r="FA2530" s="78"/>
    </row>
    <row r="2531" spans="78:157">
      <c r="BZ2531" s="14" t="s">
        <v>2909</v>
      </c>
      <c r="CA2531" s="245">
        <v>41726.737754629627</v>
      </c>
      <c r="CB2531" t="s">
        <v>4345</v>
      </c>
      <c r="CF2531" s="71"/>
      <c r="CG2531" s="71"/>
      <c r="EL2531" s="160"/>
      <c r="FA2531" s="78"/>
    </row>
    <row r="2532" spans="78:157">
      <c r="BZ2532" s="14" t="s">
        <v>2454</v>
      </c>
      <c r="CA2532" s="245">
        <v>41726.737766203703</v>
      </c>
      <c r="CB2532" t="s">
        <v>2220</v>
      </c>
      <c r="CF2532" s="71"/>
      <c r="CG2532" s="71"/>
      <c r="EL2532" s="160"/>
      <c r="FA2532" s="78"/>
    </row>
    <row r="2533" spans="78:157">
      <c r="BZ2533" s="14" t="s">
        <v>427</v>
      </c>
      <c r="CA2533" s="245">
        <v>41726.737766203703</v>
      </c>
      <c r="CB2533" t="s">
        <v>4346</v>
      </c>
      <c r="CF2533" s="71"/>
      <c r="CG2533" s="71"/>
      <c r="EL2533" s="160"/>
      <c r="FA2533" s="78"/>
    </row>
    <row r="2534" spans="78:157">
      <c r="BZ2534" s="14" t="s">
        <v>2903</v>
      </c>
      <c r="CA2534" s="245">
        <v>41726.737766203703</v>
      </c>
      <c r="CB2534" t="s">
        <v>4347</v>
      </c>
      <c r="CF2534" s="71"/>
      <c r="CG2534" s="71"/>
      <c r="EL2534" s="160"/>
      <c r="FA2534" s="78"/>
    </row>
    <row r="2535" spans="78:157">
      <c r="BZ2535" s="14" t="s">
        <v>2905</v>
      </c>
      <c r="CA2535" s="245">
        <v>41726.737766203703</v>
      </c>
      <c r="CB2535" t="s">
        <v>4348</v>
      </c>
      <c r="CF2535" s="71"/>
      <c r="CG2535" s="71"/>
      <c r="EL2535" s="160"/>
      <c r="FA2535" s="78"/>
    </row>
    <row r="2536" spans="78:157">
      <c r="BZ2536" s="14" t="s">
        <v>2907</v>
      </c>
      <c r="CA2536" s="245">
        <v>41726.737766203703</v>
      </c>
      <c r="CB2536" t="s">
        <v>4349</v>
      </c>
      <c r="CF2536" s="71"/>
      <c r="CG2536" s="71"/>
      <c r="EL2536" s="160"/>
      <c r="FA2536" s="78"/>
    </row>
    <row r="2537" spans="78:157">
      <c r="BZ2537" s="14" t="s">
        <v>2909</v>
      </c>
      <c r="CA2537" s="245">
        <v>41726.737766203703</v>
      </c>
      <c r="CB2537" t="s">
        <v>4350</v>
      </c>
      <c r="CF2537" s="71"/>
      <c r="CG2537" s="71"/>
      <c r="EL2537" s="160"/>
      <c r="FA2537" s="78"/>
    </row>
    <row r="2538" spans="78:157">
      <c r="BZ2538" s="14" t="s">
        <v>2454</v>
      </c>
      <c r="CA2538" s="245">
        <v>41726.73777777778</v>
      </c>
      <c r="CB2538" t="s">
        <v>2220</v>
      </c>
      <c r="CF2538" s="71"/>
      <c r="CG2538" s="71"/>
      <c r="EL2538" s="160"/>
      <c r="FA2538" s="78"/>
    </row>
    <row r="2539" spans="78:157">
      <c r="BZ2539" s="14" t="s">
        <v>427</v>
      </c>
      <c r="CA2539" s="245">
        <v>41726.73777777778</v>
      </c>
      <c r="CB2539" t="s">
        <v>4351</v>
      </c>
      <c r="CF2539" s="71"/>
      <c r="CG2539" s="71"/>
      <c r="EL2539" s="160"/>
      <c r="FA2539" s="78"/>
    </row>
    <row r="2540" spans="78:157">
      <c r="BZ2540" s="14" t="s">
        <v>2903</v>
      </c>
      <c r="CA2540" s="245">
        <v>41726.73777777778</v>
      </c>
      <c r="CB2540" t="s">
        <v>4352</v>
      </c>
      <c r="CF2540" s="71"/>
      <c r="CG2540" s="71"/>
      <c r="EL2540" s="160"/>
      <c r="FA2540" s="78"/>
    </row>
    <row r="2541" spans="78:157">
      <c r="BZ2541" s="14" t="s">
        <v>2905</v>
      </c>
      <c r="CA2541" s="245">
        <v>41726.73777777778</v>
      </c>
      <c r="CB2541" t="s">
        <v>4353</v>
      </c>
      <c r="CF2541" s="71"/>
      <c r="CG2541" s="71"/>
      <c r="EL2541" s="160"/>
      <c r="FA2541" s="78"/>
    </row>
    <row r="2542" spans="78:157">
      <c r="BZ2542" s="14" t="s">
        <v>2907</v>
      </c>
      <c r="CA2542" s="245">
        <v>41726.73777777778</v>
      </c>
      <c r="CB2542" t="s">
        <v>4354</v>
      </c>
      <c r="CF2542" s="71"/>
      <c r="CG2542" s="71"/>
      <c r="EL2542" s="160"/>
      <c r="FA2542" s="78"/>
    </row>
    <row r="2543" spans="78:157">
      <c r="BZ2543" s="14" t="s">
        <v>2909</v>
      </c>
      <c r="CA2543" s="245">
        <v>41726.73777777778</v>
      </c>
      <c r="CB2543" t="s">
        <v>4355</v>
      </c>
      <c r="CF2543" s="71"/>
      <c r="CG2543" s="71"/>
      <c r="EL2543" s="160"/>
      <c r="FA2543" s="78"/>
    </row>
    <row r="2544" spans="78:157">
      <c r="BZ2544" s="14" t="s">
        <v>2454</v>
      </c>
      <c r="CA2544" s="245">
        <v>41726.73777777778</v>
      </c>
      <c r="CB2544" t="s">
        <v>2220</v>
      </c>
      <c r="CF2544" s="71"/>
      <c r="CG2544" s="71"/>
      <c r="EL2544" s="160"/>
      <c r="FA2544" s="78"/>
    </row>
    <row r="2545" spans="78:157">
      <c r="BZ2545" s="14" t="s">
        <v>427</v>
      </c>
      <c r="CA2545" s="245">
        <v>41726.73778935185</v>
      </c>
      <c r="CB2545" t="s">
        <v>4356</v>
      </c>
      <c r="CF2545" s="71"/>
      <c r="CG2545" s="71"/>
      <c r="EL2545" s="160"/>
      <c r="FA2545" s="78"/>
    </row>
    <row r="2546" spans="78:157">
      <c r="BZ2546" s="14" t="s">
        <v>2903</v>
      </c>
      <c r="CA2546" s="245">
        <v>41726.73778935185</v>
      </c>
      <c r="CB2546" t="s">
        <v>4357</v>
      </c>
      <c r="CF2546" s="71"/>
      <c r="CG2546" s="71"/>
      <c r="EL2546" s="160"/>
      <c r="FA2546" s="78"/>
    </row>
    <row r="2547" spans="78:157">
      <c r="BZ2547" s="14" t="s">
        <v>2905</v>
      </c>
      <c r="CA2547" s="245">
        <v>41726.73778935185</v>
      </c>
      <c r="CB2547" t="s">
        <v>4358</v>
      </c>
      <c r="CF2547" s="71"/>
      <c r="CG2547" s="71"/>
      <c r="EL2547" s="160"/>
      <c r="FA2547" s="78"/>
    </row>
    <row r="2548" spans="78:157">
      <c r="BZ2548" s="14" t="s">
        <v>2907</v>
      </c>
      <c r="CA2548" s="245">
        <v>41726.73778935185</v>
      </c>
      <c r="CB2548" t="s">
        <v>4359</v>
      </c>
      <c r="CF2548" s="71"/>
      <c r="CG2548" s="71"/>
      <c r="EL2548" s="160"/>
      <c r="FA2548" s="78"/>
    </row>
    <row r="2549" spans="78:157">
      <c r="BZ2549" s="14" t="s">
        <v>2909</v>
      </c>
      <c r="CA2549" s="245">
        <v>41726.73778935185</v>
      </c>
      <c r="CB2549" t="s">
        <v>4360</v>
      </c>
      <c r="CF2549" s="71"/>
      <c r="CG2549" s="71"/>
      <c r="EL2549" s="160"/>
      <c r="FA2549" s="78"/>
    </row>
    <row r="2550" spans="78:157">
      <c r="BZ2550" s="14" t="s">
        <v>2454</v>
      </c>
      <c r="CA2550" s="245">
        <v>41726.73778935185</v>
      </c>
      <c r="CB2550" t="s">
        <v>2220</v>
      </c>
      <c r="CF2550" s="71"/>
      <c r="CG2550" s="71"/>
      <c r="EL2550" s="160"/>
      <c r="FA2550" s="78"/>
    </row>
    <row r="2551" spans="78:157">
      <c r="BZ2551" s="14" t="s">
        <v>427</v>
      </c>
      <c r="CA2551" s="245">
        <v>41726.73778935185</v>
      </c>
      <c r="CB2551" t="s">
        <v>4361</v>
      </c>
      <c r="CF2551" s="71"/>
      <c r="CG2551" s="71"/>
      <c r="EL2551" s="160"/>
      <c r="FA2551" s="78"/>
    </row>
    <row r="2552" spans="78:157">
      <c r="BZ2552" s="14" t="s">
        <v>2903</v>
      </c>
      <c r="CA2552" s="245">
        <v>41726.737800925926</v>
      </c>
      <c r="CB2552" t="s">
        <v>4362</v>
      </c>
      <c r="CF2552" s="71"/>
      <c r="CG2552" s="71"/>
      <c r="EL2552" s="160"/>
      <c r="FA2552" s="78"/>
    </row>
    <row r="2553" spans="78:157">
      <c r="BZ2553" s="14" t="s">
        <v>2905</v>
      </c>
      <c r="CA2553" s="245">
        <v>41726.737800925926</v>
      </c>
      <c r="CB2553" t="s">
        <v>4363</v>
      </c>
      <c r="CF2553" s="71"/>
      <c r="CG2553" s="71"/>
      <c r="EL2553" s="160"/>
      <c r="FA2553" s="78"/>
    </row>
    <row r="2554" spans="78:157">
      <c r="BZ2554" s="14" t="s">
        <v>2907</v>
      </c>
      <c r="CA2554" s="245">
        <v>41726.737800925926</v>
      </c>
      <c r="CB2554" t="s">
        <v>4364</v>
      </c>
      <c r="CF2554" s="71"/>
      <c r="CG2554" s="71"/>
      <c r="EL2554" s="160"/>
      <c r="FA2554" s="78"/>
    </row>
    <row r="2555" spans="78:157">
      <c r="BZ2555" s="14" t="s">
        <v>2909</v>
      </c>
      <c r="CA2555" s="245">
        <v>41726.737800925926</v>
      </c>
      <c r="CB2555" t="s">
        <v>4365</v>
      </c>
      <c r="CF2555" s="71"/>
      <c r="CG2555" s="71"/>
      <c r="EL2555" s="160"/>
      <c r="FA2555" s="78"/>
    </row>
    <row r="2556" spans="78:157">
      <c r="BZ2556" s="14" t="s">
        <v>2454</v>
      </c>
      <c r="CA2556" s="245">
        <v>41726.737800925926</v>
      </c>
      <c r="CB2556" t="s">
        <v>2220</v>
      </c>
      <c r="CF2556" s="71"/>
      <c r="CG2556" s="71"/>
      <c r="EL2556" s="160"/>
      <c r="FA2556" s="78"/>
    </row>
    <row r="2557" spans="78:157">
      <c r="BZ2557" s="14" t="s">
        <v>427</v>
      </c>
      <c r="CA2557" s="245">
        <v>41726.737800925926</v>
      </c>
      <c r="CB2557" t="s">
        <v>4366</v>
      </c>
      <c r="CF2557" s="71"/>
      <c r="CG2557" s="71"/>
      <c r="EL2557" s="160"/>
      <c r="FA2557" s="78"/>
    </row>
    <row r="2558" spans="78:157">
      <c r="BZ2558" s="14" t="s">
        <v>2903</v>
      </c>
      <c r="CA2558" s="245">
        <v>41726.737812500003</v>
      </c>
      <c r="CB2558" t="s">
        <v>4367</v>
      </c>
      <c r="CF2558" s="71"/>
      <c r="CG2558" s="71"/>
      <c r="EL2558" s="160"/>
      <c r="FA2558" s="78"/>
    </row>
    <row r="2559" spans="78:157">
      <c r="BZ2559" s="14" t="s">
        <v>2905</v>
      </c>
      <c r="CA2559" s="245">
        <v>41726.737812500003</v>
      </c>
      <c r="CB2559" t="s">
        <v>4368</v>
      </c>
      <c r="CF2559" s="71"/>
      <c r="CG2559" s="71"/>
      <c r="EL2559" s="160"/>
      <c r="FA2559" s="78"/>
    </row>
    <row r="2560" spans="78:157">
      <c r="BZ2560" s="14" t="s">
        <v>2907</v>
      </c>
      <c r="CA2560" s="245">
        <v>41726.737812500003</v>
      </c>
      <c r="CB2560" t="s">
        <v>4369</v>
      </c>
      <c r="CF2560" s="71"/>
      <c r="CG2560" s="71"/>
      <c r="EL2560" s="160"/>
      <c r="FA2560" s="78"/>
    </row>
    <row r="2561" spans="78:157">
      <c r="BZ2561" s="14" t="s">
        <v>2909</v>
      </c>
      <c r="CA2561" s="245">
        <v>41726.737812500003</v>
      </c>
      <c r="CB2561" t="s">
        <v>4370</v>
      </c>
      <c r="CF2561" s="71"/>
      <c r="CG2561" s="71"/>
      <c r="EL2561" s="160"/>
      <c r="FA2561" s="78"/>
    </row>
    <row r="2562" spans="78:157">
      <c r="BZ2562" s="14" t="s">
        <v>2454</v>
      </c>
      <c r="CA2562" s="245">
        <v>41726.737812500003</v>
      </c>
      <c r="CB2562" t="s">
        <v>2220</v>
      </c>
      <c r="CF2562" s="71"/>
      <c r="CG2562" s="71"/>
      <c r="EL2562" s="160"/>
      <c r="FA2562" s="78"/>
    </row>
    <row r="2563" spans="78:157">
      <c r="BZ2563" s="14" t="s">
        <v>427</v>
      </c>
      <c r="CA2563" s="245">
        <v>41726.737812500003</v>
      </c>
      <c r="CB2563" t="s">
        <v>4371</v>
      </c>
      <c r="CF2563" s="71"/>
      <c r="CG2563" s="71"/>
      <c r="EL2563" s="160"/>
      <c r="FA2563" s="78"/>
    </row>
    <row r="2564" spans="78:157">
      <c r="BZ2564" s="14" t="s">
        <v>2903</v>
      </c>
      <c r="CA2564" s="245">
        <v>41726.737812500003</v>
      </c>
      <c r="CB2564" t="s">
        <v>4372</v>
      </c>
      <c r="CF2564" s="71"/>
      <c r="CG2564" s="71"/>
      <c r="EL2564" s="160"/>
      <c r="FA2564" s="78"/>
    </row>
    <row r="2565" spans="78:157">
      <c r="BZ2565" s="14" t="s">
        <v>2905</v>
      </c>
      <c r="CA2565" s="245">
        <v>41726.737824074073</v>
      </c>
      <c r="CB2565" t="s">
        <v>4373</v>
      </c>
      <c r="CF2565" s="71"/>
      <c r="CG2565" s="71"/>
      <c r="EL2565" s="160"/>
      <c r="FA2565" s="78"/>
    </row>
    <row r="2566" spans="78:157">
      <c r="BZ2566" s="14" t="s">
        <v>2907</v>
      </c>
      <c r="CA2566" s="245">
        <v>41726.737824074073</v>
      </c>
      <c r="CB2566" t="s">
        <v>4374</v>
      </c>
      <c r="CF2566" s="71"/>
      <c r="CG2566" s="71"/>
      <c r="EL2566" s="160"/>
      <c r="FA2566" s="78"/>
    </row>
    <row r="2567" spans="78:157">
      <c r="BZ2567" s="14" t="s">
        <v>2909</v>
      </c>
      <c r="CA2567" s="245">
        <v>41726.737824074073</v>
      </c>
      <c r="CB2567" t="s">
        <v>4375</v>
      </c>
      <c r="CF2567" s="71"/>
      <c r="CG2567" s="71"/>
      <c r="EL2567" s="160"/>
      <c r="FA2567" s="78"/>
    </row>
    <row r="2568" spans="78:157">
      <c r="BZ2568" s="14" t="s">
        <v>2454</v>
      </c>
      <c r="CA2568" s="245">
        <v>41726.737824074073</v>
      </c>
      <c r="CB2568" t="s">
        <v>2220</v>
      </c>
      <c r="CF2568" s="71"/>
      <c r="CG2568" s="71"/>
      <c r="EL2568" s="160"/>
      <c r="FA2568" s="78"/>
    </row>
    <row r="2569" spans="78:157">
      <c r="BZ2569" s="14" t="s">
        <v>427</v>
      </c>
      <c r="CA2569" s="245">
        <v>41726.737824074073</v>
      </c>
      <c r="CB2569" t="s">
        <v>4376</v>
      </c>
      <c r="CF2569" s="71"/>
      <c r="CG2569" s="71"/>
      <c r="EL2569" s="160"/>
      <c r="FA2569" s="78"/>
    </row>
    <row r="2570" spans="78:157">
      <c r="BZ2570" s="14" t="s">
        <v>2903</v>
      </c>
      <c r="CA2570" s="245">
        <v>41726.737824074073</v>
      </c>
      <c r="CB2570" t="s">
        <v>4377</v>
      </c>
      <c r="CF2570" s="71"/>
      <c r="CG2570" s="71"/>
      <c r="EL2570" s="160"/>
      <c r="FA2570" s="78"/>
    </row>
    <row r="2571" spans="78:157">
      <c r="BZ2571" s="14" t="s">
        <v>2905</v>
      </c>
      <c r="CA2571" s="245">
        <v>41726.737824074073</v>
      </c>
      <c r="CB2571" t="s">
        <v>4378</v>
      </c>
      <c r="CF2571" s="71"/>
      <c r="CG2571" s="71"/>
      <c r="EL2571" s="160"/>
      <c r="FA2571" s="78"/>
    </row>
    <row r="2572" spans="78:157">
      <c r="BZ2572" s="14" t="s">
        <v>2907</v>
      </c>
      <c r="CA2572" s="245">
        <v>41726.737835648149</v>
      </c>
      <c r="CB2572" t="s">
        <v>4379</v>
      </c>
      <c r="CF2572" s="71"/>
      <c r="CG2572" s="71"/>
      <c r="EL2572" s="160"/>
      <c r="FA2572" s="78"/>
    </row>
    <row r="2573" spans="78:157">
      <c r="BZ2573" s="14" t="s">
        <v>2909</v>
      </c>
      <c r="CA2573" s="245">
        <v>41726.737835648149</v>
      </c>
      <c r="CB2573" t="s">
        <v>4380</v>
      </c>
      <c r="CF2573" s="71"/>
      <c r="CG2573" s="71"/>
      <c r="EL2573" s="160"/>
      <c r="FA2573" s="78"/>
    </row>
    <row r="2574" spans="78:157">
      <c r="BZ2574" s="14" t="s">
        <v>2454</v>
      </c>
      <c r="CA2574" s="245">
        <v>41726.737835648149</v>
      </c>
      <c r="CB2574" t="s">
        <v>2220</v>
      </c>
      <c r="CF2574" s="71"/>
      <c r="CG2574" s="71"/>
      <c r="EL2574" s="160"/>
      <c r="FA2574" s="78"/>
    </row>
    <row r="2575" spans="78:157">
      <c r="BZ2575" s="14" t="s">
        <v>427</v>
      </c>
      <c r="CA2575" s="245">
        <v>41726.737835648149</v>
      </c>
      <c r="CB2575" t="s">
        <v>4381</v>
      </c>
      <c r="CF2575" s="71"/>
      <c r="CG2575" s="71"/>
      <c r="EL2575" s="160"/>
      <c r="FA2575" s="78"/>
    </row>
    <row r="2576" spans="78:157">
      <c r="BZ2576" s="14" t="s">
        <v>2903</v>
      </c>
      <c r="CA2576" s="245">
        <v>41726.737835648149</v>
      </c>
      <c r="CB2576" t="s">
        <v>4382</v>
      </c>
      <c r="CF2576" s="71"/>
      <c r="CG2576" s="71"/>
      <c r="EL2576" s="160"/>
      <c r="FA2576" s="78"/>
    </row>
    <row r="2577" spans="78:157">
      <c r="BZ2577" s="14" t="s">
        <v>2905</v>
      </c>
      <c r="CA2577" s="245">
        <v>41726.737835648149</v>
      </c>
      <c r="CB2577" t="s">
        <v>4383</v>
      </c>
      <c r="CF2577" s="71"/>
      <c r="CG2577" s="71"/>
      <c r="EL2577" s="160"/>
      <c r="FA2577" s="78"/>
    </row>
    <row r="2578" spans="78:157">
      <c r="BZ2578" s="14" t="s">
        <v>2907</v>
      </c>
      <c r="CA2578" s="245">
        <v>41726.737835648149</v>
      </c>
      <c r="CB2578" t="s">
        <v>4384</v>
      </c>
      <c r="CF2578" s="71"/>
      <c r="CG2578" s="71"/>
      <c r="EL2578" s="160"/>
      <c r="FA2578" s="78"/>
    </row>
    <row r="2579" spans="78:157">
      <c r="BZ2579" s="14" t="s">
        <v>2909</v>
      </c>
      <c r="CA2579" s="245">
        <v>41726.737847222219</v>
      </c>
      <c r="CB2579" t="s">
        <v>4385</v>
      </c>
      <c r="CF2579" s="71"/>
      <c r="CG2579" s="71"/>
      <c r="EL2579" s="160"/>
      <c r="FA2579" s="78"/>
    </row>
    <row r="2580" spans="78:157">
      <c r="BZ2580" s="14" t="s">
        <v>2454</v>
      </c>
      <c r="CA2580" s="245">
        <v>41726.737847222219</v>
      </c>
      <c r="CB2580" t="s">
        <v>2220</v>
      </c>
      <c r="CF2580" s="71"/>
      <c r="CG2580" s="71"/>
      <c r="EL2580" s="160"/>
      <c r="FA2580" s="78"/>
    </row>
    <row r="2581" spans="78:157">
      <c r="BZ2581" s="14" t="s">
        <v>427</v>
      </c>
      <c r="CA2581" s="245">
        <v>41726.737847222219</v>
      </c>
      <c r="CB2581" t="s">
        <v>4386</v>
      </c>
      <c r="CF2581" s="71"/>
      <c r="CG2581" s="71"/>
      <c r="EL2581" s="160"/>
      <c r="FA2581" s="78"/>
    </row>
    <row r="2582" spans="78:157">
      <c r="BZ2582" s="14" t="s">
        <v>2903</v>
      </c>
      <c r="CA2582" s="245">
        <v>41726.737847222219</v>
      </c>
      <c r="CB2582" t="s">
        <v>4387</v>
      </c>
      <c r="CF2582" s="71"/>
      <c r="CG2582" s="71"/>
      <c r="EL2582" s="160"/>
      <c r="FA2582" s="78"/>
    </row>
    <row r="2583" spans="78:157">
      <c r="BZ2583" s="14" t="s">
        <v>2905</v>
      </c>
      <c r="CA2583" s="245">
        <v>41726.737847222219</v>
      </c>
      <c r="CB2583" t="s">
        <v>4388</v>
      </c>
      <c r="CF2583" s="71"/>
      <c r="CG2583" s="71"/>
      <c r="EL2583" s="160"/>
      <c r="FA2583" s="78"/>
    </row>
    <row r="2584" spans="78:157">
      <c r="BZ2584" s="14" t="s">
        <v>2907</v>
      </c>
      <c r="CA2584" s="245">
        <v>41726.737847222219</v>
      </c>
      <c r="CB2584" t="s">
        <v>4389</v>
      </c>
      <c r="CF2584" s="71"/>
      <c r="CG2584" s="71"/>
      <c r="EL2584" s="160"/>
      <c r="FA2584" s="78"/>
    </row>
    <row r="2585" spans="78:157">
      <c r="BZ2585" s="14" t="s">
        <v>2909</v>
      </c>
      <c r="CA2585" s="245">
        <v>41726.737858796296</v>
      </c>
      <c r="CB2585" t="s">
        <v>4390</v>
      </c>
      <c r="CF2585" s="71"/>
      <c r="CG2585" s="71"/>
      <c r="EL2585" s="160"/>
      <c r="FA2585" s="78"/>
    </row>
    <row r="2586" spans="78:157">
      <c r="BZ2586" s="14" t="s">
        <v>2454</v>
      </c>
      <c r="CA2586" s="245">
        <v>41726.737858796296</v>
      </c>
      <c r="CB2586" t="s">
        <v>2220</v>
      </c>
      <c r="CF2586" s="71"/>
      <c r="CG2586" s="71"/>
      <c r="EL2586" s="160"/>
      <c r="FA2586" s="78"/>
    </row>
    <row r="2587" spans="78:157">
      <c r="BZ2587" s="14" t="s">
        <v>427</v>
      </c>
      <c r="CA2587" s="245">
        <v>41726.737858796296</v>
      </c>
      <c r="CB2587" t="s">
        <v>4391</v>
      </c>
      <c r="CF2587" s="71"/>
      <c r="CG2587" s="71"/>
      <c r="EL2587" s="160"/>
      <c r="FA2587" s="78"/>
    </row>
    <row r="2588" spans="78:157">
      <c r="BZ2588" s="14" t="s">
        <v>2903</v>
      </c>
      <c r="CA2588" s="245">
        <v>41726.737858796296</v>
      </c>
      <c r="CB2588" t="s">
        <v>4392</v>
      </c>
      <c r="CF2588" s="71"/>
      <c r="CG2588" s="71"/>
      <c r="EL2588" s="160"/>
      <c r="FA2588" s="78"/>
    </row>
    <row r="2589" spans="78:157">
      <c r="BZ2589" s="14" t="s">
        <v>2905</v>
      </c>
      <c r="CA2589" s="245">
        <v>41726.737858796296</v>
      </c>
      <c r="CB2589" t="s">
        <v>4393</v>
      </c>
      <c r="CF2589" s="71"/>
      <c r="CG2589" s="71"/>
      <c r="EL2589" s="160"/>
      <c r="FA2589" s="78"/>
    </row>
    <row r="2590" spans="78:157">
      <c r="BZ2590" s="14" t="s">
        <v>2907</v>
      </c>
      <c r="CA2590" s="245">
        <v>41726.737858796296</v>
      </c>
      <c r="CB2590" t="s">
        <v>4394</v>
      </c>
      <c r="CF2590" s="71"/>
      <c r="CG2590" s="71"/>
      <c r="EL2590" s="160"/>
      <c r="FA2590" s="78"/>
    </row>
    <row r="2591" spans="78:157">
      <c r="BZ2591" s="14" t="s">
        <v>2909</v>
      </c>
      <c r="CA2591" s="245">
        <v>41726.737858796296</v>
      </c>
      <c r="CB2591" t="s">
        <v>4395</v>
      </c>
      <c r="CF2591" s="71"/>
      <c r="CG2591" s="71"/>
      <c r="EL2591" s="160"/>
      <c r="FA2591" s="78"/>
    </row>
    <row r="2592" spans="78:157">
      <c r="BZ2592" s="14" t="s">
        <v>2454</v>
      </c>
      <c r="CA2592" s="245">
        <v>41726.737870370373</v>
      </c>
      <c r="CB2592" t="s">
        <v>2220</v>
      </c>
      <c r="CF2592" s="71"/>
      <c r="CG2592" s="71"/>
      <c r="EL2592" s="160"/>
      <c r="FA2592" s="78"/>
    </row>
    <row r="2593" spans="78:157">
      <c r="BZ2593" s="14" t="s">
        <v>427</v>
      </c>
      <c r="CA2593" s="245">
        <v>41726.737870370373</v>
      </c>
      <c r="CB2593" t="s">
        <v>4396</v>
      </c>
      <c r="CF2593" s="71"/>
      <c r="CG2593" s="71"/>
      <c r="EL2593" s="160"/>
      <c r="FA2593" s="78"/>
    </row>
    <row r="2594" spans="78:157">
      <c r="BZ2594" s="14" t="s">
        <v>2903</v>
      </c>
      <c r="CA2594" s="245">
        <v>41726.737870370373</v>
      </c>
      <c r="CB2594" t="s">
        <v>4397</v>
      </c>
      <c r="CF2594" s="71"/>
      <c r="CG2594" s="71"/>
      <c r="EL2594" s="160"/>
      <c r="FA2594" s="78"/>
    </row>
    <row r="2595" spans="78:157">
      <c r="BZ2595" s="14" t="s">
        <v>2905</v>
      </c>
      <c r="CA2595" s="245">
        <v>41726.737870370373</v>
      </c>
      <c r="CB2595" t="s">
        <v>4398</v>
      </c>
      <c r="CF2595" s="71"/>
      <c r="CG2595" s="71"/>
      <c r="EL2595" s="160"/>
      <c r="FA2595" s="78"/>
    </row>
    <row r="2596" spans="78:157">
      <c r="BZ2596" s="14" t="s">
        <v>2907</v>
      </c>
      <c r="CA2596" s="245">
        <v>41726.737870370373</v>
      </c>
      <c r="CB2596" t="s">
        <v>4399</v>
      </c>
      <c r="CF2596" s="71"/>
      <c r="CG2596" s="71"/>
      <c r="EL2596" s="160"/>
      <c r="FA2596" s="78"/>
    </row>
    <row r="2597" spans="78:157">
      <c r="BZ2597" s="14" t="s">
        <v>2909</v>
      </c>
      <c r="CA2597" s="245">
        <v>41726.737870370373</v>
      </c>
      <c r="CB2597" t="s">
        <v>4400</v>
      </c>
      <c r="CF2597" s="71"/>
      <c r="CG2597" s="71"/>
      <c r="EL2597" s="160"/>
      <c r="FA2597" s="78"/>
    </row>
    <row r="2598" spans="78:157">
      <c r="BZ2598" s="14" t="s">
        <v>2454</v>
      </c>
      <c r="CA2598" s="245">
        <v>41726.737881944442</v>
      </c>
      <c r="CB2598" t="s">
        <v>2220</v>
      </c>
      <c r="CF2598" s="71"/>
      <c r="CG2598" s="71"/>
      <c r="EL2598" s="160"/>
      <c r="FA2598" s="78"/>
    </row>
    <row r="2599" spans="78:157">
      <c r="BZ2599" s="14" t="s">
        <v>427</v>
      </c>
      <c r="CA2599" s="245">
        <v>41726.737881944442</v>
      </c>
      <c r="CB2599" t="s">
        <v>4401</v>
      </c>
      <c r="CF2599" s="71"/>
      <c r="CG2599" s="71"/>
      <c r="EL2599" s="160"/>
      <c r="FA2599" s="78"/>
    </row>
    <row r="2600" spans="78:157">
      <c r="BZ2600" s="14" t="s">
        <v>2903</v>
      </c>
      <c r="CA2600" s="245">
        <v>41726.737881944442</v>
      </c>
      <c r="CB2600" t="s">
        <v>4402</v>
      </c>
      <c r="CF2600" s="71"/>
      <c r="CG2600" s="71"/>
      <c r="EL2600" s="160"/>
      <c r="FA2600" s="78"/>
    </row>
    <row r="2601" spans="78:157">
      <c r="BZ2601" s="14" t="s">
        <v>2905</v>
      </c>
      <c r="CA2601" s="245">
        <v>41726.737881944442</v>
      </c>
      <c r="CB2601" t="s">
        <v>4403</v>
      </c>
      <c r="CF2601" s="71"/>
      <c r="CG2601" s="71"/>
      <c r="EL2601" s="160"/>
      <c r="FA2601" s="78"/>
    </row>
    <row r="2602" spans="78:157">
      <c r="BZ2602" s="14" t="s">
        <v>2907</v>
      </c>
      <c r="CA2602" s="245">
        <v>41726.737881944442</v>
      </c>
      <c r="CB2602" t="s">
        <v>4404</v>
      </c>
      <c r="CF2602" s="71"/>
      <c r="CG2602" s="71"/>
      <c r="EL2602" s="160"/>
      <c r="FA2602" s="78"/>
    </row>
    <row r="2603" spans="78:157">
      <c r="BZ2603" s="14" t="s">
        <v>2909</v>
      </c>
      <c r="CA2603" s="245">
        <v>41726.737881944442</v>
      </c>
      <c r="CB2603" t="s">
        <v>4405</v>
      </c>
      <c r="CF2603" s="71"/>
      <c r="CG2603" s="71"/>
      <c r="EL2603" s="160"/>
      <c r="FA2603" s="78"/>
    </row>
    <row r="2604" spans="78:157">
      <c r="BZ2604" s="14" t="s">
        <v>2454</v>
      </c>
      <c r="CA2604" s="245">
        <v>41726.737881944442</v>
      </c>
      <c r="CB2604" t="s">
        <v>2220</v>
      </c>
      <c r="CF2604" s="71"/>
      <c r="CG2604" s="71"/>
      <c r="EL2604" s="160"/>
      <c r="FA2604" s="78"/>
    </row>
    <row r="2605" spans="78:157">
      <c r="BZ2605" s="14" t="s">
        <v>427</v>
      </c>
      <c r="CA2605" s="245">
        <v>41726.737893518519</v>
      </c>
      <c r="CB2605" t="s">
        <v>4406</v>
      </c>
      <c r="CF2605" s="71"/>
      <c r="CG2605" s="71"/>
      <c r="EL2605" s="160"/>
      <c r="FA2605" s="78"/>
    </row>
    <row r="2606" spans="78:157">
      <c r="BZ2606" s="14" t="s">
        <v>2903</v>
      </c>
      <c r="CA2606" s="245">
        <v>41726.737893518519</v>
      </c>
      <c r="CB2606" t="s">
        <v>4407</v>
      </c>
      <c r="CF2606" s="71"/>
      <c r="CG2606" s="71"/>
      <c r="EL2606" s="160"/>
      <c r="FA2606" s="78"/>
    </row>
    <row r="2607" spans="78:157">
      <c r="BZ2607" s="14" t="s">
        <v>2905</v>
      </c>
      <c r="CA2607" s="245">
        <v>41726.737893518519</v>
      </c>
      <c r="CB2607" t="s">
        <v>4408</v>
      </c>
      <c r="CF2607" s="71"/>
      <c r="CG2607" s="71"/>
      <c r="EL2607" s="160"/>
      <c r="FA2607" s="78"/>
    </row>
    <row r="2608" spans="78:157">
      <c r="BZ2608" s="14" t="s">
        <v>2907</v>
      </c>
      <c r="CA2608" s="245">
        <v>41726.737893518519</v>
      </c>
      <c r="CB2608" t="s">
        <v>4409</v>
      </c>
      <c r="CF2608" s="71"/>
      <c r="CG2608" s="71"/>
      <c r="EL2608" s="160"/>
      <c r="FA2608" s="78"/>
    </row>
    <row r="2609" spans="78:157">
      <c r="BZ2609" s="14" t="s">
        <v>2909</v>
      </c>
      <c r="CA2609" s="245">
        <v>41726.737893518519</v>
      </c>
      <c r="CB2609" t="s">
        <v>4410</v>
      </c>
      <c r="CF2609" s="71"/>
      <c r="CG2609" s="71"/>
      <c r="EL2609" s="160"/>
      <c r="FA2609" s="78"/>
    </row>
    <row r="2610" spans="78:157">
      <c r="BZ2610" s="14" t="s">
        <v>2454</v>
      </c>
      <c r="CA2610" s="245">
        <v>41726.737893518519</v>
      </c>
      <c r="CB2610" t="s">
        <v>2220</v>
      </c>
      <c r="CF2610" s="71"/>
      <c r="CG2610" s="71"/>
      <c r="EL2610" s="160"/>
      <c r="FA2610" s="78"/>
    </row>
    <row r="2611" spans="78:157">
      <c r="BZ2611" s="14" t="s">
        <v>427</v>
      </c>
      <c r="CA2611" s="245">
        <v>41726.737893518519</v>
      </c>
      <c r="CB2611" t="s">
        <v>4411</v>
      </c>
      <c r="CF2611" s="71"/>
      <c r="CG2611" s="71"/>
      <c r="EL2611" s="160"/>
      <c r="FA2611" s="78"/>
    </row>
    <row r="2612" spans="78:157">
      <c r="BZ2612" s="14" t="s">
        <v>2903</v>
      </c>
      <c r="CA2612" s="245">
        <v>41726.737905092596</v>
      </c>
      <c r="CB2612" t="s">
        <v>4412</v>
      </c>
      <c r="CF2612" s="71"/>
      <c r="CG2612" s="71"/>
      <c r="EL2612" s="160"/>
      <c r="FA2612" s="78"/>
    </row>
    <row r="2613" spans="78:157">
      <c r="BZ2613" s="14" t="s">
        <v>2905</v>
      </c>
      <c r="CA2613" s="245">
        <v>41726.737905092596</v>
      </c>
      <c r="CB2613" t="s">
        <v>4413</v>
      </c>
      <c r="CF2613" s="71"/>
      <c r="CG2613" s="71"/>
      <c r="EL2613" s="160"/>
      <c r="FA2613" s="78"/>
    </row>
    <row r="2614" spans="78:157">
      <c r="BZ2614" s="14" t="s">
        <v>2907</v>
      </c>
      <c r="CA2614" s="245">
        <v>41726.737905092596</v>
      </c>
      <c r="CB2614" t="s">
        <v>4414</v>
      </c>
      <c r="CF2614" s="71"/>
      <c r="CG2614" s="71"/>
      <c r="EL2614" s="160"/>
      <c r="FA2614" s="78"/>
    </row>
    <row r="2615" spans="78:157">
      <c r="BZ2615" s="14" t="s">
        <v>2909</v>
      </c>
      <c r="CA2615" s="245">
        <v>41726.737905092596</v>
      </c>
      <c r="CB2615" t="s">
        <v>4415</v>
      </c>
      <c r="CF2615" s="71"/>
      <c r="CG2615" s="71"/>
      <c r="EL2615" s="160"/>
      <c r="FA2615" s="78"/>
    </row>
    <row r="2616" spans="78:157">
      <c r="BZ2616" s="14" t="s">
        <v>2454</v>
      </c>
      <c r="CA2616" s="245">
        <v>41726.737905092596</v>
      </c>
      <c r="CB2616" t="s">
        <v>2220</v>
      </c>
      <c r="CF2616" s="71"/>
      <c r="CG2616" s="71"/>
      <c r="EL2616" s="160"/>
      <c r="FA2616" s="78"/>
    </row>
    <row r="2617" spans="78:157">
      <c r="BZ2617" s="14" t="s">
        <v>427</v>
      </c>
      <c r="CA2617" s="245">
        <v>41726.737905092596</v>
      </c>
      <c r="CB2617" t="s">
        <v>4416</v>
      </c>
      <c r="CF2617" s="71"/>
      <c r="CG2617" s="71"/>
      <c r="EL2617" s="160"/>
      <c r="FA2617" s="78"/>
    </row>
    <row r="2618" spans="78:157">
      <c r="BZ2618" s="14" t="s">
        <v>2903</v>
      </c>
      <c r="CA2618" s="245">
        <v>41726.737916666665</v>
      </c>
      <c r="CB2618" t="s">
        <v>4417</v>
      </c>
      <c r="CF2618" s="71"/>
      <c r="CG2618" s="71"/>
      <c r="EL2618" s="160"/>
      <c r="FA2618" s="78"/>
    </row>
    <row r="2619" spans="78:157">
      <c r="BZ2619" s="14" t="s">
        <v>2905</v>
      </c>
      <c r="CA2619" s="245">
        <v>41726.737916666665</v>
      </c>
      <c r="CB2619" t="s">
        <v>4418</v>
      </c>
      <c r="CF2619" s="71"/>
      <c r="CG2619" s="71"/>
      <c r="EL2619" s="160"/>
      <c r="FA2619" s="78"/>
    </row>
    <row r="2620" spans="78:157">
      <c r="BZ2620" s="14" t="s">
        <v>2907</v>
      </c>
      <c r="CA2620" s="245">
        <v>41726.737916666665</v>
      </c>
      <c r="CB2620" t="s">
        <v>4419</v>
      </c>
      <c r="CF2620" s="71"/>
      <c r="CG2620" s="71"/>
      <c r="EL2620" s="160"/>
      <c r="FA2620" s="78"/>
    </row>
    <row r="2621" spans="78:157">
      <c r="BZ2621" s="14" t="s">
        <v>2909</v>
      </c>
      <c r="CA2621" s="245">
        <v>41726.737916666665</v>
      </c>
      <c r="CB2621" t="s">
        <v>4420</v>
      </c>
      <c r="CF2621" s="71"/>
      <c r="CG2621" s="71"/>
      <c r="EL2621" s="160"/>
      <c r="FA2621" s="78"/>
    </row>
    <row r="2622" spans="78:157">
      <c r="BZ2622" s="14" t="s">
        <v>2159</v>
      </c>
      <c r="CA2622" s="245">
        <v>41726.737916666665</v>
      </c>
      <c r="CB2622" t="s">
        <v>2220</v>
      </c>
      <c r="CF2622" s="71"/>
      <c r="CG2622" s="71"/>
      <c r="EL2622" s="160"/>
      <c r="FA2622" s="78"/>
    </row>
    <row r="2623" spans="78:157">
      <c r="BZ2623" s="14" t="s">
        <v>1446</v>
      </c>
      <c r="CA2623" s="245">
        <v>41726.737916666665</v>
      </c>
      <c r="CB2623" t="s">
        <v>2220</v>
      </c>
      <c r="CF2623" s="71"/>
      <c r="CG2623" s="71"/>
      <c r="EL2623" s="160"/>
      <c r="FA2623" s="78"/>
    </row>
    <row r="2624" spans="78:157">
      <c r="BZ2624" s="14" t="s">
        <v>526</v>
      </c>
      <c r="CA2624" s="245">
        <v>41726.737928240742</v>
      </c>
      <c r="CB2624" t="s">
        <v>2220</v>
      </c>
      <c r="CF2624" s="71"/>
      <c r="CG2624" s="71"/>
      <c r="EL2624" s="160"/>
      <c r="FA2624" s="78"/>
    </row>
    <row r="2625" spans="78:157">
      <c r="BZ2625" s="14" t="s">
        <v>427</v>
      </c>
      <c r="CA2625" s="245">
        <v>41726.737928240742</v>
      </c>
      <c r="CB2625" t="s">
        <v>4421</v>
      </c>
      <c r="CF2625" s="71"/>
      <c r="CG2625" s="71"/>
      <c r="EL2625" s="160"/>
      <c r="FA2625" s="78"/>
    </row>
    <row r="2626" spans="78:157">
      <c r="BZ2626" s="14" t="s">
        <v>2889</v>
      </c>
      <c r="CA2626" s="245">
        <v>41761.425902777781</v>
      </c>
      <c r="CB2626" t="s">
        <v>2890</v>
      </c>
      <c r="CF2626" s="71"/>
      <c r="CG2626" s="71"/>
      <c r="EL2626" s="160"/>
      <c r="FA2626" s="78"/>
    </row>
    <row r="2627" spans="78:157">
      <c r="BZ2627" s="14" t="s">
        <v>2891</v>
      </c>
      <c r="CA2627" s="245">
        <v>41761.425902777781</v>
      </c>
      <c r="CB2627" t="s">
        <v>2892</v>
      </c>
      <c r="CF2627" s="71"/>
      <c r="CG2627" s="71"/>
      <c r="EL2627" s="160"/>
      <c r="FA2627" s="78"/>
    </row>
    <row r="2628" spans="78:157">
      <c r="BZ2628" s="14" t="s">
        <v>2893</v>
      </c>
      <c r="CA2628" s="245">
        <v>41761.42591435185</v>
      </c>
      <c r="CB2628" t="s">
        <v>2894</v>
      </c>
      <c r="CF2628" s="71"/>
      <c r="CG2628" s="71"/>
      <c r="EL2628" s="160"/>
      <c r="FA2628" s="78"/>
    </row>
    <row r="2629" spans="78:157">
      <c r="BZ2629" s="14" t="s">
        <v>2296</v>
      </c>
      <c r="CA2629" s="245">
        <v>41761.426226851851</v>
      </c>
      <c r="CB2629" t="s">
        <v>4422</v>
      </c>
      <c r="CF2629" s="71"/>
      <c r="CG2629" s="71"/>
      <c r="EL2629" s="160"/>
      <c r="FA2629" s="78"/>
    </row>
    <row r="2630" spans="78:157">
      <c r="BZ2630" s="14" t="s">
        <v>2296</v>
      </c>
      <c r="CA2630" s="245">
        <v>41761.426226851851</v>
      </c>
      <c r="CB2630" t="s">
        <v>4422</v>
      </c>
      <c r="CF2630" s="71"/>
      <c r="CG2630" s="71"/>
      <c r="EL2630" s="160"/>
      <c r="FA2630" s="78"/>
    </row>
    <row r="2631" spans="78:157">
      <c r="BZ2631" s="14" t="s">
        <v>4423</v>
      </c>
      <c r="CA2631" s="245">
        <v>41761.426238425927</v>
      </c>
      <c r="CB2631" t="s">
        <v>2220</v>
      </c>
      <c r="CF2631" s="71"/>
      <c r="CG2631" s="71"/>
      <c r="EL2631" s="160"/>
      <c r="FA2631" s="78"/>
    </row>
    <row r="2632" spans="78:157">
      <c r="BZ2632" s="14" t="s">
        <v>2296</v>
      </c>
      <c r="CA2632" s="245">
        <v>41761.426319444443</v>
      </c>
      <c r="CB2632" t="s">
        <v>4424</v>
      </c>
      <c r="CF2632" s="71"/>
      <c r="CG2632" s="71"/>
      <c r="EL2632" s="160"/>
      <c r="FA2632" s="78"/>
    </row>
    <row r="2633" spans="78:157">
      <c r="BZ2633" s="14" t="s">
        <v>2296</v>
      </c>
      <c r="CA2633" s="245">
        <v>41761.42633101852</v>
      </c>
      <c r="CB2633" t="s">
        <v>4425</v>
      </c>
      <c r="CF2633" s="71"/>
      <c r="CG2633" s="71"/>
      <c r="EL2633" s="160"/>
      <c r="FA2633" s="78"/>
    </row>
    <row r="2634" spans="78:157">
      <c r="BZ2634" s="14" t="s">
        <v>2296</v>
      </c>
      <c r="CA2634" s="245">
        <v>41761.426388888889</v>
      </c>
      <c r="CB2634" t="s">
        <v>4426</v>
      </c>
      <c r="CF2634" s="71"/>
      <c r="CG2634" s="71"/>
      <c r="EL2634" s="160"/>
      <c r="FA2634" s="78"/>
    </row>
    <row r="2635" spans="78:157">
      <c r="BZ2635" s="14" t="s">
        <v>2296</v>
      </c>
      <c r="CA2635" s="245">
        <v>41761.426400462966</v>
      </c>
      <c r="CB2635" t="s">
        <v>4427</v>
      </c>
      <c r="CF2635" s="71"/>
      <c r="CG2635" s="71"/>
      <c r="EL2635" s="160"/>
      <c r="FA2635" s="78"/>
    </row>
    <row r="2636" spans="78:157">
      <c r="BZ2636" s="14" t="s">
        <v>2296</v>
      </c>
      <c r="CA2636" s="245">
        <v>41761.426458333335</v>
      </c>
      <c r="CB2636" t="s">
        <v>4428</v>
      </c>
      <c r="CF2636" s="71"/>
      <c r="CG2636" s="71"/>
      <c r="EL2636" s="160"/>
      <c r="FA2636" s="78"/>
    </row>
    <row r="2637" spans="78:157">
      <c r="BZ2637" s="14" t="s">
        <v>2296</v>
      </c>
      <c r="CA2637" s="245">
        <v>41761.426458333335</v>
      </c>
      <c r="CB2637" t="s">
        <v>4429</v>
      </c>
      <c r="CF2637" s="71"/>
      <c r="CG2637" s="71"/>
      <c r="EL2637" s="160"/>
      <c r="FA2637" s="78"/>
    </row>
    <row r="2638" spans="78:157">
      <c r="BZ2638" s="14" t="s">
        <v>2159</v>
      </c>
      <c r="CA2638" s="245">
        <v>41761.426481481481</v>
      </c>
      <c r="CB2638" t="s">
        <v>2220</v>
      </c>
      <c r="CF2638" s="71"/>
      <c r="CG2638" s="71"/>
      <c r="EL2638" s="160"/>
      <c r="FA2638" s="78"/>
    </row>
    <row r="2639" spans="78:157">
      <c r="BZ2639" s="14" t="s">
        <v>1446</v>
      </c>
      <c r="CA2639" s="245">
        <v>41761.426493055558</v>
      </c>
      <c r="CB2639" t="s">
        <v>2220</v>
      </c>
      <c r="CF2639" s="71"/>
      <c r="CG2639" s="71"/>
      <c r="EL2639" s="160"/>
      <c r="FA2639" s="78"/>
    </row>
    <row r="2640" spans="78:157">
      <c r="BZ2640" s="14" t="s">
        <v>526</v>
      </c>
      <c r="CA2640" s="245">
        <v>41761.426493055558</v>
      </c>
      <c r="CB2640" t="s">
        <v>2220</v>
      </c>
      <c r="CF2640" s="71"/>
      <c r="CG2640" s="71"/>
      <c r="EL2640" s="160"/>
      <c r="FA2640" s="78"/>
    </row>
    <row r="2641" spans="78:157">
      <c r="BZ2641" s="14" t="s">
        <v>2296</v>
      </c>
      <c r="CA2641" s="245">
        <v>41761.426527777781</v>
      </c>
      <c r="CB2641" t="s">
        <v>4430</v>
      </c>
      <c r="CF2641" s="71"/>
      <c r="CG2641" s="71"/>
      <c r="EL2641" s="160"/>
      <c r="FA2641" s="78"/>
    </row>
    <row r="2642" spans="78:157">
      <c r="BZ2642" s="14" t="s">
        <v>2296</v>
      </c>
      <c r="CA2642" s="245">
        <v>41761.426527777781</v>
      </c>
      <c r="CB2642" t="s">
        <v>4430</v>
      </c>
      <c r="CF2642" s="71"/>
      <c r="CG2642" s="71"/>
      <c r="EL2642" s="160"/>
      <c r="FA2642" s="78"/>
    </row>
    <row r="2643" spans="78:157">
      <c r="BZ2643" s="14" t="s">
        <v>4431</v>
      </c>
      <c r="CA2643" s="245">
        <v>41761.426527777781</v>
      </c>
      <c r="CB2643" t="s">
        <v>2220</v>
      </c>
      <c r="CF2643" s="71"/>
      <c r="CG2643" s="71"/>
      <c r="EL2643" s="160"/>
      <c r="FA2643" s="78"/>
    </row>
    <row r="2644" spans="78:157">
      <c r="BZ2644" s="14" t="s">
        <v>4432</v>
      </c>
      <c r="CA2644" s="245">
        <v>41761.432268518518</v>
      </c>
      <c r="CB2644" t="s">
        <v>2220</v>
      </c>
      <c r="CF2644" s="71"/>
      <c r="CG2644" s="71"/>
      <c r="EL2644" s="160"/>
      <c r="FA2644" s="78"/>
    </row>
    <row r="2645" spans="78:157">
      <c r="BZ2645" s="14" t="s">
        <v>4433</v>
      </c>
      <c r="CA2645" s="245">
        <v>41761.432268518518</v>
      </c>
      <c r="CB2645" t="s">
        <v>4434</v>
      </c>
      <c r="CF2645" s="71"/>
      <c r="CG2645" s="71"/>
      <c r="EL2645" s="160"/>
      <c r="FA2645" s="78"/>
    </row>
    <row r="2646" spans="78:157">
      <c r="BZ2646" s="14" t="s">
        <v>4433</v>
      </c>
      <c r="CA2646" s="245">
        <v>41761.432280092595</v>
      </c>
      <c r="CB2646" t="s">
        <v>4435</v>
      </c>
      <c r="CF2646" s="71"/>
      <c r="CG2646" s="71"/>
      <c r="EL2646" s="160"/>
      <c r="FA2646" s="78"/>
    </row>
    <row r="2647" spans="78:157">
      <c r="BZ2647" s="14" t="s">
        <v>4433</v>
      </c>
      <c r="CA2647" s="245">
        <v>41761.432280092595</v>
      </c>
      <c r="CB2647" t="s">
        <v>4436</v>
      </c>
      <c r="CF2647" s="71"/>
      <c r="CG2647" s="71"/>
      <c r="EL2647" s="160"/>
      <c r="FA2647" s="78"/>
    </row>
    <row r="2648" spans="78:157">
      <c r="BZ2648" s="14" t="s">
        <v>4433</v>
      </c>
      <c r="CA2648" s="245">
        <v>41761.432291666664</v>
      </c>
      <c r="CB2648" t="s">
        <v>4436</v>
      </c>
      <c r="CF2648" s="71"/>
      <c r="CG2648" s="71"/>
      <c r="EL2648" s="160"/>
      <c r="FA2648" s="78"/>
    </row>
    <row r="2649" spans="78:157">
      <c r="BZ2649" s="14" t="s">
        <v>4437</v>
      </c>
      <c r="CA2649" s="245">
        <v>41761.432291666664</v>
      </c>
      <c r="CB2649" t="s">
        <v>4438</v>
      </c>
      <c r="CF2649" s="71"/>
      <c r="CG2649" s="71"/>
      <c r="EL2649" s="160"/>
      <c r="FA2649" s="78"/>
    </row>
    <row r="2650" spans="78:157">
      <c r="BZ2650" s="14" t="s">
        <v>4437</v>
      </c>
      <c r="CA2650" s="245">
        <v>41761.432291666664</v>
      </c>
      <c r="CB2650" t="s">
        <v>4438</v>
      </c>
      <c r="CF2650" s="71"/>
      <c r="CG2650" s="71"/>
      <c r="EL2650" s="160"/>
      <c r="FA2650" s="78"/>
    </row>
    <row r="2651" spans="78:157">
      <c r="BZ2651" s="14" t="s">
        <v>2296</v>
      </c>
      <c r="CA2651" s="245">
        <v>41761.432291666664</v>
      </c>
      <c r="CB2651" t="s">
        <v>4439</v>
      </c>
      <c r="CF2651" s="71"/>
      <c r="CG2651" s="71"/>
      <c r="EL2651" s="160"/>
      <c r="FA2651" s="78"/>
    </row>
    <row r="2652" spans="78:157">
      <c r="BZ2652" s="14" t="s">
        <v>4440</v>
      </c>
      <c r="CA2652" s="245">
        <v>41761.432303240741</v>
      </c>
      <c r="CB2652" t="s">
        <v>2220</v>
      </c>
      <c r="CF2652" s="71"/>
      <c r="CG2652" s="71"/>
      <c r="EL2652" s="160"/>
      <c r="FA2652" s="78"/>
    </row>
    <row r="2653" spans="78:157">
      <c r="BZ2653" s="14" t="s">
        <v>4433</v>
      </c>
      <c r="CA2653" s="245">
        <v>41761.432303240741</v>
      </c>
      <c r="CB2653" t="s">
        <v>4441</v>
      </c>
      <c r="CF2653" s="71"/>
      <c r="CG2653" s="71"/>
      <c r="EL2653" s="160"/>
      <c r="FA2653" s="78"/>
    </row>
    <row r="2654" spans="78:157">
      <c r="BZ2654" s="14" t="s">
        <v>4433</v>
      </c>
      <c r="CA2654" s="245">
        <v>41761.432303240741</v>
      </c>
      <c r="CB2654" t="s">
        <v>4441</v>
      </c>
      <c r="CF2654" s="71"/>
      <c r="CG2654" s="71"/>
      <c r="EL2654" s="160"/>
      <c r="FA2654" s="78"/>
    </row>
    <row r="2655" spans="78:157">
      <c r="BZ2655" s="14" t="s">
        <v>4437</v>
      </c>
      <c r="CA2655" s="245">
        <v>41761.432303240741</v>
      </c>
      <c r="CB2655" t="s">
        <v>4442</v>
      </c>
      <c r="CF2655" s="71"/>
      <c r="CG2655" s="71"/>
      <c r="EL2655" s="160"/>
      <c r="FA2655" s="78"/>
    </row>
    <row r="2656" spans="78:157">
      <c r="BZ2656" s="14" t="s">
        <v>4437</v>
      </c>
      <c r="CA2656" s="245">
        <v>41761.432314814818</v>
      </c>
      <c r="CB2656" t="s">
        <v>4442</v>
      </c>
      <c r="CF2656" s="71"/>
      <c r="CG2656" s="71"/>
      <c r="EL2656" s="160"/>
      <c r="FA2656" s="78"/>
    </row>
    <row r="2657" spans="78:157">
      <c r="BZ2657" s="14" t="s">
        <v>2296</v>
      </c>
      <c r="CA2657" s="245">
        <v>41761.432314814818</v>
      </c>
      <c r="CB2657" t="s">
        <v>4443</v>
      </c>
      <c r="CF2657" s="71"/>
      <c r="CG2657" s="71"/>
      <c r="EL2657" s="160"/>
      <c r="FA2657" s="78"/>
    </row>
    <row r="2658" spans="78:157">
      <c r="BZ2658" s="14" t="s">
        <v>2296</v>
      </c>
      <c r="CA2658" s="245">
        <v>41761.432569444441</v>
      </c>
      <c r="CB2658" t="s">
        <v>4422</v>
      </c>
      <c r="CF2658" s="71"/>
      <c r="CG2658" s="71"/>
      <c r="EL2658" s="160"/>
      <c r="FA2658" s="78"/>
    </row>
    <row r="2659" spans="78:157">
      <c r="BZ2659" s="14" t="s">
        <v>2296</v>
      </c>
      <c r="CA2659" s="245">
        <v>41761.432581018518</v>
      </c>
      <c r="CB2659" t="s">
        <v>4422</v>
      </c>
      <c r="CF2659" s="71"/>
      <c r="CG2659" s="71"/>
      <c r="EL2659" s="160"/>
      <c r="FA2659" s="78"/>
    </row>
    <row r="2660" spans="78:157">
      <c r="BZ2660" s="14" t="s">
        <v>4423</v>
      </c>
      <c r="CA2660" s="245">
        <v>41761.432581018518</v>
      </c>
      <c r="CB2660" t="s">
        <v>2220</v>
      </c>
      <c r="CF2660" s="71"/>
      <c r="CG2660" s="71"/>
      <c r="EL2660" s="160"/>
      <c r="FA2660" s="78"/>
    </row>
    <row r="2661" spans="78:157">
      <c r="BZ2661" s="14" t="s">
        <v>2296</v>
      </c>
      <c r="CA2661" s="245">
        <v>41761.432673611111</v>
      </c>
      <c r="CB2661" t="s">
        <v>4444</v>
      </c>
      <c r="CF2661" s="71"/>
      <c r="CG2661" s="71"/>
      <c r="EL2661" s="160"/>
      <c r="FA2661" s="78"/>
    </row>
    <row r="2662" spans="78:157">
      <c r="BZ2662" s="14" t="s">
        <v>2296</v>
      </c>
      <c r="CA2662" s="245">
        <v>41761.432673611111</v>
      </c>
      <c r="CB2662" t="s">
        <v>4445</v>
      </c>
      <c r="CF2662" s="71"/>
      <c r="CG2662" s="71"/>
      <c r="EL2662" s="160"/>
      <c r="FA2662" s="78"/>
    </row>
    <row r="2663" spans="78:157">
      <c r="BZ2663" s="14" t="s">
        <v>2296</v>
      </c>
      <c r="CA2663" s="245">
        <v>41761.43273148148</v>
      </c>
      <c r="CB2663" t="s">
        <v>4446</v>
      </c>
      <c r="CF2663" s="71"/>
      <c r="CG2663" s="71"/>
      <c r="EL2663" s="160"/>
      <c r="FA2663" s="78"/>
    </row>
    <row r="2664" spans="78:157">
      <c r="BZ2664" s="14" t="s">
        <v>2296</v>
      </c>
      <c r="CA2664" s="245">
        <v>41761.432743055557</v>
      </c>
      <c r="CB2664" t="s">
        <v>4447</v>
      </c>
      <c r="CF2664" s="71"/>
      <c r="CG2664" s="71"/>
      <c r="EL2664" s="160"/>
      <c r="FA2664" s="78"/>
    </row>
    <row r="2665" spans="78:157">
      <c r="BZ2665" s="14" t="s">
        <v>2296</v>
      </c>
      <c r="CA2665" s="245">
        <v>41761.432800925926</v>
      </c>
      <c r="CB2665" t="s">
        <v>4448</v>
      </c>
      <c r="CF2665" s="71"/>
      <c r="CG2665" s="71"/>
      <c r="EL2665" s="160"/>
      <c r="FA2665" s="78"/>
    </row>
    <row r="2666" spans="78:157">
      <c r="BZ2666" s="14" t="s">
        <v>2296</v>
      </c>
      <c r="CA2666" s="245">
        <v>41761.432812500003</v>
      </c>
      <c r="CB2666" t="s">
        <v>4449</v>
      </c>
      <c r="CF2666" s="71"/>
      <c r="CG2666" s="71"/>
      <c r="EL2666" s="160"/>
      <c r="FA2666" s="78"/>
    </row>
    <row r="2667" spans="78:157">
      <c r="BZ2667" s="14" t="s">
        <v>2296</v>
      </c>
      <c r="CA2667" s="245">
        <v>41761.432870370372</v>
      </c>
      <c r="CB2667" t="s">
        <v>4450</v>
      </c>
      <c r="CF2667" s="71"/>
      <c r="CG2667" s="71"/>
      <c r="EL2667" s="160"/>
      <c r="FA2667" s="78"/>
    </row>
    <row r="2668" spans="78:157">
      <c r="BZ2668" s="14" t="s">
        <v>2296</v>
      </c>
      <c r="CA2668" s="245">
        <v>41761.432870370372</v>
      </c>
      <c r="CB2668" t="s">
        <v>4451</v>
      </c>
      <c r="CF2668" s="71"/>
      <c r="CG2668" s="71"/>
      <c r="EL2668" s="160"/>
      <c r="FA2668" s="78"/>
    </row>
    <row r="2669" spans="78:157">
      <c r="BZ2669" s="14" t="s">
        <v>2296</v>
      </c>
      <c r="CA2669" s="245">
        <v>41761.432939814818</v>
      </c>
      <c r="CB2669" t="s">
        <v>4452</v>
      </c>
      <c r="CF2669" s="71"/>
      <c r="CG2669" s="71"/>
      <c r="EL2669" s="160"/>
      <c r="FA2669" s="78"/>
    </row>
    <row r="2670" spans="78:157">
      <c r="BZ2670" s="14" t="s">
        <v>2296</v>
      </c>
      <c r="CA2670" s="245">
        <v>41761.432939814818</v>
      </c>
      <c r="CB2670" t="s">
        <v>4453</v>
      </c>
      <c r="CF2670" s="71"/>
      <c r="CG2670" s="71"/>
      <c r="EL2670" s="160"/>
      <c r="FA2670" s="78"/>
    </row>
    <row r="2671" spans="78:157">
      <c r="BZ2671" s="14" t="s">
        <v>2296</v>
      </c>
      <c r="CA2671" s="245">
        <v>41761.432997685188</v>
      </c>
      <c r="CB2671" t="s">
        <v>4454</v>
      </c>
      <c r="CF2671" s="71"/>
      <c r="CG2671" s="71"/>
      <c r="EL2671" s="160"/>
      <c r="FA2671" s="78"/>
    </row>
    <row r="2672" spans="78:157">
      <c r="BZ2672" s="14" t="s">
        <v>2296</v>
      </c>
      <c r="CA2672" s="245">
        <v>41761.433009259257</v>
      </c>
      <c r="CB2672" t="s">
        <v>4455</v>
      </c>
      <c r="CF2672" s="71"/>
      <c r="CG2672" s="71"/>
      <c r="EL2672" s="160"/>
      <c r="FA2672" s="78"/>
    </row>
    <row r="2673" spans="78:157">
      <c r="BZ2673" s="14" t="s">
        <v>2296</v>
      </c>
      <c r="CA2673" s="245">
        <v>41761.433067129627</v>
      </c>
      <c r="CB2673" t="s">
        <v>4456</v>
      </c>
      <c r="CF2673" s="71"/>
      <c r="CG2673" s="71"/>
      <c r="EL2673" s="160"/>
      <c r="FA2673" s="78"/>
    </row>
    <row r="2674" spans="78:157">
      <c r="BZ2674" s="14" t="s">
        <v>2296</v>
      </c>
      <c r="CA2674" s="245">
        <v>41761.433078703703</v>
      </c>
      <c r="CB2674" t="s">
        <v>4457</v>
      </c>
      <c r="CF2674" s="71"/>
      <c r="CG2674" s="71"/>
      <c r="EL2674" s="160"/>
      <c r="FA2674" s="78"/>
    </row>
    <row r="2675" spans="78:157">
      <c r="BZ2675" s="14" t="s">
        <v>2296</v>
      </c>
      <c r="CA2675" s="245">
        <v>41761.433136574073</v>
      </c>
      <c r="CB2675" t="s">
        <v>4458</v>
      </c>
      <c r="CF2675" s="71"/>
      <c r="CG2675" s="71"/>
      <c r="EL2675" s="160"/>
      <c r="FA2675" s="78"/>
    </row>
    <row r="2676" spans="78:157">
      <c r="BZ2676" s="14" t="s">
        <v>2296</v>
      </c>
      <c r="CA2676" s="245">
        <v>41761.433136574073</v>
      </c>
      <c r="CB2676" t="s">
        <v>4459</v>
      </c>
      <c r="CF2676" s="71"/>
      <c r="CG2676" s="71"/>
      <c r="EL2676" s="160"/>
      <c r="FA2676" s="78"/>
    </row>
    <row r="2677" spans="78:157">
      <c r="BZ2677" s="14" t="s">
        <v>2296</v>
      </c>
      <c r="CA2677" s="245">
        <v>41761.433206018519</v>
      </c>
      <c r="CB2677" t="s">
        <v>4460</v>
      </c>
      <c r="CF2677" s="71"/>
      <c r="CG2677" s="71"/>
      <c r="EL2677" s="160"/>
      <c r="FA2677" s="78"/>
    </row>
    <row r="2678" spans="78:157">
      <c r="BZ2678" s="14" t="s">
        <v>2296</v>
      </c>
      <c r="CA2678" s="245">
        <v>41761.433206018519</v>
      </c>
      <c r="CB2678" t="s">
        <v>4461</v>
      </c>
      <c r="CF2678" s="71"/>
      <c r="CG2678" s="71"/>
      <c r="EL2678" s="160"/>
      <c r="FA2678" s="78"/>
    </row>
    <row r="2679" spans="78:157">
      <c r="BZ2679" s="14" t="s">
        <v>2296</v>
      </c>
      <c r="CA2679" s="245">
        <v>41761.433275462965</v>
      </c>
      <c r="CB2679" t="s">
        <v>4462</v>
      </c>
      <c r="CF2679" s="71"/>
      <c r="CG2679" s="71"/>
      <c r="EL2679" s="160"/>
      <c r="FA2679" s="78"/>
    </row>
    <row r="2680" spans="78:157">
      <c r="BZ2680" s="14" t="s">
        <v>2296</v>
      </c>
      <c r="CA2680" s="245">
        <v>41761.433275462965</v>
      </c>
      <c r="CB2680" t="s">
        <v>4462</v>
      </c>
      <c r="CF2680" s="71"/>
      <c r="CG2680" s="71"/>
      <c r="EL2680" s="160"/>
      <c r="FA2680" s="78"/>
    </row>
    <row r="2681" spans="78:157">
      <c r="BZ2681" s="14" t="s">
        <v>4431</v>
      </c>
      <c r="CA2681" s="245">
        <v>41761.433275462965</v>
      </c>
      <c r="CB2681" t="s">
        <v>2220</v>
      </c>
      <c r="CF2681" s="71"/>
      <c r="CG2681" s="71"/>
      <c r="EL2681" s="160"/>
      <c r="FA2681" s="78"/>
    </row>
    <row r="2682" spans="78:157">
      <c r="BZ2682" s="14" t="s">
        <v>4432</v>
      </c>
      <c r="CA2682" s="245">
        <v>41761.433576388888</v>
      </c>
      <c r="CB2682" t="s">
        <v>2220</v>
      </c>
      <c r="CF2682" s="71"/>
      <c r="CG2682" s="71"/>
      <c r="EL2682" s="160"/>
      <c r="FA2682" s="78"/>
    </row>
    <row r="2683" spans="78:157">
      <c r="BZ2683" s="14" t="s">
        <v>4433</v>
      </c>
      <c r="CA2683" s="245">
        <v>41761.433576388888</v>
      </c>
      <c r="CB2683" t="s">
        <v>4463</v>
      </c>
      <c r="CF2683" s="71"/>
      <c r="CG2683" s="71"/>
      <c r="EL2683" s="160"/>
      <c r="FA2683" s="78"/>
    </row>
    <row r="2684" spans="78:157">
      <c r="BZ2684" s="14" t="s">
        <v>4433</v>
      </c>
      <c r="CA2684" s="245">
        <v>41761.433576388888</v>
      </c>
      <c r="CB2684" t="s">
        <v>4464</v>
      </c>
      <c r="CF2684" s="71"/>
      <c r="CG2684" s="71"/>
      <c r="EL2684" s="160"/>
      <c r="FA2684" s="78"/>
    </row>
    <row r="2685" spans="78:157">
      <c r="BZ2685" s="14" t="s">
        <v>4433</v>
      </c>
      <c r="CA2685" s="245">
        <v>41761.433587962965</v>
      </c>
      <c r="CB2685" t="s">
        <v>4465</v>
      </c>
      <c r="CF2685" s="71"/>
      <c r="CG2685" s="71"/>
      <c r="EL2685" s="160"/>
      <c r="FA2685" s="78"/>
    </row>
    <row r="2686" spans="78:157">
      <c r="BZ2686" s="14" t="s">
        <v>4433</v>
      </c>
      <c r="CA2686" s="245">
        <v>41761.433587962965</v>
      </c>
      <c r="CB2686" t="s">
        <v>4465</v>
      </c>
      <c r="CF2686" s="71"/>
      <c r="CG2686" s="71"/>
      <c r="EL2686" s="160"/>
      <c r="FA2686" s="78"/>
    </row>
    <row r="2687" spans="78:157">
      <c r="BZ2687" s="14" t="s">
        <v>4437</v>
      </c>
      <c r="CA2687" s="245">
        <v>41761.433587962965</v>
      </c>
      <c r="CB2687" t="s">
        <v>4466</v>
      </c>
      <c r="CF2687" s="71"/>
      <c r="CG2687" s="71"/>
      <c r="EL2687" s="160"/>
      <c r="FA2687" s="78"/>
    </row>
    <row r="2688" spans="78:157">
      <c r="BZ2688" s="14" t="s">
        <v>4437</v>
      </c>
      <c r="CA2688" s="245">
        <v>41761.433599537035</v>
      </c>
      <c r="CB2688" t="s">
        <v>4466</v>
      </c>
      <c r="CF2688" s="71"/>
      <c r="CG2688" s="71"/>
      <c r="EL2688" s="160"/>
      <c r="FA2688" s="78"/>
    </row>
    <row r="2689" spans="78:157">
      <c r="BZ2689" s="14" t="s">
        <v>2296</v>
      </c>
      <c r="CA2689" s="245">
        <v>41761.433599537035</v>
      </c>
      <c r="CB2689" t="s">
        <v>4467</v>
      </c>
      <c r="CF2689" s="71"/>
      <c r="CG2689" s="71"/>
      <c r="EL2689" s="160"/>
      <c r="FA2689" s="78"/>
    </row>
    <row r="2690" spans="78:157">
      <c r="BZ2690" s="14" t="s">
        <v>4468</v>
      </c>
      <c r="CA2690" s="245">
        <v>41761.433599537035</v>
      </c>
      <c r="CB2690" t="s">
        <v>2220</v>
      </c>
      <c r="CF2690" s="71"/>
      <c r="CG2690" s="71"/>
      <c r="EL2690" s="160"/>
      <c r="FA2690" s="78"/>
    </row>
    <row r="2691" spans="78:157">
      <c r="BZ2691" s="14" t="s">
        <v>4433</v>
      </c>
      <c r="CA2691" s="245">
        <v>41761.433599537035</v>
      </c>
      <c r="CB2691" t="s">
        <v>4469</v>
      </c>
      <c r="CF2691" s="71"/>
      <c r="CG2691" s="71"/>
      <c r="EL2691" s="160"/>
      <c r="FA2691" s="78"/>
    </row>
    <row r="2692" spans="78:157">
      <c r="BZ2692" s="14" t="s">
        <v>4433</v>
      </c>
      <c r="CA2692" s="245">
        <v>41761.433611111112</v>
      </c>
      <c r="CB2692" t="s">
        <v>4470</v>
      </c>
      <c r="CF2692" s="71"/>
      <c r="CG2692" s="71"/>
      <c r="EL2692" s="160"/>
      <c r="FA2692" s="78"/>
    </row>
    <row r="2693" spans="78:157">
      <c r="BZ2693" s="14" t="s">
        <v>4433</v>
      </c>
      <c r="CA2693" s="245">
        <v>41761.433611111112</v>
      </c>
      <c r="CB2693" t="s">
        <v>4471</v>
      </c>
      <c r="CF2693" s="71"/>
      <c r="CG2693" s="71"/>
      <c r="EL2693" s="160"/>
      <c r="FA2693" s="78"/>
    </row>
    <row r="2694" spans="78:157">
      <c r="BZ2694" s="14" t="s">
        <v>4433</v>
      </c>
      <c r="CA2694" s="245">
        <v>41761.433622685188</v>
      </c>
      <c r="CB2694" t="s">
        <v>4471</v>
      </c>
      <c r="CF2694" s="71"/>
      <c r="CG2694" s="71"/>
      <c r="EL2694" s="160"/>
      <c r="FA2694" s="78"/>
    </row>
    <row r="2695" spans="78:157">
      <c r="BZ2695" s="14" t="s">
        <v>4437</v>
      </c>
      <c r="CA2695" s="245">
        <v>41761.433622685188</v>
      </c>
      <c r="CB2695" t="s">
        <v>4472</v>
      </c>
      <c r="CF2695" s="71"/>
      <c r="CG2695" s="71"/>
      <c r="EL2695" s="160"/>
      <c r="FA2695" s="78"/>
    </row>
    <row r="2696" spans="78:157">
      <c r="BZ2696" s="14" t="s">
        <v>4437</v>
      </c>
      <c r="CA2696" s="245">
        <v>41761.433622685188</v>
      </c>
      <c r="CB2696" t="s">
        <v>4472</v>
      </c>
      <c r="CF2696" s="71"/>
      <c r="CG2696" s="71"/>
      <c r="EL2696" s="160"/>
      <c r="FA2696" s="78"/>
    </row>
    <row r="2697" spans="78:157">
      <c r="BZ2697" s="14" t="s">
        <v>2296</v>
      </c>
      <c r="CA2697" s="245">
        <v>41761.433622685188</v>
      </c>
      <c r="CB2697" t="s">
        <v>4473</v>
      </c>
      <c r="CF2697" s="71"/>
      <c r="CG2697" s="71"/>
      <c r="EL2697" s="160"/>
      <c r="FA2697" s="78"/>
    </row>
    <row r="2698" spans="78:157">
      <c r="BZ2698" s="14" t="s">
        <v>4474</v>
      </c>
      <c r="CA2698" s="245">
        <v>41761.433946759258</v>
      </c>
      <c r="CB2698" t="s">
        <v>2220</v>
      </c>
      <c r="CF2698" s="71"/>
      <c r="CG2698" s="71"/>
      <c r="EL2698" s="160"/>
      <c r="FA2698" s="78"/>
    </row>
    <row r="2699" spans="78:157">
      <c r="BZ2699" s="14" t="s">
        <v>2296</v>
      </c>
      <c r="CA2699" s="245">
        <v>41761.434247685182</v>
      </c>
      <c r="CB2699" t="s">
        <v>4422</v>
      </c>
      <c r="CF2699" s="71"/>
      <c r="CG2699" s="71"/>
      <c r="EL2699" s="160"/>
      <c r="FA2699" s="78"/>
    </row>
    <row r="2700" spans="78:157">
      <c r="BZ2700" s="14" t="s">
        <v>2296</v>
      </c>
      <c r="CA2700" s="245">
        <v>41761.434247685182</v>
      </c>
      <c r="CB2700" t="s">
        <v>4422</v>
      </c>
      <c r="CF2700" s="71"/>
      <c r="CG2700" s="71"/>
      <c r="EL2700" s="160"/>
      <c r="FA2700" s="78"/>
    </row>
    <row r="2701" spans="78:157">
      <c r="BZ2701" s="14" t="s">
        <v>4475</v>
      </c>
      <c r="CA2701" s="245">
        <v>41761.434259259258</v>
      </c>
      <c r="CB2701" t="s">
        <v>2220</v>
      </c>
      <c r="CF2701" s="71"/>
      <c r="CG2701" s="71"/>
      <c r="EL2701" s="160"/>
      <c r="FA2701" s="78"/>
    </row>
    <row r="2702" spans="78:157">
      <c r="BZ2702" s="14" t="s">
        <v>2296</v>
      </c>
      <c r="CA2702" s="245">
        <v>41761.434305555558</v>
      </c>
      <c r="CB2702" t="s">
        <v>4476</v>
      </c>
      <c r="CF2702" s="71"/>
      <c r="CG2702" s="71"/>
      <c r="EL2702" s="160"/>
      <c r="FA2702" s="78"/>
    </row>
    <row r="2703" spans="78:157">
      <c r="BZ2703" s="14" t="s">
        <v>2296</v>
      </c>
      <c r="CA2703" s="245">
        <v>41761.434305555558</v>
      </c>
      <c r="CB2703" t="s">
        <v>4477</v>
      </c>
      <c r="CF2703" s="71"/>
      <c r="CG2703" s="71"/>
      <c r="EL2703" s="160"/>
      <c r="FA2703" s="78"/>
    </row>
    <row r="2704" spans="78:157">
      <c r="BZ2704" s="14" t="s">
        <v>4431</v>
      </c>
      <c r="CA2704" s="245">
        <v>41761.434305555558</v>
      </c>
      <c r="CB2704" t="s">
        <v>2220</v>
      </c>
      <c r="CF2704" s="71"/>
      <c r="CG2704" s="71"/>
      <c r="EL2704" s="160"/>
      <c r="FA2704" s="78"/>
    </row>
    <row r="2705" spans="78:157">
      <c r="BZ2705" s="14" t="s">
        <v>2296</v>
      </c>
      <c r="CA2705" s="245">
        <v>41761.434340277781</v>
      </c>
      <c r="CB2705" t="s">
        <v>4478</v>
      </c>
      <c r="CF2705" s="71"/>
      <c r="CG2705" s="71"/>
      <c r="EL2705" s="160"/>
      <c r="FA2705" s="78"/>
    </row>
    <row r="2706" spans="78:157">
      <c r="BZ2706" s="14" t="s">
        <v>2296</v>
      </c>
      <c r="CA2706" s="245">
        <v>41761.434340277781</v>
      </c>
      <c r="CB2706" t="s">
        <v>4478</v>
      </c>
      <c r="CF2706" s="71"/>
      <c r="CG2706" s="71"/>
      <c r="EL2706" s="160"/>
      <c r="FA2706" s="78"/>
    </row>
    <row r="2707" spans="78:157">
      <c r="BZ2707" s="14" t="s">
        <v>4431</v>
      </c>
      <c r="CA2707" s="245">
        <v>41761.434351851851</v>
      </c>
      <c r="CB2707" t="s">
        <v>2220</v>
      </c>
      <c r="CF2707" s="71"/>
      <c r="CG2707" s="71"/>
      <c r="EL2707" s="160"/>
      <c r="FA2707" s="78"/>
    </row>
    <row r="2708" spans="78:157">
      <c r="BZ2708" s="14" t="s">
        <v>2296</v>
      </c>
      <c r="CA2708" s="245">
        <v>41761.43445601852</v>
      </c>
      <c r="CB2708" t="s">
        <v>4478</v>
      </c>
      <c r="CF2708" s="71"/>
      <c r="CG2708" s="71"/>
      <c r="EL2708" s="160"/>
      <c r="FA2708" s="78"/>
    </row>
    <row r="2709" spans="78:157">
      <c r="BZ2709" s="14" t="s">
        <v>2296</v>
      </c>
      <c r="CA2709" s="245">
        <v>41761.43445601852</v>
      </c>
      <c r="CB2709" t="s">
        <v>4478</v>
      </c>
      <c r="CF2709" s="71"/>
      <c r="CG2709" s="71"/>
      <c r="EL2709" s="160"/>
      <c r="FA2709" s="78"/>
    </row>
    <row r="2710" spans="78:157">
      <c r="BZ2710" s="14" t="s">
        <v>4479</v>
      </c>
      <c r="CA2710" s="245">
        <v>41761.434467592589</v>
      </c>
      <c r="CB2710" t="s">
        <v>2220</v>
      </c>
      <c r="CF2710" s="71"/>
      <c r="CG2710" s="71"/>
      <c r="EL2710" s="160"/>
      <c r="FA2710" s="78"/>
    </row>
    <row r="2711" spans="78:157">
      <c r="BZ2711" s="14" t="s">
        <v>2296</v>
      </c>
      <c r="CA2711" s="245">
        <v>41761.434479166666</v>
      </c>
      <c r="CB2711" t="s">
        <v>4480</v>
      </c>
      <c r="CF2711" s="71"/>
      <c r="CG2711" s="71"/>
      <c r="EL2711" s="160"/>
      <c r="FA2711" s="78"/>
    </row>
    <row r="2712" spans="78:157">
      <c r="BZ2712" s="14" t="s">
        <v>2296</v>
      </c>
      <c r="CA2712" s="245">
        <v>41761.434479166666</v>
      </c>
      <c r="CB2712" t="s">
        <v>4481</v>
      </c>
      <c r="CF2712" s="71"/>
      <c r="CG2712" s="71"/>
      <c r="EL2712" s="160"/>
      <c r="FA2712" s="78"/>
    </row>
    <row r="2713" spans="78:157">
      <c r="BZ2713" s="14" t="s">
        <v>4431</v>
      </c>
      <c r="CA2713" s="245">
        <v>41761.434490740743</v>
      </c>
      <c r="CB2713" t="s">
        <v>2220</v>
      </c>
      <c r="CF2713" s="71"/>
      <c r="CG2713" s="71"/>
      <c r="EL2713" s="160"/>
      <c r="FA2713" s="78"/>
    </row>
    <row r="2714" spans="78:157">
      <c r="BZ2714" s="14" t="s">
        <v>2296</v>
      </c>
      <c r="CA2714" s="245">
        <v>41761.434571759259</v>
      </c>
      <c r="CB2714" t="s">
        <v>4482</v>
      </c>
      <c r="CF2714" s="71"/>
      <c r="CG2714" s="71"/>
      <c r="EL2714" s="160"/>
      <c r="FA2714" s="78"/>
    </row>
    <row r="2715" spans="78:157">
      <c r="BZ2715" s="14" t="s">
        <v>2296</v>
      </c>
      <c r="CA2715" s="245">
        <v>41761.434583333335</v>
      </c>
      <c r="CB2715" t="s">
        <v>4482</v>
      </c>
      <c r="CF2715" s="71"/>
      <c r="CG2715" s="71"/>
      <c r="EL2715" s="160"/>
      <c r="FA2715" s="78"/>
    </row>
    <row r="2716" spans="78:157">
      <c r="BZ2716" s="14" t="s">
        <v>4431</v>
      </c>
      <c r="CA2716" s="245">
        <v>41761.434710648151</v>
      </c>
      <c r="CB2716" t="s">
        <v>2220</v>
      </c>
      <c r="CF2716" s="71"/>
      <c r="CG2716" s="71"/>
      <c r="EL2716" s="160"/>
      <c r="FA2716" s="78"/>
    </row>
    <row r="2717" spans="78:157">
      <c r="BZ2717" s="14" t="s">
        <v>2296</v>
      </c>
      <c r="CA2717" s="245">
        <v>41761.434583333335</v>
      </c>
      <c r="CB2717" t="s">
        <v>4482</v>
      </c>
      <c r="CF2717" s="71"/>
      <c r="CG2717" s="71"/>
      <c r="EL2717" s="160"/>
      <c r="FA2717" s="78"/>
    </row>
    <row r="2718" spans="78:157">
      <c r="BZ2718" s="14" t="s">
        <v>2296</v>
      </c>
      <c r="CA2718" s="245">
        <v>41761.434594907405</v>
      </c>
      <c r="CB2718" t="s">
        <v>4482</v>
      </c>
      <c r="CF2718" s="71"/>
      <c r="CG2718" s="71"/>
      <c r="EL2718" s="160"/>
      <c r="FA2718" s="78"/>
    </row>
    <row r="2719" spans="78:157">
      <c r="BZ2719" s="14" t="s">
        <v>4423</v>
      </c>
      <c r="CA2719" s="245">
        <v>41761.434594907405</v>
      </c>
      <c r="CB2719" t="s">
        <v>2220</v>
      </c>
      <c r="CF2719" s="71"/>
      <c r="CG2719" s="71"/>
      <c r="EL2719" s="160"/>
      <c r="FA2719" s="78"/>
    </row>
    <row r="2720" spans="78:157">
      <c r="BZ2720" s="14" t="s">
        <v>2296</v>
      </c>
      <c r="CA2720" s="245">
        <v>41761.434618055559</v>
      </c>
      <c r="CB2720" t="s">
        <v>4483</v>
      </c>
      <c r="CF2720" s="71"/>
      <c r="CG2720" s="71"/>
      <c r="EL2720" s="160"/>
      <c r="FA2720" s="78"/>
    </row>
    <row r="2721" spans="78:157">
      <c r="BZ2721" s="14" t="s">
        <v>2296</v>
      </c>
      <c r="CA2721" s="245">
        <v>41761.434618055559</v>
      </c>
      <c r="CB2721" t="s">
        <v>4484</v>
      </c>
      <c r="CF2721" s="71"/>
      <c r="CG2721" s="71"/>
      <c r="EL2721" s="160"/>
      <c r="FA2721" s="78"/>
    </row>
    <row r="2722" spans="78:157">
      <c r="BZ2722" s="14" t="s">
        <v>4431</v>
      </c>
      <c r="CA2722" s="245">
        <v>41761.434629629628</v>
      </c>
      <c r="CB2722" t="s">
        <v>2220</v>
      </c>
      <c r="CF2722" s="71"/>
      <c r="CG2722" s="71"/>
      <c r="EL2722" s="160"/>
      <c r="FA2722" s="78"/>
    </row>
    <row r="2723" spans="78:157">
      <c r="BZ2723" s="14" t="s">
        <v>2296</v>
      </c>
      <c r="CA2723" s="245">
        <v>41761.434687499997</v>
      </c>
      <c r="CB2723" t="s">
        <v>4485</v>
      </c>
      <c r="CF2723" s="71"/>
      <c r="CG2723" s="71"/>
      <c r="EL2723" s="160"/>
      <c r="FA2723" s="78"/>
    </row>
    <row r="2724" spans="78:157">
      <c r="BZ2724" s="14" t="s">
        <v>2296</v>
      </c>
      <c r="CA2724" s="245">
        <v>41761.434699074074</v>
      </c>
      <c r="CB2724" t="s">
        <v>4485</v>
      </c>
      <c r="CF2724" s="71"/>
      <c r="CG2724" s="71"/>
      <c r="EL2724" s="160"/>
      <c r="FA2724" s="78"/>
    </row>
    <row r="2725" spans="78:157">
      <c r="BZ2725" s="14" t="s">
        <v>4431</v>
      </c>
      <c r="CA2725" s="245">
        <v>41761.434699074074</v>
      </c>
      <c r="CB2725" t="s">
        <v>2220</v>
      </c>
      <c r="CF2725" s="71"/>
      <c r="CG2725" s="71"/>
      <c r="EL2725" s="160"/>
      <c r="FA2725" s="78"/>
    </row>
    <row r="2726" spans="78:157">
      <c r="BZ2726" s="14" t="s">
        <v>4432</v>
      </c>
      <c r="CA2726" s="245">
        <v>41761.434756944444</v>
      </c>
      <c r="CB2726" t="s">
        <v>2220</v>
      </c>
      <c r="CF2726" s="71"/>
      <c r="CG2726" s="71"/>
      <c r="EL2726" s="160"/>
      <c r="FA2726" s="78"/>
    </row>
    <row r="2727" spans="78:157">
      <c r="BZ2727" s="14" t="s">
        <v>4433</v>
      </c>
      <c r="CA2727" s="245">
        <v>41761.434756944444</v>
      </c>
      <c r="CB2727" t="s">
        <v>4486</v>
      </c>
      <c r="CF2727" s="71"/>
      <c r="CG2727" s="71"/>
      <c r="EL2727" s="160"/>
      <c r="FA2727" s="78"/>
    </row>
    <row r="2728" spans="78:157">
      <c r="BZ2728" s="14" t="s">
        <v>4433</v>
      </c>
      <c r="CA2728" s="245">
        <v>41761.434756944444</v>
      </c>
      <c r="CB2728" t="s">
        <v>4487</v>
      </c>
      <c r="CF2728" s="71"/>
      <c r="CG2728" s="71"/>
      <c r="EL2728" s="160"/>
      <c r="FA2728" s="78"/>
    </row>
    <row r="2729" spans="78:157">
      <c r="BZ2729" s="14" t="s">
        <v>4433</v>
      </c>
      <c r="CA2729" s="245">
        <v>41761.43476851852</v>
      </c>
      <c r="CB2729" t="s">
        <v>4488</v>
      </c>
      <c r="CF2729" s="71"/>
      <c r="CG2729" s="71"/>
      <c r="EL2729" s="160"/>
      <c r="FA2729" s="78"/>
    </row>
    <row r="2730" spans="78:157">
      <c r="BZ2730" s="14" t="s">
        <v>4433</v>
      </c>
      <c r="CA2730" s="245">
        <v>41761.43476851852</v>
      </c>
      <c r="CB2730" t="s">
        <v>4488</v>
      </c>
      <c r="CF2730" s="71"/>
      <c r="CG2730" s="71"/>
      <c r="EL2730" s="160"/>
      <c r="FA2730" s="78"/>
    </row>
    <row r="2731" spans="78:157">
      <c r="BZ2731" s="14" t="s">
        <v>4437</v>
      </c>
      <c r="CA2731" s="245">
        <v>41761.43476851852</v>
      </c>
      <c r="CB2731" t="s">
        <v>4489</v>
      </c>
      <c r="CF2731" s="71"/>
      <c r="CG2731" s="71"/>
      <c r="EL2731" s="160"/>
      <c r="FA2731" s="78"/>
    </row>
    <row r="2732" spans="78:157">
      <c r="BZ2732" s="14" t="s">
        <v>4437</v>
      </c>
      <c r="CA2732" s="245">
        <v>41761.43478009259</v>
      </c>
      <c r="CB2732" t="s">
        <v>4489</v>
      </c>
      <c r="CF2732" s="71"/>
      <c r="CG2732" s="71"/>
      <c r="EL2732" s="160"/>
      <c r="FA2732" s="78"/>
    </row>
    <row r="2733" spans="78:157">
      <c r="BZ2733" s="14" t="s">
        <v>2296</v>
      </c>
      <c r="CA2733" s="245">
        <v>41761.43478009259</v>
      </c>
      <c r="CB2733" t="s">
        <v>4490</v>
      </c>
      <c r="CF2733" s="71"/>
      <c r="CG2733" s="71"/>
      <c r="EL2733" s="160"/>
      <c r="FA2733" s="78"/>
    </row>
    <row r="2734" spans="78:157">
      <c r="BZ2734" s="14" t="s">
        <v>4491</v>
      </c>
      <c r="CA2734" s="245">
        <v>41761.43478009259</v>
      </c>
      <c r="CB2734" t="s">
        <v>2220</v>
      </c>
      <c r="CF2734" s="71"/>
      <c r="CG2734" s="71"/>
      <c r="EL2734" s="160"/>
      <c r="FA2734" s="78"/>
    </row>
    <row r="2735" spans="78:157">
      <c r="BZ2735" s="14" t="s">
        <v>4433</v>
      </c>
      <c r="CA2735" s="245">
        <v>41761.43478009259</v>
      </c>
      <c r="CB2735" t="s">
        <v>4492</v>
      </c>
      <c r="CF2735" s="71"/>
      <c r="CG2735" s="71"/>
      <c r="EL2735" s="160"/>
      <c r="FA2735" s="78"/>
    </row>
    <row r="2736" spans="78:157">
      <c r="BZ2736" s="14" t="s">
        <v>4433</v>
      </c>
      <c r="CA2736" s="245">
        <v>41761.434791666667</v>
      </c>
      <c r="CB2736" t="s">
        <v>4493</v>
      </c>
      <c r="CF2736" s="71"/>
      <c r="CG2736" s="71"/>
      <c r="EL2736" s="160"/>
      <c r="FA2736" s="78"/>
    </row>
    <row r="2737" spans="78:157">
      <c r="BZ2737" s="14" t="s">
        <v>4433</v>
      </c>
      <c r="CA2737" s="245">
        <v>41761.434791666667</v>
      </c>
      <c r="CB2737" t="s">
        <v>4494</v>
      </c>
      <c r="CF2737" s="71"/>
      <c r="CG2737" s="71"/>
      <c r="EL2737" s="160"/>
      <c r="FA2737" s="78"/>
    </row>
    <row r="2738" spans="78:157">
      <c r="BZ2738" s="14" t="s">
        <v>4433</v>
      </c>
      <c r="CA2738" s="245">
        <v>41761.434791666667</v>
      </c>
      <c r="CB2738" t="s">
        <v>4495</v>
      </c>
      <c r="CF2738" s="71"/>
      <c r="CG2738" s="71"/>
      <c r="EL2738" s="160"/>
      <c r="FA2738" s="78"/>
    </row>
    <row r="2739" spans="78:157">
      <c r="BZ2739" s="14" t="s">
        <v>4433</v>
      </c>
      <c r="CA2739" s="245">
        <v>41761.434803240743</v>
      </c>
      <c r="CB2739" t="s">
        <v>4496</v>
      </c>
      <c r="CF2739" s="71"/>
      <c r="CG2739" s="71"/>
      <c r="EL2739" s="160"/>
      <c r="FA2739" s="78"/>
    </row>
    <row r="2740" spans="78:157">
      <c r="BZ2740" s="14" t="s">
        <v>4433</v>
      </c>
      <c r="CA2740" s="245">
        <v>41761.434803240743</v>
      </c>
      <c r="CB2740" t="s">
        <v>4441</v>
      </c>
      <c r="CF2740" s="71"/>
      <c r="CG2740" s="71"/>
      <c r="EL2740" s="160"/>
      <c r="FA2740" s="78"/>
    </row>
    <row r="2741" spans="78:157">
      <c r="BZ2741" s="14" t="s">
        <v>4433</v>
      </c>
      <c r="CA2741" s="245">
        <v>41761.434814814813</v>
      </c>
      <c r="CB2741" t="s">
        <v>4441</v>
      </c>
      <c r="CF2741" s="71"/>
      <c r="CG2741" s="71"/>
      <c r="EL2741" s="160"/>
      <c r="FA2741" s="78"/>
    </row>
    <row r="2742" spans="78:157">
      <c r="BZ2742" s="14" t="s">
        <v>4437</v>
      </c>
      <c r="CA2742" s="245">
        <v>41761.434814814813</v>
      </c>
      <c r="CB2742" t="s">
        <v>4497</v>
      </c>
      <c r="CF2742" s="71"/>
      <c r="CG2742" s="71"/>
      <c r="EL2742" s="160"/>
      <c r="FA2742" s="78"/>
    </row>
    <row r="2743" spans="78:157">
      <c r="BZ2743" s="14" t="s">
        <v>4437</v>
      </c>
      <c r="CA2743" s="245">
        <v>41761.434814814813</v>
      </c>
      <c r="CB2743" t="s">
        <v>4497</v>
      </c>
      <c r="CF2743" s="71"/>
      <c r="CG2743" s="71"/>
      <c r="EL2743" s="160"/>
      <c r="FA2743" s="78"/>
    </row>
    <row r="2744" spans="78:157">
      <c r="BZ2744" s="14" t="s">
        <v>2296</v>
      </c>
      <c r="CA2744" s="245">
        <v>41761.434814814813</v>
      </c>
      <c r="CB2744" t="s">
        <v>4498</v>
      </c>
      <c r="CF2744" s="71"/>
      <c r="CG2744" s="71"/>
      <c r="EL2744" s="160"/>
      <c r="FA2744" s="78"/>
    </row>
    <row r="2745" spans="78:157">
      <c r="BZ2745" s="14" t="s">
        <v>4474</v>
      </c>
      <c r="CA2745" s="245">
        <v>41761.434965277775</v>
      </c>
      <c r="CB2745" t="s">
        <v>2220</v>
      </c>
      <c r="CF2745" s="71"/>
      <c r="CG2745" s="71"/>
      <c r="EL2745" s="160"/>
      <c r="FA2745" s="78"/>
    </row>
    <row r="2746" spans="78:157">
      <c r="BZ2746" s="14" t="s">
        <v>2296</v>
      </c>
      <c r="CA2746" s="245">
        <v>41761.43540509259</v>
      </c>
      <c r="CB2746" t="s">
        <v>4422</v>
      </c>
      <c r="CF2746" s="71"/>
      <c r="CG2746" s="71"/>
      <c r="EL2746" s="160"/>
      <c r="FA2746" s="78"/>
    </row>
    <row r="2747" spans="78:157">
      <c r="BZ2747" s="14" t="s">
        <v>2296</v>
      </c>
      <c r="CA2747" s="245">
        <v>41761.435416666667</v>
      </c>
      <c r="CB2747" t="s">
        <v>4422</v>
      </c>
      <c r="CF2747" s="71"/>
      <c r="CG2747" s="71"/>
      <c r="EL2747" s="160"/>
      <c r="FA2747" s="78"/>
    </row>
    <row r="2748" spans="78:157">
      <c r="BZ2748" s="14" t="s">
        <v>4499</v>
      </c>
      <c r="CA2748" s="245">
        <v>41761.435416666667</v>
      </c>
      <c r="CB2748" t="s">
        <v>2220</v>
      </c>
      <c r="CF2748" s="71"/>
      <c r="CG2748" s="71"/>
      <c r="EL2748" s="160"/>
      <c r="FA2748" s="78"/>
    </row>
    <row r="2749" spans="78:157">
      <c r="BZ2749" s="14" t="s">
        <v>2296</v>
      </c>
      <c r="CA2749" s="245">
        <v>41761.435497685183</v>
      </c>
      <c r="CB2749" t="s">
        <v>4500</v>
      </c>
      <c r="CF2749" s="71"/>
      <c r="CG2749" s="71"/>
      <c r="EL2749" s="160"/>
      <c r="FA2749" s="78"/>
    </row>
    <row r="2750" spans="78:157">
      <c r="BZ2750" s="14" t="s">
        <v>2296</v>
      </c>
      <c r="CA2750" s="245">
        <v>41761.43550925926</v>
      </c>
      <c r="CB2750" t="s">
        <v>4501</v>
      </c>
      <c r="CF2750" s="71"/>
      <c r="CG2750" s="71"/>
      <c r="EL2750" s="160"/>
      <c r="FA2750" s="78"/>
    </row>
    <row r="2751" spans="78:157">
      <c r="BZ2751" s="14" t="s">
        <v>2296</v>
      </c>
      <c r="CA2751" s="245">
        <v>41761.435567129629</v>
      </c>
      <c r="CB2751" t="s">
        <v>4502</v>
      </c>
      <c r="CF2751" s="71"/>
      <c r="CG2751" s="71"/>
      <c r="EL2751" s="160"/>
      <c r="FA2751" s="78"/>
    </row>
    <row r="2752" spans="78:157">
      <c r="BZ2752" s="14" t="s">
        <v>2296</v>
      </c>
      <c r="CA2752" s="245">
        <v>41761.435567129629</v>
      </c>
      <c r="CB2752" t="s">
        <v>4503</v>
      </c>
      <c r="CF2752" s="71"/>
      <c r="CG2752" s="71"/>
      <c r="EL2752" s="160"/>
      <c r="FA2752" s="78"/>
    </row>
    <row r="2753" spans="78:157">
      <c r="BZ2753" s="14" t="s">
        <v>2296</v>
      </c>
      <c r="CA2753" s="245">
        <v>41761.435636574075</v>
      </c>
      <c r="CB2753" t="s">
        <v>4504</v>
      </c>
      <c r="CF2753" s="71"/>
      <c r="CG2753" s="71"/>
      <c r="EL2753" s="160"/>
      <c r="FA2753" s="78"/>
    </row>
    <row r="2754" spans="78:157">
      <c r="BZ2754" s="14" t="s">
        <v>2296</v>
      </c>
      <c r="CA2754" s="245">
        <v>41761.435636574075</v>
      </c>
      <c r="CB2754" t="s">
        <v>4505</v>
      </c>
      <c r="CF2754" s="71"/>
      <c r="CG2754" s="71"/>
      <c r="EL2754" s="160"/>
      <c r="FA2754" s="78"/>
    </row>
    <row r="2755" spans="78:157">
      <c r="BZ2755" s="14" t="s">
        <v>2296</v>
      </c>
      <c r="CA2755" s="245">
        <v>41761.435706018521</v>
      </c>
      <c r="CB2755" t="s">
        <v>4506</v>
      </c>
      <c r="CF2755" s="71"/>
      <c r="CG2755" s="71"/>
      <c r="EL2755" s="160"/>
      <c r="FA2755" s="78"/>
    </row>
    <row r="2756" spans="78:157">
      <c r="BZ2756" s="14" t="s">
        <v>2296</v>
      </c>
      <c r="CA2756" s="245">
        <v>41761.435706018521</v>
      </c>
      <c r="CB2756" t="s">
        <v>4507</v>
      </c>
      <c r="CF2756" s="71"/>
      <c r="CG2756" s="71"/>
      <c r="EL2756" s="160"/>
      <c r="FA2756" s="78"/>
    </row>
    <row r="2757" spans="78:157">
      <c r="BZ2757" s="14" t="s">
        <v>2296</v>
      </c>
      <c r="CA2757" s="245">
        <v>41761.435763888891</v>
      </c>
      <c r="CB2757" t="s">
        <v>4508</v>
      </c>
      <c r="CF2757" s="71"/>
      <c r="CG2757" s="71"/>
      <c r="EL2757" s="160"/>
      <c r="FA2757" s="78"/>
    </row>
    <row r="2758" spans="78:157">
      <c r="BZ2758" s="14" t="s">
        <v>2296</v>
      </c>
      <c r="CA2758" s="245">
        <v>41761.43577546296</v>
      </c>
      <c r="CB2758" t="s">
        <v>4509</v>
      </c>
      <c r="CF2758" s="71"/>
      <c r="CG2758" s="71"/>
      <c r="EL2758" s="160"/>
      <c r="FA2758" s="78"/>
    </row>
    <row r="2759" spans="78:157">
      <c r="BZ2759" s="14" t="s">
        <v>2296</v>
      </c>
      <c r="CA2759" s="245">
        <v>41761.435833333337</v>
      </c>
      <c r="CB2759" t="s">
        <v>4510</v>
      </c>
      <c r="CF2759" s="71"/>
      <c r="CG2759" s="71"/>
      <c r="EL2759" s="160"/>
      <c r="FA2759" s="78"/>
    </row>
    <row r="2760" spans="78:157">
      <c r="BZ2760" s="14" t="s">
        <v>2296</v>
      </c>
      <c r="CA2760" s="245">
        <v>41761.435844907406</v>
      </c>
      <c r="CB2760" t="s">
        <v>4511</v>
      </c>
      <c r="CF2760" s="71"/>
      <c r="CG2760" s="71"/>
      <c r="EL2760" s="160"/>
      <c r="FA2760" s="78"/>
    </row>
    <row r="2761" spans="78:157">
      <c r="BZ2761" s="14" t="s">
        <v>2296</v>
      </c>
      <c r="CA2761" s="245">
        <v>41761.435902777775</v>
      </c>
      <c r="CB2761" t="s">
        <v>4512</v>
      </c>
      <c r="CF2761" s="71"/>
      <c r="CG2761" s="71"/>
      <c r="EL2761" s="160"/>
      <c r="FA2761" s="78"/>
    </row>
    <row r="2762" spans="78:157">
      <c r="BZ2762" s="14" t="s">
        <v>2296</v>
      </c>
      <c r="CA2762" s="245">
        <v>41761.435902777775</v>
      </c>
      <c r="CB2762" t="s">
        <v>4513</v>
      </c>
      <c r="CF2762" s="71"/>
      <c r="CG2762" s="71"/>
      <c r="EL2762" s="160"/>
      <c r="FA2762" s="78"/>
    </row>
    <row r="2763" spans="78:157">
      <c r="BZ2763" s="14" t="s">
        <v>2296</v>
      </c>
      <c r="CA2763" s="245">
        <v>41761.435972222222</v>
      </c>
      <c r="CB2763" t="s">
        <v>4514</v>
      </c>
      <c r="CF2763" s="71"/>
      <c r="CG2763" s="71"/>
      <c r="EL2763" s="160"/>
      <c r="FA2763" s="78"/>
    </row>
    <row r="2764" spans="78:157">
      <c r="BZ2764" s="14" t="s">
        <v>2296</v>
      </c>
      <c r="CA2764" s="245">
        <v>41761.435972222222</v>
      </c>
      <c r="CB2764" t="s">
        <v>4515</v>
      </c>
      <c r="CF2764" s="71"/>
      <c r="CG2764" s="71"/>
      <c r="EL2764" s="160"/>
      <c r="FA2764" s="78"/>
    </row>
    <row r="2765" spans="78:157">
      <c r="BZ2765" s="14" t="s">
        <v>2296</v>
      </c>
      <c r="CA2765" s="245">
        <v>41761.436030092591</v>
      </c>
      <c r="CB2765" t="s">
        <v>4516</v>
      </c>
      <c r="CF2765" s="71"/>
      <c r="CG2765" s="71"/>
      <c r="EL2765" s="160"/>
      <c r="FA2765" s="78"/>
    </row>
    <row r="2766" spans="78:157">
      <c r="BZ2766" s="14" t="s">
        <v>2296</v>
      </c>
      <c r="CA2766" s="245">
        <v>41761.436041666668</v>
      </c>
      <c r="CB2766" t="s">
        <v>4517</v>
      </c>
      <c r="CF2766" s="71"/>
      <c r="CG2766" s="71"/>
      <c r="EL2766" s="160"/>
      <c r="FA2766" s="78"/>
    </row>
    <row r="2767" spans="78:157">
      <c r="BZ2767" s="14" t="s">
        <v>2296</v>
      </c>
      <c r="CA2767" s="245">
        <v>41761.436099537037</v>
      </c>
      <c r="CB2767" t="s">
        <v>4518</v>
      </c>
      <c r="CF2767" s="71"/>
      <c r="CG2767" s="71"/>
      <c r="EL2767" s="160"/>
      <c r="FA2767" s="78"/>
    </row>
    <row r="2768" spans="78:157">
      <c r="BZ2768" s="14" t="s">
        <v>2296</v>
      </c>
      <c r="CA2768" s="245">
        <v>41761.436111111114</v>
      </c>
      <c r="CB2768" t="s">
        <v>4519</v>
      </c>
      <c r="CF2768" s="71"/>
      <c r="CG2768" s="71"/>
      <c r="EL2768" s="160"/>
      <c r="FA2768" s="78"/>
    </row>
    <row r="2769" spans="78:157">
      <c r="BZ2769" s="14" t="s">
        <v>2296</v>
      </c>
      <c r="CA2769" s="245">
        <v>41761.436168981483</v>
      </c>
      <c r="CB2769" t="s">
        <v>4520</v>
      </c>
      <c r="CF2769" s="71"/>
      <c r="CG2769" s="71"/>
      <c r="EL2769" s="160"/>
      <c r="FA2769" s="78"/>
    </row>
    <row r="2770" spans="78:157">
      <c r="BZ2770" s="14" t="s">
        <v>2296</v>
      </c>
      <c r="CA2770" s="245">
        <v>41761.436168981483</v>
      </c>
      <c r="CB2770" t="s">
        <v>4521</v>
      </c>
      <c r="CF2770" s="71"/>
      <c r="CG2770" s="71"/>
      <c r="EL2770" s="160"/>
      <c r="FA2770" s="78"/>
    </row>
    <row r="2771" spans="78:157">
      <c r="BZ2771" s="14" t="s">
        <v>2296</v>
      </c>
      <c r="CA2771" s="245">
        <v>41761.436238425929</v>
      </c>
      <c r="CB2771" t="s">
        <v>4522</v>
      </c>
      <c r="CF2771" s="71"/>
      <c r="CG2771" s="71"/>
      <c r="EL2771" s="160"/>
      <c r="FA2771" s="78"/>
    </row>
    <row r="2772" spans="78:157">
      <c r="BZ2772" s="14" t="s">
        <v>2296</v>
      </c>
      <c r="CA2772" s="245">
        <v>41761.436238425929</v>
      </c>
      <c r="CB2772" t="s">
        <v>4523</v>
      </c>
      <c r="CF2772" s="71"/>
      <c r="CG2772" s="71"/>
      <c r="EL2772" s="160"/>
      <c r="FA2772" s="78"/>
    </row>
    <row r="2773" spans="78:157">
      <c r="BZ2773" s="14" t="s">
        <v>2296</v>
      </c>
      <c r="CA2773" s="245">
        <v>41761.436307870368</v>
      </c>
      <c r="CB2773" t="s">
        <v>4524</v>
      </c>
      <c r="CF2773" s="71"/>
      <c r="CG2773" s="71"/>
      <c r="EL2773" s="160"/>
      <c r="FA2773" s="78"/>
    </row>
    <row r="2774" spans="78:157">
      <c r="BZ2774" s="14" t="s">
        <v>2296</v>
      </c>
      <c r="CA2774" s="245">
        <v>41761.436307870368</v>
      </c>
      <c r="CB2774" t="s">
        <v>4525</v>
      </c>
      <c r="CF2774" s="71"/>
      <c r="CG2774" s="71"/>
      <c r="EL2774" s="160"/>
      <c r="FA2774" s="78"/>
    </row>
    <row r="2775" spans="78:157">
      <c r="BZ2775" s="14" t="s">
        <v>2296</v>
      </c>
      <c r="CA2775" s="245">
        <v>41761.436377314814</v>
      </c>
      <c r="CB2775" t="s">
        <v>4526</v>
      </c>
      <c r="CF2775" s="71"/>
      <c r="CG2775" s="71"/>
      <c r="EL2775" s="160"/>
      <c r="FA2775" s="78"/>
    </row>
    <row r="2776" spans="78:157">
      <c r="BZ2776" s="14" t="s">
        <v>2296</v>
      </c>
      <c r="CA2776" s="245">
        <v>41761.436377314814</v>
      </c>
      <c r="CB2776" t="s">
        <v>4527</v>
      </c>
      <c r="CF2776" s="71"/>
      <c r="CG2776" s="71"/>
      <c r="EL2776" s="160"/>
      <c r="FA2776" s="78"/>
    </row>
    <row r="2777" spans="78:157">
      <c r="BZ2777" s="14" t="s">
        <v>2296</v>
      </c>
      <c r="CA2777" s="245">
        <v>41761.436435185184</v>
      </c>
      <c r="CB2777" t="s">
        <v>4528</v>
      </c>
      <c r="CF2777" s="71"/>
      <c r="CG2777" s="71"/>
      <c r="EL2777" s="160"/>
      <c r="FA2777" s="78"/>
    </row>
    <row r="2778" spans="78:157">
      <c r="BZ2778" s="14" t="s">
        <v>2296</v>
      </c>
      <c r="CA2778" s="245">
        <v>41761.43644675926</v>
      </c>
      <c r="CB2778" t="s">
        <v>4529</v>
      </c>
      <c r="CF2778" s="71"/>
      <c r="CG2778" s="71"/>
      <c r="EL2778" s="160"/>
      <c r="FA2778" s="78"/>
    </row>
    <row r="2779" spans="78:157">
      <c r="BZ2779" s="14" t="s">
        <v>2296</v>
      </c>
      <c r="CA2779" s="245">
        <v>41761.43650462963</v>
      </c>
      <c r="CB2779" t="s">
        <v>4530</v>
      </c>
      <c r="CF2779" s="71"/>
      <c r="CG2779" s="71"/>
      <c r="EL2779" s="160"/>
      <c r="FA2779" s="78"/>
    </row>
    <row r="2780" spans="78:157">
      <c r="BZ2780" s="14" t="s">
        <v>2296</v>
      </c>
      <c r="CA2780" s="245">
        <v>41761.436516203707</v>
      </c>
      <c r="CB2780" t="s">
        <v>4531</v>
      </c>
      <c r="CF2780" s="71"/>
      <c r="CG2780" s="71"/>
      <c r="EL2780" s="160"/>
      <c r="FA2780" s="78"/>
    </row>
    <row r="2781" spans="78:157">
      <c r="BZ2781" s="14" t="s">
        <v>2296</v>
      </c>
      <c r="CA2781" s="245">
        <v>41761.436574074076</v>
      </c>
      <c r="CB2781" t="s">
        <v>4532</v>
      </c>
      <c r="CF2781" s="71"/>
      <c r="CG2781" s="71"/>
      <c r="EL2781" s="160"/>
      <c r="FA2781" s="78"/>
    </row>
    <row r="2782" spans="78:157">
      <c r="BZ2782" s="14" t="s">
        <v>2296</v>
      </c>
      <c r="CA2782" s="245">
        <v>41761.436574074076</v>
      </c>
      <c r="CB2782" t="s">
        <v>4533</v>
      </c>
      <c r="CF2782" s="71"/>
      <c r="CG2782" s="71"/>
      <c r="EL2782" s="160"/>
      <c r="FA2782" s="78"/>
    </row>
    <row r="2783" spans="78:157">
      <c r="BZ2783" s="14" t="s">
        <v>2296</v>
      </c>
      <c r="CA2783" s="245">
        <v>41761.436643518522</v>
      </c>
      <c r="CB2783" t="s">
        <v>4534</v>
      </c>
      <c r="CF2783" s="71"/>
      <c r="CG2783" s="71"/>
      <c r="EL2783" s="160"/>
      <c r="FA2783" s="78"/>
    </row>
    <row r="2784" spans="78:157">
      <c r="BZ2784" s="14" t="s">
        <v>2296</v>
      </c>
      <c r="CA2784" s="245">
        <v>41761.436643518522</v>
      </c>
      <c r="CB2784" t="s">
        <v>4535</v>
      </c>
      <c r="CF2784" s="71"/>
      <c r="CG2784" s="71"/>
      <c r="EL2784" s="160"/>
      <c r="FA2784" s="78"/>
    </row>
    <row r="2785" spans="78:157">
      <c r="BZ2785" s="14" t="s">
        <v>2296</v>
      </c>
      <c r="CA2785" s="245">
        <v>41761.436701388891</v>
      </c>
      <c r="CB2785" t="s">
        <v>4536</v>
      </c>
      <c r="CF2785" s="71"/>
      <c r="CG2785" s="71"/>
      <c r="EL2785" s="160"/>
      <c r="FA2785" s="78"/>
    </row>
    <row r="2786" spans="78:157">
      <c r="BZ2786" s="14" t="s">
        <v>2296</v>
      </c>
      <c r="CA2786" s="245">
        <v>41761.436712962961</v>
      </c>
      <c r="CB2786" t="s">
        <v>4537</v>
      </c>
      <c r="CF2786" s="71"/>
      <c r="CG2786" s="71"/>
      <c r="EL2786" s="160"/>
      <c r="FA2786" s="78"/>
    </row>
    <row r="2787" spans="78:157">
      <c r="BZ2787" s="14" t="s">
        <v>2296</v>
      </c>
      <c r="CA2787" s="245">
        <v>41761.43677083333</v>
      </c>
      <c r="CB2787" t="s">
        <v>4538</v>
      </c>
      <c r="CF2787" s="71"/>
      <c r="CG2787" s="71"/>
      <c r="EL2787" s="160"/>
      <c r="FA2787" s="78"/>
    </row>
    <row r="2788" spans="78:157">
      <c r="BZ2788" s="14" t="s">
        <v>2296</v>
      </c>
      <c r="CA2788" s="245">
        <v>41761.436782407407</v>
      </c>
      <c r="CB2788" t="s">
        <v>4539</v>
      </c>
      <c r="CF2788" s="71"/>
      <c r="CG2788" s="71"/>
      <c r="EL2788" s="160"/>
      <c r="FA2788" s="78"/>
    </row>
    <row r="2789" spans="78:157">
      <c r="BZ2789" s="14" t="s">
        <v>2296</v>
      </c>
      <c r="CA2789" s="245">
        <v>41761.436840277776</v>
      </c>
      <c r="CB2789" t="s">
        <v>4540</v>
      </c>
      <c r="CF2789" s="71"/>
      <c r="CG2789" s="71"/>
      <c r="EL2789" s="160"/>
      <c r="FA2789" s="78"/>
    </row>
    <row r="2790" spans="78:157">
      <c r="BZ2790" s="14" t="s">
        <v>2296</v>
      </c>
      <c r="CA2790" s="245">
        <v>41761.436851851853</v>
      </c>
      <c r="CB2790" t="s">
        <v>4541</v>
      </c>
      <c r="CF2790" s="71"/>
      <c r="CG2790" s="71"/>
      <c r="EL2790" s="160"/>
      <c r="FA2790" s="78"/>
    </row>
    <row r="2791" spans="78:157">
      <c r="BZ2791" s="14" t="s">
        <v>2889</v>
      </c>
      <c r="CA2791" s="245">
        <v>41761.436944444446</v>
      </c>
      <c r="CB2791" t="s">
        <v>2890</v>
      </c>
      <c r="CF2791" s="71"/>
      <c r="CG2791" s="71"/>
      <c r="EL2791" s="160"/>
      <c r="FA2791" s="78"/>
    </row>
    <row r="2792" spans="78:157">
      <c r="BZ2792" s="14" t="s">
        <v>2891</v>
      </c>
      <c r="CA2792" s="245">
        <v>41761.436956018515</v>
      </c>
      <c r="CB2792" t="s">
        <v>2892</v>
      </c>
      <c r="CF2792" s="71"/>
      <c r="CG2792" s="71"/>
      <c r="EL2792" s="160"/>
      <c r="FA2792" s="78"/>
    </row>
    <row r="2793" spans="78:157">
      <c r="BZ2793" s="14" t="s">
        <v>2893</v>
      </c>
      <c r="CA2793" s="245">
        <v>41761.436956018515</v>
      </c>
      <c r="CB2793" t="s">
        <v>2894</v>
      </c>
      <c r="CF2793" s="71"/>
      <c r="CG2793" s="71"/>
      <c r="EL2793" s="160"/>
      <c r="FA2793" s="78"/>
    </row>
    <row r="2794" spans="78:157">
      <c r="BZ2794" s="14" t="s">
        <v>2296</v>
      </c>
      <c r="CA2794" s="245">
        <v>41761.442071759258</v>
      </c>
      <c r="CB2794" t="s">
        <v>4542</v>
      </c>
      <c r="CF2794" s="71"/>
      <c r="CG2794" s="71"/>
      <c r="EL2794" s="160"/>
      <c r="FA2794" s="78"/>
    </row>
    <row r="2795" spans="78:157">
      <c r="BZ2795" s="14" t="s">
        <v>2296</v>
      </c>
      <c r="CA2795" s="245">
        <v>41761.442071759258</v>
      </c>
      <c r="CB2795" t="s">
        <v>4543</v>
      </c>
      <c r="CF2795" s="71"/>
      <c r="CG2795" s="71"/>
      <c r="EL2795" s="160"/>
      <c r="FA2795" s="78"/>
    </row>
    <row r="2796" spans="78:157">
      <c r="BZ2796" s="14" t="s">
        <v>4431</v>
      </c>
      <c r="CA2796" s="245">
        <v>41761.442083333335</v>
      </c>
      <c r="CB2796" t="s">
        <v>2220</v>
      </c>
      <c r="CF2796" s="71"/>
      <c r="CG2796" s="71"/>
      <c r="EL2796" s="160"/>
      <c r="FA2796" s="78"/>
    </row>
    <row r="2797" spans="78:157">
      <c r="BZ2797" s="14" t="s">
        <v>4432</v>
      </c>
      <c r="CA2797" s="245">
        <v>41761.442199074074</v>
      </c>
      <c r="CB2797" t="s">
        <v>2220</v>
      </c>
      <c r="CF2797" s="71"/>
      <c r="CG2797" s="71"/>
      <c r="EL2797" s="160"/>
      <c r="FA2797" s="78"/>
    </row>
    <row r="2798" spans="78:157">
      <c r="BZ2798" s="14" t="s">
        <v>4433</v>
      </c>
      <c r="CA2798" s="245">
        <v>41761.442199074074</v>
      </c>
      <c r="CB2798" t="s">
        <v>4544</v>
      </c>
      <c r="CF2798" s="71"/>
      <c r="CG2798" s="71"/>
      <c r="EL2798" s="160"/>
      <c r="FA2798" s="78"/>
    </row>
    <row r="2799" spans="78:157">
      <c r="BZ2799" s="14" t="s">
        <v>4433</v>
      </c>
      <c r="CA2799" s="245">
        <v>41761.442210648151</v>
      </c>
      <c r="CB2799" t="s">
        <v>4545</v>
      </c>
      <c r="CF2799" s="71"/>
      <c r="CG2799" s="71"/>
      <c r="EL2799" s="160"/>
      <c r="FA2799" s="78"/>
    </row>
    <row r="2800" spans="78:157">
      <c r="BZ2800" s="14" t="s">
        <v>4433</v>
      </c>
      <c r="CA2800" s="245">
        <v>41761.442210648151</v>
      </c>
      <c r="CB2800" t="s">
        <v>4546</v>
      </c>
      <c r="CF2800" s="71"/>
      <c r="CG2800" s="71"/>
      <c r="EL2800" s="160"/>
      <c r="FA2800" s="78"/>
    </row>
    <row r="2801" spans="78:157">
      <c r="BZ2801" s="14" t="s">
        <v>4433</v>
      </c>
      <c r="CA2801" s="245">
        <v>41761.44222222222</v>
      </c>
      <c r="CB2801" t="s">
        <v>4546</v>
      </c>
      <c r="CF2801" s="71"/>
      <c r="CG2801" s="71"/>
      <c r="EL2801" s="160"/>
      <c r="FA2801" s="78"/>
    </row>
    <row r="2802" spans="78:157">
      <c r="BZ2802" s="14" t="s">
        <v>4437</v>
      </c>
      <c r="CA2802" s="245">
        <v>41761.44222222222</v>
      </c>
      <c r="CB2802" t="s">
        <v>4547</v>
      </c>
      <c r="CF2802" s="71"/>
      <c r="CG2802" s="71"/>
      <c r="EL2802" s="160"/>
      <c r="FA2802" s="78"/>
    </row>
    <row r="2803" spans="78:157">
      <c r="BZ2803" s="14" t="s">
        <v>4437</v>
      </c>
      <c r="CA2803" s="245">
        <v>41761.44222222222</v>
      </c>
      <c r="CB2803" t="s">
        <v>4547</v>
      </c>
      <c r="CF2803" s="71"/>
      <c r="CG2803" s="71"/>
      <c r="EL2803" s="160"/>
      <c r="FA2803" s="78"/>
    </row>
    <row r="2804" spans="78:157">
      <c r="BZ2804" s="14" t="s">
        <v>2296</v>
      </c>
      <c r="CA2804" s="245">
        <v>41761.44222222222</v>
      </c>
      <c r="CB2804" t="s">
        <v>4548</v>
      </c>
      <c r="CF2804" s="71"/>
      <c r="CG2804" s="71"/>
      <c r="EL2804" s="160"/>
      <c r="FA2804" s="78"/>
    </row>
    <row r="2805" spans="78:157">
      <c r="BZ2805" s="14" t="s">
        <v>4549</v>
      </c>
      <c r="CA2805" s="245">
        <v>41761.442233796297</v>
      </c>
      <c r="CB2805" t="s">
        <v>2220</v>
      </c>
      <c r="CF2805" s="71"/>
      <c r="CG2805" s="71"/>
      <c r="EL2805" s="160"/>
      <c r="FA2805" s="78"/>
    </row>
    <row r="2806" spans="78:157">
      <c r="BZ2806" s="14" t="s">
        <v>4433</v>
      </c>
      <c r="CA2806" s="245">
        <v>41761.442233796297</v>
      </c>
      <c r="CB2806" t="s">
        <v>4550</v>
      </c>
      <c r="CF2806" s="71"/>
      <c r="CG2806" s="71"/>
      <c r="EL2806" s="160"/>
      <c r="FA2806" s="78"/>
    </row>
    <row r="2807" spans="78:157">
      <c r="BZ2807" s="14" t="s">
        <v>4433</v>
      </c>
      <c r="CA2807" s="245">
        <v>41761.442233796297</v>
      </c>
      <c r="CB2807" t="s">
        <v>4551</v>
      </c>
      <c r="CF2807" s="71"/>
      <c r="CG2807" s="71"/>
      <c r="EL2807" s="160"/>
      <c r="FA2807" s="78"/>
    </row>
    <row r="2808" spans="78:157">
      <c r="BZ2808" s="14" t="s">
        <v>4433</v>
      </c>
      <c r="CA2808" s="245">
        <v>41761.442245370374</v>
      </c>
      <c r="CB2808" t="s">
        <v>4552</v>
      </c>
      <c r="CF2808" s="71"/>
      <c r="CG2808" s="71"/>
      <c r="EL2808" s="160"/>
      <c r="FA2808" s="78"/>
    </row>
    <row r="2809" spans="78:157">
      <c r="BZ2809" s="14" t="s">
        <v>4433</v>
      </c>
      <c r="CA2809" s="245">
        <v>41761.442245370374</v>
      </c>
      <c r="CB2809" t="s">
        <v>4553</v>
      </c>
      <c r="CF2809" s="71"/>
      <c r="CG2809" s="71"/>
      <c r="EL2809" s="160"/>
      <c r="FA2809" s="78"/>
    </row>
    <row r="2810" spans="78:157">
      <c r="BZ2810" s="14" t="s">
        <v>4433</v>
      </c>
      <c r="CA2810" s="245">
        <v>41761.442245370374</v>
      </c>
      <c r="CB2810" t="s">
        <v>4554</v>
      </c>
      <c r="CF2810" s="71"/>
      <c r="CG2810" s="71"/>
      <c r="EL2810" s="160"/>
      <c r="FA2810" s="78"/>
    </row>
    <row r="2811" spans="78:157">
      <c r="BZ2811" s="14" t="s">
        <v>4433</v>
      </c>
      <c r="CA2811" s="245">
        <v>41761.442256944443</v>
      </c>
      <c r="CB2811" t="s">
        <v>4554</v>
      </c>
      <c r="CF2811" s="71"/>
      <c r="CG2811" s="71"/>
      <c r="EL2811" s="160"/>
      <c r="FA2811" s="78"/>
    </row>
    <row r="2812" spans="78:157">
      <c r="BZ2812" s="14" t="s">
        <v>4437</v>
      </c>
      <c r="CA2812" s="245">
        <v>41761.442256944443</v>
      </c>
      <c r="CB2812" t="s">
        <v>4555</v>
      </c>
      <c r="CF2812" s="71"/>
      <c r="CG2812" s="71"/>
      <c r="EL2812" s="160"/>
      <c r="FA2812" s="78"/>
    </row>
    <row r="2813" spans="78:157">
      <c r="BZ2813" s="14" t="s">
        <v>4437</v>
      </c>
      <c r="CA2813" s="245">
        <v>41761.442256944443</v>
      </c>
      <c r="CB2813" t="s">
        <v>4555</v>
      </c>
      <c r="CF2813" s="71"/>
      <c r="CG2813" s="71"/>
      <c r="EL2813" s="160"/>
      <c r="FA2813" s="78"/>
    </row>
    <row r="2814" spans="78:157">
      <c r="BZ2814" s="14" t="s">
        <v>2296</v>
      </c>
      <c r="CA2814" s="245">
        <v>41761.442256944443</v>
      </c>
      <c r="CB2814" t="s">
        <v>4556</v>
      </c>
      <c r="CF2814" s="71"/>
      <c r="CG2814" s="71"/>
      <c r="EL2814" s="160"/>
      <c r="FA2814" s="78"/>
    </row>
    <row r="2815" spans="78:157">
      <c r="BZ2815" s="14" t="s">
        <v>4432</v>
      </c>
      <c r="CA2815" s="245">
        <v>41761.442407407405</v>
      </c>
      <c r="CB2815" t="s">
        <v>2220</v>
      </c>
      <c r="CF2815" s="71"/>
      <c r="CG2815" s="71"/>
      <c r="EL2815" s="160"/>
      <c r="FA2815" s="78"/>
    </row>
    <row r="2816" spans="78:157">
      <c r="BZ2816" s="14" t="s">
        <v>4433</v>
      </c>
      <c r="CA2816" s="245">
        <v>41761.442407407405</v>
      </c>
      <c r="CB2816" t="s">
        <v>4557</v>
      </c>
      <c r="CF2816" s="71"/>
      <c r="CG2816" s="71"/>
      <c r="EL2816" s="160"/>
      <c r="FA2816" s="78"/>
    </row>
    <row r="2817" spans="78:157">
      <c r="BZ2817" s="14" t="s">
        <v>4433</v>
      </c>
      <c r="CA2817" s="245">
        <v>41761.442407407405</v>
      </c>
      <c r="CB2817" t="s">
        <v>4558</v>
      </c>
      <c r="CF2817" s="71"/>
      <c r="CG2817" s="71"/>
      <c r="EL2817" s="160"/>
      <c r="FA2817" s="78"/>
    </row>
    <row r="2818" spans="78:157">
      <c r="BZ2818" s="14" t="s">
        <v>4433</v>
      </c>
      <c r="CA2818" s="245">
        <v>41761.442407407405</v>
      </c>
      <c r="CB2818" t="s">
        <v>4559</v>
      </c>
      <c r="CF2818" s="71"/>
      <c r="CG2818" s="71"/>
      <c r="EL2818" s="160"/>
      <c r="FA2818" s="78"/>
    </row>
    <row r="2819" spans="78:157">
      <c r="BZ2819" s="14" t="s">
        <v>4433</v>
      </c>
      <c r="CA2819" s="245">
        <v>41761.442418981482</v>
      </c>
      <c r="CB2819" t="s">
        <v>4559</v>
      </c>
      <c r="CF2819" s="71"/>
      <c r="CG2819" s="71"/>
      <c r="EL2819" s="160"/>
      <c r="FA2819" s="78"/>
    </row>
    <row r="2820" spans="78:157">
      <c r="BZ2820" s="14" t="s">
        <v>2296</v>
      </c>
      <c r="CA2820" s="245">
        <v>41761.442418981482</v>
      </c>
      <c r="CB2820" t="s">
        <v>4560</v>
      </c>
      <c r="CF2820" s="71"/>
      <c r="CG2820" s="71"/>
      <c r="EL2820" s="160"/>
      <c r="FA2820" s="78"/>
    </row>
    <row r="2821" spans="78:157">
      <c r="BZ2821" s="14" t="s">
        <v>4561</v>
      </c>
      <c r="CA2821" s="245">
        <v>41761.442488425928</v>
      </c>
      <c r="CB2821" t="s">
        <v>2220</v>
      </c>
      <c r="CF2821" s="71"/>
      <c r="CG2821" s="71"/>
      <c r="EL2821" s="160"/>
      <c r="FA2821" s="78"/>
    </row>
    <row r="2822" spans="78:157">
      <c r="BZ2822" s="14" t="s">
        <v>4437</v>
      </c>
      <c r="CA2822" s="245">
        <v>41761.442488425928</v>
      </c>
      <c r="CB2822" t="s">
        <v>4562</v>
      </c>
      <c r="CF2822" s="71"/>
      <c r="CG2822" s="71"/>
      <c r="EL2822" s="160"/>
      <c r="FA2822" s="78"/>
    </row>
    <row r="2823" spans="78:157">
      <c r="BZ2823" s="14" t="s">
        <v>4437</v>
      </c>
      <c r="CA2823" s="245">
        <v>41761.442488425928</v>
      </c>
      <c r="CB2823" t="s">
        <v>4563</v>
      </c>
      <c r="CF2823" s="71"/>
      <c r="CG2823" s="71"/>
      <c r="EL2823" s="160"/>
      <c r="FA2823" s="78"/>
    </row>
    <row r="2824" spans="78:157">
      <c r="BZ2824" s="14" t="s">
        <v>4437</v>
      </c>
      <c r="CA2824" s="245">
        <v>41761.442488425928</v>
      </c>
      <c r="CB2824" t="s">
        <v>4564</v>
      </c>
      <c r="CF2824" s="71"/>
      <c r="CG2824" s="71"/>
      <c r="EL2824" s="160"/>
      <c r="FA2824" s="78"/>
    </row>
    <row r="2825" spans="78:157">
      <c r="BZ2825" s="14" t="s">
        <v>4437</v>
      </c>
      <c r="CA2825" s="245">
        <v>41761.442499999997</v>
      </c>
      <c r="CB2825" t="s">
        <v>4565</v>
      </c>
      <c r="CF2825" s="71"/>
      <c r="CG2825" s="71"/>
      <c r="EL2825" s="160"/>
      <c r="FA2825" s="78"/>
    </row>
    <row r="2826" spans="78:157">
      <c r="BZ2826" s="14" t="s">
        <v>4437</v>
      </c>
      <c r="CA2826" s="245">
        <v>41761.442499999997</v>
      </c>
      <c r="CB2826" t="s">
        <v>4566</v>
      </c>
      <c r="CF2826" s="71"/>
      <c r="CG2826" s="71"/>
      <c r="EL2826" s="160"/>
      <c r="FA2826" s="78"/>
    </row>
    <row r="2827" spans="78:157">
      <c r="BZ2827" s="14" t="s">
        <v>4437</v>
      </c>
      <c r="CA2827" s="245">
        <v>41761.442511574074</v>
      </c>
      <c r="CB2827" t="s">
        <v>4566</v>
      </c>
      <c r="CF2827" s="71"/>
      <c r="CG2827" s="71"/>
      <c r="EL2827" s="160"/>
      <c r="FA2827" s="78"/>
    </row>
    <row r="2828" spans="78:157">
      <c r="BZ2828" s="14" t="s">
        <v>2296</v>
      </c>
      <c r="CA2828" s="245">
        <v>41761.442511574074</v>
      </c>
      <c r="CB2828" t="s">
        <v>4567</v>
      </c>
      <c r="CF2828" s="71"/>
      <c r="CG2828" s="71"/>
      <c r="EL2828" s="160"/>
      <c r="FA2828" s="78"/>
    </row>
    <row r="2829" spans="78:157">
      <c r="BZ2829" s="14" t="s">
        <v>4568</v>
      </c>
      <c r="CA2829" s="245">
        <v>41761.442812499998</v>
      </c>
      <c r="CB2829" t="s">
        <v>2220</v>
      </c>
      <c r="CF2829" s="71"/>
      <c r="CG2829" s="71"/>
      <c r="EL2829" s="160"/>
      <c r="FA2829" s="78"/>
    </row>
    <row r="2830" spans="78:157">
      <c r="BZ2830" s="14" t="s">
        <v>4437</v>
      </c>
      <c r="CA2830" s="245">
        <v>41761.442824074074</v>
      </c>
      <c r="CB2830" t="s">
        <v>4569</v>
      </c>
      <c r="CF2830" s="71"/>
      <c r="CG2830" s="71"/>
      <c r="EL2830" s="160"/>
      <c r="FA2830" s="78"/>
    </row>
    <row r="2831" spans="78:157">
      <c r="BZ2831" s="14" t="s">
        <v>4437</v>
      </c>
      <c r="CA2831" s="245">
        <v>41761.442824074074</v>
      </c>
      <c r="CB2831" t="s">
        <v>4570</v>
      </c>
      <c r="CF2831" s="71"/>
      <c r="CG2831" s="71"/>
      <c r="EL2831" s="160"/>
      <c r="FA2831" s="78"/>
    </row>
    <row r="2832" spans="78:157">
      <c r="BZ2832" s="14" t="s">
        <v>4437</v>
      </c>
      <c r="CA2832" s="245">
        <v>41761.442824074074</v>
      </c>
      <c r="CB2832" t="s">
        <v>4571</v>
      </c>
      <c r="CF2832" s="71"/>
      <c r="CG2832" s="71"/>
      <c r="EL2832" s="160"/>
      <c r="FA2832" s="78"/>
    </row>
    <row r="2833" spans="78:157">
      <c r="BZ2833" s="14" t="s">
        <v>4437</v>
      </c>
      <c r="CA2833" s="245">
        <v>41761.442835648151</v>
      </c>
      <c r="CB2833" t="s">
        <v>4572</v>
      </c>
      <c r="CF2833" s="71"/>
      <c r="CG2833" s="71"/>
      <c r="EL2833" s="160"/>
      <c r="FA2833" s="78"/>
    </row>
    <row r="2834" spans="78:157">
      <c r="BZ2834" s="14" t="s">
        <v>4437</v>
      </c>
      <c r="CA2834" s="245">
        <v>41761.442835648151</v>
      </c>
      <c r="CB2834" t="s">
        <v>4573</v>
      </c>
      <c r="CF2834" s="71"/>
      <c r="CG2834" s="71"/>
      <c r="EL2834" s="160"/>
      <c r="FA2834" s="78"/>
    </row>
    <row r="2835" spans="78:157">
      <c r="BZ2835" s="14" t="s">
        <v>4437</v>
      </c>
      <c r="CA2835" s="245">
        <v>41761.442835648151</v>
      </c>
      <c r="CB2835" t="s">
        <v>4574</v>
      </c>
      <c r="CF2835" s="71"/>
      <c r="CG2835" s="71"/>
      <c r="EL2835" s="160"/>
      <c r="FA2835" s="78"/>
    </row>
    <row r="2836" spans="78:157">
      <c r="BZ2836" s="14" t="s">
        <v>4437</v>
      </c>
      <c r="CA2836" s="245">
        <v>41761.442847222221</v>
      </c>
      <c r="CB2836" t="s">
        <v>4574</v>
      </c>
      <c r="CF2836" s="71"/>
      <c r="CG2836" s="71"/>
      <c r="EL2836" s="160"/>
      <c r="FA2836" s="78"/>
    </row>
    <row r="2837" spans="78:157">
      <c r="BZ2837" s="14" t="s">
        <v>2296</v>
      </c>
      <c r="CA2837" s="245">
        <v>41761.442847222221</v>
      </c>
      <c r="CB2837" t="s">
        <v>4575</v>
      </c>
      <c r="CF2837" s="71"/>
      <c r="CG2837" s="71"/>
      <c r="EL2837" s="160"/>
      <c r="FA2837" s="78"/>
    </row>
    <row r="2838" spans="78:157">
      <c r="BZ2838" s="14" t="s">
        <v>4432</v>
      </c>
      <c r="CA2838" s="245">
        <v>41761.44290509259</v>
      </c>
      <c r="CB2838" t="s">
        <v>2220</v>
      </c>
      <c r="CF2838" s="71"/>
      <c r="CG2838" s="71"/>
      <c r="EL2838" s="160"/>
      <c r="FA2838" s="78"/>
    </row>
    <row r="2839" spans="78:157">
      <c r="BZ2839" s="14" t="s">
        <v>4433</v>
      </c>
      <c r="CA2839" s="245">
        <v>41761.44290509259</v>
      </c>
      <c r="CB2839" t="s">
        <v>4576</v>
      </c>
      <c r="CF2839" s="71"/>
      <c r="CG2839" s="71"/>
      <c r="EL2839" s="160"/>
      <c r="FA2839" s="78"/>
    </row>
    <row r="2840" spans="78:157">
      <c r="BZ2840" s="14" t="s">
        <v>4433</v>
      </c>
      <c r="CA2840" s="245">
        <v>41761.44290509259</v>
      </c>
      <c r="CB2840" t="s">
        <v>4577</v>
      </c>
      <c r="CF2840" s="71"/>
      <c r="CG2840" s="71"/>
      <c r="EL2840" s="160"/>
      <c r="FA2840" s="78"/>
    </row>
    <row r="2841" spans="78:157">
      <c r="BZ2841" s="14" t="s">
        <v>4433</v>
      </c>
      <c r="CA2841" s="245">
        <v>41761.44290509259</v>
      </c>
      <c r="CB2841" t="s">
        <v>4578</v>
      </c>
      <c r="CF2841" s="71"/>
      <c r="CG2841" s="71"/>
      <c r="EL2841" s="160"/>
      <c r="FA2841" s="78"/>
    </row>
    <row r="2842" spans="78:157">
      <c r="BZ2842" s="14" t="s">
        <v>4433</v>
      </c>
      <c r="CA2842" s="245">
        <v>41761.442916666667</v>
      </c>
      <c r="CB2842" t="s">
        <v>4578</v>
      </c>
      <c r="CF2842" s="71"/>
      <c r="CG2842" s="71"/>
      <c r="EL2842" s="160"/>
      <c r="FA2842" s="78"/>
    </row>
    <row r="2843" spans="78:157">
      <c r="BZ2843" s="14" t="s">
        <v>4437</v>
      </c>
      <c r="CA2843" s="245">
        <v>41761.442916666667</v>
      </c>
      <c r="CB2843" t="s">
        <v>4579</v>
      </c>
      <c r="CF2843" s="71"/>
      <c r="CG2843" s="71"/>
      <c r="EL2843" s="160"/>
      <c r="FA2843" s="78"/>
    </row>
    <row r="2844" spans="78:157">
      <c r="BZ2844" s="14" t="s">
        <v>4437</v>
      </c>
      <c r="CA2844" s="245">
        <v>41761.442928240744</v>
      </c>
      <c r="CB2844" t="s">
        <v>4579</v>
      </c>
      <c r="CF2844" s="71"/>
      <c r="CG2844" s="71"/>
      <c r="EL2844" s="160"/>
      <c r="FA2844" s="78"/>
    </row>
    <row r="2845" spans="78:157">
      <c r="BZ2845" s="14" t="s">
        <v>2296</v>
      </c>
      <c r="CA2845" s="245">
        <v>41761.442928240744</v>
      </c>
      <c r="CB2845" t="s">
        <v>4580</v>
      </c>
      <c r="CF2845" s="71"/>
      <c r="CG2845" s="71"/>
      <c r="EL2845" s="160"/>
      <c r="FA2845" s="78"/>
    </row>
    <row r="2846" spans="78:157">
      <c r="BZ2846" s="14" t="s">
        <v>4581</v>
      </c>
      <c r="CA2846" s="245">
        <v>41761.442928240744</v>
      </c>
      <c r="CB2846" t="s">
        <v>2220</v>
      </c>
      <c r="CF2846" s="71"/>
      <c r="CG2846" s="71"/>
      <c r="EL2846" s="160"/>
      <c r="FA2846" s="78"/>
    </row>
    <row r="2847" spans="78:157">
      <c r="BZ2847" s="14" t="s">
        <v>4433</v>
      </c>
      <c r="CA2847" s="245">
        <v>41761.442928240744</v>
      </c>
      <c r="CB2847" t="s">
        <v>4582</v>
      </c>
      <c r="CF2847" s="71"/>
      <c r="CG2847" s="71"/>
      <c r="EL2847" s="160"/>
      <c r="FA2847" s="78"/>
    </row>
    <row r="2848" spans="78:157">
      <c r="BZ2848" s="14" t="s">
        <v>4433</v>
      </c>
      <c r="CA2848" s="245">
        <v>41761.442928240744</v>
      </c>
      <c r="CB2848" t="s">
        <v>4582</v>
      </c>
      <c r="CF2848" s="71"/>
      <c r="CG2848" s="71"/>
      <c r="EL2848" s="160"/>
      <c r="FA2848" s="78"/>
    </row>
    <row r="2849" spans="78:157">
      <c r="BZ2849" s="14" t="s">
        <v>4437</v>
      </c>
      <c r="CA2849" s="245">
        <v>41761.442928240744</v>
      </c>
      <c r="CB2849" t="s">
        <v>4583</v>
      </c>
      <c r="CF2849" s="71"/>
      <c r="CG2849" s="71"/>
      <c r="EL2849" s="160"/>
      <c r="FA2849" s="78"/>
    </row>
    <row r="2850" spans="78:157">
      <c r="BZ2850" s="14" t="s">
        <v>4437</v>
      </c>
      <c r="CA2850" s="245">
        <v>41761.442939814813</v>
      </c>
      <c r="CB2850" t="s">
        <v>4584</v>
      </c>
      <c r="CF2850" s="71"/>
      <c r="CG2850" s="71"/>
      <c r="EL2850" s="160"/>
      <c r="FA2850" s="78"/>
    </row>
    <row r="2851" spans="78:157">
      <c r="BZ2851" s="14" t="s">
        <v>4437</v>
      </c>
      <c r="CA2851" s="245">
        <v>41761.442939814813</v>
      </c>
      <c r="CB2851" t="s">
        <v>4585</v>
      </c>
      <c r="CF2851" s="71"/>
      <c r="CG2851" s="71"/>
      <c r="EL2851" s="160"/>
      <c r="FA2851" s="78"/>
    </row>
    <row r="2852" spans="78:157">
      <c r="BZ2852" s="14" t="s">
        <v>4437</v>
      </c>
      <c r="CA2852" s="245">
        <v>41761.442939814813</v>
      </c>
      <c r="CB2852" t="s">
        <v>4586</v>
      </c>
      <c r="CF2852" s="71"/>
      <c r="CG2852" s="71"/>
      <c r="EL2852" s="160"/>
      <c r="FA2852" s="78"/>
    </row>
    <row r="2853" spans="78:157">
      <c r="BZ2853" s="14" t="s">
        <v>4437</v>
      </c>
      <c r="CA2853" s="245">
        <v>41761.44295138889</v>
      </c>
      <c r="CB2853" t="s">
        <v>4587</v>
      </c>
      <c r="CF2853" s="71"/>
      <c r="CG2853" s="71"/>
      <c r="EL2853" s="160"/>
      <c r="FA2853" s="78"/>
    </row>
    <row r="2854" spans="78:157">
      <c r="BZ2854" s="14" t="s">
        <v>4437</v>
      </c>
      <c r="CA2854" s="245">
        <v>41761.44295138889</v>
      </c>
      <c r="CB2854" t="s">
        <v>4587</v>
      </c>
      <c r="CF2854" s="71"/>
      <c r="CG2854" s="71"/>
      <c r="EL2854" s="160"/>
      <c r="FA2854" s="78"/>
    </row>
    <row r="2855" spans="78:157">
      <c r="BZ2855" s="14" t="s">
        <v>2296</v>
      </c>
      <c r="CA2855" s="245">
        <v>41761.44295138889</v>
      </c>
      <c r="CB2855" t="s">
        <v>4588</v>
      </c>
      <c r="CF2855" s="71"/>
      <c r="CG2855" s="71"/>
      <c r="EL2855" s="160"/>
      <c r="FA2855" s="78"/>
    </row>
    <row r="2856" spans="78:157">
      <c r="BZ2856" s="14" t="s">
        <v>4432</v>
      </c>
      <c r="CA2856" s="245">
        <v>41761.443078703705</v>
      </c>
      <c r="CB2856" t="s">
        <v>2220</v>
      </c>
      <c r="CF2856" s="71"/>
      <c r="CG2856" s="71"/>
      <c r="EL2856" s="160"/>
      <c r="FA2856" s="78"/>
    </row>
    <row r="2857" spans="78:157">
      <c r="BZ2857" s="14" t="s">
        <v>4433</v>
      </c>
      <c r="CA2857" s="245">
        <v>41761.443078703705</v>
      </c>
      <c r="CB2857" t="s">
        <v>4589</v>
      </c>
      <c r="CF2857" s="71"/>
      <c r="CG2857" s="71"/>
      <c r="EL2857" s="160"/>
      <c r="FA2857" s="78"/>
    </row>
    <row r="2858" spans="78:157">
      <c r="BZ2858" s="14" t="s">
        <v>4433</v>
      </c>
      <c r="CA2858" s="245">
        <v>41761.443090277775</v>
      </c>
      <c r="CB2858" t="s">
        <v>4590</v>
      </c>
      <c r="CF2858" s="71"/>
      <c r="CG2858" s="71"/>
      <c r="EL2858" s="160"/>
      <c r="FA2858" s="78"/>
    </row>
    <row r="2859" spans="78:157">
      <c r="BZ2859" s="14" t="s">
        <v>4433</v>
      </c>
      <c r="CA2859" s="245">
        <v>41761.443090277775</v>
      </c>
      <c r="CB2859" t="s">
        <v>4591</v>
      </c>
      <c r="CF2859" s="71"/>
      <c r="CG2859" s="71"/>
      <c r="EL2859" s="160"/>
      <c r="FA2859" s="78"/>
    </row>
    <row r="2860" spans="78:157">
      <c r="BZ2860" s="14" t="s">
        <v>4433</v>
      </c>
      <c r="CA2860" s="245">
        <v>41761.443090277775</v>
      </c>
      <c r="CB2860" t="s">
        <v>4591</v>
      </c>
      <c r="CF2860" s="71"/>
      <c r="CG2860" s="71"/>
      <c r="EL2860" s="160"/>
      <c r="FA2860" s="78"/>
    </row>
    <row r="2861" spans="78:157">
      <c r="BZ2861" s="14" t="s">
        <v>4437</v>
      </c>
      <c r="CA2861" s="245">
        <v>41761.443101851852</v>
      </c>
      <c r="CB2861" t="s">
        <v>4592</v>
      </c>
      <c r="CF2861" s="71"/>
      <c r="CG2861" s="71"/>
      <c r="EL2861" s="160"/>
      <c r="FA2861" s="78"/>
    </row>
    <row r="2862" spans="78:157">
      <c r="BZ2862" s="14" t="s">
        <v>4437</v>
      </c>
      <c r="CA2862" s="245">
        <v>41761.443101851852</v>
      </c>
      <c r="CB2862" t="s">
        <v>4592</v>
      </c>
      <c r="CF2862" s="71"/>
      <c r="CG2862" s="71"/>
      <c r="EL2862" s="160"/>
      <c r="FA2862" s="78"/>
    </row>
    <row r="2863" spans="78:157">
      <c r="BZ2863" s="14" t="s">
        <v>2296</v>
      </c>
      <c r="CA2863" s="245">
        <v>41761.443101851852</v>
      </c>
      <c r="CB2863" t="s">
        <v>4593</v>
      </c>
      <c r="CF2863" s="71"/>
      <c r="CG2863" s="71"/>
      <c r="EL2863" s="160"/>
      <c r="FA2863" s="78"/>
    </row>
    <row r="2864" spans="78:157">
      <c r="BZ2864" s="14" t="s">
        <v>4594</v>
      </c>
      <c r="CA2864" s="245">
        <v>41761.443101851852</v>
      </c>
      <c r="CB2864" t="s">
        <v>2220</v>
      </c>
      <c r="CF2864" s="71"/>
      <c r="CG2864" s="71"/>
      <c r="EL2864" s="160"/>
      <c r="FA2864" s="78"/>
    </row>
    <row r="2865" spans="78:157">
      <c r="BZ2865" s="14" t="s">
        <v>4433</v>
      </c>
      <c r="CA2865" s="245">
        <v>41761.443113425928</v>
      </c>
      <c r="CB2865" t="s">
        <v>4595</v>
      </c>
      <c r="CF2865" s="71"/>
      <c r="CG2865" s="71"/>
      <c r="EL2865" s="160"/>
      <c r="FA2865" s="78"/>
    </row>
    <row r="2866" spans="78:157">
      <c r="BZ2866" s="14" t="s">
        <v>4433</v>
      </c>
      <c r="CA2866" s="245">
        <v>41761.443113425928</v>
      </c>
      <c r="CB2866" t="s">
        <v>4596</v>
      </c>
      <c r="CF2866" s="71"/>
      <c r="CG2866" s="71"/>
      <c r="EL2866" s="160"/>
      <c r="FA2866" s="78"/>
    </row>
    <row r="2867" spans="78:157">
      <c r="BZ2867" s="14" t="s">
        <v>4433</v>
      </c>
      <c r="CA2867" s="245">
        <v>41761.443113425928</v>
      </c>
      <c r="CB2867" t="s">
        <v>4582</v>
      </c>
      <c r="CF2867" s="71"/>
      <c r="CG2867" s="71"/>
      <c r="EL2867" s="160"/>
      <c r="FA2867" s="78"/>
    </row>
    <row r="2868" spans="78:157">
      <c r="BZ2868" s="14" t="s">
        <v>4433</v>
      </c>
      <c r="CA2868" s="245">
        <v>41761.443124999998</v>
      </c>
      <c r="CB2868" t="s">
        <v>4582</v>
      </c>
      <c r="CF2868" s="71"/>
      <c r="CG2868" s="71"/>
      <c r="EL2868" s="160"/>
      <c r="FA2868" s="78"/>
    </row>
    <row r="2869" spans="78:157">
      <c r="BZ2869" s="14" t="s">
        <v>4437</v>
      </c>
      <c r="CA2869" s="245">
        <v>41761.443124999998</v>
      </c>
      <c r="CB2869" t="s">
        <v>4587</v>
      </c>
      <c r="CF2869" s="71"/>
      <c r="CG2869" s="71"/>
      <c r="EL2869" s="160"/>
      <c r="FA2869" s="78"/>
    </row>
    <row r="2870" spans="78:157">
      <c r="BZ2870" s="14" t="s">
        <v>4437</v>
      </c>
      <c r="CA2870" s="245">
        <v>41761.443124999998</v>
      </c>
      <c r="CB2870" t="s">
        <v>4587</v>
      </c>
      <c r="CF2870" s="71"/>
      <c r="CG2870" s="71"/>
      <c r="EL2870" s="160"/>
      <c r="FA2870" s="78"/>
    </row>
    <row r="2871" spans="78:157">
      <c r="BZ2871" s="14" t="s">
        <v>2296</v>
      </c>
      <c r="CA2871" s="245">
        <v>41761.443124999998</v>
      </c>
      <c r="CB2871" t="s">
        <v>4588</v>
      </c>
      <c r="CF2871" s="71"/>
      <c r="CG2871" s="71"/>
      <c r="EL2871" s="160"/>
      <c r="FA2871" s="78"/>
    </row>
    <row r="2872" spans="78:157">
      <c r="BZ2872" s="14" t="s">
        <v>2889</v>
      </c>
      <c r="CA2872" s="245">
        <v>41761.444201388891</v>
      </c>
      <c r="CB2872" t="s">
        <v>2890</v>
      </c>
      <c r="CF2872" s="71"/>
      <c r="CG2872" s="71"/>
      <c r="EL2872" s="160"/>
      <c r="FA2872" s="78"/>
    </row>
    <row r="2873" spans="78:157">
      <c r="BZ2873" s="14" t="s">
        <v>2891</v>
      </c>
      <c r="CA2873" s="245">
        <v>41761.444212962961</v>
      </c>
      <c r="CB2873" t="s">
        <v>2892</v>
      </c>
      <c r="CF2873" s="71"/>
      <c r="CG2873" s="71"/>
      <c r="EL2873" s="160"/>
      <c r="FA2873" s="78"/>
    </row>
    <row r="2874" spans="78:157">
      <c r="BZ2874" s="14" t="s">
        <v>2893</v>
      </c>
      <c r="CA2874" s="245">
        <v>41761.444212962961</v>
      </c>
      <c r="CB2874" t="s">
        <v>2894</v>
      </c>
      <c r="CF2874" s="71"/>
      <c r="CG2874" s="71"/>
      <c r="EL2874" s="160"/>
      <c r="FA2874" s="78"/>
    </row>
    <row r="2875" spans="78:157">
      <c r="BZ2875" s="14" t="s">
        <v>4432</v>
      </c>
      <c r="CA2875" s="245">
        <v>41761.444386574076</v>
      </c>
      <c r="CB2875" t="s">
        <v>2220</v>
      </c>
      <c r="CF2875" s="71"/>
      <c r="CG2875" s="71"/>
      <c r="EL2875" s="160"/>
      <c r="FA2875" s="78"/>
    </row>
    <row r="2876" spans="78:157">
      <c r="BZ2876" s="14" t="s">
        <v>4433</v>
      </c>
      <c r="CA2876" s="245">
        <v>41761.444386574076</v>
      </c>
      <c r="CB2876" t="s">
        <v>4597</v>
      </c>
      <c r="CF2876" s="71"/>
      <c r="CG2876" s="71"/>
      <c r="EL2876" s="160"/>
      <c r="FA2876" s="78"/>
    </row>
    <row r="2877" spans="78:157">
      <c r="BZ2877" s="14" t="s">
        <v>4433</v>
      </c>
      <c r="CA2877" s="245">
        <v>41761.444386574076</v>
      </c>
      <c r="CB2877" t="s">
        <v>4598</v>
      </c>
      <c r="CF2877" s="71"/>
      <c r="CG2877" s="71"/>
      <c r="EL2877" s="160"/>
      <c r="FA2877" s="78"/>
    </row>
    <row r="2878" spans="78:157">
      <c r="BZ2878" s="14" t="s">
        <v>4433</v>
      </c>
      <c r="CA2878" s="245">
        <v>41761.444398148145</v>
      </c>
      <c r="CB2878" t="s">
        <v>4591</v>
      </c>
      <c r="CF2878" s="71"/>
      <c r="CG2878" s="71"/>
      <c r="EL2878" s="160"/>
      <c r="FA2878" s="78"/>
    </row>
    <row r="2879" spans="78:157">
      <c r="BZ2879" s="14" t="s">
        <v>4433</v>
      </c>
      <c r="CA2879" s="245">
        <v>41761.444398148145</v>
      </c>
      <c r="CB2879" t="s">
        <v>4591</v>
      </c>
      <c r="CF2879" s="71"/>
      <c r="CG2879" s="71"/>
      <c r="EL2879" s="160"/>
      <c r="FA2879" s="78"/>
    </row>
    <row r="2880" spans="78:157">
      <c r="BZ2880" s="14" t="s">
        <v>4437</v>
      </c>
      <c r="CA2880" s="245">
        <v>41761.444398148145</v>
      </c>
      <c r="CB2880" t="s">
        <v>4592</v>
      </c>
      <c r="CF2880" s="71"/>
      <c r="CG2880" s="71"/>
      <c r="EL2880" s="160"/>
      <c r="FA2880" s="78"/>
    </row>
    <row r="2881" spans="78:157">
      <c r="BZ2881" s="14" t="s">
        <v>4437</v>
      </c>
      <c r="CA2881" s="245">
        <v>41761.444409722222</v>
      </c>
      <c r="CB2881" t="s">
        <v>4592</v>
      </c>
      <c r="CF2881" s="71"/>
      <c r="CG2881" s="71"/>
      <c r="EL2881" s="160"/>
      <c r="FA2881" s="78"/>
    </row>
    <row r="2882" spans="78:157">
      <c r="BZ2882" s="14" t="s">
        <v>2296</v>
      </c>
      <c r="CA2882" s="245">
        <v>41761.444409722222</v>
      </c>
      <c r="CB2882" t="s">
        <v>4593</v>
      </c>
      <c r="CF2882" s="71"/>
      <c r="CG2882" s="71"/>
      <c r="EL2882" s="160"/>
      <c r="FA2882" s="78"/>
    </row>
    <row r="2883" spans="78:157">
      <c r="BZ2883" s="14" t="s">
        <v>4594</v>
      </c>
      <c r="CA2883" s="245">
        <v>41761.444409722222</v>
      </c>
      <c r="CB2883" t="s">
        <v>2220</v>
      </c>
      <c r="CF2883" s="71"/>
      <c r="CG2883" s="71"/>
      <c r="EL2883" s="160"/>
      <c r="FA2883" s="78"/>
    </row>
    <row r="2884" spans="78:157">
      <c r="BZ2884" s="14" t="s">
        <v>4433</v>
      </c>
      <c r="CA2884" s="245">
        <v>41761.444421296299</v>
      </c>
      <c r="CB2884" t="s">
        <v>4599</v>
      </c>
      <c r="CF2884" s="71"/>
      <c r="CG2884" s="71"/>
      <c r="EL2884" s="160"/>
      <c r="FA2884" s="78"/>
    </row>
    <row r="2885" spans="78:157">
      <c r="BZ2885" s="14" t="s">
        <v>4433</v>
      </c>
      <c r="CA2885" s="245">
        <v>41761.444421296299</v>
      </c>
      <c r="CB2885" t="s">
        <v>4600</v>
      </c>
      <c r="CF2885" s="71"/>
      <c r="CG2885" s="71"/>
      <c r="EL2885" s="160"/>
      <c r="FA2885" s="78"/>
    </row>
    <row r="2886" spans="78:157">
      <c r="BZ2886" s="14" t="s">
        <v>4433</v>
      </c>
      <c r="CA2886" s="245">
        <v>41761.444421296299</v>
      </c>
      <c r="CB2886" t="s">
        <v>4582</v>
      </c>
      <c r="CF2886" s="71"/>
      <c r="CG2886" s="71"/>
      <c r="EL2886" s="160"/>
      <c r="FA2886" s="78"/>
    </row>
    <row r="2887" spans="78:157">
      <c r="BZ2887" s="14" t="s">
        <v>4433</v>
      </c>
      <c r="CA2887" s="245">
        <v>41761.444432870368</v>
      </c>
      <c r="CB2887" t="s">
        <v>4582</v>
      </c>
      <c r="CF2887" s="71"/>
      <c r="CG2887" s="71"/>
      <c r="EL2887" s="160"/>
      <c r="FA2887" s="78"/>
    </row>
    <row r="2888" spans="78:157">
      <c r="BZ2888" s="14" t="s">
        <v>4437</v>
      </c>
      <c r="CA2888" s="245">
        <v>41761.444432870368</v>
      </c>
      <c r="CB2888" t="s">
        <v>4587</v>
      </c>
      <c r="CF2888" s="71"/>
      <c r="CG2888" s="71"/>
      <c r="EL2888" s="160"/>
      <c r="FA2888" s="78"/>
    </row>
    <row r="2889" spans="78:157">
      <c r="BZ2889" s="14" t="s">
        <v>4437</v>
      </c>
      <c r="CA2889" s="245">
        <v>41761.444432870368</v>
      </c>
      <c r="CB2889" t="s">
        <v>4587</v>
      </c>
      <c r="CF2889" s="71"/>
      <c r="CG2889" s="71"/>
      <c r="EL2889" s="160"/>
      <c r="FA2889" s="78"/>
    </row>
    <row r="2890" spans="78:157">
      <c r="BZ2890" s="14" t="s">
        <v>2296</v>
      </c>
      <c r="CA2890" s="245">
        <v>41761.444432870368</v>
      </c>
      <c r="CB2890" t="s">
        <v>4588</v>
      </c>
      <c r="CF2890" s="71"/>
      <c r="CG2890" s="71"/>
      <c r="EL2890" s="160"/>
      <c r="FA2890" s="78"/>
    </row>
    <row r="2891" spans="78:157">
      <c r="BZ2891" s="14" t="s">
        <v>427</v>
      </c>
      <c r="CA2891" s="245">
        <v>41761.445335648146</v>
      </c>
      <c r="CB2891" t="s">
        <v>4601</v>
      </c>
      <c r="CF2891" s="71"/>
      <c r="CG2891" s="71"/>
      <c r="EL2891" s="160"/>
      <c r="FA2891" s="78"/>
    </row>
    <row r="2892" spans="78:157">
      <c r="BZ2892" s="14" t="s">
        <v>526</v>
      </c>
      <c r="CA2892" s="245">
        <v>41761.4453587963</v>
      </c>
      <c r="CB2892" t="s">
        <v>2220</v>
      </c>
      <c r="CF2892" s="71"/>
      <c r="CG2892" s="71"/>
      <c r="EL2892" s="160"/>
      <c r="FA2892" s="78"/>
    </row>
    <row r="2893" spans="78:157">
      <c r="BZ2893" s="14" t="s">
        <v>4432</v>
      </c>
      <c r="CA2893" s="245">
        <v>41761.4453587963</v>
      </c>
      <c r="CB2893" t="s">
        <v>2220</v>
      </c>
      <c r="CF2893" s="71"/>
      <c r="CG2893" s="71"/>
      <c r="EL2893" s="160"/>
      <c r="FA2893" s="78"/>
    </row>
    <row r="2894" spans="78:157">
      <c r="BZ2894" s="14" t="s">
        <v>4433</v>
      </c>
      <c r="CA2894" s="245">
        <v>41761.445370370369</v>
      </c>
      <c r="CB2894" t="s">
        <v>4602</v>
      </c>
      <c r="CF2894" s="71"/>
      <c r="CG2894" s="71"/>
      <c r="EL2894" s="160"/>
      <c r="FA2894" s="78"/>
    </row>
    <row r="2895" spans="78:157">
      <c r="BZ2895" s="14" t="s">
        <v>4433</v>
      </c>
      <c r="CA2895" s="245">
        <v>41761.445370370369</v>
      </c>
      <c r="CB2895" t="s">
        <v>4603</v>
      </c>
      <c r="CF2895" s="71"/>
      <c r="CG2895" s="71"/>
      <c r="EL2895" s="160"/>
      <c r="FA2895" s="78"/>
    </row>
    <row r="2896" spans="78:157">
      <c r="BZ2896" s="14" t="s">
        <v>4433</v>
      </c>
      <c r="CA2896" s="245">
        <v>41761.445370370369</v>
      </c>
      <c r="CB2896" t="s">
        <v>4591</v>
      </c>
      <c r="CF2896" s="71"/>
      <c r="CG2896" s="71"/>
      <c r="EL2896" s="160"/>
      <c r="FA2896" s="78"/>
    </row>
    <row r="2897" spans="78:157">
      <c r="BZ2897" s="14" t="s">
        <v>4433</v>
      </c>
      <c r="CA2897" s="245">
        <v>41761.445381944446</v>
      </c>
      <c r="CB2897" t="s">
        <v>4591</v>
      </c>
      <c r="CF2897" s="71"/>
      <c r="CG2897" s="71"/>
      <c r="EL2897" s="160"/>
      <c r="FA2897" s="78"/>
    </row>
    <row r="2898" spans="78:157">
      <c r="BZ2898" s="14" t="s">
        <v>4437</v>
      </c>
      <c r="CA2898" s="245">
        <v>41761.445381944446</v>
      </c>
      <c r="CB2898" t="s">
        <v>4592</v>
      </c>
      <c r="CF2898" s="71"/>
      <c r="CG2898" s="71"/>
      <c r="EL2898" s="160"/>
      <c r="FA2898" s="78"/>
    </row>
    <row r="2899" spans="78:157">
      <c r="BZ2899" s="14" t="s">
        <v>4437</v>
      </c>
      <c r="CA2899" s="245">
        <v>41761.445381944446</v>
      </c>
      <c r="CB2899" t="s">
        <v>4592</v>
      </c>
      <c r="CF2899" s="71"/>
      <c r="CG2899" s="71"/>
      <c r="EL2899" s="160"/>
      <c r="FA2899" s="78"/>
    </row>
    <row r="2900" spans="78:157">
      <c r="BZ2900" s="14" t="s">
        <v>2296</v>
      </c>
      <c r="CA2900" s="245">
        <v>41761.445393518516</v>
      </c>
      <c r="CB2900" t="s">
        <v>4593</v>
      </c>
      <c r="CF2900" s="71"/>
      <c r="CG2900" s="71"/>
      <c r="EL2900" s="160"/>
      <c r="FA2900" s="78"/>
    </row>
    <row r="2901" spans="78:157">
      <c r="BZ2901" s="14" t="s">
        <v>4594</v>
      </c>
      <c r="CA2901" s="245">
        <v>41761.445393518516</v>
      </c>
      <c r="CB2901" t="s">
        <v>2220</v>
      </c>
      <c r="CF2901" s="71"/>
      <c r="CG2901" s="71"/>
      <c r="EL2901" s="160"/>
      <c r="FA2901" s="78"/>
    </row>
    <row r="2902" spans="78:157">
      <c r="BZ2902" s="14" t="s">
        <v>4433</v>
      </c>
      <c r="CA2902" s="245">
        <v>41761.445393518516</v>
      </c>
      <c r="CB2902" t="s">
        <v>4604</v>
      </c>
      <c r="CF2902" s="71"/>
      <c r="CG2902" s="71"/>
      <c r="EL2902" s="160"/>
      <c r="FA2902" s="78"/>
    </row>
    <row r="2903" spans="78:157">
      <c r="BZ2903" s="14" t="s">
        <v>4433</v>
      </c>
      <c r="CA2903" s="245">
        <v>41761.445393518516</v>
      </c>
      <c r="CB2903" t="s">
        <v>4600</v>
      </c>
      <c r="CF2903" s="71"/>
      <c r="CG2903" s="71"/>
      <c r="EL2903" s="160"/>
      <c r="FA2903" s="78"/>
    </row>
    <row r="2904" spans="78:157">
      <c r="BZ2904" s="14" t="s">
        <v>4433</v>
      </c>
      <c r="CA2904" s="245">
        <v>41761.445405092592</v>
      </c>
      <c r="CB2904" t="s">
        <v>4582</v>
      </c>
      <c r="CF2904" s="71"/>
      <c r="CG2904" s="71"/>
      <c r="EL2904" s="160"/>
      <c r="FA2904" s="78"/>
    </row>
    <row r="2905" spans="78:157">
      <c r="BZ2905" s="14" t="s">
        <v>4433</v>
      </c>
      <c r="CA2905" s="245">
        <v>41761.445405092592</v>
      </c>
      <c r="CB2905" t="s">
        <v>4582</v>
      </c>
      <c r="CF2905" s="71"/>
      <c r="CG2905" s="71"/>
      <c r="EL2905" s="160"/>
      <c r="FA2905" s="78"/>
    </row>
    <row r="2906" spans="78:157">
      <c r="BZ2906" s="14" t="s">
        <v>4437</v>
      </c>
      <c r="CA2906" s="245">
        <v>41761.445405092592</v>
      </c>
      <c r="CB2906" t="s">
        <v>4587</v>
      </c>
      <c r="CF2906" s="71"/>
      <c r="CG2906" s="71"/>
      <c r="EL2906" s="160"/>
      <c r="FA2906" s="78"/>
    </row>
    <row r="2907" spans="78:157">
      <c r="BZ2907" s="14" t="s">
        <v>4437</v>
      </c>
      <c r="CA2907" s="245">
        <v>41761.445416666669</v>
      </c>
      <c r="CB2907" t="s">
        <v>4587</v>
      </c>
      <c r="CF2907" s="71"/>
      <c r="CG2907" s="71"/>
      <c r="EL2907" s="160"/>
      <c r="FA2907" s="78"/>
    </row>
    <row r="2908" spans="78:157">
      <c r="BZ2908" s="14" t="s">
        <v>2296</v>
      </c>
      <c r="CA2908" s="245">
        <v>41761.445416666669</v>
      </c>
      <c r="CB2908" t="s">
        <v>4588</v>
      </c>
      <c r="CF2908" s="71"/>
      <c r="CG2908" s="71"/>
      <c r="EL2908" s="160"/>
      <c r="FA2908" s="78"/>
    </row>
    <row r="2909" spans="78:157">
      <c r="BZ2909" s="14" t="s">
        <v>4605</v>
      </c>
      <c r="CA2909" s="245">
        <v>41761.445428240739</v>
      </c>
      <c r="CB2909" t="s">
        <v>2220</v>
      </c>
      <c r="CF2909" s="71"/>
      <c r="CG2909" s="71"/>
      <c r="EL2909" s="160"/>
      <c r="FA2909" s="78"/>
    </row>
    <row r="2910" spans="78:157">
      <c r="BZ2910" s="14" t="s">
        <v>4606</v>
      </c>
      <c r="CA2910" s="245">
        <v>41761.445428240739</v>
      </c>
      <c r="CB2910" t="s">
        <v>2220</v>
      </c>
      <c r="CF2910" s="71"/>
      <c r="CG2910" s="71"/>
      <c r="EL2910" s="160"/>
      <c r="FA2910" s="78"/>
    </row>
    <row r="2911" spans="78:157">
      <c r="BZ2911" s="14" t="s">
        <v>2896</v>
      </c>
      <c r="CA2911" s="245">
        <v>41761.445428240739</v>
      </c>
      <c r="CB2911" t="s">
        <v>4607</v>
      </c>
      <c r="CF2911" s="71"/>
      <c r="CG2911" s="71"/>
      <c r="EL2911" s="160"/>
      <c r="FA2911" s="78"/>
    </row>
    <row r="2912" spans="78:157">
      <c r="BZ2912" s="14" t="s">
        <v>2896</v>
      </c>
      <c r="CA2912" s="245">
        <v>41761.445428240739</v>
      </c>
      <c r="CB2912" t="s">
        <v>4608</v>
      </c>
      <c r="CF2912" s="71"/>
      <c r="CG2912" s="71"/>
      <c r="EL2912" s="160"/>
      <c r="FA2912" s="78"/>
    </row>
    <row r="2913" spans="78:157">
      <c r="BZ2913" s="14" t="s">
        <v>2896</v>
      </c>
      <c r="CA2913" s="245">
        <v>41761.445439814815</v>
      </c>
      <c r="CB2913" t="s">
        <v>4609</v>
      </c>
      <c r="CF2913" s="71"/>
      <c r="CG2913" s="71"/>
      <c r="EL2913" s="160"/>
      <c r="FA2913" s="78"/>
    </row>
    <row r="2914" spans="78:157">
      <c r="BZ2914" s="14" t="s">
        <v>2896</v>
      </c>
      <c r="CA2914" s="245">
        <v>41761.445439814815</v>
      </c>
      <c r="CB2914" t="s">
        <v>4610</v>
      </c>
      <c r="CF2914" s="71"/>
      <c r="CG2914" s="71"/>
      <c r="EL2914" s="160"/>
    </row>
    <row r="2915" spans="78:157">
      <c r="BZ2915" s="14" t="s">
        <v>2896</v>
      </c>
      <c r="CA2915" s="245">
        <v>41761.445451388892</v>
      </c>
      <c r="CB2915" t="s">
        <v>4611</v>
      </c>
      <c r="CF2915" s="71"/>
      <c r="CG2915" s="71"/>
      <c r="EL2915" s="160"/>
    </row>
    <row r="2916" spans="78:157">
      <c r="BZ2916" s="14" t="s">
        <v>2896</v>
      </c>
      <c r="CA2916" s="245">
        <v>41761.445451388892</v>
      </c>
      <c r="CB2916" t="s">
        <v>4612</v>
      </c>
      <c r="CF2916" s="71"/>
      <c r="CG2916" s="71"/>
      <c r="EL2916" s="160"/>
    </row>
    <row r="2917" spans="78:157">
      <c r="BZ2917" s="14" t="s">
        <v>2896</v>
      </c>
      <c r="CA2917" s="245">
        <v>41761.445451388892</v>
      </c>
      <c r="CB2917" t="s">
        <v>4613</v>
      </c>
      <c r="CF2917" s="71"/>
      <c r="CG2917" s="71"/>
      <c r="EL2917" s="160"/>
    </row>
    <row r="2918" spans="78:157">
      <c r="BZ2918" s="14" t="s">
        <v>2896</v>
      </c>
      <c r="CA2918" s="245">
        <v>41761.445462962962</v>
      </c>
      <c r="CB2918" t="s">
        <v>4614</v>
      </c>
      <c r="CF2918" s="71"/>
      <c r="CG2918" s="71"/>
      <c r="EL2918" s="160"/>
    </row>
    <row r="2919" spans="78:157">
      <c r="BZ2919" s="14" t="s">
        <v>2896</v>
      </c>
      <c r="CA2919" s="245">
        <v>41761.445462962962</v>
      </c>
      <c r="CB2919" t="s">
        <v>4614</v>
      </c>
      <c r="CF2919" s="71"/>
      <c r="CG2919" s="71"/>
      <c r="EL2919" s="160"/>
    </row>
    <row r="2920" spans="78:157">
      <c r="BZ2920" s="14" t="s">
        <v>4615</v>
      </c>
      <c r="CA2920" s="245">
        <v>41761.445474537039</v>
      </c>
      <c r="CB2920" t="s">
        <v>4616</v>
      </c>
      <c r="CF2920" s="71"/>
      <c r="CG2920" s="71"/>
      <c r="EL2920" s="160"/>
    </row>
    <row r="2921" spans="78:157">
      <c r="BZ2921" s="14" t="s">
        <v>4615</v>
      </c>
      <c r="CA2921" s="245">
        <v>41761.445474537039</v>
      </c>
      <c r="CB2921" t="s">
        <v>4617</v>
      </c>
      <c r="CF2921" s="71"/>
      <c r="CG2921" s="71"/>
      <c r="EL2921" s="160"/>
    </row>
    <row r="2922" spans="78:157">
      <c r="BZ2922" s="14" t="s">
        <v>4615</v>
      </c>
      <c r="CA2922" s="245">
        <v>41761.445474537039</v>
      </c>
      <c r="CB2922" t="s">
        <v>4618</v>
      </c>
      <c r="CF2922" s="71"/>
      <c r="CG2922" s="71"/>
      <c r="EL2922" s="160"/>
    </row>
    <row r="2923" spans="78:157">
      <c r="BZ2923" s="14" t="s">
        <v>4615</v>
      </c>
      <c r="CA2923" s="245">
        <v>41761.445486111108</v>
      </c>
      <c r="CB2923" t="s">
        <v>4619</v>
      </c>
      <c r="CF2923" s="71"/>
      <c r="CG2923" s="71"/>
      <c r="EL2923" s="160"/>
    </row>
    <row r="2924" spans="78:157">
      <c r="BZ2924" s="14" t="s">
        <v>4615</v>
      </c>
      <c r="CA2924" s="245">
        <v>41761.445486111108</v>
      </c>
      <c r="CB2924" t="s">
        <v>4620</v>
      </c>
      <c r="CF2924" s="71"/>
      <c r="CG2924" s="71"/>
      <c r="EL2924" s="160"/>
    </row>
    <row r="2925" spans="78:157">
      <c r="BZ2925" s="14" t="s">
        <v>4615</v>
      </c>
      <c r="CA2925" s="245">
        <v>41761.445486111108</v>
      </c>
      <c r="CB2925" t="s">
        <v>4621</v>
      </c>
      <c r="CF2925" s="71"/>
      <c r="CG2925" s="71"/>
      <c r="EL2925" s="160"/>
    </row>
    <row r="2926" spans="78:157">
      <c r="BZ2926" s="14" t="s">
        <v>4615</v>
      </c>
      <c r="CA2926" s="245">
        <v>41761.445497685185</v>
      </c>
      <c r="CB2926" t="s">
        <v>4622</v>
      </c>
      <c r="CF2926" s="71"/>
      <c r="CG2926" s="71"/>
      <c r="EL2926" s="160"/>
    </row>
    <row r="2927" spans="78:157">
      <c r="BZ2927" s="14" t="s">
        <v>4615</v>
      </c>
      <c r="CA2927" s="245">
        <v>41761.445497685185</v>
      </c>
      <c r="CB2927" t="s">
        <v>4623</v>
      </c>
      <c r="CF2927" s="71"/>
      <c r="CG2927" s="71"/>
      <c r="EL2927" s="160"/>
    </row>
    <row r="2928" spans="78:157">
      <c r="BZ2928" s="14" t="s">
        <v>4615</v>
      </c>
      <c r="CA2928" s="245">
        <v>41761.445509259262</v>
      </c>
      <c r="CB2928" t="s">
        <v>4624</v>
      </c>
      <c r="CF2928" s="71"/>
      <c r="CG2928" s="71"/>
      <c r="EL2928" s="160"/>
    </row>
    <row r="2929" spans="78:142">
      <c r="BZ2929" s="14" t="s">
        <v>4615</v>
      </c>
      <c r="CA2929" s="245">
        <v>41761.445509259262</v>
      </c>
      <c r="CB2929" t="s">
        <v>4625</v>
      </c>
      <c r="CF2929" s="71"/>
      <c r="CG2929" s="71"/>
      <c r="EL2929" s="160"/>
    </row>
    <row r="2930" spans="78:142">
      <c r="BZ2930" s="14" t="s">
        <v>4615</v>
      </c>
      <c r="CA2930" s="245">
        <v>41761.445509259262</v>
      </c>
      <c r="CB2930" t="s">
        <v>4626</v>
      </c>
      <c r="CF2930" s="71"/>
      <c r="CG2930" s="71"/>
      <c r="EL2930" s="160"/>
    </row>
    <row r="2931" spans="78:142">
      <c r="BZ2931" s="14" t="s">
        <v>4615</v>
      </c>
      <c r="CA2931" s="245">
        <v>41761.445520833331</v>
      </c>
      <c r="CB2931" t="s">
        <v>4627</v>
      </c>
      <c r="CF2931" s="71"/>
      <c r="CG2931" s="71"/>
      <c r="EL2931" s="160"/>
    </row>
    <row r="2932" spans="78:142">
      <c r="BZ2932" s="14" t="s">
        <v>4615</v>
      </c>
      <c r="CA2932" s="245">
        <v>41761.445520833331</v>
      </c>
      <c r="CB2932" t="s">
        <v>4628</v>
      </c>
      <c r="CF2932" s="71"/>
      <c r="CG2932" s="71"/>
      <c r="EL2932" s="160"/>
    </row>
    <row r="2933" spans="78:142">
      <c r="BZ2933" s="14" t="s">
        <v>4615</v>
      </c>
      <c r="CA2933" s="245">
        <v>41761.445532407408</v>
      </c>
      <c r="CB2933" t="s">
        <v>4629</v>
      </c>
      <c r="CF2933" s="71"/>
      <c r="CG2933" s="71"/>
      <c r="EL2933" s="160"/>
    </row>
    <row r="2934" spans="78:142">
      <c r="BZ2934" s="14" t="s">
        <v>4615</v>
      </c>
      <c r="CA2934" s="245">
        <v>41761.445532407408</v>
      </c>
      <c r="CB2934" t="s">
        <v>4630</v>
      </c>
      <c r="CF2934" s="71"/>
      <c r="CG2934" s="71"/>
      <c r="EL2934" s="160"/>
    </row>
    <row r="2935" spans="78:142">
      <c r="BZ2935" s="14" t="s">
        <v>4615</v>
      </c>
      <c r="CA2935" s="245">
        <v>41761.445532407408</v>
      </c>
      <c r="CB2935" t="s">
        <v>4631</v>
      </c>
      <c r="CF2935" s="71"/>
      <c r="CG2935" s="71"/>
      <c r="EL2935" s="160"/>
    </row>
    <row r="2936" spans="78:142">
      <c r="BZ2936" s="14" t="s">
        <v>4615</v>
      </c>
      <c r="CA2936" s="245">
        <v>41761.445543981485</v>
      </c>
      <c r="CB2936" t="s">
        <v>4632</v>
      </c>
      <c r="CF2936" s="71"/>
      <c r="CG2936" s="71"/>
      <c r="EL2936" s="160"/>
    </row>
    <row r="2937" spans="78:142">
      <c r="BZ2937" s="14" t="s">
        <v>4615</v>
      </c>
      <c r="CA2937" s="245">
        <v>41761.445543981485</v>
      </c>
      <c r="CB2937" t="s">
        <v>4633</v>
      </c>
      <c r="CF2937" s="71"/>
      <c r="CG2937" s="71"/>
      <c r="EL2937" s="160"/>
    </row>
    <row r="2938" spans="78:142">
      <c r="BZ2938" s="14" t="s">
        <v>4615</v>
      </c>
      <c r="CA2938" s="245">
        <v>41761.445555555554</v>
      </c>
      <c r="CB2938" t="s">
        <v>4634</v>
      </c>
      <c r="CF2938" s="71"/>
      <c r="CG2938" s="71"/>
      <c r="EL2938" s="160"/>
    </row>
    <row r="2939" spans="78:142">
      <c r="BZ2939" s="14" t="s">
        <v>4615</v>
      </c>
      <c r="CA2939" s="245">
        <v>41761.445555555554</v>
      </c>
      <c r="CB2939" t="s">
        <v>4635</v>
      </c>
      <c r="CF2939" s="71"/>
      <c r="CG2939" s="71"/>
      <c r="EL2939" s="160"/>
    </row>
    <row r="2940" spans="78:142">
      <c r="BZ2940" s="14" t="s">
        <v>4615</v>
      </c>
      <c r="CA2940" s="245">
        <v>41761.445555555554</v>
      </c>
      <c r="CB2940" t="s">
        <v>4636</v>
      </c>
      <c r="CF2940" s="71"/>
      <c r="CG2940" s="71"/>
      <c r="EL2940" s="160"/>
    </row>
    <row r="2941" spans="78:142">
      <c r="BZ2941" s="14" t="s">
        <v>4615</v>
      </c>
      <c r="CA2941" s="245">
        <v>41761.445567129631</v>
      </c>
      <c r="CB2941" t="s">
        <v>4637</v>
      </c>
      <c r="CF2941" s="71"/>
      <c r="CG2941" s="71"/>
      <c r="EL2941" s="160"/>
    </row>
    <row r="2942" spans="78:142">
      <c r="BZ2942" s="14" t="s">
        <v>4615</v>
      </c>
      <c r="CA2942" s="245">
        <v>41761.445567129631</v>
      </c>
      <c r="CB2942" t="s">
        <v>4638</v>
      </c>
      <c r="CF2942" s="71"/>
      <c r="CG2942" s="71"/>
      <c r="EL2942" s="160"/>
    </row>
    <row r="2943" spans="78:142">
      <c r="BZ2943" s="14" t="s">
        <v>4615</v>
      </c>
      <c r="CA2943" s="245">
        <v>41761.4455787037</v>
      </c>
      <c r="CB2943" t="s">
        <v>4639</v>
      </c>
      <c r="CF2943" s="71"/>
      <c r="CG2943" s="71"/>
      <c r="EL2943" s="160"/>
    </row>
    <row r="2944" spans="78:142">
      <c r="BZ2944" s="14" t="s">
        <v>4615</v>
      </c>
      <c r="CA2944" s="245">
        <v>41761.4455787037</v>
      </c>
      <c r="CB2944" t="s">
        <v>4640</v>
      </c>
      <c r="CF2944" s="71"/>
      <c r="CG2944" s="71"/>
      <c r="EL2944" s="160"/>
    </row>
    <row r="2945" spans="78:142">
      <c r="BZ2945" s="14" t="s">
        <v>4615</v>
      </c>
      <c r="CA2945" s="245">
        <v>41761.4455787037</v>
      </c>
      <c r="CB2945" t="s">
        <v>4641</v>
      </c>
      <c r="CF2945" s="71"/>
      <c r="CG2945" s="71"/>
      <c r="EL2945" s="160"/>
    </row>
    <row r="2946" spans="78:142">
      <c r="BZ2946" s="14" t="s">
        <v>4615</v>
      </c>
      <c r="CA2946" s="245">
        <v>41761.445590277777</v>
      </c>
      <c r="CB2946" t="s">
        <v>4641</v>
      </c>
      <c r="CF2946" s="71"/>
      <c r="CG2946" s="71"/>
      <c r="EL2946" s="160"/>
    </row>
    <row r="2947" spans="78:142">
      <c r="BZ2947" s="14" t="s">
        <v>4642</v>
      </c>
      <c r="CA2947" s="245">
        <v>41761.445590277777</v>
      </c>
      <c r="CB2947" t="s">
        <v>2220</v>
      </c>
      <c r="CF2947" s="71"/>
      <c r="CG2947" s="71"/>
      <c r="EL2947" s="160"/>
    </row>
    <row r="2948" spans="78:142">
      <c r="BZ2948" s="14" t="s">
        <v>427</v>
      </c>
      <c r="CA2948" s="245">
        <v>41761.445601851854</v>
      </c>
      <c r="CB2948" t="s">
        <v>4643</v>
      </c>
      <c r="CF2948" s="71"/>
      <c r="CG2948" s="71"/>
      <c r="EL2948" s="160"/>
    </row>
    <row r="2949" spans="78:142">
      <c r="BZ2949" s="14" t="s">
        <v>427</v>
      </c>
      <c r="CA2949" s="245">
        <v>41761.44568287037</v>
      </c>
      <c r="CB2949" t="s">
        <v>4643</v>
      </c>
      <c r="CF2949" s="71"/>
      <c r="CG2949" s="71"/>
      <c r="EL2949" s="160"/>
    </row>
    <row r="2950" spans="78:142">
      <c r="BZ2950" s="14" t="s">
        <v>526</v>
      </c>
      <c r="CA2950" s="245">
        <v>41761.445694444446</v>
      </c>
      <c r="CB2950" t="s">
        <v>2220</v>
      </c>
      <c r="CF2950" s="71"/>
      <c r="CG2950" s="71"/>
      <c r="EL2950" s="160"/>
    </row>
    <row r="2951" spans="78:142">
      <c r="BZ2951" s="14" t="s">
        <v>4432</v>
      </c>
      <c r="CA2951" s="245">
        <v>41761.445706018516</v>
      </c>
      <c r="CB2951" t="s">
        <v>2220</v>
      </c>
      <c r="CF2951" s="71"/>
      <c r="CG2951" s="71"/>
      <c r="EL2951" s="160"/>
    </row>
    <row r="2952" spans="78:142">
      <c r="BZ2952" s="14" t="s">
        <v>4433</v>
      </c>
      <c r="CA2952" s="245">
        <v>41761.445706018516</v>
      </c>
      <c r="CB2952" t="s">
        <v>4644</v>
      </c>
      <c r="CF2952" s="71"/>
      <c r="CG2952" s="71"/>
      <c r="EL2952" s="160"/>
    </row>
    <row r="2953" spans="78:142">
      <c r="BZ2953" s="14" t="s">
        <v>4433</v>
      </c>
      <c r="CA2953" s="245">
        <v>41761.445717592593</v>
      </c>
      <c r="CB2953" t="s">
        <v>4645</v>
      </c>
      <c r="CF2953" s="71"/>
      <c r="CG2953" s="71"/>
      <c r="EL2953" s="160"/>
    </row>
    <row r="2954" spans="78:142">
      <c r="BZ2954" s="14" t="s">
        <v>4433</v>
      </c>
      <c r="CA2954" s="245">
        <v>41761.445717592593</v>
      </c>
      <c r="CB2954" t="s">
        <v>4591</v>
      </c>
      <c r="CF2954" s="71"/>
      <c r="CG2954" s="71"/>
      <c r="EL2954" s="160"/>
    </row>
    <row r="2955" spans="78:142">
      <c r="BZ2955" s="14" t="s">
        <v>4433</v>
      </c>
      <c r="CA2955" s="245">
        <v>41761.445717592593</v>
      </c>
      <c r="CB2955" t="s">
        <v>4591</v>
      </c>
      <c r="CF2955" s="71"/>
      <c r="CG2955" s="71"/>
      <c r="EL2955" s="160"/>
    </row>
    <row r="2956" spans="78:142">
      <c r="BZ2956" s="14" t="s">
        <v>4437</v>
      </c>
      <c r="CA2956" s="245">
        <v>41761.445729166669</v>
      </c>
      <c r="CB2956" t="s">
        <v>4592</v>
      </c>
      <c r="CF2956" s="71"/>
      <c r="CG2956" s="71"/>
      <c r="EL2956" s="160"/>
    </row>
    <row r="2957" spans="78:142">
      <c r="BZ2957" s="14" t="s">
        <v>4437</v>
      </c>
      <c r="CA2957" s="245">
        <v>41761.445729166669</v>
      </c>
      <c r="CB2957" t="s">
        <v>4592</v>
      </c>
      <c r="CF2957" s="71"/>
      <c r="CG2957" s="71"/>
      <c r="EL2957" s="160"/>
    </row>
    <row r="2958" spans="78:142">
      <c r="BZ2958" s="14" t="s">
        <v>2296</v>
      </c>
      <c r="CA2958" s="245">
        <v>41761.445729166669</v>
      </c>
      <c r="CB2958" t="s">
        <v>4593</v>
      </c>
      <c r="CF2958" s="71"/>
      <c r="CG2958" s="71"/>
      <c r="EL2958" s="160"/>
    </row>
    <row r="2959" spans="78:142">
      <c r="BZ2959" s="14" t="s">
        <v>4594</v>
      </c>
      <c r="CA2959" s="245">
        <v>41761.445740740739</v>
      </c>
      <c r="CB2959" t="s">
        <v>2220</v>
      </c>
      <c r="CF2959" s="71"/>
      <c r="CG2959" s="71"/>
      <c r="EL2959" s="160"/>
    </row>
    <row r="2960" spans="78:142">
      <c r="BZ2960" s="14" t="s">
        <v>4433</v>
      </c>
      <c r="CA2960" s="245">
        <v>41761.445740740739</v>
      </c>
      <c r="CB2960" t="s">
        <v>4646</v>
      </c>
      <c r="CF2960" s="71"/>
      <c r="CG2960" s="71"/>
      <c r="EL2960" s="160"/>
    </row>
    <row r="2961" spans="78:142">
      <c r="BZ2961" s="14" t="s">
        <v>4433</v>
      </c>
      <c r="CA2961" s="245">
        <v>41761.445740740739</v>
      </c>
      <c r="CB2961" t="s">
        <v>4647</v>
      </c>
      <c r="CF2961" s="71"/>
      <c r="CG2961" s="71"/>
      <c r="EL2961" s="160"/>
    </row>
    <row r="2962" spans="78:142">
      <c r="BZ2962" s="14" t="s">
        <v>4433</v>
      </c>
      <c r="CA2962" s="245">
        <v>41761.445752314816</v>
      </c>
      <c r="CB2962" t="s">
        <v>4582</v>
      </c>
      <c r="CF2962" s="71"/>
      <c r="CG2962" s="71"/>
      <c r="EL2962" s="160"/>
    </row>
    <row r="2963" spans="78:142">
      <c r="BZ2963" s="14" t="s">
        <v>4433</v>
      </c>
      <c r="CA2963" s="245">
        <v>41761.445752314816</v>
      </c>
      <c r="CB2963" t="s">
        <v>4582</v>
      </c>
      <c r="CF2963" s="71"/>
      <c r="CG2963" s="71"/>
      <c r="EL2963" s="160"/>
    </row>
    <row r="2964" spans="78:142">
      <c r="BZ2964" s="14" t="s">
        <v>4437</v>
      </c>
      <c r="CA2964" s="245">
        <v>41761.445752314816</v>
      </c>
      <c r="CB2964" t="s">
        <v>4587</v>
      </c>
      <c r="CF2964" s="71"/>
      <c r="CG2964" s="71"/>
      <c r="EL2964" s="160"/>
    </row>
    <row r="2965" spans="78:142">
      <c r="BZ2965" s="14" t="s">
        <v>4437</v>
      </c>
      <c r="CA2965" s="245">
        <v>41761.445752314816</v>
      </c>
      <c r="CB2965" t="s">
        <v>4587</v>
      </c>
      <c r="CF2965" s="71"/>
      <c r="CG2965" s="71"/>
      <c r="EL2965" s="160"/>
    </row>
    <row r="2966" spans="78:142">
      <c r="BZ2966" s="14" t="s">
        <v>2296</v>
      </c>
      <c r="CA2966" s="245">
        <v>41761.445763888885</v>
      </c>
      <c r="CB2966" t="s">
        <v>4588</v>
      </c>
      <c r="CF2966" s="71"/>
      <c r="CG2966" s="71"/>
      <c r="EL2966" s="160"/>
    </row>
    <row r="2967" spans="78:142">
      <c r="BZ2967" s="14" t="s">
        <v>2896</v>
      </c>
      <c r="CA2967" s="245">
        <v>41761.445763888885</v>
      </c>
      <c r="CB2967" t="s">
        <v>4614</v>
      </c>
      <c r="CF2967" s="71"/>
      <c r="CG2967" s="71"/>
      <c r="EL2967" s="160"/>
    </row>
    <row r="2968" spans="78:142">
      <c r="BZ2968" s="14" t="s">
        <v>2896</v>
      </c>
      <c r="CA2968" s="245">
        <v>41761.445775462962</v>
      </c>
      <c r="CB2968" t="s">
        <v>4614</v>
      </c>
      <c r="CF2968" s="71"/>
      <c r="CG2968" s="71"/>
      <c r="EL2968" s="160"/>
    </row>
    <row r="2969" spans="78:142">
      <c r="BZ2969" s="14" t="s">
        <v>4615</v>
      </c>
      <c r="CA2969" s="245">
        <v>41761.445775462962</v>
      </c>
      <c r="CB2969" t="s">
        <v>4648</v>
      </c>
      <c r="CF2969" s="71"/>
      <c r="CG2969" s="71"/>
      <c r="EL2969" s="160"/>
    </row>
    <row r="2970" spans="78:142">
      <c r="BZ2970" s="14" t="s">
        <v>4615</v>
      </c>
      <c r="CA2970" s="245">
        <v>41761.445775462962</v>
      </c>
      <c r="CB2970" t="s">
        <v>4648</v>
      </c>
      <c r="CF2970" s="71"/>
      <c r="CG2970" s="71"/>
      <c r="EL2970" s="160"/>
    </row>
    <row r="2971" spans="78:142">
      <c r="BZ2971" s="14" t="s">
        <v>427</v>
      </c>
      <c r="CA2971" s="245">
        <v>41761.445787037039</v>
      </c>
      <c r="CB2971" t="s">
        <v>4643</v>
      </c>
      <c r="CF2971" s="71"/>
      <c r="CG2971" s="71"/>
      <c r="EL2971" s="160"/>
    </row>
    <row r="2972" spans="78:142">
      <c r="BZ2972" s="14" t="s">
        <v>2889</v>
      </c>
      <c r="CA2972" s="245">
        <v>41761.446168981478</v>
      </c>
      <c r="CB2972" t="s">
        <v>2890</v>
      </c>
      <c r="CF2972" s="71"/>
      <c r="CG2972" s="71"/>
      <c r="EL2972" s="160"/>
    </row>
    <row r="2973" spans="78:142">
      <c r="BZ2973" s="14" t="s">
        <v>2891</v>
      </c>
      <c r="CA2973" s="245">
        <v>41761.446168981478</v>
      </c>
      <c r="CB2973" t="s">
        <v>2892</v>
      </c>
      <c r="CF2973" s="71"/>
      <c r="CG2973" s="71"/>
      <c r="EL2973" s="160"/>
    </row>
    <row r="2974" spans="78:142">
      <c r="BZ2974" s="14" t="s">
        <v>2893</v>
      </c>
      <c r="CA2974" s="245">
        <v>41761.446168981478</v>
      </c>
      <c r="CB2974" t="s">
        <v>2894</v>
      </c>
      <c r="CF2974" s="71"/>
      <c r="CG2974" s="71"/>
      <c r="EL2974" s="160"/>
    </row>
    <row r="2975" spans="78:142">
      <c r="BZ2975" s="14" t="s">
        <v>427</v>
      </c>
      <c r="CA2975" s="245">
        <v>41761.446296296293</v>
      </c>
      <c r="CB2975" t="s">
        <v>4643</v>
      </c>
      <c r="CF2975" s="71"/>
      <c r="CG2975" s="71"/>
      <c r="EL2975" s="160"/>
    </row>
    <row r="2976" spans="78:142">
      <c r="BZ2976" s="14" t="s">
        <v>526</v>
      </c>
      <c r="CA2976" s="245">
        <v>41761.446319444447</v>
      </c>
      <c r="CB2976" t="s">
        <v>2220</v>
      </c>
      <c r="CF2976" s="71"/>
      <c r="CG2976" s="71"/>
      <c r="EL2976" s="160"/>
    </row>
    <row r="2977" spans="78:142">
      <c r="BZ2977" s="14" t="s">
        <v>2896</v>
      </c>
      <c r="CA2977" s="245">
        <v>41761.446319444447</v>
      </c>
      <c r="CB2977" t="s">
        <v>4614</v>
      </c>
      <c r="CF2977" s="71"/>
      <c r="CG2977" s="71"/>
      <c r="EL2977" s="160"/>
    </row>
    <row r="2978" spans="78:142">
      <c r="BZ2978" s="14" t="s">
        <v>2896</v>
      </c>
      <c r="CA2978" s="245">
        <v>41761.446331018517</v>
      </c>
      <c r="CB2978" t="s">
        <v>4614</v>
      </c>
      <c r="CF2978" s="71"/>
      <c r="CG2978" s="71"/>
      <c r="EL2978" s="160"/>
    </row>
    <row r="2979" spans="78:142">
      <c r="BZ2979" s="14" t="s">
        <v>4615</v>
      </c>
      <c r="CA2979" s="245">
        <v>41761.446331018517</v>
      </c>
      <c r="CB2979" t="s">
        <v>4648</v>
      </c>
      <c r="CF2979" s="71"/>
      <c r="CG2979" s="71"/>
      <c r="EL2979" s="160"/>
    </row>
    <row r="2980" spans="78:142">
      <c r="BZ2980" s="14" t="s">
        <v>4615</v>
      </c>
      <c r="CA2980" s="245">
        <v>41761.446331018517</v>
      </c>
      <c r="CB2980" t="s">
        <v>4648</v>
      </c>
      <c r="CF2980" s="71"/>
      <c r="CG2980" s="71"/>
      <c r="EL2980" s="160"/>
    </row>
    <row r="2981" spans="78:142">
      <c r="BZ2981" s="14" t="s">
        <v>427</v>
      </c>
      <c r="CA2981" s="245">
        <v>41761.446342592593</v>
      </c>
      <c r="CB2981" t="s">
        <v>4643</v>
      </c>
      <c r="CF2981" s="71"/>
      <c r="CG2981" s="71"/>
      <c r="EL2981" s="160"/>
    </row>
    <row r="2982" spans="78:142">
      <c r="BZ2982" s="14" t="s">
        <v>2889</v>
      </c>
      <c r="CA2982" s="245">
        <v>41761.446481481478</v>
      </c>
      <c r="CB2982" t="s">
        <v>2890</v>
      </c>
      <c r="CF2982" s="71"/>
      <c r="CG2982" s="71"/>
      <c r="EL2982" s="160"/>
    </row>
    <row r="2983" spans="78:142">
      <c r="BZ2983" s="14" t="s">
        <v>2891</v>
      </c>
      <c r="CA2983" s="245">
        <v>41761.446493055555</v>
      </c>
      <c r="CB2983" t="s">
        <v>2892</v>
      </c>
      <c r="CF2983" s="71"/>
      <c r="CG2983" s="71"/>
      <c r="EL2983" s="160"/>
    </row>
    <row r="2984" spans="78:142">
      <c r="BZ2984" s="14" t="s">
        <v>2893</v>
      </c>
      <c r="CA2984" s="245">
        <v>41761.446493055555</v>
      </c>
      <c r="CB2984" t="s">
        <v>2894</v>
      </c>
      <c r="CF2984" s="71"/>
      <c r="CG2984" s="71"/>
      <c r="EL2984" s="160"/>
    </row>
    <row r="2985" spans="78:142">
      <c r="BZ2985" s="14" t="s">
        <v>427</v>
      </c>
      <c r="CA2985" s="245">
        <v>41761.446539351855</v>
      </c>
      <c r="CB2985" t="s">
        <v>4643</v>
      </c>
      <c r="CF2985" s="71"/>
      <c r="CG2985" s="71"/>
      <c r="EL2985" s="160"/>
    </row>
    <row r="2986" spans="78:142">
      <c r="BZ2986" s="14" t="s">
        <v>526</v>
      </c>
      <c r="CA2986" s="245">
        <v>41761.446562500001</v>
      </c>
      <c r="CB2986" t="s">
        <v>2220</v>
      </c>
      <c r="CF2986" s="71"/>
      <c r="CG2986" s="71"/>
      <c r="EL2986" s="160"/>
    </row>
    <row r="2987" spans="78:142">
      <c r="BZ2987" s="14" t="s">
        <v>4432</v>
      </c>
      <c r="CA2987" s="245">
        <v>41761.446574074071</v>
      </c>
      <c r="CB2987" t="s">
        <v>2220</v>
      </c>
      <c r="CF2987" s="71"/>
      <c r="CG2987" s="71"/>
      <c r="EL2987" s="160"/>
    </row>
    <row r="2988" spans="78:142">
      <c r="BZ2988" s="14" t="s">
        <v>4433</v>
      </c>
      <c r="CA2988" s="245">
        <v>41761.446574074071</v>
      </c>
      <c r="CB2988" t="s">
        <v>4649</v>
      </c>
      <c r="CF2988" s="71"/>
      <c r="CG2988" s="71"/>
      <c r="EL2988" s="160"/>
    </row>
    <row r="2989" spans="78:142">
      <c r="BZ2989" s="14" t="s">
        <v>4433</v>
      </c>
      <c r="CA2989" s="245">
        <v>41761.446574074071</v>
      </c>
      <c r="CB2989" t="s">
        <v>4650</v>
      </c>
      <c r="CF2989" s="71"/>
      <c r="CG2989" s="71"/>
      <c r="EL2989" s="160"/>
    </row>
    <row r="2990" spans="78:142">
      <c r="BZ2990" s="14" t="s">
        <v>4433</v>
      </c>
      <c r="CA2990" s="245">
        <v>41761.446585648147</v>
      </c>
      <c r="CB2990" t="s">
        <v>4591</v>
      </c>
      <c r="CF2990" s="71"/>
      <c r="CG2990" s="71"/>
      <c r="EL2990" s="160"/>
    </row>
    <row r="2991" spans="78:142">
      <c r="BZ2991" s="14" t="s">
        <v>4433</v>
      </c>
      <c r="CA2991" s="245">
        <v>41761.446585648147</v>
      </c>
      <c r="CB2991" t="s">
        <v>4591</v>
      </c>
      <c r="CF2991" s="71"/>
      <c r="CG2991" s="71"/>
      <c r="EL2991" s="160"/>
    </row>
    <row r="2992" spans="78:142">
      <c r="BZ2992" s="14" t="s">
        <v>4437</v>
      </c>
      <c r="CA2992" s="245">
        <v>41761.446585648147</v>
      </c>
      <c r="CB2992" t="s">
        <v>4592</v>
      </c>
      <c r="CF2992" s="71"/>
      <c r="CG2992" s="71"/>
      <c r="EL2992" s="160"/>
    </row>
    <row r="2993" spans="78:142">
      <c r="BZ2993" s="14" t="s">
        <v>4437</v>
      </c>
      <c r="CA2993" s="245">
        <v>41761.446597222224</v>
      </c>
      <c r="CB2993" t="s">
        <v>4592</v>
      </c>
      <c r="CF2993" s="71"/>
      <c r="CG2993" s="71"/>
      <c r="EL2993" s="160"/>
    </row>
    <row r="2994" spans="78:142">
      <c r="BZ2994" s="14" t="s">
        <v>2296</v>
      </c>
      <c r="CA2994" s="245">
        <v>41761.446597222224</v>
      </c>
      <c r="CB2994" t="s">
        <v>4593</v>
      </c>
      <c r="CF2994" s="71"/>
      <c r="CG2994" s="71"/>
      <c r="EL2994" s="160"/>
    </row>
    <row r="2995" spans="78:142">
      <c r="BZ2995" s="14" t="s">
        <v>4594</v>
      </c>
      <c r="CA2995" s="245">
        <v>41761.446597222224</v>
      </c>
      <c r="CB2995" t="s">
        <v>2220</v>
      </c>
      <c r="CF2995" s="71"/>
      <c r="CG2995" s="71"/>
      <c r="EL2995" s="160"/>
    </row>
    <row r="2996" spans="78:142">
      <c r="BZ2996" s="14" t="s">
        <v>4433</v>
      </c>
      <c r="CA2996" s="245">
        <v>41761.446597222224</v>
      </c>
      <c r="CB2996" t="s">
        <v>4599</v>
      </c>
      <c r="CF2996" s="71"/>
      <c r="CG2996" s="71"/>
      <c r="EL2996" s="160"/>
    </row>
    <row r="2997" spans="78:142">
      <c r="BZ2997" s="14" t="s">
        <v>4433</v>
      </c>
      <c r="CA2997" s="245">
        <v>41761.446608796294</v>
      </c>
      <c r="CB2997" t="s">
        <v>4651</v>
      </c>
      <c r="CF2997" s="71"/>
      <c r="CG2997" s="71"/>
      <c r="EL2997" s="160"/>
    </row>
    <row r="2998" spans="78:142">
      <c r="BZ2998" s="14" t="s">
        <v>4433</v>
      </c>
      <c r="CA2998" s="245">
        <v>41761.446608796294</v>
      </c>
      <c r="CB2998" t="s">
        <v>4582</v>
      </c>
      <c r="CF2998" s="71"/>
      <c r="CG2998" s="71"/>
      <c r="EL2998" s="160"/>
    </row>
    <row r="2999" spans="78:142">
      <c r="BZ2999" s="14" t="s">
        <v>4433</v>
      </c>
      <c r="CA2999" s="245">
        <v>41761.446608796294</v>
      </c>
      <c r="CB2999" t="s">
        <v>4582</v>
      </c>
      <c r="CF2999" s="71"/>
      <c r="CG2999" s="71"/>
      <c r="EL2999" s="160"/>
    </row>
    <row r="3000" spans="78:142">
      <c r="BZ3000" s="14" t="s">
        <v>4437</v>
      </c>
      <c r="CA3000" s="245">
        <v>41761.446620370371</v>
      </c>
      <c r="CB3000" t="s">
        <v>4587</v>
      </c>
      <c r="CF3000" s="71"/>
      <c r="CG3000" s="71"/>
      <c r="EL3000" s="160"/>
    </row>
    <row r="3001" spans="78:142">
      <c r="BZ3001" s="14" t="s">
        <v>4437</v>
      </c>
      <c r="CA3001" s="245">
        <v>41761.446620370371</v>
      </c>
      <c r="CB3001" t="s">
        <v>4587</v>
      </c>
      <c r="CF3001" s="71"/>
      <c r="CG3001" s="71"/>
      <c r="EL3001" s="160"/>
    </row>
    <row r="3002" spans="78:142">
      <c r="BZ3002" s="14" t="s">
        <v>2296</v>
      </c>
      <c r="CA3002" s="245">
        <v>41761.446620370371</v>
      </c>
      <c r="CB3002" t="s">
        <v>4588</v>
      </c>
      <c r="CF3002" s="71"/>
      <c r="CG3002" s="71"/>
      <c r="EL3002" s="160"/>
    </row>
    <row r="3003" spans="78:142">
      <c r="BZ3003" s="14" t="s">
        <v>2896</v>
      </c>
      <c r="CA3003" s="245">
        <v>41761.446631944447</v>
      </c>
      <c r="CB3003" t="s">
        <v>4614</v>
      </c>
      <c r="CF3003" s="71"/>
      <c r="CG3003" s="71"/>
      <c r="EL3003" s="160"/>
    </row>
    <row r="3004" spans="78:142">
      <c r="BZ3004" s="14" t="s">
        <v>2896</v>
      </c>
      <c r="CA3004" s="245">
        <v>41761.446631944447</v>
      </c>
      <c r="CB3004" t="s">
        <v>4614</v>
      </c>
      <c r="CF3004" s="71"/>
      <c r="CG3004" s="71"/>
      <c r="EL3004" s="160"/>
    </row>
    <row r="3005" spans="78:142">
      <c r="BZ3005" s="14" t="s">
        <v>4615</v>
      </c>
      <c r="CA3005" s="245">
        <v>41761.446631944447</v>
      </c>
      <c r="CB3005" t="s">
        <v>4648</v>
      </c>
      <c r="CF3005" s="71"/>
      <c r="CG3005" s="71"/>
      <c r="EL3005" s="160"/>
    </row>
    <row r="3006" spans="78:142">
      <c r="BZ3006" s="14" t="s">
        <v>4615</v>
      </c>
      <c r="CA3006" s="245">
        <v>41761.446643518517</v>
      </c>
      <c r="CB3006" t="s">
        <v>4648</v>
      </c>
      <c r="CF3006" s="71"/>
      <c r="CG3006" s="71"/>
      <c r="EL3006" s="160"/>
    </row>
    <row r="3007" spans="78:142">
      <c r="BZ3007" s="14" t="s">
        <v>427</v>
      </c>
      <c r="CA3007" s="245">
        <v>41761.446655092594</v>
      </c>
      <c r="CB3007" t="s">
        <v>4643</v>
      </c>
      <c r="CF3007" s="71"/>
      <c r="CG3007" s="71"/>
      <c r="EL3007" s="160"/>
    </row>
    <row r="3008" spans="78:142">
      <c r="BZ3008" s="14" t="s">
        <v>2889</v>
      </c>
      <c r="CA3008" s="245">
        <v>41761.448854166665</v>
      </c>
      <c r="CB3008" t="s">
        <v>2890</v>
      </c>
      <c r="CF3008" s="71"/>
      <c r="CG3008" s="71"/>
      <c r="EL3008" s="160"/>
    </row>
    <row r="3009" spans="78:142">
      <c r="BZ3009" s="14" t="s">
        <v>2891</v>
      </c>
      <c r="CA3009" s="245">
        <v>41761.448865740742</v>
      </c>
      <c r="CB3009" t="s">
        <v>2892</v>
      </c>
      <c r="CF3009" s="71"/>
      <c r="CG3009" s="71"/>
      <c r="EL3009" s="160"/>
    </row>
    <row r="3010" spans="78:142">
      <c r="BZ3010" s="14" t="s">
        <v>2893</v>
      </c>
      <c r="CA3010" s="245">
        <v>41761.448865740742</v>
      </c>
      <c r="CB3010" t="s">
        <v>2894</v>
      </c>
      <c r="CF3010" s="71"/>
      <c r="CG3010" s="71"/>
      <c r="EL3010" s="160"/>
    </row>
    <row r="3011" spans="78:142">
      <c r="BZ3011" s="14" t="s">
        <v>2889</v>
      </c>
      <c r="CA3011" s="245">
        <v>41761.451597222222</v>
      </c>
      <c r="CB3011" t="s">
        <v>4652</v>
      </c>
      <c r="CF3011" s="71"/>
      <c r="CG3011" s="71"/>
      <c r="EL3011" s="160"/>
    </row>
    <row r="3012" spans="78:142">
      <c r="BZ3012" s="14" t="s">
        <v>427</v>
      </c>
      <c r="CA3012" s="245">
        <v>41761.451608796298</v>
      </c>
      <c r="CB3012" t="s">
        <v>4601</v>
      </c>
      <c r="CF3012" s="71"/>
      <c r="CG3012" s="71"/>
      <c r="EL3012" s="160"/>
    </row>
    <row r="3013" spans="78:142">
      <c r="BZ3013" s="14" t="s">
        <v>2893</v>
      </c>
      <c r="CA3013" s="245">
        <v>41761.451620370368</v>
      </c>
      <c r="CB3013" t="s">
        <v>4653</v>
      </c>
      <c r="CF3013" s="71"/>
      <c r="CG3013" s="71"/>
      <c r="EL3013" s="160"/>
    </row>
    <row r="3014" spans="78:142">
      <c r="BZ3014" s="14" t="s">
        <v>2889</v>
      </c>
      <c r="CA3014" s="245">
        <v>41761.452326388891</v>
      </c>
      <c r="CB3014" t="s">
        <v>2890</v>
      </c>
      <c r="CF3014" s="71"/>
      <c r="CG3014" s="71"/>
      <c r="EL3014" s="160"/>
    </row>
    <row r="3015" spans="78:142">
      <c r="BZ3015" s="14" t="s">
        <v>2891</v>
      </c>
      <c r="CA3015" s="245">
        <v>41761.452326388891</v>
      </c>
      <c r="CB3015" t="s">
        <v>2892</v>
      </c>
      <c r="CF3015" s="71"/>
      <c r="CG3015" s="71"/>
      <c r="EL3015" s="160"/>
    </row>
    <row r="3016" spans="78:142">
      <c r="BZ3016" s="14" t="s">
        <v>427</v>
      </c>
      <c r="CA3016" s="245">
        <v>41761.452326388891</v>
      </c>
      <c r="CB3016" t="s">
        <v>4643</v>
      </c>
      <c r="CF3016" s="71"/>
      <c r="CG3016" s="71"/>
      <c r="EL3016" s="160"/>
    </row>
    <row r="3017" spans="78:142">
      <c r="BZ3017" s="14" t="s">
        <v>2893</v>
      </c>
      <c r="CA3017" s="245">
        <v>41761.452337962961</v>
      </c>
      <c r="CB3017" t="s">
        <v>2894</v>
      </c>
      <c r="CF3017" s="71"/>
      <c r="CG3017" s="71"/>
      <c r="EL3017" s="160"/>
    </row>
    <row r="3018" spans="78:142">
      <c r="BZ3018" s="14" t="s">
        <v>2889</v>
      </c>
      <c r="CA3018" s="245"/>
      <c r="CB3018"/>
      <c r="CF3018" s="71"/>
      <c r="CG3018" s="71"/>
      <c r="EL3018" s="160"/>
    </row>
    <row r="3019" spans="78:142">
      <c r="BZ3019" s="14" t="s">
        <v>427</v>
      </c>
      <c r="CA3019" s="245"/>
      <c r="CB3019"/>
      <c r="CF3019" s="71"/>
      <c r="CG3019" s="71"/>
      <c r="EL3019" s="160"/>
    </row>
    <row r="3020" spans="78:142">
      <c r="BZ3020" s="14" t="s">
        <v>2893</v>
      </c>
      <c r="CA3020" s="245">
        <v>41761.682847222219</v>
      </c>
      <c r="CB3020" t="s">
        <v>2894</v>
      </c>
      <c r="CF3020" s="71"/>
      <c r="CG3020" s="71"/>
      <c r="EL3020" s="160"/>
    </row>
    <row r="3021" spans="78:142">
      <c r="BZ3021" s="14" t="s">
        <v>2889</v>
      </c>
      <c r="CA3021" s="245">
        <v>41761.683078703703</v>
      </c>
      <c r="CB3021" t="s">
        <v>2890</v>
      </c>
      <c r="CF3021" s="71"/>
      <c r="CG3021" s="71"/>
      <c r="EL3021" s="160"/>
    </row>
    <row r="3022" spans="78:142">
      <c r="BZ3022" s="14" t="s">
        <v>2891</v>
      </c>
      <c r="CA3022" s="245">
        <v>41761.68309027778</v>
      </c>
      <c r="CB3022" t="s">
        <v>2892</v>
      </c>
      <c r="CF3022" s="71"/>
      <c r="CG3022" s="71"/>
      <c r="EL3022" s="160"/>
    </row>
    <row r="3023" spans="78:142">
      <c r="BZ3023" s="14" t="s">
        <v>427</v>
      </c>
      <c r="CA3023" s="245">
        <v>41761.68309027778</v>
      </c>
      <c r="CB3023" t="s">
        <v>4601</v>
      </c>
      <c r="CF3023" s="71"/>
      <c r="CG3023" s="71"/>
      <c r="EL3023" s="160"/>
    </row>
    <row r="3024" spans="78:142">
      <c r="BZ3024" s="14" t="s">
        <v>2893</v>
      </c>
      <c r="CA3024" s="245">
        <v>41761.68310185185</v>
      </c>
      <c r="CB3024" t="s">
        <v>2894</v>
      </c>
      <c r="CF3024" s="71"/>
      <c r="CG3024" s="71"/>
      <c r="EL3024" s="160"/>
    </row>
    <row r="3025" spans="78:142">
      <c r="BZ3025" s="14" t="s">
        <v>2889</v>
      </c>
      <c r="CA3025" s="245">
        <v>41761.683148148149</v>
      </c>
      <c r="CB3025" t="s">
        <v>2890</v>
      </c>
      <c r="CF3025" s="71"/>
      <c r="CG3025" s="71"/>
      <c r="EL3025" s="160"/>
    </row>
    <row r="3026" spans="78:142">
      <c r="BZ3026" s="14" t="s">
        <v>2891</v>
      </c>
      <c r="CA3026" s="245">
        <v>41761.683159722219</v>
      </c>
      <c r="CB3026" t="s">
        <v>2892</v>
      </c>
      <c r="CF3026" s="71"/>
      <c r="CG3026" s="71"/>
      <c r="EL3026" s="160"/>
    </row>
    <row r="3027" spans="78:142">
      <c r="BZ3027" s="14" t="s">
        <v>2893</v>
      </c>
      <c r="CA3027" s="245">
        <v>41761.683159722219</v>
      </c>
      <c r="CB3027" t="s">
        <v>2894</v>
      </c>
      <c r="CF3027" s="71"/>
      <c r="CG3027" s="71"/>
      <c r="EL3027" s="160"/>
    </row>
    <row r="3028" spans="78:142">
      <c r="BZ3028" s="14" t="s">
        <v>2889</v>
      </c>
      <c r="CA3028" s="245">
        <v>41779.483298611114</v>
      </c>
      <c r="CB3028" t="s">
        <v>4652</v>
      </c>
      <c r="CF3028" s="71"/>
      <c r="CG3028" s="71"/>
      <c r="EL3028" s="160"/>
    </row>
    <row r="3029" spans="78:142">
      <c r="BZ3029" s="14" t="s">
        <v>427</v>
      </c>
      <c r="CA3029" s="245">
        <v>41779.483310185184</v>
      </c>
      <c r="CB3029" t="s">
        <v>4601</v>
      </c>
      <c r="CF3029" s="71"/>
      <c r="CG3029" s="71"/>
      <c r="EL3029" s="160"/>
    </row>
    <row r="3030" spans="78:142">
      <c r="BZ3030" s="14" t="s">
        <v>2893</v>
      </c>
      <c r="CA3030" s="245">
        <v>41779.48332175926</v>
      </c>
      <c r="CB3030" t="s">
        <v>4653</v>
      </c>
      <c r="CF3030" s="71"/>
      <c r="CG3030" s="71"/>
      <c r="EL3030" s="160"/>
    </row>
    <row r="3031" spans="78:142">
      <c r="BZ3031" s="14" t="s">
        <v>2889</v>
      </c>
      <c r="CA3031" s="245">
        <v>41779.484780092593</v>
      </c>
      <c r="CB3031" t="s">
        <v>4652</v>
      </c>
      <c r="CF3031" s="71"/>
      <c r="CG3031" s="71"/>
      <c r="EL3031" s="160"/>
    </row>
    <row r="3032" spans="78:142">
      <c r="BZ3032" s="14" t="s">
        <v>2893</v>
      </c>
      <c r="CA3032" s="245">
        <v>41779.484780092593</v>
      </c>
      <c r="CB3032" t="s">
        <v>4653</v>
      </c>
      <c r="CF3032" s="71"/>
      <c r="CG3032" s="71"/>
      <c r="EL3032" s="160"/>
    </row>
    <row r="3033" spans="78:142">
      <c r="BZ3033" s="14" t="s">
        <v>2889</v>
      </c>
      <c r="CA3033" s="245">
        <v>41779.485532407409</v>
      </c>
      <c r="CB3033" t="s">
        <v>4652</v>
      </c>
      <c r="CF3033" s="71"/>
      <c r="CG3033" s="71"/>
      <c r="EL3033" s="160"/>
    </row>
    <row r="3034" spans="78:142">
      <c r="BZ3034" s="14" t="s">
        <v>2893</v>
      </c>
      <c r="CA3034" s="245">
        <v>41779.485543981478</v>
      </c>
      <c r="CB3034" t="s">
        <v>4653</v>
      </c>
      <c r="CF3034" s="71"/>
      <c r="CG3034" s="71"/>
      <c r="EL3034" s="160"/>
    </row>
    <row r="3035" spans="78:142">
      <c r="BZ3035" s="14" t="s">
        <v>2889</v>
      </c>
      <c r="CA3035" s="245">
        <v>41779.499930555554</v>
      </c>
      <c r="CB3035" t="s">
        <v>4652</v>
      </c>
      <c r="CF3035" s="71"/>
      <c r="CG3035" s="71"/>
      <c r="EL3035" s="160"/>
    </row>
    <row r="3036" spans="78:142">
      <c r="BZ3036" s="14" t="s">
        <v>2893</v>
      </c>
      <c r="CA3036" s="245">
        <v>41779.499942129631</v>
      </c>
      <c r="CB3036" t="s">
        <v>4653</v>
      </c>
      <c r="CF3036" s="71"/>
      <c r="CG3036" s="71"/>
      <c r="EL3036" s="160"/>
    </row>
    <row r="3037" spans="78:142">
      <c r="BZ3037" s="14"/>
      <c r="CA3037" s="245"/>
      <c r="CB3037"/>
      <c r="CF3037" s="71"/>
      <c r="CG3037" s="71"/>
      <c r="EL3037" s="160"/>
    </row>
    <row r="3038" spans="78:142">
      <c r="BZ3038" s="14"/>
      <c r="CA3038" s="245"/>
      <c r="CB3038"/>
      <c r="CF3038" s="71"/>
      <c r="CG3038" s="71"/>
      <c r="EL3038" s="160"/>
    </row>
    <row r="3039" spans="78:142">
      <c r="BZ3039" s="14"/>
      <c r="CA3039" s="245"/>
      <c r="CB3039"/>
      <c r="CF3039" s="71"/>
      <c r="CG3039" s="71"/>
      <c r="EL3039" s="160"/>
    </row>
    <row r="3040" spans="78:142">
      <c r="BZ3040" s="14"/>
      <c r="CA3040" s="245"/>
      <c r="CB3040"/>
      <c r="CF3040" s="71"/>
      <c r="CG3040" s="71"/>
      <c r="EL3040" s="160"/>
    </row>
    <row r="3041" spans="78:142">
      <c r="BZ3041" s="14"/>
      <c r="CA3041" s="245"/>
      <c r="CB3041"/>
      <c r="CF3041" s="71"/>
      <c r="CG3041" s="71"/>
      <c r="EL3041" s="160"/>
    </row>
    <row r="3042" spans="78:142">
      <c r="BZ3042" s="14"/>
      <c r="CA3042" s="245"/>
      <c r="CB3042"/>
      <c r="CF3042" s="71"/>
      <c r="CG3042" s="71"/>
      <c r="EL3042" s="160"/>
    </row>
    <row r="3043" spans="78:142">
      <c r="BZ3043" s="14"/>
      <c r="CA3043" s="245"/>
      <c r="CB3043"/>
      <c r="CF3043" s="71"/>
      <c r="CG3043" s="71"/>
      <c r="EL3043" s="160"/>
    </row>
    <row r="3044" spans="78:142">
      <c r="BZ3044" s="14"/>
      <c r="CA3044" s="245"/>
      <c r="CB3044"/>
      <c r="CF3044" s="71"/>
      <c r="CG3044" s="71"/>
      <c r="EL3044" s="160"/>
    </row>
    <row r="3045" spans="78:142">
      <c r="BZ3045" s="14"/>
      <c r="CA3045" s="245"/>
      <c r="CB3045"/>
      <c r="CF3045" s="71"/>
      <c r="CG3045" s="71"/>
      <c r="EL3045" s="160"/>
    </row>
    <row r="3046" spans="78:142">
      <c r="BZ3046" s="14"/>
      <c r="CA3046" s="245"/>
      <c r="CB3046"/>
      <c r="CF3046" s="71"/>
      <c r="CG3046" s="71"/>
      <c r="EL3046" s="160"/>
    </row>
    <row r="3047" spans="78:142">
      <c r="BZ3047" s="14"/>
      <c r="CA3047" s="245"/>
      <c r="CB3047"/>
      <c r="CF3047" s="71"/>
      <c r="CG3047" s="71"/>
      <c r="EL3047" s="160"/>
    </row>
    <row r="3048" spans="78:142">
      <c r="BZ3048" s="14"/>
      <c r="CA3048" s="245"/>
      <c r="CB3048"/>
      <c r="CF3048" s="71"/>
      <c r="CG3048" s="71"/>
      <c r="EL3048" s="160"/>
    </row>
    <row r="3049" spans="78:142">
      <c r="BZ3049" s="14"/>
      <c r="CA3049" s="245"/>
      <c r="CB3049"/>
      <c r="CF3049" s="71"/>
      <c r="CG3049" s="71"/>
      <c r="EL3049" s="160"/>
    </row>
    <row r="3050" spans="78:142">
      <c r="BZ3050" s="14"/>
      <c r="CA3050" s="245"/>
      <c r="CB3050"/>
      <c r="CF3050" s="71"/>
      <c r="CG3050" s="71"/>
      <c r="EL3050" s="160"/>
    </row>
    <row r="3051" spans="78:142">
      <c r="BZ3051" s="14"/>
      <c r="CA3051" s="245"/>
      <c r="CB3051"/>
      <c r="CF3051" s="71"/>
      <c r="CG3051" s="71"/>
      <c r="EL3051" s="160"/>
    </row>
    <row r="3052" spans="78:142">
      <c r="BZ3052" s="14"/>
      <c r="CA3052" s="245"/>
      <c r="CB3052"/>
      <c r="CF3052" s="71"/>
      <c r="CG3052" s="71"/>
      <c r="EL3052" s="160"/>
    </row>
    <row r="3053" spans="78:142">
      <c r="BZ3053" s="14"/>
      <c r="CA3053" s="245"/>
      <c r="CB3053"/>
      <c r="CF3053" s="71"/>
      <c r="CG3053" s="71"/>
      <c r="EL3053" s="160"/>
    </row>
    <row r="3054" spans="78:142">
      <c r="BZ3054" s="14"/>
      <c r="CA3054" s="245"/>
      <c r="CB3054"/>
      <c r="CF3054" s="71"/>
      <c r="CG3054" s="71"/>
      <c r="EL3054" s="160"/>
    </row>
    <row r="3055" spans="78:142">
      <c r="BZ3055" s="14"/>
      <c r="CA3055" s="245"/>
      <c r="CB3055"/>
      <c r="CF3055" s="71"/>
      <c r="CG3055" s="71"/>
      <c r="EL3055" s="160"/>
    </row>
    <row r="3056" spans="78:142">
      <c r="BZ3056" s="14"/>
      <c r="CA3056" s="245"/>
      <c r="CB3056"/>
      <c r="CF3056" s="71"/>
      <c r="CG3056" s="71"/>
      <c r="EL3056" s="160"/>
    </row>
    <row r="3057" spans="78:142">
      <c r="BZ3057" s="14"/>
      <c r="CA3057" s="245"/>
      <c r="CB3057"/>
      <c r="CF3057" s="71"/>
      <c r="CG3057" s="71"/>
      <c r="EL3057" s="160"/>
    </row>
    <row r="3058" spans="78:142">
      <c r="BZ3058" s="14"/>
      <c r="CA3058" s="245"/>
      <c r="CB3058"/>
      <c r="CF3058" s="71"/>
      <c r="CG3058" s="71"/>
      <c r="EL3058" s="160"/>
    </row>
    <row r="3059" spans="78:142">
      <c r="BZ3059" s="14"/>
      <c r="CA3059" s="245"/>
      <c r="CB3059"/>
      <c r="CF3059" s="71"/>
      <c r="CG3059" s="71"/>
      <c r="EL3059" s="160"/>
    </row>
    <row r="3060" spans="78:142">
      <c r="BZ3060" s="14"/>
      <c r="CA3060" s="245"/>
      <c r="CB3060"/>
      <c r="CF3060" s="71"/>
      <c r="CG3060" s="71"/>
      <c r="EL3060" s="160"/>
    </row>
    <row r="3061" spans="78:142">
      <c r="BZ3061" s="14"/>
      <c r="CA3061" s="245"/>
      <c r="CB3061"/>
      <c r="CF3061" s="71"/>
      <c r="CG3061" s="71"/>
      <c r="EL3061" s="160"/>
    </row>
    <row r="3062" spans="78:142">
      <c r="BZ3062" s="14"/>
      <c r="CA3062" s="245"/>
      <c r="CB3062"/>
      <c r="CF3062" s="71"/>
      <c r="CG3062" s="71"/>
      <c r="EL3062" s="160"/>
    </row>
    <row r="3063" spans="78:142">
      <c r="BZ3063" s="14"/>
      <c r="CA3063" s="245"/>
      <c r="CB3063"/>
      <c r="CF3063" s="71"/>
      <c r="CG3063" s="71"/>
      <c r="EL3063" s="160"/>
    </row>
    <row r="3064" spans="78:142">
      <c r="BZ3064" s="14"/>
      <c r="CA3064" s="245"/>
      <c r="CB3064"/>
      <c r="CF3064" s="71"/>
      <c r="CG3064" s="71"/>
      <c r="EL3064" s="160"/>
    </row>
    <row r="3065" spans="78:142">
      <c r="BZ3065" s="14"/>
      <c r="CA3065" s="245"/>
      <c r="CB3065"/>
      <c r="CF3065" s="71"/>
      <c r="CG3065" s="71"/>
      <c r="EL3065" s="160"/>
    </row>
    <row r="3066" spans="78:142">
      <c r="BZ3066" s="14"/>
      <c r="CA3066" s="245"/>
      <c r="CB3066"/>
      <c r="CF3066" s="71"/>
      <c r="CG3066" s="71"/>
      <c r="EL3066" s="160"/>
    </row>
    <row r="3067" spans="78:142">
      <c r="BZ3067" s="14"/>
      <c r="CA3067" s="245"/>
      <c r="CB3067"/>
      <c r="CF3067" s="71"/>
      <c r="CG3067" s="71"/>
      <c r="EL3067" s="160"/>
    </row>
    <row r="3068" spans="78:142">
      <c r="BZ3068" s="14"/>
      <c r="CA3068" s="245"/>
      <c r="CB3068"/>
      <c r="CF3068" s="71"/>
      <c r="CG3068" s="71"/>
      <c r="EL3068" s="160"/>
    </row>
    <row r="3069" spans="78:142">
      <c r="BZ3069" s="14"/>
      <c r="CA3069" s="245"/>
      <c r="CB3069"/>
      <c r="CF3069" s="71"/>
      <c r="CG3069" s="71"/>
      <c r="EL3069" s="160"/>
    </row>
    <row r="3070" spans="78:142">
      <c r="BZ3070" s="14"/>
      <c r="CA3070" s="245"/>
      <c r="CB3070"/>
      <c r="CF3070" s="71"/>
      <c r="CG3070" s="71"/>
      <c r="EL3070" s="160"/>
    </row>
    <row r="3071" spans="78:142">
      <c r="BZ3071" s="14"/>
      <c r="CA3071" s="245"/>
      <c r="CB3071"/>
      <c r="CF3071" s="71"/>
      <c r="CG3071" s="71"/>
      <c r="EL3071" s="160"/>
    </row>
    <row r="3072" spans="78:142">
      <c r="BZ3072" s="14"/>
      <c r="CA3072" s="245"/>
      <c r="CB3072"/>
      <c r="CF3072" s="71"/>
      <c r="CG3072" s="71"/>
      <c r="EL3072" s="160"/>
    </row>
    <row r="3073" spans="78:142">
      <c r="BZ3073" s="14"/>
      <c r="CA3073" s="245"/>
      <c r="CB3073"/>
      <c r="CF3073" s="71"/>
      <c r="CG3073" s="71"/>
      <c r="EL3073" s="160"/>
    </row>
    <row r="3074" spans="78:142">
      <c r="BZ3074" s="14"/>
      <c r="CA3074" s="245"/>
      <c r="CB3074"/>
      <c r="CF3074" s="71"/>
      <c r="CG3074" s="71"/>
      <c r="EL3074" s="160"/>
    </row>
    <row r="3075" spans="78:142">
      <c r="BZ3075" s="14"/>
      <c r="CA3075" s="245"/>
      <c r="CB3075"/>
      <c r="CF3075" s="71"/>
      <c r="CG3075" s="71"/>
      <c r="EL3075" s="160"/>
    </row>
    <row r="3076" spans="78:142">
      <c r="BZ3076" s="14"/>
      <c r="CA3076" s="245"/>
      <c r="CB3076"/>
      <c r="CF3076" s="71"/>
      <c r="CG3076" s="71"/>
      <c r="EL3076" s="160"/>
    </row>
    <row r="3077" spans="78:142">
      <c r="BZ3077" s="14"/>
      <c r="CA3077" s="245"/>
      <c r="CB3077"/>
      <c r="CF3077" s="71"/>
      <c r="CG3077" s="71"/>
      <c r="EL3077" s="160"/>
    </row>
    <row r="3078" spans="78:142">
      <c r="BZ3078" s="14"/>
      <c r="CA3078" s="245"/>
      <c r="CB3078"/>
      <c r="CF3078" s="71"/>
      <c r="CG3078" s="71"/>
      <c r="EL3078" s="160"/>
    </row>
    <row r="3079" spans="78:142">
      <c r="BZ3079" s="14"/>
      <c r="CA3079" s="245"/>
      <c r="CB3079"/>
      <c r="CF3079" s="71"/>
      <c r="CG3079" s="71"/>
      <c r="EL3079" s="160"/>
    </row>
    <row r="3080" spans="78:142">
      <c r="BZ3080" s="14"/>
      <c r="CA3080" s="245"/>
      <c r="CB3080"/>
      <c r="CF3080" s="71"/>
      <c r="CG3080" s="71"/>
      <c r="EL3080" s="160"/>
    </row>
    <row r="3081" spans="78:142">
      <c r="BZ3081" s="14"/>
      <c r="CA3081" s="245"/>
      <c r="CB3081"/>
      <c r="CF3081" s="71"/>
      <c r="CG3081" s="71"/>
      <c r="EL3081" s="160"/>
    </row>
    <row r="3082" spans="78:142">
      <c r="BZ3082" s="14"/>
      <c r="CA3082" s="245"/>
      <c r="CB3082"/>
      <c r="CF3082" s="71"/>
      <c r="CG3082" s="71"/>
      <c r="EL3082" s="160"/>
    </row>
    <row r="3083" spans="78:142">
      <c r="BZ3083" s="14"/>
      <c r="CA3083" s="245"/>
      <c r="CB3083"/>
      <c r="CF3083" s="71"/>
      <c r="CG3083" s="71"/>
      <c r="EL3083" s="160"/>
    </row>
    <row r="3084" spans="78:142">
      <c r="BZ3084" s="14"/>
      <c r="CA3084" s="245"/>
      <c r="CB3084"/>
      <c r="CF3084" s="71"/>
      <c r="CG3084" s="71"/>
      <c r="EL3084" s="160"/>
    </row>
    <row r="3085" spans="78:142">
      <c r="BZ3085" s="14"/>
      <c r="CA3085" s="245"/>
      <c r="CB3085"/>
      <c r="CF3085" s="71"/>
      <c r="CG3085" s="71"/>
      <c r="EL3085" s="160"/>
    </row>
    <row r="3086" spans="78:142">
      <c r="BZ3086" s="14"/>
      <c r="CA3086" s="245"/>
      <c r="CB3086"/>
      <c r="CF3086" s="71"/>
      <c r="CG3086" s="71"/>
      <c r="EL3086" s="160"/>
    </row>
    <row r="3087" spans="78:142">
      <c r="BZ3087" s="14"/>
      <c r="CA3087" s="245"/>
      <c r="CB3087"/>
      <c r="CF3087" s="71"/>
      <c r="CG3087" s="71"/>
      <c r="EL3087" s="160"/>
    </row>
    <row r="3088" spans="78:142">
      <c r="BZ3088" s="14"/>
      <c r="CA3088" s="245"/>
      <c r="CB3088"/>
      <c r="CF3088" s="71"/>
      <c r="CG3088" s="71"/>
      <c r="EL3088" s="160"/>
    </row>
    <row r="3089" spans="78:142">
      <c r="BZ3089" s="14"/>
      <c r="CA3089" s="245"/>
      <c r="CB3089"/>
      <c r="CF3089" s="71"/>
      <c r="CG3089" s="71"/>
      <c r="EL3089" s="160"/>
    </row>
    <row r="3090" spans="78:142">
      <c r="BZ3090" s="14"/>
      <c r="CA3090" s="245"/>
      <c r="CB3090"/>
      <c r="CF3090" s="71"/>
      <c r="CG3090" s="71"/>
      <c r="EL3090" s="160"/>
    </row>
    <row r="3091" spans="78:142">
      <c r="BZ3091" s="14"/>
      <c r="CA3091" s="245"/>
      <c r="CB3091"/>
      <c r="CF3091" s="71"/>
      <c r="CG3091" s="71"/>
      <c r="EL3091" s="160"/>
    </row>
    <row r="3092" spans="78:142">
      <c r="BZ3092" s="14"/>
      <c r="CA3092" s="245"/>
      <c r="CB3092"/>
      <c r="CF3092" s="71"/>
      <c r="CG3092" s="71"/>
      <c r="EL3092" s="160"/>
    </row>
    <row r="3093" spans="78:142">
      <c r="BZ3093" s="14"/>
      <c r="CA3093" s="245"/>
      <c r="CB3093"/>
      <c r="CF3093" s="71"/>
      <c r="CG3093" s="71"/>
      <c r="EL3093" s="160"/>
    </row>
    <row r="3094" spans="78:142">
      <c r="BZ3094" s="14"/>
      <c r="CA3094" s="245"/>
      <c r="CB3094"/>
      <c r="CF3094" s="71"/>
      <c r="CG3094" s="71"/>
      <c r="EL3094" s="160"/>
    </row>
    <row r="3095" spans="78:142">
      <c r="BZ3095" s="14"/>
      <c r="CA3095" s="245"/>
      <c r="CB3095"/>
      <c r="CF3095" s="71"/>
      <c r="CG3095" s="71"/>
      <c r="EL3095" s="160"/>
    </row>
    <row r="3096" spans="78:142">
      <c r="BZ3096" s="14"/>
      <c r="CA3096" s="245"/>
      <c r="CB3096"/>
      <c r="CF3096" s="71"/>
      <c r="CG3096" s="71"/>
      <c r="EL3096" s="160"/>
    </row>
    <row r="3097" spans="78:142">
      <c r="BZ3097" s="14"/>
      <c r="CA3097" s="245"/>
      <c r="CB3097"/>
      <c r="CF3097" s="71"/>
      <c r="CG3097" s="71"/>
      <c r="EL3097" s="160"/>
    </row>
    <row r="3098" spans="78:142">
      <c r="BZ3098" s="14"/>
      <c r="CA3098" s="245"/>
      <c r="CB3098"/>
      <c r="CF3098" s="71"/>
      <c r="CG3098" s="71"/>
      <c r="EL3098" s="160"/>
    </row>
    <row r="3099" spans="78:142">
      <c r="BZ3099" s="14"/>
      <c r="CA3099" s="245"/>
      <c r="CB3099"/>
      <c r="CF3099" s="71"/>
      <c r="CG3099" s="71"/>
      <c r="EL3099" s="160"/>
    </row>
    <row r="3100" spans="78:142">
      <c r="BZ3100" s="14"/>
      <c r="CA3100" s="245"/>
      <c r="CB3100"/>
      <c r="CF3100" s="71"/>
      <c r="CG3100" s="71"/>
      <c r="EL3100" s="160"/>
    </row>
    <row r="3101" spans="78:142">
      <c r="BZ3101" s="14"/>
      <c r="CA3101" s="245"/>
      <c r="CB3101"/>
      <c r="CF3101" s="71"/>
      <c r="CG3101" s="71"/>
      <c r="EL3101" s="160"/>
    </row>
    <row r="3102" spans="78:142">
      <c r="BZ3102" s="14"/>
      <c r="CA3102" s="245"/>
      <c r="CB3102"/>
      <c r="CF3102" s="71"/>
      <c r="CG3102" s="71"/>
      <c r="EL3102" s="160"/>
    </row>
    <row r="3103" spans="78:142">
      <c r="BZ3103" s="14"/>
      <c r="CA3103" s="245"/>
      <c r="CB3103"/>
      <c r="CF3103" s="71"/>
      <c r="CG3103" s="71"/>
      <c r="EL3103" s="160"/>
    </row>
    <row r="3104" spans="78:142">
      <c r="BZ3104" s="14"/>
      <c r="CA3104" s="245"/>
      <c r="CB3104"/>
      <c r="CF3104" s="71"/>
      <c r="CG3104" s="71"/>
      <c r="EL3104" s="160"/>
    </row>
    <row r="3105" spans="78:142">
      <c r="BZ3105" s="14"/>
      <c r="CA3105" s="245"/>
      <c r="CB3105"/>
      <c r="CF3105" s="71"/>
      <c r="CG3105" s="71"/>
      <c r="EL3105" s="160"/>
    </row>
    <row r="3106" spans="78:142">
      <c r="BZ3106" s="14"/>
      <c r="CA3106" s="245"/>
      <c r="CB3106"/>
      <c r="CF3106" s="71"/>
      <c r="CG3106" s="71"/>
      <c r="EL3106" s="160"/>
    </row>
    <row r="3107" spans="78:142">
      <c r="BZ3107" s="14"/>
      <c r="CA3107" s="245"/>
      <c r="CB3107"/>
      <c r="CF3107" s="71"/>
      <c r="CG3107" s="71"/>
      <c r="EL3107" s="160"/>
    </row>
    <row r="3108" spans="78:142">
      <c r="BZ3108" s="14"/>
      <c r="CA3108" s="245"/>
      <c r="CB3108"/>
      <c r="CF3108" s="71"/>
      <c r="CG3108" s="71"/>
      <c r="EL3108" s="160"/>
    </row>
    <row r="3109" spans="78:142">
      <c r="BZ3109" s="14"/>
      <c r="CA3109" s="245"/>
      <c r="CB3109"/>
      <c r="CF3109" s="71"/>
      <c r="CG3109" s="71"/>
      <c r="EL3109" s="160"/>
    </row>
    <row r="3110" spans="78:142">
      <c r="BZ3110" s="14"/>
      <c r="CA3110" s="245"/>
      <c r="CB3110"/>
      <c r="CF3110" s="71"/>
      <c r="CG3110" s="71"/>
      <c r="EL3110" s="160"/>
    </row>
    <row r="3111" spans="78:142">
      <c r="BZ3111" s="14"/>
      <c r="CA3111" s="245"/>
      <c r="CB3111"/>
      <c r="CF3111" s="71"/>
      <c r="CG3111" s="71"/>
      <c r="EL3111" s="160"/>
    </row>
    <row r="3112" spans="78:142">
      <c r="BZ3112" s="14"/>
      <c r="CA3112" s="245"/>
      <c r="CB3112"/>
      <c r="CF3112" s="71"/>
      <c r="CG3112" s="71"/>
      <c r="EL3112" s="160"/>
    </row>
    <row r="3113" spans="78:142">
      <c r="BZ3113" s="14"/>
      <c r="CA3113" s="245"/>
      <c r="CB3113"/>
      <c r="CF3113" s="71"/>
      <c r="CG3113" s="71"/>
      <c r="EL3113" s="160"/>
    </row>
    <row r="3114" spans="78:142">
      <c r="BZ3114" s="14"/>
      <c r="CA3114" s="245"/>
      <c r="CB3114"/>
      <c r="CF3114" s="71"/>
      <c r="CG3114" s="71"/>
      <c r="EL3114" s="160"/>
    </row>
    <row r="3115" spans="78:142">
      <c r="BZ3115" s="14"/>
      <c r="CA3115" s="245"/>
      <c r="CB3115"/>
      <c r="CF3115" s="71"/>
      <c r="CG3115" s="71"/>
      <c r="EL3115" s="160"/>
    </row>
    <row r="3116" spans="78:142">
      <c r="BZ3116" s="14"/>
      <c r="CA3116" s="245"/>
      <c r="CB3116"/>
      <c r="CF3116" s="71"/>
      <c r="CG3116" s="71"/>
      <c r="EL3116" s="160"/>
    </row>
    <row r="3117" spans="78:142">
      <c r="BZ3117" s="14"/>
      <c r="CA3117" s="245"/>
      <c r="CB3117"/>
      <c r="CF3117" s="71"/>
      <c r="CG3117" s="71"/>
      <c r="EL3117" s="160"/>
    </row>
    <row r="3118" spans="78:142">
      <c r="BZ3118" s="14"/>
      <c r="CA3118" s="245"/>
      <c r="CB3118"/>
      <c r="CF3118" s="71"/>
      <c r="CG3118" s="71"/>
      <c r="EL3118" s="160"/>
    </row>
    <row r="3119" spans="78:142">
      <c r="BZ3119" s="14"/>
      <c r="CA3119" s="245"/>
      <c r="CB3119"/>
      <c r="CF3119" s="71"/>
      <c r="CG3119" s="71"/>
      <c r="EL3119" s="160"/>
    </row>
    <row r="3120" spans="78:142">
      <c r="BZ3120" s="14"/>
      <c r="CA3120" s="245"/>
      <c r="CB3120"/>
      <c r="CF3120" s="71"/>
      <c r="CG3120" s="71"/>
      <c r="EL3120" s="160"/>
    </row>
    <row r="3121" spans="78:142">
      <c r="BZ3121" s="14"/>
      <c r="CA3121" s="245"/>
      <c r="CB3121"/>
      <c r="CF3121" s="71"/>
      <c r="CG3121" s="71"/>
      <c r="EL3121" s="160"/>
    </row>
    <row r="3122" spans="78:142">
      <c r="BZ3122" s="14"/>
      <c r="CA3122" s="245"/>
      <c r="CB3122"/>
      <c r="CF3122" s="71"/>
      <c r="CG3122" s="71"/>
      <c r="EL3122" s="160"/>
    </row>
    <row r="3123" spans="78:142">
      <c r="BZ3123" s="14"/>
      <c r="CA3123" s="245"/>
      <c r="CB3123"/>
      <c r="CF3123" s="71"/>
      <c r="CG3123" s="71"/>
      <c r="EL3123" s="160"/>
    </row>
    <row r="3124" spans="78:142">
      <c r="BZ3124" s="14"/>
      <c r="CA3124" s="245"/>
      <c r="CB3124"/>
      <c r="CF3124" s="71"/>
      <c r="CG3124" s="71"/>
      <c r="EL3124" s="160"/>
    </row>
    <row r="3125" spans="78:142">
      <c r="BZ3125" s="14"/>
      <c r="CA3125" s="245"/>
      <c r="CB3125"/>
      <c r="CF3125" s="71"/>
      <c r="CG3125" s="71"/>
      <c r="EL3125" s="160"/>
    </row>
    <row r="3126" spans="78:142">
      <c r="BZ3126" s="14"/>
      <c r="CA3126" s="245"/>
      <c r="CB3126"/>
      <c r="CF3126" s="71"/>
      <c r="CG3126" s="71"/>
      <c r="EL3126" s="160"/>
    </row>
    <row r="3127" spans="78:142">
      <c r="BZ3127" s="14"/>
      <c r="CA3127" s="245"/>
      <c r="CB3127"/>
      <c r="CF3127" s="71"/>
      <c r="CG3127" s="71"/>
      <c r="EL3127" s="160"/>
    </row>
    <row r="3128" spans="78:142">
      <c r="BZ3128" s="14"/>
      <c r="CA3128" s="245"/>
      <c r="CB3128"/>
      <c r="CF3128" s="71"/>
      <c r="CG3128" s="71"/>
      <c r="EL3128" s="160"/>
    </row>
    <row r="3129" spans="78:142">
      <c r="BZ3129" s="14"/>
      <c r="CA3129" s="245"/>
      <c r="CB3129"/>
      <c r="CF3129" s="71"/>
      <c r="CG3129" s="71"/>
      <c r="EL3129" s="160"/>
    </row>
    <row r="3130" spans="78:142">
      <c r="BZ3130" s="14"/>
      <c r="CA3130" s="245"/>
      <c r="CB3130"/>
      <c r="CF3130" s="71"/>
      <c r="CG3130" s="71"/>
      <c r="EL3130" s="160"/>
    </row>
    <row r="3131" spans="78:142">
      <c r="BZ3131" s="14"/>
      <c r="CA3131" s="245"/>
      <c r="CB3131"/>
      <c r="CF3131" s="71"/>
      <c r="CG3131" s="71"/>
      <c r="EL3131" s="160"/>
    </row>
    <row r="3132" spans="78:142">
      <c r="BZ3132" s="14"/>
      <c r="CA3132" s="245"/>
      <c r="CB3132"/>
      <c r="CF3132" s="71"/>
      <c r="CG3132" s="71"/>
      <c r="EL3132" s="160"/>
    </row>
    <row r="3133" spans="78:142">
      <c r="BZ3133" s="14"/>
      <c r="CA3133" s="245"/>
      <c r="CB3133"/>
      <c r="CF3133" s="71"/>
      <c r="CG3133" s="71"/>
      <c r="EL3133" s="160"/>
    </row>
    <row r="3134" spans="78:142">
      <c r="BZ3134" s="14"/>
      <c r="CA3134" s="245"/>
      <c r="CB3134"/>
      <c r="CF3134" s="71"/>
      <c r="CG3134" s="71"/>
      <c r="EL3134" s="160"/>
    </row>
    <row r="3135" spans="78:142">
      <c r="BZ3135" s="14"/>
      <c r="CA3135" s="245"/>
      <c r="CB3135"/>
      <c r="CF3135" s="71"/>
      <c r="CG3135" s="71"/>
      <c r="EL3135" s="160"/>
    </row>
    <row r="3136" spans="78:142">
      <c r="BZ3136" s="14"/>
      <c r="CA3136" s="245"/>
      <c r="CB3136"/>
      <c r="CF3136" s="71"/>
      <c r="CG3136" s="71"/>
      <c r="EL3136" s="160"/>
    </row>
    <row r="3137" spans="78:142">
      <c r="BZ3137" s="14"/>
      <c r="CA3137" s="245"/>
      <c r="CB3137"/>
      <c r="CF3137" s="71"/>
      <c r="CG3137" s="71"/>
      <c r="EL3137" s="160"/>
    </row>
    <row r="3138" spans="78:142">
      <c r="BZ3138" s="14"/>
      <c r="CA3138" s="245"/>
      <c r="CB3138"/>
      <c r="CF3138" s="71"/>
      <c r="CG3138" s="71"/>
      <c r="EL3138" s="160"/>
    </row>
    <row r="3139" spans="78:142">
      <c r="BZ3139" s="14"/>
      <c r="CA3139" s="245"/>
      <c r="CB3139"/>
      <c r="CF3139" s="71"/>
      <c r="CG3139" s="71"/>
      <c r="EL3139" s="160"/>
    </row>
    <row r="3140" spans="78:142">
      <c r="BZ3140" s="14"/>
      <c r="CA3140" s="245"/>
      <c r="CB3140"/>
      <c r="CF3140" s="71"/>
      <c r="CG3140" s="71"/>
      <c r="EL3140" s="160"/>
    </row>
    <row r="3141" spans="78:142">
      <c r="BZ3141" s="14"/>
      <c r="CA3141" s="245"/>
      <c r="CB3141"/>
      <c r="CF3141" s="71"/>
      <c r="CG3141" s="71"/>
      <c r="EL3141" s="160"/>
    </row>
    <row r="3142" spans="78:142">
      <c r="BZ3142" s="14"/>
      <c r="CA3142" s="245"/>
      <c r="CB3142"/>
      <c r="CF3142" s="71"/>
      <c r="CG3142" s="71"/>
      <c r="EL3142" s="160"/>
    </row>
    <row r="3143" spans="78:142">
      <c r="BZ3143" s="14"/>
      <c r="CA3143" s="245"/>
      <c r="CB3143"/>
      <c r="CF3143" s="71"/>
      <c r="CG3143" s="71"/>
      <c r="EL3143" s="160"/>
    </row>
    <row r="3144" spans="78:142">
      <c r="BZ3144" s="14"/>
      <c r="CA3144" s="245"/>
      <c r="CB3144"/>
      <c r="CF3144" s="71"/>
      <c r="CG3144" s="71"/>
      <c r="EL3144" s="160"/>
    </row>
    <row r="3145" spans="78:142">
      <c r="BZ3145" s="14"/>
      <c r="CA3145" s="245"/>
      <c r="CB3145"/>
      <c r="CF3145" s="71"/>
      <c r="CG3145" s="71"/>
      <c r="EL3145" s="160"/>
    </row>
    <row r="3146" spans="78:142">
      <c r="BZ3146" s="14"/>
      <c r="CA3146" s="245"/>
      <c r="CB3146"/>
      <c r="CF3146" s="71"/>
      <c r="CG3146" s="71"/>
      <c r="EL3146" s="160"/>
    </row>
    <row r="3147" spans="78:142">
      <c r="BZ3147" s="14"/>
      <c r="CA3147" s="245"/>
      <c r="CB3147"/>
      <c r="CF3147" s="71"/>
      <c r="CG3147" s="71"/>
      <c r="EL3147" s="160"/>
    </row>
    <row r="3148" spans="78:142">
      <c r="BZ3148" s="14"/>
      <c r="CA3148" s="245"/>
      <c r="CB3148"/>
      <c r="CF3148" s="71"/>
      <c r="CG3148" s="71"/>
      <c r="EL3148" s="160"/>
    </row>
    <row r="3149" spans="78:142">
      <c r="BZ3149" s="14"/>
      <c r="CA3149" s="245"/>
      <c r="CB3149"/>
      <c r="CF3149" s="71"/>
      <c r="CG3149" s="71"/>
      <c r="EL3149" s="160"/>
    </row>
    <row r="3150" spans="78:142">
      <c r="BZ3150" s="14"/>
      <c r="CA3150" s="245"/>
      <c r="CB3150"/>
      <c r="CF3150" s="71"/>
      <c r="CG3150" s="71"/>
      <c r="EL3150" s="160"/>
    </row>
    <row r="3151" spans="78:142">
      <c r="BZ3151" s="14"/>
      <c r="CA3151" s="245"/>
      <c r="CB3151"/>
      <c r="CF3151" s="71"/>
      <c r="CG3151" s="71"/>
      <c r="EL3151" s="160"/>
    </row>
    <row r="3152" spans="78:142">
      <c r="BZ3152" s="14"/>
      <c r="CA3152" s="245"/>
      <c r="CB3152"/>
      <c r="CF3152" s="71"/>
      <c r="CG3152" s="71"/>
      <c r="EL3152" s="160"/>
    </row>
    <row r="3153" spans="78:142">
      <c r="BZ3153" s="14"/>
      <c r="CA3153" s="245"/>
      <c r="CB3153"/>
      <c r="CF3153" s="71"/>
      <c r="CG3153" s="71"/>
      <c r="EL3153" s="160"/>
    </row>
    <row r="3154" spans="78:142">
      <c r="BZ3154" s="14"/>
      <c r="CA3154" s="245"/>
      <c r="CB3154"/>
      <c r="CF3154" s="71"/>
      <c r="CG3154" s="71"/>
      <c r="EL3154" s="160"/>
    </row>
    <row r="3155" spans="78:142">
      <c r="BZ3155" s="14"/>
      <c r="CA3155" s="245"/>
      <c r="CB3155"/>
      <c r="CF3155" s="71"/>
      <c r="CG3155" s="71"/>
      <c r="EL3155" s="160"/>
    </row>
    <row r="3156" spans="78:142">
      <c r="BZ3156" s="14"/>
      <c r="CA3156" s="245"/>
      <c r="CB3156"/>
      <c r="CF3156" s="71"/>
      <c r="CG3156" s="71"/>
      <c r="EL3156" s="160"/>
    </row>
    <row r="3157" spans="78:142">
      <c r="BZ3157" s="14"/>
      <c r="CA3157" s="245"/>
      <c r="CB3157"/>
      <c r="CF3157" s="71"/>
      <c r="CG3157" s="71"/>
      <c r="EL3157" s="160"/>
    </row>
    <row r="3158" spans="78:142">
      <c r="BZ3158" s="14"/>
      <c r="CA3158" s="245"/>
      <c r="CB3158"/>
      <c r="CF3158" s="71"/>
      <c r="CG3158" s="71"/>
      <c r="EL3158" s="160"/>
    </row>
    <row r="3159" spans="78:142">
      <c r="BZ3159" s="14"/>
      <c r="CA3159" s="245"/>
      <c r="CB3159"/>
      <c r="CF3159" s="71"/>
      <c r="CG3159" s="71"/>
      <c r="EL3159" s="160"/>
    </row>
    <row r="3160" spans="78:142">
      <c r="BZ3160" s="14"/>
      <c r="CA3160" s="245"/>
      <c r="CB3160"/>
      <c r="CF3160" s="71"/>
      <c r="CG3160" s="71"/>
      <c r="EL3160" s="160"/>
    </row>
    <row r="3161" spans="78:142">
      <c r="BZ3161" s="14"/>
      <c r="CA3161" s="245"/>
      <c r="CB3161"/>
      <c r="CF3161" s="71"/>
      <c r="CG3161" s="71"/>
      <c r="EL3161" s="160"/>
    </row>
    <row r="3162" spans="78:142">
      <c r="BZ3162" s="14"/>
      <c r="CA3162" s="245"/>
      <c r="CB3162"/>
      <c r="CF3162" s="71"/>
      <c r="CG3162" s="71"/>
      <c r="EL3162" s="160"/>
    </row>
    <row r="3163" spans="78:142">
      <c r="BZ3163" s="14"/>
      <c r="CA3163" s="245"/>
      <c r="CB3163"/>
      <c r="CF3163" s="71"/>
      <c r="CG3163" s="71"/>
      <c r="EL3163" s="160"/>
    </row>
    <row r="3164" spans="78:142">
      <c r="BZ3164" s="14"/>
      <c r="CA3164" s="245"/>
      <c r="CB3164"/>
      <c r="CF3164" s="71"/>
      <c r="CG3164" s="71"/>
      <c r="EL3164" s="160"/>
    </row>
    <row r="3165" spans="78:142">
      <c r="BZ3165" s="14"/>
      <c r="CA3165" s="245"/>
      <c r="CB3165"/>
      <c r="CF3165" s="71"/>
      <c r="CG3165" s="71"/>
      <c r="EL3165" s="160"/>
    </row>
    <row r="3166" spans="78:142">
      <c r="BZ3166" s="14"/>
      <c r="CA3166" s="245"/>
      <c r="CB3166"/>
      <c r="CF3166" s="71"/>
      <c r="CG3166" s="71"/>
      <c r="EL3166" s="160"/>
    </row>
    <row r="3167" spans="78:142">
      <c r="BZ3167" s="14"/>
      <c r="CA3167" s="245"/>
      <c r="CB3167"/>
      <c r="CF3167" s="71"/>
      <c r="CG3167" s="71"/>
      <c r="EL3167" s="160"/>
    </row>
    <row r="3168" spans="78:142">
      <c r="BZ3168" s="14"/>
      <c r="CA3168" s="245"/>
      <c r="CB3168"/>
      <c r="CF3168" s="71"/>
      <c r="CG3168" s="71"/>
      <c r="EL3168" s="160"/>
    </row>
    <row r="3169" spans="78:142">
      <c r="BZ3169" s="14"/>
      <c r="CA3169" s="245"/>
      <c r="CB3169"/>
      <c r="CF3169" s="71"/>
      <c r="CG3169" s="71"/>
      <c r="EL3169" s="160"/>
    </row>
    <row r="3170" spans="78:142">
      <c r="BZ3170" s="14"/>
      <c r="CA3170" s="245"/>
      <c r="CB3170"/>
      <c r="CF3170" s="71"/>
      <c r="CG3170" s="71"/>
      <c r="EL3170" s="160"/>
    </row>
    <row r="3171" spans="78:142">
      <c r="BZ3171" s="14"/>
      <c r="CA3171" s="245"/>
      <c r="CB3171"/>
      <c r="CF3171" s="71"/>
      <c r="CG3171" s="71"/>
      <c r="EL3171" s="160"/>
    </row>
    <row r="3172" spans="78:142">
      <c r="BZ3172" s="14"/>
      <c r="CA3172" s="245"/>
      <c r="CB3172"/>
      <c r="CF3172" s="71"/>
      <c r="CG3172" s="71"/>
      <c r="EL3172" s="160"/>
    </row>
    <row r="3173" spans="78:142">
      <c r="BZ3173" s="14"/>
      <c r="CA3173" s="245"/>
      <c r="CB3173"/>
      <c r="CF3173" s="71"/>
      <c r="CG3173" s="71"/>
      <c r="EL3173" s="160"/>
    </row>
    <row r="3174" spans="78:142">
      <c r="BZ3174" s="14"/>
      <c r="CA3174" s="245"/>
      <c r="CB3174"/>
      <c r="CF3174" s="71"/>
      <c r="CG3174" s="71"/>
      <c r="EL3174" s="160"/>
    </row>
    <row r="3175" spans="78:142">
      <c r="BZ3175" s="14"/>
      <c r="CA3175" s="245"/>
      <c r="CB3175"/>
      <c r="CF3175" s="71"/>
      <c r="CG3175" s="71"/>
      <c r="EL3175" s="160"/>
    </row>
    <row r="3176" spans="78:142">
      <c r="BZ3176" s="14"/>
      <c r="CA3176" s="245"/>
      <c r="CB3176"/>
      <c r="CF3176" s="71"/>
      <c r="CG3176" s="71"/>
      <c r="EL3176" s="160"/>
    </row>
    <row r="3177" spans="78:142">
      <c r="BZ3177" s="14"/>
      <c r="CA3177" s="245"/>
      <c r="CB3177"/>
      <c r="CF3177" s="71"/>
      <c r="CG3177" s="71"/>
      <c r="EL3177" s="160"/>
    </row>
    <row r="3178" spans="78:142">
      <c r="BZ3178" s="14"/>
      <c r="CA3178" s="245"/>
      <c r="CB3178"/>
      <c r="CF3178" s="71"/>
      <c r="CG3178" s="71"/>
      <c r="EL3178" s="160"/>
    </row>
    <row r="3179" spans="78:142">
      <c r="BZ3179" s="14"/>
      <c r="CA3179" s="245"/>
      <c r="CB3179"/>
      <c r="CF3179" s="71"/>
      <c r="CG3179" s="71"/>
      <c r="EL3179" s="160"/>
    </row>
    <row r="3180" spans="78:142">
      <c r="BZ3180" s="14"/>
      <c r="CA3180" s="245"/>
      <c r="CB3180"/>
      <c r="CF3180" s="71"/>
      <c r="CG3180" s="71"/>
      <c r="EL3180" s="160"/>
    </row>
    <row r="3181" spans="78:142">
      <c r="BZ3181" s="14"/>
      <c r="CA3181" s="245"/>
      <c r="CB3181"/>
      <c r="CF3181" s="71"/>
      <c r="CG3181" s="71"/>
      <c r="EL3181" s="160"/>
    </row>
    <row r="3182" spans="78:142">
      <c r="BZ3182" s="14"/>
      <c r="CA3182" s="245"/>
      <c r="CB3182"/>
      <c r="CF3182" s="71"/>
      <c r="CG3182" s="71"/>
      <c r="EL3182" s="160"/>
    </row>
    <row r="3183" spans="78:142">
      <c r="BZ3183" s="14"/>
      <c r="CA3183" s="245"/>
      <c r="CB3183"/>
      <c r="CF3183" s="71"/>
      <c r="CG3183" s="71"/>
      <c r="EL3183" s="160"/>
    </row>
    <row r="3184" spans="78:142">
      <c r="BZ3184" s="14"/>
      <c r="CA3184" s="245"/>
      <c r="CB3184"/>
      <c r="CF3184" s="71"/>
      <c r="CG3184" s="71"/>
      <c r="EL3184" s="160"/>
    </row>
    <row r="3185" spans="78:142">
      <c r="BZ3185" s="14"/>
      <c r="CA3185" s="245"/>
      <c r="CB3185"/>
      <c r="CF3185" s="71"/>
      <c r="CG3185" s="71"/>
      <c r="EL3185" s="160"/>
    </row>
    <row r="3186" spans="78:142">
      <c r="BZ3186" s="14"/>
      <c r="CA3186" s="245"/>
      <c r="CB3186"/>
      <c r="CF3186" s="71"/>
      <c r="CG3186" s="71"/>
      <c r="EL3186" s="160"/>
    </row>
    <row r="3187" spans="78:142">
      <c r="BZ3187" s="14"/>
      <c r="CA3187" s="245"/>
      <c r="CB3187"/>
      <c r="CF3187" s="71"/>
      <c r="CG3187" s="71"/>
      <c r="EL3187" s="160"/>
    </row>
    <row r="3188" spans="78:142">
      <c r="BZ3188" s="14"/>
      <c r="CA3188" s="245"/>
      <c r="CB3188"/>
      <c r="CF3188" s="71"/>
      <c r="CG3188" s="71"/>
      <c r="EL3188" s="160"/>
    </row>
    <row r="3189" spans="78:142">
      <c r="BZ3189" s="14"/>
      <c r="CA3189" s="245"/>
      <c r="CB3189"/>
      <c r="CF3189" s="71"/>
      <c r="CG3189" s="71"/>
      <c r="EL3189" s="160"/>
    </row>
    <row r="3190" spans="78:142">
      <c r="BZ3190" s="14"/>
      <c r="CA3190" s="245"/>
      <c r="CB3190"/>
      <c r="CF3190" s="71"/>
      <c r="CG3190" s="71"/>
      <c r="EL3190" s="160"/>
    </row>
    <row r="3191" spans="78:142">
      <c r="BZ3191" s="14"/>
      <c r="CA3191" s="245"/>
      <c r="CB3191"/>
      <c r="CF3191" s="71"/>
      <c r="CG3191" s="71"/>
      <c r="EL3191" s="160"/>
    </row>
    <row r="3192" spans="78:142">
      <c r="BZ3192" s="14"/>
      <c r="CA3192" s="245"/>
      <c r="CB3192"/>
      <c r="CF3192" s="71"/>
      <c r="CG3192" s="71"/>
      <c r="EL3192" s="160"/>
    </row>
    <row r="3193" spans="78:142">
      <c r="BZ3193" s="14"/>
      <c r="CA3193" s="245"/>
      <c r="CB3193"/>
      <c r="CF3193" s="71"/>
      <c r="CG3193" s="71"/>
      <c r="EL3193" s="160"/>
    </row>
    <row r="3194" spans="78:142">
      <c r="BZ3194" s="14"/>
      <c r="CA3194" s="245"/>
      <c r="CB3194"/>
      <c r="CF3194" s="71"/>
      <c r="CG3194" s="71"/>
      <c r="EL3194" s="160"/>
    </row>
    <row r="3195" spans="78:142">
      <c r="BZ3195" s="14"/>
      <c r="CA3195" s="245"/>
      <c r="CB3195"/>
      <c r="CF3195" s="71"/>
      <c r="CG3195" s="71"/>
      <c r="EL3195" s="160"/>
    </row>
    <row r="3196" spans="78:142">
      <c r="BZ3196" s="14"/>
      <c r="CA3196" s="245"/>
      <c r="CB3196"/>
      <c r="CF3196" s="71"/>
      <c r="CG3196" s="71"/>
      <c r="EL3196" s="160"/>
    </row>
    <row r="3197" spans="78:142">
      <c r="BZ3197" s="14"/>
      <c r="CA3197" s="245"/>
      <c r="CB3197"/>
      <c r="CF3197" s="71"/>
      <c r="CG3197" s="71"/>
      <c r="EL3197" s="160"/>
    </row>
    <row r="3198" spans="78:142">
      <c r="BZ3198" s="14"/>
      <c r="CA3198" s="245"/>
      <c r="CB3198"/>
      <c r="CF3198" s="71"/>
      <c r="CG3198" s="71"/>
      <c r="EL3198" s="160"/>
    </row>
    <row r="3199" spans="78:142">
      <c r="BZ3199" s="14"/>
      <c r="CA3199" s="245"/>
      <c r="CB3199"/>
      <c r="CF3199" s="71"/>
      <c r="CG3199" s="71"/>
      <c r="EL3199" s="160"/>
    </row>
    <row r="3200" spans="78:142">
      <c r="BZ3200" s="14"/>
      <c r="CA3200" s="245"/>
      <c r="CB3200"/>
      <c r="CF3200" s="71"/>
      <c r="CG3200" s="71"/>
      <c r="EL3200" s="160"/>
    </row>
    <row r="3201" spans="78:142">
      <c r="BZ3201" s="14"/>
      <c r="CA3201" s="245"/>
      <c r="CB3201"/>
      <c r="CF3201" s="71"/>
      <c r="CG3201" s="71"/>
      <c r="EL3201" s="160"/>
    </row>
    <row r="3202" spans="78:142">
      <c r="BZ3202" s="14"/>
      <c r="CA3202" s="245"/>
      <c r="CB3202"/>
      <c r="CF3202" s="71"/>
      <c r="CG3202" s="71"/>
      <c r="EL3202" s="160"/>
    </row>
    <row r="3203" spans="78:142">
      <c r="BZ3203" s="14"/>
      <c r="CA3203" s="245"/>
      <c r="CB3203"/>
      <c r="CF3203" s="71"/>
      <c r="CG3203" s="71"/>
      <c r="EL3203" s="160"/>
    </row>
    <row r="3204" spans="78:142">
      <c r="BZ3204" s="14"/>
      <c r="CA3204" s="245"/>
      <c r="CB3204"/>
      <c r="CF3204" s="71"/>
      <c r="CG3204" s="71"/>
      <c r="EL3204" s="160"/>
    </row>
    <row r="3205" spans="78:142">
      <c r="BZ3205" s="14"/>
      <c r="CA3205" s="245"/>
      <c r="CB3205"/>
      <c r="CF3205" s="71"/>
      <c r="CG3205" s="71"/>
      <c r="EL3205" s="160"/>
    </row>
    <row r="3206" spans="78:142">
      <c r="BZ3206" s="14"/>
      <c r="CA3206" s="245"/>
      <c r="CB3206"/>
      <c r="CF3206" s="71"/>
      <c r="CG3206" s="71"/>
      <c r="EL3206" s="160"/>
    </row>
    <row r="3207" spans="78:142">
      <c r="BZ3207" s="14"/>
      <c r="CA3207" s="245"/>
      <c r="CB3207"/>
      <c r="CF3207" s="71"/>
      <c r="CG3207" s="71"/>
      <c r="EL3207" s="160"/>
    </row>
    <row r="3208" spans="78:142">
      <c r="BZ3208" s="14"/>
      <c r="CA3208" s="245"/>
      <c r="CB3208"/>
      <c r="CF3208" s="71"/>
      <c r="CG3208" s="71"/>
      <c r="EL3208" s="160"/>
    </row>
    <row r="3209" spans="78:142">
      <c r="BZ3209" s="14"/>
      <c r="CA3209" s="245"/>
      <c r="CB3209"/>
      <c r="CF3209" s="71"/>
      <c r="CG3209" s="71"/>
      <c r="EL3209" s="160"/>
    </row>
    <row r="3210" spans="78:142">
      <c r="BZ3210" s="14"/>
      <c r="CA3210" s="245"/>
      <c r="CB3210"/>
      <c r="CF3210" s="71"/>
      <c r="CG3210" s="71"/>
      <c r="EL3210" s="160"/>
    </row>
    <row r="3211" spans="78:142">
      <c r="BZ3211" s="14"/>
      <c r="CA3211" s="245"/>
      <c r="CB3211"/>
      <c r="CF3211" s="71"/>
      <c r="CG3211" s="71"/>
      <c r="EL3211" s="160"/>
    </row>
    <row r="3212" spans="78:142">
      <c r="BZ3212" s="14"/>
      <c r="CA3212" s="245"/>
      <c r="CB3212"/>
      <c r="CF3212" s="71"/>
      <c r="CG3212" s="71"/>
      <c r="EL3212" s="160"/>
    </row>
    <row r="3213" spans="78:142">
      <c r="BZ3213" s="14"/>
      <c r="CA3213" s="245"/>
      <c r="CB3213"/>
      <c r="CF3213" s="71"/>
      <c r="CG3213" s="71"/>
      <c r="EL3213" s="160"/>
    </row>
    <row r="3214" spans="78:142">
      <c r="BZ3214" s="14"/>
      <c r="CA3214" s="245"/>
      <c r="CB3214"/>
      <c r="CF3214" s="71"/>
      <c r="CG3214" s="71"/>
      <c r="EL3214" s="160"/>
    </row>
    <row r="3215" spans="78:142">
      <c r="BZ3215" s="14"/>
      <c r="CA3215" s="245"/>
      <c r="CB3215"/>
      <c r="CF3215" s="71"/>
      <c r="CG3215" s="71"/>
      <c r="EL3215" s="160"/>
    </row>
    <row r="3216" spans="78:142">
      <c r="BZ3216" s="14"/>
      <c r="CA3216" s="245"/>
      <c r="CB3216"/>
      <c r="CF3216" s="71"/>
      <c r="CG3216" s="71"/>
      <c r="EL3216" s="160"/>
    </row>
    <row r="3217" spans="78:142">
      <c r="BZ3217" s="14"/>
      <c r="CA3217" s="245"/>
      <c r="CB3217"/>
      <c r="CF3217" s="71"/>
      <c r="CG3217" s="71"/>
      <c r="EL3217" s="160"/>
    </row>
    <row r="3218" spans="78:142">
      <c r="BZ3218" s="14"/>
      <c r="CA3218" s="245"/>
      <c r="CB3218"/>
      <c r="CF3218" s="71"/>
      <c r="CG3218" s="71"/>
      <c r="EL3218" s="160"/>
    </row>
    <row r="3219" spans="78:142">
      <c r="BZ3219" s="14"/>
      <c r="CA3219" s="245"/>
      <c r="CB3219"/>
      <c r="CF3219" s="71"/>
      <c r="CG3219" s="71"/>
      <c r="EL3219" s="160"/>
    </row>
    <row r="3220" spans="78:142">
      <c r="BZ3220" s="14"/>
      <c r="CA3220" s="245"/>
      <c r="CB3220"/>
      <c r="CF3220" s="71"/>
      <c r="CG3220" s="71"/>
      <c r="EL3220" s="160"/>
    </row>
    <row r="3221" spans="78:142">
      <c r="BZ3221" s="14"/>
      <c r="CA3221" s="245"/>
      <c r="CB3221"/>
      <c r="CF3221" s="71"/>
      <c r="CG3221" s="71"/>
      <c r="EL3221" s="160"/>
    </row>
    <row r="3222" spans="78:142">
      <c r="BZ3222" s="14"/>
      <c r="CA3222" s="245"/>
      <c r="CB3222"/>
      <c r="CF3222" s="71"/>
      <c r="CG3222" s="71"/>
      <c r="EL3222" s="160"/>
    </row>
    <row r="3223" spans="78:142">
      <c r="BZ3223" s="14"/>
      <c r="CA3223" s="245"/>
      <c r="CB3223"/>
      <c r="CF3223" s="71"/>
      <c r="CG3223" s="71"/>
      <c r="EL3223" s="160"/>
    </row>
    <row r="3224" spans="78:142">
      <c r="BZ3224" s="14"/>
      <c r="CA3224" s="245"/>
      <c r="CB3224"/>
      <c r="CF3224" s="71"/>
      <c r="CG3224" s="71"/>
      <c r="EL3224" s="160"/>
    </row>
    <row r="3225" spans="78:142">
      <c r="BZ3225" s="14"/>
      <c r="CA3225" s="245"/>
      <c r="CB3225"/>
      <c r="CF3225" s="71"/>
      <c r="CG3225" s="71"/>
      <c r="EL3225" s="160"/>
    </row>
    <row r="3226" spans="78:142">
      <c r="BZ3226" s="14"/>
      <c r="CA3226" s="245"/>
      <c r="CB3226"/>
      <c r="CF3226" s="71"/>
      <c r="CG3226" s="71"/>
      <c r="EL3226" s="160"/>
    </row>
    <row r="3227" spans="78:142">
      <c r="BZ3227" s="14"/>
      <c r="CA3227" s="245"/>
      <c r="CB3227"/>
      <c r="CF3227" s="71"/>
      <c r="CG3227" s="71"/>
      <c r="EL3227" s="160"/>
    </row>
    <row r="3228" spans="78:142">
      <c r="BZ3228" s="14"/>
      <c r="CA3228" s="245"/>
      <c r="CB3228"/>
      <c r="CF3228" s="71"/>
      <c r="CG3228" s="71"/>
      <c r="EL3228" s="160"/>
    </row>
    <row r="3229" spans="78:142">
      <c r="BZ3229" s="14"/>
      <c r="CA3229" s="245"/>
      <c r="CB3229"/>
      <c r="CF3229" s="71"/>
      <c r="CG3229" s="71"/>
      <c r="EL3229" s="160"/>
    </row>
    <row r="3230" spans="78:142">
      <c r="BZ3230" s="14"/>
      <c r="CA3230" s="245"/>
      <c r="CB3230"/>
      <c r="CF3230" s="71"/>
      <c r="CG3230" s="71"/>
      <c r="EL3230" s="160"/>
    </row>
    <row r="3231" spans="78:142">
      <c r="BZ3231" s="14"/>
      <c r="CA3231" s="245"/>
      <c r="CB3231"/>
      <c r="CF3231" s="71"/>
      <c r="CG3231" s="71"/>
      <c r="EL3231" s="160"/>
    </row>
    <row r="3232" spans="78:142">
      <c r="BZ3232" s="14"/>
      <c r="CA3232" s="245"/>
      <c r="CB3232"/>
      <c r="CF3232" s="71"/>
      <c r="CG3232" s="71"/>
      <c r="EL3232" s="160"/>
    </row>
    <row r="3233" spans="78:142">
      <c r="BZ3233" s="14"/>
      <c r="CA3233" s="245"/>
      <c r="CB3233"/>
      <c r="CF3233" s="71"/>
      <c r="CG3233" s="71"/>
      <c r="EL3233" s="160"/>
    </row>
    <row r="3234" spans="78:142">
      <c r="BZ3234" s="14"/>
      <c r="CA3234" s="245"/>
      <c r="CB3234"/>
      <c r="CF3234" s="71"/>
      <c r="CG3234" s="71"/>
      <c r="EL3234" s="160"/>
    </row>
    <row r="3235" spans="78:142">
      <c r="BZ3235" s="14"/>
      <c r="CA3235" s="245"/>
      <c r="CB3235"/>
      <c r="CF3235" s="71"/>
      <c r="CG3235" s="71"/>
      <c r="EL3235" s="160"/>
    </row>
    <row r="3236" spans="78:142">
      <c r="BZ3236" s="14"/>
      <c r="CA3236" s="245"/>
      <c r="CB3236"/>
      <c r="CF3236" s="71"/>
      <c r="CG3236" s="71"/>
      <c r="EL3236" s="160"/>
    </row>
    <row r="3237" spans="78:142">
      <c r="BZ3237" s="14"/>
      <c r="CA3237" s="245"/>
      <c r="CB3237"/>
      <c r="CF3237" s="71"/>
      <c r="CG3237" s="71"/>
      <c r="EL3237" s="160"/>
    </row>
    <row r="3238" spans="78:142">
      <c r="BZ3238" s="14"/>
      <c r="CA3238" s="245"/>
      <c r="CB3238"/>
      <c r="CF3238" s="71"/>
      <c r="CG3238" s="71"/>
      <c r="EL3238" s="160"/>
    </row>
    <row r="3239" spans="78:142">
      <c r="BZ3239" s="14"/>
      <c r="CA3239" s="245"/>
      <c r="CB3239"/>
      <c r="CF3239" s="71"/>
      <c r="CG3239" s="71"/>
      <c r="EL3239" s="160"/>
    </row>
    <row r="3240" spans="78:142">
      <c r="BZ3240" s="14"/>
      <c r="CA3240" s="245"/>
      <c r="CB3240"/>
      <c r="CF3240" s="71"/>
      <c r="CG3240" s="71"/>
      <c r="EL3240" s="160"/>
    </row>
    <row r="3241" spans="78:142">
      <c r="BZ3241" s="14"/>
      <c r="CA3241" s="245"/>
      <c r="CB3241"/>
      <c r="CF3241" s="71"/>
      <c r="CG3241" s="71"/>
      <c r="EL3241" s="160"/>
    </row>
    <row r="3242" spans="78:142">
      <c r="BZ3242" s="14"/>
      <c r="CA3242" s="245"/>
      <c r="CB3242"/>
      <c r="CF3242" s="71"/>
      <c r="CG3242" s="71"/>
      <c r="EL3242" s="160"/>
    </row>
    <row r="3243" spans="78:142">
      <c r="BZ3243" s="14"/>
      <c r="CA3243" s="245"/>
      <c r="CB3243"/>
      <c r="CF3243" s="71"/>
      <c r="CG3243" s="71"/>
      <c r="EL3243" s="160"/>
    </row>
    <row r="3244" spans="78:142">
      <c r="BZ3244" s="14"/>
      <c r="CA3244" s="245"/>
      <c r="CB3244"/>
      <c r="CF3244" s="71"/>
      <c r="CG3244" s="71"/>
      <c r="EL3244" s="160"/>
    </row>
    <row r="3245" spans="78:142">
      <c r="BZ3245" s="14"/>
      <c r="CA3245" s="245"/>
      <c r="CB3245"/>
      <c r="CF3245" s="71"/>
      <c r="CG3245" s="71"/>
      <c r="EL3245" s="160"/>
    </row>
    <row r="3246" spans="78:142">
      <c r="BZ3246" s="14"/>
      <c r="CA3246" s="245"/>
      <c r="CB3246"/>
      <c r="CF3246" s="71"/>
      <c r="CG3246" s="71"/>
      <c r="EL3246" s="160"/>
    </row>
    <row r="3247" spans="78:142">
      <c r="BZ3247" s="14"/>
      <c r="CA3247" s="245"/>
      <c r="CB3247"/>
      <c r="CF3247" s="71"/>
      <c r="CG3247" s="71"/>
      <c r="EL3247" s="160"/>
    </row>
    <row r="3248" spans="78:142">
      <c r="BZ3248" s="14"/>
      <c r="CA3248" s="245"/>
      <c r="CB3248"/>
      <c r="CF3248" s="71"/>
      <c r="CG3248" s="71"/>
      <c r="EL3248" s="160"/>
    </row>
    <row r="3249" spans="78:142">
      <c r="BZ3249" s="14"/>
      <c r="CA3249" s="245"/>
      <c r="CB3249"/>
      <c r="CF3249" s="71"/>
      <c r="CG3249" s="71"/>
      <c r="EL3249" s="160"/>
    </row>
    <row r="3250" spans="78:142">
      <c r="BZ3250" s="14"/>
      <c r="CA3250" s="245"/>
      <c r="CB3250"/>
      <c r="CF3250" s="71"/>
      <c r="CG3250" s="71"/>
      <c r="EL3250" s="160"/>
    </row>
    <row r="3251" spans="78:142">
      <c r="BZ3251" s="14"/>
      <c r="CA3251" s="245"/>
      <c r="CB3251"/>
      <c r="CF3251" s="71"/>
      <c r="CG3251" s="71"/>
      <c r="EL3251" s="160"/>
    </row>
    <row r="3252" spans="78:142">
      <c r="BZ3252" s="14"/>
      <c r="CA3252" s="245"/>
      <c r="CB3252"/>
      <c r="CF3252" s="71"/>
      <c r="CG3252" s="71"/>
      <c r="EL3252" s="160"/>
    </row>
    <row r="3253" spans="78:142">
      <c r="BZ3253" s="14"/>
      <c r="CA3253" s="245"/>
      <c r="CB3253"/>
      <c r="CF3253" s="71"/>
      <c r="CG3253" s="71"/>
      <c r="EL3253" s="160"/>
    </row>
    <row r="3254" spans="78:142">
      <c r="BZ3254" s="14"/>
      <c r="CA3254" s="245"/>
      <c r="CB3254"/>
      <c r="CF3254" s="71"/>
      <c r="CG3254" s="71"/>
      <c r="EL3254" s="160"/>
    </row>
    <row r="3255" spans="78:142">
      <c r="BZ3255" s="14"/>
      <c r="CA3255" s="245"/>
      <c r="CB3255"/>
      <c r="CF3255" s="71"/>
      <c r="CG3255" s="71"/>
      <c r="EL3255" s="160"/>
    </row>
    <row r="3256" spans="78:142">
      <c r="BZ3256" s="14"/>
      <c r="CA3256" s="245"/>
      <c r="CB3256"/>
      <c r="CF3256" s="71"/>
      <c r="CG3256" s="71"/>
      <c r="EL3256" s="160"/>
    </row>
    <row r="3257" spans="78:142">
      <c r="BZ3257" s="14"/>
      <c r="CA3257" s="245"/>
      <c r="CB3257"/>
      <c r="CF3257" s="71"/>
      <c r="CG3257" s="71"/>
      <c r="EL3257" s="160"/>
    </row>
    <row r="3258" spans="78:142">
      <c r="BZ3258" s="14"/>
      <c r="CA3258" s="245"/>
      <c r="CB3258"/>
      <c r="CF3258" s="71"/>
      <c r="CG3258" s="71"/>
      <c r="EL3258" s="160"/>
    </row>
    <row r="3259" spans="78:142">
      <c r="BZ3259" s="14"/>
      <c r="CA3259" s="245"/>
      <c r="CB3259"/>
      <c r="CF3259" s="71"/>
      <c r="CG3259" s="71"/>
      <c r="EL3259" s="160"/>
    </row>
    <row r="3260" spans="78:142">
      <c r="BZ3260" s="14"/>
      <c r="CA3260" s="245"/>
      <c r="CB3260"/>
      <c r="CF3260" s="71"/>
      <c r="CG3260" s="71"/>
      <c r="EL3260" s="160"/>
    </row>
    <row r="3261" spans="78:142">
      <c r="BZ3261" s="14"/>
      <c r="CA3261" s="245"/>
      <c r="CB3261"/>
      <c r="CF3261" s="71"/>
      <c r="CG3261" s="71"/>
      <c r="EL3261" s="160"/>
    </row>
    <row r="3262" spans="78:142">
      <c r="BZ3262" s="14"/>
      <c r="CA3262" s="245"/>
      <c r="CB3262"/>
      <c r="CF3262" s="71"/>
      <c r="CG3262" s="71"/>
      <c r="EL3262" s="160"/>
    </row>
    <row r="3263" spans="78:142">
      <c r="BZ3263" s="14"/>
      <c r="CA3263" s="245"/>
      <c r="CB3263"/>
      <c r="CF3263" s="71"/>
      <c r="CG3263" s="71"/>
      <c r="EL3263" s="160"/>
    </row>
    <row r="3264" spans="78:142">
      <c r="BZ3264" s="14"/>
      <c r="CA3264" s="245"/>
      <c r="CB3264"/>
      <c r="CF3264" s="71"/>
      <c r="CG3264" s="71"/>
      <c r="EL3264" s="160"/>
    </row>
    <row r="3265" spans="78:142">
      <c r="BZ3265" s="14"/>
      <c r="CA3265" s="245"/>
      <c r="CB3265"/>
      <c r="CF3265" s="71"/>
      <c r="CG3265" s="71"/>
      <c r="EL3265" s="160"/>
    </row>
    <row r="3266" spans="78:142">
      <c r="BZ3266" s="14"/>
      <c r="CA3266" s="245"/>
      <c r="CB3266"/>
      <c r="CF3266" s="71"/>
      <c r="CG3266" s="71"/>
      <c r="EL3266" s="160"/>
    </row>
    <row r="3267" spans="78:142">
      <c r="BZ3267" s="14"/>
      <c r="CA3267" s="245"/>
      <c r="CB3267"/>
      <c r="CF3267" s="71"/>
      <c r="CG3267" s="71"/>
      <c r="EL3267" s="160"/>
    </row>
    <row r="3268" spans="78:142">
      <c r="BZ3268" s="14"/>
      <c r="CA3268" s="245"/>
      <c r="CB3268"/>
      <c r="CF3268" s="71"/>
      <c r="CG3268" s="71"/>
      <c r="EL3268" s="160"/>
    </row>
    <row r="3269" spans="78:142">
      <c r="BZ3269" s="14"/>
      <c r="CA3269" s="245"/>
      <c r="CB3269"/>
      <c r="CF3269" s="71"/>
      <c r="CG3269" s="71"/>
      <c r="EL3269" s="160"/>
    </row>
    <row r="3270" spans="78:142">
      <c r="BZ3270" s="14"/>
      <c r="CA3270" s="245"/>
      <c r="CB3270"/>
      <c r="CF3270" s="71"/>
      <c r="CG3270" s="71"/>
      <c r="EL3270" s="160"/>
    </row>
    <row r="3271" spans="78:142">
      <c r="BZ3271" s="14"/>
      <c r="CA3271" s="245"/>
      <c r="CB3271"/>
      <c r="CF3271" s="71"/>
      <c r="CG3271" s="71"/>
      <c r="EL3271" s="160"/>
    </row>
    <row r="3272" spans="78:142">
      <c r="BZ3272" s="14"/>
      <c r="CA3272" s="245"/>
      <c r="CB3272"/>
      <c r="CF3272" s="71"/>
      <c r="CG3272" s="71"/>
      <c r="EL3272" s="160"/>
    </row>
    <row r="3273" spans="78:142">
      <c r="BZ3273" s="14"/>
      <c r="CA3273" s="245"/>
      <c r="CB3273"/>
      <c r="CF3273" s="71"/>
      <c r="CG3273" s="71"/>
      <c r="EL3273" s="160"/>
    </row>
    <row r="3274" spans="78:142">
      <c r="BZ3274" s="14"/>
      <c r="CA3274" s="245"/>
      <c r="CB3274"/>
      <c r="CF3274" s="71"/>
      <c r="CG3274" s="71"/>
      <c r="EL3274" s="160"/>
    </row>
    <row r="3275" spans="78:142">
      <c r="BZ3275" s="14"/>
      <c r="CA3275" s="245"/>
      <c r="CB3275"/>
      <c r="CF3275" s="71"/>
      <c r="CG3275" s="71"/>
      <c r="EL3275" s="160"/>
    </row>
    <row r="3276" spans="78:142">
      <c r="BZ3276" s="14"/>
      <c r="CA3276" s="245"/>
      <c r="CB3276"/>
      <c r="CF3276" s="71"/>
      <c r="CG3276" s="71"/>
      <c r="EL3276" s="160"/>
    </row>
    <row r="3277" spans="78:142">
      <c r="BZ3277" s="14"/>
      <c r="CA3277" s="245"/>
      <c r="CB3277"/>
      <c r="CF3277" s="71"/>
      <c r="CG3277" s="71"/>
      <c r="EL3277" s="160"/>
    </row>
    <row r="3278" spans="78:142">
      <c r="BZ3278" s="14"/>
      <c r="CA3278" s="245"/>
      <c r="CB3278"/>
      <c r="CF3278" s="71"/>
      <c r="CG3278" s="71"/>
      <c r="EL3278" s="160"/>
    </row>
    <row r="3279" spans="78:142">
      <c r="BZ3279" s="14"/>
      <c r="CA3279" s="245"/>
      <c r="CB3279"/>
      <c r="CF3279" s="71"/>
      <c r="CG3279" s="71"/>
      <c r="EL3279" s="160"/>
    </row>
    <row r="3280" spans="78:142">
      <c r="BZ3280" s="14"/>
      <c r="CA3280" s="245"/>
      <c r="CB3280"/>
      <c r="CF3280" s="71"/>
      <c r="CG3280" s="71"/>
      <c r="EL3280" s="160"/>
    </row>
    <row r="3281" spans="78:142">
      <c r="BZ3281" s="14"/>
      <c r="CA3281" s="245"/>
      <c r="CB3281"/>
      <c r="CF3281" s="71"/>
      <c r="CG3281" s="71"/>
      <c r="EL3281" s="160"/>
    </row>
    <row r="3282" spans="78:142">
      <c r="BZ3282" s="14"/>
      <c r="CA3282" s="245"/>
      <c r="CB3282"/>
      <c r="CF3282" s="71"/>
      <c r="CG3282" s="71"/>
      <c r="EL3282" s="160"/>
    </row>
    <row r="3283" spans="78:142">
      <c r="BZ3283" s="14"/>
      <c r="CA3283" s="245"/>
      <c r="CB3283"/>
      <c r="CF3283" s="71"/>
      <c r="CG3283" s="71"/>
      <c r="EL3283" s="160"/>
    </row>
    <row r="3284" spans="78:142">
      <c r="BZ3284" s="14"/>
      <c r="CA3284" s="245"/>
      <c r="CB3284"/>
      <c r="CF3284" s="71"/>
      <c r="CG3284" s="71"/>
      <c r="EL3284" s="160"/>
    </row>
    <row r="3285" spans="78:142">
      <c r="BZ3285" s="14"/>
      <c r="CA3285" s="245"/>
      <c r="CB3285"/>
      <c r="CF3285" s="71"/>
      <c r="CG3285" s="71"/>
      <c r="EL3285" s="160"/>
    </row>
    <row r="3286" spans="78:142">
      <c r="BZ3286" s="14"/>
      <c r="CA3286" s="245"/>
      <c r="CB3286"/>
      <c r="CF3286" s="71"/>
      <c r="CG3286" s="71"/>
      <c r="EL3286" s="160"/>
    </row>
    <row r="3287" spans="78:142">
      <c r="BZ3287" s="14"/>
      <c r="CA3287" s="245"/>
      <c r="CB3287"/>
      <c r="CF3287" s="71"/>
      <c r="CG3287" s="71"/>
      <c r="EL3287" s="160"/>
    </row>
    <row r="3288" spans="78:142">
      <c r="BZ3288" s="14"/>
      <c r="CA3288" s="245"/>
      <c r="CB3288"/>
      <c r="CF3288" s="71"/>
      <c r="CG3288" s="71"/>
      <c r="EL3288" s="160"/>
    </row>
    <row r="3289" spans="78:142">
      <c r="BZ3289" s="14"/>
      <c r="CA3289" s="245"/>
      <c r="CB3289"/>
      <c r="CF3289" s="71"/>
      <c r="CG3289" s="71"/>
      <c r="EL3289" s="160"/>
    </row>
    <row r="3290" spans="78:142">
      <c r="BZ3290" s="14"/>
      <c r="CA3290" s="245"/>
      <c r="CB3290"/>
      <c r="CF3290" s="71"/>
      <c r="CG3290" s="71"/>
      <c r="EL3290" s="160"/>
    </row>
    <row r="3291" spans="78:142">
      <c r="BZ3291" s="14"/>
      <c r="CA3291" s="245"/>
      <c r="CB3291"/>
      <c r="CF3291" s="71"/>
      <c r="CG3291" s="71"/>
      <c r="EL3291" s="160"/>
    </row>
    <row r="3292" spans="78:142">
      <c r="BZ3292" s="14"/>
      <c r="CA3292" s="245"/>
      <c r="CB3292"/>
      <c r="CF3292" s="71"/>
      <c r="CG3292" s="71"/>
      <c r="EL3292" s="160"/>
    </row>
    <row r="3293" spans="78:142">
      <c r="BZ3293" s="14"/>
      <c r="CA3293" s="245"/>
      <c r="CB3293"/>
      <c r="CF3293" s="71"/>
      <c r="CG3293" s="71"/>
      <c r="EL3293" s="160"/>
    </row>
    <row r="3294" spans="78:142">
      <c r="BZ3294" s="14"/>
      <c r="CA3294" s="245"/>
      <c r="CB3294"/>
      <c r="CF3294" s="71"/>
      <c r="CG3294" s="71"/>
      <c r="EL3294" s="160"/>
    </row>
    <row r="3295" spans="78:142">
      <c r="BZ3295" s="14"/>
      <c r="CA3295" s="245"/>
      <c r="CB3295"/>
      <c r="CF3295" s="71"/>
      <c r="CG3295" s="71"/>
      <c r="EL3295" s="160"/>
    </row>
    <row r="3296" spans="78:142">
      <c r="BZ3296" s="14"/>
      <c r="CA3296" s="245"/>
      <c r="CB3296"/>
      <c r="CF3296" s="71"/>
      <c r="CG3296" s="71"/>
      <c r="EL3296" s="160"/>
    </row>
    <row r="3297" spans="78:142">
      <c r="BZ3297" s="14"/>
      <c r="CA3297" s="245"/>
      <c r="CB3297"/>
      <c r="CF3297" s="71"/>
      <c r="CG3297" s="71"/>
      <c r="EL3297" s="160"/>
    </row>
    <row r="3298" spans="78:142">
      <c r="BZ3298" s="14"/>
      <c r="CA3298" s="245"/>
      <c r="CB3298"/>
      <c r="CF3298" s="71"/>
      <c r="CG3298" s="71"/>
      <c r="EL3298" s="160"/>
    </row>
    <row r="3299" spans="78:142">
      <c r="BZ3299" s="14"/>
      <c r="CA3299" s="245"/>
      <c r="CB3299"/>
      <c r="CF3299" s="71"/>
      <c r="CG3299" s="71"/>
      <c r="EL3299" s="160"/>
    </row>
    <row r="3300" spans="78:142">
      <c r="BZ3300" s="14"/>
      <c r="CA3300" s="245"/>
      <c r="CB3300"/>
      <c r="CF3300" s="71"/>
      <c r="CG3300" s="71"/>
      <c r="EL3300" s="160"/>
    </row>
    <row r="3301" spans="78:142">
      <c r="BZ3301" s="14"/>
      <c r="CA3301" s="245"/>
      <c r="CB3301"/>
      <c r="CF3301" s="71"/>
      <c r="CG3301" s="71"/>
      <c r="EL3301" s="160"/>
    </row>
    <row r="3302" spans="78:142">
      <c r="BZ3302" s="14"/>
      <c r="CA3302" s="245"/>
      <c r="CB3302"/>
      <c r="CF3302" s="71"/>
      <c r="CG3302" s="71"/>
      <c r="EL3302" s="160"/>
    </row>
    <row r="3303" spans="78:142">
      <c r="BZ3303" s="14"/>
      <c r="CA3303" s="245"/>
      <c r="CB3303"/>
      <c r="CF3303" s="71"/>
      <c r="CG3303" s="71"/>
      <c r="EL3303" s="160"/>
    </row>
    <row r="3304" spans="78:142">
      <c r="BZ3304" s="14"/>
      <c r="CA3304" s="245"/>
      <c r="CB3304"/>
      <c r="CF3304" s="71"/>
      <c r="CG3304" s="71"/>
      <c r="EL3304" s="160"/>
    </row>
    <row r="3305" spans="78:142">
      <c r="BZ3305" s="14"/>
      <c r="CA3305" s="245"/>
      <c r="CB3305"/>
      <c r="CF3305" s="71"/>
      <c r="CG3305" s="71"/>
      <c r="EL3305" s="160"/>
    </row>
    <row r="3306" spans="78:142">
      <c r="BZ3306" s="14"/>
      <c r="CA3306" s="245"/>
      <c r="CB3306"/>
      <c r="CF3306" s="71"/>
      <c r="CG3306" s="71"/>
      <c r="EL3306" s="160"/>
    </row>
    <row r="3307" spans="78:142">
      <c r="BZ3307" s="14"/>
      <c r="CA3307" s="245"/>
      <c r="CB3307"/>
      <c r="CF3307" s="71"/>
      <c r="CG3307" s="71"/>
      <c r="EL3307" s="160"/>
    </row>
    <row r="3308" spans="78:142">
      <c r="BZ3308" s="14"/>
      <c r="CA3308" s="245"/>
      <c r="CB3308"/>
      <c r="CF3308" s="71"/>
      <c r="CG3308" s="71"/>
      <c r="EL3308" s="160"/>
    </row>
    <row r="3309" spans="78:142">
      <c r="BZ3309" s="14"/>
      <c r="CA3309" s="245"/>
      <c r="CB3309"/>
      <c r="CF3309" s="71"/>
      <c r="CG3309" s="71"/>
      <c r="EL3309" s="160"/>
    </row>
    <row r="3310" spans="78:142">
      <c r="BZ3310" s="14"/>
      <c r="CA3310" s="245"/>
      <c r="CB3310"/>
      <c r="CF3310" s="71"/>
      <c r="CG3310" s="71"/>
      <c r="EL3310" s="160"/>
    </row>
    <row r="3311" spans="78:142">
      <c r="BZ3311" s="14"/>
      <c r="CA3311" s="245"/>
      <c r="CB3311"/>
      <c r="CF3311" s="71"/>
      <c r="CG3311" s="71"/>
      <c r="EL3311" s="160"/>
    </row>
    <row r="3312" spans="78:142">
      <c r="BZ3312" s="14"/>
      <c r="CA3312" s="245"/>
      <c r="CB3312"/>
      <c r="CF3312" s="71"/>
      <c r="CG3312" s="71"/>
      <c r="EL3312" s="160"/>
    </row>
    <row r="3313" spans="78:142">
      <c r="BZ3313" s="14"/>
      <c r="CA3313" s="245"/>
      <c r="CB3313"/>
      <c r="CF3313" s="71"/>
      <c r="CG3313" s="71"/>
      <c r="EL3313" s="160"/>
    </row>
    <row r="3314" spans="78:142">
      <c r="BZ3314" s="14"/>
      <c r="CA3314" s="245"/>
      <c r="CB3314"/>
      <c r="CF3314" s="71"/>
      <c r="CG3314" s="71"/>
      <c r="EL3314" s="160"/>
    </row>
    <row r="3315" spans="78:142">
      <c r="BZ3315" s="14"/>
      <c r="CA3315" s="245"/>
      <c r="CB3315"/>
      <c r="CF3315" s="71"/>
      <c r="CG3315" s="71"/>
      <c r="EL3315" s="160"/>
    </row>
    <row r="3316" spans="78:142">
      <c r="BZ3316" s="14"/>
      <c r="CA3316" s="245"/>
      <c r="CB3316"/>
      <c r="CF3316" s="71"/>
      <c r="CG3316" s="71"/>
      <c r="EL3316" s="160"/>
    </row>
    <row r="3317" spans="78:142">
      <c r="BZ3317" s="14"/>
      <c r="CA3317" s="245"/>
      <c r="CB3317"/>
      <c r="CF3317" s="71"/>
      <c r="CG3317" s="71"/>
      <c r="EL3317" s="160"/>
    </row>
    <row r="3318" spans="78:142">
      <c r="BZ3318" s="14"/>
      <c r="CA3318" s="245"/>
      <c r="CB3318"/>
      <c r="CF3318" s="71"/>
      <c r="CG3318" s="71"/>
      <c r="EL3318" s="160"/>
    </row>
    <row r="3319" spans="78:142">
      <c r="BZ3319" s="14"/>
      <c r="CA3319" s="245"/>
      <c r="CB3319"/>
      <c r="CF3319" s="71"/>
      <c r="CG3319" s="71"/>
      <c r="EL3319" s="160"/>
    </row>
    <row r="3320" spans="78:142">
      <c r="BZ3320" s="14"/>
      <c r="CA3320" s="245"/>
      <c r="CB3320"/>
      <c r="CF3320" s="71"/>
      <c r="CG3320" s="71"/>
      <c r="EL3320" s="160"/>
    </row>
    <row r="3321" spans="78:142">
      <c r="BZ3321" s="14"/>
      <c r="CA3321" s="245"/>
      <c r="CB3321"/>
      <c r="CF3321" s="71"/>
      <c r="CG3321" s="71"/>
      <c r="EL3321" s="160"/>
    </row>
    <row r="3322" spans="78:142">
      <c r="BZ3322" s="14"/>
      <c r="CA3322" s="245"/>
      <c r="CB3322"/>
      <c r="CF3322" s="71"/>
      <c r="CG3322" s="71"/>
      <c r="EL3322" s="160"/>
    </row>
    <row r="3323" spans="78:142">
      <c r="BZ3323" s="14"/>
      <c r="CA3323" s="245"/>
      <c r="CB3323"/>
      <c r="CF3323" s="71"/>
      <c r="CG3323" s="71"/>
      <c r="EL3323" s="160"/>
    </row>
    <row r="3324" spans="78:142">
      <c r="BZ3324" s="14"/>
      <c r="CA3324" s="245"/>
      <c r="CB3324"/>
      <c r="CF3324" s="71"/>
      <c r="CG3324" s="71"/>
      <c r="EL3324" s="160"/>
    </row>
    <row r="3325" spans="78:142">
      <c r="BZ3325" s="14"/>
      <c r="CA3325" s="245"/>
      <c r="CB3325"/>
      <c r="CF3325" s="71"/>
      <c r="CG3325" s="71"/>
      <c r="EL3325" s="160"/>
    </row>
    <row r="3326" spans="78:142">
      <c r="BZ3326" s="14"/>
      <c r="CA3326" s="245"/>
      <c r="CB3326"/>
      <c r="CF3326" s="71"/>
      <c r="CG3326" s="71"/>
      <c r="EL3326" s="160"/>
    </row>
    <row r="3327" spans="78:142">
      <c r="BZ3327" s="14"/>
      <c r="CA3327" s="245"/>
      <c r="CB3327"/>
      <c r="CF3327" s="71"/>
      <c r="CG3327" s="71"/>
      <c r="EL3327" s="160"/>
    </row>
    <row r="3328" spans="78:142">
      <c r="BZ3328" s="14"/>
      <c r="CA3328" s="245"/>
      <c r="CB3328"/>
      <c r="CF3328" s="71"/>
      <c r="CG3328" s="71"/>
      <c r="EL3328" s="160"/>
    </row>
    <row r="3329" spans="78:142">
      <c r="BZ3329" s="14"/>
      <c r="CA3329" s="245"/>
      <c r="CB3329"/>
      <c r="CF3329" s="71"/>
      <c r="CG3329" s="71"/>
      <c r="EL3329" s="160"/>
    </row>
    <row r="3330" spans="78:142">
      <c r="BZ3330" s="14"/>
      <c r="CA3330" s="245"/>
      <c r="CB3330"/>
      <c r="CF3330" s="71"/>
      <c r="CG3330" s="71"/>
      <c r="EL3330" s="160"/>
    </row>
    <row r="3331" spans="78:142">
      <c r="BZ3331" s="14"/>
      <c r="CA3331" s="245"/>
      <c r="CB3331"/>
      <c r="CF3331" s="71"/>
      <c r="CG3331" s="71"/>
      <c r="EL3331" s="160"/>
    </row>
    <row r="3332" spans="78:142">
      <c r="BZ3332" s="14"/>
      <c r="CA3332" s="245"/>
      <c r="CB3332"/>
      <c r="CF3332" s="71"/>
      <c r="CG3332" s="71"/>
      <c r="EL3332" s="160"/>
    </row>
    <row r="3333" spans="78:142">
      <c r="BZ3333" s="14"/>
      <c r="CA3333" s="245"/>
      <c r="CB3333"/>
      <c r="CF3333" s="71"/>
      <c r="CG3333" s="71"/>
      <c r="EL3333" s="160"/>
    </row>
    <row r="3334" spans="78:142">
      <c r="BZ3334" s="14"/>
      <c r="CA3334" s="245"/>
      <c r="CB3334"/>
      <c r="CF3334" s="71"/>
      <c r="CG3334" s="71"/>
      <c r="EL3334" s="160"/>
    </row>
    <row r="3335" spans="78:142">
      <c r="BZ3335" s="14"/>
      <c r="CA3335" s="245"/>
      <c r="CB3335"/>
      <c r="CF3335" s="71"/>
      <c r="CG3335" s="71"/>
      <c r="EL3335" s="160"/>
    </row>
    <row r="3336" spans="78:142">
      <c r="BZ3336" s="14"/>
      <c r="CA3336" s="245"/>
      <c r="CB3336"/>
      <c r="CF3336" s="71"/>
      <c r="CG3336" s="71"/>
      <c r="EL3336" s="160"/>
    </row>
    <row r="3337" spans="78:142">
      <c r="BZ3337" s="14"/>
      <c r="CA3337" s="245"/>
      <c r="CB3337"/>
      <c r="CF3337" s="71"/>
      <c r="CG3337" s="71"/>
      <c r="EL3337" s="160"/>
    </row>
    <row r="3338" spans="78:142">
      <c r="BZ3338" s="14"/>
      <c r="CA3338" s="245"/>
      <c r="CB3338"/>
      <c r="CF3338" s="71"/>
      <c r="CG3338" s="71"/>
      <c r="EL3338" s="160"/>
    </row>
    <row r="3339" spans="78:142">
      <c r="BZ3339" s="14"/>
      <c r="CA3339" s="245"/>
      <c r="CB3339"/>
      <c r="CF3339" s="71"/>
      <c r="CG3339" s="71"/>
      <c r="EL3339" s="160"/>
    </row>
    <row r="3340" spans="78:142">
      <c r="BZ3340" s="14"/>
      <c r="CA3340" s="245"/>
      <c r="CB3340"/>
      <c r="CF3340" s="71"/>
      <c r="CG3340" s="71"/>
      <c r="EL3340" s="160"/>
    </row>
    <row r="3341" spans="78:142">
      <c r="BZ3341" s="14"/>
      <c r="CA3341" s="245"/>
      <c r="CB3341"/>
      <c r="CF3341" s="71"/>
      <c r="CG3341" s="71"/>
      <c r="EL3341" s="160"/>
    </row>
    <row r="3342" spans="78:142">
      <c r="BZ3342" s="14"/>
      <c r="CA3342" s="245"/>
      <c r="CB3342"/>
      <c r="CF3342" s="71"/>
      <c r="CG3342" s="71"/>
      <c r="EL3342" s="160"/>
    </row>
    <row r="3343" spans="78:142">
      <c r="BZ3343" s="14"/>
      <c r="CA3343" s="245"/>
      <c r="CB3343"/>
      <c r="CF3343" s="71"/>
      <c r="CG3343" s="71"/>
      <c r="EL3343" s="160"/>
    </row>
    <row r="3344" spans="78:142">
      <c r="BZ3344" s="14"/>
      <c r="CA3344" s="245"/>
      <c r="CB3344"/>
      <c r="CF3344" s="71"/>
      <c r="CG3344" s="71"/>
      <c r="EL3344" s="160"/>
    </row>
    <row r="3345" spans="78:142">
      <c r="BZ3345" s="14"/>
      <c r="CA3345" s="245"/>
      <c r="CB3345"/>
      <c r="CF3345" s="71"/>
      <c r="CG3345" s="71"/>
      <c r="EL3345" s="160"/>
    </row>
    <row r="3346" spans="78:142">
      <c r="BZ3346" s="14"/>
      <c r="CA3346" s="245"/>
      <c r="CB3346"/>
      <c r="CF3346" s="71"/>
      <c r="CG3346" s="71"/>
      <c r="EL3346" s="160"/>
    </row>
    <row r="3347" spans="78:142">
      <c r="BZ3347" s="14"/>
      <c r="CA3347" s="245"/>
      <c r="CB3347"/>
      <c r="CF3347" s="71"/>
      <c r="CG3347" s="71"/>
      <c r="EL3347" s="160"/>
    </row>
    <row r="3348" spans="78:142">
      <c r="BZ3348" s="14"/>
      <c r="CA3348" s="245"/>
      <c r="CB3348"/>
      <c r="CF3348" s="71"/>
      <c r="CG3348" s="71"/>
      <c r="EL3348" s="160"/>
    </row>
    <row r="3349" spans="78:142">
      <c r="BZ3349" s="14"/>
      <c r="CA3349" s="245"/>
      <c r="CB3349"/>
      <c r="CF3349" s="71"/>
      <c r="CG3349" s="71"/>
      <c r="EL3349" s="160"/>
    </row>
    <row r="3350" spans="78:142">
      <c r="BZ3350" s="14"/>
      <c r="CA3350" s="245"/>
      <c r="CB3350"/>
      <c r="CF3350" s="71"/>
      <c r="CG3350" s="71"/>
      <c r="EL3350" s="160"/>
    </row>
    <row r="3351" spans="78:142">
      <c r="BZ3351" s="14"/>
      <c r="CA3351" s="245"/>
      <c r="CB3351"/>
      <c r="CF3351" s="71"/>
      <c r="CG3351" s="71"/>
      <c r="EL3351" s="160"/>
    </row>
    <row r="3352" spans="78:142">
      <c r="BZ3352" s="14"/>
      <c r="CA3352" s="245"/>
      <c r="CB3352"/>
      <c r="CF3352" s="71"/>
      <c r="CG3352" s="71"/>
      <c r="EL3352" s="160"/>
    </row>
    <row r="3353" spans="78:142">
      <c r="BZ3353" s="14"/>
      <c r="CA3353" s="245"/>
      <c r="CB3353"/>
      <c r="CF3353" s="71"/>
      <c r="CG3353" s="71"/>
      <c r="EL3353" s="160"/>
    </row>
    <row r="3354" spans="78:142">
      <c r="BZ3354" s="14"/>
      <c r="CA3354" s="245"/>
      <c r="CB3354"/>
      <c r="CF3354" s="71"/>
      <c r="CG3354" s="71"/>
      <c r="EL3354" s="160"/>
    </row>
    <row r="3355" spans="78:142">
      <c r="BZ3355" s="14"/>
      <c r="CA3355" s="245"/>
      <c r="CB3355"/>
      <c r="CF3355" s="71"/>
      <c r="CG3355" s="71"/>
      <c r="EL3355" s="160"/>
    </row>
    <row r="3356" spans="78:142">
      <c r="BZ3356" s="14"/>
      <c r="CA3356" s="245"/>
      <c r="CB3356"/>
      <c r="CF3356" s="71"/>
      <c r="CG3356" s="71"/>
      <c r="EL3356" s="160"/>
    </row>
    <row r="3357" spans="78:142">
      <c r="BZ3357" s="14"/>
      <c r="CA3357" s="245"/>
      <c r="CB3357"/>
      <c r="CF3357" s="71"/>
      <c r="CG3357" s="71"/>
      <c r="EL3357" s="160"/>
    </row>
    <row r="3358" spans="78:142">
      <c r="BZ3358" s="14"/>
      <c r="CA3358" s="245"/>
      <c r="CB3358"/>
      <c r="CF3358" s="71"/>
      <c r="CG3358" s="71"/>
      <c r="EL3358" s="160"/>
    </row>
    <row r="3359" spans="78:142">
      <c r="BZ3359" s="14"/>
      <c r="CA3359" s="245"/>
      <c r="CB3359"/>
      <c r="CF3359" s="71"/>
      <c r="CG3359" s="71"/>
      <c r="EL3359" s="160"/>
    </row>
    <row r="3360" spans="78:142">
      <c r="BZ3360" s="14"/>
      <c r="CA3360" s="245"/>
      <c r="CB3360"/>
      <c r="CF3360" s="71"/>
      <c r="CG3360" s="71"/>
      <c r="EL3360" s="160"/>
    </row>
    <row r="3361" spans="78:142">
      <c r="BZ3361" s="14"/>
      <c r="CA3361" s="245"/>
      <c r="CB3361"/>
      <c r="CF3361" s="71"/>
      <c r="CG3361" s="71"/>
      <c r="EL3361" s="160"/>
    </row>
    <row r="3362" spans="78:142">
      <c r="BZ3362" s="14"/>
      <c r="CA3362" s="245"/>
      <c r="CB3362"/>
      <c r="CF3362" s="71"/>
      <c r="CG3362" s="71"/>
      <c r="EL3362" s="160"/>
    </row>
    <row r="3363" spans="78:142">
      <c r="BZ3363" s="14"/>
      <c r="CA3363" s="245"/>
      <c r="CB3363"/>
      <c r="CF3363" s="71"/>
      <c r="CG3363" s="71"/>
      <c r="EL3363" s="160"/>
    </row>
    <row r="3364" spans="78:142">
      <c r="BZ3364" s="14"/>
      <c r="CA3364" s="245"/>
      <c r="CB3364"/>
      <c r="CF3364" s="71"/>
      <c r="CG3364" s="71"/>
      <c r="EL3364" s="160"/>
    </row>
    <row r="3365" spans="78:142">
      <c r="BZ3365" s="14"/>
      <c r="CA3365" s="245"/>
      <c r="CB3365"/>
      <c r="CF3365" s="71"/>
      <c r="CG3365" s="71"/>
      <c r="EL3365" s="160"/>
    </row>
    <row r="3366" spans="78:142">
      <c r="BZ3366" s="14"/>
      <c r="CA3366" s="245"/>
      <c r="CB3366"/>
      <c r="CF3366" s="71"/>
      <c r="CG3366" s="71"/>
      <c r="EL3366" s="160"/>
    </row>
    <row r="3367" spans="78:142">
      <c r="BZ3367" s="14"/>
      <c r="CA3367" s="245"/>
      <c r="CB3367"/>
      <c r="CF3367" s="71"/>
      <c r="CG3367" s="71"/>
      <c r="EL3367" s="160"/>
    </row>
    <row r="3368" spans="78:142">
      <c r="BZ3368" s="14"/>
      <c r="CA3368" s="245"/>
      <c r="CB3368"/>
      <c r="CF3368" s="71"/>
      <c r="CG3368" s="71"/>
      <c r="EL3368" s="160"/>
    </row>
    <row r="3369" spans="78:142">
      <c r="BZ3369" s="14"/>
      <c r="CA3369" s="245"/>
      <c r="CB3369"/>
      <c r="CF3369" s="71"/>
      <c r="CG3369" s="71"/>
      <c r="EL3369" s="160"/>
    </row>
    <row r="3370" spans="78:142">
      <c r="BZ3370" s="14"/>
      <c r="CA3370" s="245"/>
      <c r="CB3370"/>
      <c r="CF3370" s="71"/>
      <c r="CG3370" s="71"/>
      <c r="EL3370" s="160"/>
    </row>
    <row r="3371" spans="78:142">
      <c r="BZ3371" s="14"/>
      <c r="CA3371" s="245"/>
      <c r="CB3371"/>
      <c r="CF3371" s="71"/>
      <c r="CG3371" s="71"/>
      <c r="EL3371" s="160"/>
    </row>
    <row r="3372" spans="78:142">
      <c r="BZ3372" s="14"/>
      <c r="CA3372" s="245"/>
      <c r="CB3372"/>
      <c r="CF3372" s="71"/>
      <c r="CG3372" s="71"/>
      <c r="EL3372" s="160"/>
    </row>
    <row r="3373" spans="78:142">
      <c r="BZ3373" s="14"/>
      <c r="CA3373" s="245"/>
      <c r="CB3373"/>
      <c r="CF3373" s="71"/>
      <c r="CG3373" s="71"/>
      <c r="EL3373" s="160"/>
    </row>
    <row r="3374" spans="78:142">
      <c r="BZ3374" s="14"/>
      <c r="CA3374" s="245"/>
      <c r="CB3374"/>
      <c r="CF3374" s="71"/>
      <c r="CG3374" s="71"/>
      <c r="EL3374" s="160"/>
    </row>
    <row r="3375" spans="78:142">
      <c r="BZ3375" s="14"/>
      <c r="CA3375" s="245"/>
      <c r="CB3375"/>
      <c r="CF3375" s="71"/>
      <c r="CG3375" s="71"/>
      <c r="EL3375" s="160"/>
    </row>
    <row r="3376" spans="78:142">
      <c r="BZ3376" s="14"/>
      <c r="CA3376" s="245"/>
      <c r="CB3376"/>
      <c r="CF3376" s="71"/>
      <c r="CG3376" s="71"/>
      <c r="EL3376" s="160"/>
    </row>
    <row r="3377" spans="78:142">
      <c r="BZ3377" s="14"/>
      <c r="CA3377" s="245"/>
      <c r="CB3377"/>
      <c r="CF3377" s="71"/>
      <c r="CG3377" s="71"/>
      <c r="EL3377" s="160"/>
    </row>
    <row r="3378" spans="78:142">
      <c r="BZ3378" s="14"/>
      <c r="CA3378" s="245"/>
      <c r="CB3378"/>
      <c r="CF3378" s="71"/>
      <c r="CG3378" s="71"/>
      <c r="EL3378" s="160"/>
    </row>
    <row r="3379" spans="78:142">
      <c r="BZ3379" s="14"/>
      <c r="CA3379" s="245"/>
      <c r="CB3379"/>
      <c r="CF3379" s="71"/>
      <c r="CG3379" s="71"/>
      <c r="EL3379" s="160"/>
    </row>
    <row r="3380" spans="78:142">
      <c r="BZ3380" s="14"/>
      <c r="CA3380" s="245"/>
      <c r="CB3380"/>
      <c r="CF3380" s="71"/>
      <c r="CG3380" s="71"/>
      <c r="EL3380" s="160"/>
    </row>
    <row r="3381" spans="78:142">
      <c r="BZ3381" s="14"/>
      <c r="CA3381" s="245"/>
      <c r="CB3381"/>
      <c r="CF3381" s="71"/>
      <c r="CG3381" s="71"/>
      <c r="EL3381" s="160"/>
    </row>
    <row r="3382" spans="78:142">
      <c r="BZ3382" s="14"/>
      <c r="CA3382" s="245"/>
      <c r="CB3382"/>
      <c r="CF3382" s="71"/>
      <c r="CG3382" s="71"/>
      <c r="EL3382" s="160"/>
    </row>
    <row r="3383" spans="78:142">
      <c r="BZ3383" s="14"/>
      <c r="CA3383" s="245"/>
      <c r="CB3383"/>
      <c r="CF3383" s="71"/>
      <c r="CG3383" s="71"/>
      <c r="EL3383" s="160"/>
    </row>
    <row r="3384" spans="78:142">
      <c r="BZ3384" s="14"/>
      <c r="CA3384" s="245"/>
      <c r="CB3384"/>
      <c r="CF3384" s="71"/>
      <c r="CG3384" s="71"/>
      <c r="EL3384" s="160"/>
    </row>
    <row r="3385" spans="78:142">
      <c r="BZ3385" s="14"/>
      <c r="CA3385" s="245"/>
      <c r="CB3385"/>
      <c r="CF3385" s="71"/>
      <c r="CG3385" s="71"/>
      <c r="EL3385" s="160"/>
    </row>
    <row r="3386" spans="78:142">
      <c r="BZ3386" s="14"/>
      <c r="CA3386" s="245"/>
      <c r="CB3386"/>
      <c r="CF3386" s="71"/>
      <c r="CG3386" s="71"/>
      <c r="EL3386" s="160"/>
    </row>
    <row r="3387" spans="78:142">
      <c r="BZ3387" s="14"/>
      <c r="CA3387" s="245"/>
      <c r="CB3387"/>
      <c r="CF3387" s="71"/>
      <c r="CG3387" s="71"/>
      <c r="EL3387" s="160"/>
    </row>
    <row r="3388" spans="78:142">
      <c r="BZ3388" s="14"/>
      <c r="CA3388" s="245"/>
      <c r="CB3388"/>
      <c r="CF3388" s="71"/>
      <c r="CG3388" s="71"/>
      <c r="EL3388" s="160"/>
    </row>
    <row r="3389" spans="78:142">
      <c r="BZ3389" s="14"/>
      <c r="CA3389" s="245"/>
      <c r="CB3389"/>
      <c r="CF3389" s="71"/>
      <c r="CG3389" s="71"/>
      <c r="EL3389" s="160"/>
    </row>
    <row r="3390" spans="78:142">
      <c r="BZ3390" s="14"/>
      <c r="CA3390" s="245"/>
      <c r="CB3390"/>
      <c r="CF3390" s="71"/>
      <c r="CG3390" s="71"/>
      <c r="EL3390" s="160"/>
    </row>
    <row r="3391" spans="78:142">
      <c r="BZ3391" s="14"/>
      <c r="CA3391" s="245"/>
      <c r="CB3391"/>
      <c r="CF3391" s="71"/>
      <c r="CG3391" s="71"/>
      <c r="EL3391" s="160"/>
    </row>
    <row r="3392" spans="78:142">
      <c r="BZ3392" s="14"/>
      <c r="CA3392" s="245"/>
      <c r="CB3392"/>
      <c r="CF3392" s="71"/>
      <c r="CG3392" s="71"/>
      <c r="EL3392" s="160"/>
    </row>
    <row r="3393" spans="78:142">
      <c r="BZ3393" s="14"/>
      <c r="CA3393" s="245"/>
      <c r="CB3393"/>
      <c r="CF3393" s="71"/>
      <c r="CG3393" s="71"/>
      <c r="EL3393" s="160"/>
    </row>
    <row r="3394" spans="78:142">
      <c r="BZ3394" s="14"/>
      <c r="CA3394" s="245"/>
      <c r="CB3394"/>
      <c r="CF3394" s="71"/>
      <c r="CG3394" s="71"/>
      <c r="EL3394" s="160"/>
    </row>
    <row r="3395" spans="78:142">
      <c r="BZ3395" s="14"/>
      <c r="CA3395" s="245"/>
      <c r="CB3395"/>
      <c r="CF3395" s="71"/>
      <c r="CG3395" s="71"/>
      <c r="EL3395" s="160"/>
    </row>
    <row r="3396" spans="78:142">
      <c r="BZ3396" s="14"/>
      <c r="CA3396" s="245"/>
      <c r="CB3396"/>
      <c r="CF3396" s="71"/>
      <c r="CG3396" s="71"/>
      <c r="EL3396" s="160"/>
    </row>
    <row r="3397" spans="78:142">
      <c r="BZ3397" s="14"/>
      <c r="CA3397" s="245"/>
      <c r="CB3397"/>
      <c r="CF3397" s="71"/>
      <c r="CG3397" s="71"/>
      <c r="EL3397" s="160"/>
    </row>
    <row r="3398" spans="78:142">
      <c r="BZ3398" s="14"/>
      <c r="CA3398" s="245"/>
      <c r="CB3398"/>
      <c r="CF3398" s="71"/>
      <c r="CG3398" s="71"/>
      <c r="EL3398" s="160"/>
    </row>
    <row r="3399" spans="78:142">
      <c r="BZ3399" s="14"/>
      <c r="CA3399" s="245"/>
      <c r="CB3399"/>
      <c r="CF3399" s="71"/>
      <c r="CG3399" s="71"/>
      <c r="EL3399" s="160"/>
    </row>
    <row r="3400" spans="78:142">
      <c r="BZ3400" s="14"/>
      <c r="CA3400" s="245"/>
      <c r="CB3400"/>
      <c r="CF3400" s="71"/>
      <c r="CG3400" s="71"/>
      <c r="EL3400" s="160"/>
    </row>
    <row r="3401" spans="78:142">
      <c r="BZ3401" s="14"/>
      <c r="CA3401" s="245"/>
      <c r="CB3401"/>
      <c r="CF3401" s="71"/>
      <c r="CG3401" s="71"/>
      <c r="EL3401" s="160"/>
    </row>
    <row r="3402" spans="78:142">
      <c r="BZ3402" s="14"/>
      <c r="CA3402" s="245"/>
      <c r="CB3402"/>
      <c r="CF3402" s="71"/>
      <c r="CG3402" s="71"/>
      <c r="EL3402" s="160"/>
    </row>
    <row r="3403" spans="78:142">
      <c r="BZ3403" s="14"/>
      <c r="CA3403" s="245"/>
      <c r="CB3403"/>
      <c r="CF3403" s="71"/>
      <c r="CG3403" s="71"/>
      <c r="EL3403" s="160"/>
    </row>
    <row r="3404" spans="78:142">
      <c r="BZ3404" s="14"/>
      <c r="CA3404" s="245"/>
      <c r="CB3404"/>
      <c r="CF3404" s="71"/>
      <c r="CG3404" s="71"/>
      <c r="EL3404" s="160"/>
    </row>
    <row r="3405" spans="78:142">
      <c r="BZ3405" s="14"/>
      <c r="CA3405" s="245"/>
      <c r="CB3405"/>
      <c r="CF3405" s="71"/>
      <c r="CG3405" s="71"/>
      <c r="EL3405" s="160"/>
    </row>
    <row r="3406" spans="78:142">
      <c r="BZ3406" s="14"/>
      <c r="CA3406" s="245"/>
      <c r="CB3406"/>
      <c r="CF3406" s="71"/>
      <c r="CG3406" s="71"/>
      <c r="EL3406" s="160"/>
    </row>
    <row r="3407" spans="78:142">
      <c r="BZ3407" s="14"/>
      <c r="CA3407" s="245"/>
      <c r="CB3407"/>
      <c r="CF3407" s="71"/>
      <c r="CG3407" s="71"/>
      <c r="EL3407" s="160"/>
    </row>
    <row r="3408" spans="78:142">
      <c r="BZ3408" s="14"/>
      <c r="CA3408" s="245"/>
      <c r="CB3408"/>
      <c r="CF3408" s="71"/>
      <c r="CG3408" s="71"/>
      <c r="EL3408" s="160"/>
    </row>
    <row r="3409" spans="78:142">
      <c r="BZ3409" s="14"/>
      <c r="CA3409" s="245"/>
      <c r="CB3409"/>
      <c r="CF3409" s="71"/>
      <c r="CG3409" s="71"/>
      <c r="EL3409" s="160"/>
    </row>
    <row r="3410" spans="78:142">
      <c r="BZ3410" s="14"/>
      <c r="CA3410" s="245"/>
      <c r="CB3410"/>
      <c r="CF3410" s="71"/>
      <c r="CG3410" s="71"/>
      <c r="EL3410" s="160"/>
    </row>
    <row r="3411" spans="78:142">
      <c r="BZ3411" s="14"/>
      <c r="CA3411" s="245"/>
      <c r="CB3411"/>
      <c r="CF3411" s="71"/>
      <c r="CG3411" s="71"/>
      <c r="EL3411" s="160"/>
    </row>
    <row r="3412" spans="78:142">
      <c r="BZ3412" s="14"/>
      <c r="CA3412" s="245"/>
      <c r="CB3412"/>
      <c r="CF3412" s="71"/>
      <c r="CG3412" s="71"/>
      <c r="EL3412" s="160"/>
    </row>
    <row r="3413" spans="78:142">
      <c r="BZ3413" s="14"/>
      <c r="CA3413" s="245"/>
      <c r="CB3413"/>
      <c r="CF3413" s="71"/>
      <c r="CG3413" s="71"/>
      <c r="EL3413" s="160"/>
    </row>
    <row r="3414" spans="78:142">
      <c r="BZ3414" s="14"/>
      <c r="CA3414" s="245"/>
      <c r="CB3414"/>
      <c r="CF3414" s="71"/>
      <c r="CG3414" s="71"/>
      <c r="EL3414" s="160"/>
    </row>
    <row r="3415" spans="78:142">
      <c r="BZ3415" s="14"/>
      <c r="CA3415" s="245"/>
      <c r="CB3415"/>
      <c r="CF3415" s="71"/>
      <c r="CG3415" s="71"/>
      <c r="EL3415" s="160"/>
    </row>
    <row r="3416" spans="78:142">
      <c r="BZ3416" s="14"/>
      <c r="CA3416" s="245"/>
      <c r="CB3416"/>
      <c r="CF3416" s="71"/>
      <c r="CG3416" s="71"/>
      <c r="EL3416" s="160"/>
    </row>
    <row r="3417" spans="78:142">
      <c r="BZ3417" s="14"/>
      <c r="CA3417" s="245"/>
      <c r="CB3417"/>
      <c r="CF3417" s="71"/>
      <c r="CG3417" s="71"/>
      <c r="EL3417" s="160"/>
    </row>
    <row r="3418" spans="78:142">
      <c r="BZ3418" s="14"/>
      <c r="CA3418" s="245"/>
      <c r="CB3418"/>
      <c r="CF3418" s="71"/>
      <c r="CG3418" s="71"/>
      <c r="EL3418" s="160"/>
    </row>
    <row r="3419" spans="78:142">
      <c r="BZ3419" s="14"/>
      <c r="CA3419" s="245"/>
      <c r="CB3419"/>
      <c r="CF3419" s="71"/>
      <c r="CG3419" s="71"/>
      <c r="EL3419" s="160"/>
    </row>
    <row r="3420" spans="78:142">
      <c r="BZ3420" s="14"/>
      <c r="CA3420" s="245"/>
      <c r="CB3420"/>
      <c r="CF3420" s="71"/>
      <c r="CG3420" s="71"/>
      <c r="EL3420" s="160"/>
    </row>
    <row r="3421" spans="78:142">
      <c r="BZ3421" s="14"/>
      <c r="CA3421" s="245"/>
      <c r="CB3421"/>
      <c r="CF3421" s="71"/>
      <c r="CG3421" s="71"/>
      <c r="EL3421" s="160"/>
    </row>
    <row r="3422" spans="78:142">
      <c r="BZ3422" s="14"/>
      <c r="CA3422" s="245"/>
      <c r="CB3422"/>
      <c r="CF3422" s="71"/>
      <c r="CG3422" s="71"/>
      <c r="EL3422" s="160"/>
    </row>
    <row r="3423" spans="78:142">
      <c r="BZ3423" s="14"/>
      <c r="CA3423" s="245"/>
      <c r="CB3423"/>
      <c r="CF3423" s="71"/>
      <c r="CG3423" s="71"/>
      <c r="EL3423" s="160"/>
    </row>
    <row r="3424" spans="78:142">
      <c r="BZ3424" s="14"/>
      <c r="CA3424" s="245"/>
      <c r="CB3424"/>
      <c r="CF3424" s="71"/>
      <c r="CG3424" s="71"/>
      <c r="EL3424" s="160"/>
    </row>
    <row r="3425" spans="78:142">
      <c r="BZ3425" s="14"/>
      <c r="CA3425" s="245"/>
      <c r="CB3425"/>
      <c r="CF3425" s="71"/>
      <c r="CG3425" s="71"/>
      <c r="EL3425" s="160"/>
    </row>
    <row r="3426" spans="78:142">
      <c r="BZ3426" s="14"/>
      <c r="CA3426" s="245"/>
      <c r="CB3426"/>
      <c r="CF3426" s="71"/>
      <c r="CG3426" s="71"/>
      <c r="EL3426" s="160"/>
    </row>
    <row r="3427" spans="78:142">
      <c r="BZ3427" s="14"/>
      <c r="CA3427" s="245"/>
      <c r="CB3427"/>
      <c r="CF3427" s="71"/>
      <c r="CG3427" s="71"/>
      <c r="EL3427" s="160"/>
    </row>
    <row r="3428" spans="78:142">
      <c r="BZ3428" s="14"/>
      <c r="CA3428" s="245"/>
      <c r="CB3428"/>
      <c r="CF3428" s="71"/>
      <c r="CG3428" s="71"/>
      <c r="EL3428" s="160"/>
    </row>
    <row r="3429" spans="78:142">
      <c r="BZ3429" s="14"/>
      <c r="CA3429" s="245"/>
      <c r="CB3429"/>
      <c r="CF3429" s="71"/>
      <c r="CG3429" s="71"/>
      <c r="EL3429" s="160"/>
    </row>
    <row r="3430" spans="78:142">
      <c r="BZ3430" s="14"/>
      <c r="CA3430" s="245"/>
      <c r="CB3430"/>
      <c r="CF3430" s="71"/>
      <c r="CG3430" s="71"/>
      <c r="EL3430" s="160"/>
    </row>
    <row r="3431" spans="78:142">
      <c r="BZ3431" s="14"/>
      <c r="CA3431" s="245"/>
      <c r="CB3431"/>
      <c r="CF3431" s="71"/>
      <c r="CG3431" s="71"/>
      <c r="EL3431" s="160"/>
    </row>
    <row r="3432" spans="78:142">
      <c r="BZ3432" s="14"/>
      <c r="CA3432" s="245"/>
      <c r="CB3432"/>
      <c r="CF3432" s="71"/>
      <c r="CG3432" s="71"/>
      <c r="EL3432" s="160"/>
    </row>
    <row r="3433" spans="78:142">
      <c r="BZ3433" s="14"/>
      <c r="CA3433" s="245"/>
      <c r="CB3433"/>
      <c r="CF3433" s="71"/>
      <c r="CG3433" s="71"/>
      <c r="EL3433" s="160"/>
    </row>
    <row r="3434" spans="78:142">
      <c r="BZ3434" s="14"/>
      <c r="CA3434" s="245"/>
      <c r="CB3434"/>
      <c r="CF3434" s="71"/>
      <c r="CG3434" s="71"/>
      <c r="EL3434" s="160"/>
    </row>
    <row r="3435" spans="78:142">
      <c r="BZ3435" s="14"/>
      <c r="CA3435" s="245"/>
      <c r="CB3435"/>
      <c r="CF3435" s="71"/>
      <c r="CG3435" s="71"/>
      <c r="EL3435" s="160"/>
    </row>
    <row r="3436" spans="78:142">
      <c r="BZ3436" s="14"/>
      <c r="CA3436" s="245"/>
      <c r="CB3436"/>
      <c r="CF3436" s="71"/>
      <c r="CG3436" s="71"/>
      <c r="EL3436" s="160"/>
    </row>
    <row r="3437" spans="78:142">
      <c r="BZ3437" s="14"/>
      <c r="CA3437" s="245"/>
      <c r="CB3437"/>
      <c r="CF3437" s="71"/>
      <c r="CG3437" s="71"/>
      <c r="EL3437" s="160"/>
    </row>
    <row r="3438" spans="78:142">
      <c r="BZ3438" s="14"/>
      <c r="CA3438" s="245"/>
      <c r="CB3438"/>
      <c r="CF3438" s="71"/>
      <c r="CG3438" s="71"/>
      <c r="EL3438" s="160"/>
    </row>
    <row r="3439" spans="78:142">
      <c r="BZ3439" s="14"/>
      <c r="CA3439" s="245"/>
      <c r="CB3439"/>
      <c r="CF3439" s="71"/>
      <c r="CG3439" s="71"/>
      <c r="EL3439" s="160"/>
    </row>
    <row r="3440" spans="78:142">
      <c r="BZ3440" s="14"/>
      <c r="CA3440" s="245"/>
      <c r="CB3440"/>
      <c r="CF3440" s="71"/>
      <c r="CG3440" s="71"/>
      <c r="EL3440" s="160"/>
    </row>
    <row r="3441" spans="78:142">
      <c r="BZ3441" s="14"/>
      <c r="CA3441" s="245"/>
      <c r="CB3441"/>
      <c r="CF3441" s="71"/>
      <c r="CG3441" s="71"/>
      <c r="EL3441" s="160"/>
    </row>
    <row r="3442" spans="78:142">
      <c r="BZ3442" s="14"/>
      <c r="CA3442" s="245"/>
      <c r="CB3442"/>
      <c r="CF3442" s="71"/>
      <c r="CG3442" s="71"/>
      <c r="EL3442" s="160"/>
    </row>
    <row r="3443" spans="78:142">
      <c r="BZ3443" s="14"/>
      <c r="CA3443" s="245"/>
      <c r="CB3443"/>
      <c r="CF3443" s="71"/>
      <c r="CG3443" s="71"/>
      <c r="EL3443" s="160"/>
    </row>
    <row r="3444" spans="78:142">
      <c r="BZ3444" s="14"/>
      <c r="CA3444" s="245"/>
      <c r="CB3444"/>
      <c r="CF3444" s="71"/>
      <c r="CG3444" s="71"/>
      <c r="EL3444" s="160"/>
    </row>
    <row r="3445" spans="78:142">
      <c r="BZ3445" s="14"/>
      <c r="CA3445" s="245"/>
      <c r="CB3445"/>
      <c r="CF3445" s="71"/>
      <c r="CG3445" s="71"/>
      <c r="EL3445" s="160"/>
    </row>
    <row r="3446" spans="78:142">
      <c r="BZ3446" s="14"/>
      <c r="CA3446" s="245"/>
      <c r="CB3446"/>
      <c r="CF3446" s="71"/>
      <c r="CG3446" s="71"/>
      <c r="EL3446" s="160"/>
    </row>
    <row r="3447" spans="78:142">
      <c r="BZ3447" s="14"/>
      <c r="CA3447" s="245"/>
      <c r="CB3447"/>
      <c r="CF3447" s="71"/>
      <c r="CG3447" s="71"/>
      <c r="EL3447" s="160"/>
    </row>
    <row r="3448" spans="78:142">
      <c r="BZ3448" s="14"/>
      <c r="CA3448" s="245"/>
      <c r="CB3448"/>
      <c r="CF3448" s="71"/>
      <c r="CG3448" s="71"/>
      <c r="EL3448" s="160"/>
    </row>
    <row r="3449" spans="78:142">
      <c r="BZ3449" s="14"/>
      <c r="CA3449" s="245"/>
      <c r="CB3449"/>
      <c r="CF3449" s="71"/>
      <c r="CG3449" s="71"/>
      <c r="EL3449" s="160"/>
    </row>
    <row r="3450" spans="78:142">
      <c r="BZ3450" s="14"/>
      <c r="CA3450" s="245"/>
      <c r="CB3450"/>
      <c r="CF3450" s="71"/>
      <c r="CG3450" s="71"/>
      <c r="EL3450" s="160"/>
    </row>
    <row r="3451" spans="78:142">
      <c r="BZ3451" s="14"/>
      <c r="CA3451" s="245"/>
      <c r="CB3451"/>
      <c r="CF3451" s="71"/>
      <c r="CG3451" s="71"/>
      <c r="EL3451" s="160"/>
    </row>
    <row r="3452" spans="78:142">
      <c r="BZ3452" s="14"/>
      <c r="CA3452" s="245"/>
      <c r="CB3452"/>
      <c r="CF3452" s="71"/>
      <c r="CG3452" s="71"/>
      <c r="EL3452" s="160"/>
    </row>
    <row r="3453" spans="78:142">
      <c r="BZ3453" s="14"/>
      <c r="CA3453" s="245"/>
      <c r="CB3453"/>
      <c r="CF3453" s="71"/>
      <c r="CG3453" s="71"/>
      <c r="EL3453" s="160"/>
    </row>
    <row r="3454" spans="78:142">
      <c r="BZ3454" s="14"/>
      <c r="CA3454" s="245"/>
      <c r="CB3454"/>
      <c r="CF3454" s="71"/>
      <c r="CG3454" s="71"/>
      <c r="EL3454" s="160"/>
    </row>
    <row r="3455" spans="78:142">
      <c r="BZ3455" s="14"/>
      <c r="CA3455" s="245"/>
      <c r="CB3455"/>
      <c r="CF3455" s="71"/>
      <c r="CG3455" s="71"/>
      <c r="EL3455" s="160"/>
    </row>
    <row r="3456" spans="78:142">
      <c r="BZ3456" s="14"/>
      <c r="CA3456" s="245"/>
      <c r="CB3456"/>
      <c r="CF3456" s="71"/>
      <c r="CG3456" s="71"/>
      <c r="EL3456" s="160"/>
    </row>
    <row r="3457" spans="78:142">
      <c r="BZ3457" s="14"/>
      <c r="CA3457" s="245"/>
      <c r="CB3457"/>
      <c r="CF3457" s="71"/>
      <c r="CG3457" s="71"/>
      <c r="EL3457" s="160"/>
    </row>
    <row r="3458" spans="78:142">
      <c r="BZ3458" s="14"/>
      <c r="CA3458" s="245"/>
      <c r="CB3458"/>
      <c r="CF3458" s="71"/>
      <c r="CG3458" s="71"/>
      <c r="EL3458" s="160"/>
    </row>
    <row r="3459" spans="78:142">
      <c r="BZ3459" s="14"/>
      <c r="CA3459" s="245"/>
      <c r="CB3459"/>
      <c r="CF3459" s="71"/>
      <c r="CG3459" s="71"/>
      <c r="EL3459" s="160"/>
    </row>
    <row r="3460" spans="78:142">
      <c r="BZ3460" s="14"/>
      <c r="CA3460" s="245"/>
      <c r="CB3460"/>
      <c r="CF3460" s="71"/>
      <c r="CG3460" s="71"/>
      <c r="EL3460" s="160"/>
    </row>
    <row r="3461" spans="78:142">
      <c r="BZ3461" s="14"/>
      <c r="CA3461" s="245"/>
      <c r="CB3461"/>
      <c r="CF3461" s="71"/>
      <c r="CG3461" s="71"/>
      <c r="EL3461" s="160"/>
    </row>
    <row r="3462" spans="78:142">
      <c r="BZ3462" s="14"/>
      <c r="CA3462" s="245"/>
      <c r="CB3462"/>
      <c r="CF3462" s="71"/>
      <c r="CG3462" s="71"/>
      <c r="EL3462" s="160"/>
    </row>
    <row r="3463" spans="78:142">
      <c r="BZ3463" s="14"/>
      <c r="CA3463" s="245"/>
      <c r="CB3463"/>
      <c r="CF3463" s="71"/>
      <c r="CG3463" s="71"/>
      <c r="EL3463" s="160"/>
    </row>
    <row r="3464" spans="78:142">
      <c r="BZ3464" s="14"/>
      <c r="CA3464" s="245"/>
      <c r="CB3464"/>
      <c r="CF3464" s="71"/>
      <c r="CG3464" s="71"/>
      <c r="EL3464" s="160"/>
    </row>
    <row r="3465" spans="78:142">
      <c r="BZ3465" s="14"/>
      <c r="CA3465" s="245"/>
      <c r="CB3465"/>
      <c r="CF3465" s="71"/>
      <c r="CG3465" s="71"/>
      <c r="EL3465" s="160"/>
    </row>
    <row r="3466" spans="78:142">
      <c r="BZ3466" s="14"/>
      <c r="CA3466" s="245"/>
      <c r="CB3466"/>
      <c r="CF3466" s="71"/>
      <c r="CG3466" s="71"/>
      <c r="EL3466" s="160"/>
    </row>
    <row r="3467" spans="78:142">
      <c r="BZ3467" s="14"/>
      <c r="CA3467" s="245"/>
      <c r="CB3467"/>
      <c r="CF3467" s="71"/>
      <c r="CG3467" s="71"/>
      <c r="EL3467" s="160"/>
    </row>
    <row r="3468" spans="78:142">
      <c r="BZ3468" s="14"/>
      <c r="CA3468" s="245"/>
      <c r="CB3468"/>
      <c r="CF3468" s="71"/>
      <c r="CG3468" s="71"/>
      <c r="EL3468" s="160"/>
    </row>
    <row r="3469" spans="78:142">
      <c r="BZ3469" s="14"/>
      <c r="CA3469" s="245"/>
      <c r="CB3469"/>
      <c r="CF3469" s="71"/>
      <c r="CG3469" s="71"/>
      <c r="EL3469" s="160"/>
    </row>
    <row r="3470" spans="78:142">
      <c r="BZ3470" s="14"/>
      <c r="CA3470" s="245"/>
      <c r="CB3470"/>
      <c r="CF3470" s="71"/>
      <c r="CG3470" s="71"/>
      <c r="EL3470" s="160"/>
    </row>
    <row r="3471" spans="78:142">
      <c r="BZ3471" s="14"/>
      <c r="CA3471" s="245"/>
      <c r="CB3471"/>
      <c r="CF3471" s="71"/>
      <c r="CG3471" s="71"/>
      <c r="EL3471" s="160"/>
    </row>
    <row r="3472" spans="78:142">
      <c r="BZ3472" s="14"/>
      <c r="CA3472" s="245"/>
      <c r="CB3472"/>
      <c r="CF3472" s="71"/>
      <c r="CG3472" s="71"/>
      <c r="EL3472" s="160"/>
    </row>
    <row r="3473" spans="78:142">
      <c r="BZ3473" s="14"/>
      <c r="CA3473" s="245"/>
      <c r="CB3473"/>
      <c r="CF3473" s="71"/>
      <c r="CG3473" s="71"/>
      <c r="EL3473" s="160"/>
    </row>
    <row r="3474" spans="78:142">
      <c r="BZ3474" s="14"/>
      <c r="CA3474" s="245"/>
      <c r="CB3474"/>
      <c r="CF3474" s="71"/>
      <c r="CG3474" s="71"/>
      <c r="EL3474" s="160"/>
    </row>
    <row r="3475" spans="78:142">
      <c r="BZ3475" s="14"/>
      <c r="CA3475" s="245"/>
      <c r="CB3475"/>
      <c r="CF3475" s="71"/>
      <c r="CG3475" s="71"/>
      <c r="EL3475" s="160"/>
    </row>
    <row r="3476" spans="78:142">
      <c r="BZ3476" s="14"/>
      <c r="CA3476" s="245"/>
      <c r="CB3476"/>
      <c r="CF3476" s="71"/>
      <c r="CG3476" s="71"/>
      <c r="EL3476" s="160"/>
    </row>
    <row r="3477" spans="78:142">
      <c r="BZ3477" s="14"/>
      <c r="CA3477" s="245"/>
      <c r="CB3477"/>
      <c r="CF3477" s="71"/>
      <c r="CG3477" s="71"/>
      <c r="EL3477" s="160"/>
    </row>
    <row r="3478" spans="78:142">
      <c r="BZ3478" s="14"/>
      <c r="CA3478" s="245"/>
      <c r="CB3478"/>
      <c r="CF3478" s="71"/>
      <c r="CG3478" s="71"/>
      <c r="EL3478" s="160"/>
    </row>
    <row r="3479" spans="78:142">
      <c r="BZ3479" s="14"/>
      <c r="CA3479" s="245"/>
      <c r="CB3479"/>
      <c r="CF3479" s="71"/>
      <c r="CG3479" s="71"/>
      <c r="EL3479" s="160"/>
    </row>
    <row r="3480" spans="78:142">
      <c r="BZ3480" s="14"/>
      <c r="CA3480" s="245"/>
      <c r="CB3480"/>
      <c r="CF3480" s="71"/>
      <c r="CG3480" s="71"/>
      <c r="EL3480" s="160"/>
    </row>
    <row r="3481" spans="78:142">
      <c r="BZ3481" s="14"/>
      <c r="CA3481" s="245"/>
      <c r="CB3481"/>
      <c r="CF3481" s="71"/>
      <c r="CG3481" s="71"/>
      <c r="EL3481" s="160"/>
    </row>
    <row r="3482" spans="78:142">
      <c r="BZ3482" s="14"/>
      <c r="CA3482" s="245"/>
      <c r="CB3482"/>
      <c r="CF3482" s="71"/>
      <c r="CG3482" s="71"/>
      <c r="EL3482" s="160"/>
    </row>
    <row r="3483" spans="78:142">
      <c r="BZ3483" s="14"/>
      <c r="CA3483" s="245"/>
      <c r="CB3483"/>
      <c r="CF3483" s="71"/>
      <c r="CG3483" s="71"/>
      <c r="EL3483" s="160"/>
    </row>
    <row r="3484" spans="78:142">
      <c r="BZ3484" s="14"/>
      <c r="CA3484" s="245"/>
      <c r="CB3484"/>
      <c r="CF3484" s="71"/>
      <c r="CG3484" s="71"/>
      <c r="EL3484" s="160"/>
    </row>
    <row r="3485" spans="78:142">
      <c r="BZ3485" s="14"/>
      <c r="CA3485" s="245"/>
      <c r="CB3485"/>
      <c r="CF3485" s="71"/>
      <c r="CG3485" s="71"/>
      <c r="EL3485" s="160"/>
    </row>
    <row r="3486" spans="78:142">
      <c r="BZ3486" s="14"/>
      <c r="CA3486" s="245"/>
      <c r="CB3486"/>
      <c r="CF3486" s="71"/>
      <c r="CG3486" s="71"/>
      <c r="EL3486" s="160"/>
    </row>
    <row r="3487" spans="78:142">
      <c r="BZ3487" s="14"/>
      <c r="CA3487" s="245"/>
      <c r="CB3487"/>
      <c r="CF3487" s="71"/>
      <c r="CG3487" s="71"/>
      <c r="EL3487" s="160"/>
    </row>
    <row r="3488" spans="78:142">
      <c r="BZ3488" s="14"/>
      <c r="CA3488" s="245"/>
      <c r="CB3488"/>
      <c r="CF3488" s="71"/>
      <c r="CG3488" s="71"/>
      <c r="EL3488" s="160"/>
    </row>
    <row r="3489" spans="78:142">
      <c r="BZ3489" s="14"/>
      <c r="CA3489" s="245"/>
      <c r="CB3489"/>
      <c r="CF3489" s="71"/>
      <c r="CG3489" s="71"/>
      <c r="EL3489" s="160"/>
    </row>
    <row r="3490" spans="78:142">
      <c r="BZ3490" s="14"/>
      <c r="CA3490" s="245"/>
      <c r="CB3490"/>
      <c r="CF3490" s="71"/>
      <c r="CG3490" s="71"/>
      <c r="EL3490" s="160"/>
    </row>
    <row r="3491" spans="78:142">
      <c r="BZ3491" s="14"/>
      <c r="CA3491" s="245"/>
      <c r="CB3491"/>
      <c r="CF3491" s="71"/>
      <c r="CG3491" s="71"/>
      <c r="EL3491" s="160"/>
    </row>
    <row r="3492" spans="78:142">
      <c r="BZ3492" s="14"/>
      <c r="CA3492" s="245"/>
      <c r="CB3492"/>
      <c r="CF3492" s="71"/>
      <c r="CG3492" s="71"/>
      <c r="EL3492" s="160"/>
    </row>
    <row r="3493" spans="78:142">
      <c r="BZ3493" s="14"/>
      <c r="CA3493" s="245"/>
      <c r="CB3493"/>
      <c r="CF3493" s="71"/>
      <c r="CG3493" s="71"/>
      <c r="EL3493" s="160"/>
    </row>
    <row r="3494" spans="78:142">
      <c r="BZ3494" s="14"/>
      <c r="CA3494" s="245"/>
      <c r="CB3494"/>
      <c r="CF3494" s="71"/>
      <c r="CG3494" s="71"/>
      <c r="EL3494" s="160"/>
    </row>
    <row r="3495" spans="78:142">
      <c r="BZ3495" s="14"/>
      <c r="CA3495" s="245"/>
      <c r="CB3495"/>
      <c r="CF3495" s="71"/>
      <c r="CG3495" s="71"/>
      <c r="EL3495" s="160"/>
    </row>
    <row r="3496" spans="78:142">
      <c r="BZ3496" s="14"/>
      <c r="CA3496" s="245"/>
      <c r="CB3496"/>
      <c r="CF3496" s="71"/>
      <c r="CG3496" s="71"/>
      <c r="EL3496" s="160"/>
    </row>
    <row r="3497" spans="78:142">
      <c r="BZ3497" s="14"/>
      <c r="CA3497" s="245"/>
      <c r="CB3497"/>
      <c r="CF3497" s="71"/>
      <c r="CG3497" s="71"/>
      <c r="EL3497" s="160"/>
    </row>
    <row r="3498" spans="78:142">
      <c r="BZ3498" s="14"/>
      <c r="CA3498" s="245"/>
      <c r="CB3498"/>
      <c r="CF3498" s="71"/>
      <c r="CG3498" s="71"/>
      <c r="EL3498" s="160"/>
    </row>
    <row r="3499" spans="78:142">
      <c r="BZ3499" s="14"/>
      <c r="CA3499" s="245"/>
      <c r="CB3499"/>
      <c r="CF3499" s="71"/>
      <c r="CG3499" s="71"/>
      <c r="EL3499" s="160"/>
    </row>
    <row r="3500" spans="78:142">
      <c r="BZ3500" s="14"/>
      <c r="CA3500" s="245"/>
      <c r="CB3500"/>
      <c r="CF3500" s="71"/>
      <c r="CG3500" s="71"/>
      <c r="EL3500" s="160"/>
    </row>
    <row r="3501" spans="78:142">
      <c r="BZ3501" s="14"/>
      <c r="CA3501" s="245"/>
      <c r="CB3501"/>
      <c r="CF3501" s="71"/>
      <c r="CG3501" s="71"/>
      <c r="EL3501" s="160"/>
    </row>
    <row r="3502" spans="78:142">
      <c r="BZ3502" s="14"/>
      <c r="CA3502" s="245"/>
      <c r="CB3502"/>
      <c r="CF3502" s="71"/>
      <c r="CG3502" s="71"/>
      <c r="EL3502" s="160"/>
    </row>
    <row r="3503" spans="78:142">
      <c r="BZ3503" s="14"/>
      <c r="CA3503" s="245"/>
      <c r="CB3503"/>
      <c r="CF3503" s="71"/>
      <c r="CG3503" s="71"/>
      <c r="EL3503" s="160"/>
    </row>
    <row r="3504" spans="78:142">
      <c r="BZ3504" s="14"/>
      <c r="CA3504" s="245"/>
      <c r="CB3504"/>
      <c r="CF3504" s="71"/>
      <c r="CG3504" s="71"/>
      <c r="EL3504" s="160"/>
    </row>
    <row r="3505" spans="78:142">
      <c r="BZ3505" s="14"/>
      <c r="CA3505" s="245"/>
      <c r="CB3505"/>
      <c r="CF3505" s="71"/>
      <c r="CG3505" s="71"/>
      <c r="EL3505" s="160"/>
    </row>
    <row r="3506" spans="78:142">
      <c r="BZ3506" s="14"/>
      <c r="CA3506" s="245"/>
      <c r="CB3506"/>
      <c r="CF3506" s="71"/>
      <c r="CG3506" s="71"/>
      <c r="EL3506" s="160"/>
    </row>
    <row r="3507" spans="78:142">
      <c r="BZ3507" s="14"/>
      <c r="CA3507" s="245"/>
      <c r="CB3507"/>
      <c r="CF3507" s="71"/>
      <c r="CG3507" s="71"/>
      <c r="EL3507" s="160"/>
    </row>
    <row r="3508" spans="78:142">
      <c r="BZ3508" s="14"/>
      <c r="CA3508" s="245"/>
      <c r="CB3508"/>
      <c r="CF3508" s="71"/>
      <c r="CG3508" s="71"/>
      <c r="EL3508" s="160"/>
    </row>
    <row r="3509" spans="78:142">
      <c r="BZ3509" s="14"/>
      <c r="CA3509" s="245"/>
      <c r="CB3509"/>
      <c r="CF3509" s="71"/>
      <c r="CG3509" s="71"/>
      <c r="EL3509" s="160"/>
    </row>
    <row r="3510" spans="78:142">
      <c r="BZ3510" s="14"/>
      <c r="CA3510" s="245"/>
      <c r="CB3510"/>
      <c r="CF3510" s="71"/>
      <c r="CG3510" s="71"/>
      <c r="EL3510" s="160"/>
    </row>
    <row r="3511" spans="78:142">
      <c r="BZ3511" s="14"/>
      <c r="CA3511" s="245"/>
      <c r="CB3511"/>
      <c r="CF3511" s="71"/>
      <c r="CG3511" s="71"/>
      <c r="EL3511" s="160"/>
    </row>
    <row r="3512" spans="78:142">
      <c r="BZ3512" s="14"/>
      <c r="CA3512" s="245"/>
      <c r="CB3512"/>
      <c r="CF3512" s="71"/>
      <c r="CG3512" s="71"/>
      <c r="EL3512" s="160"/>
    </row>
    <row r="3513" spans="78:142">
      <c r="BZ3513" s="14"/>
      <c r="CA3513" s="245"/>
      <c r="CB3513"/>
      <c r="CF3513" s="71"/>
      <c r="CG3513" s="71"/>
      <c r="EL3513" s="160"/>
    </row>
    <row r="3514" spans="78:142">
      <c r="BZ3514" s="14"/>
      <c r="CA3514" s="245"/>
      <c r="CB3514"/>
      <c r="CF3514" s="71"/>
      <c r="CG3514" s="71"/>
      <c r="EL3514" s="160"/>
    </row>
    <row r="3515" spans="78:142">
      <c r="BZ3515" s="14"/>
      <c r="CA3515" s="245"/>
      <c r="CB3515"/>
      <c r="CF3515" s="71"/>
      <c r="CG3515" s="71"/>
      <c r="EL3515" s="160"/>
    </row>
    <row r="3516" spans="78:142">
      <c r="BZ3516" s="14"/>
      <c r="CA3516" s="245"/>
      <c r="CB3516"/>
      <c r="CF3516" s="71"/>
      <c r="CG3516" s="71"/>
      <c r="EL3516" s="160"/>
    </row>
    <row r="3517" spans="78:142">
      <c r="BZ3517" s="14"/>
      <c r="CA3517" s="245"/>
      <c r="CB3517"/>
      <c r="CF3517" s="71"/>
      <c r="CG3517" s="71"/>
      <c r="EL3517" s="160"/>
    </row>
    <row r="3518" spans="78:142">
      <c r="BZ3518" s="14"/>
      <c r="CA3518" s="245"/>
      <c r="CB3518"/>
      <c r="CF3518" s="71"/>
      <c r="CG3518" s="71"/>
      <c r="EL3518" s="160"/>
    </row>
    <row r="3519" spans="78:142">
      <c r="BZ3519" s="14"/>
      <c r="CA3519" s="245"/>
      <c r="CB3519"/>
      <c r="CF3519" s="71"/>
      <c r="CG3519" s="71"/>
      <c r="EL3519" s="160"/>
    </row>
    <row r="3520" spans="78:142">
      <c r="BZ3520" s="14"/>
      <c r="CA3520" s="245"/>
      <c r="CB3520"/>
      <c r="CF3520" s="71"/>
      <c r="CG3520" s="71"/>
      <c r="EL3520" s="160"/>
    </row>
    <row r="3521" spans="78:142">
      <c r="BZ3521" s="14"/>
      <c r="CA3521" s="245"/>
      <c r="CB3521"/>
      <c r="CF3521" s="71"/>
      <c r="CG3521" s="71"/>
      <c r="EL3521" s="160"/>
    </row>
    <row r="3522" spans="78:142">
      <c r="BZ3522" s="14"/>
      <c r="CA3522" s="245"/>
      <c r="CB3522"/>
      <c r="CF3522" s="71"/>
      <c r="CG3522" s="71"/>
      <c r="EL3522" s="160"/>
    </row>
    <row r="3523" spans="78:142">
      <c r="BZ3523" s="14"/>
      <c r="CA3523" s="245"/>
      <c r="CB3523"/>
      <c r="CF3523" s="71"/>
      <c r="CG3523" s="71"/>
      <c r="EL3523" s="160"/>
    </row>
    <row r="3524" spans="78:142">
      <c r="BZ3524" s="14"/>
      <c r="CA3524" s="245"/>
      <c r="CB3524"/>
      <c r="CF3524" s="71"/>
      <c r="CG3524" s="71"/>
      <c r="EL3524" s="160"/>
    </row>
    <row r="3525" spans="78:142">
      <c r="BZ3525" s="14"/>
      <c r="CA3525" s="245"/>
      <c r="CB3525"/>
      <c r="CF3525" s="71"/>
      <c r="CG3525" s="71"/>
      <c r="EL3525" s="160"/>
    </row>
    <row r="3526" spans="78:142">
      <c r="BZ3526" s="14"/>
      <c r="CA3526" s="245"/>
      <c r="CB3526"/>
      <c r="CF3526" s="71"/>
      <c r="CG3526" s="71"/>
      <c r="EL3526" s="160"/>
    </row>
    <row r="3527" spans="78:142">
      <c r="BZ3527" s="14"/>
      <c r="CA3527" s="245"/>
      <c r="CB3527"/>
      <c r="CF3527" s="71"/>
      <c r="CG3527" s="71"/>
      <c r="EL3527" s="160"/>
    </row>
    <row r="3528" spans="78:142">
      <c r="BZ3528" s="14"/>
      <c r="CA3528" s="245"/>
      <c r="CB3528"/>
      <c r="CF3528" s="71"/>
      <c r="CG3528" s="71"/>
      <c r="EL3528" s="160"/>
    </row>
    <row r="3529" spans="78:142">
      <c r="BZ3529" s="14"/>
      <c r="CA3529" s="245"/>
      <c r="CB3529"/>
      <c r="CF3529" s="71"/>
      <c r="CG3529" s="71"/>
      <c r="EL3529" s="160"/>
    </row>
    <row r="3530" spans="78:142">
      <c r="BZ3530" s="14"/>
      <c r="CA3530" s="245"/>
      <c r="CB3530"/>
      <c r="CF3530" s="71"/>
      <c r="CG3530" s="71"/>
      <c r="EL3530" s="160"/>
    </row>
    <row r="3531" spans="78:142">
      <c r="BZ3531" s="14"/>
      <c r="CA3531" s="245"/>
      <c r="CB3531"/>
      <c r="CF3531" s="71"/>
      <c r="CG3531" s="71"/>
      <c r="EL3531" s="160"/>
    </row>
    <row r="3532" spans="78:142">
      <c r="BZ3532" s="14"/>
      <c r="CA3532" s="245"/>
      <c r="CB3532"/>
      <c r="CF3532" s="71"/>
      <c r="CG3532" s="71"/>
      <c r="EL3532" s="160"/>
    </row>
    <row r="3533" spans="78:142">
      <c r="BZ3533" s="14"/>
      <c r="CA3533" s="245"/>
      <c r="CB3533"/>
      <c r="CF3533" s="71"/>
      <c r="CG3533" s="71"/>
      <c r="EL3533" s="160"/>
    </row>
    <row r="3534" spans="78:142">
      <c r="BZ3534" s="14"/>
      <c r="CA3534" s="245"/>
      <c r="CB3534"/>
      <c r="CF3534" s="71"/>
      <c r="CG3534" s="71"/>
      <c r="EL3534" s="160"/>
    </row>
    <row r="3535" spans="78:142">
      <c r="BZ3535" s="14"/>
      <c r="CA3535" s="245"/>
      <c r="CB3535"/>
      <c r="CF3535" s="71"/>
      <c r="CG3535" s="71"/>
      <c r="EL3535" s="160"/>
    </row>
    <row r="3536" spans="78:142">
      <c r="BZ3536" s="14"/>
      <c r="CA3536" s="245"/>
      <c r="CB3536"/>
      <c r="CF3536" s="71"/>
      <c r="CG3536" s="71"/>
      <c r="EL3536" s="160"/>
    </row>
    <row r="3537" spans="78:142">
      <c r="BZ3537" s="14"/>
      <c r="CA3537" s="245"/>
      <c r="CB3537"/>
      <c r="CF3537" s="71"/>
      <c r="CG3537" s="71"/>
      <c r="EL3537" s="160"/>
    </row>
    <row r="3538" spans="78:142">
      <c r="BZ3538" s="14"/>
      <c r="CA3538" s="245"/>
      <c r="CB3538"/>
      <c r="CF3538" s="71"/>
      <c r="CG3538" s="71"/>
      <c r="EL3538" s="160"/>
    </row>
    <row r="3539" spans="78:142">
      <c r="BZ3539" s="14"/>
      <c r="CA3539" s="245"/>
      <c r="CB3539"/>
      <c r="CF3539" s="71"/>
      <c r="CG3539" s="71"/>
      <c r="EL3539" s="160"/>
    </row>
    <row r="3540" spans="78:142">
      <c r="BZ3540" s="14"/>
      <c r="CA3540" s="245"/>
      <c r="CB3540"/>
      <c r="CF3540" s="71"/>
      <c r="CG3540" s="71"/>
      <c r="EL3540" s="160"/>
    </row>
    <row r="3541" spans="78:142">
      <c r="BZ3541" s="14"/>
      <c r="CA3541" s="245"/>
      <c r="CB3541"/>
      <c r="CF3541" s="71"/>
      <c r="CG3541" s="71"/>
      <c r="EL3541" s="160"/>
    </row>
    <row r="3542" spans="78:142">
      <c r="BZ3542" s="14"/>
      <c r="CA3542" s="245"/>
      <c r="CB3542"/>
      <c r="CF3542" s="71"/>
      <c r="CG3542" s="71"/>
      <c r="EL3542" s="160"/>
    </row>
    <row r="3543" spans="78:142">
      <c r="BZ3543" s="14"/>
      <c r="CA3543" s="245"/>
      <c r="CB3543"/>
      <c r="CF3543" s="71"/>
      <c r="CG3543" s="71"/>
      <c r="EL3543" s="160"/>
    </row>
    <row r="3544" spans="78:142">
      <c r="BZ3544" s="14"/>
      <c r="CA3544" s="245"/>
      <c r="CB3544"/>
      <c r="CF3544" s="71"/>
      <c r="CG3544" s="71"/>
      <c r="EL3544" s="160"/>
    </row>
    <row r="3545" spans="78:142">
      <c r="BZ3545" s="14"/>
      <c r="CA3545" s="245"/>
      <c r="CB3545"/>
      <c r="CF3545" s="71"/>
      <c r="CG3545" s="71"/>
      <c r="EL3545" s="160"/>
    </row>
    <row r="3546" spans="78:142">
      <c r="BZ3546" s="14"/>
      <c r="CA3546" s="245"/>
      <c r="CB3546"/>
      <c r="CF3546" s="71"/>
      <c r="CG3546" s="71"/>
      <c r="EL3546" s="160"/>
    </row>
    <row r="3547" spans="78:142">
      <c r="BZ3547" s="14"/>
      <c r="CA3547" s="245"/>
      <c r="CB3547"/>
      <c r="CF3547" s="71"/>
      <c r="CG3547" s="71"/>
      <c r="EL3547" s="160"/>
    </row>
    <row r="3548" spans="78:142">
      <c r="BZ3548" s="14"/>
      <c r="CA3548" s="245"/>
      <c r="CB3548"/>
      <c r="CF3548" s="71"/>
      <c r="CG3548" s="71"/>
      <c r="EL3548" s="160"/>
    </row>
    <row r="3549" spans="78:142">
      <c r="BZ3549" s="14"/>
      <c r="CA3549" s="245"/>
      <c r="CB3549"/>
      <c r="CF3549" s="71"/>
      <c r="CG3549" s="71"/>
      <c r="EL3549" s="160"/>
    </row>
    <row r="3550" spans="78:142">
      <c r="BZ3550" s="14"/>
      <c r="CA3550" s="245"/>
      <c r="CB3550"/>
      <c r="CF3550" s="71"/>
      <c r="CG3550" s="71"/>
      <c r="EL3550" s="160"/>
    </row>
    <row r="3551" spans="78:142">
      <c r="BZ3551" s="14"/>
      <c r="CA3551" s="245"/>
      <c r="CB3551"/>
      <c r="CF3551" s="71"/>
      <c r="CG3551" s="71"/>
      <c r="EL3551" s="160"/>
    </row>
    <row r="3552" spans="78:142">
      <c r="BZ3552" s="14"/>
      <c r="CA3552" s="245"/>
      <c r="CB3552"/>
      <c r="CF3552" s="71"/>
      <c r="CG3552" s="71"/>
      <c r="EL3552" s="160"/>
    </row>
    <row r="3553" spans="78:142">
      <c r="BZ3553" s="14"/>
      <c r="CA3553" s="245"/>
      <c r="CB3553"/>
      <c r="CF3553" s="71"/>
      <c r="CG3553" s="71"/>
      <c r="EL3553" s="160"/>
    </row>
    <row r="3554" spans="78:142">
      <c r="BZ3554" s="14"/>
      <c r="CA3554" s="245"/>
      <c r="CB3554"/>
      <c r="CF3554" s="71"/>
      <c r="CG3554" s="71"/>
      <c r="EL3554" s="160"/>
    </row>
    <row r="3555" spans="78:142">
      <c r="BZ3555" s="14"/>
      <c r="CA3555" s="245"/>
      <c r="CB3555"/>
      <c r="CF3555" s="71"/>
      <c r="CG3555" s="71"/>
      <c r="EL3555" s="160"/>
    </row>
    <row r="3556" spans="78:142">
      <c r="BZ3556" s="14"/>
      <c r="CA3556" s="245"/>
      <c r="CB3556"/>
      <c r="CF3556" s="71"/>
      <c r="CG3556" s="71"/>
      <c r="EL3556" s="160"/>
    </row>
    <row r="3557" spans="78:142">
      <c r="BZ3557" s="14"/>
      <c r="CA3557" s="245"/>
      <c r="CB3557"/>
      <c r="CF3557" s="71"/>
      <c r="CG3557" s="71"/>
      <c r="EL3557" s="160"/>
    </row>
    <row r="3558" spans="78:142">
      <c r="BZ3558" s="14"/>
      <c r="CA3558" s="245"/>
      <c r="CB3558"/>
      <c r="CF3558" s="71"/>
      <c r="CG3558" s="71"/>
      <c r="EL3558" s="160"/>
    </row>
    <row r="3559" spans="78:142">
      <c r="BZ3559" s="14"/>
      <c r="CA3559" s="245"/>
      <c r="CB3559"/>
      <c r="CF3559" s="71"/>
      <c r="CG3559" s="71"/>
      <c r="EL3559" s="160"/>
    </row>
    <row r="3560" spans="78:142">
      <c r="BZ3560" s="14"/>
      <c r="CA3560" s="245"/>
      <c r="CB3560"/>
      <c r="CF3560" s="71"/>
      <c r="CG3560" s="71"/>
      <c r="EL3560" s="160"/>
    </row>
    <row r="3561" spans="78:142">
      <c r="BZ3561" s="14"/>
      <c r="CA3561" s="245"/>
      <c r="CB3561"/>
      <c r="CF3561" s="71"/>
      <c r="CG3561" s="71"/>
      <c r="EL3561" s="160"/>
    </row>
    <row r="3562" spans="78:142">
      <c r="BZ3562" s="14"/>
      <c r="CA3562" s="245"/>
      <c r="CB3562"/>
      <c r="CF3562" s="71"/>
      <c r="CG3562" s="71"/>
      <c r="EL3562" s="160"/>
    </row>
    <row r="3563" spans="78:142">
      <c r="BZ3563" s="14"/>
      <c r="CA3563" s="245"/>
      <c r="CB3563"/>
      <c r="CF3563" s="71"/>
      <c r="CG3563" s="71"/>
      <c r="EL3563" s="160"/>
    </row>
    <row r="3564" spans="78:142">
      <c r="BZ3564" s="14"/>
      <c r="CA3564" s="245"/>
      <c r="CB3564"/>
      <c r="CF3564" s="71"/>
      <c r="CG3564" s="71"/>
      <c r="EL3564" s="160"/>
    </row>
    <row r="3565" spans="78:142">
      <c r="BZ3565" s="14"/>
      <c r="CA3565" s="245"/>
      <c r="CB3565"/>
      <c r="CF3565" s="71"/>
      <c r="CG3565" s="71"/>
      <c r="EL3565" s="160"/>
    </row>
    <row r="3566" spans="78:142">
      <c r="BZ3566" s="14"/>
      <c r="CA3566" s="245"/>
      <c r="CB3566"/>
      <c r="CF3566" s="71"/>
      <c r="CG3566" s="71"/>
      <c r="EL3566" s="160"/>
    </row>
    <row r="3567" spans="78:142">
      <c r="BZ3567" s="14"/>
      <c r="CA3567" s="245"/>
      <c r="CB3567"/>
      <c r="CF3567" s="71"/>
      <c r="CG3567" s="71"/>
      <c r="EL3567" s="160"/>
    </row>
    <row r="3568" spans="78:142">
      <c r="BZ3568" s="14"/>
      <c r="CA3568" s="245"/>
      <c r="CB3568"/>
      <c r="CF3568" s="71"/>
      <c r="CG3568" s="71"/>
      <c r="EL3568" s="160"/>
    </row>
    <row r="3569" spans="78:142">
      <c r="BZ3569" s="14"/>
      <c r="CA3569" s="245"/>
      <c r="CB3569"/>
      <c r="CF3569" s="71"/>
      <c r="CG3569" s="71"/>
      <c r="EL3569" s="160"/>
    </row>
    <row r="3570" spans="78:142">
      <c r="BZ3570" s="14"/>
      <c r="CA3570" s="245"/>
      <c r="CB3570"/>
      <c r="CF3570" s="71"/>
      <c r="CG3570" s="71"/>
      <c r="EL3570" s="160"/>
    </row>
    <row r="3571" spans="78:142">
      <c r="BZ3571" s="14"/>
      <c r="CA3571" s="245"/>
      <c r="CB3571"/>
      <c r="CF3571" s="71"/>
      <c r="CG3571" s="71"/>
      <c r="EL3571" s="160"/>
    </row>
    <row r="3572" spans="78:142">
      <c r="BZ3572" s="14"/>
      <c r="CA3572" s="245"/>
      <c r="CB3572"/>
      <c r="CF3572" s="71"/>
      <c r="CG3572" s="71"/>
      <c r="EL3572" s="160"/>
    </row>
    <row r="3573" spans="78:142">
      <c r="BZ3573" s="14"/>
      <c r="CA3573" s="245"/>
      <c r="CB3573"/>
      <c r="CF3573" s="71"/>
      <c r="CG3573" s="71"/>
      <c r="EL3573" s="160"/>
    </row>
    <row r="3574" spans="78:142">
      <c r="BZ3574" s="14"/>
      <c r="CA3574" s="245"/>
      <c r="CB3574"/>
      <c r="CF3574" s="71"/>
      <c r="CG3574" s="71"/>
      <c r="EL3574" s="160"/>
    </row>
    <row r="3575" spans="78:142">
      <c r="BZ3575" s="14"/>
      <c r="CA3575" s="245"/>
      <c r="CB3575"/>
      <c r="CF3575" s="71"/>
      <c r="CG3575" s="71"/>
      <c r="EL3575" s="160"/>
    </row>
    <row r="3576" spans="78:142">
      <c r="BZ3576" s="14"/>
      <c r="CA3576" s="245"/>
      <c r="CB3576"/>
      <c r="CF3576" s="71"/>
      <c r="CG3576" s="71"/>
      <c r="EL3576" s="160"/>
    </row>
    <row r="3577" spans="78:142">
      <c r="BZ3577" s="14"/>
      <c r="CA3577" s="245"/>
      <c r="CB3577"/>
      <c r="CF3577" s="71"/>
      <c r="CG3577" s="71"/>
      <c r="EL3577" s="160"/>
    </row>
    <row r="3578" spans="78:142">
      <c r="BZ3578" s="14"/>
      <c r="CA3578" s="245"/>
      <c r="CB3578"/>
      <c r="CF3578" s="71"/>
      <c r="CG3578" s="71"/>
      <c r="EL3578" s="160"/>
    </row>
    <row r="3579" spans="78:142">
      <c r="BZ3579" s="14"/>
      <c r="CA3579" s="245"/>
      <c r="CB3579"/>
      <c r="CF3579" s="71"/>
      <c r="CG3579" s="71"/>
      <c r="EL3579" s="160"/>
    </row>
    <row r="3580" spans="78:142">
      <c r="BZ3580" s="14"/>
      <c r="CA3580" s="245"/>
      <c r="CB3580"/>
      <c r="CF3580" s="71"/>
      <c r="CG3580" s="71"/>
      <c r="EL3580" s="160"/>
    </row>
    <row r="3581" spans="78:142">
      <c r="BZ3581" s="14"/>
      <c r="CA3581" s="245"/>
      <c r="CB3581"/>
      <c r="CF3581" s="71"/>
      <c r="CG3581" s="71"/>
      <c r="EL3581" s="160"/>
    </row>
    <row r="3582" spans="78:142">
      <c r="BZ3582" s="14"/>
      <c r="CA3582" s="245"/>
      <c r="CB3582"/>
      <c r="CF3582" s="71"/>
      <c r="CG3582" s="71"/>
      <c r="EL3582" s="160"/>
    </row>
    <row r="3583" spans="78:142">
      <c r="BZ3583" s="14"/>
      <c r="CA3583" s="245"/>
      <c r="CB3583"/>
      <c r="CF3583" s="71"/>
      <c r="CG3583" s="71"/>
      <c r="EL3583" s="160"/>
    </row>
    <row r="3584" spans="78:142">
      <c r="BZ3584" s="14"/>
      <c r="CA3584" s="245"/>
      <c r="CB3584"/>
      <c r="CF3584" s="71"/>
      <c r="CG3584" s="71"/>
      <c r="EL3584" s="160"/>
    </row>
    <row r="3585" spans="78:142">
      <c r="BZ3585" s="14"/>
      <c r="CA3585" s="245"/>
      <c r="CB3585"/>
      <c r="CF3585" s="71"/>
      <c r="CG3585" s="71"/>
      <c r="EL3585" s="160"/>
    </row>
    <row r="3586" spans="78:142">
      <c r="BZ3586" s="14"/>
      <c r="CA3586" s="245"/>
      <c r="CB3586"/>
      <c r="CF3586" s="71"/>
      <c r="CG3586" s="71"/>
      <c r="EL3586" s="160"/>
    </row>
    <row r="3587" spans="78:142">
      <c r="BZ3587" s="14"/>
      <c r="CA3587" s="245"/>
      <c r="CB3587"/>
      <c r="CF3587" s="71"/>
      <c r="CG3587" s="71"/>
      <c r="EL3587" s="160"/>
    </row>
    <row r="3588" spans="78:142">
      <c r="BZ3588" s="14"/>
      <c r="CA3588" s="245"/>
      <c r="CB3588"/>
      <c r="CF3588" s="71"/>
      <c r="CG3588" s="71"/>
      <c r="EL3588" s="160"/>
    </row>
    <row r="3589" spans="78:142">
      <c r="BZ3589" s="14"/>
      <c r="CA3589" s="245"/>
      <c r="CB3589"/>
      <c r="CF3589" s="71"/>
      <c r="CG3589" s="71"/>
      <c r="EL3589" s="160"/>
    </row>
    <row r="3590" spans="78:142">
      <c r="BZ3590" s="14"/>
      <c r="CA3590" s="245"/>
      <c r="CB3590"/>
      <c r="CF3590" s="71"/>
      <c r="CG3590" s="71"/>
      <c r="EL3590" s="160"/>
    </row>
    <row r="3591" spans="78:142">
      <c r="BZ3591" s="14"/>
      <c r="CA3591" s="245"/>
      <c r="CB3591"/>
      <c r="CF3591" s="71"/>
      <c r="CG3591" s="71"/>
      <c r="EL3591" s="160"/>
    </row>
    <row r="3592" spans="78:142">
      <c r="BZ3592" s="14"/>
      <c r="CA3592" s="245"/>
      <c r="CB3592"/>
      <c r="CF3592" s="71"/>
      <c r="CG3592" s="71"/>
      <c r="EL3592" s="160"/>
    </row>
    <row r="3593" spans="78:142">
      <c r="BZ3593" s="14"/>
      <c r="CA3593" s="245"/>
      <c r="CB3593"/>
      <c r="CF3593" s="71"/>
      <c r="CG3593" s="71"/>
      <c r="EL3593" s="160"/>
    </row>
    <row r="3594" spans="78:142">
      <c r="BZ3594" s="14"/>
      <c r="CA3594" s="245"/>
      <c r="CB3594"/>
      <c r="CF3594" s="71"/>
      <c r="CG3594" s="71"/>
      <c r="EL3594" s="160"/>
    </row>
    <row r="3595" spans="78:142">
      <c r="BZ3595" s="14"/>
      <c r="CA3595" s="245"/>
      <c r="CB3595"/>
      <c r="CF3595" s="71"/>
      <c r="CG3595" s="71"/>
      <c r="EL3595" s="160"/>
    </row>
    <row r="3596" spans="78:142">
      <c r="BZ3596" s="14"/>
      <c r="CA3596" s="245"/>
      <c r="CB3596"/>
      <c r="CF3596" s="71"/>
      <c r="CG3596" s="71"/>
      <c r="EL3596" s="160"/>
    </row>
    <row r="3597" spans="78:142">
      <c r="BZ3597" s="14"/>
      <c r="CA3597" s="245"/>
      <c r="CB3597"/>
      <c r="CF3597" s="71"/>
      <c r="CG3597" s="71"/>
      <c r="EL3597" s="160"/>
    </row>
    <row r="3598" spans="78:142">
      <c r="BZ3598" s="14"/>
      <c r="CA3598" s="245"/>
      <c r="CB3598"/>
      <c r="CF3598" s="71"/>
      <c r="CG3598" s="71"/>
      <c r="EL3598" s="160"/>
    </row>
    <row r="3599" spans="78:142">
      <c r="BZ3599" s="14"/>
      <c r="CA3599" s="245"/>
      <c r="CB3599"/>
      <c r="CF3599" s="71"/>
      <c r="CG3599" s="71"/>
      <c r="EL3599" s="160"/>
    </row>
    <row r="3600" spans="78:142">
      <c r="BZ3600" s="14"/>
      <c r="CA3600" s="245"/>
      <c r="CB3600"/>
      <c r="CF3600" s="71"/>
      <c r="CG3600" s="71"/>
      <c r="EL3600" s="160"/>
    </row>
    <row r="3601" spans="78:142">
      <c r="BZ3601" s="14"/>
      <c r="CA3601" s="245"/>
      <c r="CB3601"/>
      <c r="CF3601" s="71"/>
      <c r="CG3601" s="71"/>
      <c r="EL3601" s="160"/>
    </row>
    <row r="3602" spans="78:142">
      <c r="BZ3602" s="14"/>
      <c r="CA3602" s="245"/>
      <c r="CB3602"/>
      <c r="CF3602" s="71"/>
      <c r="CG3602" s="71"/>
      <c r="EL3602" s="160"/>
    </row>
    <row r="3603" spans="78:142">
      <c r="BZ3603" s="14"/>
      <c r="CA3603" s="245"/>
      <c r="CB3603"/>
      <c r="CF3603" s="71"/>
      <c r="CG3603" s="71"/>
      <c r="EL3603" s="160"/>
    </row>
    <row r="3604" spans="78:142">
      <c r="BZ3604" s="14"/>
      <c r="CA3604" s="245"/>
      <c r="CB3604"/>
      <c r="CF3604" s="71"/>
      <c r="CG3604" s="71"/>
      <c r="EL3604" s="160"/>
    </row>
    <row r="3605" spans="78:142">
      <c r="BZ3605" s="14"/>
      <c r="CA3605" s="245"/>
      <c r="CB3605"/>
      <c r="CF3605" s="71"/>
      <c r="CG3605" s="71"/>
      <c r="EL3605" s="160"/>
    </row>
    <row r="3606" spans="78:142">
      <c r="BZ3606" s="14"/>
      <c r="CA3606" s="245"/>
      <c r="CB3606"/>
      <c r="CF3606" s="71"/>
      <c r="CG3606" s="71"/>
      <c r="EL3606" s="160"/>
    </row>
    <row r="3607" spans="78:142">
      <c r="BZ3607" s="14"/>
      <c r="CA3607" s="245"/>
      <c r="CB3607"/>
      <c r="CF3607" s="71"/>
      <c r="CG3607" s="71"/>
      <c r="EL3607" s="160"/>
    </row>
    <row r="3608" spans="78:142">
      <c r="BZ3608" s="14"/>
      <c r="CA3608" s="245"/>
      <c r="CB3608"/>
      <c r="CF3608" s="71"/>
      <c r="CG3608" s="71"/>
      <c r="EL3608" s="160"/>
    </row>
    <row r="3609" spans="78:142">
      <c r="BZ3609" s="14"/>
      <c r="CA3609" s="245"/>
      <c r="CB3609"/>
      <c r="CF3609" s="71"/>
      <c r="CG3609" s="71"/>
      <c r="EL3609" s="160"/>
    </row>
    <row r="3610" spans="78:142">
      <c r="BZ3610" s="14"/>
      <c r="CA3610" s="245"/>
      <c r="CB3610"/>
      <c r="CF3610" s="71"/>
      <c r="CG3610" s="71"/>
      <c r="EL3610" s="160"/>
    </row>
    <row r="3611" spans="78:142">
      <c r="BZ3611" s="14"/>
      <c r="CA3611" s="245"/>
      <c r="CB3611"/>
      <c r="CF3611" s="71"/>
      <c r="CG3611" s="71"/>
      <c r="EL3611" s="160"/>
    </row>
    <row r="3612" spans="78:142">
      <c r="BZ3612" s="14"/>
      <c r="CA3612" s="245"/>
      <c r="CB3612"/>
      <c r="CF3612" s="71"/>
      <c r="CG3612" s="71"/>
      <c r="EL3612" s="160"/>
    </row>
    <row r="3613" spans="78:142">
      <c r="BZ3613" s="14"/>
      <c r="CA3613" s="245"/>
      <c r="CB3613"/>
      <c r="CF3613" s="71"/>
      <c r="CG3613" s="71"/>
      <c r="EL3613" s="160"/>
    </row>
    <row r="3614" spans="78:142">
      <c r="BZ3614" s="14"/>
      <c r="CA3614" s="245"/>
      <c r="CB3614"/>
      <c r="CF3614" s="71"/>
      <c r="CG3614" s="71"/>
      <c r="EL3614" s="160"/>
    </row>
    <row r="3615" spans="78:142">
      <c r="BZ3615" s="14"/>
      <c r="CA3615" s="245"/>
      <c r="CB3615"/>
      <c r="CF3615" s="71"/>
      <c r="CG3615" s="71"/>
      <c r="EL3615" s="160"/>
    </row>
    <row r="3616" spans="78:142">
      <c r="BZ3616" s="14"/>
      <c r="CA3616" s="245"/>
      <c r="CB3616"/>
      <c r="CF3616" s="71"/>
      <c r="CG3616" s="71"/>
      <c r="EL3616" s="160"/>
    </row>
    <row r="3617" spans="78:142">
      <c r="BZ3617" s="14"/>
      <c r="CA3617" s="245"/>
      <c r="CB3617"/>
      <c r="CF3617" s="71"/>
      <c r="CG3617" s="71"/>
      <c r="EL3617" s="160"/>
    </row>
    <row r="3618" spans="78:142">
      <c r="BZ3618" s="14"/>
      <c r="CA3618" s="245"/>
      <c r="CB3618"/>
      <c r="CF3618" s="71"/>
      <c r="CG3618" s="71"/>
      <c r="EL3618" s="160"/>
    </row>
    <row r="3619" spans="78:142">
      <c r="BZ3619" s="14"/>
      <c r="CA3619" s="245"/>
      <c r="CB3619"/>
      <c r="CF3619" s="71"/>
      <c r="CG3619" s="71"/>
      <c r="EL3619" s="160"/>
    </row>
    <row r="3620" spans="78:142">
      <c r="BZ3620" s="14"/>
      <c r="CA3620" s="245"/>
      <c r="CB3620"/>
      <c r="CF3620" s="71"/>
      <c r="CG3620" s="71"/>
      <c r="EL3620" s="160"/>
    </row>
    <row r="3621" spans="78:142">
      <c r="BZ3621" s="14"/>
      <c r="CA3621" s="245"/>
      <c r="CB3621"/>
      <c r="CF3621" s="71"/>
      <c r="CG3621" s="71"/>
      <c r="EL3621" s="160"/>
    </row>
    <row r="3622" spans="78:142">
      <c r="BZ3622" s="14"/>
      <c r="CA3622" s="245"/>
      <c r="CB3622"/>
      <c r="CF3622" s="71"/>
      <c r="CG3622" s="71"/>
      <c r="EL3622" s="160"/>
    </row>
    <row r="3623" spans="78:142">
      <c r="BZ3623" s="14"/>
      <c r="CA3623" s="245"/>
      <c r="CB3623"/>
      <c r="CF3623" s="71"/>
      <c r="CG3623" s="71"/>
      <c r="EL3623" s="160"/>
    </row>
    <row r="3624" spans="78:142">
      <c r="BZ3624" s="14"/>
      <c r="CA3624" s="245"/>
      <c r="CB3624"/>
      <c r="CF3624" s="71"/>
      <c r="CG3624" s="71"/>
      <c r="EL3624" s="160"/>
    </row>
    <row r="3625" spans="78:142">
      <c r="BZ3625" s="14"/>
      <c r="CA3625" s="245"/>
      <c r="CB3625"/>
      <c r="CF3625" s="71"/>
      <c r="CG3625" s="71"/>
      <c r="EL3625" s="160"/>
    </row>
    <row r="3626" spans="78:142">
      <c r="BZ3626" s="14"/>
      <c r="CA3626" s="245"/>
      <c r="CB3626"/>
      <c r="CF3626" s="71"/>
      <c r="CG3626" s="71"/>
      <c r="EL3626" s="160"/>
    </row>
    <row r="3627" spans="78:142">
      <c r="BZ3627" s="14"/>
      <c r="CA3627" s="245"/>
      <c r="CB3627"/>
      <c r="CF3627" s="71"/>
      <c r="CG3627" s="71"/>
      <c r="EL3627" s="160"/>
    </row>
    <row r="3628" spans="78:142">
      <c r="BZ3628" s="14"/>
      <c r="CA3628" s="245"/>
      <c r="CB3628"/>
      <c r="CF3628" s="71"/>
      <c r="CG3628" s="71"/>
      <c r="EL3628" s="160"/>
    </row>
    <row r="3629" spans="78:142">
      <c r="BZ3629" s="14"/>
      <c r="CA3629" s="245"/>
      <c r="CB3629"/>
      <c r="CF3629" s="71"/>
      <c r="CG3629" s="71"/>
      <c r="EL3629" s="160"/>
    </row>
    <row r="3630" spans="78:142">
      <c r="BZ3630" s="14"/>
      <c r="CA3630" s="245"/>
      <c r="CB3630"/>
      <c r="CF3630" s="71"/>
      <c r="CG3630" s="71"/>
      <c r="EL3630" s="160"/>
    </row>
    <row r="3631" spans="78:142">
      <c r="BZ3631" s="14"/>
      <c r="CA3631" s="245"/>
      <c r="CB3631"/>
      <c r="CF3631" s="71"/>
      <c r="CG3631" s="71"/>
      <c r="EL3631" s="160"/>
    </row>
    <row r="3632" spans="78:142">
      <c r="BZ3632" s="14"/>
      <c r="CA3632" s="245"/>
      <c r="CB3632"/>
      <c r="CF3632" s="71"/>
      <c r="CG3632" s="71"/>
      <c r="EL3632" s="160"/>
    </row>
    <row r="3633" spans="78:142">
      <c r="BZ3633" s="14"/>
      <c r="CA3633" s="245"/>
      <c r="CB3633"/>
      <c r="CF3633" s="71"/>
      <c r="CG3633" s="71"/>
      <c r="EL3633" s="160"/>
    </row>
    <row r="3634" spans="78:142">
      <c r="BZ3634" s="14"/>
      <c r="CA3634" s="245"/>
      <c r="CB3634"/>
      <c r="CF3634" s="71"/>
      <c r="CG3634" s="71"/>
      <c r="EL3634" s="160"/>
    </row>
    <row r="3635" spans="78:142">
      <c r="BZ3635" s="14"/>
      <c r="CA3635" s="245"/>
      <c r="CB3635"/>
      <c r="CF3635" s="71"/>
      <c r="CG3635" s="71"/>
      <c r="EL3635" s="160"/>
    </row>
    <row r="3636" spans="78:142">
      <c r="BZ3636" s="14"/>
      <c r="CA3636" s="245"/>
      <c r="CB3636"/>
      <c r="CF3636" s="71"/>
      <c r="CG3636" s="71"/>
      <c r="EL3636" s="160"/>
    </row>
    <row r="3637" spans="78:142">
      <c r="BZ3637" s="14"/>
      <c r="CA3637" s="245"/>
      <c r="CB3637"/>
      <c r="CF3637" s="71"/>
      <c r="CG3637" s="71"/>
      <c r="EL3637" s="160"/>
    </row>
    <row r="3638" spans="78:142">
      <c r="BZ3638" s="14"/>
      <c r="CA3638" s="245"/>
      <c r="CB3638"/>
      <c r="CF3638" s="71"/>
      <c r="CG3638" s="71"/>
      <c r="EL3638" s="160"/>
    </row>
    <row r="3639" spans="78:142">
      <c r="BZ3639" s="14"/>
      <c r="CA3639" s="245"/>
      <c r="CB3639"/>
      <c r="CF3639" s="71"/>
      <c r="CG3639" s="71"/>
      <c r="EL3639" s="160"/>
    </row>
    <row r="3640" spans="78:142">
      <c r="BZ3640" s="14"/>
      <c r="CA3640" s="245"/>
      <c r="CB3640"/>
      <c r="CF3640" s="71"/>
      <c r="CG3640" s="71"/>
      <c r="EL3640" s="160"/>
    </row>
    <row r="3641" spans="78:142">
      <c r="BZ3641" s="14"/>
      <c r="CA3641" s="245"/>
      <c r="CB3641"/>
      <c r="CF3641" s="71"/>
      <c r="CG3641" s="71"/>
      <c r="EL3641" s="160"/>
    </row>
    <row r="3642" spans="78:142">
      <c r="BZ3642" s="14"/>
      <c r="CA3642" s="245"/>
      <c r="CB3642"/>
      <c r="CF3642" s="71"/>
      <c r="CG3642" s="71"/>
      <c r="EL3642" s="160"/>
    </row>
    <row r="3643" spans="78:142">
      <c r="BZ3643" s="14"/>
      <c r="CA3643" s="245"/>
      <c r="CB3643"/>
      <c r="CF3643" s="71"/>
      <c r="CG3643" s="71"/>
      <c r="EL3643" s="160"/>
    </row>
    <row r="3644" spans="78:142">
      <c r="BZ3644" s="14"/>
      <c r="CA3644" s="245"/>
      <c r="CB3644"/>
      <c r="CF3644" s="71"/>
      <c r="CG3644" s="71"/>
      <c r="EL3644" s="160"/>
    </row>
    <row r="3645" spans="78:142">
      <c r="BZ3645" s="14"/>
      <c r="CA3645" s="245"/>
      <c r="CB3645"/>
      <c r="CF3645" s="71"/>
      <c r="CG3645" s="71"/>
      <c r="EL3645" s="160"/>
    </row>
    <row r="3646" spans="78:142">
      <c r="BZ3646" s="14"/>
      <c r="CA3646" s="245"/>
      <c r="CB3646"/>
      <c r="CF3646" s="71"/>
      <c r="CG3646" s="71"/>
      <c r="EL3646" s="160"/>
    </row>
    <row r="3647" spans="78:142">
      <c r="BZ3647" s="14"/>
      <c r="CA3647" s="245"/>
      <c r="CB3647"/>
      <c r="CF3647" s="71"/>
      <c r="CG3647" s="71"/>
      <c r="EL3647" s="160"/>
    </row>
    <row r="3648" spans="78:142">
      <c r="BZ3648" s="14"/>
      <c r="CA3648" s="245"/>
      <c r="CB3648"/>
      <c r="CF3648" s="71"/>
      <c r="CG3648" s="71"/>
      <c r="EL3648" s="160"/>
    </row>
    <row r="3649" spans="78:142">
      <c r="BZ3649" s="14"/>
      <c r="CA3649" s="245"/>
      <c r="CB3649"/>
      <c r="CF3649" s="71"/>
      <c r="CG3649" s="71"/>
      <c r="EL3649" s="160"/>
    </row>
    <row r="3650" spans="78:142">
      <c r="BZ3650" s="14"/>
      <c r="CA3650" s="245"/>
      <c r="CB3650"/>
      <c r="CF3650" s="71"/>
      <c r="CG3650" s="71"/>
      <c r="EL3650" s="160"/>
    </row>
    <row r="3651" spans="78:142">
      <c r="BZ3651" s="14"/>
      <c r="CA3651" s="245"/>
      <c r="CB3651"/>
      <c r="CF3651" s="71"/>
      <c r="CG3651" s="71"/>
      <c r="EL3651" s="160"/>
    </row>
    <row r="3652" spans="78:142">
      <c r="BZ3652" s="14"/>
      <c r="CA3652" s="245"/>
      <c r="CB3652"/>
      <c r="CF3652" s="71"/>
      <c r="CG3652" s="71"/>
      <c r="EL3652" s="160"/>
    </row>
    <row r="3653" spans="78:142">
      <c r="BZ3653" s="14"/>
      <c r="CA3653" s="245"/>
      <c r="CB3653"/>
      <c r="CF3653" s="71"/>
      <c r="CG3653" s="71"/>
      <c r="EL3653" s="160"/>
    </row>
    <row r="3654" spans="78:142">
      <c r="BZ3654" s="14"/>
      <c r="CA3654" s="245"/>
      <c r="CB3654"/>
      <c r="CF3654" s="71"/>
      <c r="CG3654" s="71"/>
      <c r="EL3654" s="160"/>
    </row>
    <row r="3655" spans="78:142">
      <c r="BZ3655" s="14"/>
      <c r="CA3655" s="245"/>
      <c r="CB3655"/>
      <c r="CF3655" s="71"/>
      <c r="CG3655" s="71"/>
      <c r="EL3655" s="160"/>
    </row>
    <row r="3656" spans="78:142">
      <c r="BZ3656" s="14"/>
      <c r="CA3656" s="245"/>
      <c r="CB3656"/>
      <c r="CF3656" s="71"/>
      <c r="CG3656" s="71"/>
      <c r="EL3656" s="160"/>
    </row>
    <row r="3657" spans="78:142">
      <c r="BZ3657" s="14"/>
      <c r="CA3657" s="245"/>
      <c r="CB3657"/>
      <c r="CF3657" s="71"/>
      <c r="CG3657" s="71"/>
      <c r="EL3657" s="160"/>
    </row>
    <row r="3658" spans="78:142">
      <c r="BZ3658" s="14"/>
      <c r="CA3658" s="245"/>
      <c r="CB3658"/>
      <c r="CF3658" s="71"/>
      <c r="CG3658" s="71"/>
      <c r="EL3658" s="160"/>
    </row>
    <row r="3659" spans="78:142">
      <c r="BZ3659" s="14"/>
      <c r="CA3659" s="245"/>
      <c r="CB3659"/>
      <c r="CF3659" s="71"/>
      <c r="CG3659" s="71"/>
      <c r="EL3659" s="160"/>
    </row>
    <row r="3660" spans="78:142">
      <c r="BZ3660" s="14"/>
      <c r="CA3660" s="245"/>
      <c r="CB3660"/>
      <c r="CF3660" s="71"/>
      <c r="CG3660" s="71"/>
      <c r="EL3660" s="160"/>
    </row>
    <row r="3661" spans="78:142">
      <c r="BZ3661" s="14"/>
      <c r="CA3661" s="245"/>
      <c r="CB3661"/>
      <c r="CF3661" s="71"/>
      <c r="CG3661" s="71"/>
      <c r="EL3661" s="160"/>
    </row>
    <row r="3662" spans="78:142">
      <c r="BZ3662" s="14"/>
      <c r="CA3662" s="245"/>
      <c r="CB3662"/>
      <c r="CF3662" s="71"/>
      <c r="CG3662" s="71"/>
      <c r="EL3662" s="160"/>
    </row>
    <row r="3663" spans="78:142">
      <c r="BZ3663" s="14"/>
      <c r="CA3663" s="245"/>
      <c r="CB3663"/>
      <c r="CF3663" s="71"/>
      <c r="CG3663" s="71"/>
      <c r="EL3663" s="160"/>
    </row>
    <row r="3664" spans="78:142">
      <c r="BZ3664" s="14"/>
      <c r="CA3664" s="245"/>
      <c r="CB3664"/>
      <c r="CF3664" s="71"/>
      <c r="CG3664" s="71"/>
      <c r="EL3664" s="160"/>
    </row>
    <row r="3665" spans="78:142">
      <c r="BZ3665" s="14"/>
      <c r="CA3665" s="245"/>
      <c r="CB3665"/>
      <c r="CF3665" s="71"/>
      <c r="CG3665" s="71"/>
      <c r="EL3665" s="160"/>
    </row>
    <row r="3666" spans="78:142">
      <c r="BZ3666" s="14"/>
      <c r="CA3666" s="245"/>
      <c r="CB3666"/>
      <c r="CF3666" s="71"/>
      <c r="CG3666" s="71"/>
      <c r="EL3666" s="160"/>
    </row>
    <row r="3667" spans="78:142">
      <c r="BZ3667" s="14"/>
      <c r="CA3667" s="245"/>
      <c r="CB3667"/>
      <c r="CF3667" s="71"/>
      <c r="CG3667" s="71"/>
      <c r="EL3667" s="160"/>
    </row>
    <row r="3668" spans="78:142">
      <c r="BZ3668" s="14"/>
      <c r="CA3668" s="245"/>
      <c r="CB3668"/>
      <c r="CF3668" s="71"/>
      <c r="CG3668" s="71"/>
      <c r="EL3668" s="160"/>
    </row>
    <row r="3669" spans="78:142">
      <c r="BZ3669" s="14"/>
      <c r="CA3669" s="245"/>
      <c r="CB3669"/>
      <c r="CF3669" s="71"/>
      <c r="CG3669" s="71"/>
      <c r="EL3669" s="160"/>
    </row>
    <row r="3670" spans="78:142">
      <c r="BZ3670" s="14"/>
      <c r="CA3670" s="245"/>
      <c r="CB3670"/>
      <c r="CF3670" s="71"/>
      <c r="CG3670" s="71"/>
      <c r="EL3670" s="160"/>
    </row>
    <row r="3671" spans="78:142">
      <c r="BZ3671" s="14"/>
      <c r="CA3671" s="245"/>
      <c r="CB3671"/>
      <c r="CF3671" s="71"/>
      <c r="CG3671" s="71"/>
      <c r="EL3671" s="160"/>
    </row>
    <row r="3672" spans="78:142">
      <c r="BZ3672" s="14"/>
      <c r="CA3672" s="245"/>
      <c r="CB3672"/>
      <c r="CF3672" s="71"/>
      <c r="CG3672" s="71"/>
      <c r="EL3672" s="160"/>
    </row>
    <row r="3673" spans="78:142">
      <c r="BZ3673" s="14"/>
      <c r="CA3673" s="245"/>
      <c r="CB3673"/>
      <c r="CF3673" s="71"/>
      <c r="CG3673" s="71"/>
      <c r="EL3673" s="160"/>
    </row>
    <row r="3674" spans="78:142">
      <c r="BZ3674" s="14"/>
      <c r="CA3674" s="245"/>
      <c r="CB3674"/>
      <c r="CF3674" s="71"/>
      <c r="CG3674" s="71"/>
      <c r="EL3674" s="160"/>
    </row>
    <row r="3675" spans="78:142">
      <c r="BZ3675" s="14"/>
      <c r="CA3675" s="245"/>
      <c r="CB3675"/>
      <c r="CF3675" s="71"/>
      <c r="CG3675" s="71"/>
      <c r="EL3675" s="160"/>
    </row>
    <row r="3676" spans="78:142">
      <c r="BZ3676" s="14"/>
      <c r="CA3676" s="245"/>
      <c r="CB3676"/>
      <c r="CF3676" s="71"/>
      <c r="CG3676" s="71"/>
      <c r="EL3676" s="160"/>
    </row>
    <row r="3677" spans="78:142">
      <c r="BZ3677" s="14"/>
      <c r="CA3677" s="245"/>
      <c r="CB3677"/>
      <c r="CF3677" s="71"/>
      <c r="CG3677" s="71"/>
      <c r="EL3677" s="160"/>
    </row>
    <row r="3678" spans="78:142">
      <c r="BZ3678" s="14"/>
      <c r="CA3678" s="245"/>
      <c r="CB3678"/>
      <c r="CF3678" s="71"/>
      <c r="CG3678" s="71"/>
      <c r="EL3678" s="160"/>
    </row>
    <row r="3679" spans="78:142">
      <c r="BZ3679" s="14"/>
      <c r="CA3679" s="245"/>
      <c r="CB3679"/>
      <c r="CF3679" s="71"/>
      <c r="CG3679" s="71"/>
      <c r="EL3679" s="160"/>
    </row>
    <row r="3680" spans="78:142">
      <c r="BZ3680" s="14"/>
      <c r="CA3680" s="245"/>
      <c r="CB3680"/>
      <c r="CF3680" s="71"/>
      <c r="CG3680" s="71"/>
      <c r="EL3680" s="160"/>
    </row>
    <row r="3681" spans="78:142">
      <c r="BZ3681" s="14"/>
      <c r="CA3681" s="245"/>
      <c r="CB3681"/>
      <c r="CF3681" s="71"/>
      <c r="CG3681" s="71"/>
      <c r="EL3681" s="160"/>
    </row>
    <row r="3682" spans="78:142">
      <c r="BZ3682" s="14"/>
      <c r="CA3682" s="245"/>
      <c r="CB3682"/>
      <c r="CF3682" s="71"/>
      <c r="CG3682" s="71"/>
      <c r="EL3682" s="160"/>
    </row>
    <row r="3683" spans="78:142">
      <c r="BZ3683" s="14"/>
      <c r="CA3683" s="245"/>
      <c r="CB3683"/>
      <c r="CF3683" s="71"/>
      <c r="CG3683" s="71"/>
      <c r="EL3683" s="160"/>
    </row>
    <row r="3684" spans="78:142">
      <c r="BZ3684" s="14"/>
      <c r="CA3684" s="245"/>
      <c r="CB3684"/>
      <c r="CF3684" s="71"/>
      <c r="CG3684" s="71"/>
      <c r="EL3684" s="160"/>
    </row>
    <row r="3685" spans="78:142">
      <c r="BZ3685" s="14"/>
      <c r="CA3685" s="245"/>
      <c r="CB3685"/>
      <c r="CF3685" s="71"/>
      <c r="CG3685" s="71"/>
      <c r="EL3685" s="160"/>
    </row>
    <row r="3686" spans="78:142">
      <c r="BZ3686" s="14"/>
      <c r="CA3686" s="245"/>
      <c r="CB3686"/>
      <c r="CF3686" s="71"/>
      <c r="CG3686" s="71"/>
      <c r="EL3686" s="160"/>
    </row>
    <row r="3687" spans="78:142">
      <c r="BZ3687" s="14"/>
      <c r="CA3687" s="245"/>
      <c r="CB3687"/>
      <c r="CF3687" s="71"/>
      <c r="CG3687" s="71"/>
      <c r="EL3687" s="160"/>
    </row>
    <row r="3688" spans="78:142">
      <c r="BZ3688" s="14"/>
      <c r="CA3688" s="245"/>
      <c r="CB3688"/>
      <c r="CF3688" s="71"/>
      <c r="CG3688" s="71"/>
      <c r="EL3688" s="160"/>
    </row>
    <row r="3689" spans="78:142">
      <c r="BZ3689" s="14"/>
      <c r="CA3689" s="245"/>
      <c r="CB3689"/>
      <c r="CF3689" s="71"/>
      <c r="CG3689" s="71"/>
      <c r="EL3689" s="160"/>
    </row>
    <row r="3690" spans="78:142">
      <c r="BZ3690" s="14"/>
      <c r="CA3690" s="245"/>
      <c r="CB3690"/>
      <c r="CF3690" s="71"/>
      <c r="CG3690" s="71"/>
      <c r="EL3690" s="160"/>
    </row>
    <row r="3691" spans="78:142">
      <c r="BZ3691" s="14"/>
      <c r="CA3691" s="245"/>
      <c r="CB3691"/>
      <c r="CF3691" s="71"/>
      <c r="CG3691" s="71"/>
      <c r="EL3691" s="160"/>
    </row>
    <row r="3692" spans="78:142">
      <c r="BZ3692" s="14"/>
      <c r="CA3692" s="245"/>
      <c r="CB3692"/>
      <c r="CF3692" s="71"/>
      <c r="CG3692" s="71"/>
      <c r="EL3692" s="160"/>
    </row>
    <row r="3693" spans="78:142">
      <c r="BZ3693" s="14"/>
      <c r="CA3693" s="245"/>
      <c r="CB3693"/>
      <c r="CF3693" s="71"/>
      <c r="CG3693" s="71"/>
      <c r="EL3693" s="160"/>
    </row>
    <row r="3694" spans="78:142">
      <c r="BZ3694" s="14"/>
      <c r="CA3694" s="245"/>
      <c r="CB3694"/>
      <c r="CF3694" s="71"/>
      <c r="CG3694" s="71"/>
      <c r="EL3694" s="160"/>
    </row>
    <row r="3695" spans="78:142">
      <c r="BZ3695" s="14"/>
      <c r="CA3695" s="245"/>
      <c r="CB3695"/>
      <c r="CF3695" s="71"/>
      <c r="CG3695" s="71"/>
      <c r="EL3695" s="160"/>
    </row>
    <row r="3696" spans="78:142">
      <c r="BZ3696" s="14"/>
      <c r="CA3696" s="245"/>
      <c r="CB3696"/>
      <c r="CF3696" s="71"/>
      <c r="CG3696" s="71"/>
      <c r="EL3696" s="160"/>
    </row>
    <row r="3697" spans="78:142">
      <c r="BZ3697" s="14"/>
      <c r="CA3697" s="245"/>
      <c r="CB3697"/>
      <c r="CF3697" s="71"/>
      <c r="CG3697" s="71"/>
      <c r="EL3697" s="160"/>
    </row>
    <row r="3698" spans="78:142">
      <c r="BZ3698" s="14"/>
      <c r="CA3698" s="245"/>
      <c r="CB3698"/>
      <c r="CF3698" s="71"/>
      <c r="CG3698" s="71"/>
      <c r="EL3698" s="160"/>
    </row>
    <row r="3699" spans="78:142">
      <c r="BZ3699" s="14"/>
      <c r="CA3699" s="245"/>
      <c r="CB3699"/>
      <c r="CF3699" s="71"/>
      <c r="CG3699" s="71"/>
      <c r="EL3699" s="160"/>
    </row>
    <row r="3700" spans="78:142">
      <c r="BZ3700" s="14"/>
      <c r="CA3700" s="245"/>
      <c r="CB3700"/>
      <c r="CF3700" s="71"/>
      <c r="CG3700" s="71"/>
      <c r="EL3700" s="160"/>
    </row>
    <row r="3701" spans="78:142">
      <c r="BZ3701" s="14"/>
      <c r="CA3701" s="245"/>
      <c r="CB3701"/>
      <c r="CF3701" s="71"/>
      <c r="CG3701" s="71"/>
      <c r="EL3701" s="160"/>
    </row>
    <row r="3702" spans="78:142">
      <c r="BZ3702" s="14"/>
      <c r="CA3702" s="245"/>
      <c r="CB3702"/>
      <c r="CF3702" s="71"/>
      <c r="CG3702" s="71"/>
      <c r="EL3702" s="160"/>
    </row>
    <row r="3703" spans="78:142">
      <c r="BZ3703" s="14"/>
      <c r="CA3703" s="245"/>
      <c r="CB3703"/>
      <c r="CF3703" s="71"/>
      <c r="CG3703" s="71"/>
      <c r="EL3703" s="160"/>
    </row>
    <row r="3704" spans="78:142">
      <c r="BZ3704" s="14"/>
      <c r="CA3704" s="245"/>
      <c r="CB3704"/>
      <c r="CF3704" s="71"/>
      <c r="CG3704" s="71"/>
      <c r="EL3704" s="160"/>
    </row>
    <row r="3705" spans="78:142">
      <c r="BZ3705" s="14"/>
      <c r="CA3705" s="245"/>
      <c r="CB3705"/>
      <c r="CF3705" s="71"/>
      <c r="CG3705" s="71"/>
      <c r="EL3705" s="160"/>
    </row>
    <row r="3706" spans="78:142">
      <c r="BZ3706" s="14"/>
      <c r="CA3706" s="245"/>
      <c r="CB3706"/>
      <c r="CF3706" s="71"/>
      <c r="CG3706" s="71"/>
      <c r="EL3706" s="160"/>
    </row>
    <row r="3707" spans="78:142">
      <c r="BZ3707" s="14"/>
      <c r="CA3707" s="245"/>
      <c r="CB3707"/>
      <c r="CF3707" s="71"/>
      <c r="CG3707" s="71"/>
      <c r="EL3707" s="160"/>
    </row>
    <row r="3708" spans="78:142">
      <c r="BZ3708" s="14"/>
      <c r="CA3708" s="245"/>
      <c r="CB3708"/>
      <c r="CF3708" s="71"/>
      <c r="CG3708" s="71"/>
      <c r="EL3708" s="160"/>
    </row>
    <row r="3709" spans="78:142">
      <c r="BZ3709" s="14"/>
      <c r="CA3709" s="245"/>
      <c r="CB3709"/>
      <c r="CF3709" s="71"/>
      <c r="CG3709" s="71"/>
      <c r="EL3709" s="160"/>
    </row>
    <row r="3710" spans="78:142">
      <c r="BZ3710" s="14"/>
      <c r="CA3710" s="245"/>
      <c r="CB3710"/>
      <c r="CF3710" s="71"/>
      <c r="CG3710" s="71"/>
      <c r="EL3710" s="160"/>
    </row>
    <row r="3711" spans="78:142">
      <c r="BZ3711" s="14"/>
      <c r="CA3711" s="245"/>
      <c r="CB3711"/>
      <c r="CF3711" s="71"/>
      <c r="CG3711" s="71"/>
      <c r="EL3711" s="160"/>
    </row>
    <row r="3712" spans="78:142">
      <c r="BZ3712" s="14"/>
      <c r="CA3712" s="245"/>
      <c r="CB3712"/>
      <c r="CF3712" s="71"/>
      <c r="CG3712" s="71"/>
      <c r="EL3712" s="160"/>
    </row>
    <row r="3713" spans="78:142">
      <c r="BZ3713" s="14"/>
      <c r="CA3713" s="245"/>
      <c r="CB3713"/>
      <c r="CF3713" s="71"/>
      <c r="CG3713" s="71"/>
      <c r="EL3713" s="160"/>
    </row>
    <row r="3714" spans="78:142">
      <c r="BZ3714" s="14"/>
      <c r="CA3714" s="245"/>
      <c r="CB3714"/>
      <c r="CF3714" s="71"/>
      <c r="CG3714" s="71"/>
      <c r="EL3714" s="160"/>
    </row>
    <row r="3715" spans="78:142">
      <c r="BZ3715" s="14"/>
      <c r="CA3715" s="245"/>
      <c r="CB3715"/>
      <c r="CF3715" s="71"/>
      <c r="CG3715" s="71"/>
      <c r="EL3715" s="160"/>
    </row>
    <row r="3716" spans="78:142">
      <c r="BZ3716" s="14"/>
      <c r="CA3716" s="245"/>
      <c r="CB3716"/>
      <c r="CF3716" s="71"/>
      <c r="CG3716" s="71"/>
      <c r="EL3716" s="160"/>
    </row>
    <row r="3717" spans="78:142">
      <c r="BZ3717" s="14"/>
      <c r="CA3717" s="245"/>
      <c r="CB3717"/>
      <c r="CF3717" s="71"/>
      <c r="CG3717" s="71"/>
      <c r="EL3717" s="160"/>
    </row>
    <row r="3718" spans="78:142">
      <c r="BZ3718" s="14"/>
      <c r="CA3718" s="245"/>
      <c r="CB3718"/>
      <c r="CF3718" s="71"/>
      <c r="CG3718" s="71"/>
      <c r="EL3718" s="160"/>
    </row>
    <row r="3719" spans="78:142">
      <c r="BZ3719" s="14"/>
      <c r="CA3719" s="245"/>
      <c r="CB3719"/>
      <c r="CF3719" s="71"/>
      <c r="CG3719" s="71"/>
      <c r="EL3719" s="160"/>
    </row>
    <row r="3720" spans="78:142">
      <c r="BZ3720" s="14"/>
      <c r="CA3720" s="245"/>
      <c r="CB3720"/>
      <c r="CF3720" s="71"/>
      <c r="CG3720" s="71"/>
      <c r="EL3720" s="160"/>
    </row>
    <row r="3721" spans="78:142">
      <c r="BZ3721" s="14"/>
      <c r="CA3721" s="245"/>
      <c r="CB3721"/>
      <c r="CF3721" s="71"/>
      <c r="CG3721" s="71"/>
      <c r="EL3721" s="160"/>
    </row>
    <row r="3722" spans="78:142">
      <c r="BZ3722" s="14"/>
      <c r="CA3722" s="245"/>
      <c r="CB3722"/>
      <c r="CF3722" s="71"/>
      <c r="CG3722" s="71"/>
      <c r="EL3722" s="160"/>
    </row>
    <row r="3723" spans="78:142">
      <c r="BZ3723" s="14"/>
      <c r="CA3723" s="245"/>
      <c r="CB3723"/>
      <c r="CF3723" s="71"/>
      <c r="CG3723" s="71"/>
      <c r="EL3723" s="160"/>
    </row>
    <row r="3724" spans="78:142">
      <c r="BZ3724" s="14"/>
      <c r="CA3724" s="245"/>
      <c r="CB3724"/>
      <c r="CF3724" s="71"/>
      <c r="CG3724" s="71"/>
      <c r="EL3724" s="160"/>
    </row>
    <row r="3725" spans="78:142">
      <c r="BZ3725" s="14"/>
      <c r="CA3725" s="245"/>
      <c r="CB3725"/>
      <c r="CF3725" s="71"/>
      <c r="CG3725" s="71"/>
      <c r="EL3725" s="160"/>
    </row>
    <row r="3726" spans="78:142">
      <c r="BZ3726" s="14"/>
      <c r="CA3726" s="245"/>
      <c r="CB3726"/>
      <c r="CF3726" s="71"/>
      <c r="CG3726" s="71"/>
      <c r="EL3726" s="160"/>
    </row>
    <row r="3727" spans="78:142">
      <c r="BZ3727" s="14"/>
      <c r="CA3727" s="245"/>
      <c r="CB3727"/>
      <c r="CF3727" s="71"/>
      <c r="CG3727" s="71"/>
      <c r="EL3727" s="160"/>
    </row>
    <row r="3728" spans="78:142">
      <c r="BZ3728" s="14"/>
      <c r="CA3728" s="245"/>
      <c r="CB3728"/>
      <c r="CF3728" s="71"/>
      <c r="CG3728" s="71"/>
      <c r="EL3728" s="160"/>
    </row>
    <row r="3729" spans="78:142">
      <c r="BZ3729" s="14"/>
      <c r="CA3729" s="245"/>
      <c r="CB3729"/>
      <c r="CF3729" s="71"/>
      <c r="CG3729" s="71"/>
      <c r="EL3729" s="160"/>
    </row>
    <row r="3730" spans="78:142">
      <c r="BZ3730" s="14"/>
      <c r="CA3730" s="245"/>
      <c r="CB3730"/>
      <c r="CF3730" s="71"/>
      <c r="CG3730" s="71"/>
      <c r="EL3730" s="160"/>
    </row>
    <row r="3731" spans="78:142">
      <c r="BZ3731" s="14"/>
      <c r="CA3731" s="245"/>
      <c r="CB3731"/>
      <c r="CF3731" s="71"/>
      <c r="CG3731" s="71"/>
      <c r="EL3731" s="160"/>
    </row>
    <row r="3732" spans="78:142">
      <c r="BZ3732" s="14"/>
      <c r="CA3732" s="245"/>
      <c r="CB3732"/>
      <c r="CF3732" s="71"/>
      <c r="CG3732" s="71"/>
      <c r="EL3732" s="160"/>
    </row>
    <row r="3733" spans="78:142">
      <c r="BZ3733" s="14"/>
      <c r="CA3733" s="245"/>
      <c r="CB3733"/>
      <c r="CF3733" s="71"/>
      <c r="CG3733" s="71"/>
      <c r="EL3733" s="160"/>
    </row>
    <row r="3734" spans="78:142">
      <c r="BZ3734" s="14"/>
      <c r="CA3734" s="245"/>
      <c r="CB3734"/>
      <c r="CF3734" s="71"/>
      <c r="CG3734" s="71"/>
      <c r="EL3734" s="160"/>
    </row>
    <row r="3735" spans="78:142">
      <c r="BZ3735" s="14"/>
      <c r="CA3735" s="245"/>
      <c r="CB3735"/>
      <c r="CF3735" s="71"/>
      <c r="CG3735" s="71"/>
      <c r="EL3735" s="160"/>
    </row>
    <row r="3736" spans="78:142">
      <c r="BZ3736" s="14"/>
      <c r="CA3736" s="245"/>
      <c r="CB3736"/>
      <c r="CF3736" s="71"/>
      <c r="CG3736" s="71"/>
      <c r="EL3736" s="160"/>
    </row>
    <row r="3737" spans="78:142">
      <c r="BZ3737" s="14"/>
      <c r="CA3737" s="245"/>
      <c r="CB3737"/>
      <c r="CF3737" s="71"/>
      <c r="CG3737" s="71"/>
      <c r="EL3737" s="160"/>
    </row>
    <row r="3738" spans="78:142">
      <c r="BZ3738" s="14"/>
      <c r="CA3738" s="245"/>
      <c r="CB3738"/>
      <c r="CF3738" s="71"/>
      <c r="CG3738" s="71"/>
      <c r="EL3738" s="160"/>
    </row>
    <row r="3739" spans="78:142">
      <c r="BZ3739" s="14"/>
      <c r="CA3739" s="245"/>
      <c r="CB3739"/>
      <c r="CF3739" s="71"/>
      <c r="CG3739" s="71"/>
      <c r="EL3739" s="160"/>
    </row>
    <row r="3740" spans="78:142">
      <c r="BZ3740" s="14"/>
      <c r="CA3740" s="245"/>
      <c r="CB3740"/>
      <c r="CF3740" s="71"/>
      <c r="CG3740" s="71"/>
      <c r="EL3740" s="160"/>
    </row>
    <row r="3741" spans="78:142">
      <c r="BZ3741" s="14"/>
      <c r="CA3741" s="245"/>
      <c r="CB3741"/>
      <c r="CF3741" s="71"/>
      <c r="CG3741" s="71"/>
      <c r="EL3741" s="160"/>
    </row>
    <row r="3742" spans="78:142">
      <c r="BZ3742" s="14"/>
      <c r="CA3742" s="245"/>
      <c r="CB3742"/>
      <c r="CF3742" s="71"/>
      <c r="CG3742" s="71"/>
      <c r="EL3742" s="160"/>
    </row>
    <row r="3743" spans="78:142">
      <c r="BZ3743" s="14"/>
      <c r="CA3743" s="245"/>
      <c r="CB3743"/>
      <c r="CF3743" s="71"/>
      <c r="CG3743" s="71"/>
      <c r="EL3743" s="160"/>
    </row>
    <row r="3744" spans="78:142">
      <c r="BZ3744" s="14"/>
      <c r="CA3744" s="245"/>
      <c r="CB3744"/>
      <c r="CF3744" s="71"/>
      <c r="CG3744" s="71"/>
      <c r="EL3744" s="160"/>
    </row>
    <row r="3745" spans="78:142">
      <c r="BZ3745" s="14"/>
      <c r="CA3745" s="245"/>
      <c r="CB3745"/>
      <c r="CF3745" s="71"/>
      <c r="CG3745" s="71"/>
      <c r="EL3745" s="160"/>
    </row>
    <row r="3746" spans="78:142">
      <c r="BZ3746" s="14"/>
      <c r="CA3746" s="245"/>
      <c r="CB3746"/>
      <c r="CF3746" s="71"/>
      <c r="CG3746" s="71"/>
      <c r="EL3746" s="160"/>
    </row>
    <row r="3747" spans="78:142">
      <c r="BZ3747" s="14"/>
      <c r="CA3747" s="245"/>
      <c r="CB3747"/>
      <c r="CF3747" s="71"/>
      <c r="CG3747" s="71"/>
      <c r="EL3747" s="160"/>
    </row>
    <row r="3748" spans="78:142">
      <c r="BZ3748" s="14"/>
      <c r="CA3748" s="245"/>
      <c r="CB3748"/>
      <c r="CF3748" s="71"/>
      <c r="CG3748" s="71"/>
      <c r="EL3748" s="160"/>
    </row>
    <row r="3749" spans="78:142">
      <c r="BZ3749" s="14"/>
      <c r="CA3749" s="245"/>
      <c r="CB3749"/>
      <c r="CF3749" s="71"/>
      <c r="CG3749" s="71"/>
      <c r="EL3749" s="160"/>
    </row>
    <row r="3750" spans="78:142">
      <c r="BZ3750" s="14"/>
      <c r="CA3750" s="245"/>
      <c r="CB3750"/>
      <c r="CF3750" s="71"/>
      <c r="CG3750" s="71"/>
      <c r="EL3750" s="160"/>
    </row>
    <row r="3751" spans="78:142">
      <c r="BZ3751" s="14"/>
      <c r="CA3751" s="245"/>
      <c r="CB3751"/>
      <c r="CF3751" s="71"/>
      <c r="CG3751" s="71"/>
      <c r="EL3751" s="160"/>
    </row>
    <row r="3752" spans="78:142">
      <c r="BZ3752" s="14"/>
      <c r="CA3752" s="245"/>
      <c r="CB3752"/>
      <c r="CF3752" s="71"/>
      <c r="CG3752" s="71"/>
      <c r="EL3752" s="160"/>
    </row>
    <row r="3753" spans="78:142">
      <c r="BZ3753" s="14"/>
      <c r="CA3753" s="245"/>
      <c r="CB3753"/>
      <c r="CF3753" s="71"/>
      <c r="CG3753" s="71"/>
      <c r="EL3753" s="160"/>
    </row>
    <row r="3754" spans="78:142">
      <c r="BZ3754" s="14"/>
      <c r="CA3754" s="245"/>
      <c r="CB3754"/>
      <c r="CF3754" s="71"/>
      <c r="CG3754" s="71"/>
      <c r="EL3754" s="160"/>
    </row>
    <row r="3755" spans="78:142">
      <c r="BZ3755" s="14"/>
      <c r="CA3755" s="245"/>
      <c r="CB3755"/>
      <c r="CF3755" s="71"/>
      <c r="CG3755" s="71"/>
      <c r="EL3755" s="160"/>
    </row>
    <row r="3756" spans="78:142">
      <c r="BZ3756" s="14"/>
      <c r="CA3756" s="245"/>
      <c r="CB3756"/>
      <c r="CF3756" s="71"/>
      <c r="CG3756" s="71"/>
      <c r="EL3756" s="160"/>
    </row>
    <row r="3757" spans="78:142">
      <c r="BZ3757" s="14"/>
      <c r="CA3757" s="245"/>
      <c r="CB3757"/>
      <c r="CF3757" s="71"/>
      <c r="CG3757" s="71"/>
      <c r="EL3757" s="160"/>
    </row>
    <row r="3758" spans="78:142">
      <c r="BZ3758" s="14"/>
      <c r="CA3758" s="245"/>
      <c r="CB3758"/>
      <c r="CF3758" s="71"/>
      <c r="CG3758" s="71"/>
      <c r="EL3758" s="160"/>
    </row>
    <row r="3759" spans="78:142">
      <c r="BZ3759" s="14"/>
      <c r="CA3759" s="245"/>
      <c r="CB3759"/>
      <c r="CF3759" s="71"/>
      <c r="CG3759" s="71"/>
      <c r="EL3759" s="160"/>
    </row>
    <row r="3760" spans="78:142">
      <c r="BZ3760" s="14"/>
      <c r="CA3760" s="245"/>
      <c r="CB3760"/>
      <c r="CF3760" s="71"/>
      <c r="CG3760" s="71"/>
      <c r="EL3760" s="160"/>
    </row>
    <row r="3761" spans="78:142">
      <c r="BZ3761" s="14"/>
      <c r="CA3761" s="245"/>
      <c r="CB3761"/>
      <c r="CF3761" s="71"/>
      <c r="CG3761" s="71"/>
      <c r="EL3761" s="160"/>
    </row>
    <row r="3762" spans="78:142">
      <c r="BZ3762" s="14"/>
      <c r="CA3762" s="245"/>
      <c r="CB3762"/>
      <c r="CF3762" s="71"/>
      <c r="CG3762" s="71"/>
      <c r="EL3762" s="160"/>
    </row>
    <row r="3763" spans="78:142">
      <c r="BZ3763" s="14"/>
      <c r="CA3763" s="245"/>
      <c r="CB3763"/>
      <c r="CF3763" s="71"/>
      <c r="CG3763" s="71"/>
      <c r="EL3763" s="160"/>
    </row>
    <row r="3764" spans="78:142">
      <c r="BZ3764" s="14"/>
      <c r="CA3764" s="245"/>
      <c r="CB3764"/>
      <c r="CF3764" s="71"/>
      <c r="CG3764" s="71"/>
      <c r="EL3764" s="160"/>
    </row>
    <row r="3765" spans="78:142">
      <c r="BZ3765" s="14"/>
      <c r="CA3765" s="245"/>
      <c r="CB3765"/>
      <c r="CF3765" s="71"/>
      <c r="CG3765" s="71"/>
      <c r="EL3765" s="160"/>
    </row>
    <row r="3766" spans="78:142">
      <c r="BZ3766" s="14"/>
      <c r="CA3766" s="245"/>
      <c r="CB3766"/>
      <c r="CF3766" s="71"/>
      <c r="CG3766" s="71"/>
      <c r="EL3766" s="160"/>
    </row>
    <row r="3767" spans="78:142">
      <c r="BZ3767" s="14"/>
      <c r="CA3767" s="245"/>
      <c r="CB3767"/>
      <c r="CF3767" s="71"/>
      <c r="CG3767" s="71"/>
      <c r="EL3767" s="160"/>
    </row>
    <row r="3768" spans="78:142">
      <c r="BZ3768" s="14"/>
      <c r="CA3768" s="245"/>
      <c r="CB3768"/>
      <c r="CF3768" s="71"/>
      <c r="CG3768" s="71"/>
      <c r="EL3768" s="160"/>
    </row>
    <row r="3769" spans="78:142">
      <c r="BZ3769" s="14"/>
      <c r="CA3769" s="245"/>
      <c r="CB3769"/>
      <c r="CF3769" s="71"/>
      <c r="CG3769" s="71"/>
      <c r="EL3769" s="160"/>
    </row>
    <row r="3770" spans="78:142">
      <c r="BZ3770" s="14"/>
      <c r="CA3770" s="245"/>
      <c r="CB3770"/>
      <c r="CF3770" s="71"/>
      <c r="CG3770" s="71"/>
      <c r="EL3770" s="160"/>
    </row>
    <row r="3771" spans="78:142">
      <c r="BZ3771" s="14"/>
      <c r="CA3771" s="245"/>
      <c r="CB3771"/>
      <c r="CF3771" s="71"/>
      <c r="CG3771" s="71"/>
      <c r="EL3771" s="160"/>
    </row>
    <row r="3772" spans="78:142">
      <c r="BZ3772" s="14"/>
      <c r="CA3772" s="245"/>
      <c r="CB3772"/>
      <c r="CF3772" s="71"/>
      <c r="CG3772" s="71"/>
      <c r="EL3772" s="160"/>
    </row>
    <row r="3773" spans="78:142">
      <c r="BZ3773" s="14"/>
      <c r="CA3773" s="245"/>
      <c r="CB3773"/>
      <c r="CF3773" s="71"/>
      <c r="CG3773" s="71"/>
      <c r="EL3773" s="160"/>
    </row>
    <row r="3774" spans="78:142">
      <c r="BZ3774" s="14"/>
      <c r="CA3774" s="245"/>
      <c r="CB3774"/>
      <c r="CF3774" s="71"/>
      <c r="CG3774" s="71"/>
      <c r="EL3774" s="160"/>
    </row>
    <row r="3775" spans="78:142">
      <c r="BZ3775" s="14"/>
      <c r="CA3775" s="245"/>
      <c r="CB3775"/>
      <c r="CF3775" s="71"/>
      <c r="CG3775" s="71"/>
      <c r="EL3775" s="160"/>
    </row>
    <row r="3776" spans="78:142">
      <c r="BZ3776" s="14"/>
      <c r="CA3776" s="245"/>
      <c r="CB3776"/>
      <c r="CF3776" s="71"/>
      <c r="CG3776" s="71"/>
      <c r="EL3776" s="160"/>
    </row>
    <row r="3777" spans="78:142">
      <c r="BZ3777" s="14"/>
      <c r="CA3777" s="245"/>
      <c r="CB3777"/>
      <c r="CF3777" s="71"/>
      <c r="CG3777" s="71"/>
      <c r="EL3777" s="160"/>
    </row>
    <row r="3778" spans="78:142">
      <c r="BZ3778" s="14"/>
      <c r="CA3778" s="245"/>
      <c r="CB3778"/>
      <c r="CF3778" s="71"/>
      <c r="CG3778" s="71"/>
      <c r="EL3778" s="160"/>
    </row>
    <row r="3779" spans="78:142">
      <c r="BZ3779" s="14"/>
      <c r="CA3779" s="245"/>
      <c r="CB3779"/>
      <c r="CF3779" s="71"/>
      <c r="CG3779" s="71"/>
      <c r="EL3779" s="160"/>
    </row>
    <row r="3780" spans="78:142">
      <c r="BZ3780" s="14"/>
      <c r="CA3780" s="245"/>
      <c r="CB3780"/>
      <c r="CF3780" s="71"/>
      <c r="CG3780" s="71"/>
      <c r="EL3780" s="160"/>
    </row>
    <row r="3781" spans="78:142">
      <c r="BZ3781" s="14"/>
      <c r="CA3781" s="245"/>
      <c r="CB3781"/>
      <c r="CF3781" s="71"/>
      <c r="CG3781" s="71"/>
      <c r="EL3781" s="160"/>
    </row>
    <row r="3782" spans="78:142">
      <c r="BZ3782" s="14"/>
      <c r="CA3782" s="245"/>
      <c r="CB3782"/>
      <c r="CF3782" s="71"/>
      <c r="CG3782" s="71"/>
      <c r="EL3782" s="160"/>
    </row>
    <row r="3783" spans="78:142">
      <c r="BZ3783" s="14"/>
      <c r="CA3783" s="245"/>
      <c r="CB3783"/>
      <c r="CF3783" s="71"/>
      <c r="CG3783" s="71"/>
      <c r="EL3783" s="160"/>
    </row>
    <row r="3784" spans="78:142">
      <c r="BZ3784" s="14"/>
      <c r="CA3784" s="245"/>
      <c r="CB3784"/>
      <c r="CF3784" s="71"/>
      <c r="CG3784" s="71"/>
      <c r="EL3784" s="160"/>
    </row>
    <row r="3785" spans="78:142">
      <c r="BZ3785" s="14"/>
      <c r="CA3785" s="245"/>
      <c r="CB3785"/>
      <c r="CF3785" s="71"/>
      <c r="CG3785" s="71"/>
      <c r="EL3785" s="160"/>
    </row>
    <row r="3786" spans="78:142">
      <c r="BZ3786" s="14"/>
      <c r="CA3786" s="245"/>
      <c r="CB3786"/>
      <c r="CF3786" s="71"/>
      <c r="CG3786" s="71"/>
      <c r="EL3786" s="160"/>
    </row>
    <row r="3787" spans="78:142">
      <c r="BZ3787" s="14"/>
      <c r="CA3787" s="245"/>
      <c r="CB3787"/>
      <c r="CF3787" s="71"/>
      <c r="CG3787" s="71"/>
      <c r="EL3787" s="160"/>
    </row>
    <row r="3788" spans="78:142">
      <c r="BZ3788" s="14"/>
      <c r="CA3788" s="245"/>
      <c r="CB3788"/>
      <c r="CF3788" s="71"/>
      <c r="CG3788" s="71"/>
      <c r="EL3788" s="160"/>
    </row>
    <row r="3789" spans="78:142">
      <c r="BZ3789" s="14"/>
      <c r="CA3789" s="245"/>
      <c r="CB3789"/>
      <c r="CF3789" s="71"/>
      <c r="CG3789" s="71"/>
      <c r="EL3789" s="160"/>
    </row>
    <row r="3790" spans="78:142">
      <c r="BZ3790" s="14"/>
      <c r="CA3790" s="245"/>
      <c r="CB3790"/>
      <c r="CF3790" s="71"/>
      <c r="CG3790" s="71"/>
      <c r="EL3790" s="160"/>
    </row>
    <row r="3791" spans="78:142">
      <c r="BZ3791" s="14"/>
      <c r="CA3791" s="245"/>
      <c r="CB3791"/>
      <c r="CF3791" s="71"/>
      <c r="CG3791" s="71"/>
      <c r="EL3791" s="160"/>
    </row>
    <row r="3792" spans="78:142">
      <c r="BZ3792" s="14"/>
      <c r="CA3792" s="245"/>
      <c r="CB3792"/>
      <c r="CF3792" s="71"/>
      <c r="CG3792" s="71"/>
      <c r="EL3792" s="160"/>
    </row>
    <row r="3793" spans="78:142">
      <c r="BZ3793" s="14"/>
      <c r="CA3793" s="245"/>
      <c r="CB3793"/>
      <c r="CF3793" s="71"/>
      <c r="CG3793" s="71"/>
      <c r="EL3793" s="160"/>
    </row>
    <row r="3794" spans="78:142">
      <c r="BZ3794" s="14"/>
      <c r="CA3794" s="245"/>
      <c r="CB3794"/>
      <c r="CF3794" s="71"/>
      <c r="CG3794" s="71"/>
      <c r="EL3794" s="160"/>
    </row>
    <row r="3795" spans="78:142">
      <c r="BZ3795" s="14"/>
      <c r="CA3795" s="245"/>
      <c r="CB3795"/>
      <c r="CF3795" s="71"/>
      <c r="CG3795" s="71"/>
      <c r="EL3795" s="160"/>
    </row>
    <row r="3796" spans="78:142">
      <c r="BZ3796" s="14"/>
      <c r="CA3796" s="245"/>
      <c r="CB3796"/>
      <c r="CF3796" s="71"/>
      <c r="CG3796" s="71"/>
      <c r="EL3796" s="160"/>
    </row>
    <row r="3797" spans="78:142">
      <c r="BZ3797" s="14"/>
      <c r="CA3797" s="245"/>
      <c r="CB3797"/>
      <c r="CF3797" s="71"/>
      <c r="CG3797" s="71"/>
      <c r="EL3797" s="160"/>
    </row>
    <row r="3798" spans="78:142">
      <c r="BZ3798" s="14"/>
      <c r="CA3798" s="245"/>
      <c r="CB3798"/>
      <c r="CF3798" s="71"/>
      <c r="CG3798" s="71"/>
      <c r="EL3798" s="160"/>
    </row>
    <row r="3799" spans="78:142">
      <c r="BZ3799" s="14"/>
      <c r="CA3799" s="245"/>
      <c r="CB3799"/>
      <c r="CF3799" s="71"/>
      <c r="CG3799" s="71"/>
      <c r="EL3799" s="160"/>
    </row>
    <row r="3800" spans="78:142">
      <c r="BZ3800" s="14"/>
      <c r="CA3800" s="245"/>
      <c r="CB3800"/>
      <c r="CF3800" s="71"/>
      <c r="CG3800" s="71"/>
      <c r="EL3800" s="160"/>
    </row>
    <row r="3801" spans="78:142">
      <c r="BZ3801" s="14"/>
      <c r="CA3801" s="245"/>
      <c r="CB3801"/>
      <c r="CF3801" s="71"/>
      <c r="CG3801" s="71"/>
      <c r="EL3801" s="160"/>
    </row>
    <row r="3802" spans="78:142">
      <c r="BZ3802" s="14"/>
      <c r="CA3802" s="245"/>
      <c r="CB3802"/>
      <c r="CF3802" s="71"/>
      <c r="CG3802" s="71"/>
      <c r="EL3802" s="160"/>
    </row>
    <row r="3803" spans="78:142">
      <c r="BZ3803" s="14"/>
      <c r="CA3803" s="245"/>
      <c r="CB3803"/>
      <c r="CF3803" s="71"/>
      <c r="CG3803" s="71"/>
      <c r="EL3803" s="160"/>
    </row>
    <row r="3804" spans="78:142">
      <c r="BZ3804" s="14"/>
      <c r="CA3804" s="245"/>
      <c r="CB3804"/>
      <c r="CF3804" s="71"/>
      <c r="CG3804" s="71"/>
      <c r="EL3804" s="160"/>
    </row>
    <row r="3805" spans="78:142">
      <c r="BZ3805" s="14"/>
      <c r="CA3805" s="245"/>
      <c r="CB3805"/>
      <c r="CF3805" s="71"/>
      <c r="CG3805" s="71"/>
      <c r="EL3805" s="160"/>
    </row>
    <row r="3806" spans="78:142">
      <c r="BZ3806" s="14"/>
      <c r="CA3806" s="245"/>
      <c r="CB3806"/>
      <c r="CF3806" s="71"/>
      <c r="CG3806" s="71"/>
      <c r="EL3806" s="160"/>
    </row>
    <row r="3807" spans="78:142">
      <c r="BZ3807" s="14"/>
      <c r="CA3807" s="245"/>
      <c r="CB3807"/>
      <c r="CF3807" s="71"/>
      <c r="CG3807" s="71"/>
      <c r="EL3807" s="160"/>
    </row>
    <row r="3808" spans="78:142">
      <c r="BZ3808" s="14"/>
      <c r="CA3808" s="245"/>
      <c r="CB3808"/>
      <c r="CF3808" s="71"/>
      <c r="CG3808" s="71"/>
      <c r="EL3808" s="160"/>
    </row>
    <row r="3809" spans="78:142">
      <c r="BZ3809" s="14"/>
      <c r="CA3809" s="245"/>
      <c r="CB3809"/>
      <c r="CF3809" s="71"/>
      <c r="CG3809" s="71"/>
      <c r="EL3809" s="160"/>
    </row>
    <row r="3810" spans="78:142">
      <c r="BZ3810" s="14"/>
      <c r="CA3810" s="245"/>
      <c r="CB3810"/>
      <c r="CF3810" s="71"/>
      <c r="CG3810" s="71"/>
      <c r="EL3810" s="160"/>
    </row>
    <row r="3811" spans="78:142">
      <c r="BZ3811" s="14"/>
      <c r="CA3811" s="245"/>
      <c r="CB3811"/>
      <c r="CF3811" s="71"/>
      <c r="CG3811" s="71"/>
      <c r="EL3811" s="160"/>
    </row>
    <row r="3812" spans="78:142">
      <c r="BZ3812" s="14"/>
      <c r="CA3812" s="245"/>
      <c r="CB3812"/>
      <c r="CF3812" s="71"/>
      <c r="CG3812" s="71"/>
      <c r="EL3812" s="160"/>
    </row>
    <row r="3813" spans="78:142">
      <c r="BZ3813" s="14"/>
      <c r="CA3813" s="245"/>
      <c r="CB3813"/>
      <c r="CF3813" s="71"/>
      <c r="CG3813" s="71"/>
      <c r="EL3813" s="160"/>
    </row>
    <row r="3814" spans="78:142">
      <c r="BZ3814" s="14"/>
      <c r="CA3814" s="245"/>
      <c r="CB3814"/>
      <c r="CF3814" s="71"/>
      <c r="CG3814" s="71"/>
      <c r="EL3814" s="160"/>
    </row>
    <row r="3815" spans="78:142">
      <c r="BZ3815" s="14"/>
      <c r="CA3815" s="245"/>
      <c r="CB3815"/>
      <c r="CF3815" s="71"/>
      <c r="CG3815" s="71"/>
      <c r="EL3815" s="160"/>
    </row>
    <row r="3816" spans="78:142">
      <c r="BZ3816" s="14"/>
      <c r="CA3816" s="245"/>
      <c r="CB3816"/>
      <c r="CF3816" s="71"/>
      <c r="CG3816" s="71"/>
      <c r="EL3816" s="160"/>
    </row>
    <row r="3817" spans="78:142">
      <c r="BZ3817" s="14"/>
      <c r="CA3817" s="245"/>
      <c r="CB3817"/>
      <c r="CF3817" s="71"/>
      <c r="CG3817" s="71"/>
      <c r="EL3817" s="160"/>
    </row>
    <row r="3818" spans="78:142">
      <c r="BZ3818" s="14"/>
      <c r="CA3818" s="245"/>
      <c r="CB3818"/>
      <c r="CF3818" s="71"/>
      <c r="CG3818" s="71"/>
      <c r="EL3818" s="160"/>
    </row>
    <row r="3819" spans="78:142">
      <c r="BZ3819" s="14"/>
      <c r="CA3819" s="245"/>
      <c r="CB3819"/>
      <c r="CF3819" s="71"/>
      <c r="CG3819" s="71"/>
      <c r="EL3819" s="160"/>
    </row>
    <row r="3820" spans="78:142">
      <c r="BZ3820" s="14"/>
      <c r="CA3820" s="245"/>
      <c r="CB3820"/>
      <c r="CF3820" s="71"/>
      <c r="CG3820" s="71"/>
      <c r="EL3820" s="160"/>
    </row>
    <row r="3821" spans="78:142">
      <c r="BZ3821" s="14"/>
      <c r="CA3821" s="245"/>
      <c r="CB3821"/>
      <c r="CF3821" s="71"/>
      <c r="CG3821" s="71"/>
      <c r="EL3821" s="160"/>
    </row>
    <row r="3822" spans="78:142">
      <c r="BZ3822" s="14"/>
      <c r="CA3822" s="245"/>
      <c r="CB3822"/>
      <c r="CF3822" s="71"/>
      <c r="CG3822" s="71"/>
      <c r="EL3822" s="160"/>
    </row>
    <row r="3823" spans="78:142">
      <c r="BZ3823" s="14"/>
      <c r="CA3823" s="245"/>
      <c r="CB3823"/>
      <c r="CF3823" s="71"/>
      <c r="CG3823" s="71"/>
      <c r="EL3823" s="160"/>
    </row>
    <row r="3824" spans="78:142">
      <c r="BZ3824" s="14"/>
      <c r="CA3824" s="245"/>
      <c r="CB3824"/>
      <c r="CF3824" s="71"/>
      <c r="CG3824" s="71"/>
      <c r="EL3824" s="160"/>
    </row>
    <row r="3825" spans="78:142">
      <c r="BZ3825" s="14"/>
      <c r="CA3825" s="245"/>
      <c r="CB3825"/>
      <c r="CF3825" s="71"/>
      <c r="CG3825" s="71"/>
      <c r="EL3825" s="160"/>
    </row>
    <row r="3826" spans="78:142">
      <c r="BZ3826" s="14"/>
      <c r="CA3826" s="245"/>
      <c r="CB3826"/>
      <c r="CF3826" s="71"/>
      <c r="CG3826" s="71"/>
      <c r="EL3826" s="160"/>
    </row>
    <row r="3827" spans="78:142">
      <c r="BZ3827" s="14"/>
      <c r="CA3827" s="245"/>
      <c r="CB3827"/>
      <c r="CF3827" s="71"/>
      <c r="CG3827" s="71"/>
      <c r="EL3827" s="160"/>
    </row>
    <row r="3828" spans="78:142">
      <c r="BZ3828" s="14"/>
      <c r="CA3828" s="245"/>
      <c r="CB3828"/>
      <c r="CF3828" s="71"/>
      <c r="CG3828" s="71"/>
      <c r="EL3828" s="160"/>
    </row>
    <row r="3829" spans="78:142">
      <c r="BZ3829" s="14"/>
      <c r="CA3829" s="245"/>
      <c r="CB3829"/>
      <c r="CF3829" s="71"/>
      <c r="CG3829" s="71"/>
      <c r="EL3829" s="160"/>
    </row>
    <row r="3830" spans="78:142">
      <c r="BZ3830" s="14"/>
      <c r="CA3830" s="245"/>
      <c r="CB3830"/>
      <c r="CF3830" s="71"/>
      <c r="CG3830" s="71"/>
      <c r="EL3830" s="160"/>
    </row>
    <row r="3831" spans="78:142">
      <c r="BZ3831" s="14"/>
      <c r="CA3831" s="245"/>
      <c r="CB3831"/>
      <c r="CF3831" s="71"/>
      <c r="CG3831" s="71"/>
      <c r="EL3831" s="160"/>
    </row>
    <row r="3832" spans="78:142">
      <c r="BZ3832" s="14"/>
      <c r="CA3832" s="245"/>
      <c r="CB3832"/>
      <c r="CF3832" s="71"/>
      <c r="CG3832" s="71"/>
      <c r="EL3832" s="160"/>
    </row>
    <row r="3833" spans="78:142">
      <c r="BZ3833" s="14"/>
      <c r="CA3833" s="245"/>
      <c r="CB3833"/>
      <c r="CF3833" s="71"/>
      <c r="CG3833" s="71"/>
      <c r="EL3833" s="160"/>
    </row>
    <row r="3834" spans="78:142">
      <c r="BZ3834" s="14"/>
      <c r="CA3834" s="245"/>
      <c r="CB3834"/>
      <c r="CF3834" s="71"/>
      <c r="CG3834" s="71"/>
      <c r="EL3834" s="160"/>
    </row>
    <row r="3835" spans="78:142">
      <c r="BZ3835" s="14"/>
      <c r="CA3835" s="245"/>
      <c r="CB3835"/>
      <c r="CF3835" s="71"/>
      <c r="CG3835" s="71"/>
      <c r="EL3835" s="160"/>
    </row>
    <row r="3836" spans="78:142">
      <c r="BZ3836" s="14"/>
      <c r="CA3836" s="245"/>
      <c r="CB3836"/>
      <c r="CF3836" s="71"/>
      <c r="CG3836" s="71"/>
      <c r="EL3836" s="160"/>
    </row>
    <row r="3837" spans="78:142">
      <c r="BZ3837" s="14"/>
      <c r="CA3837" s="245"/>
      <c r="CB3837"/>
      <c r="CF3837" s="71"/>
      <c r="CG3837" s="71"/>
      <c r="EL3837" s="160"/>
    </row>
    <row r="3838" spans="78:142">
      <c r="BZ3838" s="14"/>
      <c r="CA3838" s="245"/>
      <c r="CB3838"/>
      <c r="CF3838" s="71"/>
      <c r="CG3838" s="71"/>
      <c r="EL3838" s="160"/>
    </row>
    <row r="3839" spans="78:142">
      <c r="BZ3839" s="14"/>
      <c r="CA3839" s="245"/>
      <c r="CB3839"/>
      <c r="CF3839" s="71"/>
      <c r="CG3839" s="71"/>
      <c r="EL3839" s="160"/>
    </row>
    <row r="3840" spans="78:142">
      <c r="BZ3840" s="14"/>
      <c r="CA3840" s="245"/>
      <c r="CB3840"/>
      <c r="CF3840" s="71"/>
      <c r="CG3840" s="71"/>
      <c r="EL3840" s="160"/>
    </row>
    <row r="3841" spans="78:142">
      <c r="BZ3841" s="14"/>
      <c r="CA3841" s="245"/>
      <c r="CB3841"/>
      <c r="CF3841" s="71"/>
      <c r="CG3841" s="71"/>
      <c r="EL3841" s="160"/>
    </row>
    <row r="3842" spans="78:142">
      <c r="BZ3842" s="14"/>
      <c r="CA3842" s="245"/>
      <c r="CB3842"/>
      <c r="CF3842" s="71"/>
      <c r="CG3842" s="71"/>
      <c r="EL3842" s="160"/>
    </row>
    <row r="3843" spans="78:142">
      <c r="BZ3843" s="14"/>
      <c r="CA3843" s="245"/>
      <c r="CB3843"/>
      <c r="CF3843" s="71"/>
      <c r="CG3843" s="71"/>
      <c r="EL3843" s="160"/>
    </row>
    <row r="3844" spans="78:142">
      <c r="BZ3844" s="14"/>
      <c r="CA3844" s="245"/>
      <c r="CB3844"/>
      <c r="CF3844" s="71"/>
      <c r="CG3844" s="71"/>
      <c r="EL3844" s="160"/>
    </row>
    <row r="3845" spans="78:142">
      <c r="BZ3845" s="14"/>
      <c r="CA3845" s="245"/>
      <c r="CB3845"/>
      <c r="CF3845" s="71"/>
      <c r="CG3845" s="71"/>
      <c r="EL3845" s="160"/>
    </row>
    <row r="3846" spans="78:142">
      <c r="BZ3846" s="14"/>
      <c r="CA3846" s="245"/>
      <c r="CB3846"/>
      <c r="CF3846" s="71"/>
      <c r="CG3846" s="71"/>
      <c r="EL3846" s="160"/>
    </row>
    <row r="3847" spans="78:142">
      <c r="BZ3847" s="14"/>
      <c r="CA3847" s="245"/>
      <c r="CB3847"/>
      <c r="CF3847" s="71"/>
      <c r="CG3847" s="71"/>
      <c r="EL3847" s="160"/>
    </row>
    <row r="3848" spans="78:142">
      <c r="BZ3848" s="14"/>
      <c r="CA3848" s="245"/>
      <c r="CB3848"/>
      <c r="CF3848" s="71"/>
      <c r="CG3848" s="71"/>
      <c r="EL3848" s="160"/>
    </row>
    <row r="3849" spans="78:142">
      <c r="BZ3849" s="14"/>
      <c r="CA3849" s="245"/>
      <c r="CB3849"/>
      <c r="CF3849" s="71"/>
      <c r="CG3849" s="71"/>
      <c r="EL3849" s="160"/>
    </row>
    <row r="3850" spans="78:142">
      <c r="BZ3850" s="14"/>
      <c r="CA3850" s="245"/>
      <c r="CB3850"/>
      <c r="CF3850" s="71"/>
      <c r="CG3850" s="71"/>
      <c r="EL3850" s="160"/>
    </row>
    <row r="3851" spans="78:142">
      <c r="BZ3851" s="14"/>
      <c r="CA3851" s="245"/>
      <c r="CB3851"/>
      <c r="CF3851" s="71"/>
      <c r="CG3851" s="71"/>
      <c r="EL3851" s="160"/>
    </row>
    <row r="3852" spans="78:142">
      <c r="BZ3852" s="14"/>
      <c r="CA3852" s="245"/>
      <c r="CB3852"/>
      <c r="CF3852" s="71"/>
      <c r="CG3852" s="71"/>
      <c r="EL3852" s="160"/>
    </row>
    <row r="3853" spans="78:142">
      <c r="BZ3853" s="14"/>
      <c r="CA3853" s="245"/>
      <c r="CB3853"/>
      <c r="CF3853" s="71"/>
      <c r="CG3853" s="71"/>
      <c r="EL3853" s="160"/>
    </row>
    <row r="3854" spans="78:142">
      <c r="BZ3854" s="14"/>
      <c r="CA3854" s="245"/>
      <c r="CB3854"/>
      <c r="CF3854" s="71"/>
      <c r="CG3854" s="71"/>
      <c r="EL3854" s="160"/>
    </row>
    <row r="3855" spans="78:142">
      <c r="BZ3855" s="14"/>
      <c r="CA3855" s="245"/>
      <c r="CB3855"/>
      <c r="CF3855" s="71"/>
      <c r="CG3855" s="71"/>
      <c r="EL3855" s="160"/>
    </row>
    <row r="3856" spans="78:142">
      <c r="BZ3856" s="14"/>
      <c r="CA3856" s="245"/>
      <c r="CB3856"/>
      <c r="CF3856" s="71"/>
      <c r="CG3856" s="71"/>
      <c r="EL3856" s="160"/>
    </row>
    <row r="3857" spans="78:142">
      <c r="BZ3857" s="14"/>
      <c r="CA3857" s="245"/>
      <c r="CB3857"/>
      <c r="CF3857" s="71"/>
      <c r="CG3857" s="71"/>
      <c r="EL3857" s="160"/>
    </row>
    <row r="3858" spans="78:142">
      <c r="BZ3858" s="14"/>
      <c r="CA3858" s="245"/>
      <c r="CB3858"/>
      <c r="CF3858" s="71"/>
      <c r="CG3858" s="71"/>
      <c r="EL3858" s="160"/>
    </row>
    <row r="3859" spans="78:142">
      <c r="BZ3859" s="14"/>
      <c r="CA3859" s="245"/>
      <c r="CB3859"/>
      <c r="CF3859" s="71"/>
      <c r="CG3859" s="71"/>
      <c r="EL3859" s="160"/>
    </row>
    <row r="3860" spans="78:142">
      <c r="BZ3860" s="14"/>
      <c r="CA3860" s="245"/>
      <c r="CB3860"/>
      <c r="CF3860" s="71"/>
      <c r="CG3860" s="71"/>
      <c r="EL3860" s="160"/>
    </row>
    <row r="3861" spans="78:142">
      <c r="BZ3861" s="14"/>
      <c r="CA3861" s="245"/>
      <c r="CB3861"/>
      <c r="CF3861" s="71"/>
      <c r="CG3861" s="71"/>
      <c r="EL3861" s="160"/>
    </row>
    <row r="3862" spans="78:142">
      <c r="BZ3862" s="14"/>
      <c r="CA3862" s="245"/>
      <c r="CB3862"/>
      <c r="CF3862" s="71"/>
      <c r="CG3862" s="71"/>
      <c r="EL3862" s="160"/>
    </row>
    <row r="3863" spans="78:142">
      <c r="BZ3863" s="14"/>
      <c r="CA3863" s="245"/>
      <c r="CB3863"/>
      <c r="CF3863" s="71"/>
      <c r="CG3863" s="71"/>
      <c r="EL3863" s="160"/>
    </row>
    <row r="3864" spans="78:142">
      <c r="BZ3864" s="14"/>
      <c r="CA3864" s="245"/>
      <c r="CB3864"/>
      <c r="CF3864" s="71"/>
      <c r="CG3864" s="71"/>
      <c r="EL3864" s="160"/>
    </row>
    <row r="3865" spans="78:142">
      <c r="BZ3865" s="14"/>
      <c r="CA3865" s="245"/>
      <c r="CB3865"/>
      <c r="CF3865" s="71"/>
      <c r="CG3865" s="71"/>
      <c r="EL3865" s="160"/>
    </row>
    <row r="3866" spans="78:142">
      <c r="BZ3866" s="14"/>
      <c r="CA3866" s="245"/>
      <c r="CB3866"/>
      <c r="CF3866" s="71"/>
      <c r="CG3866" s="71"/>
      <c r="EL3866" s="160"/>
    </row>
    <row r="3867" spans="78:142">
      <c r="BZ3867" s="14"/>
      <c r="CA3867" s="245"/>
      <c r="CB3867"/>
      <c r="CF3867" s="71"/>
      <c r="CG3867" s="71"/>
      <c r="EL3867" s="160"/>
    </row>
    <row r="3868" spans="78:142">
      <c r="BZ3868" s="14"/>
      <c r="CA3868" s="245"/>
      <c r="CB3868"/>
      <c r="CF3868" s="71"/>
      <c r="CG3868" s="71"/>
      <c r="EL3868" s="160"/>
    </row>
    <row r="3869" spans="78:142">
      <c r="BZ3869" s="14"/>
      <c r="CA3869" s="245"/>
      <c r="CB3869"/>
      <c r="CF3869" s="71"/>
      <c r="CG3869" s="71"/>
      <c r="EL3869" s="160"/>
    </row>
    <row r="3870" spans="78:142">
      <c r="BZ3870" s="14"/>
      <c r="CA3870" s="245"/>
      <c r="CB3870"/>
      <c r="CF3870" s="71"/>
      <c r="CG3870" s="71"/>
      <c r="EL3870" s="160"/>
    </row>
    <row r="3871" spans="78:142">
      <c r="BZ3871" s="14"/>
      <c r="CA3871" s="245"/>
      <c r="CB3871"/>
      <c r="CF3871" s="71"/>
      <c r="CG3871" s="71"/>
      <c r="EL3871" s="160"/>
    </row>
    <row r="3872" spans="78:142">
      <c r="BZ3872" s="14"/>
      <c r="CA3872" s="245"/>
      <c r="CB3872"/>
      <c r="CF3872" s="71"/>
      <c r="CG3872" s="71"/>
      <c r="EL3872" s="160"/>
    </row>
    <row r="3873" spans="78:142">
      <c r="BZ3873" s="14"/>
      <c r="CA3873" s="245"/>
      <c r="CB3873"/>
      <c r="CF3873" s="71"/>
      <c r="CG3873" s="71"/>
      <c r="EL3873" s="160"/>
    </row>
    <row r="3874" spans="78:142">
      <c r="BZ3874" s="14"/>
      <c r="CA3874" s="245"/>
      <c r="CB3874"/>
      <c r="CF3874" s="71"/>
      <c r="CG3874" s="71"/>
      <c r="EL3874" s="160"/>
    </row>
    <row r="3875" spans="78:142">
      <c r="BZ3875" s="14"/>
      <c r="CA3875" s="245"/>
      <c r="CB3875"/>
      <c r="CF3875" s="71"/>
      <c r="CG3875" s="71"/>
      <c r="EL3875" s="160"/>
    </row>
    <row r="3876" spans="78:142">
      <c r="BZ3876" s="14"/>
      <c r="CA3876" s="245"/>
      <c r="CB3876"/>
      <c r="CF3876" s="71"/>
      <c r="CG3876" s="71"/>
      <c r="EL3876" s="160"/>
    </row>
    <row r="3877" spans="78:142">
      <c r="BZ3877" s="14"/>
      <c r="CA3877" s="245"/>
      <c r="CB3877"/>
      <c r="CF3877" s="71"/>
      <c r="CG3877" s="71"/>
      <c r="EL3877" s="160"/>
    </row>
    <row r="3878" spans="78:142">
      <c r="BZ3878" s="14"/>
      <c r="CA3878" s="245"/>
      <c r="CB3878"/>
      <c r="CF3878" s="71"/>
      <c r="CG3878" s="71"/>
      <c r="EL3878" s="160"/>
    </row>
    <row r="3879" spans="78:142">
      <c r="BZ3879" s="14"/>
      <c r="CA3879" s="245"/>
      <c r="CB3879"/>
      <c r="CF3879" s="71"/>
      <c r="CG3879" s="71"/>
      <c r="EL3879" s="160"/>
    </row>
    <row r="3880" spans="78:142">
      <c r="BZ3880" s="14"/>
      <c r="CA3880" s="245"/>
      <c r="CB3880"/>
      <c r="CF3880" s="71"/>
      <c r="CG3880" s="71"/>
      <c r="EL3880" s="160"/>
    </row>
    <row r="3881" spans="78:142">
      <c r="BZ3881" s="14"/>
      <c r="CA3881" s="245"/>
      <c r="CB3881"/>
      <c r="CF3881" s="71"/>
      <c r="CG3881" s="71"/>
      <c r="EL3881" s="160"/>
    </row>
    <row r="3882" spans="78:142">
      <c r="BZ3882" s="14"/>
      <c r="CA3882" s="245"/>
      <c r="CB3882"/>
      <c r="CF3882" s="71"/>
      <c r="CG3882" s="71"/>
      <c r="EL3882" s="160"/>
    </row>
    <row r="3883" spans="78:142">
      <c r="BZ3883" s="14"/>
      <c r="CA3883" s="245"/>
      <c r="CB3883"/>
      <c r="CF3883" s="71"/>
      <c r="CG3883" s="71"/>
      <c r="EL3883" s="160"/>
    </row>
    <row r="3884" spans="78:142">
      <c r="BZ3884" s="14"/>
      <c r="CA3884" s="245"/>
      <c r="CB3884"/>
      <c r="CF3884" s="71"/>
      <c r="CG3884" s="71"/>
      <c r="EL3884" s="160"/>
    </row>
    <row r="3885" spans="78:142">
      <c r="BZ3885" s="14"/>
      <c r="CA3885" s="245"/>
      <c r="CB3885"/>
      <c r="CF3885" s="71"/>
      <c r="CG3885" s="71"/>
      <c r="EL3885" s="160"/>
    </row>
    <row r="3886" spans="78:142">
      <c r="BZ3886" s="14"/>
      <c r="CA3886" s="245"/>
      <c r="CB3886"/>
      <c r="CF3886" s="71"/>
      <c r="CG3886" s="71"/>
      <c r="EL3886" s="160"/>
    </row>
    <row r="3887" spans="78:142">
      <c r="BZ3887" s="14"/>
      <c r="CA3887" s="245"/>
      <c r="CB3887"/>
      <c r="CF3887" s="71"/>
      <c r="CG3887" s="71"/>
      <c r="EL3887" s="160"/>
    </row>
    <row r="3888" spans="78:142">
      <c r="BZ3888" s="14"/>
      <c r="CA3888" s="245"/>
      <c r="CB3888"/>
      <c r="CF3888" s="71"/>
      <c r="CG3888" s="71"/>
      <c r="EL3888" s="160"/>
    </row>
    <row r="3889" spans="78:142">
      <c r="BZ3889" s="14"/>
      <c r="CA3889" s="245"/>
      <c r="CB3889"/>
      <c r="CF3889" s="71"/>
      <c r="CG3889" s="71"/>
      <c r="EL3889" s="160"/>
    </row>
    <row r="3890" spans="78:142">
      <c r="BZ3890" s="14"/>
      <c r="CA3890" s="245"/>
      <c r="CB3890"/>
      <c r="CF3890" s="71"/>
      <c r="CG3890" s="71"/>
      <c r="EL3890" s="160"/>
    </row>
    <row r="3891" spans="78:142">
      <c r="BZ3891" s="14"/>
      <c r="CA3891" s="245"/>
      <c r="CB3891"/>
      <c r="CF3891" s="71"/>
      <c r="CG3891" s="71"/>
      <c r="EL3891" s="160"/>
    </row>
    <row r="3892" spans="78:142">
      <c r="BZ3892" s="14"/>
      <c r="CA3892" s="245"/>
      <c r="CB3892"/>
      <c r="CF3892" s="71"/>
      <c r="CG3892" s="71"/>
      <c r="EL3892" s="160"/>
    </row>
    <row r="3893" spans="78:142">
      <c r="BZ3893" s="14"/>
      <c r="CA3893" s="245"/>
      <c r="CB3893"/>
      <c r="CF3893" s="71"/>
      <c r="CG3893" s="71"/>
      <c r="EL3893" s="160"/>
    </row>
    <row r="3894" spans="78:142">
      <c r="BZ3894" s="14"/>
      <c r="CA3894" s="245"/>
      <c r="CB3894"/>
      <c r="CF3894" s="71"/>
      <c r="CG3894" s="71"/>
      <c r="EL3894" s="160"/>
    </row>
    <row r="3895" spans="78:142">
      <c r="BZ3895" s="14"/>
      <c r="CA3895" s="245"/>
      <c r="CB3895"/>
      <c r="CF3895" s="71"/>
      <c r="CG3895" s="71"/>
      <c r="EL3895" s="160"/>
    </row>
    <row r="3896" spans="78:142">
      <c r="BZ3896" s="14"/>
      <c r="CA3896" s="245"/>
      <c r="CB3896"/>
      <c r="CF3896" s="71"/>
      <c r="CG3896" s="71"/>
      <c r="EL3896" s="160"/>
    </row>
    <row r="3897" spans="78:142">
      <c r="BZ3897" s="14"/>
      <c r="CA3897" s="245"/>
      <c r="CB3897"/>
      <c r="CF3897" s="71"/>
      <c r="CG3897" s="71"/>
      <c r="EL3897" s="160"/>
    </row>
    <row r="3898" spans="78:142">
      <c r="BZ3898" s="14"/>
      <c r="CA3898" s="245"/>
      <c r="CB3898"/>
      <c r="CF3898" s="71"/>
      <c r="CG3898" s="71"/>
      <c r="EL3898" s="160"/>
    </row>
    <row r="3899" spans="78:142">
      <c r="BZ3899" s="14"/>
      <c r="CA3899" s="245"/>
      <c r="CB3899"/>
      <c r="CF3899" s="71"/>
      <c r="CG3899" s="71"/>
      <c r="EL3899" s="160"/>
    </row>
    <row r="3900" spans="78:142">
      <c r="BZ3900" s="14"/>
      <c r="CA3900" s="245"/>
      <c r="CB3900"/>
      <c r="CF3900" s="71"/>
      <c r="CG3900" s="71"/>
      <c r="EL3900" s="160"/>
    </row>
    <row r="3901" spans="78:142">
      <c r="BZ3901" s="14"/>
      <c r="CA3901" s="245"/>
      <c r="CB3901"/>
      <c r="CF3901" s="71"/>
      <c r="CG3901" s="71"/>
      <c r="EL3901" s="160"/>
    </row>
    <row r="3902" spans="78:142">
      <c r="BZ3902" s="14"/>
      <c r="CA3902" s="245"/>
      <c r="CB3902"/>
      <c r="CF3902" s="71"/>
      <c r="CG3902" s="71"/>
      <c r="EL3902" s="160"/>
    </row>
    <row r="3903" spans="78:142">
      <c r="BZ3903" s="14"/>
      <c r="CA3903" s="245"/>
      <c r="CB3903"/>
      <c r="CF3903" s="71"/>
      <c r="CG3903" s="71"/>
      <c r="EL3903" s="160"/>
    </row>
    <row r="3904" spans="78:142">
      <c r="BZ3904" s="14"/>
      <c r="CA3904" s="245"/>
      <c r="CB3904"/>
      <c r="CF3904" s="71"/>
      <c r="CG3904" s="71"/>
      <c r="EL3904" s="160"/>
    </row>
    <row r="3905" spans="78:142">
      <c r="BZ3905" s="14"/>
      <c r="CA3905" s="245"/>
      <c r="CB3905"/>
      <c r="CF3905" s="71"/>
      <c r="CG3905" s="71"/>
      <c r="EL3905" s="160"/>
    </row>
    <row r="3906" spans="78:142">
      <c r="BZ3906" s="14"/>
      <c r="CA3906" s="245"/>
      <c r="CB3906"/>
      <c r="CF3906" s="71"/>
      <c r="CG3906" s="71"/>
      <c r="EL3906" s="160"/>
    </row>
    <row r="3907" spans="78:142">
      <c r="BZ3907" s="14"/>
      <c r="CA3907" s="245"/>
      <c r="CB3907"/>
      <c r="CF3907" s="71"/>
      <c r="CG3907" s="71"/>
      <c r="EL3907" s="160"/>
    </row>
    <row r="3908" spans="78:142">
      <c r="BZ3908" s="14"/>
      <c r="CA3908" s="245"/>
      <c r="CB3908"/>
      <c r="CF3908" s="71"/>
      <c r="CG3908" s="71"/>
      <c r="EL3908" s="160"/>
    </row>
    <row r="3909" spans="78:142">
      <c r="BZ3909" s="14"/>
      <c r="CA3909" s="245"/>
      <c r="CB3909"/>
      <c r="CF3909" s="71"/>
      <c r="CG3909" s="71"/>
      <c r="EL3909" s="160"/>
    </row>
    <row r="3910" spans="78:142">
      <c r="BZ3910" s="14"/>
      <c r="CA3910" s="245"/>
      <c r="CB3910"/>
      <c r="CF3910" s="71"/>
      <c r="CG3910" s="71"/>
      <c r="EL3910" s="160"/>
    </row>
    <row r="3911" spans="78:142">
      <c r="BZ3911" s="14"/>
      <c r="CA3911" s="245"/>
      <c r="CB3911"/>
      <c r="CF3911" s="71"/>
      <c r="CG3911" s="71"/>
      <c r="EL3911" s="160"/>
    </row>
    <row r="3912" spans="78:142">
      <c r="BZ3912" s="14"/>
      <c r="CA3912" s="245"/>
      <c r="CB3912"/>
      <c r="CF3912" s="71"/>
      <c r="CG3912" s="71"/>
      <c r="EL3912" s="160"/>
    </row>
    <row r="3913" spans="78:142">
      <c r="BZ3913" s="14"/>
      <c r="CA3913" s="245"/>
      <c r="CB3913"/>
      <c r="CF3913" s="71"/>
      <c r="CG3913" s="71"/>
      <c r="EL3913" s="160"/>
    </row>
    <row r="3914" spans="78:142">
      <c r="BZ3914" s="14"/>
      <c r="CA3914" s="245"/>
      <c r="CB3914"/>
      <c r="CF3914" s="71"/>
      <c r="CG3914" s="71"/>
      <c r="EL3914" s="160"/>
    </row>
    <row r="3915" spans="78:142">
      <c r="BZ3915" s="14"/>
      <c r="CA3915" s="245"/>
      <c r="CB3915"/>
      <c r="CF3915" s="71"/>
      <c r="CG3915" s="71"/>
      <c r="EL3915" s="160"/>
    </row>
    <row r="3916" spans="78:142">
      <c r="BZ3916" s="14"/>
      <c r="CA3916" s="245"/>
      <c r="CB3916"/>
      <c r="CF3916" s="71"/>
      <c r="CG3916" s="71"/>
      <c r="EL3916" s="160"/>
    </row>
    <row r="3917" spans="78:142">
      <c r="BZ3917" s="14"/>
      <c r="CA3917" s="245"/>
      <c r="CB3917"/>
      <c r="CF3917" s="71"/>
      <c r="CG3917" s="71"/>
      <c r="EL3917" s="160"/>
    </row>
    <row r="3918" spans="78:142">
      <c r="BZ3918" s="14"/>
      <c r="CA3918" s="245"/>
      <c r="CB3918"/>
      <c r="CF3918" s="71"/>
      <c r="CG3918" s="71"/>
      <c r="EL3918" s="160"/>
    </row>
    <row r="3919" spans="78:142">
      <c r="BZ3919" s="14"/>
      <c r="CA3919" s="245"/>
      <c r="CB3919"/>
      <c r="CF3919" s="71"/>
      <c r="CG3919" s="71"/>
      <c r="EL3919" s="160"/>
    </row>
    <row r="3920" spans="78:142">
      <c r="BZ3920" s="14"/>
      <c r="CA3920" s="245"/>
      <c r="CB3920"/>
      <c r="CF3920" s="71"/>
      <c r="CG3920" s="71"/>
      <c r="EL3920" s="160"/>
    </row>
    <row r="3921" spans="78:142">
      <c r="BZ3921" s="14"/>
      <c r="CA3921" s="245"/>
      <c r="CB3921"/>
      <c r="CF3921" s="71"/>
      <c r="CG3921" s="71"/>
      <c r="EL3921" s="160"/>
    </row>
    <row r="3922" spans="78:142">
      <c r="BZ3922" s="14"/>
      <c r="CA3922" s="245"/>
      <c r="CB3922"/>
      <c r="CF3922" s="71"/>
      <c r="CG3922" s="71"/>
      <c r="EL3922" s="160"/>
    </row>
    <row r="3923" spans="78:142">
      <c r="BZ3923" s="14"/>
      <c r="CA3923" s="245"/>
      <c r="CB3923"/>
      <c r="CF3923" s="71"/>
      <c r="CG3923" s="71"/>
      <c r="EL3923" s="160"/>
    </row>
    <row r="3924" spans="78:142">
      <c r="BZ3924" s="14"/>
      <c r="CA3924" s="245"/>
      <c r="CB3924"/>
      <c r="CF3924" s="71"/>
      <c r="CG3924" s="71"/>
      <c r="EL3924" s="160"/>
    </row>
    <row r="3925" spans="78:142">
      <c r="BZ3925" s="14"/>
      <c r="CA3925" s="245"/>
      <c r="CB3925"/>
      <c r="CF3925" s="71"/>
      <c r="CG3925" s="71"/>
      <c r="EL3925" s="160"/>
    </row>
    <row r="3926" spans="78:142">
      <c r="BZ3926" s="14"/>
      <c r="CA3926" s="245"/>
      <c r="CB3926"/>
      <c r="CF3926" s="71"/>
      <c r="CG3926" s="71"/>
      <c r="EL3926" s="160"/>
    </row>
    <row r="3927" spans="78:142">
      <c r="BZ3927" s="14"/>
      <c r="CA3927" s="245"/>
      <c r="CB3927"/>
      <c r="CF3927" s="71"/>
      <c r="CG3927" s="71"/>
      <c r="EL3927" s="160"/>
    </row>
    <row r="3928" spans="78:142">
      <c r="BZ3928" s="14"/>
      <c r="CA3928" s="245"/>
      <c r="CB3928"/>
      <c r="CF3928" s="71"/>
      <c r="CG3928" s="71"/>
      <c r="EL3928" s="160"/>
    </row>
    <row r="3929" spans="78:142">
      <c r="BZ3929" s="14"/>
      <c r="CA3929" s="245"/>
      <c r="CB3929"/>
      <c r="CF3929" s="71"/>
      <c r="CG3929" s="71"/>
      <c r="EL3929" s="160"/>
    </row>
    <row r="3930" spans="78:142">
      <c r="BZ3930" s="14"/>
      <c r="CA3930" s="245"/>
      <c r="CB3930"/>
      <c r="CF3930" s="71"/>
      <c r="CG3930" s="71"/>
      <c r="EL3930" s="160"/>
    </row>
    <row r="3931" spans="78:142">
      <c r="BZ3931" s="14"/>
      <c r="CA3931" s="245"/>
      <c r="CB3931"/>
      <c r="CF3931" s="71"/>
      <c r="CG3931" s="71"/>
      <c r="EL3931" s="160"/>
    </row>
    <row r="3932" spans="78:142">
      <c r="BZ3932" s="14"/>
      <c r="CA3932" s="245"/>
      <c r="CB3932"/>
      <c r="CF3932" s="71"/>
      <c r="CG3932" s="71"/>
      <c r="EL3932" s="160"/>
    </row>
    <row r="3933" spans="78:142">
      <c r="BZ3933" s="14"/>
      <c r="CA3933" s="245"/>
      <c r="CB3933"/>
      <c r="CF3933" s="71"/>
      <c r="CG3933" s="71"/>
      <c r="EL3933" s="160"/>
    </row>
    <row r="3934" spans="78:142">
      <c r="BZ3934" s="14"/>
      <c r="CA3934" s="245"/>
      <c r="CB3934"/>
      <c r="CF3934" s="71"/>
      <c r="CG3934" s="71"/>
      <c r="EL3934" s="160"/>
    </row>
    <row r="3935" spans="78:142">
      <c r="BZ3935" s="14"/>
      <c r="CA3935" s="245"/>
      <c r="CB3935"/>
      <c r="CF3935" s="71"/>
      <c r="CG3935" s="71"/>
      <c r="EL3935" s="160"/>
    </row>
    <row r="3936" spans="78:142">
      <c r="BZ3936" s="14"/>
      <c r="CA3936" s="245"/>
      <c r="CB3936"/>
      <c r="CF3936" s="71"/>
      <c r="CG3936" s="71"/>
      <c r="EL3936" s="160"/>
    </row>
    <row r="3937" spans="78:142">
      <c r="BZ3937" s="14"/>
      <c r="CA3937" s="245"/>
      <c r="CB3937"/>
      <c r="CF3937" s="71"/>
      <c r="CG3937" s="71"/>
      <c r="EL3937" s="160"/>
    </row>
    <row r="3938" spans="78:142">
      <c r="BZ3938" s="14"/>
      <c r="CA3938" s="245"/>
      <c r="CB3938"/>
      <c r="CF3938" s="71"/>
      <c r="CG3938" s="71"/>
      <c r="EL3938" s="160"/>
    </row>
    <row r="3939" spans="78:142">
      <c r="BZ3939" s="14"/>
      <c r="CA3939" s="245"/>
      <c r="CB3939"/>
      <c r="CF3939" s="71"/>
      <c r="CG3939" s="71"/>
      <c r="EL3939" s="160"/>
    </row>
    <row r="3940" spans="78:142">
      <c r="BZ3940" s="14"/>
      <c r="CA3940" s="245"/>
      <c r="CB3940"/>
      <c r="CF3940" s="71"/>
      <c r="CG3940" s="71"/>
      <c r="EL3940" s="160"/>
    </row>
    <row r="3941" spans="78:142">
      <c r="BZ3941" s="14"/>
      <c r="CA3941" s="245"/>
      <c r="CB3941"/>
      <c r="CF3941" s="71"/>
      <c r="CG3941" s="71"/>
      <c r="EL3941" s="160"/>
    </row>
    <row r="3942" spans="78:142">
      <c r="BZ3942" s="14"/>
      <c r="CA3942" s="245"/>
      <c r="CB3942"/>
      <c r="CF3942" s="71"/>
      <c r="CG3942" s="71"/>
      <c r="EL3942" s="160"/>
    </row>
    <row r="3943" spans="78:142">
      <c r="BZ3943" s="14"/>
      <c r="CA3943" s="245"/>
      <c r="CB3943"/>
      <c r="CF3943" s="71"/>
      <c r="CG3943" s="71"/>
      <c r="EL3943" s="160"/>
    </row>
    <row r="3944" spans="78:142">
      <c r="BZ3944" s="14"/>
      <c r="CA3944" s="245"/>
      <c r="CB3944"/>
      <c r="CF3944" s="71"/>
      <c r="CG3944" s="71"/>
      <c r="EL3944" s="160"/>
    </row>
    <row r="3945" spans="78:142">
      <c r="BZ3945" s="14"/>
      <c r="CA3945" s="245"/>
      <c r="CB3945"/>
      <c r="CF3945" s="71"/>
      <c r="CG3945" s="71"/>
      <c r="EL3945" s="160"/>
    </row>
    <row r="3946" spans="78:142">
      <c r="BZ3946" s="14"/>
      <c r="CA3946" s="245"/>
      <c r="CB3946"/>
      <c r="CF3946" s="71"/>
      <c r="CG3946" s="71"/>
      <c r="EL3946" s="160"/>
    </row>
    <row r="3947" spans="78:142">
      <c r="BZ3947" s="14"/>
      <c r="CA3947" s="245"/>
      <c r="CB3947"/>
      <c r="CF3947" s="71"/>
      <c r="CG3947" s="71"/>
      <c r="EL3947" s="160"/>
    </row>
    <row r="3948" spans="78:142">
      <c r="BZ3948" s="14"/>
      <c r="CA3948" s="245"/>
      <c r="CB3948"/>
      <c r="CF3948" s="71"/>
      <c r="CG3948" s="71"/>
      <c r="EL3948" s="160"/>
    </row>
    <row r="3949" spans="78:142">
      <c r="BZ3949" s="14"/>
      <c r="CA3949" s="245"/>
      <c r="CB3949"/>
      <c r="CF3949" s="71"/>
      <c r="CG3949" s="71"/>
      <c r="EL3949" s="160"/>
    </row>
    <row r="3950" spans="78:142">
      <c r="BZ3950" s="14"/>
      <c r="CA3950" s="245"/>
      <c r="CB3950"/>
      <c r="CF3950" s="71"/>
      <c r="CG3950" s="71"/>
      <c r="EL3950" s="160"/>
    </row>
    <row r="3951" spans="78:142">
      <c r="BZ3951" s="14"/>
      <c r="CA3951" s="245"/>
      <c r="CB3951"/>
      <c r="CF3951" s="71"/>
      <c r="CG3951" s="71"/>
      <c r="EL3951" s="160"/>
    </row>
    <row r="3952" spans="78:142">
      <c r="BZ3952" s="14"/>
      <c r="CA3952" s="245"/>
      <c r="CB3952"/>
      <c r="CF3952" s="71"/>
      <c r="CG3952" s="71"/>
      <c r="EL3952" s="160"/>
    </row>
    <row r="3953" spans="78:142">
      <c r="BZ3953" s="14"/>
      <c r="CA3953" s="245"/>
      <c r="CB3953"/>
      <c r="CF3953" s="71"/>
      <c r="CG3953" s="71"/>
      <c r="EL3953" s="160"/>
    </row>
    <row r="3954" spans="78:142">
      <c r="BZ3954" s="14"/>
      <c r="CA3954" s="245"/>
      <c r="CB3954"/>
      <c r="CF3954" s="71"/>
      <c r="CG3954" s="71"/>
      <c r="EL3954" s="160"/>
    </row>
    <row r="3955" spans="78:142">
      <c r="BZ3955" s="14"/>
      <c r="CA3955" s="245"/>
      <c r="CB3955"/>
      <c r="CF3955" s="71"/>
      <c r="CG3955" s="71"/>
      <c r="EL3955" s="160"/>
    </row>
    <row r="3956" spans="78:142">
      <c r="BZ3956" s="14"/>
      <c r="CA3956" s="245"/>
      <c r="CB3956"/>
      <c r="CF3956" s="71"/>
      <c r="CG3956" s="71"/>
      <c r="EL3956" s="160"/>
    </row>
    <row r="3957" spans="78:142">
      <c r="BZ3957" s="14"/>
      <c r="CA3957" s="245"/>
      <c r="CB3957"/>
      <c r="CF3957" s="71"/>
      <c r="CG3957" s="71"/>
      <c r="EL3957" s="160"/>
    </row>
    <row r="3958" spans="78:142">
      <c r="BZ3958" s="14"/>
      <c r="CA3958" s="245"/>
      <c r="CB3958"/>
      <c r="CF3958" s="71"/>
      <c r="CG3958" s="71"/>
      <c r="EL3958" s="160"/>
    </row>
    <row r="3959" spans="78:142">
      <c r="BZ3959" s="14"/>
      <c r="CA3959" s="245"/>
      <c r="CB3959"/>
      <c r="CF3959" s="71"/>
      <c r="CG3959" s="71"/>
      <c r="EL3959" s="160"/>
    </row>
    <row r="3960" spans="78:142">
      <c r="BZ3960" s="14"/>
      <c r="CA3960" s="245"/>
      <c r="CB3960"/>
      <c r="CF3960" s="71"/>
      <c r="CG3960" s="71"/>
      <c r="EL3960" s="160"/>
    </row>
    <row r="3961" spans="78:142">
      <c r="BZ3961" s="14"/>
      <c r="CA3961" s="245"/>
      <c r="CB3961"/>
      <c r="CF3961" s="71"/>
      <c r="CG3961" s="71"/>
      <c r="EL3961" s="160"/>
    </row>
    <row r="3962" spans="78:142">
      <c r="BZ3962" s="14"/>
      <c r="CA3962" s="245"/>
      <c r="CB3962"/>
      <c r="CF3962" s="71"/>
      <c r="CG3962" s="71"/>
      <c r="EL3962" s="160"/>
    </row>
    <row r="3963" spans="78:142">
      <c r="BZ3963" s="14"/>
      <c r="CA3963" s="245"/>
      <c r="CB3963"/>
      <c r="CF3963" s="71"/>
      <c r="CG3963" s="71"/>
      <c r="EL3963" s="160"/>
    </row>
    <row r="3964" spans="78:142">
      <c r="BZ3964" s="14"/>
      <c r="CA3964" s="245"/>
      <c r="CB3964"/>
      <c r="CF3964" s="71"/>
      <c r="CG3964" s="71"/>
      <c r="EL3964" s="160"/>
    </row>
    <row r="3965" spans="78:142">
      <c r="BZ3965" s="14"/>
      <c r="CA3965" s="245"/>
      <c r="CB3965"/>
      <c r="CF3965" s="71"/>
      <c r="CG3965" s="71"/>
      <c r="EL3965" s="160"/>
    </row>
    <row r="3966" spans="78:142">
      <c r="BZ3966" s="14"/>
      <c r="CA3966" s="245"/>
      <c r="CB3966"/>
      <c r="CF3966" s="71"/>
      <c r="CG3966" s="71"/>
      <c r="EL3966" s="160"/>
    </row>
    <row r="3967" spans="78:142">
      <c r="BZ3967" s="14"/>
      <c r="CA3967" s="245"/>
      <c r="CB3967"/>
      <c r="CF3967" s="71"/>
      <c r="CG3967" s="71"/>
      <c r="EL3967" s="160"/>
    </row>
    <row r="3968" spans="78:142">
      <c r="BZ3968" s="14"/>
      <c r="CA3968" s="245"/>
      <c r="CB3968"/>
      <c r="CF3968" s="71"/>
      <c r="CG3968" s="71"/>
      <c r="EL3968" s="160"/>
    </row>
    <row r="3969" spans="78:142">
      <c r="BZ3969" s="14"/>
      <c r="CA3969" s="245"/>
      <c r="CB3969"/>
      <c r="CF3969" s="71"/>
      <c r="CG3969" s="71"/>
      <c r="EL3969" s="160"/>
    </row>
    <row r="3970" spans="78:142">
      <c r="BZ3970" s="14"/>
      <c r="CA3970" s="245"/>
      <c r="CB3970"/>
      <c r="CF3970" s="71"/>
      <c r="CG3970" s="71"/>
      <c r="EL3970" s="160"/>
    </row>
    <row r="3971" spans="78:142">
      <c r="BZ3971" s="14"/>
      <c r="CA3971" s="245"/>
      <c r="CB3971"/>
      <c r="CF3971" s="71"/>
      <c r="CG3971" s="71"/>
      <c r="EL3971" s="160"/>
    </row>
    <row r="3972" spans="78:142">
      <c r="BZ3972" s="14"/>
      <c r="CA3972" s="245"/>
      <c r="CB3972"/>
      <c r="CF3972" s="71"/>
      <c r="CG3972" s="71"/>
      <c r="EL3972" s="160"/>
    </row>
    <row r="3973" spans="78:142">
      <c r="BZ3973" s="14"/>
      <c r="CA3973" s="245"/>
      <c r="CB3973"/>
      <c r="CF3973" s="71"/>
      <c r="CG3973" s="71"/>
      <c r="EL3973" s="160"/>
    </row>
    <row r="3974" spans="78:142">
      <c r="BZ3974" s="14"/>
      <c r="CA3974" s="245"/>
      <c r="CB3974"/>
      <c r="CF3974" s="71"/>
      <c r="CG3974" s="71"/>
      <c r="EL3974" s="160"/>
    </row>
    <row r="3975" spans="78:142">
      <c r="BZ3975" s="14"/>
      <c r="CA3975" s="245"/>
      <c r="CB3975"/>
      <c r="CF3975" s="71"/>
      <c r="CG3975" s="71"/>
      <c r="EL3975" s="160"/>
    </row>
    <row r="3976" spans="78:142">
      <c r="BZ3976" s="14"/>
      <c r="CA3976" s="245"/>
      <c r="CB3976"/>
      <c r="CF3976" s="71"/>
      <c r="CG3976" s="71"/>
      <c r="EL3976" s="160"/>
    </row>
    <row r="3977" spans="78:142">
      <c r="BZ3977" s="14"/>
      <c r="CA3977" s="245"/>
      <c r="CB3977"/>
      <c r="CF3977" s="71"/>
      <c r="CG3977" s="71"/>
      <c r="EL3977" s="160"/>
    </row>
    <row r="3978" spans="78:142">
      <c r="BZ3978" s="14"/>
      <c r="CA3978" s="245"/>
      <c r="CB3978"/>
      <c r="CF3978" s="71"/>
      <c r="CG3978" s="71"/>
      <c r="EL3978" s="160"/>
    </row>
    <row r="3979" spans="78:142">
      <c r="BZ3979" s="14"/>
      <c r="CA3979" s="245"/>
      <c r="CB3979"/>
      <c r="CF3979" s="71"/>
      <c r="CG3979" s="71"/>
      <c r="EL3979" s="160"/>
    </row>
    <row r="3980" spans="78:142">
      <c r="BZ3980" s="14"/>
      <c r="CA3980" s="245"/>
      <c r="CB3980"/>
      <c r="CF3980" s="71"/>
      <c r="CG3980" s="71"/>
      <c r="EL3980" s="160"/>
    </row>
    <row r="3981" spans="78:142">
      <c r="BZ3981" s="14"/>
      <c r="CA3981" s="245"/>
      <c r="CB3981"/>
      <c r="CF3981" s="71"/>
      <c r="CG3981" s="71"/>
      <c r="EL3981" s="160"/>
    </row>
    <row r="3982" spans="78:142">
      <c r="BZ3982" s="14"/>
      <c r="CA3982" s="245"/>
      <c r="CB3982"/>
      <c r="CF3982" s="71"/>
      <c r="CG3982" s="71"/>
      <c r="EL3982" s="160"/>
    </row>
    <row r="3983" spans="78:142">
      <c r="BZ3983" s="14"/>
      <c r="CA3983" s="245"/>
      <c r="CB3983"/>
      <c r="CF3983" s="71"/>
      <c r="CG3983" s="71"/>
      <c r="EL3983" s="160"/>
    </row>
    <row r="3984" spans="78:142">
      <c r="BZ3984" s="14"/>
      <c r="CA3984" s="245"/>
      <c r="CB3984"/>
      <c r="CF3984" s="71"/>
      <c r="CG3984" s="71"/>
      <c r="EL3984" s="160"/>
    </row>
    <row r="3985" spans="78:142">
      <c r="BZ3985" s="14"/>
      <c r="CA3985" s="245"/>
      <c r="CB3985"/>
      <c r="CF3985" s="71"/>
      <c r="CG3985" s="71"/>
      <c r="EL3985" s="160"/>
    </row>
    <row r="3986" spans="78:142">
      <c r="BZ3986" s="14"/>
      <c r="CA3986" s="245"/>
      <c r="CB3986"/>
      <c r="CF3986" s="71"/>
      <c r="CG3986" s="71"/>
      <c r="EL3986" s="160"/>
    </row>
    <row r="3987" spans="78:142">
      <c r="BZ3987" s="14"/>
      <c r="CA3987" s="245"/>
      <c r="CB3987"/>
      <c r="CF3987" s="71"/>
      <c r="CG3987" s="71"/>
      <c r="EL3987" s="160"/>
    </row>
    <row r="3988" spans="78:142">
      <c r="BZ3988" s="14"/>
      <c r="CA3988" s="245"/>
      <c r="CB3988"/>
      <c r="CF3988" s="71"/>
      <c r="CG3988" s="71"/>
      <c r="EL3988" s="160"/>
    </row>
    <row r="3989" spans="78:142">
      <c r="BZ3989" s="14"/>
      <c r="CA3989" s="245"/>
      <c r="CB3989"/>
      <c r="CF3989" s="71"/>
      <c r="CG3989" s="71"/>
      <c r="EL3989" s="160"/>
    </row>
    <row r="3990" spans="78:142">
      <c r="BZ3990" s="14"/>
      <c r="CA3990" s="245"/>
      <c r="CB3990"/>
      <c r="CF3990" s="71"/>
      <c r="CG3990" s="71"/>
      <c r="EL3990" s="160"/>
    </row>
    <row r="3991" spans="78:142">
      <c r="BZ3991" s="14"/>
      <c r="CA3991" s="245"/>
      <c r="CB3991"/>
      <c r="CF3991" s="71"/>
      <c r="CG3991" s="71"/>
      <c r="EL3991" s="160"/>
    </row>
    <row r="3992" spans="78:142">
      <c r="BZ3992" s="14"/>
      <c r="CA3992" s="245"/>
      <c r="CB3992"/>
      <c r="CF3992" s="71"/>
      <c r="CG3992" s="71"/>
      <c r="EL3992" s="160"/>
    </row>
    <row r="3993" spans="78:142">
      <c r="BZ3993" s="14"/>
      <c r="CA3993" s="245"/>
      <c r="CB3993"/>
      <c r="CF3993" s="71"/>
      <c r="CG3993" s="71"/>
      <c r="EL3993" s="160"/>
    </row>
    <row r="3994" spans="78:142">
      <c r="BZ3994" s="14"/>
      <c r="CA3994" s="245"/>
      <c r="CB3994"/>
      <c r="CF3994" s="71"/>
      <c r="CG3994" s="71"/>
      <c r="EL3994" s="160"/>
    </row>
    <row r="3995" spans="78:142">
      <c r="BZ3995" s="14"/>
      <c r="CA3995" s="245"/>
      <c r="CB3995"/>
      <c r="CF3995" s="71"/>
      <c r="CG3995" s="71"/>
      <c r="EL3995" s="160"/>
    </row>
    <row r="3996" spans="78:142">
      <c r="BZ3996" s="14"/>
      <c r="CA3996" s="245"/>
      <c r="CB3996"/>
      <c r="CF3996" s="71"/>
      <c r="CG3996" s="71"/>
      <c r="EL3996" s="160"/>
    </row>
    <row r="3997" spans="78:142">
      <c r="BZ3997" s="14"/>
      <c r="CA3997" s="245"/>
      <c r="CB3997"/>
      <c r="CF3997" s="71"/>
      <c r="CG3997" s="71"/>
      <c r="EL3997" s="160"/>
    </row>
    <row r="3998" spans="78:142">
      <c r="BZ3998" s="14"/>
      <c r="CA3998" s="245"/>
      <c r="CB3998"/>
      <c r="CF3998" s="71"/>
      <c r="CG3998" s="71"/>
      <c r="EL3998" s="160"/>
    </row>
    <row r="3999" spans="78:142">
      <c r="BZ3999" s="14"/>
      <c r="CA3999" s="245"/>
      <c r="CB3999"/>
      <c r="CF3999" s="71"/>
      <c r="CG3999" s="71"/>
      <c r="EL3999" s="160"/>
    </row>
    <row r="4000" spans="78:142">
      <c r="BZ4000" s="14"/>
      <c r="CA4000" s="245"/>
      <c r="CB4000"/>
      <c r="CF4000" s="71"/>
      <c r="CG4000" s="71"/>
      <c r="EL4000" s="160"/>
    </row>
    <row r="4001" spans="78:142">
      <c r="BZ4001" s="14"/>
      <c r="CA4001" s="245"/>
      <c r="CB4001"/>
      <c r="CF4001" s="71"/>
      <c r="CG4001" s="71"/>
      <c r="EL4001" s="160"/>
    </row>
    <row r="4002" spans="78:142">
      <c r="BZ4002" s="14"/>
      <c r="CA4002" s="245"/>
      <c r="CB4002"/>
      <c r="CF4002" s="71"/>
      <c r="CG4002" s="71"/>
      <c r="EL4002" s="160"/>
    </row>
    <row r="4003" spans="78:142">
      <c r="BZ4003" s="14"/>
      <c r="CA4003" s="245"/>
      <c r="CB4003"/>
      <c r="CF4003" s="71"/>
      <c r="CG4003" s="71"/>
      <c r="EL4003" s="160"/>
    </row>
    <row r="4004" spans="78:142">
      <c r="BZ4004" s="14"/>
      <c r="CA4004" s="245"/>
      <c r="CB4004"/>
      <c r="CF4004" s="71"/>
      <c r="CG4004" s="71"/>
      <c r="EL4004" s="160"/>
    </row>
    <row r="4005" spans="78:142">
      <c r="BZ4005" s="14"/>
      <c r="CA4005" s="245"/>
      <c r="CB4005"/>
      <c r="CF4005" s="71"/>
      <c r="CG4005" s="71"/>
      <c r="EL4005" s="160"/>
    </row>
    <row r="4006" spans="78:142">
      <c r="BZ4006" s="14"/>
      <c r="CA4006" s="245"/>
      <c r="CB4006"/>
      <c r="CF4006" s="71"/>
      <c r="CG4006" s="71"/>
      <c r="EL4006" s="160"/>
    </row>
    <row r="4007" spans="78:142">
      <c r="BZ4007" s="14"/>
      <c r="CA4007" s="245"/>
      <c r="CB4007"/>
      <c r="CF4007" s="71"/>
      <c r="CG4007" s="71"/>
      <c r="EL4007" s="160"/>
    </row>
    <row r="4008" spans="78:142">
      <c r="BZ4008" s="14"/>
      <c r="CA4008" s="245"/>
      <c r="CB4008"/>
      <c r="CF4008" s="71"/>
      <c r="CG4008" s="71"/>
      <c r="EL4008" s="160"/>
    </row>
    <row r="4009" spans="78:142">
      <c r="BZ4009" s="14"/>
      <c r="CA4009" s="245"/>
      <c r="CB4009"/>
      <c r="CF4009" s="71"/>
      <c r="CG4009" s="71"/>
      <c r="EL4009" s="160"/>
    </row>
    <row r="4010" spans="78:142">
      <c r="BZ4010" s="14"/>
      <c r="CA4010" s="245"/>
      <c r="CB4010"/>
      <c r="CF4010" s="71"/>
      <c r="CG4010" s="71"/>
      <c r="EL4010" s="160"/>
    </row>
    <row r="4011" spans="78:142">
      <c r="BZ4011" s="14"/>
      <c r="CA4011" s="245"/>
      <c r="CB4011"/>
      <c r="CF4011" s="71"/>
      <c r="CG4011" s="71"/>
      <c r="EL4011" s="160"/>
    </row>
    <row r="4012" spans="78:142">
      <c r="BZ4012" s="14"/>
      <c r="CA4012" s="245"/>
      <c r="CB4012"/>
      <c r="CF4012" s="71"/>
      <c r="CG4012" s="71"/>
      <c r="EL4012" s="160"/>
    </row>
    <row r="4013" spans="78:142">
      <c r="BZ4013" s="14"/>
      <c r="CA4013" s="245"/>
      <c r="CB4013"/>
      <c r="CF4013" s="71"/>
      <c r="CG4013" s="71"/>
      <c r="EL4013" s="160"/>
    </row>
    <row r="4014" spans="78:142">
      <c r="BZ4014" s="14"/>
      <c r="CA4014" s="245"/>
      <c r="CB4014"/>
      <c r="CF4014" s="71"/>
      <c r="CG4014" s="71"/>
      <c r="EL4014" s="160"/>
    </row>
    <row r="4015" spans="78:142">
      <c r="BZ4015" s="14"/>
      <c r="CA4015" s="245"/>
      <c r="CB4015"/>
      <c r="CF4015" s="71"/>
      <c r="CG4015" s="71"/>
      <c r="EL4015" s="160"/>
    </row>
    <row r="4016" spans="78:142">
      <c r="BZ4016" s="14"/>
      <c r="CA4016" s="245"/>
      <c r="CB4016"/>
      <c r="CF4016" s="71"/>
      <c r="CG4016" s="71"/>
      <c r="EL4016" s="160"/>
    </row>
    <row r="4017" spans="78:142">
      <c r="BZ4017" s="14"/>
      <c r="CA4017" s="245"/>
      <c r="CB4017"/>
      <c r="CF4017" s="71"/>
      <c r="CG4017" s="71"/>
      <c r="EL4017" s="160"/>
    </row>
    <row r="4018" spans="78:142">
      <c r="BZ4018" s="14"/>
      <c r="CA4018" s="245"/>
      <c r="CB4018"/>
      <c r="CF4018" s="71"/>
      <c r="CG4018" s="71"/>
      <c r="EL4018" s="160"/>
    </row>
    <row r="4019" spans="78:142">
      <c r="BZ4019" s="14"/>
      <c r="CA4019" s="245"/>
      <c r="CB4019"/>
      <c r="CF4019" s="71"/>
      <c r="CG4019" s="71"/>
      <c r="EL4019" s="160"/>
    </row>
    <row r="4020" spans="78:142">
      <c r="BZ4020" s="14"/>
      <c r="CA4020" s="245"/>
      <c r="CB4020"/>
      <c r="CF4020" s="71"/>
      <c r="CG4020" s="71"/>
      <c r="EL4020" s="160"/>
    </row>
    <row r="4021" spans="78:142">
      <c r="BZ4021" s="14"/>
      <c r="CA4021" s="245"/>
      <c r="CB4021"/>
      <c r="CF4021" s="71"/>
      <c r="CG4021" s="71"/>
      <c r="EL4021" s="160"/>
    </row>
    <row r="4022" spans="78:142">
      <c r="BZ4022" s="14"/>
      <c r="CA4022" s="245"/>
      <c r="CB4022"/>
      <c r="CF4022" s="71"/>
      <c r="CG4022" s="71"/>
      <c r="EL4022" s="160"/>
    </row>
    <row r="4023" spans="78:142">
      <c r="BZ4023" s="14"/>
      <c r="CA4023" s="245"/>
      <c r="CB4023"/>
      <c r="CF4023" s="71"/>
      <c r="CG4023" s="71"/>
      <c r="EL4023" s="160"/>
    </row>
    <row r="4024" spans="78:142">
      <c r="BZ4024" s="14"/>
      <c r="CA4024" s="245"/>
      <c r="CB4024"/>
      <c r="CF4024" s="71"/>
      <c r="CG4024" s="71"/>
      <c r="EL4024" s="160"/>
    </row>
    <row r="4025" spans="78:142">
      <c r="BZ4025" s="14"/>
      <c r="CA4025" s="245"/>
      <c r="CB4025"/>
      <c r="CF4025" s="71"/>
      <c r="CG4025" s="71"/>
      <c r="EL4025" s="160"/>
    </row>
    <row r="4026" spans="78:142">
      <c r="BZ4026" s="14"/>
      <c r="CA4026" s="245"/>
      <c r="CB4026"/>
      <c r="CF4026" s="71"/>
      <c r="CG4026" s="71"/>
      <c r="EL4026" s="160"/>
    </row>
    <row r="4027" spans="78:142">
      <c r="BZ4027" s="14"/>
      <c r="CA4027" s="245"/>
      <c r="CB4027"/>
      <c r="CF4027" s="71"/>
      <c r="CG4027" s="71"/>
      <c r="EL4027" s="160"/>
    </row>
    <row r="4028" spans="78:142">
      <c r="BZ4028" s="14"/>
      <c r="CA4028" s="245"/>
      <c r="CB4028"/>
      <c r="CF4028" s="71"/>
      <c r="CG4028" s="71"/>
      <c r="EL4028" s="160"/>
    </row>
    <row r="4029" spans="78:142">
      <c r="BZ4029" s="14"/>
      <c r="CA4029" s="245"/>
      <c r="CB4029"/>
      <c r="CF4029" s="71"/>
      <c r="CG4029" s="71"/>
      <c r="EL4029" s="160"/>
    </row>
    <row r="4030" spans="78:142">
      <c r="BZ4030" s="14"/>
      <c r="CA4030" s="245"/>
      <c r="CB4030"/>
      <c r="CF4030" s="71"/>
      <c r="CG4030" s="71"/>
      <c r="EL4030" s="160"/>
    </row>
    <row r="4031" spans="78:142">
      <c r="BZ4031" s="14"/>
      <c r="CA4031" s="245"/>
      <c r="CB4031"/>
      <c r="CF4031" s="71"/>
      <c r="CG4031" s="71"/>
      <c r="EL4031" s="160"/>
    </row>
    <row r="4032" spans="78:142">
      <c r="BZ4032" s="14"/>
      <c r="CA4032" s="245"/>
      <c r="CB4032"/>
      <c r="CF4032" s="71"/>
      <c r="CG4032" s="71"/>
      <c r="EL4032" s="160"/>
    </row>
    <row r="4033" spans="78:142">
      <c r="BZ4033" s="14"/>
      <c r="CA4033" s="245"/>
      <c r="CB4033"/>
      <c r="CF4033" s="71"/>
      <c r="CG4033" s="71"/>
      <c r="EL4033" s="160"/>
    </row>
    <row r="4034" spans="78:142">
      <c r="BZ4034" s="14"/>
      <c r="CA4034" s="245"/>
      <c r="CB4034"/>
      <c r="CF4034" s="71"/>
      <c r="CG4034" s="71"/>
      <c r="EL4034" s="160"/>
    </row>
    <row r="4035" spans="78:142">
      <c r="BZ4035" s="14"/>
      <c r="CA4035" s="245"/>
      <c r="CB4035"/>
      <c r="CF4035" s="71"/>
      <c r="CG4035" s="71"/>
      <c r="EL4035" s="160"/>
    </row>
    <row r="4036" spans="78:142">
      <c r="BZ4036" s="14"/>
      <c r="CA4036" s="245"/>
      <c r="CB4036"/>
      <c r="CF4036" s="71"/>
      <c r="CG4036" s="71"/>
      <c r="EL4036" s="160"/>
    </row>
    <row r="4037" spans="78:142">
      <c r="BZ4037" s="14"/>
      <c r="CA4037" s="245"/>
      <c r="CB4037"/>
      <c r="CF4037" s="71"/>
      <c r="CG4037" s="71"/>
      <c r="EL4037" s="160"/>
    </row>
    <row r="4038" spans="78:142">
      <c r="BZ4038" s="14"/>
      <c r="CA4038" s="245"/>
      <c r="CB4038"/>
      <c r="CF4038" s="71"/>
      <c r="CG4038" s="71"/>
      <c r="EL4038" s="160"/>
    </row>
    <row r="4039" spans="78:142">
      <c r="BZ4039" s="14"/>
      <c r="CA4039" s="245"/>
      <c r="CB4039"/>
      <c r="CF4039" s="71"/>
      <c r="CG4039" s="71"/>
      <c r="EL4039" s="160"/>
    </row>
    <row r="4040" spans="78:142">
      <c r="BZ4040" s="14"/>
      <c r="CA4040" s="245"/>
      <c r="CB4040"/>
      <c r="CF4040" s="71"/>
      <c r="CG4040" s="71"/>
      <c r="EL4040" s="160"/>
    </row>
    <row r="4041" spans="78:142">
      <c r="BZ4041" s="14"/>
      <c r="CA4041" s="245"/>
      <c r="CB4041"/>
      <c r="CF4041" s="71"/>
      <c r="CG4041" s="71"/>
      <c r="EL4041" s="160"/>
    </row>
    <row r="4042" spans="78:142">
      <c r="BZ4042" s="14"/>
      <c r="CA4042" s="245"/>
      <c r="CB4042"/>
      <c r="CF4042" s="71"/>
      <c r="CG4042" s="71"/>
      <c r="EL4042" s="160"/>
    </row>
    <row r="4043" spans="78:142">
      <c r="BZ4043" s="14"/>
      <c r="CA4043" s="245"/>
      <c r="CB4043"/>
      <c r="CF4043" s="71"/>
      <c r="CG4043" s="71"/>
      <c r="EL4043" s="160"/>
    </row>
    <row r="4044" spans="78:142">
      <c r="BZ4044" s="14"/>
      <c r="CA4044" s="245"/>
      <c r="CB4044"/>
      <c r="CF4044" s="71"/>
      <c r="CG4044" s="71"/>
      <c r="EL4044" s="160"/>
    </row>
    <row r="4045" spans="78:142">
      <c r="BZ4045" s="14"/>
      <c r="CA4045" s="245"/>
      <c r="CB4045"/>
      <c r="CF4045" s="71"/>
      <c r="CG4045" s="71"/>
      <c r="EL4045" s="160"/>
    </row>
    <row r="4046" spans="78:142">
      <c r="BZ4046" s="14"/>
      <c r="CA4046" s="245"/>
      <c r="CB4046"/>
      <c r="CF4046" s="71"/>
      <c r="CG4046" s="71"/>
      <c r="EL4046" s="160"/>
    </row>
    <row r="4047" spans="78:142">
      <c r="BZ4047" s="14"/>
      <c r="CA4047" s="245"/>
      <c r="CB4047"/>
      <c r="CF4047" s="71"/>
      <c r="CG4047" s="71"/>
      <c r="EL4047" s="160"/>
    </row>
    <row r="4048" spans="78:142">
      <c r="BZ4048" s="14"/>
      <c r="CA4048" s="245"/>
      <c r="CB4048"/>
      <c r="CF4048" s="71"/>
      <c r="CG4048" s="71"/>
      <c r="EL4048" s="160"/>
    </row>
    <row r="4049" spans="78:142">
      <c r="BZ4049" s="14"/>
      <c r="CA4049" s="245"/>
      <c r="CB4049"/>
      <c r="CF4049" s="71"/>
      <c r="CG4049" s="71"/>
      <c r="EL4049" s="160"/>
    </row>
    <row r="4050" spans="78:142">
      <c r="BZ4050" s="14"/>
      <c r="CA4050" s="245"/>
      <c r="CB4050"/>
      <c r="CF4050" s="71"/>
      <c r="CG4050" s="71"/>
      <c r="EL4050" s="160"/>
    </row>
    <row r="4051" spans="78:142">
      <c r="BZ4051" s="14"/>
      <c r="CA4051" s="245"/>
      <c r="CB4051"/>
      <c r="CF4051" s="71"/>
      <c r="CG4051" s="71"/>
      <c r="EL4051" s="160"/>
    </row>
    <row r="4052" spans="78:142">
      <c r="BZ4052" s="14"/>
      <c r="CA4052" s="245"/>
      <c r="CB4052"/>
      <c r="CF4052" s="71"/>
      <c r="CG4052" s="71"/>
      <c r="EL4052" s="160"/>
    </row>
    <row r="4053" spans="78:142">
      <c r="BZ4053" s="14"/>
      <c r="CA4053" s="245"/>
      <c r="CB4053"/>
      <c r="CF4053" s="71"/>
      <c r="CG4053" s="71"/>
      <c r="EL4053" s="160"/>
    </row>
    <row r="4054" spans="78:142">
      <c r="BZ4054" s="14"/>
      <c r="CA4054" s="245"/>
      <c r="CB4054"/>
      <c r="CF4054" s="71"/>
      <c r="CG4054" s="71"/>
      <c r="EL4054" s="160"/>
    </row>
    <row r="4055" spans="78:142">
      <c r="BZ4055" s="14"/>
      <c r="CA4055" s="245"/>
      <c r="CB4055"/>
      <c r="CF4055" s="71"/>
      <c r="CG4055" s="71"/>
      <c r="EL4055" s="160"/>
    </row>
    <row r="4056" spans="78:142">
      <c r="BZ4056" s="14"/>
      <c r="CA4056" s="245"/>
      <c r="CB4056"/>
      <c r="CF4056" s="71"/>
      <c r="CG4056" s="71"/>
      <c r="EL4056" s="160"/>
    </row>
    <row r="4057" spans="78:142">
      <c r="BZ4057" s="14"/>
      <c r="CA4057" s="245"/>
      <c r="CB4057"/>
      <c r="CF4057" s="71"/>
      <c r="CG4057" s="71"/>
      <c r="EL4057" s="160"/>
    </row>
    <row r="4058" spans="78:142">
      <c r="BZ4058" s="14"/>
      <c r="CA4058" s="245"/>
      <c r="CB4058"/>
      <c r="CF4058" s="71"/>
      <c r="CG4058" s="71"/>
      <c r="EL4058" s="160"/>
    </row>
    <row r="4059" spans="78:142">
      <c r="BZ4059" s="14"/>
      <c r="CA4059" s="245"/>
      <c r="CB4059"/>
      <c r="CF4059" s="71"/>
      <c r="CG4059" s="71"/>
      <c r="EL4059" s="160"/>
    </row>
    <row r="4060" spans="78:142">
      <c r="BZ4060" s="14"/>
      <c r="CA4060" s="245"/>
      <c r="CB4060"/>
      <c r="CF4060" s="71"/>
      <c r="CG4060" s="71"/>
      <c r="EL4060" s="160"/>
    </row>
    <row r="4061" spans="78:142">
      <c r="BZ4061" s="14"/>
      <c r="CA4061" s="245"/>
      <c r="CB4061"/>
      <c r="CF4061" s="71"/>
      <c r="CG4061" s="71"/>
      <c r="EL4061" s="160"/>
    </row>
    <row r="4062" spans="78:142">
      <c r="BZ4062" s="14"/>
      <c r="CA4062" s="245"/>
      <c r="CB4062"/>
      <c r="CF4062" s="71"/>
      <c r="CG4062" s="71"/>
      <c r="EL4062" s="160"/>
    </row>
    <row r="4063" spans="78:142">
      <c r="BZ4063" s="14"/>
      <c r="CA4063" s="245"/>
      <c r="CB4063"/>
      <c r="CF4063" s="71"/>
      <c r="CG4063" s="71"/>
      <c r="EL4063" s="160"/>
    </row>
    <row r="4064" spans="78:142">
      <c r="BZ4064" s="14"/>
      <c r="CA4064" s="245"/>
      <c r="CB4064"/>
      <c r="CF4064" s="71"/>
      <c r="CG4064" s="71"/>
      <c r="EL4064" s="160"/>
    </row>
    <row r="4065" spans="78:142">
      <c r="BZ4065" s="14"/>
      <c r="CA4065" s="245"/>
      <c r="CB4065"/>
      <c r="CF4065" s="71"/>
      <c r="CG4065" s="71"/>
      <c r="EL4065" s="160"/>
    </row>
    <row r="4066" spans="78:142">
      <c r="BZ4066" s="14"/>
      <c r="CA4066" s="245"/>
      <c r="CB4066"/>
      <c r="CF4066" s="71"/>
      <c r="CG4066" s="71"/>
      <c r="EL4066" s="160"/>
    </row>
    <row r="4067" spans="78:142">
      <c r="BZ4067" s="14"/>
      <c r="CA4067" s="245"/>
      <c r="CB4067"/>
      <c r="CF4067" s="71"/>
      <c r="CG4067" s="71"/>
      <c r="EL4067" s="160"/>
    </row>
    <row r="4068" spans="78:142">
      <c r="BZ4068" s="14"/>
      <c r="CA4068" s="245"/>
      <c r="CB4068"/>
      <c r="CF4068" s="71"/>
      <c r="CG4068" s="71"/>
      <c r="EL4068" s="160"/>
    </row>
    <row r="4069" spans="78:142">
      <c r="BZ4069" s="14"/>
      <c r="CA4069" s="245"/>
      <c r="CB4069"/>
      <c r="CF4069" s="71"/>
      <c r="CG4069" s="71"/>
      <c r="EL4069" s="160"/>
    </row>
    <row r="4070" spans="78:142">
      <c r="BZ4070" s="14"/>
      <c r="CA4070" s="245"/>
      <c r="CB4070"/>
      <c r="CF4070" s="71"/>
      <c r="CG4070" s="71"/>
      <c r="EL4070" s="160"/>
    </row>
    <row r="4071" spans="78:142">
      <c r="BZ4071" s="14"/>
      <c r="CA4071" s="245"/>
      <c r="CB4071"/>
      <c r="CF4071" s="71"/>
      <c r="CG4071" s="71"/>
      <c r="EL4071" s="160"/>
    </row>
    <row r="4072" spans="78:142">
      <c r="BZ4072" s="14"/>
      <c r="CA4072" s="245"/>
      <c r="CB4072"/>
      <c r="CF4072" s="71"/>
      <c r="CG4072" s="71"/>
      <c r="EL4072" s="160"/>
    </row>
    <row r="4073" spans="78:142">
      <c r="BZ4073" s="14"/>
      <c r="CA4073" s="245"/>
      <c r="CB4073"/>
      <c r="CF4073" s="71"/>
      <c r="CG4073" s="71"/>
      <c r="EL4073" s="160"/>
    </row>
    <row r="4074" spans="78:142">
      <c r="BZ4074" s="14"/>
      <c r="CA4074" s="245"/>
      <c r="CB4074"/>
      <c r="CF4074" s="71"/>
      <c r="CG4074" s="71"/>
      <c r="EL4074" s="160"/>
    </row>
    <row r="4075" spans="78:142">
      <c r="BZ4075" s="14"/>
      <c r="CA4075" s="109"/>
      <c r="CB4075"/>
      <c r="CF4075" s="71"/>
      <c r="CG4075" s="71"/>
      <c r="EL4075" s="160"/>
    </row>
    <row r="4076" spans="78:142">
      <c r="BZ4076" s="14"/>
      <c r="CA4076" s="109"/>
      <c r="CB4076"/>
      <c r="CF4076" s="71"/>
      <c r="CG4076" s="71"/>
      <c r="EL4076" s="160"/>
    </row>
    <row r="4077" spans="78:142">
      <c r="BZ4077" s="14"/>
      <c r="CA4077" s="109"/>
      <c r="CB4077"/>
      <c r="CF4077" s="71"/>
      <c r="CG4077" s="71"/>
      <c r="EL4077" s="160"/>
    </row>
    <row r="4078" spans="78:142">
      <c r="BZ4078" s="14"/>
      <c r="CA4078" s="109"/>
      <c r="CB4078"/>
      <c r="CF4078" s="71"/>
      <c r="CG4078" s="71"/>
      <c r="EL4078" s="160"/>
    </row>
    <row r="4079" spans="78:142">
      <c r="BZ4079" s="14"/>
      <c r="CA4079" s="109"/>
      <c r="CB4079"/>
      <c r="CF4079" s="71"/>
      <c r="CG4079" s="71"/>
      <c r="EL4079" s="160"/>
    </row>
    <row r="4080" spans="78:142">
      <c r="BZ4080" s="14"/>
      <c r="CA4080" s="109"/>
      <c r="CB4080"/>
      <c r="CF4080" s="71"/>
      <c r="CG4080" s="71"/>
      <c r="EL4080" s="160"/>
    </row>
    <row r="4081" spans="78:142">
      <c r="BZ4081" s="14"/>
      <c r="CA4081" s="109"/>
      <c r="CB4081"/>
      <c r="CF4081" s="71"/>
      <c r="CG4081" s="71"/>
      <c r="EL4081" s="160"/>
    </row>
    <row r="4082" spans="78:142">
      <c r="BZ4082" s="14"/>
      <c r="CA4082" s="109"/>
      <c r="CB4082"/>
      <c r="CF4082" s="71"/>
      <c r="CG4082" s="71"/>
      <c r="EL4082" s="160"/>
    </row>
    <row r="4083" spans="78:142">
      <c r="BZ4083" s="14"/>
      <c r="CA4083" s="109"/>
      <c r="CB4083"/>
      <c r="CF4083" s="71"/>
      <c r="CG4083" s="71"/>
      <c r="EL4083" s="160"/>
    </row>
    <row r="4084" spans="78:142">
      <c r="BZ4084" s="14"/>
      <c r="CA4084" s="109"/>
      <c r="CB4084"/>
      <c r="CF4084" s="71"/>
      <c r="CG4084" s="71"/>
      <c r="EL4084" s="160"/>
    </row>
    <row r="4085" spans="78:142">
      <c r="BZ4085" s="14"/>
      <c r="CA4085" s="109"/>
      <c r="CB4085"/>
      <c r="CF4085" s="71"/>
      <c r="CG4085" s="71"/>
      <c r="EL4085" s="160"/>
    </row>
    <row r="4086" spans="78:142">
      <c r="BZ4086" s="14"/>
      <c r="CA4086" s="109"/>
      <c r="CB4086"/>
      <c r="CF4086" s="71"/>
      <c r="CG4086" s="71"/>
      <c r="EL4086" s="160"/>
    </row>
    <row r="4087" spans="78:142">
      <c r="BZ4087" s="14"/>
      <c r="CA4087" s="109"/>
      <c r="CB4087"/>
      <c r="CF4087" s="71"/>
      <c r="CG4087" s="71"/>
      <c r="EL4087" s="160"/>
    </row>
    <row r="4088" spans="78:142">
      <c r="BZ4088" s="14"/>
      <c r="CA4088" s="109"/>
      <c r="CB4088"/>
      <c r="CF4088" s="71"/>
      <c r="CG4088" s="71"/>
      <c r="EL4088" s="160"/>
    </row>
    <row r="4089" spans="78:142">
      <c r="BZ4089" s="14"/>
      <c r="CA4089" s="109"/>
      <c r="CB4089"/>
      <c r="CF4089" s="71"/>
      <c r="CG4089" s="71"/>
      <c r="EL4089" s="160"/>
    </row>
    <row r="4090" spans="78:142">
      <c r="BZ4090" s="14"/>
      <c r="CA4090" s="109"/>
      <c r="CB4090"/>
      <c r="CF4090" s="71"/>
      <c r="CG4090" s="71"/>
      <c r="EL4090" s="160"/>
    </row>
    <row r="4091" spans="78:142">
      <c r="BZ4091" s="14"/>
      <c r="CA4091" s="109"/>
      <c r="CB4091"/>
      <c r="CF4091" s="71"/>
      <c r="CG4091" s="71"/>
      <c r="EL4091" s="160"/>
    </row>
    <row r="4092" spans="78:142">
      <c r="BZ4092" s="14"/>
      <c r="CA4092" s="109"/>
      <c r="CB4092"/>
      <c r="CF4092" s="71"/>
      <c r="CG4092" s="71"/>
      <c r="EL4092" s="160"/>
    </row>
    <row r="4093" spans="78:142">
      <c r="BZ4093" s="14"/>
      <c r="CA4093" s="109"/>
      <c r="CB4093"/>
      <c r="CF4093" s="71"/>
      <c r="CG4093" s="71"/>
      <c r="EL4093" s="160"/>
    </row>
    <row r="4094" spans="78:142">
      <c r="BZ4094" s="14"/>
      <c r="CA4094" s="109"/>
      <c r="CB4094"/>
      <c r="CF4094" s="71"/>
      <c r="CG4094" s="71"/>
      <c r="EL4094" s="160"/>
    </row>
    <row r="4095" spans="78:142">
      <c r="BZ4095" s="14"/>
      <c r="CA4095" s="109"/>
      <c r="CB4095"/>
      <c r="CF4095" s="71"/>
      <c r="CG4095" s="71"/>
      <c r="EL4095" s="160"/>
    </row>
    <row r="4096" spans="78:142">
      <c r="BZ4096" s="14"/>
      <c r="CA4096" s="109"/>
      <c r="CB4096"/>
      <c r="CF4096" s="71"/>
      <c r="CG4096" s="71"/>
      <c r="EL4096" s="160"/>
    </row>
    <row r="4097" spans="78:142">
      <c r="BZ4097" s="14"/>
      <c r="CA4097" s="109"/>
      <c r="CB4097"/>
      <c r="CF4097" s="71"/>
      <c r="CG4097" s="71"/>
      <c r="EL4097" s="160"/>
    </row>
    <row r="4098" spans="78:142">
      <c r="BZ4098" s="14"/>
      <c r="CA4098" s="109"/>
      <c r="CB4098"/>
      <c r="CF4098" s="71"/>
      <c r="CG4098" s="71"/>
      <c r="EL4098" s="160"/>
    </row>
    <row r="4099" spans="78:142">
      <c r="BZ4099" s="14"/>
      <c r="CA4099" s="109"/>
      <c r="CB4099"/>
      <c r="CF4099" s="71"/>
      <c r="CG4099" s="71"/>
      <c r="EL4099" s="160"/>
    </row>
    <row r="4100" spans="78:142">
      <c r="BZ4100" s="14"/>
      <c r="CA4100" s="109"/>
      <c r="CB4100"/>
      <c r="CF4100" s="71"/>
      <c r="CG4100" s="71"/>
      <c r="EL4100" s="160"/>
    </row>
    <row r="4101" spans="78:142">
      <c r="BZ4101" s="14"/>
      <c r="CA4101" s="109"/>
      <c r="CB4101"/>
      <c r="CF4101" s="71"/>
      <c r="CG4101" s="71"/>
      <c r="EL4101" s="160"/>
    </row>
    <row r="4102" spans="78:142">
      <c r="BZ4102" s="14"/>
      <c r="CA4102" s="109"/>
      <c r="CB4102"/>
      <c r="CF4102" s="71"/>
      <c r="CG4102" s="71"/>
      <c r="EL4102" s="160"/>
    </row>
    <row r="4103" spans="78:142">
      <c r="BZ4103" s="14"/>
      <c r="CA4103" s="109"/>
      <c r="CB4103"/>
      <c r="CF4103" s="71"/>
      <c r="CG4103" s="71"/>
      <c r="EL4103" s="160"/>
    </row>
    <row r="4104" spans="78:142">
      <c r="BZ4104" s="14"/>
      <c r="CA4104" s="109"/>
      <c r="CB4104"/>
      <c r="CF4104" s="71"/>
      <c r="CG4104" s="71"/>
      <c r="EL4104" s="160"/>
    </row>
    <row r="4105" spans="78:142">
      <c r="BZ4105" s="14"/>
      <c r="CA4105" s="109"/>
      <c r="CB4105"/>
      <c r="CF4105" s="71"/>
      <c r="CG4105" s="71"/>
      <c r="EL4105" s="160"/>
    </row>
    <row r="4106" spans="78:142">
      <c r="BZ4106" s="14"/>
      <c r="CA4106" s="109"/>
      <c r="CB4106"/>
      <c r="CF4106" s="71"/>
      <c r="CG4106" s="71"/>
      <c r="EL4106" s="160"/>
    </row>
    <row r="4107" spans="78:142">
      <c r="BZ4107" s="14"/>
      <c r="CA4107" s="109"/>
      <c r="CB4107"/>
      <c r="CF4107" s="71"/>
      <c r="CG4107" s="71"/>
      <c r="EL4107" s="160"/>
    </row>
    <row r="4108" spans="78:142">
      <c r="BZ4108" s="14"/>
      <c r="CA4108" s="109"/>
      <c r="CB4108"/>
      <c r="CF4108" s="71"/>
      <c r="CG4108" s="71"/>
      <c r="EL4108" s="160"/>
    </row>
    <row r="4109" spans="78:142">
      <c r="BZ4109" s="14"/>
      <c r="CA4109" s="109"/>
      <c r="CB4109"/>
      <c r="CF4109" s="71"/>
      <c r="CG4109" s="71"/>
      <c r="EL4109" s="160"/>
    </row>
    <row r="4110" spans="78:142">
      <c r="BZ4110" s="14"/>
      <c r="CA4110" s="109"/>
      <c r="CB4110"/>
      <c r="CF4110" s="71"/>
      <c r="CG4110" s="71"/>
      <c r="EL4110" s="160"/>
    </row>
    <row r="4111" spans="78:142">
      <c r="BZ4111" s="14"/>
      <c r="CA4111" s="109"/>
      <c r="CB4111"/>
      <c r="CF4111" s="71"/>
      <c r="CG4111" s="71"/>
      <c r="EL4111" s="160"/>
    </row>
    <row r="4112" spans="78:142">
      <c r="BZ4112" s="14"/>
      <c r="CA4112" s="109"/>
      <c r="CB4112"/>
      <c r="CF4112" s="71"/>
      <c r="CG4112" s="71"/>
      <c r="EL4112" s="160"/>
    </row>
    <row r="4113" spans="78:142">
      <c r="BZ4113" s="14"/>
      <c r="CA4113" s="109"/>
      <c r="CB4113"/>
      <c r="CF4113" s="71"/>
      <c r="CG4113" s="71"/>
      <c r="EL4113" s="160"/>
    </row>
    <row r="4114" spans="78:142">
      <c r="BZ4114" s="14"/>
      <c r="CA4114" s="109"/>
      <c r="CB4114"/>
      <c r="CF4114" s="71"/>
      <c r="CG4114" s="71"/>
      <c r="EL4114" s="160"/>
    </row>
    <row r="4115" spans="78:142">
      <c r="BZ4115" s="14"/>
      <c r="CA4115" s="109"/>
      <c r="CB4115"/>
      <c r="CF4115" s="71"/>
      <c r="CG4115" s="71"/>
      <c r="EL4115" s="160"/>
    </row>
    <row r="4116" spans="78:142">
      <c r="BZ4116" s="14"/>
      <c r="CA4116" s="109"/>
      <c r="CB4116"/>
      <c r="CF4116" s="71"/>
      <c r="CG4116" s="71"/>
      <c r="EL4116" s="160"/>
    </row>
    <row r="4117" spans="78:142">
      <c r="BZ4117" s="14"/>
      <c r="CA4117" s="109"/>
      <c r="CB4117"/>
      <c r="CF4117" s="71"/>
      <c r="CG4117" s="71"/>
      <c r="EL4117" s="160"/>
    </row>
    <row r="4118" spans="78:142">
      <c r="BZ4118" s="14"/>
      <c r="CA4118" s="109"/>
      <c r="CB4118"/>
      <c r="CF4118" s="71"/>
      <c r="CG4118" s="71"/>
      <c r="EL4118" s="160"/>
    </row>
    <row r="4119" spans="78:142">
      <c r="BZ4119" s="302"/>
      <c r="CA4119" s="109"/>
      <c r="CB4119"/>
      <c r="CF4119" s="71"/>
      <c r="CG4119" s="71"/>
      <c r="EL4119" s="160"/>
    </row>
    <row r="4120" spans="78:142">
      <c r="BZ4120" s="14"/>
      <c r="CA4120" s="109"/>
      <c r="CB4120"/>
      <c r="CF4120" s="71"/>
      <c r="CG4120" s="71"/>
      <c r="EL4120" s="160"/>
    </row>
    <row r="4121" spans="78:142">
      <c r="BZ4121" s="14"/>
      <c r="CA4121" s="109"/>
      <c r="CB4121"/>
      <c r="CF4121" s="71"/>
      <c r="CG4121" s="71"/>
      <c r="EL4121" s="160"/>
    </row>
    <row r="4122" spans="78:142">
      <c r="BZ4122" s="14"/>
      <c r="CA4122" s="109"/>
      <c r="CB4122"/>
      <c r="CF4122" s="71"/>
      <c r="CG4122" s="71"/>
      <c r="EL4122" s="160"/>
    </row>
    <row r="4123" spans="78:142">
      <c r="BZ4123" s="14"/>
      <c r="CA4123" s="109"/>
      <c r="CB4123"/>
      <c r="CF4123" s="71"/>
      <c r="CG4123" s="71"/>
      <c r="EL4123" s="160"/>
    </row>
    <row r="4124" spans="78:142">
      <c r="BZ4124" s="14"/>
      <c r="CA4124" s="109"/>
      <c r="CB4124"/>
      <c r="CF4124" s="71"/>
      <c r="CG4124" s="71"/>
      <c r="EL4124" s="160"/>
    </row>
    <row r="4125" spans="78:142">
      <c r="BZ4125" s="14"/>
      <c r="CA4125" s="109"/>
      <c r="CB4125"/>
      <c r="CF4125" s="71"/>
      <c r="CG4125" s="71"/>
      <c r="EL4125" s="160"/>
    </row>
    <row r="4126" spans="78:142">
      <c r="BZ4126" s="14"/>
      <c r="CA4126" s="109"/>
      <c r="CB4126"/>
      <c r="CF4126" s="71"/>
      <c r="CG4126" s="71"/>
      <c r="EL4126" s="160"/>
    </row>
    <row r="4127" spans="78:142">
      <c r="BZ4127" s="14"/>
      <c r="CA4127" s="109"/>
      <c r="CB4127"/>
      <c r="CF4127" s="71"/>
      <c r="CG4127" s="71"/>
      <c r="EL4127" s="160"/>
    </row>
    <row r="4128" spans="78:142">
      <c r="BZ4128" s="14"/>
      <c r="CA4128" s="109"/>
      <c r="CB4128"/>
      <c r="CF4128" s="71"/>
      <c r="CG4128" s="71"/>
      <c r="EL4128" s="160"/>
    </row>
    <row r="4129" spans="78:142">
      <c r="BZ4129" s="14"/>
      <c r="CA4129" s="109"/>
      <c r="CB4129"/>
      <c r="CF4129" s="71"/>
      <c r="CG4129" s="71"/>
      <c r="EL4129" s="160"/>
    </row>
    <row r="4130" spans="78:142">
      <c r="BZ4130" s="14"/>
      <c r="CA4130" s="109"/>
      <c r="CB4130"/>
      <c r="CF4130" s="71"/>
      <c r="CG4130" s="71"/>
      <c r="EL4130" s="160"/>
    </row>
    <row r="4131" spans="78:142">
      <c r="BZ4131" s="14"/>
      <c r="CA4131" s="109"/>
      <c r="CB4131"/>
      <c r="CF4131" s="71"/>
      <c r="CG4131" s="71"/>
      <c r="EL4131" s="160"/>
    </row>
    <row r="4132" spans="78:142">
      <c r="BZ4132" s="14"/>
      <c r="CA4132" s="109"/>
      <c r="CB4132"/>
      <c r="CF4132" s="71"/>
      <c r="CG4132" s="71"/>
      <c r="EL4132" s="160"/>
    </row>
    <row r="4133" spans="78:142">
      <c r="BZ4133" s="14"/>
      <c r="CA4133" s="109"/>
      <c r="CB4133"/>
      <c r="CF4133" s="71"/>
      <c r="CG4133" s="71"/>
      <c r="EL4133" s="160"/>
    </row>
    <row r="4134" spans="78:142">
      <c r="BZ4134" s="14"/>
      <c r="CA4134" s="109"/>
      <c r="CB4134"/>
      <c r="CF4134" s="71"/>
      <c r="CG4134" s="71"/>
      <c r="EL4134" s="160"/>
    </row>
    <row r="4135" spans="78:142">
      <c r="BZ4135" s="14"/>
      <c r="CA4135" s="109"/>
      <c r="CB4135"/>
      <c r="CF4135" s="71"/>
      <c r="CG4135" s="71"/>
      <c r="EL4135" s="160"/>
    </row>
    <row r="4136" spans="78:142">
      <c r="BZ4136" s="14"/>
      <c r="CA4136" s="109"/>
      <c r="CB4136"/>
      <c r="CF4136" s="71"/>
      <c r="CG4136" s="71"/>
      <c r="EL4136" s="160"/>
    </row>
    <row r="4137" spans="78:142">
      <c r="BZ4137" s="14"/>
      <c r="CA4137" s="109"/>
      <c r="CB4137"/>
      <c r="CF4137" s="71"/>
      <c r="CG4137" s="71"/>
      <c r="EL4137" s="160"/>
    </row>
    <row r="4138" spans="78:142">
      <c r="BZ4138" s="14"/>
      <c r="CA4138" s="109"/>
      <c r="CB4138"/>
      <c r="CF4138" s="71"/>
      <c r="CG4138" s="71"/>
      <c r="EL4138" s="160"/>
    </row>
    <row r="4139" spans="78:142">
      <c r="BZ4139" s="14"/>
      <c r="CA4139" s="109"/>
      <c r="CB4139"/>
      <c r="CF4139" s="71"/>
      <c r="CG4139" s="71"/>
      <c r="EL4139" s="160"/>
    </row>
    <row r="4140" spans="78:142">
      <c r="BZ4140" s="14"/>
      <c r="CA4140" s="109"/>
      <c r="CB4140"/>
      <c r="CF4140" s="71"/>
      <c r="CG4140" s="71"/>
      <c r="EL4140" s="160"/>
    </row>
    <row r="4141" spans="78:142">
      <c r="BZ4141" s="14"/>
      <c r="CA4141" s="109"/>
      <c r="CB4141"/>
      <c r="CF4141" s="71"/>
      <c r="CG4141" s="71"/>
      <c r="EL4141" s="160"/>
    </row>
    <row r="4142" spans="78:142">
      <c r="BZ4142" s="14"/>
      <c r="CA4142" s="109"/>
      <c r="CB4142"/>
      <c r="CF4142" s="71"/>
      <c r="CG4142" s="71"/>
      <c r="EL4142" s="160"/>
    </row>
    <row r="4143" spans="78:142">
      <c r="BZ4143" s="14"/>
      <c r="CA4143" s="109"/>
      <c r="CB4143"/>
      <c r="CF4143" s="71"/>
      <c r="CG4143" s="71"/>
      <c r="EL4143" s="160"/>
    </row>
    <row r="4144" spans="78:142">
      <c r="BZ4144" s="14"/>
      <c r="CA4144" s="109"/>
      <c r="CB4144"/>
      <c r="CF4144" s="71"/>
      <c r="CG4144" s="71"/>
      <c r="EL4144" s="160"/>
    </row>
    <row r="4145" spans="78:142">
      <c r="BZ4145" s="14"/>
      <c r="CA4145" s="109"/>
      <c r="CB4145"/>
      <c r="CF4145" s="71"/>
      <c r="CG4145" s="71"/>
      <c r="EL4145" s="160"/>
    </row>
    <row r="4146" spans="78:142">
      <c r="BZ4146" s="14"/>
      <c r="CA4146" s="109"/>
      <c r="CB4146"/>
      <c r="CF4146" s="71"/>
      <c r="CG4146" s="71"/>
      <c r="EL4146" s="160"/>
    </row>
    <row r="4147" spans="78:142">
      <c r="BZ4147" s="14"/>
      <c r="CA4147" s="109"/>
      <c r="CB4147"/>
      <c r="CF4147" s="71"/>
      <c r="CG4147" s="71"/>
      <c r="EL4147" s="160"/>
    </row>
    <row r="4148" spans="78:142">
      <c r="BZ4148" s="14"/>
      <c r="CA4148" s="109"/>
      <c r="CB4148"/>
      <c r="CF4148" s="71"/>
      <c r="CG4148" s="71"/>
      <c r="EL4148" s="160"/>
    </row>
    <row r="4149" spans="78:142">
      <c r="BZ4149" s="14"/>
      <c r="CA4149" s="109"/>
      <c r="CB4149"/>
      <c r="CF4149" s="71"/>
      <c r="CG4149" s="71"/>
      <c r="EL4149" s="160"/>
    </row>
    <row r="4150" spans="78:142">
      <c r="BZ4150" s="14"/>
      <c r="CA4150" s="109"/>
      <c r="CB4150"/>
      <c r="CF4150" s="71"/>
      <c r="CG4150" s="71"/>
      <c r="EL4150" s="160"/>
    </row>
    <row r="4151" spans="78:142">
      <c r="BZ4151" s="14"/>
      <c r="CA4151" s="109"/>
      <c r="CB4151"/>
      <c r="CF4151" s="71"/>
      <c r="CG4151" s="71"/>
      <c r="EL4151" s="160"/>
    </row>
    <row r="4152" spans="78:142">
      <c r="BZ4152" s="14"/>
      <c r="CA4152" s="109"/>
      <c r="CB4152"/>
      <c r="CF4152" s="71"/>
      <c r="CG4152" s="71"/>
      <c r="EL4152" s="160"/>
    </row>
    <row r="4153" spans="78:142">
      <c r="BZ4153" s="14"/>
      <c r="CA4153" s="109"/>
      <c r="CB4153"/>
      <c r="CF4153" s="71"/>
      <c r="CG4153" s="71"/>
      <c r="EL4153" s="160"/>
    </row>
    <row r="4154" spans="78:142">
      <c r="BZ4154" s="14"/>
      <c r="CA4154" s="109"/>
      <c r="CB4154"/>
      <c r="CF4154" s="71"/>
      <c r="CG4154" s="71"/>
      <c r="EL4154" s="160"/>
    </row>
    <row r="4155" spans="78:142">
      <c r="BZ4155" s="14"/>
      <c r="CA4155" s="109"/>
      <c r="CB4155"/>
      <c r="CF4155" s="71"/>
      <c r="CG4155" s="71"/>
      <c r="EL4155" s="160"/>
    </row>
    <row r="4156" spans="78:142">
      <c r="BZ4156" s="14"/>
      <c r="CA4156" s="109"/>
      <c r="CB4156"/>
      <c r="CF4156" s="71"/>
      <c r="CG4156" s="71"/>
      <c r="EL4156" s="160"/>
    </row>
    <row r="4157" spans="78:142">
      <c r="BZ4157" s="14"/>
      <c r="CA4157" s="109"/>
      <c r="CB4157"/>
      <c r="CF4157" s="71"/>
      <c r="CG4157" s="71"/>
      <c r="EL4157" s="160"/>
    </row>
    <row r="4158" spans="78:142">
      <c r="BZ4158" s="14"/>
      <c r="CA4158" s="109"/>
      <c r="CB4158"/>
      <c r="CF4158" s="71"/>
      <c r="CG4158" s="71"/>
      <c r="EL4158" s="160"/>
    </row>
    <row r="4159" spans="78:142">
      <c r="BZ4159" s="14"/>
      <c r="CA4159" s="109"/>
      <c r="CB4159"/>
      <c r="CF4159" s="71"/>
      <c r="CG4159" s="71"/>
      <c r="EL4159" s="160"/>
    </row>
    <row r="4160" spans="78:142">
      <c r="BZ4160" s="14"/>
      <c r="CA4160" s="109"/>
      <c r="CB4160"/>
      <c r="CF4160" s="71"/>
      <c r="CG4160" s="71"/>
      <c r="EL4160" s="160"/>
    </row>
    <row r="4161" spans="78:142">
      <c r="BZ4161" s="14"/>
      <c r="CA4161" s="109"/>
      <c r="CB4161"/>
      <c r="CF4161" s="71"/>
      <c r="CG4161" s="71"/>
      <c r="EL4161" s="160"/>
    </row>
    <row r="4162" spans="78:142">
      <c r="BZ4162" s="14"/>
      <c r="CA4162" s="109"/>
      <c r="CB4162"/>
      <c r="CF4162" s="71"/>
      <c r="CG4162" s="71"/>
      <c r="EL4162" s="160"/>
    </row>
    <row r="4163" spans="78:142">
      <c r="BZ4163" s="14"/>
      <c r="CA4163" s="109"/>
      <c r="CB4163"/>
      <c r="CF4163" s="71"/>
      <c r="CG4163" s="71"/>
      <c r="EL4163" s="160"/>
    </row>
    <row r="4164" spans="78:142">
      <c r="BZ4164" s="14"/>
      <c r="CA4164" s="109"/>
      <c r="CB4164"/>
      <c r="CF4164" s="71"/>
      <c r="CG4164" s="71"/>
      <c r="EL4164" s="160"/>
    </row>
    <row r="4165" spans="78:142">
      <c r="BZ4165" s="14"/>
      <c r="CA4165" s="109"/>
      <c r="CB4165"/>
      <c r="CF4165" s="71"/>
      <c r="CG4165" s="71"/>
      <c r="EL4165" s="160"/>
    </row>
    <row r="4166" spans="78:142">
      <c r="BZ4166" s="14"/>
      <c r="CA4166" s="109"/>
      <c r="CB4166"/>
      <c r="CF4166" s="71"/>
      <c r="CG4166" s="71"/>
      <c r="EL4166" s="160"/>
    </row>
    <row r="4167" spans="78:142">
      <c r="BZ4167" s="14"/>
      <c r="CA4167" s="109"/>
      <c r="CB4167"/>
      <c r="CF4167" s="71"/>
      <c r="CG4167" s="71"/>
      <c r="EL4167" s="160"/>
    </row>
    <row r="4168" spans="78:142">
      <c r="BZ4168" s="14"/>
      <c r="CA4168" s="109"/>
      <c r="CB4168"/>
      <c r="CF4168" s="71"/>
      <c r="CG4168" s="71"/>
      <c r="EL4168" s="160"/>
    </row>
    <row r="4169" spans="78:142">
      <c r="BZ4169" s="14"/>
      <c r="CA4169" s="109"/>
      <c r="CB4169"/>
      <c r="CF4169" s="71"/>
      <c r="CG4169" s="71"/>
      <c r="EL4169" s="160"/>
    </row>
    <row r="4170" spans="78:142">
      <c r="BZ4170" s="14"/>
      <c r="CA4170" s="109"/>
      <c r="CB4170"/>
      <c r="CF4170" s="71"/>
      <c r="CG4170" s="71"/>
      <c r="EL4170" s="160"/>
    </row>
    <row r="4171" spans="78:142">
      <c r="BZ4171" s="14"/>
      <c r="CA4171" s="109"/>
      <c r="CB4171"/>
      <c r="CF4171" s="71"/>
      <c r="CG4171" s="71"/>
      <c r="EL4171" s="160"/>
    </row>
    <row r="4172" spans="78:142">
      <c r="BZ4172" s="14"/>
      <c r="CA4172" s="109"/>
      <c r="CB4172"/>
      <c r="CF4172" s="71"/>
      <c r="CG4172" s="71"/>
      <c r="EL4172" s="160"/>
    </row>
    <row r="4173" spans="78:142">
      <c r="BZ4173" s="14"/>
      <c r="CA4173" s="109"/>
      <c r="CB4173"/>
      <c r="CF4173" s="71"/>
      <c r="CG4173" s="71"/>
      <c r="EL4173" s="160"/>
    </row>
    <row r="4174" spans="78:142">
      <c r="BZ4174" s="14"/>
      <c r="CA4174" s="109"/>
      <c r="CB4174"/>
      <c r="CF4174" s="71"/>
      <c r="CG4174" s="71"/>
      <c r="EL4174" s="160"/>
    </row>
    <row r="4175" spans="78:142">
      <c r="BZ4175" s="14"/>
      <c r="CA4175" s="109"/>
      <c r="CB4175"/>
      <c r="CF4175" s="71"/>
      <c r="CG4175" s="71"/>
      <c r="EL4175" s="160"/>
    </row>
    <row r="4176" spans="78:142">
      <c r="BZ4176" s="14"/>
      <c r="CA4176" s="109"/>
      <c r="CB4176"/>
      <c r="CF4176" s="71"/>
      <c r="CG4176" s="71"/>
      <c r="EL4176" s="160"/>
    </row>
    <row r="4177" spans="78:142">
      <c r="BZ4177" s="14"/>
      <c r="CA4177" s="109"/>
      <c r="CB4177"/>
      <c r="CF4177" s="71"/>
      <c r="CG4177" s="71"/>
      <c r="EL4177" s="160"/>
    </row>
    <row r="4178" spans="78:142">
      <c r="BZ4178" s="14"/>
      <c r="CA4178" s="109"/>
      <c r="CB4178"/>
      <c r="CF4178" s="71"/>
      <c r="CG4178" s="71"/>
      <c r="EL4178" s="160"/>
    </row>
    <row r="4179" spans="78:142">
      <c r="BZ4179" s="14"/>
      <c r="CA4179" s="109"/>
      <c r="CB4179"/>
      <c r="CF4179" s="71"/>
      <c r="CG4179" s="71"/>
      <c r="EL4179" s="160"/>
    </row>
    <row r="4180" spans="78:142">
      <c r="BZ4180" s="14"/>
      <c r="CA4180" s="109"/>
      <c r="CB4180"/>
      <c r="CF4180" s="71"/>
      <c r="CG4180" s="71"/>
      <c r="EL4180" s="160"/>
    </row>
    <row r="4181" spans="78:142">
      <c r="BZ4181" s="14"/>
      <c r="CA4181" s="109"/>
      <c r="CB4181"/>
      <c r="CF4181" s="71"/>
      <c r="CG4181" s="71"/>
      <c r="EL4181" s="160"/>
    </row>
    <row r="4182" spans="78:142">
      <c r="BZ4182" s="14"/>
      <c r="CA4182" s="109"/>
      <c r="CB4182"/>
      <c r="CF4182" s="71"/>
      <c r="CG4182" s="71"/>
      <c r="EL4182" s="160"/>
    </row>
    <row r="4183" spans="78:142">
      <c r="BZ4183" s="14"/>
      <c r="CA4183" s="109"/>
      <c r="CB4183"/>
      <c r="CF4183" s="71"/>
      <c r="CG4183" s="71"/>
      <c r="EL4183" s="160"/>
    </row>
    <row r="4184" spans="78:142">
      <c r="BZ4184" s="14"/>
      <c r="CA4184" s="109"/>
      <c r="CB4184"/>
      <c r="CF4184" s="71"/>
      <c r="CG4184" s="71"/>
      <c r="EL4184" s="160"/>
    </row>
    <row r="4185" spans="78:142">
      <c r="BZ4185" s="14"/>
      <c r="CA4185" s="109"/>
      <c r="CB4185"/>
      <c r="CF4185" s="71"/>
      <c r="CG4185" s="71"/>
      <c r="EL4185" s="160"/>
    </row>
    <row r="4186" spans="78:142">
      <c r="BZ4186" s="14"/>
      <c r="CA4186" s="109"/>
      <c r="CB4186"/>
      <c r="CF4186" s="71"/>
      <c r="CG4186" s="71"/>
      <c r="EL4186" s="160"/>
    </row>
    <row r="4187" spans="78:142">
      <c r="BZ4187" s="14"/>
      <c r="CA4187" s="109"/>
      <c r="CB4187"/>
      <c r="CF4187" s="71"/>
      <c r="CG4187" s="71"/>
      <c r="EL4187" s="160"/>
    </row>
    <row r="4188" spans="78:142">
      <c r="BZ4188" s="14"/>
      <c r="CA4188" s="109"/>
      <c r="CB4188"/>
      <c r="CF4188" s="71"/>
      <c r="CG4188" s="71"/>
      <c r="EL4188" s="160"/>
    </row>
    <row r="4189" spans="78:142">
      <c r="BZ4189" s="14"/>
      <c r="CA4189" s="109"/>
      <c r="CB4189"/>
      <c r="CF4189" s="71"/>
      <c r="CG4189" s="71"/>
      <c r="EL4189" s="160"/>
    </row>
    <row r="4190" spans="78:142">
      <c r="BZ4190" s="14"/>
      <c r="CA4190" s="109"/>
      <c r="CB4190"/>
      <c r="CF4190" s="71"/>
      <c r="CG4190" s="71"/>
      <c r="EL4190" s="160"/>
    </row>
    <row r="4191" spans="78:142">
      <c r="BZ4191" s="14"/>
      <c r="CA4191" s="109"/>
      <c r="CB4191"/>
      <c r="CF4191" s="71"/>
      <c r="CG4191" s="71"/>
      <c r="EL4191" s="160"/>
    </row>
    <row r="4192" spans="78:142">
      <c r="BZ4192" s="14"/>
      <c r="CA4192" s="109"/>
      <c r="CB4192"/>
      <c r="CF4192" s="71"/>
      <c r="CG4192" s="71"/>
      <c r="EL4192" s="160"/>
    </row>
    <row r="4193" spans="78:142">
      <c r="BZ4193" s="14"/>
      <c r="CA4193" s="109"/>
      <c r="CB4193"/>
      <c r="CF4193" s="71"/>
      <c r="CG4193" s="71"/>
      <c r="EL4193" s="160"/>
    </row>
    <row r="4194" spans="78:142">
      <c r="BZ4194" s="14"/>
      <c r="CA4194" s="109"/>
      <c r="CB4194"/>
      <c r="CF4194" s="71"/>
      <c r="CG4194" s="71"/>
      <c r="EL4194" s="160"/>
    </row>
    <row r="4195" spans="78:142">
      <c r="BZ4195" s="14"/>
      <c r="CA4195" s="109"/>
      <c r="CB4195"/>
      <c r="CF4195" s="71"/>
      <c r="CG4195" s="71"/>
      <c r="EL4195" s="160"/>
    </row>
    <row r="4196" spans="78:142">
      <c r="BZ4196" s="14"/>
      <c r="CA4196" s="109"/>
      <c r="CB4196"/>
      <c r="CF4196" s="71"/>
      <c r="CG4196" s="71"/>
      <c r="EL4196" s="160"/>
    </row>
    <row r="4197" spans="78:142">
      <c r="BZ4197" s="14"/>
      <c r="CA4197" s="109"/>
      <c r="CB4197"/>
      <c r="CF4197" s="71"/>
      <c r="CG4197" s="71"/>
      <c r="EL4197" s="160"/>
    </row>
    <row r="4198" spans="78:142">
      <c r="BZ4198" s="14"/>
      <c r="CA4198" s="109"/>
      <c r="CB4198"/>
      <c r="CF4198" s="71"/>
      <c r="CG4198" s="71"/>
      <c r="EL4198" s="160"/>
    </row>
    <row r="4199" spans="78:142">
      <c r="BZ4199" s="14"/>
      <c r="CA4199" s="109"/>
      <c r="CB4199"/>
      <c r="CF4199" s="71"/>
      <c r="CG4199" s="71"/>
      <c r="EL4199" s="160"/>
    </row>
    <row r="4200" spans="78:142">
      <c r="BZ4200" s="14"/>
      <c r="CA4200" s="109"/>
      <c r="CB4200"/>
      <c r="CF4200" s="71"/>
      <c r="CG4200" s="71"/>
      <c r="EL4200" s="160"/>
    </row>
    <row r="4201" spans="78:142">
      <c r="BZ4201" s="14"/>
      <c r="CA4201" s="109"/>
      <c r="CB4201"/>
      <c r="CF4201" s="71"/>
      <c r="CG4201" s="71"/>
      <c r="EL4201" s="160"/>
    </row>
    <row r="4202" spans="78:142">
      <c r="BZ4202" s="14"/>
      <c r="CA4202" s="109"/>
      <c r="CB4202"/>
      <c r="CF4202" s="71"/>
      <c r="CG4202" s="71"/>
      <c r="EL4202" s="160"/>
    </row>
    <row r="4203" spans="78:142">
      <c r="BZ4203" s="14"/>
      <c r="CA4203" s="109"/>
      <c r="CB4203"/>
      <c r="CF4203" s="71"/>
      <c r="CG4203" s="71"/>
      <c r="EL4203" s="160"/>
    </row>
    <row r="4204" spans="78:142">
      <c r="BZ4204" s="14"/>
      <c r="CA4204" s="109"/>
      <c r="CB4204"/>
      <c r="CF4204" s="71"/>
      <c r="CG4204" s="71"/>
      <c r="EL4204" s="160"/>
    </row>
    <row r="4205" spans="78:142">
      <c r="BZ4205" s="14"/>
      <c r="CA4205" s="109"/>
      <c r="CB4205"/>
      <c r="CF4205" s="71"/>
      <c r="CG4205" s="71"/>
      <c r="EL4205" s="160"/>
    </row>
    <row r="4206" spans="78:142">
      <c r="BZ4206" s="14"/>
      <c r="CA4206" s="109"/>
      <c r="CB4206"/>
      <c r="CF4206" s="71"/>
      <c r="CG4206" s="71"/>
      <c r="EL4206" s="160"/>
    </row>
    <row r="4207" spans="78:142">
      <c r="BZ4207" s="14"/>
      <c r="CA4207" s="109"/>
      <c r="CB4207"/>
      <c r="CF4207" s="71"/>
      <c r="CG4207" s="71"/>
      <c r="EL4207" s="160"/>
    </row>
    <row r="4208" spans="78:142">
      <c r="BZ4208" s="14"/>
      <c r="CA4208" s="109"/>
      <c r="CB4208"/>
      <c r="CF4208" s="71"/>
      <c r="CG4208" s="71"/>
      <c r="EL4208" s="160"/>
    </row>
    <row r="4209" spans="78:142">
      <c r="BZ4209" s="14"/>
      <c r="CA4209" s="109"/>
      <c r="CB4209"/>
      <c r="CF4209" s="71"/>
      <c r="CG4209" s="71"/>
      <c r="EL4209" s="160"/>
    </row>
    <row r="4210" spans="78:142">
      <c r="BZ4210" s="14"/>
      <c r="CA4210" s="109"/>
      <c r="CB4210"/>
      <c r="CF4210" s="71"/>
      <c r="CG4210" s="71"/>
      <c r="EL4210" s="160"/>
    </row>
    <row r="4211" spans="78:142">
      <c r="BZ4211" s="14"/>
      <c r="CA4211" s="109"/>
      <c r="CB4211"/>
      <c r="CF4211" s="71"/>
      <c r="CG4211" s="71"/>
      <c r="EL4211" s="160"/>
    </row>
    <row r="4212" spans="78:142">
      <c r="BZ4212" s="14"/>
      <c r="CA4212" s="109"/>
      <c r="CB4212"/>
      <c r="CF4212" s="71"/>
      <c r="CG4212" s="71"/>
      <c r="EL4212" s="160"/>
    </row>
    <row r="4213" spans="78:142">
      <c r="BZ4213" s="14"/>
      <c r="CA4213" s="109"/>
      <c r="CB4213"/>
      <c r="CF4213" s="71"/>
      <c r="CG4213" s="71"/>
      <c r="EL4213" s="160"/>
    </row>
    <row r="4214" spans="78:142">
      <c r="BZ4214" s="14"/>
      <c r="CA4214" s="109"/>
      <c r="CB4214"/>
      <c r="CF4214" s="71"/>
      <c r="CG4214" s="71"/>
      <c r="EL4214" s="160"/>
    </row>
    <row r="4215" spans="78:142">
      <c r="BZ4215" s="14"/>
      <c r="CA4215" s="109"/>
      <c r="CB4215"/>
      <c r="CF4215" s="71"/>
      <c r="CG4215" s="71"/>
      <c r="EL4215" s="160"/>
    </row>
    <row r="4216" spans="78:142">
      <c r="BZ4216" s="14"/>
      <c r="CA4216" s="109"/>
      <c r="CB4216"/>
      <c r="CF4216" s="71"/>
      <c r="CG4216" s="71"/>
      <c r="EL4216" s="160"/>
    </row>
    <row r="4217" spans="78:142">
      <c r="BZ4217" s="14"/>
      <c r="CA4217" s="109"/>
      <c r="CB4217"/>
      <c r="CF4217" s="71"/>
      <c r="CG4217" s="71"/>
      <c r="EL4217" s="160"/>
    </row>
    <row r="4218" spans="78:142">
      <c r="BZ4218" s="14"/>
      <c r="CA4218" s="109"/>
      <c r="CB4218"/>
      <c r="CF4218" s="71"/>
      <c r="CG4218" s="71"/>
      <c r="EL4218" s="160"/>
    </row>
    <row r="4219" spans="78:142">
      <c r="BZ4219" s="14"/>
      <c r="CA4219" s="109"/>
      <c r="CB4219"/>
      <c r="CF4219" s="71"/>
      <c r="CG4219" s="71"/>
      <c r="EL4219" s="160"/>
    </row>
    <row r="4220" spans="78:142">
      <c r="BZ4220" s="14"/>
      <c r="CA4220" s="109"/>
      <c r="CB4220"/>
      <c r="CF4220" s="71"/>
      <c r="CG4220" s="71"/>
      <c r="EL4220" s="160"/>
    </row>
    <row r="4221" spans="78:142">
      <c r="BZ4221" s="14"/>
      <c r="CA4221" s="109"/>
      <c r="CB4221"/>
      <c r="CF4221" s="71"/>
      <c r="CG4221" s="71"/>
      <c r="EL4221" s="160"/>
    </row>
    <row r="4222" spans="78:142">
      <c r="BZ4222" s="14"/>
      <c r="CA4222" s="109"/>
      <c r="CB4222"/>
      <c r="CF4222" s="71"/>
      <c r="CG4222" s="71"/>
      <c r="EL4222" s="160"/>
    </row>
    <row r="4223" spans="78:142">
      <c r="BZ4223" s="14"/>
      <c r="CA4223" s="109"/>
      <c r="CB4223"/>
      <c r="CF4223" s="71"/>
      <c r="CG4223" s="71"/>
      <c r="EL4223" s="160"/>
    </row>
    <row r="4224" spans="78:142">
      <c r="BZ4224" s="14"/>
      <c r="CA4224" s="109"/>
      <c r="CB4224"/>
      <c r="CF4224" s="71"/>
      <c r="CG4224" s="71"/>
      <c r="EL4224" s="160"/>
    </row>
    <row r="4225" spans="78:142">
      <c r="BZ4225" s="14"/>
      <c r="CA4225" s="109"/>
      <c r="CB4225"/>
      <c r="CF4225" s="71"/>
      <c r="CG4225" s="71"/>
      <c r="EL4225" s="160"/>
    </row>
    <row r="4226" spans="78:142">
      <c r="BZ4226" s="14"/>
      <c r="CA4226" s="109"/>
      <c r="CB4226"/>
      <c r="CF4226" s="71"/>
      <c r="CG4226" s="71"/>
      <c r="EL4226" s="160"/>
    </row>
    <row r="4227" spans="78:142">
      <c r="BZ4227" s="14"/>
      <c r="CA4227" s="109"/>
      <c r="CB4227"/>
      <c r="CF4227" s="71"/>
      <c r="CG4227" s="71"/>
      <c r="EL4227" s="160"/>
    </row>
    <row r="4228" spans="78:142">
      <c r="BZ4228" s="14"/>
      <c r="CA4228" s="109"/>
      <c r="CB4228"/>
      <c r="CF4228" s="71"/>
      <c r="CG4228" s="71"/>
      <c r="EL4228" s="160"/>
    </row>
    <row r="4229" spans="78:142">
      <c r="BZ4229" s="14"/>
      <c r="CA4229" s="109"/>
      <c r="CB4229"/>
      <c r="CF4229" s="71"/>
      <c r="CG4229" s="71"/>
      <c r="EL4229" s="160"/>
    </row>
    <row r="4230" spans="78:142">
      <c r="BZ4230" s="14"/>
      <c r="CA4230" s="109"/>
      <c r="CB4230"/>
      <c r="CF4230" s="71"/>
      <c r="CG4230" s="71"/>
      <c r="EL4230" s="160"/>
    </row>
    <row r="4231" spans="78:142">
      <c r="BZ4231" s="14"/>
      <c r="CA4231" s="109"/>
      <c r="CB4231"/>
      <c r="CF4231" s="71"/>
      <c r="CG4231" s="71"/>
      <c r="EL4231" s="160"/>
    </row>
    <row r="4232" spans="78:142">
      <c r="BZ4232" s="14"/>
      <c r="CA4232" s="109"/>
      <c r="CB4232"/>
      <c r="CF4232" s="71"/>
      <c r="CG4232" s="71"/>
      <c r="EL4232" s="160"/>
    </row>
    <row r="4233" spans="78:142">
      <c r="BZ4233" s="14"/>
      <c r="CA4233" s="109"/>
      <c r="CB4233"/>
      <c r="CF4233" s="71"/>
      <c r="CG4233" s="71"/>
      <c r="EL4233" s="160"/>
    </row>
    <row r="4234" spans="78:142">
      <c r="BZ4234" s="14"/>
      <c r="CA4234" s="109"/>
      <c r="CB4234"/>
      <c r="CF4234" s="71"/>
      <c r="CG4234" s="71"/>
      <c r="EL4234" s="160"/>
    </row>
    <row r="4235" spans="78:142">
      <c r="BZ4235" s="14"/>
      <c r="CA4235" s="109"/>
      <c r="CB4235"/>
      <c r="CF4235" s="71"/>
      <c r="CG4235" s="71"/>
      <c r="EL4235" s="160"/>
    </row>
    <row r="4236" spans="78:142">
      <c r="BZ4236" s="14"/>
      <c r="CA4236" s="109"/>
      <c r="CB4236"/>
      <c r="CF4236" s="71"/>
      <c r="CG4236" s="71"/>
      <c r="EL4236" s="160"/>
    </row>
    <row r="4237" spans="78:142">
      <c r="BZ4237" s="14"/>
      <c r="CA4237" s="109"/>
      <c r="CB4237"/>
      <c r="CF4237" s="71"/>
      <c r="CG4237" s="71"/>
      <c r="EL4237" s="160"/>
    </row>
    <row r="4238" spans="78:142">
      <c r="BZ4238" s="14"/>
      <c r="CA4238" s="109"/>
      <c r="CB4238"/>
      <c r="CF4238" s="71"/>
      <c r="CG4238" s="71"/>
      <c r="EL4238" s="160"/>
    </row>
    <row r="4239" spans="78:142">
      <c r="BZ4239" s="14"/>
      <c r="CA4239" s="109"/>
      <c r="CB4239"/>
      <c r="CF4239" s="71"/>
      <c r="CG4239" s="71"/>
      <c r="EL4239" s="160"/>
    </row>
    <row r="4240" spans="78:142">
      <c r="BZ4240" s="14"/>
      <c r="CA4240" s="109"/>
      <c r="CB4240"/>
      <c r="CF4240" s="71"/>
      <c r="CG4240" s="71"/>
      <c r="EL4240" s="160"/>
    </row>
    <row r="4241" spans="78:142">
      <c r="BZ4241" s="14"/>
      <c r="CA4241" s="109"/>
      <c r="CB4241"/>
      <c r="CF4241" s="71"/>
      <c r="CG4241" s="71"/>
      <c r="EL4241" s="160"/>
    </row>
    <row r="4242" spans="78:142">
      <c r="BZ4242" s="14"/>
      <c r="CA4242" s="109"/>
      <c r="CB4242"/>
      <c r="CF4242" s="71"/>
      <c r="CG4242" s="71"/>
      <c r="EL4242" s="160"/>
    </row>
    <row r="4243" spans="78:142">
      <c r="BZ4243" s="14"/>
      <c r="CA4243" s="109"/>
      <c r="CB4243"/>
      <c r="CF4243" s="71"/>
      <c r="CG4243" s="71"/>
      <c r="EL4243" s="160"/>
    </row>
    <row r="4244" spans="78:142">
      <c r="BZ4244" s="14"/>
      <c r="CA4244" s="109"/>
      <c r="CB4244"/>
      <c r="CF4244" s="71"/>
      <c r="CG4244" s="71"/>
      <c r="EL4244" s="160"/>
    </row>
    <row r="4245" spans="78:142">
      <c r="BZ4245" s="14"/>
      <c r="CA4245" s="109"/>
      <c r="CB4245"/>
      <c r="CF4245" s="71"/>
      <c r="CG4245" s="71"/>
      <c r="EL4245" s="160"/>
    </row>
    <row r="4246" spans="78:142">
      <c r="BZ4246" s="14"/>
      <c r="CA4246" s="109"/>
      <c r="CB4246"/>
      <c r="CF4246" s="71"/>
      <c r="CG4246" s="71"/>
      <c r="EL4246" s="160"/>
    </row>
    <row r="4247" spans="78:142">
      <c r="BZ4247" s="14"/>
      <c r="CA4247" s="109"/>
      <c r="CB4247"/>
      <c r="CF4247" s="71"/>
      <c r="CG4247" s="71"/>
      <c r="EL4247" s="160"/>
    </row>
    <row r="4248" spans="78:142">
      <c r="BZ4248" s="14"/>
      <c r="CA4248" s="109"/>
      <c r="CB4248"/>
      <c r="CF4248" s="71"/>
      <c r="CG4248" s="71"/>
      <c r="EL4248" s="160"/>
    </row>
    <row r="4249" spans="78:142">
      <c r="BZ4249" s="14"/>
      <c r="CA4249" s="109"/>
      <c r="CB4249"/>
      <c r="CF4249" s="71"/>
      <c r="CG4249" s="71"/>
      <c r="EL4249" s="160"/>
    </row>
    <row r="4250" spans="78:142">
      <c r="BZ4250" s="14"/>
      <c r="CA4250" s="109"/>
      <c r="CB4250"/>
      <c r="CF4250" s="71"/>
      <c r="CG4250" s="71"/>
      <c r="EL4250" s="160"/>
    </row>
    <row r="4251" spans="78:142">
      <c r="BZ4251" s="14"/>
      <c r="CA4251" s="109"/>
      <c r="CB4251"/>
      <c r="CF4251" s="71"/>
      <c r="CG4251" s="71"/>
      <c r="EL4251" s="160"/>
    </row>
    <row r="4252" spans="78:142">
      <c r="BZ4252" s="14"/>
      <c r="CA4252" s="109"/>
      <c r="CB4252"/>
      <c r="CF4252" s="71"/>
      <c r="CG4252" s="71"/>
      <c r="EL4252" s="160"/>
    </row>
    <row r="4253" spans="78:142">
      <c r="BZ4253" s="14"/>
      <c r="CA4253" s="109"/>
      <c r="CB4253"/>
      <c r="CF4253" s="71"/>
      <c r="CG4253" s="71"/>
      <c r="EL4253" s="160"/>
    </row>
    <row r="4254" spans="78:142">
      <c r="BZ4254" s="14"/>
      <c r="CA4254" s="109"/>
      <c r="CB4254"/>
      <c r="CF4254" s="71"/>
      <c r="CG4254" s="71"/>
      <c r="EL4254" s="160"/>
    </row>
    <row r="4255" spans="78:142">
      <c r="BZ4255" s="14"/>
      <c r="CA4255" s="109"/>
      <c r="CB4255"/>
      <c r="CF4255" s="71"/>
      <c r="CG4255" s="71"/>
      <c r="EL4255" s="160"/>
    </row>
    <row r="4256" spans="78:142">
      <c r="BZ4256" s="14"/>
      <c r="CA4256" s="109"/>
      <c r="CB4256"/>
      <c r="CF4256" s="71"/>
      <c r="CG4256" s="71"/>
      <c r="EL4256" s="160"/>
    </row>
    <row r="4257" spans="78:142">
      <c r="BZ4257" s="14"/>
      <c r="CA4257" s="109"/>
      <c r="CB4257"/>
      <c r="CF4257" s="71"/>
      <c r="CG4257" s="71"/>
      <c r="EL4257" s="160"/>
    </row>
    <row r="4258" spans="78:142">
      <c r="BZ4258" s="14"/>
      <c r="CA4258" s="109"/>
      <c r="CB4258"/>
      <c r="CF4258" s="71"/>
      <c r="CG4258" s="71"/>
      <c r="EL4258" s="160"/>
    </row>
    <row r="4259" spans="78:142">
      <c r="BZ4259" s="14"/>
      <c r="CA4259" s="109"/>
      <c r="CB4259"/>
      <c r="CF4259" s="71"/>
      <c r="CG4259" s="71"/>
      <c r="EL4259" s="160"/>
    </row>
    <row r="4260" spans="78:142">
      <c r="BZ4260" s="14"/>
      <c r="CA4260" s="109"/>
      <c r="CB4260"/>
      <c r="CF4260" s="71"/>
      <c r="CG4260" s="71"/>
      <c r="EL4260" s="160"/>
    </row>
    <row r="4261" spans="78:142">
      <c r="BZ4261" s="14"/>
      <c r="CA4261" s="109"/>
      <c r="CB4261"/>
      <c r="CF4261" s="71"/>
      <c r="CG4261" s="71"/>
      <c r="EL4261" s="160"/>
    </row>
    <row r="4262" spans="78:142">
      <c r="BZ4262" s="14"/>
      <c r="CA4262" s="109"/>
      <c r="CB4262"/>
      <c r="CF4262" s="71"/>
      <c r="CG4262" s="71"/>
      <c r="EL4262" s="160"/>
    </row>
    <row r="4263" spans="78:142">
      <c r="BZ4263" s="14"/>
      <c r="CA4263" s="109"/>
      <c r="CB4263"/>
      <c r="CF4263" s="71"/>
      <c r="CG4263" s="71"/>
      <c r="EL4263" s="160"/>
    </row>
    <row r="4264" spans="78:142">
      <c r="BZ4264" s="14"/>
      <c r="CA4264" s="109"/>
      <c r="CB4264"/>
      <c r="CF4264" s="71"/>
      <c r="CG4264" s="71"/>
      <c r="EL4264" s="160"/>
    </row>
    <row r="4265" spans="78:142">
      <c r="BZ4265" s="14"/>
      <c r="CA4265" s="109"/>
      <c r="CB4265"/>
      <c r="CF4265" s="71"/>
      <c r="CG4265" s="71"/>
      <c r="EL4265" s="160"/>
    </row>
    <row r="4266" spans="78:142">
      <c r="BZ4266" s="14"/>
      <c r="CA4266" s="109"/>
      <c r="CB4266"/>
      <c r="CF4266" s="71"/>
      <c r="CG4266" s="71"/>
      <c r="EL4266" s="160"/>
    </row>
    <row r="4267" spans="78:142">
      <c r="BZ4267" s="14"/>
      <c r="CA4267" s="109"/>
      <c r="CB4267"/>
      <c r="CF4267" s="71"/>
      <c r="CG4267" s="71"/>
      <c r="EL4267" s="160"/>
    </row>
    <row r="4268" spans="78:142">
      <c r="BZ4268" s="14"/>
      <c r="CA4268" s="109"/>
      <c r="CB4268"/>
      <c r="CF4268" s="71"/>
      <c r="CG4268" s="71"/>
      <c r="EL4268" s="160"/>
    </row>
    <row r="4269" spans="78:142">
      <c r="BZ4269" s="14"/>
      <c r="CA4269" s="109"/>
      <c r="CB4269"/>
      <c r="CF4269" s="71"/>
      <c r="CG4269" s="71"/>
      <c r="EL4269" s="160"/>
    </row>
    <row r="4270" spans="78:142">
      <c r="BZ4270" s="14"/>
      <c r="CA4270" s="109"/>
      <c r="CB4270"/>
      <c r="CF4270" s="71"/>
      <c r="CG4270" s="71"/>
      <c r="EL4270" s="160"/>
    </row>
    <row r="4271" spans="78:142">
      <c r="BZ4271" s="14"/>
      <c r="CA4271" s="109"/>
      <c r="CB4271"/>
      <c r="CF4271" s="71"/>
      <c r="CG4271" s="71"/>
      <c r="EL4271" s="160"/>
    </row>
    <row r="4272" spans="78:142">
      <c r="BZ4272" s="14"/>
      <c r="CA4272" s="109"/>
      <c r="CB4272"/>
      <c r="CF4272" s="71"/>
      <c r="CG4272" s="71"/>
      <c r="EL4272" s="160"/>
    </row>
    <row r="4273" spans="78:142">
      <c r="BZ4273" s="14"/>
      <c r="CA4273" s="109"/>
      <c r="CB4273"/>
      <c r="CF4273" s="71"/>
      <c r="CG4273" s="71"/>
      <c r="EL4273" s="160"/>
    </row>
    <row r="4274" spans="78:142">
      <c r="BZ4274" s="14"/>
      <c r="CA4274" s="109"/>
      <c r="CB4274"/>
      <c r="CF4274" s="71"/>
      <c r="CG4274" s="71"/>
      <c r="EL4274" s="160"/>
    </row>
    <row r="4275" spans="78:142">
      <c r="BZ4275" s="14"/>
      <c r="CA4275" s="109"/>
      <c r="CB4275"/>
      <c r="CF4275" s="71"/>
      <c r="CG4275" s="71"/>
      <c r="EL4275" s="160"/>
    </row>
    <row r="4276" spans="78:142">
      <c r="BZ4276" s="14"/>
      <c r="CA4276" s="109"/>
      <c r="CB4276"/>
      <c r="CF4276" s="71"/>
      <c r="CG4276" s="71"/>
      <c r="EL4276" s="160"/>
    </row>
    <row r="4277" spans="78:142">
      <c r="BZ4277" s="14"/>
      <c r="CA4277" s="109"/>
      <c r="CB4277"/>
      <c r="CF4277" s="71"/>
      <c r="CG4277" s="71"/>
      <c r="EL4277" s="160"/>
    </row>
    <row r="4278" spans="78:142">
      <c r="BZ4278" s="14"/>
      <c r="CA4278" s="109"/>
      <c r="CB4278"/>
      <c r="CF4278" s="71"/>
      <c r="CG4278" s="71"/>
      <c r="EL4278" s="160"/>
    </row>
    <row r="4279" spans="78:142">
      <c r="BZ4279" s="14"/>
      <c r="CA4279" s="109"/>
      <c r="CB4279"/>
      <c r="CF4279" s="71"/>
      <c r="CG4279" s="71"/>
      <c r="EL4279" s="160"/>
    </row>
    <row r="4280" spans="78:142">
      <c r="BZ4280" s="14"/>
      <c r="CA4280" s="109"/>
      <c r="CB4280"/>
      <c r="CF4280" s="71"/>
      <c r="CG4280" s="71"/>
      <c r="EL4280" s="160"/>
    </row>
    <row r="4281" spans="78:142">
      <c r="BZ4281" s="14"/>
      <c r="CA4281" s="109"/>
      <c r="CB4281"/>
      <c r="CF4281" s="71"/>
      <c r="CG4281" s="71"/>
      <c r="EL4281" s="160"/>
    </row>
    <row r="4282" spans="78:142">
      <c r="BZ4282" s="14"/>
      <c r="CA4282" s="109"/>
      <c r="CB4282"/>
      <c r="CF4282" s="71"/>
      <c r="CG4282" s="71"/>
      <c r="EL4282" s="160"/>
    </row>
    <row r="4283" spans="78:142">
      <c r="BZ4283" s="14"/>
      <c r="CA4283" s="109"/>
      <c r="CB4283"/>
      <c r="CF4283" s="71"/>
      <c r="CG4283" s="71"/>
      <c r="EL4283" s="160"/>
    </row>
    <row r="4284" spans="78:142">
      <c r="BZ4284" s="14"/>
      <c r="CA4284" s="109"/>
      <c r="CB4284"/>
      <c r="CF4284" s="71"/>
      <c r="CG4284" s="71"/>
      <c r="EL4284" s="160"/>
    </row>
    <row r="4285" spans="78:142">
      <c r="BZ4285" s="14"/>
      <c r="CA4285" s="109"/>
      <c r="CB4285"/>
      <c r="CF4285" s="71"/>
      <c r="CG4285" s="71"/>
      <c r="EL4285" s="160"/>
    </row>
    <row r="4286" spans="78:142">
      <c r="BZ4286" s="14"/>
      <c r="CA4286" s="109"/>
      <c r="CB4286"/>
      <c r="CF4286" s="71"/>
      <c r="CG4286" s="71"/>
      <c r="EL4286" s="160"/>
    </row>
    <row r="4287" spans="78:142">
      <c r="BZ4287" s="14"/>
      <c r="CA4287" s="109"/>
      <c r="CB4287"/>
      <c r="CF4287" s="71"/>
      <c r="CG4287" s="71"/>
      <c r="EL4287" s="160"/>
    </row>
    <row r="4288" spans="78:142">
      <c r="BZ4288" s="14"/>
      <c r="CA4288" s="109"/>
      <c r="CB4288"/>
      <c r="CF4288" s="71"/>
      <c r="CG4288" s="71"/>
      <c r="EL4288" s="160"/>
    </row>
    <row r="4289" spans="78:142">
      <c r="BZ4289" s="14"/>
      <c r="CA4289" s="109"/>
      <c r="CB4289"/>
      <c r="CF4289" s="71"/>
      <c r="CG4289" s="71"/>
      <c r="EL4289" s="160"/>
    </row>
    <row r="4290" spans="78:142">
      <c r="BZ4290" s="14"/>
      <c r="CA4290" s="109"/>
      <c r="CB4290"/>
      <c r="CF4290" s="71"/>
      <c r="CG4290" s="71"/>
      <c r="EL4290" s="160"/>
    </row>
    <row r="4291" spans="78:142">
      <c r="BZ4291" s="14"/>
      <c r="CA4291" s="109"/>
      <c r="CB4291"/>
      <c r="CF4291" s="71"/>
      <c r="CG4291" s="71"/>
      <c r="EL4291" s="160"/>
    </row>
    <row r="4292" spans="78:142">
      <c r="BZ4292" s="14"/>
      <c r="CA4292" s="109"/>
      <c r="CB4292"/>
      <c r="CF4292" s="71"/>
      <c r="CG4292" s="71"/>
      <c r="EL4292" s="160"/>
    </row>
    <row r="4293" spans="78:142">
      <c r="BZ4293" s="14"/>
      <c r="CA4293" s="109"/>
      <c r="CB4293"/>
      <c r="CF4293" s="71"/>
      <c r="CG4293" s="71"/>
      <c r="EL4293" s="160"/>
    </row>
    <row r="4294" spans="78:142">
      <c r="BZ4294" s="14"/>
      <c r="CA4294" s="109"/>
      <c r="CB4294"/>
      <c r="CF4294" s="71"/>
      <c r="CG4294" s="71"/>
      <c r="EL4294" s="160"/>
    </row>
    <row r="4295" spans="78:142">
      <c r="BZ4295" s="14"/>
      <c r="CA4295" s="109"/>
      <c r="CB4295"/>
      <c r="CF4295" s="71"/>
      <c r="CG4295" s="71"/>
      <c r="EL4295" s="160"/>
    </row>
    <row r="4296" spans="78:142">
      <c r="BZ4296" s="14"/>
      <c r="CA4296" s="109"/>
      <c r="CB4296"/>
      <c r="CF4296" s="71"/>
      <c r="CG4296" s="71"/>
      <c r="EL4296" s="160"/>
    </row>
    <row r="4297" spans="78:142">
      <c r="BZ4297" s="14"/>
      <c r="CA4297" s="109"/>
      <c r="CB4297"/>
      <c r="CF4297" s="71"/>
      <c r="CG4297" s="71"/>
      <c r="EL4297" s="160"/>
    </row>
    <row r="4298" spans="78:142">
      <c r="BZ4298" s="14"/>
      <c r="CA4298" s="109"/>
      <c r="CB4298"/>
      <c r="CF4298" s="71"/>
      <c r="CG4298" s="71"/>
      <c r="EL4298" s="160"/>
    </row>
    <row r="4299" spans="78:142">
      <c r="BZ4299" s="14"/>
      <c r="CA4299" s="109"/>
      <c r="CB4299"/>
      <c r="CF4299" s="71"/>
      <c r="CG4299" s="71"/>
      <c r="EL4299" s="160"/>
    </row>
    <row r="4300" spans="78:142">
      <c r="BZ4300" s="14"/>
      <c r="CA4300" s="109"/>
      <c r="CB4300"/>
      <c r="CF4300" s="71"/>
      <c r="CG4300" s="71"/>
      <c r="EL4300" s="160"/>
    </row>
    <row r="4301" spans="78:142">
      <c r="BZ4301" s="14"/>
      <c r="CA4301" s="109"/>
      <c r="CB4301"/>
      <c r="CF4301" s="71"/>
      <c r="CG4301" s="71"/>
      <c r="EL4301" s="160"/>
    </row>
    <row r="4302" spans="78:142">
      <c r="BZ4302" s="14"/>
      <c r="CA4302" s="109"/>
      <c r="CB4302"/>
      <c r="CF4302" s="71"/>
      <c r="CG4302" s="71"/>
      <c r="EL4302" s="160"/>
    </row>
    <row r="4303" spans="78:142">
      <c r="BZ4303" s="14"/>
      <c r="CA4303" s="109"/>
      <c r="CB4303"/>
      <c r="CF4303" s="71"/>
      <c r="CG4303" s="71"/>
      <c r="EL4303" s="160"/>
    </row>
    <row r="4304" spans="78:142">
      <c r="BZ4304" s="14"/>
      <c r="CA4304" s="109"/>
      <c r="CB4304"/>
      <c r="CF4304" s="71"/>
      <c r="CG4304" s="71"/>
      <c r="EL4304" s="160"/>
    </row>
    <row r="4305" spans="78:142">
      <c r="BZ4305" s="14"/>
      <c r="CA4305" s="109"/>
      <c r="CB4305"/>
      <c r="CF4305" s="71"/>
      <c r="CG4305" s="71"/>
      <c r="EL4305" s="160"/>
    </row>
    <row r="4306" spans="78:142">
      <c r="BZ4306" s="14"/>
      <c r="CA4306" s="109"/>
      <c r="CB4306"/>
      <c r="CF4306" s="71"/>
      <c r="CG4306" s="71"/>
      <c r="EL4306" s="160"/>
    </row>
    <row r="4307" spans="78:142">
      <c r="BZ4307" s="14"/>
      <c r="CA4307" s="109"/>
      <c r="CB4307"/>
      <c r="CF4307" s="71"/>
      <c r="CG4307" s="71"/>
      <c r="EL4307" s="160"/>
    </row>
    <row r="4308" spans="78:142">
      <c r="BZ4308" s="14"/>
      <c r="CA4308" s="109"/>
      <c r="CB4308"/>
      <c r="CF4308" s="71"/>
      <c r="CG4308" s="71"/>
      <c r="EL4308" s="160"/>
    </row>
    <row r="4309" spans="78:142">
      <c r="BZ4309" s="14"/>
      <c r="CA4309" s="109"/>
      <c r="CB4309"/>
      <c r="CF4309" s="71"/>
      <c r="CG4309" s="71"/>
      <c r="EL4309" s="160"/>
    </row>
    <row r="4310" spans="78:142">
      <c r="BZ4310" s="14"/>
      <c r="CA4310" s="109"/>
      <c r="CB4310"/>
      <c r="CF4310" s="71"/>
      <c r="CG4310" s="71"/>
      <c r="EL4310" s="160"/>
    </row>
    <row r="4311" spans="78:142">
      <c r="BZ4311" s="14"/>
      <c r="CA4311" s="109"/>
      <c r="CB4311"/>
      <c r="CF4311" s="71"/>
      <c r="CG4311" s="71"/>
      <c r="EL4311" s="160"/>
    </row>
    <row r="4312" spans="78:142">
      <c r="BZ4312" s="14"/>
      <c r="CA4312" s="109"/>
      <c r="CB4312"/>
      <c r="CF4312" s="71"/>
      <c r="CG4312" s="71"/>
      <c r="EL4312" s="160"/>
    </row>
    <row r="4313" spans="78:142">
      <c r="BZ4313" s="14"/>
      <c r="CA4313" s="109"/>
      <c r="CB4313"/>
      <c r="CF4313" s="71"/>
      <c r="CG4313" s="71"/>
      <c r="EL4313" s="160"/>
    </row>
    <row r="4314" spans="78:142">
      <c r="BZ4314" s="14"/>
      <c r="CA4314" s="109"/>
      <c r="CB4314"/>
      <c r="CF4314" s="71"/>
      <c r="CG4314" s="71"/>
      <c r="EL4314" s="160"/>
    </row>
    <row r="4315" spans="78:142">
      <c r="BZ4315" s="14"/>
      <c r="CA4315" s="109"/>
      <c r="CB4315"/>
      <c r="CF4315" s="71"/>
      <c r="CG4315" s="71"/>
      <c r="EL4315" s="160"/>
    </row>
    <row r="4316" spans="78:142">
      <c r="BZ4316" s="14"/>
      <c r="CA4316" s="109"/>
      <c r="CB4316"/>
      <c r="CF4316" s="71"/>
      <c r="CG4316" s="71"/>
      <c r="EL4316" s="160"/>
    </row>
    <row r="4317" spans="78:142">
      <c r="BZ4317" s="14"/>
      <c r="CA4317" s="109"/>
      <c r="CB4317"/>
      <c r="CF4317" s="71"/>
      <c r="CG4317" s="71"/>
      <c r="EL4317" s="160"/>
    </row>
    <row r="4318" spans="78:142">
      <c r="BZ4318" s="14"/>
      <c r="CA4318" s="109"/>
      <c r="CB4318"/>
      <c r="CF4318" s="71"/>
      <c r="CG4318" s="71"/>
      <c r="EL4318" s="160"/>
    </row>
    <row r="4319" spans="78:142">
      <c r="BZ4319" s="14"/>
      <c r="CA4319" s="109"/>
      <c r="CB4319"/>
      <c r="CF4319" s="71"/>
      <c r="CG4319" s="71"/>
      <c r="EL4319" s="160"/>
    </row>
    <row r="4320" spans="78:142">
      <c r="BZ4320" s="14"/>
      <c r="CA4320" s="109"/>
      <c r="CB4320"/>
      <c r="CF4320" s="71"/>
      <c r="CG4320" s="71"/>
      <c r="EL4320" s="160"/>
    </row>
    <row r="4321" spans="78:142">
      <c r="BZ4321" s="14"/>
      <c r="CA4321" s="109"/>
      <c r="CB4321"/>
      <c r="CF4321" s="71"/>
      <c r="CG4321" s="71"/>
      <c r="EL4321" s="160"/>
    </row>
    <row r="4322" spans="78:142">
      <c r="BZ4322" s="14"/>
      <c r="CA4322" s="109"/>
      <c r="CB4322"/>
      <c r="CF4322" s="71"/>
      <c r="CG4322" s="71"/>
      <c r="EL4322" s="160"/>
    </row>
    <row r="4323" spans="78:142">
      <c r="BZ4323" s="14"/>
      <c r="CA4323" s="109"/>
      <c r="CB4323"/>
      <c r="CF4323" s="71"/>
      <c r="CG4323" s="71"/>
      <c r="EL4323" s="160"/>
    </row>
    <row r="4324" spans="78:142">
      <c r="BZ4324" s="14"/>
      <c r="CA4324" s="109"/>
      <c r="CB4324"/>
      <c r="CF4324" s="71"/>
      <c r="CG4324" s="71"/>
      <c r="EL4324" s="160"/>
    </row>
    <row r="4325" spans="78:142">
      <c r="BZ4325" s="14"/>
      <c r="CA4325" s="109"/>
      <c r="CB4325"/>
      <c r="CF4325" s="71"/>
      <c r="CG4325" s="71"/>
      <c r="EL4325" s="160"/>
    </row>
    <row r="4326" spans="78:142">
      <c r="BZ4326" s="14"/>
      <c r="CA4326" s="109"/>
      <c r="CB4326"/>
      <c r="CF4326" s="71"/>
      <c r="CG4326" s="71"/>
      <c r="EL4326" s="160"/>
    </row>
    <row r="4327" spans="78:142">
      <c r="BZ4327" s="14"/>
      <c r="CA4327" s="109"/>
      <c r="CB4327"/>
      <c r="CF4327" s="71"/>
      <c r="CG4327" s="71"/>
      <c r="EL4327" s="160"/>
    </row>
    <row r="4328" spans="78:142">
      <c r="BZ4328" s="14"/>
      <c r="CA4328" s="109"/>
      <c r="CB4328"/>
      <c r="CF4328" s="71"/>
      <c r="CG4328" s="71"/>
      <c r="EL4328" s="160"/>
    </row>
    <row r="4329" spans="78:142">
      <c r="BZ4329" s="14"/>
      <c r="CA4329" s="109"/>
      <c r="CB4329"/>
      <c r="CF4329" s="71"/>
      <c r="CG4329" s="71"/>
      <c r="EL4329" s="160"/>
    </row>
    <row r="4330" spans="78:142">
      <c r="BZ4330" s="14"/>
      <c r="CA4330" s="109"/>
      <c r="CB4330"/>
      <c r="CF4330" s="71"/>
      <c r="CG4330" s="71"/>
      <c r="EL4330" s="160"/>
    </row>
    <row r="4331" spans="78:142">
      <c r="BZ4331" s="14"/>
      <c r="CA4331" s="109"/>
      <c r="CB4331"/>
      <c r="CF4331" s="71"/>
      <c r="CG4331" s="71"/>
      <c r="EL4331" s="160"/>
    </row>
    <row r="4332" spans="78:142">
      <c r="BZ4332" s="14"/>
      <c r="CA4332" s="109"/>
      <c r="CB4332"/>
      <c r="CF4332" s="71"/>
      <c r="CG4332" s="71"/>
      <c r="EL4332" s="160"/>
    </row>
    <row r="4333" spans="78:142">
      <c r="BZ4333" s="14"/>
      <c r="CA4333" s="109"/>
      <c r="CB4333"/>
      <c r="CF4333" s="71"/>
      <c r="CG4333" s="71"/>
      <c r="EL4333" s="160"/>
    </row>
    <row r="4334" spans="78:142">
      <c r="BZ4334" s="14"/>
      <c r="CA4334" s="109"/>
      <c r="CB4334"/>
      <c r="CF4334" s="71"/>
      <c r="CG4334" s="71"/>
      <c r="EL4334" s="160"/>
    </row>
    <row r="4335" spans="78:142">
      <c r="BZ4335" s="14"/>
      <c r="CA4335" s="109"/>
      <c r="CB4335"/>
      <c r="CF4335" s="71"/>
      <c r="CG4335" s="71"/>
      <c r="EL4335" s="160"/>
    </row>
    <row r="4336" spans="78:142">
      <c r="BZ4336" s="14"/>
      <c r="CA4336" s="109"/>
      <c r="CB4336"/>
      <c r="CF4336" s="71"/>
      <c r="CG4336" s="71"/>
      <c r="EL4336" s="160"/>
    </row>
    <row r="4337" spans="78:142">
      <c r="BZ4337" s="14"/>
      <c r="CA4337" s="109"/>
      <c r="CB4337"/>
      <c r="CF4337" s="71"/>
      <c r="CG4337" s="71"/>
      <c r="EL4337" s="160"/>
    </row>
    <row r="4338" spans="78:142">
      <c r="BZ4338" s="14"/>
      <c r="CA4338" s="109"/>
      <c r="CB4338"/>
      <c r="CF4338" s="71"/>
      <c r="CG4338" s="71"/>
      <c r="EL4338" s="160"/>
    </row>
    <row r="4339" spans="78:142">
      <c r="BZ4339" s="14"/>
      <c r="CA4339" s="109"/>
      <c r="CB4339"/>
      <c r="CF4339" s="71"/>
      <c r="CG4339" s="71"/>
      <c r="EL4339" s="160"/>
    </row>
    <row r="4340" spans="78:142">
      <c r="BZ4340" s="14"/>
      <c r="CA4340" s="109"/>
      <c r="CB4340"/>
      <c r="CF4340" s="71"/>
      <c r="CG4340" s="71"/>
      <c r="EL4340" s="160"/>
    </row>
    <row r="4341" spans="78:142">
      <c r="BZ4341" s="14"/>
      <c r="CA4341" s="109"/>
      <c r="CB4341"/>
      <c r="CF4341" s="71"/>
      <c r="CG4341" s="71"/>
      <c r="EL4341" s="160"/>
    </row>
    <row r="4342" spans="78:142">
      <c r="BZ4342" s="14"/>
      <c r="CA4342" s="109"/>
      <c r="CB4342"/>
      <c r="CF4342" s="71"/>
      <c r="CG4342" s="71"/>
      <c r="EL4342" s="160"/>
    </row>
    <row r="4343" spans="78:142">
      <c r="BZ4343" s="14"/>
      <c r="CA4343" s="109"/>
      <c r="CB4343"/>
      <c r="CF4343" s="71"/>
      <c r="CG4343" s="71"/>
      <c r="EL4343" s="160"/>
    </row>
    <row r="4344" spans="78:142">
      <c r="BZ4344" s="14"/>
      <c r="CA4344" s="109"/>
      <c r="CB4344"/>
      <c r="CF4344" s="71"/>
      <c r="CG4344" s="71"/>
      <c r="EL4344" s="160"/>
    </row>
    <row r="4345" spans="78:142">
      <c r="BZ4345" s="14"/>
      <c r="CA4345" s="109"/>
      <c r="CB4345"/>
      <c r="CF4345" s="71"/>
      <c r="CG4345" s="71"/>
      <c r="EL4345" s="160"/>
    </row>
    <row r="4346" spans="78:142">
      <c r="BZ4346" s="14"/>
      <c r="CA4346" s="109"/>
      <c r="CB4346"/>
      <c r="CF4346" s="71"/>
      <c r="CG4346" s="71"/>
      <c r="EL4346" s="160"/>
    </row>
    <row r="4347" spans="78:142">
      <c r="BZ4347" s="14"/>
      <c r="CA4347" s="109"/>
      <c r="CB4347"/>
      <c r="CF4347" s="71"/>
      <c r="CG4347" s="71"/>
      <c r="EL4347" s="160"/>
    </row>
    <row r="4348" spans="78:142">
      <c r="BZ4348" s="14"/>
      <c r="CA4348" s="109"/>
      <c r="CB4348"/>
      <c r="CF4348" s="71"/>
      <c r="CG4348" s="71"/>
      <c r="EL4348" s="160"/>
    </row>
    <row r="4349" spans="78:142">
      <c r="BZ4349" s="14"/>
      <c r="CA4349" s="109"/>
      <c r="CB4349"/>
      <c r="CF4349" s="71"/>
      <c r="CG4349" s="71"/>
      <c r="EL4349" s="160"/>
    </row>
    <row r="4350" spans="78:142">
      <c r="BZ4350" s="14"/>
      <c r="CA4350" s="109"/>
      <c r="CB4350"/>
      <c r="CF4350" s="71"/>
      <c r="CG4350" s="71"/>
      <c r="EL4350" s="160"/>
    </row>
    <row r="4351" spans="78:142">
      <c r="BZ4351" s="14"/>
      <c r="CA4351" s="109"/>
      <c r="CB4351"/>
      <c r="CF4351" s="71"/>
      <c r="CG4351" s="71"/>
      <c r="EL4351" s="160"/>
    </row>
    <row r="4352" spans="78:142">
      <c r="BZ4352" s="14"/>
      <c r="CA4352" s="109"/>
      <c r="CB4352"/>
      <c r="CF4352" s="71"/>
      <c r="CG4352" s="71"/>
      <c r="EL4352" s="160"/>
    </row>
    <row r="4353" spans="78:142">
      <c r="BZ4353" s="14"/>
      <c r="CA4353" s="109"/>
      <c r="CB4353"/>
      <c r="CF4353" s="71"/>
      <c r="CG4353" s="71"/>
      <c r="EL4353" s="160"/>
    </row>
    <row r="4354" spans="78:142">
      <c r="BZ4354" s="14"/>
      <c r="CA4354" s="109"/>
      <c r="CB4354"/>
      <c r="CF4354" s="71"/>
      <c r="CG4354" s="71"/>
      <c r="EL4354" s="160"/>
    </row>
    <row r="4355" spans="78:142">
      <c r="BZ4355" s="14"/>
      <c r="CA4355" s="109"/>
      <c r="CB4355"/>
      <c r="CF4355" s="71"/>
      <c r="CG4355" s="71"/>
      <c r="EL4355" s="160"/>
    </row>
    <row r="4356" spans="78:142">
      <c r="BZ4356" s="14"/>
      <c r="CA4356" s="109"/>
      <c r="CB4356"/>
      <c r="CF4356" s="71"/>
      <c r="CG4356" s="71"/>
      <c r="EL4356" s="160"/>
    </row>
    <row r="4357" spans="78:142">
      <c r="BZ4357" s="14"/>
      <c r="CA4357" s="109"/>
      <c r="CB4357"/>
      <c r="CF4357" s="71"/>
      <c r="CG4357" s="71"/>
      <c r="EL4357" s="160"/>
    </row>
    <row r="4358" spans="78:142">
      <c r="BZ4358" s="14"/>
      <c r="CA4358" s="109"/>
      <c r="CB4358"/>
      <c r="CF4358" s="71"/>
      <c r="CG4358" s="71"/>
      <c r="EL4358" s="160"/>
    </row>
    <row r="4359" spans="78:142">
      <c r="BZ4359" s="14"/>
      <c r="CA4359" s="109"/>
      <c r="CB4359"/>
      <c r="CF4359" s="71"/>
      <c r="CG4359" s="71"/>
      <c r="EL4359" s="160"/>
    </row>
    <row r="4360" spans="78:142">
      <c r="BZ4360" s="14"/>
      <c r="CA4360" s="109"/>
      <c r="CB4360"/>
      <c r="CF4360" s="71"/>
      <c r="CG4360" s="71"/>
      <c r="EL4360" s="160"/>
    </row>
    <row r="4361" spans="78:142">
      <c r="BZ4361" s="14"/>
      <c r="CA4361" s="109"/>
      <c r="CB4361"/>
      <c r="CF4361" s="71"/>
      <c r="CG4361" s="71"/>
      <c r="EL4361" s="160"/>
    </row>
    <row r="4362" spans="78:142">
      <c r="BZ4362" s="14"/>
      <c r="CA4362" s="109"/>
      <c r="CB4362"/>
      <c r="CF4362" s="71"/>
      <c r="CG4362" s="71"/>
      <c r="EL4362" s="160"/>
    </row>
    <row r="4363" spans="78:142">
      <c r="BZ4363" s="14"/>
      <c r="CA4363" s="109"/>
      <c r="CB4363"/>
      <c r="CF4363" s="71"/>
      <c r="CG4363" s="71"/>
      <c r="EL4363" s="160"/>
    </row>
    <row r="4364" spans="78:142">
      <c r="BZ4364" s="14"/>
      <c r="CA4364" s="109"/>
      <c r="CB4364"/>
      <c r="CF4364" s="71"/>
      <c r="CG4364" s="71"/>
      <c r="EL4364" s="160"/>
    </row>
    <row r="4365" spans="78:142">
      <c r="BZ4365" s="14"/>
      <c r="CA4365" s="109"/>
      <c r="CB4365"/>
      <c r="CF4365" s="71"/>
      <c r="CG4365" s="71"/>
      <c r="EL4365" s="160"/>
    </row>
    <row r="4366" spans="78:142">
      <c r="BZ4366" s="14"/>
      <c r="CA4366" s="109"/>
      <c r="CB4366"/>
      <c r="CF4366" s="71"/>
      <c r="CG4366" s="71"/>
      <c r="EL4366" s="160"/>
    </row>
    <row r="4367" spans="78:142">
      <c r="BZ4367" s="14"/>
      <c r="CA4367" s="109"/>
      <c r="CB4367"/>
      <c r="CF4367" s="71"/>
      <c r="CG4367" s="71"/>
      <c r="EL4367" s="160"/>
    </row>
    <row r="4368" spans="78:142">
      <c r="BZ4368" s="14"/>
      <c r="CA4368" s="109"/>
      <c r="CB4368"/>
      <c r="CF4368" s="71"/>
      <c r="CG4368" s="71"/>
      <c r="EL4368" s="160"/>
    </row>
    <row r="4369" spans="78:142">
      <c r="BZ4369" s="14"/>
      <c r="CA4369" s="109"/>
      <c r="CB4369"/>
      <c r="CF4369" s="71"/>
      <c r="CG4369" s="71"/>
      <c r="EL4369" s="160"/>
    </row>
    <row r="4370" spans="78:142">
      <c r="BZ4370" s="14"/>
      <c r="CA4370" s="109"/>
      <c r="CB4370"/>
      <c r="CF4370" s="71"/>
      <c r="CG4370" s="71"/>
      <c r="EL4370" s="160"/>
    </row>
    <row r="4371" spans="78:142">
      <c r="BZ4371" s="14"/>
      <c r="CA4371" s="109"/>
      <c r="CB4371"/>
      <c r="CF4371" s="71"/>
      <c r="CG4371" s="71"/>
      <c r="EL4371" s="160"/>
    </row>
    <row r="4372" spans="78:142">
      <c r="BZ4372" s="14"/>
      <c r="CA4372" s="109"/>
      <c r="CB4372"/>
      <c r="CF4372" s="71"/>
      <c r="CG4372" s="71"/>
      <c r="EL4372" s="160"/>
    </row>
    <row r="4373" spans="78:142">
      <c r="BZ4373" s="14"/>
      <c r="CA4373" s="109"/>
      <c r="CB4373"/>
      <c r="CF4373" s="71"/>
      <c r="CG4373" s="71"/>
      <c r="EL4373" s="160"/>
    </row>
    <row r="4374" spans="78:142">
      <c r="BZ4374" s="14"/>
      <c r="CA4374" s="109"/>
      <c r="CB4374"/>
      <c r="CF4374" s="71"/>
      <c r="CG4374" s="71"/>
      <c r="EL4374" s="160"/>
    </row>
    <row r="4375" spans="78:142">
      <c r="BZ4375" s="14"/>
      <c r="CA4375" s="109"/>
      <c r="CB4375"/>
      <c r="CF4375" s="71"/>
      <c r="CG4375" s="71"/>
      <c r="EL4375" s="160"/>
    </row>
    <row r="4376" spans="78:142">
      <c r="BZ4376" s="14"/>
      <c r="CA4376" s="109"/>
      <c r="CB4376"/>
      <c r="CF4376" s="71"/>
      <c r="CG4376" s="71"/>
      <c r="EL4376" s="160"/>
    </row>
    <row r="4377" spans="78:142">
      <c r="BZ4377" s="14"/>
      <c r="CA4377" s="109"/>
      <c r="CB4377"/>
      <c r="CF4377" s="71"/>
      <c r="CG4377" s="71"/>
      <c r="EL4377" s="160"/>
    </row>
    <row r="4378" spans="78:142">
      <c r="BZ4378" s="14"/>
      <c r="CA4378" s="109"/>
      <c r="CB4378"/>
      <c r="CF4378" s="71"/>
      <c r="CG4378" s="71"/>
      <c r="EL4378" s="160"/>
    </row>
    <row r="4379" spans="78:142">
      <c r="BZ4379" s="14"/>
      <c r="CA4379" s="109"/>
      <c r="CB4379"/>
      <c r="CF4379" s="71"/>
      <c r="CG4379" s="71"/>
      <c r="EL4379" s="160"/>
    </row>
    <row r="4380" spans="78:142">
      <c r="BZ4380" s="14"/>
      <c r="CA4380" s="109"/>
      <c r="CB4380"/>
      <c r="CF4380" s="71"/>
      <c r="CG4380" s="71"/>
      <c r="EL4380" s="160"/>
    </row>
    <row r="4381" spans="78:142">
      <c r="BZ4381" s="14"/>
      <c r="CA4381" s="109"/>
      <c r="CB4381"/>
      <c r="CF4381" s="71"/>
      <c r="CG4381" s="71"/>
      <c r="EL4381" s="160"/>
    </row>
    <row r="4382" spans="78:142">
      <c r="BZ4382" s="14"/>
      <c r="CA4382" s="109"/>
      <c r="CB4382"/>
      <c r="CF4382" s="71"/>
      <c r="CG4382" s="71"/>
      <c r="EL4382" s="160"/>
    </row>
    <row r="4383" spans="78:142">
      <c r="BZ4383" s="14"/>
      <c r="CA4383" s="109"/>
      <c r="CB4383"/>
      <c r="CF4383" s="71"/>
      <c r="CG4383" s="71"/>
      <c r="EL4383" s="160"/>
    </row>
    <row r="4384" spans="78:142">
      <c r="BZ4384" s="14"/>
      <c r="CA4384" s="109"/>
      <c r="CB4384"/>
      <c r="CF4384" s="71"/>
      <c r="CG4384" s="71"/>
      <c r="EL4384" s="160"/>
    </row>
    <row r="4385" spans="78:142">
      <c r="BZ4385" s="14"/>
      <c r="CA4385" s="109"/>
      <c r="CB4385"/>
      <c r="CF4385" s="71"/>
      <c r="CG4385" s="71"/>
      <c r="EL4385" s="160"/>
    </row>
    <row r="4386" spans="78:142">
      <c r="BZ4386" s="14"/>
      <c r="CA4386" s="109"/>
      <c r="CB4386"/>
      <c r="CF4386" s="71"/>
      <c r="CG4386" s="71"/>
      <c r="EL4386" s="160"/>
    </row>
    <row r="4387" spans="78:142">
      <c r="BZ4387" s="14"/>
      <c r="CA4387" s="109"/>
      <c r="CB4387"/>
      <c r="CF4387" s="71"/>
      <c r="CG4387" s="71"/>
      <c r="EL4387" s="160"/>
    </row>
    <row r="4388" spans="78:142">
      <c r="BZ4388" s="14"/>
      <c r="CA4388" s="109"/>
      <c r="CB4388"/>
      <c r="CF4388" s="71"/>
      <c r="CG4388" s="71"/>
      <c r="EL4388" s="160"/>
    </row>
    <row r="4389" spans="78:142">
      <c r="BZ4389" s="14"/>
      <c r="CA4389" s="109"/>
      <c r="CB4389"/>
      <c r="CF4389" s="71"/>
      <c r="CG4389" s="71"/>
      <c r="EL4389" s="160"/>
    </row>
    <row r="4390" spans="78:142">
      <c r="BZ4390" s="14"/>
      <c r="CA4390" s="109"/>
      <c r="CB4390"/>
      <c r="CF4390" s="71"/>
      <c r="CG4390" s="71"/>
      <c r="EL4390" s="160"/>
    </row>
    <row r="4391" spans="78:142">
      <c r="BZ4391" s="14"/>
      <c r="CA4391" s="109"/>
      <c r="CB4391"/>
      <c r="CF4391" s="71"/>
      <c r="CG4391" s="71"/>
      <c r="EL4391" s="160"/>
    </row>
    <row r="4392" spans="78:142">
      <c r="BZ4392" s="14"/>
      <c r="CA4392" s="109"/>
      <c r="CB4392"/>
      <c r="CF4392" s="71"/>
      <c r="CG4392" s="71"/>
      <c r="EL4392" s="160"/>
    </row>
    <row r="4393" spans="78:142">
      <c r="BZ4393" s="14"/>
      <c r="CA4393" s="109"/>
      <c r="CB4393"/>
      <c r="CF4393" s="71"/>
      <c r="CG4393" s="71"/>
      <c r="EL4393" s="160"/>
    </row>
    <row r="4394" spans="78:142">
      <c r="BZ4394" s="14"/>
      <c r="CA4394" s="109"/>
      <c r="CB4394"/>
      <c r="CF4394" s="71"/>
      <c r="CG4394" s="71"/>
      <c r="EL4394" s="160"/>
    </row>
    <row r="4395" spans="78:142">
      <c r="BZ4395" s="14"/>
      <c r="CA4395" s="109"/>
      <c r="CB4395"/>
      <c r="CF4395" s="71"/>
      <c r="CG4395" s="71"/>
      <c r="EL4395" s="160"/>
    </row>
    <row r="4396" spans="78:142">
      <c r="BZ4396" s="14"/>
      <c r="CA4396" s="109"/>
      <c r="CB4396"/>
      <c r="CF4396" s="71"/>
      <c r="CG4396" s="71"/>
      <c r="EL4396" s="160"/>
    </row>
    <row r="4397" spans="78:142">
      <c r="BZ4397" s="14"/>
      <c r="CA4397" s="109"/>
      <c r="CB4397"/>
      <c r="CF4397" s="71"/>
      <c r="CG4397" s="71"/>
      <c r="EL4397" s="160"/>
    </row>
    <row r="4398" spans="78:142">
      <c r="BZ4398" s="14"/>
      <c r="CA4398" s="109"/>
      <c r="CB4398"/>
      <c r="CF4398" s="71"/>
      <c r="CG4398" s="71"/>
      <c r="EL4398" s="160"/>
    </row>
    <row r="4399" spans="78:142">
      <c r="BZ4399" s="14"/>
      <c r="CA4399" s="109"/>
      <c r="CB4399"/>
      <c r="CF4399" s="71"/>
      <c r="CG4399" s="71"/>
      <c r="EL4399" s="160"/>
    </row>
    <row r="4400" spans="78:142">
      <c r="BZ4400" s="14"/>
      <c r="CA4400" s="109"/>
      <c r="CB4400"/>
      <c r="CF4400" s="71"/>
      <c r="CG4400" s="71"/>
      <c r="EL4400" s="160"/>
    </row>
    <row r="4401" spans="78:142">
      <c r="BZ4401" s="14"/>
      <c r="CA4401" s="109"/>
      <c r="CB4401"/>
      <c r="CF4401" s="71"/>
      <c r="CG4401" s="71"/>
      <c r="EL4401" s="160"/>
    </row>
    <row r="4402" spans="78:142">
      <c r="BZ4402" s="14"/>
      <c r="CA4402" s="109"/>
      <c r="CB4402"/>
      <c r="CF4402" s="71"/>
      <c r="CG4402" s="71"/>
      <c r="EL4402" s="160"/>
    </row>
    <row r="4403" spans="78:142">
      <c r="BZ4403" s="14"/>
      <c r="CA4403" s="109"/>
      <c r="CB4403"/>
      <c r="CF4403" s="71"/>
      <c r="CG4403" s="71"/>
      <c r="EL4403" s="160"/>
    </row>
    <row r="4404" spans="78:142">
      <c r="BZ4404" s="14"/>
      <c r="CA4404" s="109"/>
      <c r="CB4404"/>
      <c r="CF4404" s="71"/>
      <c r="CG4404" s="71"/>
      <c r="EL4404" s="160"/>
    </row>
    <row r="4405" spans="78:142">
      <c r="BZ4405" s="14"/>
      <c r="CA4405" s="109"/>
      <c r="CB4405"/>
      <c r="CF4405" s="71"/>
      <c r="CG4405" s="71"/>
      <c r="EL4405" s="160"/>
    </row>
    <row r="4406" spans="78:142">
      <c r="BZ4406" s="14"/>
      <c r="CA4406" s="109"/>
      <c r="CB4406"/>
      <c r="CF4406" s="71"/>
      <c r="CG4406" s="71"/>
      <c r="EL4406" s="160"/>
    </row>
    <row r="4407" spans="78:142">
      <c r="BZ4407" s="14"/>
      <c r="CA4407" s="109"/>
      <c r="CB4407"/>
      <c r="CF4407" s="71"/>
      <c r="CG4407" s="71"/>
      <c r="EL4407" s="160"/>
    </row>
    <row r="4408" spans="78:142">
      <c r="BZ4408" s="14"/>
      <c r="CA4408" s="109"/>
      <c r="CB4408"/>
      <c r="CF4408" s="71"/>
      <c r="CG4408" s="71"/>
      <c r="EL4408" s="160"/>
    </row>
    <row r="4409" spans="78:142">
      <c r="BZ4409" s="14"/>
      <c r="CA4409" s="109"/>
      <c r="CB4409"/>
      <c r="CF4409" s="71"/>
      <c r="CG4409" s="71"/>
      <c r="EL4409" s="160"/>
    </row>
    <row r="4410" spans="78:142">
      <c r="BZ4410" s="14"/>
      <c r="CA4410" s="109"/>
      <c r="CB4410"/>
      <c r="CF4410" s="71"/>
      <c r="CG4410" s="71"/>
      <c r="EL4410" s="160"/>
    </row>
    <row r="4411" spans="78:142">
      <c r="BZ4411" s="14"/>
      <c r="CA4411" s="109"/>
      <c r="CB4411"/>
      <c r="CF4411" s="71"/>
      <c r="CG4411" s="71"/>
      <c r="EL4411" s="160"/>
    </row>
    <row r="4412" spans="78:142">
      <c r="BZ4412" s="14"/>
      <c r="CA4412" s="109"/>
      <c r="CB4412"/>
      <c r="CF4412" s="71"/>
      <c r="CG4412" s="71"/>
      <c r="EL4412" s="160"/>
    </row>
    <row r="4413" spans="78:142">
      <c r="BZ4413" s="14"/>
      <c r="CA4413" s="109"/>
      <c r="CB4413"/>
      <c r="CF4413" s="71"/>
      <c r="CG4413" s="71"/>
      <c r="EL4413" s="160"/>
    </row>
    <row r="4414" spans="78:142">
      <c r="BZ4414" s="14"/>
      <c r="CA4414" s="109"/>
      <c r="CB4414"/>
      <c r="CF4414" s="71"/>
      <c r="CG4414" s="71"/>
      <c r="EL4414" s="160"/>
    </row>
    <row r="4415" spans="78:142">
      <c r="BZ4415" s="14"/>
      <c r="CA4415" s="109"/>
      <c r="CB4415"/>
      <c r="CF4415" s="71"/>
      <c r="CG4415" s="71"/>
      <c r="EL4415" s="160"/>
    </row>
    <row r="4416" spans="78:142">
      <c r="BZ4416" s="14"/>
      <c r="CA4416" s="109"/>
      <c r="CB4416"/>
      <c r="CF4416" s="71"/>
      <c r="CG4416" s="71"/>
      <c r="EL4416" s="160"/>
    </row>
    <row r="4417" spans="78:142">
      <c r="BZ4417" s="14"/>
      <c r="CA4417" s="109"/>
      <c r="CB4417"/>
      <c r="CF4417" s="71"/>
      <c r="CG4417" s="71"/>
      <c r="EL4417" s="160"/>
    </row>
    <row r="4418" spans="78:142">
      <c r="BZ4418" s="14"/>
      <c r="CA4418" s="109"/>
      <c r="CB4418"/>
      <c r="CF4418" s="71"/>
      <c r="CG4418" s="71"/>
      <c r="EL4418" s="160"/>
    </row>
    <row r="4419" spans="78:142">
      <c r="BZ4419" s="14"/>
      <c r="CA4419" s="109"/>
      <c r="CB4419"/>
      <c r="CF4419" s="71"/>
      <c r="CG4419" s="71"/>
      <c r="EL4419" s="160"/>
    </row>
    <row r="4420" spans="78:142">
      <c r="BZ4420" s="14"/>
      <c r="CA4420" s="109"/>
      <c r="CB4420"/>
      <c r="CF4420" s="71"/>
      <c r="CG4420" s="71"/>
      <c r="EL4420" s="160"/>
    </row>
    <row r="4421" spans="78:142">
      <c r="BZ4421" s="14"/>
      <c r="CA4421" s="109"/>
      <c r="CB4421"/>
      <c r="CF4421" s="71"/>
      <c r="CG4421" s="71"/>
      <c r="EL4421" s="160"/>
    </row>
    <row r="4422" spans="78:142">
      <c r="BZ4422" s="14"/>
      <c r="CA4422" s="109"/>
      <c r="CB4422"/>
      <c r="CF4422" s="71"/>
      <c r="CG4422" s="71"/>
      <c r="EL4422" s="160"/>
    </row>
    <row r="4423" spans="78:142">
      <c r="BZ4423" s="14"/>
      <c r="CA4423" s="109"/>
      <c r="CB4423"/>
      <c r="CF4423" s="71"/>
      <c r="CG4423" s="71"/>
      <c r="EL4423" s="160"/>
    </row>
    <row r="4424" spans="78:142">
      <c r="BZ4424" s="14"/>
      <c r="CA4424" s="109"/>
      <c r="CB4424"/>
      <c r="CF4424" s="71"/>
      <c r="CG4424" s="71"/>
      <c r="EL4424" s="160"/>
    </row>
    <row r="4425" spans="78:142">
      <c r="BZ4425" s="14"/>
      <c r="CA4425" s="109"/>
      <c r="CB4425"/>
      <c r="CF4425" s="71"/>
      <c r="CG4425" s="71"/>
      <c r="EL4425" s="160"/>
    </row>
    <row r="4426" spans="78:142">
      <c r="BZ4426" s="14"/>
      <c r="CA4426" s="109"/>
      <c r="CB4426"/>
      <c r="CF4426" s="71"/>
      <c r="CG4426" s="71"/>
      <c r="EL4426" s="160"/>
    </row>
    <row r="4427" spans="78:142">
      <c r="BZ4427" s="14"/>
      <c r="CA4427" s="109"/>
      <c r="CB4427"/>
      <c r="CF4427" s="71"/>
      <c r="CG4427" s="71"/>
      <c r="EL4427" s="160"/>
    </row>
    <row r="4428" spans="78:142">
      <c r="BZ4428" s="14"/>
      <c r="CA4428" s="109"/>
      <c r="CB4428"/>
      <c r="CF4428" s="71"/>
      <c r="CG4428" s="71"/>
      <c r="EL4428" s="160"/>
    </row>
    <row r="4429" spans="78:142">
      <c r="BZ4429" s="14"/>
      <c r="CA4429" s="109"/>
      <c r="CB4429"/>
      <c r="CF4429" s="71"/>
      <c r="CG4429" s="71"/>
      <c r="EL4429" s="160"/>
    </row>
    <row r="4430" spans="78:142">
      <c r="BZ4430" s="14"/>
      <c r="CA4430" s="109"/>
      <c r="CB4430"/>
      <c r="CF4430" s="71"/>
      <c r="CG4430" s="71"/>
      <c r="EL4430" s="160"/>
    </row>
    <row r="4431" spans="78:142">
      <c r="BZ4431" s="14"/>
      <c r="CA4431" s="109"/>
      <c r="CB4431"/>
      <c r="CF4431" s="71"/>
      <c r="CG4431" s="71"/>
      <c r="EL4431" s="160"/>
    </row>
    <row r="4432" spans="78:142">
      <c r="BZ4432" s="14"/>
      <c r="CA4432" s="109"/>
      <c r="CB4432"/>
      <c r="CF4432" s="71"/>
      <c r="CG4432" s="71"/>
      <c r="EL4432" s="160"/>
    </row>
    <row r="4433" spans="78:142">
      <c r="BZ4433" s="14"/>
      <c r="CA4433" s="109"/>
      <c r="CB4433"/>
      <c r="CF4433" s="71"/>
      <c r="CG4433" s="71"/>
      <c r="EL4433" s="160"/>
    </row>
    <row r="4434" spans="78:142">
      <c r="BZ4434" s="14"/>
      <c r="CA4434" s="109"/>
      <c r="CB4434"/>
      <c r="CF4434" s="71"/>
      <c r="CG4434" s="71"/>
      <c r="EL4434" s="160"/>
    </row>
    <row r="4435" spans="78:142">
      <c r="BZ4435" s="14"/>
      <c r="CA4435" s="109"/>
      <c r="CB4435"/>
      <c r="CF4435" s="71"/>
      <c r="CG4435" s="71"/>
      <c r="EL4435" s="160"/>
    </row>
    <row r="4436" spans="78:142">
      <c r="BZ4436" s="14"/>
      <c r="CA4436" s="109"/>
      <c r="CB4436"/>
      <c r="CF4436" s="71"/>
      <c r="CG4436" s="71"/>
      <c r="EL4436" s="160"/>
    </row>
    <row r="4437" spans="78:142">
      <c r="BZ4437" s="14"/>
      <c r="CA4437" s="109"/>
      <c r="CB4437"/>
      <c r="CF4437" s="71"/>
      <c r="CG4437" s="71"/>
      <c r="EL4437" s="160"/>
    </row>
    <row r="4438" spans="78:142">
      <c r="BZ4438" s="14"/>
      <c r="CA4438" s="109"/>
      <c r="CB4438"/>
      <c r="CF4438" s="71"/>
      <c r="CG4438" s="71"/>
      <c r="EL4438" s="160"/>
    </row>
    <row r="4439" spans="78:142">
      <c r="BZ4439" s="14"/>
      <c r="CA4439" s="109"/>
      <c r="CB4439"/>
      <c r="CF4439" s="71"/>
      <c r="CG4439" s="71"/>
      <c r="EL4439" s="160"/>
    </row>
    <row r="4440" spans="78:142">
      <c r="BZ4440" s="14"/>
      <c r="CA4440" s="109"/>
      <c r="CB4440"/>
      <c r="CF4440" s="71"/>
      <c r="CG4440" s="71"/>
      <c r="EL4440" s="160"/>
    </row>
    <row r="4441" spans="78:142">
      <c r="BZ4441" s="14"/>
      <c r="CA4441" s="109"/>
      <c r="CB4441"/>
      <c r="CF4441" s="71"/>
      <c r="CG4441" s="71"/>
      <c r="EL4441" s="160"/>
    </row>
    <row r="4442" spans="78:142">
      <c r="BZ4442" s="14"/>
      <c r="CA4442" s="109"/>
      <c r="CB4442"/>
      <c r="CF4442" s="71"/>
      <c r="CG4442" s="71"/>
      <c r="EL4442" s="160"/>
    </row>
    <row r="4443" spans="78:142">
      <c r="BZ4443" s="14"/>
      <c r="CA4443" s="109"/>
      <c r="CB4443"/>
      <c r="CF4443" s="71"/>
      <c r="CG4443" s="71"/>
      <c r="EL4443" s="160"/>
    </row>
    <row r="4444" spans="78:142">
      <c r="BZ4444" s="14"/>
      <c r="CA4444" s="109"/>
      <c r="CB4444"/>
      <c r="CF4444" s="71"/>
      <c r="CG4444" s="71"/>
      <c r="EL4444" s="160"/>
    </row>
    <row r="4445" spans="78:142">
      <c r="BZ4445" s="14"/>
      <c r="CA4445" s="109"/>
      <c r="CB4445"/>
      <c r="CF4445" s="71"/>
      <c r="CG4445" s="71"/>
      <c r="EL4445" s="160"/>
    </row>
    <row r="4446" spans="78:142">
      <c r="BZ4446" s="14"/>
      <c r="CA4446" s="109"/>
      <c r="CB4446"/>
      <c r="CF4446" s="71"/>
      <c r="CG4446" s="71"/>
      <c r="EL4446" s="160"/>
    </row>
    <row r="4447" spans="78:142">
      <c r="BZ4447" s="14"/>
      <c r="CA4447" s="109"/>
      <c r="CB4447"/>
      <c r="CF4447" s="71"/>
      <c r="CG4447" s="71"/>
      <c r="EL4447" s="160"/>
    </row>
    <row r="4448" spans="78:142">
      <c r="BZ4448" s="14"/>
      <c r="CA4448" s="109"/>
      <c r="CB4448"/>
      <c r="CF4448" s="71"/>
      <c r="CG4448" s="71"/>
      <c r="EL4448" s="160"/>
    </row>
    <row r="4449" spans="78:142">
      <c r="BZ4449" s="14"/>
      <c r="CA4449" s="109"/>
      <c r="CB4449"/>
      <c r="CF4449" s="71"/>
      <c r="CG4449" s="71"/>
      <c r="EL4449" s="160"/>
    </row>
    <row r="4450" spans="78:142">
      <c r="BZ4450" s="14"/>
      <c r="CA4450" s="109"/>
      <c r="CB4450"/>
      <c r="CF4450" s="71"/>
      <c r="CG4450" s="71"/>
      <c r="EL4450" s="160"/>
    </row>
    <row r="4451" spans="78:142">
      <c r="BZ4451" s="14"/>
      <c r="CA4451" s="109"/>
      <c r="CB4451"/>
      <c r="CF4451" s="71"/>
      <c r="CG4451" s="71"/>
      <c r="EL4451" s="160"/>
    </row>
    <row r="4452" spans="78:142">
      <c r="BZ4452" s="14"/>
      <c r="CA4452" s="109"/>
      <c r="CB4452"/>
      <c r="CF4452" s="71"/>
      <c r="CG4452" s="71"/>
      <c r="EL4452" s="160"/>
    </row>
    <row r="4453" spans="78:142">
      <c r="BZ4453" s="14"/>
      <c r="CA4453" s="109"/>
      <c r="CB4453"/>
      <c r="CF4453" s="71"/>
      <c r="CG4453" s="71"/>
      <c r="EL4453" s="160"/>
    </row>
    <row r="4454" spans="78:142">
      <c r="BZ4454" s="14"/>
      <c r="CA4454" s="109"/>
      <c r="CB4454"/>
      <c r="CF4454" s="71"/>
      <c r="CG4454" s="71"/>
      <c r="EL4454" s="160"/>
    </row>
    <row r="4455" spans="78:142">
      <c r="BZ4455" s="14"/>
      <c r="CA4455" s="109"/>
      <c r="CB4455"/>
      <c r="CF4455" s="71"/>
      <c r="CG4455" s="71"/>
      <c r="EL4455" s="160"/>
    </row>
    <row r="4456" spans="78:142">
      <c r="BZ4456" s="14"/>
      <c r="CA4456" s="109"/>
      <c r="CB4456"/>
      <c r="CF4456" s="71"/>
      <c r="CG4456" s="71"/>
      <c r="EL4456" s="160"/>
    </row>
    <row r="4457" spans="78:142">
      <c r="BZ4457" s="14"/>
      <c r="CA4457" s="109"/>
      <c r="CB4457"/>
      <c r="CF4457" s="71"/>
      <c r="CG4457" s="71"/>
      <c r="EL4457" s="160"/>
    </row>
    <row r="4458" spans="78:142">
      <c r="BZ4458" s="14"/>
      <c r="CA4458" s="109"/>
      <c r="CB4458"/>
      <c r="CF4458" s="71"/>
      <c r="CG4458" s="71"/>
      <c r="EL4458" s="160"/>
    </row>
    <row r="4459" spans="78:142">
      <c r="BZ4459" s="14"/>
      <c r="CA4459" s="109"/>
      <c r="CB4459"/>
      <c r="CF4459" s="71"/>
      <c r="CG4459" s="71"/>
      <c r="EL4459" s="160"/>
    </row>
    <row r="4460" spans="78:142">
      <c r="BZ4460" s="14"/>
      <c r="CA4460" s="109"/>
      <c r="CB4460"/>
      <c r="CF4460" s="71"/>
      <c r="CG4460" s="71"/>
      <c r="EL4460" s="160"/>
    </row>
    <row r="4461" spans="78:142">
      <c r="BZ4461" s="14"/>
      <c r="CA4461" s="109"/>
      <c r="CB4461"/>
      <c r="CF4461" s="71"/>
      <c r="CG4461" s="71"/>
      <c r="EL4461" s="160"/>
    </row>
    <row r="4462" spans="78:142">
      <c r="BZ4462" s="14"/>
      <c r="CA4462" s="109"/>
      <c r="CB4462"/>
      <c r="CF4462" s="71"/>
      <c r="CG4462" s="71"/>
      <c r="EL4462" s="160"/>
    </row>
    <row r="4463" spans="78:142">
      <c r="BZ4463" s="14"/>
      <c r="CA4463" s="109"/>
      <c r="CB4463"/>
      <c r="CF4463" s="71"/>
      <c r="CG4463" s="71"/>
      <c r="EL4463" s="160"/>
    </row>
    <row r="4464" spans="78:142">
      <c r="BZ4464" s="14"/>
      <c r="CA4464" s="109"/>
      <c r="CB4464"/>
      <c r="CF4464" s="71"/>
      <c r="CG4464" s="71"/>
      <c r="EL4464" s="160"/>
    </row>
    <row r="4465" spans="78:142">
      <c r="BZ4465" s="14"/>
      <c r="CA4465" s="109"/>
      <c r="CB4465"/>
      <c r="CF4465" s="71"/>
      <c r="CG4465" s="71"/>
      <c r="EL4465" s="160"/>
    </row>
    <row r="4466" spans="78:142">
      <c r="BZ4466" s="14"/>
      <c r="CA4466" s="109"/>
      <c r="CB4466"/>
      <c r="CF4466" s="71"/>
      <c r="CG4466" s="71"/>
      <c r="EL4466" s="160"/>
    </row>
    <row r="4467" spans="78:142">
      <c r="BZ4467" s="14"/>
      <c r="CA4467" s="109"/>
      <c r="CB4467"/>
      <c r="CF4467" s="71"/>
      <c r="CG4467" s="71"/>
      <c r="EL4467" s="160"/>
    </row>
    <row r="4468" spans="78:142">
      <c r="BZ4468" s="14"/>
      <c r="CA4468" s="109"/>
      <c r="CB4468"/>
      <c r="CF4468" s="71"/>
      <c r="CG4468" s="71"/>
      <c r="EL4468" s="160"/>
    </row>
    <row r="4469" spans="78:142">
      <c r="BZ4469" s="14"/>
      <c r="CA4469" s="109"/>
      <c r="CB4469"/>
      <c r="CF4469" s="71"/>
      <c r="CG4469" s="71"/>
      <c r="EL4469" s="160"/>
    </row>
    <row r="4470" spans="78:142">
      <c r="BZ4470" s="14"/>
      <c r="CA4470" s="109"/>
      <c r="CB4470"/>
      <c r="CF4470" s="71"/>
      <c r="CG4470" s="71"/>
      <c r="EL4470" s="160"/>
    </row>
    <row r="4471" spans="78:142">
      <c r="BZ4471" s="14"/>
      <c r="CA4471" s="109"/>
      <c r="CB4471"/>
      <c r="CF4471" s="71"/>
      <c r="CG4471" s="71"/>
      <c r="EL4471" s="160"/>
    </row>
    <row r="4472" spans="78:142">
      <c r="BZ4472" s="14"/>
      <c r="CA4472" s="109"/>
      <c r="CB4472"/>
      <c r="CF4472" s="71"/>
      <c r="CG4472" s="71"/>
      <c r="EL4472" s="160"/>
    </row>
    <row r="4473" spans="78:142">
      <c r="BZ4473" s="14"/>
      <c r="CA4473" s="109"/>
      <c r="CB4473"/>
      <c r="CF4473" s="71"/>
      <c r="CG4473" s="71"/>
      <c r="EL4473" s="160"/>
    </row>
    <row r="4474" spans="78:142">
      <c r="BZ4474" s="14"/>
      <c r="CA4474" s="109"/>
      <c r="CB4474"/>
      <c r="CF4474" s="71"/>
      <c r="CG4474" s="71"/>
      <c r="EL4474" s="160"/>
    </row>
    <row r="4475" spans="78:142">
      <c r="BZ4475" s="14"/>
      <c r="CA4475" s="109"/>
      <c r="CB4475"/>
      <c r="CF4475" s="71"/>
      <c r="CG4475" s="71"/>
      <c r="EL4475" s="160"/>
    </row>
    <row r="4476" spans="78:142">
      <c r="BZ4476" s="14"/>
      <c r="CA4476" s="109"/>
      <c r="CB4476"/>
      <c r="CF4476" s="71"/>
      <c r="CG4476" s="71"/>
      <c r="EL4476" s="160"/>
    </row>
    <row r="4477" spans="78:142">
      <c r="BZ4477" s="14"/>
      <c r="CA4477" s="109"/>
      <c r="CB4477"/>
      <c r="CF4477" s="71"/>
      <c r="CG4477" s="71"/>
      <c r="EL4477" s="160"/>
    </row>
    <row r="4478" spans="78:142">
      <c r="BZ4478" s="14"/>
      <c r="CA4478" s="109"/>
      <c r="CB4478"/>
      <c r="CF4478" s="71"/>
      <c r="CG4478" s="71"/>
      <c r="EL4478" s="160"/>
    </row>
    <row r="4479" spans="78:142">
      <c r="BZ4479" s="14"/>
      <c r="CA4479" s="109"/>
      <c r="CB4479"/>
      <c r="CF4479" s="71"/>
      <c r="CG4479" s="71"/>
      <c r="EL4479" s="160"/>
    </row>
    <row r="4480" spans="78:142">
      <c r="BZ4480" s="14"/>
      <c r="CA4480" s="109"/>
      <c r="CB4480"/>
      <c r="CF4480" s="71"/>
      <c r="CG4480" s="71"/>
      <c r="EL4480" s="160"/>
    </row>
    <row r="4481" spans="78:142">
      <c r="BZ4481" s="14"/>
      <c r="CA4481" s="109"/>
      <c r="CB4481"/>
      <c r="CF4481" s="71"/>
      <c r="CG4481" s="71"/>
      <c r="EL4481" s="160"/>
    </row>
    <row r="4482" spans="78:142">
      <c r="BZ4482" s="14"/>
      <c r="CA4482" s="109"/>
      <c r="CB4482"/>
      <c r="CF4482" s="71"/>
      <c r="CG4482" s="71"/>
      <c r="EL4482" s="160"/>
    </row>
    <row r="4483" spans="78:142">
      <c r="BZ4483" s="14"/>
      <c r="CA4483" s="109"/>
      <c r="CB4483"/>
      <c r="CF4483" s="71"/>
      <c r="CG4483" s="71"/>
      <c r="EL4483" s="160"/>
    </row>
    <row r="4484" spans="78:142">
      <c r="BZ4484" s="14"/>
      <c r="CA4484" s="109"/>
      <c r="CB4484"/>
      <c r="CF4484" s="71"/>
      <c r="CG4484" s="71"/>
      <c r="EL4484" s="160"/>
    </row>
    <row r="4485" spans="78:142">
      <c r="BZ4485" s="14"/>
      <c r="CA4485" s="109"/>
      <c r="CB4485"/>
      <c r="CF4485" s="71"/>
      <c r="CG4485" s="71"/>
      <c r="EL4485" s="160"/>
    </row>
    <row r="4486" spans="78:142">
      <c r="BZ4486" s="14"/>
      <c r="CA4486" s="109"/>
      <c r="CB4486"/>
      <c r="CF4486" s="71"/>
      <c r="CG4486" s="71"/>
      <c r="EL4486" s="160"/>
    </row>
    <row r="4487" spans="78:142">
      <c r="BZ4487" s="14"/>
      <c r="CA4487" s="109"/>
      <c r="CB4487"/>
      <c r="CF4487" s="71"/>
      <c r="CG4487" s="71"/>
      <c r="EL4487" s="160"/>
    </row>
    <row r="4488" spans="78:142">
      <c r="BZ4488" s="14"/>
      <c r="CA4488" s="109"/>
      <c r="CB4488"/>
      <c r="CF4488" s="71"/>
      <c r="CG4488" s="71"/>
      <c r="EL4488" s="160"/>
    </row>
    <row r="4489" spans="78:142">
      <c r="BZ4489" s="14"/>
      <c r="CA4489" s="109"/>
      <c r="CB4489"/>
      <c r="CF4489" s="71"/>
      <c r="CG4489" s="71"/>
      <c r="EL4489" s="160"/>
    </row>
    <row r="4490" spans="78:142">
      <c r="BZ4490" s="14"/>
      <c r="CA4490" s="109"/>
      <c r="CB4490"/>
      <c r="CF4490" s="71"/>
      <c r="CG4490" s="71"/>
      <c r="EL4490" s="160"/>
    </row>
    <row r="4491" spans="78:142">
      <c r="BZ4491" s="14"/>
      <c r="CA4491" s="109"/>
      <c r="CB4491"/>
      <c r="CF4491" s="71"/>
      <c r="CG4491" s="71"/>
      <c r="EL4491" s="160"/>
    </row>
    <row r="4492" spans="78:142">
      <c r="BZ4492" s="14"/>
      <c r="CA4492" s="109"/>
      <c r="CB4492"/>
      <c r="CF4492" s="71"/>
      <c r="CG4492" s="71"/>
      <c r="EL4492" s="160"/>
    </row>
    <row r="4493" spans="78:142">
      <c r="BZ4493" s="14"/>
      <c r="CA4493" s="109"/>
      <c r="CB4493"/>
      <c r="CF4493" s="71"/>
      <c r="CG4493" s="71"/>
      <c r="EL4493" s="160"/>
    </row>
    <row r="4494" spans="78:142">
      <c r="BZ4494" s="14"/>
      <c r="CA4494" s="109"/>
      <c r="CB4494"/>
      <c r="CF4494" s="71"/>
      <c r="CG4494" s="71"/>
      <c r="EL4494" s="160"/>
    </row>
    <row r="4495" spans="78:142">
      <c r="BZ4495" s="14"/>
      <c r="CA4495" s="109"/>
      <c r="CB4495"/>
      <c r="CF4495" s="71"/>
      <c r="CG4495" s="71"/>
      <c r="EL4495" s="160"/>
    </row>
    <row r="4496" spans="78:142">
      <c r="BZ4496" s="14"/>
      <c r="CA4496" s="109"/>
      <c r="CB4496"/>
      <c r="CF4496" s="71"/>
      <c r="CG4496" s="71"/>
      <c r="EL4496" s="160"/>
    </row>
    <row r="4497" spans="78:142">
      <c r="BZ4497" s="14"/>
      <c r="CA4497" s="109"/>
      <c r="CB4497"/>
      <c r="CF4497" s="71"/>
      <c r="CG4497" s="71"/>
      <c r="EL4497" s="160"/>
    </row>
    <row r="4498" spans="78:142">
      <c r="BZ4498" s="14"/>
      <c r="CA4498" s="109"/>
      <c r="CB4498"/>
      <c r="CF4498" s="71"/>
      <c r="CG4498" s="71"/>
      <c r="EL4498" s="160"/>
    </row>
    <row r="4499" spans="78:142">
      <c r="BZ4499" s="14"/>
      <c r="CA4499" s="109"/>
      <c r="CB4499"/>
      <c r="CF4499" s="71"/>
      <c r="CG4499" s="71"/>
      <c r="EL4499" s="160"/>
    </row>
    <row r="4500" spans="78:142">
      <c r="BZ4500" s="14"/>
      <c r="CA4500" s="109"/>
      <c r="CB4500"/>
      <c r="CF4500" s="71"/>
      <c r="CG4500" s="71"/>
      <c r="EL4500" s="160"/>
    </row>
    <row r="4501" spans="78:142">
      <c r="BZ4501" s="14"/>
      <c r="CA4501" s="109"/>
      <c r="CB4501"/>
      <c r="CF4501" s="71"/>
      <c r="CG4501" s="71"/>
      <c r="EL4501" s="160"/>
    </row>
    <row r="4502" spans="78:142">
      <c r="BZ4502" s="14"/>
      <c r="CA4502" s="109"/>
      <c r="CB4502"/>
      <c r="CF4502" s="71"/>
      <c r="CG4502" s="71"/>
      <c r="EL4502" s="160"/>
    </row>
    <row r="4503" spans="78:142">
      <c r="BZ4503" s="14"/>
      <c r="CA4503" s="109"/>
      <c r="CB4503"/>
      <c r="CF4503" s="71"/>
      <c r="CG4503" s="71"/>
      <c r="EL4503" s="160"/>
    </row>
    <row r="4504" spans="78:142">
      <c r="BZ4504" s="14"/>
      <c r="CA4504" s="109"/>
      <c r="CB4504"/>
      <c r="CF4504" s="71"/>
      <c r="CG4504" s="71"/>
      <c r="EL4504" s="160"/>
    </row>
    <row r="4505" spans="78:142">
      <c r="BZ4505" s="14"/>
      <c r="CA4505" s="109"/>
      <c r="CB4505"/>
      <c r="CF4505" s="71"/>
      <c r="CG4505" s="71"/>
      <c r="EL4505" s="160"/>
    </row>
    <row r="4506" spans="78:142">
      <c r="BZ4506" s="14"/>
      <c r="CA4506" s="109"/>
      <c r="CB4506"/>
      <c r="CF4506" s="71"/>
      <c r="CG4506" s="71"/>
      <c r="EL4506" s="160"/>
    </row>
    <row r="4507" spans="78:142">
      <c r="BZ4507" s="14"/>
      <c r="CA4507" s="109"/>
      <c r="CB4507"/>
      <c r="CF4507" s="71"/>
      <c r="CG4507" s="71"/>
      <c r="EL4507" s="160"/>
    </row>
    <row r="4508" spans="78:142">
      <c r="BZ4508" s="14"/>
      <c r="CA4508" s="109"/>
      <c r="CB4508"/>
      <c r="CF4508" s="71"/>
      <c r="CG4508" s="71"/>
      <c r="EL4508" s="160"/>
    </row>
    <row r="4509" spans="78:142">
      <c r="BZ4509" s="14"/>
      <c r="CA4509" s="109"/>
      <c r="CB4509"/>
      <c r="CF4509" s="71"/>
      <c r="CG4509" s="71"/>
      <c r="EL4509" s="160"/>
    </row>
    <row r="4510" spans="78:142">
      <c r="BZ4510" s="14"/>
      <c r="CA4510" s="109"/>
      <c r="CB4510"/>
      <c r="CF4510" s="71"/>
      <c r="CG4510" s="71"/>
      <c r="EL4510" s="160"/>
    </row>
    <row r="4511" spans="78:142">
      <c r="BZ4511" s="14"/>
      <c r="CA4511" s="109"/>
      <c r="CB4511"/>
      <c r="CF4511" s="71"/>
      <c r="CG4511" s="71"/>
      <c r="EL4511" s="160"/>
    </row>
    <row r="4512" spans="78:142">
      <c r="BZ4512" s="14"/>
      <c r="CA4512" s="109"/>
      <c r="CB4512"/>
      <c r="CF4512" s="71"/>
      <c r="CG4512" s="71"/>
      <c r="EL4512" s="160"/>
    </row>
    <row r="4513" spans="78:142">
      <c r="BZ4513" s="14"/>
      <c r="CA4513" s="109"/>
      <c r="CB4513"/>
      <c r="CF4513" s="71"/>
      <c r="CG4513" s="71"/>
      <c r="EL4513" s="160"/>
    </row>
    <row r="4514" spans="78:142">
      <c r="BZ4514" s="14"/>
      <c r="CA4514" s="109"/>
      <c r="CB4514"/>
      <c r="CF4514" s="71"/>
      <c r="CG4514" s="71"/>
      <c r="EL4514" s="160"/>
    </row>
    <row r="4515" spans="78:142">
      <c r="BZ4515" s="14"/>
      <c r="CA4515" s="109"/>
      <c r="CB4515"/>
      <c r="CF4515" s="71"/>
      <c r="CG4515" s="71"/>
      <c r="EL4515" s="160"/>
    </row>
    <row r="4516" spans="78:142">
      <c r="BZ4516" s="14"/>
      <c r="CA4516" s="109"/>
      <c r="CB4516"/>
      <c r="CF4516" s="71"/>
      <c r="CG4516" s="71"/>
      <c r="EL4516" s="160"/>
    </row>
    <row r="4517" spans="78:142">
      <c r="BZ4517" s="14"/>
      <c r="CA4517" s="109"/>
      <c r="CB4517"/>
      <c r="CF4517" s="71"/>
      <c r="CG4517" s="71"/>
      <c r="EL4517" s="160"/>
    </row>
    <row r="4518" spans="78:142">
      <c r="BZ4518" s="14"/>
      <c r="CA4518" s="109"/>
      <c r="CB4518"/>
      <c r="CF4518" s="71"/>
      <c r="CG4518" s="71"/>
      <c r="EL4518" s="160"/>
    </row>
    <row r="4519" spans="78:142">
      <c r="BZ4519" s="14"/>
      <c r="CA4519" s="109"/>
      <c r="CB4519"/>
      <c r="CF4519" s="71"/>
      <c r="CG4519" s="71"/>
      <c r="EL4519" s="160"/>
    </row>
    <row r="4520" spans="78:142">
      <c r="BZ4520" s="14"/>
      <c r="CA4520" s="109"/>
      <c r="CB4520"/>
      <c r="CF4520" s="71"/>
      <c r="CG4520" s="71"/>
      <c r="EL4520" s="160"/>
    </row>
    <row r="4521" spans="78:142">
      <c r="BZ4521" s="14"/>
      <c r="CA4521" s="109"/>
      <c r="CB4521"/>
      <c r="CF4521" s="71"/>
      <c r="CG4521" s="71"/>
      <c r="EL4521" s="160"/>
    </row>
    <row r="4522" spans="78:142">
      <c r="BZ4522" s="14"/>
      <c r="CA4522" s="109"/>
      <c r="CB4522"/>
      <c r="CF4522" s="71"/>
      <c r="CG4522" s="71"/>
      <c r="EL4522" s="160"/>
    </row>
    <row r="4523" spans="78:142">
      <c r="BZ4523" s="14"/>
      <c r="CA4523" s="109"/>
      <c r="CB4523"/>
      <c r="CF4523" s="71"/>
      <c r="CG4523" s="71"/>
      <c r="EL4523" s="160"/>
    </row>
    <row r="4524" spans="78:142">
      <c r="BZ4524" s="14"/>
      <c r="CA4524" s="109"/>
      <c r="CB4524"/>
      <c r="CF4524" s="71"/>
      <c r="CG4524" s="71"/>
      <c r="EL4524" s="160"/>
    </row>
    <row r="4525" spans="78:142">
      <c r="BZ4525" s="14"/>
      <c r="CA4525" s="109"/>
      <c r="CB4525"/>
      <c r="CF4525" s="71"/>
      <c r="CG4525" s="71"/>
      <c r="EL4525" s="160"/>
    </row>
    <row r="4526" spans="78:142">
      <c r="BZ4526" s="14"/>
      <c r="CA4526" s="109"/>
      <c r="CB4526"/>
      <c r="CF4526" s="71"/>
      <c r="CG4526" s="71"/>
      <c r="EL4526" s="160"/>
    </row>
    <row r="4527" spans="78:142">
      <c r="BZ4527" s="14"/>
      <c r="CA4527" s="109"/>
      <c r="CB4527"/>
      <c r="CF4527" s="71"/>
      <c r="CG4527" s="71"/>
      <c r="EL4527" s="160"/>
    </row>
    <row r="4528" spans="78:142">
      <c r="BZ4528" s="14"/>
      <c r="CA4528" s="109"/>
      <c r="CB4528"/>
      <c r="CF4528" s="71"/>
      <c r="CG4528" s="71"/>
      <c r="EL4528" s="160"/>
    </row>
    <row r="4529" spans="78:142">
      <c r="BZ4529" s="14"/>
      <c r="CA4529" s="109"/>
      <c r="CB4529"/>
      <c r="CF4529" s="71"/>
      <c r="CG4529" s="71"/>
      <c r="EL4529" s="160"/>
    </row>
    <row r="4530" spans="78:142">
      <c r="BZ4530" s="14"/>
      <c r="CA4530" s="109"/>
      <c r="CB4530"/>
      <c r="CF4530" s="71"/>
      <c r="CG4530" s="71"/>
      <c r="EJ4530" s="159"/>
      <c r="EL4530" s="160"/>
    </row>
    <row r="4531" spans="78:142">
      <c r="BZ4531" s="14"/>
      <c r="CA4531" s="109"/>
      <c r="CB4531"/>
      <c r="CF4531" s="71"/>
      <c r="CG4531" s="71"/>
      <c r="EJ4531" s="159"/>
      <c r="EL4531" s="160"/>
    </row>
    <row r="4532" spans="78:142">
      <c r="BZ4532" s="14"/>
      <c r="CA4532" s="109"/>
      <c r="CB4532"/>
      <c r="CF4532" s="71"/>
      <c r="CG4532" s="71"/>
      <c r="EJ4532" s="159"/>
      <c r="EL4532" s="160"/>
    </row>
    <row r="4533" spans="78:142">
      <c r="BZ4533" s="14"/>
      <c r="CA4533" s="109"/>
      <c r="CB4533"/>
      <c r="CF4533" s="71"/>
      <c r="CG4533" s="71"/>
      <c r="EJ4533" s="159"/>
      <c r="EL4533" s="160"/>
    </row>
    <row r="4534" spans="78:142">
      <c r="BZ4534" s="14"/>
      <c r="CA4534" s="109"/>
      <c r="CB4534"/>
      <c r="CF4534" s="71"/>
      <c r="CG4534" s="71"/>
      <c r="EJ4534" s="159"/>
      <c r="EL4534" s="160"/>
    </row>
    <row r="4535" spans="78:142">
      <c r="BZ4535" s="14"/>
      <c r="CA4535" s="109"/>
      <c r="CB4535"/>
      <c r="CF4535" s="71"/>
      <c r="CG4535" s="71"/>
      <c r="EJ4535" s="159"/>
      <c r="EL4535" s="160"/>
    </row>
    <row r="4536" spans="78:142">
      <c r="BZ4536" s="14"/>
      <c r="CA4536" s="109"/>
      <c r="CB4536"/>
      <c r="CF4536" s="71"/>
      <c r="CG4536" s="71"/>
      <c r="EJ4536" s="159"/>
      <c r="EL4536" s="160"/>
    </row>
    <row r="4537" spans="78:142">
      <c r="BZ4537" s="14"/>
      <c r="CA4537" s="109"/>
      <c r="CB4537"/>
      <c r="CF4537" s="71"/>
      <c r="CG4537" s="71"/>
      <c r="EJ4537" s="159"/>
      <c r="EL4537" s="160"/>
    </row>
    <row r="4538" spans="78:142">
      <c r="BZ4538" s="14"/>
      <c r="CA4538" s="109"/>
      <c r="CB4538"/>
      <c r="CF4538" s="71"/>
      <c r="CG4538" s="71"/>
      <c r="EJ4538" s="159"/>
      <c r="EL4538" s="160"/>
    </row>
    <row r="4539" spans="78:142">
      <c r="BZ4539" s="14"/>
      <c r="CA4539" s="109"/>
      <c r="CB4539"/>
      <c r="CF4539" s="71"/>
      <c r="CG4539" s="71"/>
      <c r="EJ4539" s="159"/>
      <c r="EL4539" s="160"/>
    </row>
    <row r="4540" spans="78:142">
      <c r="BZ4540" s="14"/>
      <c r="CA4540" s="109"/>
      <c r="CB4540"/>
      <c r="CF4540" s="71"/>
      <c r="CG4540" s="71"/>
      <c r="EJ4540" s="159"/>
      <c r="EL4540" s="160"/>
    </row>
    <row r="4541" spans="78:142">
      <c r="BZ4541" s="14"/>
      <c r="CA4541" s="109"/>
      <c r="CB4541"/>
      <c r="CF4541" s="71"/>
      <c r="CG4541" s="71"/>
      <c r="EJ4541" s="159"/>
      <c r="EL4541" s="160"/>
    </row>
    <row r="4542" spans="78:142">
      <c r="BZ4542" s="14"/>
      <c r="CA4542" s="109"/>
      <c r="CB4542"/>
      <c r="CF4542" s="71"/>
      <c r="CG4542" s="71"/>
      <c r="EJ4542" s="159"/>
      <c r="EL4542" s="160"/>
    </row>
    <row r="4543" spans="78:142">
      <c r="BZ4543" s="14"/>
      <c r="CA4543" s="109"/>
      <c r="CB4543"/>
      <c r="CF4543" s="71"/>
      <c r="CG4543" s="71"/>
      <c r="EJ4543" s="159"/>
      <c r="EL4543" s="160"/>
    </row>
    <row r="4544" spans="78:142">
      <c r="BZ4544" s="14"/>
      <c r="CA4544" s="109"/>
      <c r="CB4544"/>
      <c r="CF4544" s="71"/>
      <c r="CG4544" s="71"/>
      <c r="EJ4544" s="159"/>
      <c r="EL4544" s="160"/>
    </row>
    <row r="4545" spans="78:142">
      <c r="BZ4545" s="14"/>
      <c r="CA4545" s="109"/>
      <c r="CB4545"/>
      <c r="CF4545" s="71"/>
      <c r="CG4545" s="71"/>
      <c r="EJ4545" s="159"/>
      <c r="EL4545" s="160"/>
    </row>
    <row r="4546" spans="78:142">
      <c r="BZ4546" s="14"/>
      <c r="CA4546" s="109"/>
      <c r="CB4546"/>
      <c r="CF4546" s="71"/>
      <c r="CG4546" s="71"/>
      <c r="EJ4546" s="159"/>
      <c r="EL4546" s="160"/>
    </row>
    <row r="4547" spans="78:142">
      <c r="BZ4547" s="14"/>
      <c r="CA4547" s="109"/>
      <c r="CB4547"/>
      <c r="CF4547" s="71"/>
      <c r="CG4547" s="71"/>
      <c r="EJ4547" s="159"/>
      <c r="EL4547" s="160"/>
    </row>
    <row r="4548" spans="78:142">
      <c r="BZ4548" s="14"/>
      <c r="CA4548" s="109"/>
      <c r="CB4548"/>
      <c r="CF4548" s="71"/>
      <c r="CG4548" s="71"/>
      <c r="EJ4548" s="159"/>
      <c r="EL4548" s="160"/>
    </row>
    <row r="4549" spans="78:142">
      <c r="BZ4549" s="14"/>
      <c r="CA4549" s="109"/>
      <c r="CB4549"/>
      <c r="CF4549" s="71"/>
      <c r="CG4549" s="71"/>
      <c r="EJ4549" s="159"/>
      <c r="EL4549" s="160"/>
    </row>
    <row r="4550" spans="78:142">
      <c r="BZ4550" s="14"/>
      <c r="CA4550" s="109"/>
      <c r="CB4550"/>
      <c r="CF4550" s="71"/>
      <c r="CG4550" s="71"/>
      <c r="EJ4550" s="159"/>
      <c r="EL4550" s="160"/>
    </row>
    <row r="4551" spans="78:142">
      <c r="BZ4551" s="14"/>
      <c r="CA4551" s="109"/>
      <c r="CB4551"/>
      <c r="CF4551" s="71"/>
      <c r="CG4551" s="71"/>
      <c r="EJ4551" s="159"/>
      <c r="EL4551" s="160"/>
    </row>
    <row r="4552" spans="78:142">
      <c r="BZ4552" s="14"/>
      <c r="CA4552" s="109"/>
      <c r="CB4552"/>
      <c r="CF4552" s="71"/>
      <c r="CG4552" s="71"/>
      <c r="EJ4552" s="159"/>
      <c r="EL4552" s="160"/>
    </row>
    <row r="4553" spans="78:142">
      <c r="BZ4553" s="14"/>
      <c r="CA4553" s="109"/>
      <c r="CB4553"/>
      <c r="CF4553" s="71"/>
      <c r="CG4553" s="71"/>
      <c r="EJ4553" s="159"/>
      <c r="EL4553" s="160"/>
    </row>
    <row r="4554" spans="78:142">
      <c r="BZ4554" s="14"/>
      <c r="CA4554" s="109"/>
      <c r="CB4554"/>
      <c r="CF4554" s="71"/>
      <c r="CG4554" s="71"/>
      <c r="EJ4554" s="159"/>
      <c r="EL4554" s="160"/>
    </row>
    <row r="4555" spans="78:142">
      <c r="BZ4555" s="14"/>
      <c r="CA4555" s="109"/>
      <c r="CB4555"/>
      <c r="CF4555" s="71"/>
      <c r="CG4555" s="71"/>
      <c r="EJ4555" s="159"/>
      <c r="EL4555" s="160"/>
    </row>
    <row r="4556" spans="78:142">
      <c r="BZ4556" s="14"/>
      <c r="CA4556" s="109"/>
      <c r="CB4556"/>
      <c r="CF4556" s="71"/>
      <c r="CG4556" s="71"/>
      <c r="EJ4556" s="159"/>
      <c r="EL4556" s="160"/>
    </row>
    <row r="4557" spans="78:142">
      <c r="BZ4557" s="14"/>
      <c r="CA4557" s="109"/>
      <c r="CB4557"/>
      <c r="CF4557" s="71"/>
      <c r="CG4557" s="71"/>
      <c r="EJ4557" s="159"/>
      <c r="EL4557" s="160"/>
    </row>
    <row r="4558" spans="78:142">
      <c r="BZ4558" s="14"/>
      <c r="CA4558" s="109"/>
      <c r="CB4558"/>
      <c r="CF4558" s="71"/>
      <c r="CG4558" s="71"/>
      <c r="EJ4558" s="159"/>
      <c r="EL4558" s="160"/>
    </row>
    <row r="4559" spans="78:142">
      <c r="BZ4559" s="14"/>
      <c r="CA4559" s="109"/>
      <c r="CB4559"/>
      <c r="CF4559" s="71"/>
      <c r="CG4559" s="71"/>
      <c r="EJ4559" s="159"/>
      <c r="EL4559" s="160"/>
    </row>
    <row r="4560" spans="78:142">
      <c r="BZ4560" s="14"/>
      <c r="CA4560" s="109"/>
      <c r="CB4560"/>
      <c r="CF4560" s="71"/>
      <c r="CG4560" s="71"/>
      <c r="EJ4560" s="159"/>
      <c r="EL4560" s="160"/>
    </row>
    <row r="4561" spans="78:142">
      <c r="BZ4561" s="14"/>
      <c r="CA4561" s="109"/>
      <c r="CB4561"/>
      <c r="CF4561" s="71"/>
      <c r="CG4561" s="71"/>
      <c r="EJ4561" s="159"/>
      <c r="EK4561" s="160"/>
      <c r="EL4561" s="160"/>
    </row>
    <row r="4562" spans="78:142">
      <c r="BZ4562" s="14"/>
      <c r="CA4562" s="109"/>
      <c r="CB4562"/>
      <c r="CF4562" s="71"/>
      <c r="CG4562" s="71"/>
      <c r="EJ4562" s="159"/>
      <c r="EK4562" s="160"/>
      <c r="EL4562" s="160"/>
    </row>
    <row r="4563" spans="78:142">
      <c r="BZ4563" s="14"/>
      <c r="CA4563" s="109"/>
      <c r="CB4563"/>
      <c r="CF4563" s="71"/>
      <c r="CG4563" s="71"/>
      <c r="EJ4563" s="159"/>
      <c r="EK4563" s="160"/>
      <c r="EL4563" s="160"/>
    </row>
    <row r="4564" spans="78:142">
      <c r="BZ4564" s="14"/>
      <c r="CA4564" s="109"/>
      <c r="CB4564"/>
      <c r="CF4564" s="71"/>
      <c r="CG4564" s="71"/>
      <c r="EJ4564" s="159"/>
      <c r="EK4564" s="160"/>
      <c r="EL4564" s="160"/>
    </row>
    <row r="4565" spans="78:142">
      <c r="BZ4565" s="14"/>
      <c r="CA4565" s="109"/>
      <c r="CB4565"/>
      <c r="CF4565" s="71"/>
      <c r="CG4565" s="71"/>
      <c r="EJ4565" s="159"/>
      <c r="EK4565" s="160"/>
      <c r="EL4565" s="160"/>
    </row>
    <row r="4566" spans="78:142">
      <c r="BZ4566" s="14"/>
      <c r="CA4566" s="109"/>
      <c r="CB4566"/>
      <c r="CF4566" s="71"/>
      <c r="CG4566" s="71"/>
      <c r="EJ4566" s="159"/>
      <c r="EK4566" s="160"/>
      <c r="EL4566" s="160"/>
    </row>
    <row r="4567" spans="78:142">
      <c r="BZ4567" s="14"/>
      <c r="CA4567" s="109"/>
      <c r="CB4567"/>
      <c r="CF4567" s="71"/>
      <c r="CG4567" s="71"/>
      <c r="EJ4567" s="159"/>
      <c r="EK4567" s="160"/>
      <c r="EL4567" s="160"/>
    </row>
    <row r="4568" spans="78:142">
      <c r="BZ4568" s="14"/>
      <c r="CA4568" s="109"/>
      <c r="CB4568"/>
      <c r="CF4568" s="71"/>
      <c r="CG4568" s="71"/>
      <c r="EJ4568" s="159"/>
      <c r="EK4568" s="160"/>
      <c r="EL4568" s="160"/>
    </row>
    <row r="4569" spans="78:142">
      <c r="BZ4569" s="14"/>
      <c r="CA4569" s="109"/>
      <c r="CB4569"/>
      <c r="CF4569" s="71"/>
      <c r="CG4569" s="71"/>
      <c r="EJ4569" s="159"/>
      <c r="EK4569" s="160"/>
      <c r="EL4569" s="160"/>
    </row>
    <row r="4570" spans="78:142">
      <c r="BZ4570" s="14"/>
      <c r="CA4570" s="109"/>
      <c r="CB4570"/>
      <c r="CF4570" s="71"/>
      <c r="CG4570" s="71"/>
      <c r="EJ4570" s="159"/>
      <c r="EK4570" s="160"/>
      <c r="EL4570" s="160"/>
    </row>
    <row r="4571" spans="78:142">
      <c r="BZ4571" s="14"/>
      <c r="CA4571" s="109"/>
      <c r="CB4571"/>
      <c r="CF4571" s="71"/>
      <c r="CG4571" s="71"/>
      <c r="EJ4571" s="159"/>
      <c r="EK4571" s="160"/>
      <c r="EL4571" s="160"/>
    </row>
    <row r="4572" spans="78:142">
      <c r="BZ4572" s="14"/>
      <c r="CA4572" s="109"/>
      <c r="CB4572"/>
      <c r="CF4572" s="71"/>
      <c r="CG4572" s="71"/>
      <c r="EJ4572" s="159"/>
      <c r="EK4572" s="160"/>
      <c r="EL4572" s="160"/>
    </row>
    <row r="4573" spans="78:142">
      <c r="BZ4573" s="14"/>
      <c r="CA4573" s="109"/>
      <c r="CB4573"/>
      <c r="CF4573" s="71"/>
      <c r="CG4573" s="71"/>
      <c r="EJ4573" s="159"/>
      <c r="EK4573" s="160"/>
      <c r="EL4573" s="160"/>
    </row>
    <row r="4574" spans="78:142">
      <c r="BZ4574" s="14"/>
      <c r="CA4574" s="109"/>
      <c r="CB4574"/>
      <c r="CF4574" s="71"/>
      <c r="CG4574" s="71"/>
      <c r="EJ4574" s="159"/>
      <c r="EK4574" s="160"/>
      <c r="EL4574" s="160"/>
    </row>
    <row r="4575" spans="78:142">
      <c r="BZ4575" s="14"/>
      <c r="CA4575" s="109"/>
      <c r="CB4575"/>
      <c r="CF4575" s="71"/>
      <c r="CG4575" s="71"/>
      <c r="EJ4575" s="159"/>
      <c r="EK4575" s="160"/>
      <c r="EL4575" s="160"/>
    </row>
    <row r="4576" spans="78:142">
      <c r="BZ4576" s="14"/>
      <c r="CA4576" s="109"/>
      <c r="CB4576"/>
      <c r="CF4576" s="71"/>
      <c r="CG4576" s="71"/>
      <c r="EJ4576" s="159"/>
      <c r="EK4576" s="160"/>
      <c r="EL4576" s="160"/>
    </row>
    <row r="4577" spans="78:142">
      <c r="BZ4577" s="14"/>
      <c r="CA4577" s="109"/>
      <c r="CB4577"/>
      <c r="CF4577" s="71"/>
      <c r="CG4577" s="71"/>
      <c r="EJ4577" s="159"/>
      <c r="EK4577" s="160"/>
      <c r="EL4577" s="160"/>
    </row>
    <row r="4578" spans="78:142">
      <c r="BZ4578" s="14"/>
      <c r="CA4578" s="109"/>
      <c r="CB4578"/>
      <c r="CF4578" s="71"/>
      <c r="CG4578" s="71"/>
      <c r="EJ4578" s="159"/>
      <c r="EK4578" s="160"/>
      <c r="EL4578" s="160"/>
    </row>
    <row r="4579" spans="78:142">
      <c r="BZ4579" s="14"/>
      <c r="CA4579" s="109"/>
      <c r="CB4579"/>
      <c r="CF4579" s="71"/>
      <c r="CG4579" s="71"/>
      <c r="EJ4579" s="159"/>
      <c r="EK4579" s="160"/>
      <c r="EL4579" s="160"/>
    </row>
    <row r="4580" spans="78:142">
      <c r="BZ4580" s="14"/>
      <c r="CA4580" s="109"/>
      <c r="CB4580"/>
      <c r="CF4580" s="71"/>
      <c r="CG4580" s="71"/>
      <c r="EJ4580" s="159"/>
      <c r="EK4580" s="160"/>
      <c r="EL4580" s="160"/>
    </row>
    <row r="4581" spans="78:142">
      <c r="BZ4581" s="14"/>
      <c r="CA4581" s="109"/>
      <c r="CB4581"/>
      <c r="CF4581" s="71"/>
      <c r="CG4581" s="71"/>
      <c r="EJ4581" s="159"/>
      <c r="EK4581" s="160"/>
      <c r="EL4581" s="160"/>
    </row>
    <row r="4582" spans="78:142">
      <c r="BZ4582" s="14"/>
      <c r="CA4582" s="109"/>
      <c r="CB4582"/>
      <c r="CF4582" s="71"/>
      <c r="CG4582" s="71"/>
      <c r="EJ4582" s="159"/>
      <c r="EK4582" s="160"/>
      <c r="EL4582" s="160"/>
    </row>
    <row r="4583" spans="78:142">
      <c r="BZ4583" s="14"/>
      <c r="CA4583" s="109"/>
      <c r="CB4583"/>
      <c r="CF4583" s="71"/>
      <c r="CG4583" s="71"/>
      <c r="EJ4583" s="159"/>
      <c r="EK4583" s="160"/>
      <c r="EL4583" s="160"/>
    </row>
    <row r="4584" spans="78:142">
      <c r="BZ4584" s="14"/>
      <c r="CA4584" s="109"/>
      <c r="CB4584"/>
      <c r="CF4584" s="71"/>
      <c r="CG4584" s="71"/>
      <c r="EJ4584" s="159"/>
      <c r="EK4584" s="160"/>
      <c r="EL4584" s="160"/>
    </row>
    <row r="4585" spans="78:142">
      <c r="BZ4585" s="14"/>
      <c r="CA4585" s="109"/>
      <c r="CB4585"/>
      <c r="CF4585" s="71"/>
      <c r="CG4585" s="71"/>
      <c r="EJ4585" s="159"/>
      <c r="EK4585" s="160"/>
      <c r="EL4585" s="160"/>
    </row>
    <row r="4586" spans="78:142">
      <c r="BZ4586" s="14"/>
      <c r="CA4586" s="109"/>
      <c r="CB4586"/>
      <c r="CF4586" s="71"/>
      <c r="CG4586" s="71"/>
      <c r="EJ4586" s="159"/>
      <c r="EK4586" s="160"/>
      <c r="EL4586" s="160"/>
    </row>
    <row r="4587" spans="78:142">
      <c r="BZ4587" s="14"/>
      <c r="CA4587" s="109"/>
      <c r="CB4587"/>
      <c r="CF4587" s="71"/>
      <c r="CG4587" s="71"/>
      <c r="EJ4587" s="159"/>
      <c r="EK4587" s="160"/>
      <c r="EL4587" s="160"/>
    </row>
    <row r="4588" spans="78:142">
      <c r="BZ4588" s="14"/>
      <c r="CA4588" s="109"/>
      <c r="CB4588"/>
      <c r="CF4588" s="71"/>
      <c r="CG4588" s="71"/>
      <c r="EJ4588" s="159"/>
      <c r="EK4588" s="160"/>
      <c r="EL4588" s="160"/>
    </row>
    <row r="4589" spans="78:142">
      <c r="BZ4589" s="14"/>
      <c r="CA4589" s="109"/>
      <c r="CB4589"/>
      <c r="CF4589" s="71"/>
      <c r="CG4589" s="71"/>
      <c r="EJ4589" s="159"/>
      <c r="EK4589" s="160"/>
      <c r="EL4589" s="160"/>
    </row>
    <row r="4590" spans="78:142">
      <c r="BZ4590" s="14"/>
      <c r="CA4590" s="109"/>
      <c r="CB4590"/>
      <c r="CF4590" s="71"/>
      <c r="CG4590" s="71"/>
      <c r="EJ4590" s="159"/>
      <c r="EK4590" s="160"/>
      <c r="EL4590" s="160"/>
    </row>
    <row r="4591" spans="78:142">
      <c r="BZ4591" s="14"/>
      <c r="CA4591" s="109"/>
      <c r="CB4591"/>
      <c r="CF4591" s="71"/>
      <c r="CG4591" s="71"/>
      <c r="EJ4591" s="159"/>
      <c r="EK4591" s="160"/>
      <c r="EL4591" s="160"/>
    </row>
    <row r="4592" spans="78:142">
      <c r="BZ4592" s="14"/>
      <c r="CA4592" s="109"/>
      <c r="CB4592"/>
      <c r="CF4592" s="71"/>
      <c r="CG4592" s="71"/>
      <c r="EJ4592" s="159"/>
      <c r="EK4592" s="160"/>
      <c r="EL4592" s="160"/>
    </row>
    <row r="4593" spans="78:142">
      <c r="BZ4593" s="14"/>
      <c r="CA4593" s="109"/>
      <c r="CB4593"/>
      <c r="CF4593" s="71"/>
      <c r="CG4593" s="71"/>
      <c r="EJ4593" s="159"/>
      <c r="EK4593" s="160"/>
      <c r="EL4593" s="160"/>
    </row>
    <row r="4594" spans="78:142">
      <c r="BZ4594" s="14"/>
      <c r="CA4594" s="109"/>
      <c r="CB4594"/>
      <c r="CF4594" s="71"/>
      <c r="CG4594" s="71"/>
      <c r="EJ4594" s="159"/>
      <c r="EK4594" s="160"/>
      <c r="EL4594" s="160"/>
    </row>
    <row r="4595" spans="78:142">
      <c r="BZ4595" s="14"/>
      <c r="CA4595" s="109"/>
      <c r="CB4595"/>
      <c r="CF4595" s="71"/>
      <c r="CG4595" s="71"/>
      <c r="EJ4595" s="159"/>
      <c r="EK4595" s="160"/>
      <c r="EL4595" s="160"/>
    </row>
    <row r="4596" spans="78:142">
      <c r="BZ4596" s="14"/>
      <c r="CA4596" s="109"/>
      <c r="CB4596"/>
      <c r="CF4596" s="71"/>
      <c r="CG4596" s="71"/>
      <c r="EJ4596" s="159"/>
      <c r="EK4596" s="160"/>
      <c r="EL4596" s="160"/>
    </row>
    <row r="4597" spans="78:142">
      <c r="BZ4597" s="14"/>
      <c r="CA4597" s="109"/>
      <c r="CB4597"/>
      <c r="CF4597" s="71"/>
      <c r="CG4597" s="71"/>
      <c r="EJ4597" s="159"/>
      <c r="EK4597" s="160"/>
      <c r="EL4597" s="160"/>
    </row>
    <row r="4598" spans="78:142">
      <c r="BZ4598" s="14"/>
      <c r="CA4598" s="109"/>
      <c r="CB4598"/>
      <c r="CF4598" s="71"/>
      <c r="CG4598" s="71"/>
      <c r="EJ4598" s="159"/>
      <c r="EK4598" s="160"/>
      <c r="EL4598" s="160"/>
    </row>
    <row r="4599" spans="78:142">
      <c r="BZ4599" s="14"/>
      <c r="CA4599" s="109"/>
      <c r="CB4599"/>
      <c r="CF4599" s="71"/>
      <c r="CG4599" s="71"/>
      <c r="EJ4599" s="159"/>
      <c r="EK4599" s="160"/>
      <c r="EL4599" s="160"/>
    </row>
    <row r="4600" spans="78:142">
      <c r="BZ4600" s="14"/>
      <c r="CA4600" s="109"/>
      <c r="CB4600"/>
      <c r="CF4600" s="71"/>
      <c r="CG4600" s="71"/>
      <c r="EJ4600" s="159"/>
      <c r="EK4600" s="160"/>
      <c r="EL4600" s="160"/>
    </row>
    <row r="4601" spans="78:142">
      <c r="BZ4601" s="14"/>
      <c r="CA4601" s="109"/>
      <c r="CB4601"/>
      <c r="CF4601" s="71"/>
      <c r="CG4601" s="71"/>
      <c r="EJ4601" s="159"/>
      <c r="EK4601" s="160"/>
      <c r="EL4601" s="160"/>
    </row>
    <row r="4602" spans="78:142">
      <c r="BZ4602" s="14"/>
      <c r="CA4602" s="109"/>
      <c r="CB4602"/>
      <c r="CF4602" s="71"/>
      <c r="CG4602" s="71"/>
      <c r="EJ4602" s="159"/>
      <c r="EK4602" s="160"/>
      <c r="EL4602" s="160"/>
    </row>
    <row r="4603" spans="78:142">
      <c r="BZ4603" s="14"/>
      <c r="CA4603" s="109"/>
      <c r="CB4603"/>
      <c r="CF4603" s="71"/>
      <c r="CG4603" s="71"/>
      <c r="EJ4603" s="159"/>
      <c r="EK4603" s="160"/>
      <c r="EL4603" s="160"/>
    </row>
    <row r="4604" spans="78:142">
      <c r="BZ4604" s="14"/>
      <c r="CA4604" s="109"/>
      <c r="CB4604"/>
      <c r="CF4604" s="71"/>
      <c r="CG4604" s="71"/>
      <c r="EJ4604" s="159"/>
      <c r="EK4604" s="160"/>
      <c r="EL4604" s="160"/>
    </row>
    <row r="4605" spans="78:142">
      <c r="BZ4605" s="14"/>
      <c r="CA4605" s="109"/>
      <c r="CB4605"/>
      <c r="CF4605" s="71"/>
      <c r="CG4605" s="71"/>
      <c r="EJ4605" s="159"/>
      <c r="EK4605" s="160"/>
      <c r="EL4605" s="160"/>
    </row>
    <row r="4606" spans="78:142">
      <c r="BZ4606" s="14"/>
      <c r="CA4606" s="109"/>
      <c r="CB4606"/>
      <c r="CF4606" s="71"/>
      <c r="CG4606" s="71"/>
      <c r="EJ4606" s="159"/>
      <c r="EK4606" s="160"/>
      <c r="EL4606" s="160"/>
    </row>
    <row r="4607" spans="78:142">
      <c r="BZ4607" s="14"/>
      <c r="CA4607" s="109"/>
      <c r="CB4607"/>
      <c r="CF4607" s="71"/>
      <c r="CG4607" s="71"/>
      <c r="EJ4607" s="159"/>
      <c r="EK4607" s="160"/>
      <c r="EL4607" s="160"/>
    </row>
    <row r="4608" spans="78:142">
      <c r="BZ4608" s="14"/>
      <c r="CA4608" s="109"/>
      <c r="CB4608"/>
      <c r="CF4608" s="71"/>
      <c r="CG4608" s="71"/>
      <c r="EJ4608" s="159"/>
      <c r="EK4608" s="160"/>
      <c r="EL4608" s="160"/>
    </row>
    <row r="4609" spans="78:142">
      <c r="BZ4609" s="14"/>
      <c r="CA4609" s="109"/>
      <c r="CB4609"/>
      <c r="CF4609" s="71"/>
      <c r="CG4609" s="71"/>
      <c r="EJ4609" s="159"/>
      <c r="EK4609" s="160"/>
      <c r="EL4609" s="160"/>
    </row>
    <row r="4610" spans="78:142">
      <c r="BZ4610" s="14"/>
      <c r="CA4610" s="109"/>
      <c r="CB4610"/>
      <c r="CF4610" s="71"/>
      <c r="CG4610" s="71"/>
      <c r="EJ4610" s="159"/>
      <c r="EK4610" s="160"/>
      <c r="EL4610" s="160"/>
    </row>
    <row r="4611" spans="78:142">
      <c r="BZ4611" s="14"/>
      <c r="CA4611" s="109"/>
      <c r="CB4611"/>
      <c r="CF4611" s="71"/>
      <c r="CG4611" s="71"/>
      <c r="EJ4611" s="159"/>
      <c r="EK4611" s="160"/>
      <c r="EL4611" s="160"/>
    </row>
    <row r="4612" spans="78:142">
      <c r="BZ4612" s="14"/>
      <c r="CA4612" s="109"/>
      <c r="CB4612"/>
      <c r="CF4612" s="71"/>
      <c r="CG4612" s="71"/>
      <c r="EJ4612" s="159"/>
      <c r="EK4612" s="160"/>
      <c r="EL4612" s="160"/>
    </row>
    <row r="4613" spans="78:142">
      <c r="BZ4613" s="14"/>
      <c r="CA4613" s="109"/>
      <c r="CB4613"/>
      <c r="CF4613" s="71"/>
      <c r="CG4613" s="71"/>
      <c r="EJ4613" s="159"/>
      <c r="EK4613" s="160"/>
      <c r="EL4613" s="160"/>
    </row>
    <row r="4614" spans="78:142">
      <c r="BZ4614" s="14"/>
      <c r="CA4614" s="109"/>
      <c r="CB4614"/>
      <c r="CF4614" s="71"/>
      <c r="CG4614" s="71"/>
      <c r="EJ4614" s="159"/>
      <c r="EK4614" s="160"/>
      <c r="EL4614" s="160"/>
    </row>
    <row r="4615" spans="78:142">
      <c r="BZ4615" s="14"/>
      <c r="CA4615" s="109"/>
      <c r="CB4615"/>
      <c r="CF4615" s="71"/>
      <c r="CG4615" s="71"/>
      <c r="EJ4615" s="159"/>
      <c r="EK4615" s="160"/>
      <c r="EL4615" s="160"/>
    </row>
    <row r="4616" spans="78:142">
      <c r="BZ4616" s="14"/>
      <c r="CA4616" s="109"/>
      <c r="CB4616"/>
      <c r="CF4616" s="71"/>
      <c r="CG4616" s="71"/>
      <c r="EJ4616" s="159"/>
      <c r="EK4616" s="160"/>
      <c r="EL4616" s="160"/>
    </row>
    <row r="4617" spans="78:142">
      <c r="BZ4617" s="14"/>
      <c r="CA4617" s="109"/>
      <c r="CB4617"/>
      <c r="CF4617" s="71"/>
      <c r="CG4617" s="71"/>
      <c r="EJ4617" s="159"/>
      <c r="EK4617" s="160"/>
      <c r="EL4617" s="160"/>
    </row>
    <row r="4618" spans="78:142">
      <c r="BZ4618" s="14"/>
      <c r="CA4618" s="109"/>
      <c r="CB4618"/>
      <c r="CF4618" s="71"/>
      <c r="CG4618" s="71"/>
      <c r="EJ4618" s="159"/>
      <c r="EK4618" s="160"/>
      <c r="EL4618" s="160"/>
    </row>
    <row r="4619" spans="78:142">
      <c r="BZ4619" s="14"/>
      <c r="CA4619" s="109"/>
      <c r="CB4619"/>
      <c r="CF4619" s="71"/>
      <c r="CG4619" s="71"/>
      <c r="EJ4619" s="159"/>
      <c r="EK4619" s="160"/>
      <c r="EL4619" s="160"/>
    </row>
    <row r="4620" spans="78:142">
      <c r="BZ4620" s="14"/>
      <c r="CA4620" s="109"/>
      <c r="CB4620"/>
      <c r="CF4620" s="71"/>
      <c r="CG4620" s="71"/>
      <c r="EJ4620" s="159"/>
      <c r="EK4620" s="160"/>
      <c r="EL4620" s="160"/>
    </row>
    <row r="4621" spans="78:142">
      <c r="BZ4621" s="14"/>
      <c r="CA4621" s="109"/>
      <c r="CB4621"/>
      <c r="CF4621" s="71"/>
      <c r="CG4621" s="71"/>
      <c r="EJ4621" s="159"/>
      <c r="EK4621" s="160"/>
      <c r="EL4621" s="160"/>
    </row>
    <row r="4622" spans="78:142">
      <c r="BZ4622" s="14"/>
      <c r="CA4622" s="109"/>
      <c r="CB4622"/>
      <c r="CF4622" s="71"/>
      <c r="CG4622" s="71"/>
      <c r="EJ4622" s="159"/>
      <c r="EK4622" s="160"/>
      <c r="EL4622" s="160"/>
    </row>
    <row r="4623" spans="78:142">
      <c r="BZ4623" s="14"/>
      <c r="CA4623" s="109"/>
      <c r="CB4623"/>
      <c r="CF4623" s="71"/>
      <c r="CG4623" s="71"/>
      <c r="EJ4623" s="159"/>
      <c r="EK4623" s="160"/>
      <c r="EL4623" s="160"/>
    </row>
    <row r="4624" spans="78:142">
      <c r="BZ4624" s="14"/>
      <c r="CA4624" s="109"/>
      <c r="CB4624"/>
      <c r="CF4624" s="71"/>
      <c r="CG4624" s="71"/>
      <c r="EJ4624" s="159"/>
      <c r="EK4624" s="160"/>
      <c r="EL4624" s="160"/>
    </row>
    <row r="4625" spans="78:142">
      <c r="BZ4625" s="14"/>
      <c r="CA4625" s="109"/>
      <c r="CB4625"/>
      <c r="CF4625" s="71"/>
      <c r="CG4625" s="71"/>
      <c r="EJ4625" s="159"/>
      <c r="EK4625" s="160"/>
      <c r="EL4625" s="160"/>
    </row>
    <row r="4626" spans="78:142">
      <c r="BZ4626" s="14"/>
      <c r="CA4626" s="109"/>
      <c r="CB4626"/>
      <c r="CF4626" s="71"/>
      <c r="CG4626" s="71"/>
      <c r="EJ4626" s="159"/>
      <c r="EK4626" s="160"/>
      <c r="EL4626" s="160"/>
    </row>
    <row r="4627" spans="78:142">
      <c r="BZ4627" s="14"/>
      <c r="CA4627" s="109"/>
      <c r="CB4627"/>
      <c r="CF4627" s="71"/>
      <c r="CG4627" s="71"/>
      <c r="EJ4627" s="159"/>
      <c r="EK4627" s="160"/>
      <c r="EL4627" s="160"/>
    </row>
    <row r="4628" spans="78:142">
      <c r="BZ4628" s="14"/>
      <c r="CA4628" s="109"/>
      <c r="CB4628"/>
      <c r="CF4628" s="71"/>
      <c r="CG4628" s="71"/>
      <c r="EJ4628" s="159"/>
      <c r="EK4628" s="160"/>
      <c r="EL4628" s="160"/>
    </row>
    <row r="4629" spans="78:142">
      <c r="BZ4629" s="14"/>
      <c r="CA4629" s="109"/>
      <c r="CB4629"/>
      <c r="CF4629" s="71"/>
      <c r="CG4629" s="71"/>
      <c r="EJ4629" s="159"/>
      <c r="EK4629" s="160"/>
      <c r="EL4629" s="160"/>
    </row>
    <row r="4630" spans="78:142">
      <c r="BZ4630" s="14"/>
      <c r="CA4630" s="109"/>
      <c r="CB4630"/>
      <c r="CF4630" s="71"/>
      <c r="CG4630" s="71"/>
      <c r="EJ4630" s="159"/>
      <c r="EK4630" s="160"/>
      <c r="EL4630" s="160"/>
    </row>
    <row r="4631" spans="78:142">
      <c r="BZ4631" s="14"/>
      <c r="CA4631" s="109"/>
      <c r="CB4631"/>
      <c r="CF4631" s="71"/>
      <c r="CG4631" s="71"/>
      <c r="EJ4631" s="159"/>
      <c r="EK4631" s="160"/>
      <c r="EL4631" s="160"/>
    </row>
    <row r="4632" spans="78:142">
      <c r="BZ4632" s="14"/>
      <c r="CA4632" s="109"/>
      <c r="CB4632"/>
      <c r="CF4632" s="71"/>
      <c r="CG4632" s="71"/>
      <c r="EJ4632" s="159"/>
      <c r="EK4632" s="160"/>
      <c r="EL4632" s="160"/>
    </row>
    <row r="4633" spans="78:142">
      <c r="BZ4633" s="14"/>
      <c r="CA4633" s="109"/>
      <c r="CB4633"/>
      <c r="CF4633" s="71"/>
      <c r="CG4633" s="71"/>
      <c r="EJ4633" s="159"/>
      <c r="EK4633" s="160"/>
      <c r="EL4633" s="160"/>
    </row>
    <row r="4634" spans="78:142">
      <c r="BZ4634" s="14"/>
      <c r="CA4634" s="109"/>
      <c r="CB4634"/>
      <c r="CF4634" s="71"/>
      <c r="CG4634" s="71"/>
      <c r="EJ4634" s="159"/>
      <c r="EK4634" s="160"/>
      <c r="EL4634" s="160"/>
    </row>
    <row r="4635" spans="78:142">
      <c r="BZ4635" s="14"/>
      <c r="CA4635" s="109"/>
      <c r="CB4635"/>
      <c r="CF4635" s="71"/>
      <c r="CG4635" s="71"/>
      <c r="EJ4635" s="159"/>
      <c r="EK4635" s="160"/>
      <c r="EL4635" s="160"/>
    </row>
    <row r="4636" spans="78:142">
      <c r="BZ4636" s="14"/>
      <c r="CA4636" s="109"/>
      <c r="CB4636"/>
      <c r="CF4636" s="71"/>
      <c r="CG4636" s="71"/>
      <c r="EJ4636" s="159"/>
      <c r="EK4636" s="160"/>
      <c r="EL4636" s="160"/>
    </row>
    <row r="4637" spans="78:142">
      <c r="BZ4637" s="14"/>
      <c r="CA4637" s="109"/>
      <c r="CB4637"/>
      <c r="CF4637" s="71"/>
      <c r="CG4637" s="71"/>
      <c r="EJ4637" s="159"/>
      <c r="EK4637" s="160"/>
      <c r="EL4637" s="160"/>
    </row>
    <row r="4638" spans="78:142">
      <c r="BZ4638" s="14"/>
      <c r="CA4638" s="109"/>
      <c r="CB4638"/>
      <c r="CF4638" s="71"/>
      <c r="CG4638" s="71"/>
      <c r="EJ4638" s="159"/>
      <c r="EK4638" s="160"/>
      <c r="EL4638" s="160"/>
    </row>
    <row r="4639" spans="78:142">
      <c r="BZ4639" s="14"/>
      <c r="CA4639" s="109"/>
      <c r="CB4639"/>
      <c r="CF4639" s="71"/>
      <c r="CG4639" s="71"/>
      <c r="EJ4639" s="159"/>
      <c r="EK4639" s="160"/>
      <c r="EL4639" s="160"/>
    </row>
    <row r="4640" spans="78:142">
      <c r="BZ4640" s="14"/>
      <c r="CA4640" s="109"/>
      <c r="CB4640"/>
      <c r="CF4640" s="71"/>
      <c r="CG4640" s="71"/>
      <c r="EJ4640" s="159"/>
      <c r="EK4640" s="160"/>
      <c r="EL4640" s="160"/>
    </row>
    <row r="4641" spans="78:142">
      <c r="BZ4641" s="14"/>
      <c r="CA4641" s="109"/>
      <c r="CB4641"/>
      <c r="CF4641" s="71"/>
      <c r="CG4641" s="71"/>
      <c r="EJ4641" s="159"/>
      <c r="EK4641" s="160"/>
      <c r="EL4641" s="160"/>
    </row>
    <row r="4642" spans="78:142">
      <c r="BZ4642" s="14"/>
      <c r="CA4642" s="109"/>
      <c r="CB4642"/>
      <c r="CF4642" s="71"/>
      <c r="CG4642" s="71"/>
      <c r="EJ4642" s="159"/>
      <c r="EK4642" s="160"/>
      <c r="EL4642" s="160"/>
    </row>
    <row r="4643" spans="78:142">
      <c r="BZ4643" s="14"/>
      <c r="CA4643" s="109"/>
      <c r="CB4643"/>
      <c r="CF4643" s="71"/>
      <c r="CG4643" s="71"/>
      <c r="EJ4643" s="159"/>
      <c r="EK4643" s="160"/>
      <c r="EL4643" s="160"/>
    </row>
    <row r="4644" spans="78:142">
      <c r="BZ4644" s="14"/>
      <c r="CA4644" s="109"/>
      <c r="CB4644"/>
      <c r="CF4644" s="71"/>
      <c r="CG4644" s="71"/>
      <c r="EJ4644" s="159"/>
      <c r="EK4644" s="160"/>
      <c r="EL4644" s="160"/>
    </row>
    <row r="4645" spans="78:142">
      <c r="BZ4645" s="14"/>
      <c r="CA4645" s="109"/>
      <c r="CB4645"/>
      <c r="CF4645" s="71"/>
      <c r="CG4645" s="71"/>
      <c r="EJ4645" s="159"/>
      <c r="EK4645" s="160"/>
      <c r="EL4645" s="160"/>
    </row>
    <row r="4646" spans="78:142">
      <c r="BZ4646" s="14"/>
      <c r="CA4646" s="109"/>
      <c r="CB4646"/>
      <c r="CF4646" s="71"/>
      <c r="CG4646" s="71"/>
      <c r="EJ4646" s="159"/>
      <c r="EK4646" s="160"/>
      <c r="EL4646" s="160"/>
    </row>
    <row r="4647" spans="78:142">
      <c r="BZ4647" s="14"/>
      <c r="CA4647" s="109"/>
      <c r="CB4647"/>
      <c r="CF4647" s="71"/>
      <c r="CG4647" s="71"/>
      <c r="EJ4647" s="159"/>
      <c r="EK4647" s="160"/>
      <c r="EL4647" s="160"/>
    </row>
    <row r="4648" spans="78:142">
      <c r="BZ4648" s="14"/>
      <c r="CA4648" s="109"/>
      <c r="CB4648"/>
      <c r="CF4648" s="71"/>
      <c r="CG4648" s="71"/>
      <c r="EJ4648" s="159"/>
      <c r="EK4648" s="160"/>
      <c r="EL4648" s="160"/>
    </row>
    <row r="4649" spans="78:142">
      <c r="BZ4649" s="14"/>
      <c r="CA4649" s="109"/>
      <c r="CB4649"/>
      <c r="CF4649" s="71"/>
      <c r="CG4649" s="71"/>
      <c r="EJ4649" s="159"/>
      <c r="EK4649" s="160"/>
      <c r="EL4649" s="160"/>
    </row>
    <row r="4650" spans="78:142">
      <c r="BZ4650" s="14"/>
      <c r="CA4650" s="109"/>
      <c r="CB4650"/>
      <c r="CF4650" s="71"/>
      <c r="CG4650" s="71"/>
      <c r="EJ4650" s="159"/>
      <c r="EK4650" s="160"/>
      <c r="EL4650" s="160"/>
    </row>
    <row r="4651" spans="78:142">
      <c r="BZ4651" s="14"/>
      <c r="CA4651" s="109"/>
      <c r="CB4651"/>
      <c r="CF4651" s="71"/>
      <c r="CG4651" s="71"/>
      <c r="EJ4651" s="159"/>
      <c r="EK4651" s="160"/>
      <c r="EL4651" s="160"/>
    </row>
    <row r="4652" spans="78:142">
      <c r="BZ4652" s="14"/>
      <c r="CA4652" s="109"/>
      <c r="CB4652"/>
      <c r="CF4652" s="71"/>
      <c r="CG4652" s="71"/>
      <c r="EJ4652" s="159"/>
      <c r="EK4652" s="160"/>
      <c r="EL4652" s="160"/>
    </row>
    <row r="4653" spans="78:142">
      <c r="BZ4653" s="14"/>
      <c r="CA4653" s="109"/>
      <c r="CB4653"/>
      <c r="CF4653" s="71"/>
      <c r="CG4653" s="71"/>
      <c r="EJ4653" s="159"/>
      <c r="EK4653" s="160"/>
      <c r="EL4653" s="160"/>
    </row>
    <row r="4654" spans="78:142">
      <c r="BZ4654" s="14"/>
      <c r="CA4654" s="109"/>
      <c r="CB4654"/>
      <c r="CF4654" s="71"/>
      <c r="CG4654" s="71"/>
      <c r="EJ4654" s="159"/>
      <c r="EK4654" s="160"/>
      <c r="EL4654" s="160"/>
    </row>
    <row r="4655" spans="78:142">
      <c r="BZ4655" s="14"/>
      <c r="CA4655" s="109"/>
      <c r="CB4655"/>
      <c r="CF4655" s="71"/>
      <c r="CG4655" s="71"/>
      <c r="EJ4655" s="159"/>
      <c r="EK4655" s="160"/>
      <c r="EL4655" s="160"/>
    </row>
    <row r="4656" spans="78:142">
      <c r="BZ4656" s="14"/>
      <c r="CA4656" s="109"/>
      <c r="CB4656"/>
      <c r="CF4656" s="71"/>
      <c r="CG4656" s="71"/>
      <c r="EJ4656" s="159"/>
      <c r="EK4656" s="160"/>
      <c r="EL4656" s="160"/>
    </row>
    <row r="4657" spans="78:142">
      <c r="BZ4657" s="14"/>
      <c r="CA4657" s="109"/>
      <c r="CB4657"/>
      <c r="CF4657" s="71"/>
      <c r="CG4657" s="71"/>
      <c r="EJ4657" s="159"/>
      <c r="EK4657" s="160"/>
      <c r="EL4657" s="160"/>
    </row>
    <row r="4658" spans="78:142">
      <c r="BZ4658" s="14"/>
      <c r="CA4658" s="109"/>
      <c r="CB4658"/>
      <c r="CF4658" s="71"/>
      <c r="CG4658" s="71"/>
      <c r="EJ4658" s="159"/>
      <c r="EK4658" s="160"/>
      <c r="EL4658" s="160"/>
    </row>
    <row r="4659" spans="78:142">
      <c r="BZ4659" s="14"/>
      <c r="CA4659" s="109"/>
      <c r="CB4659"/>
      <c r="CF4659" s="71"/>
      <c r="CG4659" s="71"/>
      <c r="EJ4659" s="159"/>
      <c r="EK4659" s="160"/>
      <c r="EL4659" s="160"/>
    </row>
    <row r="4660" spans="78:142">
      <c r="BZ4660" s="14"/>
      <c r="CA4660" s="109"/>
      <c r="CB4660"/>
      <c r="CF4660" s="71"/>
      <c r="CG4660" s="71"/>
      <c r="EJ4660" s="159"/>
      <c r="EK4660" s="160"/>
      <c r="EL4660" s="160"/>
    </row>
    <row r="4661" spans="78:142">
      <c r="BZ4661" s="14"/>
      <c r="CA4661" s="109"/>
      <c r="CB4661"/>
      <c r="CF4661" s="71"/>
      <c r="CG4661" s="71"/>
      <c r="EJ4661" s="159"/>
      <c r="EK4661" s="160"/>
      <c r="EL4661" s="160"/>
    </row>
    <row r="4662" spans="78:142">
      <c r="BZ4662" s="14"/>
      <c r="CA4662" s="109"/>
      <c r="CB4662"/>
      <c r="CF4662" s="71"/>
      <c r="CG4662" s="71"/>
      <c r="EJ4662" s="159"/>
      <c r="EK4662" s="160"/>
      <c r="EL4662" s="160"/>
    </row>
    <row r="4663" spans="78:142">
      <c r="BZ4663" s="14"/>
      <c r="CA4663" s="109"/>
      <c r="CB4663"/>
      <c r="CF4663" s="71"/>
      <c r="CG4663" s="71"/>
      <c r="EJ4663" s="159"/>
      <c r="EK4663" s="160"/>
      <c r="EL4663" s="160"/>
    </row>
    <row r="4664" spans="78:142">
      <c r="BZ4664" s="14"/>
      <c r="CA4664" s="109"/>
      <c r="CB4664"/>
      <c r="CF4664" s="71"/>
      <c r="CG4664" s="71"/>
      <c r="EJ4664" s="159"/>
      <c r="EK4664" s="160"/>
      <c r="EL4664" s="160"/>
    </row>
    <row r="4665" spans="78:142">
      <c r="BZ4665" s="14"/>
      <c r="CA4665" s="109"/>
      <c r="CB4665"/>
      <c r="CF4665" s="71"/>
      <c r="CG4665" s="71"/>
      <c r="EJ4665" s="159"/>
      <c r="EK4665" s="160"/>
      <c r="EL4665" s="160"/>
    </row>
    <row r="4666" spans="78:142">
      <c r="BZ4666" s="14"/>
      <c r="CA4666" s="109"/>
      <c r="CB4666"/>
      <c r="CF4666" s="71"/>
      <c r="CG4666" s="71"/>
      <c r="EJ4666" s="159"/>
      <c r="EK4666" s="160"/>
      <c r="EL4666" s="160"/>
    </row>
    <row r="4667" spans="78:142">
      <c r="BZ4667" s="14"/>
      <c r="CA4667" s="109"/>
      <c r="CB4667"/>
      <c r="CF4667" s="71"/>
      <c r="CG4667" s="71"/>
      <c r="EJ4667" s="159"/>
      <c r="EK4667" s="160"/>
      <c r="EL4667" s="160"/>
    </row>
    <row r="4668" spans="78:142">
      <c r="BZ4668" s="14"/>
      <c r="CA4668" s="109"/>
      <c r="CB4668"/>
      <c r="CF4668" s="71"/>
      <c r="CG4668" s="71"/>
      <c r="EJ4668" s="159"/>
      <c r="EK4668" s="160"/>
      <c r="EL4668" s="160"/>
    </row>
    <row r="4669" spans="78:142">
      <c r="BZ4669" s="14"/>
      <c r="CA4669" s="109"/>
      <c r="CB4669"/>
      <c r="CF4669" s="71"/>
      <c r="CG4669" s="71"/>
      <c r="EJ4669" s="159"/>
      <c r="EK4669" s="160"/>
      <c r="EL4669" s="160"/>
    </row>
    <row r="4670" spans="78:142">
      <c r="BZ4670" s="14"/>
      <c r="CA4670" s="109"/>
      <c r="CB4670"/>
      <c r="CF4670" s="71"/>
      <c r="CG4670" s="71"/>
      <c r="EJ4670" s="159"/>
      <c r="EK4670" s="160"/>
      <c r="EL4670" s="160"/>
    </row>
    <row r="4671" spans="78:142">
      <c r="BZ4671" s="14"/>
      <c r="CA4671" s="109"/>
      <c r="CB4671"/>
      <c r="CF4671" s="71"/>
      <c r="CG4671" s="71"/>
      <c r="EJ4671" s="159"/>
      <c r="EK4671" s="160"/>
      <c r="EL4671" s="160"/>
    </row>
    <row r="4672" spans="78:142">
      <c r="BZ4672" s="14"/>
      <c r="CA4672" s="109"/>
      <c r="CB4672"/>
      <c r="CF4672" s="71"/>
      <c r="CG4672" s="71"/>
      <c r="EJ4672" s="159"/>
      <c r="EK4672" s="160"/>
      <c r="EL4672" s="160"/>
    </row>
    <row r="4673" spans="78:142">
      <c r="BZ4673" s="14"/>
      <c r="CA4673" s="109"/>
      <c r="CB4673"/>
      <c r="CF4673" s="71"/>
      <c r="CG4673" s="71"/>
      <c r="EJ4673" s="159"/>
      <c r="EK4673" s="160"/>
      <c r="EL4673" s="160"/>
    </row>
    <row r="4674" spans="78:142">
      <c r="BZ4674" s="14"/>
      <c r="CA4674" s="109"/>
      <c r="CB4674"/>
      <c r="CF4674" s="71"/>
      <c r="CG4674" s="71"/>
      <c r="EJ4674" s="159"/>
      <c r="EK4674" s="160"/>
      <c r="EL4674" s="160"/>
    </row>
    <row r="4675" spans="78:142">
      <c r="BZ4675" s="14"/>
      <c r="CA4675" s="109"/>
      <c r="CB4675"/>
      <c r="CF4675" s="71"/>
      <c r="CG4675" s="71"/>
      <c r="EJ4675" s="159"/>
      <c r="EK4675" s="160"/>
      <c r="EL4675" s="160"/>
    </row>
    <row r="4676" spans="78:142">
      <c r="BZ4676" s="14"/>
      <c r="CA4676" s="109"/>
      <c r="CB4676"/>
      <c r="CF4676" s="71"/>
      <c r="CG4676" s="71"/>
      <c r="EJ4676" s="159"/>
      <c r="EK4676" s="160"/>
      <c r="EL4676" s="160"/>
    </row>
    <row r="4677" spans="78:142">
      <c r="BZ4677" s="14"/>
      <c r="CA4677" s="109"/>
      <c r="CB4677"/>
      <c r="CF4677" s="71"/>
      <c r="CG4677" s="71"/>
      <c r="EJ4677" s="159"/>
      <c r="EK4677" s="160"/>
      <c r="EL4677" s="160"/>
    </row>
    <row r="4678" spans="78:142">
      <c r="BZ4678" s="14"/>
      <c r="CA4678" s="109"/>
      <c r="CB4678"/>
      <c r="CF4678" s="71"/>
      <c r="CG4678" s="71"/>
      <c r="EJ4678" s="159"/>
      <c r="EK4678" s="160"/>
      <c r="EL4678" s="160"/>
    </row>
    <row r="4679" spans="78:142">
      <c r="BZ4679" s="14"/>
      <c r="CA4679" s="109"/>
      <c r="CB4679"/>
      <c r="CF4679" s="71"/>
      <c r="CG4679" s="71"/>
      <c r="EJ4679" s="159"/>
      <c r="EK4679" s="160"/>
      <c r="EL4679" s="160"/>
    </row>
    <row r="4680" spans="78:142">
      <c r="BZ4680" s="14"/>
      <c r="CA4680" s="109"/>
      <c r="CB4680"/>
      <c r="CF4680" s="71"/>
      <c r="CG4680" s="71"/>
      <c r="EJ4680" s="159"/>
      <c r="EK4680" s="160"/>
      <c r="EL4680" s="160"/>
    </row>
    <row r="4681" spans="78:142">
      <c r="BZ4681" s="14"/>
      <c r="CA4681" s="109"/>
      <c r="CB4681"/>
      <c r="CF4681" s="71"/>
      <c r="CG4681" s="71"/>
      <c r="EJ4681" s="159"/>
      <c r="EK4681" s="160"/>
      <c r="EL4681" s="160"/>
    </row>
    <row r="4682" spans="78:142">
      <c r="BZ4682" s="14"/>
      <c r="CA4682" s="109"/>
      <c r="CB4682"/>
      <c r="CF4682" s="71"/>
      <c r="CG4682" s="71"/>
      <c r="EJ4682" s="159"/>
      <c r="EK4682" s="160"/>
      <c r="EL4682" s="160"/>
    </row>
    <row r="4683" spans="78:142">
      <c r="BZ4683" s="14"/>
      <c r="CA4683" s="109"/>
      <c r="CB4683"/>
      <c r="CF4683" s="71"/>
      <c r="CG4683" s="71"/>
      <c r="EJ4683" s="159"/>
      <c r="EK4683" s="160"/>
      <c r="EL4683" s="160"/>
    </row>
    <row r="4684" spans="78:142">
      <c r="BZ4684" s="14"/>
      <c r="CA4684" s="109"/>
      <c r="CB4684"/>
      <c r="CF4684" s="71"/>
      <c r="CG4684" s="71"/>
      <c r="EJ4684" s="159"/>
      <c r="EK4684" s="160"/>
      <c r="EL4684" s="160"/>
    </row>
    <row r="4685" spans="78:142">
      <c r="BZ4685" s="14"/>
      <c r="CA4685" s="109"/>
      <c r="CB4685"/>
      <c r="CF4685" s="71"/>
      <c r="CG4685" s="71"/>
      <c r="EJ4685" s="159"/>
      <c r="EK4685" s="160"/>
      <c r="EL4685" s="160"/>
    </row>
    <row r="4686" spans="78:142">
      <c r="BZ4686" s="14"/>
      <c r="CA4686" s="109"/>
      <c r="CB4686"/>
      <c r="CF4686" s="71"/>
      <c r="CG4686" s="71"/>
      <c r="EJ4686" s="159"/>
      <c r="EK4686" s="160"/>
      <c r="EL4686" s="160"/>
    </row>
    <row r="4687" spans="78:142">
      <c r="BZ4687" s="14"/>
      <c r="CA4687" s="109"/>
      <c r="CB4687"/>
      <c r="CF4687" s="71"/>
      <c r="CG4687" s="71"/>
      <c r="EJ4687" s="159"/>
      <c r="EK4687" s="160"/>
      <c r="EL4687" s="160"/>
    </row>
    <row r="4688" spans="78:142">
      <c r="BZ4688" s="14"/>
      <c r="CA4688" s="109"/>
      <c r="CB4688"/>
      <c r="CF4688" s="71"/>
      <c r="CG4688" s="71"/>
      <c r="EJ4688" s="159"/>
      <c r="EK4688" s="160"/>
      <c r="EL4688" s="160"/>
    </row>
    <row r="4689" spans="78:142">
      <c r="BZ4689" s="14"/>
      <c r="CA4689" s="109"/>
      <c r="CB4689"/>
      <c r="CF4689" s="71"/>
      <c r="CG4689" s="71"/>
      <c r="EJ4689" s="159"/>
      <c r="EK4689" s="160"/>
      <c r="EL4689" s="160"/>
    </row>
    <row r="4690" spans="78:142">
      <c r="BZ4690" s="14"/>
      <c r="CA4690" s="109"/>
      <c r="CB4690"/>
      <c r="CF4690" s="71"/>
      <c r="CG4690" s="71"/>
      <c r="EJ4690" s="159"/>
      <c r="EK4690" s="160"/>
      <c r="EL4690" s="160"/>
    </row>
    <row r="4691" spans="78:142">
      <c r="BZ4691" s="14"/>
      <c r="CA4691" s="109"/>
      <c r="CB4691"/>
      <c r="CF4691" s="71"/>
      <c r="CG4691" s="71"/>
      <c r="EJ4691" s="159"/>
      <c r="EK4691" s="160"/>
      <c r="EL4691" s="160"/>
    </row>
    <row r="4692" spans="78:142">
      <c r="BZ4692" s="14"/>
      <c r="CA4692" s="109"/>
      <c r="CB4692"/>
      <c r="CF4692" s="71"/>
      <c r="CG4692" s="71"/>
      <c r="EJ4692" s="159"/>
      <c r="EK4692" s="160"/>
      <c r="EL4692" s="160"/>
    </row>
    <row r="4693" spans="78:142">
      <c r="BZ4693" s="14"/>
      <c r="CA4693" s="109"/>
      <c r="CB4693"/>
      <c r="CF4693" s="71"/>
      <c r="CG4693" s="71"/>
      <c r="EJ4693" s="159"/>
      <c r="EK4693" s="160"/>
      <c r="EL4693" s="160"/>
    </row>
    <row r="4694" spans="78:142">
      <c r="BZ4694" s="14"/>
      <c r="CA4694" s="109"/>
      <c r="CB4694"/>
      <c r="CF4694" s="71"/>
      <c r="CG4694" s="71"/>
      <c r="EJ4694" s="159"/>
      <c r="EK4694" s="160"/>
      <c r="EL4694" s="160"/>
    </row>
    <row r="4695" spans="78:142">
      <c r="BZ4695" s="14"/>
      <c r="CA4695" s="109"/>
      <c r="CB4695"/>
      <c r="CF4695" s="71"/>
      <c r="CG4695" s="71"/>
      <c r="EJ4695" s="159"/>
      <c r="EK4695" s="160"/>
      <c r="EL4695" s="160"/>
    </row>
    <row r="4696" spans="78:142">
      <c r="BZ4696" s="14"/>
      <c r="CA4696" s="109"/>
      <c r="CB4696"/>
      <c r="CF4696" s="71"/>
      <c r="CG4696" s="71"/>
      <c r="EJ4696" s="159"/>
      <c r="EK4696" s="160"/>
      <c r="EL4696" s="160"/>
    </row>
    <row r="4697" spans="78:142">
      <c r="BZ4697" s="14"/>
      <c r="CA4697" s="109"/>
      <c r="CB4697"/>
      <c r="CF4697" s="71"/>
      <c r="CG4697" s="71"/>
      <c r="EJ4697" s="159"/>
      <c r="EK4697" s="160"/>
      <c r="EL4697" s="160"/>
    </row>
    <row r="4698" spans="78:142">
      <c r="BZ4698" s="14"/>
      <c r="CA4698" s="109"/>
      <c r="CB4698"/>
      <c r="CF4698" s="71"/>
      <c r="CG4698" s="71"/>
      <c r="EJ4698" s="159"/>
      <c r="EK4698" s="160"/>
      <c r="EL4698" s="160"/>
    </row>
    <row r="4699" spans="78:142">
      <c r="BZ4699" s="14"/>
      <c r="CA4699" s="109"/>
      <c r="CB4699"/>
      <c r="CF4699" s="71"/>
      <c r="CG4699" s="71"/>
      <c r="EJ4699" s="159"/>
      <c r="EK4699" s="160"/>
      <c r="EL4699" s="160"/>
    </row>
    <row r="4700" spans="78:142">
      <c r="BZ4700" s="14"/>
      <c r="CA4700" s="109"/>
      <c r="CB4700"/>
      <c r="CF4700" s="71"/>
      <c r="CG4700" s="71"/>
      <c r="EJ4700" s="159"/>
      <c r="EK4700" s="160"/>
      <c r="EL4700" s="160"/>
    </row>
    <row r="4701" spans="78:142">
      <c r="BZ4701" s="14"/>
      <c r="CA4701" s="109"/>
      <c r="CB4701"/>
      <c r="CF4701" s="71"/>
      <c r="CG4701" s="71"/>
      <c r="EJ4701" s="159"/>
      <c r="EK4701" s="160"/>
      <c r="EL4701" s="160"/>
    </row>
    <row r="4702" spans="78:142">
      <c r="BZ4702" s="14"/>
      <c r="CA4702" s="109"/>
      <c r="CB4702"/>
      <c r="CF4702" s="71"/>
      <c r="CG4702" s="71"/>
      <c r="EJ4702" s="159"/>
      <c r="EK4702" s="160"/>
      <c r="EL4702" s="160"/>
    </row>
    <row r="4703" spans="78:142">
      <c r="BZ4703" s="14"/>
      <c r="CA4703" s="109"/>
      <c r="CB4703"/>
      <c r="CF4703" s="71"/>
      <c r="CG4703" s="71"/>
      <c r="EJ4703" s="159"/>
      <c r="EK4703" s="160"/>
      <c r="EL4703" s="160"/>
    </row>
    <row r="4704" spans="78:142">
      <c r="BZ4704" s="14"/>
      <c r="CA4704" s="109"/>
      <c r="CB4704"/>
      <c r="CF4704" s="71"/>
      <c r="CG4704" s="71"/>
      <c r="EJ4704" s="159"/>
      <c r="EK4704" s="160"/>
      <c r="EL4704" s="160"/>
    </row>
    <row r="4705" spans="78:142">
      <c r="BZ4705" s="14"/>
      <c r="CA4705" s="109"/>
      <c r="CB4705"/>
      <c r="CF4705" s="71"/>
      <c r="CG4705" s="71"/>
      <c r="EJ4705" s="159"/>
      <c r="EK4705" s="160"/>
      <c r="EL4705" s="160"/>
    </row>
    <row r="4706" spans="78:142">
      <c r="BZ4706" s="14"/>
      <c r="CA4706" s="109"/>
      <c r="CB4706"/>
      <c r="CF4706" s="71"/>
      <c r="CG4706" s="71"/>
      <c r="EJ4706" s="159"/>
      <c r="EK4706" s="160"/>
      <c r="EL4706" s="160"/>
    </row>
    <row r="4707" spans="78:142">
      <c r="BZ4707" s="14"/>
      <c r="CA4707" s="109"/>
      <c r="CB4707"/>
      <c r="CF4707" s="71"/>
      <c r="CG4707" s="71"/>
      <c r="EJ4707" s="159"/>
      <c r="EK4707" s="160"/>
      <c r="EL4707" s="160"/>
    </row>
    <row r="4708" spans="78:142">
      <c r="BZ4708" s="14"/>
      <c r="CA4708" s="109"/>
      <c r="CB4708"/>
      <c r="CF4708" s="71"/>
      <c r="CG4708" s="71"/>
      <c r="EJ4708" s="159"/>
      <c r="EK4708" s="160"/>
      <c r="EL4708" s="160"/>
    </row>
    <row r="4709" spans="78:142">
      <c r="BZ4709" s="14"/>
      <c r="CA4709" s="109"/>
      <c r="CB4709"/>
      <c r="CF4709" s="71"/>
      <c r="CG4709" s="71"/>
      <c r="EJ4709" s="159"/>
      <c r="EK4709" s="160"/>
      <c r="EL4709" s="160"/>
    </row>
    <row r="4710" spans="78:142">
      <c r="BZ4710" s="14"/>
      <c r="CA4710" s="109"/>
      <c r="CB4710"/>
      <c r="CF4710" s="71"/>
      <c r="CG4710" s="71"/>
      <c r="EJ4710" s="159"/>
      <c r="EK4710" s="160"/>
      <c r="EL4710" s="160"/>
    </row>
    <row r="4711" spans="78:142">
      <c r="BZ4711" s="14"/>
      <c r="CA4711" s="109"/>
      <c r="CB4711"/>
      <c r="CF4711" s="71"/>
      <c r="CG4711" s="71"/>
      <c r="EJ4711" s="159"/>
      <c r="EK4711" s="160"/>
      <c r="EL4711" s="160"/>
    </row>
    <row r="4712" spans="78:142">
      <c r="BZ4712" s="14"/>
      <c r="CA4712" s="109"/>
      <c r="CB4712"/>
      <c r="CF4712" s="71"/>
      <c r="CG4712" s="71"/>
      <c r="EJ4712" s="159"/>
      <c r="EK4712" s="160"/>
      <c r="EL4712" s="160"/>
    </row>
    <row r="4713" spans="78:142">
      <c r="BZ4713" s="14"/>
      <c r="CA4713" s="109"/>
      <c r="CB4713"/>
      <c r="CF4713" s="71"/>
      <c r="CG4713" s="71"/>
      <c r="EJ4713" s="159"/>
      <c r="EK4713" s="160"/>
      <c r="EL4713" s="160"/>
    </row>
    <row r="4714" spans="78:142">
      <c r="BZ4714" s="14"/>
      <c r="CA4714" s="109"/>
      <c r="CB4714"/>
      <c r="CF4714" s="71"/>
      <c r="CG4714" s="71"/>
      <c r="EJ4714" s="159"/>
      <c r="EK4714" s="160"/>
      <c r="EL4714" s="160"/>
    </row>
    <row r="4715" spans="78:142">
      <c r="BZ4715" s="14"/>
      <c r="CA4715" s="109"/>
      <c r="CB4715"/>
      <c r="CF4715" s="71"/>
      <c r="CG4715" s="71"/>
      <c r="EJ4715" s="159"/>
      <c r="EK4715" s="160"/>
      <c r="EL4715" s="160"/>
    </row>
    <row r="4716" spans="78:142">
      <c r="BZ4716" s="14"/>
      <c r="CA4716" s="109"/>
      <c r="CB4716"/>
      <c r="CF4716" s="71"/>
      <c r="CG4716" s="71"/>
      <c r="EJ4716" s="159"/>
      <c r="EK4716" s="160"/>
      <c r="EL4716" s="160"/>
    </row>
    <row r="4717" spans="78:142">
      <c r="BZ4717" s="14"/>
      <c r="CA4717" s="109"/>
      <c r="CB4717"/>
      <c r="CF4717" s="71"/>
      <c r="CG4717" s="71"/>
      <c r="EJ4717" s="159"/>
      <c r="EK4717" s="160"/>
      <c r="EL4717" s="160"/>
    </row>
    <row r="4718" spans="78:142">
      <c r="BZ4718" s="14"/>
      <c r="CA4718" s="109"/>
      <c r="CB4718"/>
      <c r="CF4718" s="71"/>
      <c r="CG4718" s="71"/>
      <c r="EJ4718" s="159"/>
      <c r="EK4718" s="160"/>
      <c r="EL4718" s="160"/>
    </row>
    <row r="4719" spans="78:142">
      <c r="BZ4719" s="14"/>
      <c r="CA4719" s="109"/>
      <c r="CB4719"/>
      <c r="CF4719" s="71"/>
      <c r="CG4719" s="71"/>
      <c r="EJ4719" s="159"/>
      <c r="EK4719" s="160"/>
      <c r="EL4719" s="160"/>
    </row>
    <row r="4720" spans="78:142">
      <c r="BZ4720" s="14"/>
      <c r="CA4720" s="109"/>
      <c r="CB4720"/>
      <c r="CF4720" s="71"/>
      <c r="CG4720" s="71"/>
      <c r="EJ4720" s="159"/>
      <c r="EK4720" s="160"/>
      <c r="EL4720" s="160"/>
    </row>
    <row r="4721" spans="78:142">
      <c r="BZ4721" s="14"/>
      <c r="CA4721" s="109"/>
      <c r="CB4721"/>
      <c r="CF4721" s="71"/>
      <c r="CG4721" s="71"/>
      <c r="EJ4721" s="159"/>
      <c r="EK4721" s="160"/>
      <c r="EL4721" s="160"/>
    </row>
    <row r="4722" spans="78:142">
      <c r="BZ4722" s="14"/>
      <c r="CA4722" s="109"/>
      <c r="CB4722"/>
      <c r="CF4722" s="71"/>
      <c r="CG4722" s="71"/>
      <c r="EJ4722" s="159"/>
      <c r="EK4722" s="160"/>
      <c r="EL4722" s="160"/>
    </row>
    <row r="4723" spans="78:142">
      <c r="BZ4723" s="14"/>
      <c r="CA4723" s="109"/>
      <c r="CB4723"/>
      <c r="CF4723" s="71"/>
      <c r="CG4723" s="71"/>
      <c r="EJ4723" s="159"/>
      <c r="EK4723" s="160"/>
      <c r="EL4723" s="160"/>
    </row>
    <row r="4724" spans="78:142">
      <c r="BZ4724" s="14"/>
      <c r="CA4724" s="109"/>
      <c r="CB4724"/>
      <c r="CF4724" s="71"/>
      <c r="CG4724" s="71"/>
      <c r="EJ4724" s="159"/>
      <c r="EK4724" s="160"/>
      <c r="EL4724" s="160"/>
    </row>
    <row r="4725" spans="78:142">
      <c r="BZ4725" s="14"/>
      <c r="CA4725" s="109"/>
      <c r="CB4725"/>
      <c r="CF4725" s="71"/>
      <c r="CG4725" s="71"/>
      <c r="EJ4725" s="159"/>
      <c r="EK4725" s="160"/>
      <c r="EL4725" s="160"/>
    </row>
    <row r="4726" spans="78:142">
      <c r="BZ4726" s="14"/>
      <c r="CA4726" s="109"/>
      <c r="CB4726"/>
      <c r="CF4726" s="71"/>
      <c r="CG4726" s="71"/>
      <c r="EJ4726" s="159"/>
      <c r="EK4726" s="160"/>
      <c r="EL4726" s="160"/>
    </row>
    <row r="4727" spans="78:142">
      <c r="BZ4727" s="14"/>
      <c r="CA4727" s="109"/>
      <c r="CB4727"/>
      <c r="CF4727" s="71"/>
      <c r="CG4727" s="71"/>
      <c r="EJ4727" s="159"/>
      <c r="EK4727" s="160"/>
      <c r="EL4727" s="160"/>
    </row>
    <row r="4728" spans="78:142">
      <c r="BZ4728" s="14"/>
      <c r="CA4728" s="109"/>
      <c r="CB4728"/>
      <c r="CF4728" s="71"/>
      <c r="CG4728" s="71"/>
      <c r="EJ4728" s="159"/>
      <c r="EK4728" s="160"/>
      <c r="EL4728" s="160"/>
    </row>
    <row r="4729" spans="78:142">
      <c r="BZ4729" s="14"/>
      <c r="CA4729" s="109"/>
      <c r="CB4729"/>
      <c r="CF4729" s="71"/>
      <c r="CG4729" s="71"/>
      <c r="EJ4729" s="159"/>
      <c r="EK4729" s="160"/>
      <c r="EL4729" s="160"/>
    </row>
    <row r="4730" spans="78:142">
      <c r="BZ4730" s="14"/>
      <c r="CA4730" s="109"/>
      <c r="CB4730"/>
      <c r="CF4730" s="71"/>
      <c r="CG4730" s="71"/>
      <c r="EJ4730" s="159"/>
      <c r="EK4730" s="160"/>
      <c r="EL4730" s="160"/>
    </row>
    <row r="4731" spans="78:142">
      <c r="BZ4731" s="14"/>
      <c r="CA4731" s="109"/>
      <c r="CB4731"/>
      <c r="CF4731" s="71"/>
      <c r="CG4731" s="71"/>
      <c r="EJ4731" s="159"/>
      <c r="EK4731" s="160"/>
      <c r="EL4731" s="160"/>
    </row>
    <row r="4732" spans="78:142">
      <c r="BZ4732" s="14"/>
      <c r="CA4732" s="109"/>
      <c r="CB4732"/>
      <c r="CF4732" s="71"/>
      <c r="CG4732" s="71"/>
      <c r="EJ4732" s="159"/>
      <c r="EK4732" s="160"/>
      <c r="EL4732" s="160"/>
    </row>
    <row r="4733" spans="78:142">
      <c r="BZ4733" s="14"/>
      <c r="CA4733" s="109"/>
      <c r="CB4733"/>
      <c r="CF4733" s="71"/>
      <c r="CG4733" s="71"/>
      <c r="EJ4733" s="159"/>
      <c r="EK4733" s="160"/>
      <c r="EL4733" s="160"/>
    </row>
    <row r="4734" spans="78:142">
      <c r="BZ4734" s="14"/>
      <c r="CA4734" s="109"/>
      <c r="CB4734"/>
      <c r="CF4734" s="71"/>
      <c r="CG4734" s="71"/>
      <c r="EJ4734" s="159"/>
      <c r="EK4734" s="160"/>
      <c r="EL4734" s="160"/>
    </row>
    <row r="4735" spans="78:142">
      <c r="BZ4735" s="14"/>
      <c r="CA4735" s="109"/>
      <c r="CB4735"/>
      <c r="CF4735" s="71"/>
      <c r="CG4735" s="71"/>
      <c r="EJ4735" s="159"/>
      <c r="EK4735" s="160"/>
      <c r="EL4735" s="160"/>
    </row>
    <row r="4736" spans="78:142">
      <c r="BZ4736" s="14"/>
      <c r="CA4736" s="109"/>
      <c r="CB4736"/>
      <c r="CF4736" s="71"/>
      <c r="CG4736" s="71"/>
      <c r="EJ4736" s="159"/>
      <c r="EK4736" s="160"/>
      <c r="EL4736" s="160"/>
    </row>
    <row r="4737" spans="78:142">
      <c r="BZ4737" s="14"/>
      <c r="CA4737" s="109"/>
      <c r="CB4737"/>
      <c r="CF4737" s="71"/>
      <c r="CG4737" s="71"/>
      <c r="EJ4737" s="159"/>
      <c r="EK4737" s="160"/>
      <c r="EL4737" s="160"/>
    </row>
    <row r="4738" spans="78:142">
      <c r="BZ4738" s="14"/>
      <c r="CA4738" s="109"/>
      <c r="CB4738"/>
      <c r="CF4738" s="71"/>
      <c r="CG4738" s="71"/>
      <c r="EJ4738" s="159"/>
      <c r="EK4738" s="160"/>
      <c r="EL4738" s="160"/>
    </row>
    <row r="4739" spans="78:142">
      <c r="BZ4739" s="14"/>
      <c r="CA4739" s="109"/>
      <c r="CB4739"/>
      <c r="CF4739" s="71"/>
      <c r="CG4739" s="71"/>
      <c r="EJ4739" s="159"/>
      <c r="EK4739" s="160"/>
      <c r="EL4739" s="160"/>
    </row>
    <row r="4740" spans="78:142">
      <c r="BZ4740" s="14"/>
      <c r="CA4740" s="109"/>
      <c r="CB4740"/>
      <c r="CF4740" s="71"/>
      <c r="CG4740" s="71"/>
      <c r="EJ4740" s="159"/>
      <c r="EK4740" s="160"/>
      <c r="EL4740" s="160"/>
    </row>
    <row r="4741" spans="78:142">
      <c r="BZ4741" s="14"/>
      <c r="CA4741" s="109"/>
      <c r="CB4741"/>
      <c r="CF4741" s="71"/>
      <c r="CG4741" s="71"/>
      <c r="EJ4741" s="159"/>
      <c r="EK4741" s="160"/>
      <c r="EL4741" s="160"/>
    </row>
    <row r="4742" spans="78:142">
      <c r="BZ4742" s="14"/>
      <c r="CA4742" s="109"/>
      <c r="CB4742"/>
      <c r="CF4742" s="71"/>
      <c r="CG4742" s="71"/>
      <c r="EJ4742" s="159"/>
      <c r="EK4742" s="160"/>
      <c r="EL4742" s="160"/>
    </row>
    <row r="4743" spans="78:142">
      <c r="BZ4743" s="14"/>
      <c r="CA4743" s="109"/>
      <c r="CB4743"/>
      <c r="CF4743" s="71"/>
      <c r="CG4743" s="71"/>
      <c r="EJ4743" s="159"/>
      <c r="EK4743" s="160"/>
      <c r="EL4743" s="160"/>
    </row>
    <row r="4744" spans="78:142">
      <c r="BZ4744" s="14"/>
      <c r="CA4744" s="109"/>
      <c r="CB4744"/>
      <c r="CF4744" s="71"/>
      <c r="CG4744" s="71"/>
      <c r="EJ4744" s="159"/>
      <c r="EK4744" s="160"/>
      <c r="EL4744" s="160"/>
    </row>
    <row r="4745" spans="78:142">
      <c r="BZ4745" s="14"/>
      <c r="CA4745" s="109"/>
      <c r="CB4745"/>
      <c r="CF4745" s="71"/>
      <c r="CG4745" s="71"/>
      <c r="EJ4745" s="159"/>
      <c r="EK4745" s="160"/>
      <c r="EL4745" s="160"/>
    </row>
    <row r="4746" spans="78:142">
      <c r="BZ4746" s="14"/>
      <c r="CA4746" s="109"/>
      <c r="CB4746"/>
      <c r="CF4746" s="71"/>
      <c r="CG4746" s="71"/>
      <c r="EJ4746" s="159"/>
      <c r="EK4746" s="160"/>
      <c r="EL4746" s="160"/>
    </row>
    <row r="4747" spans="78:142">
      <c r="BZ4747" s="14"/>
      <c r="CA4747" s="109"/>
      <c r="CB4747"/>
      <c r="CF4747" s="71"/>
      <c r="CG4747" s="71"/>
      <c r="EJ4747" s="159"/>
      <c r="EK4747" s="160"/>
      <c r="EL4747" s="160"/>
    </row>
    <row r="4748" spans="78:142">
      <c r="BZ4748" s="14"/>
      <c r="CA4748" s="109"/>
      <c r="CB4748"/>
      <c r="CF4748" s="71"/>
      <c r="CG4748" s="71"/>
      <c r="EJ4748" s="159"/>
      <c r="EK4748" s="160"/>
      <c r="EL4748" s="160"/>
    </row>
    <row r="4749" spans="78:142">
      <c r="BZ4749" s="14"/>
      <c r="CA4749" s="109"/>
      <c r="CB4749"/>
      <c r="CF4749" s="71"/>
      <c r="CG4749" s="71"/>
      <c r="EJ4749" s="159"/>
      <c r="EK4749" s="160"/>
      <c r="EL4749" s="160"/>
    </row>
    <row r="4750" spans="78:142">
      <c r="BZ4750" s="14"/>
      <c r="CA4750" s="109"/>
      <c r="CB4750"/>
      <c r="CF4750" s="71"/>
      <c r="CG4750" s="71"/>
      <c r="EJ4750" s="159"/>
      <c r="EK4750" s="160"/>
      <c r="EL4750" s="160"/>
    </row>
    <row r="4751" spans="78:142">
      <c r="BZ4751" s="14"/>
      <c r="CA4751" s="109"/>
      <c r="CB4751"/>
      <c r="CF4751" s="71"/>
      <c r="CG4751" s="71"/>
      <c r="EJ4751" s="159"/>
      <c r="EK4751" s="160"/>
      <c r="EL4751" s="160"/>
    </row>
    <row r="4752" spans="78:142">
      <c r="BZ4752" s="14"/>
      <c r="CA4752" s="109"/>
      <c r="CB4752"/>
      <c r="CF4752" s="71"/>
      <c r="CG4752" s="71"/>
      <c r="EJ4752" s="159"/>
      <c r="EK4752" s="160"/>
      <c r="EL4752" s="160"/>
    </row>
    <row r="4753" spans="78:142">
      <c r="BZ4753" s="14"/>
      <c r="CA4753" s="109"/>
      <c r="CB4753"/>
      <c r="CF4753" s="71"/>
      <c r="CG4753" s="71"/>
      <c r="EJ4753" s="159"/>
      <c r="EK4753" s="160"/>
      <c r="EL4753" s="160"/>
    </row>
    <row r="4754" spans="78:142">
      <c r="BZ4754" s="14"/>
      <c r="CA4754" s="109"/>
      <c r="CB4754"/>
      <c r="CF4754" s="71"/>
      <c r="CG4754" s="71"/>
      <c r="EJ4754" s="159"/>
      <c r="EK4754" s="160"/>
      <c r="EL4754" s="160"/>
    </row>
    <row r="4755" spans="78:142">
      <c r="BZ4755" s="14"/>
      <c r="CA4755" s="109"/>
      <c r="CB4755"/>
      <c r="CF4755" s="71"/>
      <c r="CG4755" s="71"/>
      <c r="EJ4755" s="159"/>
      <c r="EK4755" s="160"/>
      <c r="EL4755" s="160"/>
    </row>
    <row r="4756" spans="78:142">
      <c r="BZ4756" s="14"/>
      <c r="CA4756" s="109"/>
      <c r="CB4756"/>
      <c r="CF4756" s="71"/>
      <c r="CG4756" s="71"/>
      <c r="EJ4756" s="159"/>
      <c r="EK4756" s="160"/>
      <c r="EL4756" s="160"/>
    </row>
    <row r="4757" spans="78:142">
      <c r="BZ4757" s="14"/>
      <c r="CA4757" s="109"/>
      <c r="CB4757"/>
      <c r="CF4757" s="71"/>
      <c r="CG4757" s="71"/>
      <c r="EJ4757" s="159"/>
      <c r="EK4757" s="160"/>
      <c r="EL4757" s="160"/>
    </row>
    <row r="4758" spans="78:142">
      <c r="BZ4758" s="14"/>
      <c r="CA4758" s="109"/>
      <c r="CB4758"/>
      <c r="CF4758" s="71"/>
      <c r="CG4758" s="71"/>
      <c r="EJ4758" s="159"/>
      <c r="EK4758" s="160"/>
      <c r="EL4758" s="160"/>
    </row>
    <row r="4759" spans="78:142">
      <c r="BZ4759" s="14"/>
      <c r="CA4759" s="109"/>
      <c r="CB4759"/>
      <c r="CF4759" s="71"/>
      <c r="CG4759" s="71"/>
      <c r="EJ4759" s="159"/>
      <c r="EK4759" s="160"/>
      <c r="EL4759" s="160"/>
    </row>
    <row r="4760" spans="78:142">
      <c r="BZ4760" s="14"/>
      <c r="CA4760" s="109"/>
      <c r="CB4760"/>
      <c r="CF4760" s="71"/>
      <c r="CG4760" s="71"/>
      <c r="EJ4760" s="159"/>
      <c r="EK4760" s="160"/>
      <c r="EL4760" s="160"/>
    </row>
    <row r="4761" spans="78:142">
      <c r="BZ4761" s="14"/>
      <c r="CA4761" s="109"/>
      <c r="CB4761"/>
      <c r="CF4761" s="71"/>
      <c r="CG4761" s="71"/>
      <c r="EJ4761" s="159"/>
      <c r="EK4761" s="160"/>
      <c r="EL4761" s="160"/>
    </row>
    <row r="4762" spans="78:142">
      <c r="BZ4762" s="14"/>
      <c r="CA4762" s="109"/>
      <c r="CB4762"/>
      <c r="CF4762" s="71"/>
      <c r="CG4762" s="71"/>
      <c r="EJ4762" s="159"/>
      <c r="EK4762" s="160"/>
      <c r="EL4762" s="160"/>
    </row>
    <row r="4763" spans="78:142">
      <c r="BZ4763" s="14"/>
      <c r="CA4763" s="109"/>
      <c r="CB4763"/>
      <c r="CF4763" s="71"/>
      <c r="CG4763" s="71"/>
      <c r="EJ4763" s="159"/>
      <c r="EK4763" s="160"/>
      <c r="EL4763" s="160"/>
    </row>
    <row r="4764" spans="78:142">
      <c r="BZ4764" s="14"/>
      <c r="CA4764" s="109"/>
      <c r="CB4764"/>
      <c r="CF4764" s="71"/>
      <c r="CG4764" s="71"/>
      <c r="EJ4764" s="159"/>
      <c r="EK4764" s="160"/>
      <c r="EL4764" s="160"/>
    </row>
    <row r="4765" spans="78:142">
      <c r="BZ4765" s="14"/>
      <c r="CA4765" s="109"/>
      <c r="CB4765"/>
      <c r="CF4765" s="71"/>
      <c r="CG4765" s="71"/>
      <c r="EJ4765" s="159"/>
      <c r="EK4765" s="160"/>
      <c r="EL4765" s="160"/>
    </row>
    <row r="4766" spans="78:142">
      <c r="BZ4766" s="14"/>
      <c r="CA4766" s="109"/>
      <c r="CB4766"/>
      <c r="CF4766" s="71"/>
      <c r="CG4766" s="71"/>
      <c r="EJ4766" s="159"/>
      <c r="EK4766" s="160"/>
      <c r="EL4766" s="160"/>
    </row>
    <row r="4767" spans="78:142">
      <c r="BZ4767" s="14"/>
      <c r="CA4767" s="109"/>
      <c r="CB4767"/>
      <c r="CF4767" s="71"/>
      <c r="CG4767" s="71"/>
      <c r="EJ4767" s="159"/>
      <c r="EK4767" s="160"/>
      <c r="EL4767" s="160"/>
    </row>
    <row r="4768" spans="78:142">
      <c r="BZ4768" s="14"/>
      <c r="CA4768" s="109"/>
      <c r="CB4768"/>
      <c r="CF4768" s="71"/>
      <c r="CG4768" s="71"/>
      <c r="EJ4768" s="159"/>
      <c r="EK4768" s="160"/>
      <c r="EL4768" s="160"/>
    </row>
    <row r="4769" spans="78:142">
      <c r="BZ4769" s="14"/>
      <c r="CA4769" s="109"/>
      <c r="CB4769"/>
      <c r="CF4769" s="71"/>
      <c r="CG4769" s="71"/>
      <c r="EJ4769" s="159"/>
      <c r="EK4769" s="160"/>
      <c r="EL4769" s="160"/>
    </row>
    <row r="4770" spans="78:142">
      <c r="BZ4770" s="14"/>
      <c r="CA4770" s="109"/>
      <c r="CB4770"/>
      <c r="CF4770" s="71"/>
      <c r="CG4770" s="71"/>
      <c r="EJ4770" s="159"/>
      <c r="EK4770" s="160"/>
      <c r="EL4770" s="160"/>
    </row>
    <row r="4771" spans="78:142">
      <c r="BZ4771" s="14"/>
      <c r="CA4771" s="109"/>
      <c r="CB4771"/>
      <c r="CF4771" s="71"/>
      <c r="CG4771" s="71"/>
      <c r="EJ4771" s="159"/>
      <c r="EK4771" s="160"/>
      <c r="EL4771" s="160"/>
    </row>
    <row r="4772" spans="78:142">
      <c r="BZ4772" s="14"/>
      <c r="CA4772" s="109"/>
      <c r="CB4772"/>
      <c r="CF4772" s="71"/>
      <c r="CG4772" s="71"/>
      <c r="EJ4772" s="159"/>
      <c r="EK4772" s="160"/>
      <c r="EL4772" s="160"/>
    </row>
    <row r="4773" spans="78:142">
      <c r="BZ4773" s="14"/>
      <c r="CA4773" s="109"/>
      <c r="CB4773"/>
      <c r="CF4773" s="71"/>
      <c r="CG4773" s="71"/>
      <c r="EJ4773" s="159"/>
      <c r="EK4773" s="160"/>
      <c r="EL4773" s="160"/>
    </row>
    <row r="4774" spans="78:142">
      <c r="BZ4774" s="14"/>
      <c r="CA4774" s="109"/>
      <c r="CB4774"/>
      <c r="CF4774" s="71"/>
      <c r="CG4774" s="71"/>
      <c r="EJ4774" s="159"/>
      <c r="EK4774" s="160"/>
      <c r="EL4774" s="160"/>
    </row>
    <row r="4775" spans="78:142">
      <c r="BZ4775" s="14"/>
      <c r="CA4775" s="109"/>
      <c r="CB4775"/>
      <c r="CF4775" s="71"/>
      <c r="CG4775" s="71"/>
      <c r="EJ4775" s="159"/>
      <c r="EK4775" s="160"/>
      <c r="EL4775" s="160"/>
    </row>
    <row r="4776" spans="78:142">
      <c r="BZ4776" s="14"/>
      <c r="CA4776" s="109"/>
      <c r="CB4776"/>
      <c r="CF4776" s="71"/>
      <c r="CG4776" s="71"/>
      <c r="EJ4776" s="159"/>
      <c r="EK4776" s="160"/>
      <c r="EL4776" s="160"/>
    </row>
    <row r="4777" spans="78:142">
      <c r="BZ4777" s="14"/>
      <c r="CA4777" s="109"/>
      <c r="CB4777"/>
      <c r="CF4777" s="71"/>
      <c r="CG4777" s="71"/>
      <c r="EJ4777" s="159"/>
      <c r="EK4777" s="160"/>
      <c r="EL4777" s="160"/>
    </row>
    <row r="4778" spans="78:142">
      <c r="BZ4778" s="14"/>
      <c r="CA4778" s="109"/>
      <c r="CB4778"/>
      <c r="CF4778" s="71"/>
      <c r="CG4778" s="71"/>
      <c r="EJ4778" s="159"/>
      <c r="EK4778" s="160"/>
      <c r="EL4778" s="160"/>
    </row>
    <row r="4779" spans="78:142">
      <c r="BZ4779" s="14"/>
      <c r="CA4779" s="109"/>
      <c r="CB4779"/>
      <c r="CF4779" s="71"/>
      <c r="CG4779" s="71"/>
      <c r="EJ4779" s="159"/>
      <c r="EK4779" s="160"/>
      <c r="EL4779" s="160"/>
    </row>
    <row r="4780" spans="78:142">
      <c r="BZ4780" s="14"/>
      <c r="CA4780" s="109"/>
      <c r="CB4780"/>
      <c r="CF4780" s="71"/>
      <c r="CG4780" s="71"/>
      <c r="EJ4780" s="159"/>
      <c r="EK4780" s="160"/>
      <c r="EL4780" s="160"/>
    </row>
    <row r="4781" spans="78:142">
      <c r="BZ4781" s="14"/>
      <c r="CA4781" s="109"/>
      <c r="CB4781"/>
      <c r="CF4781" s="71"/>
      <c r="CG4781" s="71"/>
      <c r="EJ4781" s="159"/>
      <c r="EK4781" s="160"/>
      <c r="EL4781" s="160"/>
    </row>
    <row r="4782" spans="78:142">
      <c r="BZ4782" s="14"/>
      <c r="CA4782" s="109"/>
      <c r="CB4782"/>
      <c r="CF4782" s="71"/>
      <c r="CG4782" s="71"/>
      <c r="EJ4782" s="159"/>
      <c r="EK4782" s="160"/>
      <c r="EL4782" s="160"/>
    </row>
    <row r="4783" spans="78:142">
      <c r="BZ4783" s="14"/>
      <c r="CA4783" s="109"/>
      <c r="CB4783"/>
      <c r="CF4783" s="71"/>
      <c r="CG4783" s="71"/>
      <c r="EJ4783" s="159"/>
      <c r="EK4783" s="160"/>
      <c r="EL4783" s="160"/>
    </row>
    <row r="4784" spans="78:142">
      <c r="BZ4784" s="14"/>
      <c r="CA4784" s="109"/>
      <c r="CB4784"/>
      <c r="CF4784" s="71"/>
      <c r="CG4784" s="71"/>
      <c r="EJ4784" s="159"/>
      <c r="EK4784" s="160"/>
      <c r="EL4784" s="160"/>
    </row>
    <row r="4785" spans="78:142">
      <c r="BZ4785" s="14"/>
      <c r="CA4785" s="109"/>
      <c r="CB4785"/>
      <c r="CF4785" s="71"/>
      <c r="CG4785" s="71"/>
      <c r="EJ4785" s="159"/>
      <c r="EK4785" s="160"/>
      <c r="EL4785" s="160"/>
    </row>
    <row r="4786" spans="78:142">
      <c r="BZ4786" s="14"/>
      <c r="CA4786" s="109"/>
      <c r="CB4786"/>
      <c r="CF4786" s="71"/>
      <c r="CG4786" s="71"/>
      <c r="EJ4786" s="159"/>
      <c r="EK4786" s="160"/>
      <c r="EL4786" s="160"/>
    </row>
    <row r="4787" spans="78:142">
      <c r="BZ4787" s="14"/>
      <c r="CA4787" s="109"/>
      <c r="CB4787"/>
      <c r="CF4787" s="71"/>
      <c r="CG4787" s="71"/>
      <c r="EJ4787" s="159"/>
      <c r="EK4787" s="160"/>
      <c r="EL4787" s="160"/>
    </row>
    <row r="4788" spans="78:142">
      <c r="BZ4788" s="14"/>
      <c r="CA4788" s="109"/>
      <c r="CB4788"/>
      <c r="CF4788" s="71"/>
      <c r="CG4788" s="71"/>
      <c r="EJ4788" s="159"/>
      <c r="EK4788" s="160"/>
      <c r="EL4788" s="160"/>
    </row>
    <row r="4789" spans="78:142">
      <c r="BZ4789" s="14"/>
      <c r="CA4789" s="109"/>
      <c r="CB4789"/>
      <c r="CF4789" s="71"/>
      <c r="CG4789" s="71"/>
      <c r="EJ4789" s="159"/>
      <c r="EK4789" s="160"/>
      <c r="EL4789" s="160"/>
    </row>
    <row r="4790" spans="78:142">
      <c r="BZ4790" s="14"/>
      <c r="CA4790" s="109"/>
      <c r="CB4790"/>
      <c r="CF4790" s="71"/>
      <c r="CG4790" s="71"/>
      <c r="EJ4790" s="159"/>
      <c r="EK4790" s="160"/>
      <c r="EL4790" s="160"/>
    </row>
    <row r="4791" spans="78:142">
      <c r="BZ4791" s="14"/>
      <c r="CA4791" s="109"/>
      <c r="CB4791"/>
      <c r="CF4791" s="71"/>
      <c r="CG4791" s="71"/>
      <c r="EJ4791" s="159"/>
      <c r="EK4791" s="160"/>
      <c r="EL4791" s="160"/>
    </row>
    <row r="4792" spans="78:142">
      <c r="BZ4792" s="14"/>
      <c r="CA4792" s="109"/>
      <c r="CB4792"/>
      <c r="CF4792" s="71"/>
      <c r="CG4792" s="71"/>
      <c r="EJ4792" s="159"/>
      <c r="EK4792" s="160"/>
      <c r="EL4792" s="160"/>
    </row>
    <row r="4793" spans="78:142">
      <c r="BZ4793" s="14"/>
      <c r="CA4793" s="109"/>
      <c r="CB4793"/>
      <c r="CF4793" s="71"/>
      <c r="CG4793" s="71"/>
      <c r="EJ4793" s="159"/>
      <c r="EK4793" s="160"/>
      <c r="EL4793" s="160"/>
    </row>
    <row r="4794" spans="78:142">
      <c r="BZ4794" s="14"/>
      <c r="CA4794" s="109"/>
      <c r="CB4794"/>
      <c r="CF4794" s="71"/>
      <c r="CG4794" s="71"/>
      <c r="EJ4794" s="159"/>
      <c r="EK4794" s="160"/>
      <c r="EL4794" s="160"/>
    </row>
    <row r="4795" spans="78:142">
      <c r="BZ4795" s="14"/>
      <c r="CA4795" s="109"/>
      <c r="CB4795"/>
      <c r="CF4795" s="71"/>
      <c r="CG4795" s="71"/>
      <c r="EJ4795" s="159"/>
      <c r="EK4795" s="160"/>
      <c r="EL4795" s="160"/>
    </row>
    <row r="4796" spans="78:142">
      <c r="BZ4796" s="14"/>
      <c r="CA4796" s="109"/>
      <c r="CB4796"/>
      <c r="CF4796" s="71"/>
      <c r="CG4796" s="71"/>
      <c r="EJ4796" s="159"/>
      <c r="EK4796" s="160"/>
      <c r="EL4796" s="160"/>
    </row>
    <row r="4797" spans="78:142">
      <c r="BZ4797" s="14"/>
      <c r="CA4797" s="109"/>
      <c r="CB4797"/>
      <c r="CF4797" s="71"/>
      <c r="CG4797" s="71"/>
      <c r="EJ4797" s="159"/>
      <c r="EK4797" s="160"/>
      <c r="EL4797" s="160"/>
    </row>
    <row r="4798" spans="78:142">
      <c r="BZ4798" s="14"/>
      <c r="CA4798" s="109"/>
      <c r="CB4798"/>
      <c r="CF4798" s="71"/>
      <c r="CG4798" s="71"/>
      <c r="EJ4798" s="159"/>
      <c r="EK4798" s="160"/>
      <c r="EL4798" s="160"/>
    </row>
    <row r="4799" spans="78:142">
      <c r="BZ4799" s="14"/>
      <c r="CA4799" s="109"/>
      <c r="CB4799"/>
      <c r="CF4799" s="71"/>
      <c r="CG4799" s="71"/>
      <c r="EJ4799" s="159"/>
      <c r="EK4799" s="160"/>
      <c r="EL4799" s="160"/>
    </row>
    <row r="4800" spans="78:142">
      <c r="BZ4800" s="14"/>
      <c r="CA4800" s="109"/>
      <c r="CB4800"/>
      <c r="CF4800" s="71"/>
      <c r="CG4800" s="71"/>
      <c r="EJ4800" s="159"/>
      <c r="EK4800" s="160"/>
      <c r="EL4800" s="160"/>
    </row>
    <row r="4801" spans="78:142">
      <c r="BZ4801" s="14"/>
      <c r="CA4801" s="109"/>
      <c r="CB4801"/>
      <c r="CF4801" s="71"/>
      <c r="CG4801" s="71"/>
      <c r="EJ4801" s="159"/>
      <c r="EK4801" s="160"/>
      <c r="EL4801" s="160"/>
    </row>
    <row r="4802" spans="78:142">
      <c r="BZ4802" s="14"/>
      <c r="CA4802" s="109"/>
      <c r="CB4802"/>
      <c r="CF4802" s="71"/>
      <c r="CG4802" s="71"/>
      <c r="EJ4802" s="159"/>
      <c r="EK4802" s="160"/>
      <c r="EL4802" s="160"/>
    </row>
    <row r="4803" spans="78:142">
      <c r="BZ4803" s="14"/>
      <c r="CA4803" s="109"/>
      <c r="CB4803"/>
      <c r="CF4803" s="71"/>
      <c r="CG4803" s="71"/>
      <c r="EJ4803" s="159"/>
      <c r="EK4803" s="160"/>
      <c r="EL4803" s="160"/>
    </row>
    <row r="4804" spans="78:142">
      <c r="BZ4804" s="14"/>
      <c r="CA4804" s="109"/>
      <c r="CB4804"/>
      <c r="CF4804" s="71"/>
      <c r="CG4804" s="71"/>
      <c r="EJ4804" s="159"/>
      <c r="EK4804" s="160"/>
      <c r="EL4804" s="160"/>
    </row>
    <row r="4805" spans="78:142">
      <c r="BZ4805" s="14"/>
      <c r="CA4805" s="109"/>
      <c r="CB4805"/>
      <c r="CF4805" s="71"/>
      <c r="CG4805" s="71"/>
      <c r="EJ4805" s="159"/>
      <c r="EK4805" s="160"/>
      <c r="EL4805" s="160"/>
    </row>
    <row r="4806" spans="78:142">
      <c r="BZ4806" s="14"/>
      <c r="CA4806" s="109"/>
      <c r="CB4806"/>
      <c r="CF4806" s="71"/>
      <c r="CG4806" s="71"/>
      <c r="EJ4806" s="159"/>
      <c r="EK4806" s="160"/>
      <c r="EL4806" s="160"/>
    </row>
    <row r="4807" spans="78:142">
      <c r="BZ4807" s="14"/>
      <c r="CA4807" s="109"/>
      <c r="CB4807"/>
      <c r="CF4807" s="71"/>
      <c r="CG4807" s="71"/>
      <c r="EJ4807" s="159"/>
      <c r="EK4807" s="160"/>
      <c r="EL4807" s="160"/>
    </row>
    <row r="4808" spans="78:142">
      <c r="BZ4808" s="14"/>
      <c r="CA4808" s="109"/>
      <c r="CB4808"/>
      <c r="CF4808" s="71"/>
      <c r="CG4808" s="71"/>
      <c r="EJ4808" s="159"/>
      <c r="EK4808" s="160"/>
      <c r="EL4808" s="160"/>
    </row>
    <row r="4809" spans="78:142">
      <c r="BZ4809" s="14"/>
      <c r="CA4809" s="109"/>
      <c r="CB4809"/>
      <c r="CF4809" s="71"/>
      <c r="CG4809" s="71"/>
      <c r="EJ4809" s="159"/>
      <c r="EK4809" s="160"/>
      <c r="EL4809" s="160"/>
    </row>
    <row r="4810" spans="78:142">
      <c r="BZ4810" s="14"/>
      <c r="CA4810" s="109"/>
      <c r="CB4810"/>
      <c r="CF4810" s="71"/>
      <c r="CG4810" s="71"/>
      <c r="EJ4810" s="159"/>
      <c r="EK4810" s="160"/>
      <c r="EL4810" s="160"/>
    </row>
    <row r="4811" spans="78:142">
      <c r="BZ4811" s="14"/>
      <c r="CA4811" s="109"/>
      <c r="CB4811"/>
      <c r="CF4811" s="71"/>
      <c r="CG4811" s="71"/>
      <c r="EJ4811" s="159"/>
      <c r="EK4811" s="160"/>
      <c r="EL4811" s="160"/>
    </row>
    <row r="4812" spans="78:142">
      <c r="BZ4812" s="14"/>
      <c r="CA4812" s="109"/>
      <c r="CB4812"/>
      <c r="CF4812" s="71"/>
      <c r="CG4812" s="71"/>
      <c r="EJ4812" s="159"/>
      <c r="EK4812" s="160"/>
      <c r="EL4812" s="160"/>
    </row>
    <row r="4813" spans="78:142">
      <c r="BZ4813" s="14"/>
      <c r="CA4813" s="109"/>
      <c r="CB4813"/>
      <c r="CF4813" s="71"/>
      <c r="CG4813" s="71"/>
      <c r="EJ4813" s="159"/>
      <c r="EK4813" s="160"/>
      <c r="EL4813" s="160"/>
    </row>
    <row r="4814" spans="78:142">
      <c r="BZ4814" s="14"/>
      <c r="CA4814" s="109"/>
      <c r="CB4814"/>
      <c r="CF4814" s="71"/>
      <c r="CG4814" s="71"/>
      <c r="EJ4814" s="159"/>
      <c r="EK4814" s="160"/>
      <c r="EL4814" s="160"/>
    </row>
    <row r="4815" spans="78:142">
      <c r="BZ4815" s="14"/>
      <c r="CA4815" s="109"/>
      <c r="CB4815"/>
      <c r="CF4815" s="71"/>
      <c r="CG4815" s="71"/>
      <c r="EJ4815" s="159"/>
      <c r="EK4815" s="160"/>
      <c r="EL4815" s="160"/>
    </row>
    <row r="4816" spans="78:142">
      <c r="BZ4816" s="14"/>
      <c r="CA4816" s="109"/>
      <c r="CB4816"/>
      <c r="CF4816" s="71"/>
      <c r="CG4816" s="71"/>
      <c r="EJ4816" s="159"/>
      <c r="EK4816" s="160"/>
      <c r="EL4816" s="160"/>
    </row>
    <row r="4817" spans="78:142">
      <c r="BZ4817" s="14"/>
      <c r="CA4817" s="109"/>
      <c r="CB4817"/>
      <c r="CF4817" s="71"/>
      <c r="CG4817" s="71"/>
      <c r="EJ4817" s="159"/>
      <c r="EK4817" s="160"/>
      <c r="EL4817" s="160"/>
    </row>
    <row r="4818" spans="78:142">
      <c r="BZ4818" s="14"/>
      <c r="CA4818" s="109"/>
      <c r="CB4818"/>
      <c r="CF4818" s="71"/>
      <c r="CG4818" s="71"/>
      <c r="EJ4818" s="159"/>
      <c r="EK4818" s="160"/>
      <c r="EL4818" s="160"/>
    </row>
    <row r="4819" spans="78:142">
      <c r="BZ4819" s="14"/>
      <c r="CA4819" s="109"/>
      <c r="CB4819"/>
      <c r="CF4819" s="71"/>
      <c r="CG4819" s="71"/>
      <c r="EJ4819" s="159"/>
      <c r="EK4819" s="160"/>
      <c r="EL4819" s="160"/>
    </row>
    <row r="4820" spans="78:142">
      <c r="BZ4820" s="14"/>
      <c r="CA4820" s="109"/>
      <c r="CB4820"/>
      <c r="CF4820" s="71"/>
      <c r="CG4820" s="71"/>
      <c r="EJ4820" s="159"/>
      <c r="EK4820" s="160"/>
      <c r="EL4820" s="160"/>
    </row>
    <row r="4821" spans="78:142">
      <c r="BZ4821" s="14"/>
      <c r="CA4821" s="109"/>
      <c r="CB4821"/>
      <c r="CF4821" s="71"/>
      <c r="CG4821" s="71"/>
      <c r="EJ4821" s="159"/>
      <c r="EK4821" s="160"/>
      <c r="EL4821" s="160"/>
    </row>
    <row r="4822" spans="78:142">
      <c r="BZ4822" s="14"/>
      <c r="CA4822" s="109"/>
      <c r="CB4822"/>
      <c r="CF4822" s="71"/>
      <c r="CG4822" s="71"/>
      <c r="EJ4822" s="159"/>
      <c r="EK4822" s="160"/>
      <c r="EL4822" s="160"/>
    </row>
    <row r="4823" spans="78:142">
      <c r="BZ4823" s="14"/>
      <c r="CA4823" s="109"/>
      <c r="CB4823"/>
      <c r="CF4823" s="71"/>
      <c r="CG4823" s="71"/>
      <c r="EJ4823" s="159"/>
      <c r="EK4823" s="160"/>
      <c r="EL4823" s="160"/>
    </row>
    <row r="4824" spans="78:142">
      <c r="BZ4824" s="14"/>
      <c r="CA4824" s="109"/>
      <c r="CB4824"/>
      <c r="CF4824" s="71"/>
      <c r="CG4824" s="71"/>
      <c r="EJ4824" s="159"/>
      <c r="EK4824" s="160"/>
      <c r="EL4824" s="160"/>
    </row>
    <row r="4825" spans="78:142">
      <c r="BZ4825" s="14"/>
      <c r="CA4825" s="109"/>
      <c r="CB4825"/>
      <c r="CF4825" s="71"/>
      <c r="CG4825" s="71"/>
      <c r="EJ4825" s="159"/>
      <c r="EK4825" s="160"/>
      <c r="EL4825" s="160"/>
    </row>
    <row r="4826" spans="78:142">
      <c r="BZ4826" s="14"/>
      <c r="CA4826" s="109"/>
      <c r="CB4826"/>
      <c r="CF4826" s="71"/>
      <c r="CG4826" s="71"/>
      <c r="EJ4826" s="159"/>
      <c r="EK4826" s="160"/>
      <c r="EL4826" s="160"/>
    </row>
    <row r="4827" spans="78:142">
      <c r="BZ4827" s="14"/>
      <c r="CA4827" s="109"/>
      <c r="CB4827"/>
      <c r="CF4827" s="71"/>
      <c r="CG4827" s="71"/>
      <c r="EJ4827" s="159"/>
      <c r="EK4827" s="160"/>
      <c r="EL4827" s="160"/>
    </row>
    <row r="4828" spans="78:142">
      <c r="BZ4828" s="14"/>
      <c r="CA4828" s="109"/>
      <c r="CB4828"/>
      <c r="CF4828" s="71"/>
      <c r="CG4828" s="71"/>
      <c r="EJ4828" s="159"/>
      <c r="EK4828" s="160"/>
      <c r="EL4828" s="160"/>
    </row>
    <row r="4829" spans="78:142">
      <c r="BZ4829" s="14"/>
      <c r="CA4829" s="109"/>
      <c r="CB4829"/>
      <c r="CF4829" s="71"/>
      <c r="CG4829" s="71"/>
      <c r="EJ4829" s="159"/>
      <c r="EK4829" s="160"/>
      <c r="EL4829" s="160"/>
    </row>
    <row r="4830" spans="78:142">
      <c r="BZ4830" s="14"/>
      <c r="CA4830" s="109"/>
      <c r="CB4830"/>
      <c r="CF4830" s="71"/>
      <c r="CG4830" s="71"/>
      <c r="EJ4830" s="159"/>
      <c r="EK4830" s="160"/>
      <c r="EL4830" s="160"/>
    </row>
    <row r="4831" spans="78:142">
      <c r="BZ4831" s="14"/>
      <c r="CA4831" s="109"/>
      <c r="CB4831"/>
      <c r="CF4831" s="71"/>
      <c r="CG4831" s="71"/>
      <c r="EJ4831" s="159"/>
      <c r="EK4831" s="160"/>
      <c r="EL4831" s="160"/>
    </row>
    <row r="4832" spans="78:142">
      <c r="BZ4832" s="14"/>
      <c r="CA4832" s="109"/>
      <c r="CB4832"/>
      <c r="CF4832" s="71"/>
      <c r="CG4832" s="71"/>
      <c r="EJ4832" s="159"/>
      <c r="EK4832" s="160"/>
      <c r="EL4832" s="160"/>
    </row>
    <row r="4833" spans="78:142">
      <c r="BZ4833" s="14"/>
      <c r="CA4833" s="109"/>
      <c r="CB4833"/>
      <c r="CF4833" s="71"/>
      <c r="CG4833" s="71"/>
      <c r="EJ4833" s="159"/>
      <c r="EK4833" s="160"/>
      <c r="EL4833" s="160"/>
    </row>
    <row r="4834" spans="78:142">
      <c r="BZ4834" s="14"/>
      <c r="CA4834" s="109"/>
      <c r="CB4834"/>
      <c r="CF4834" s="71"/>
      <c r="CG4834" s="71"/>
      <c r="EJ4834" s="159"/>
      <c r="EK4834" s="160"/>
      <c r="EL4834" s="160"/>
    </row>
    <row r="4835" spans="78:142">
      <c r="BZ4835" s="14"/>
      <c r="CA4835" s="109"/>
      <c r="CB4835"/>
      <c r="CF4835" s="71"/>
      <c r="CG4835" s="71"/>
      <c r="EJ4835" s="159"/>
      <c r="EK4835" s="160"/>
      <c r="EL4835" s="160"/>
    </row>
    <row r="4836" spans="78:142">
      <c r="BZ4836" s="14"/>
      <c r="CA4836" s="109"/>
      <c r="CB4836"/>
      <c r="CF4836" s="71"/>
      <c r="CG4836" s="71"/>
      <c r="EJ4836" s="159"/>
      <c r="EK4836" s="160"/>
      <c r="EL4836" s="160"/>
    </row>
    <row r="4837" spans="78:142">
      <c r="BZ4837" s="14"/>
      <c r="CA4837" s="109"/>
      <c r="CB4837"/>
      <c r="CF4837" s="71"/>
      <c r="CG4837" s="71"/>
      <c r="EJ4837" s="159"/>
      <c r="EK4837" s="160"/>
      <c r="EL4837" s="160"/>
    </row>
    <row r="4838" spans="78:142">
      <c r="BZ4838" s="14"/>
      <c r="CA4838" s="109"/>
      <c r="CB4838"/>
      <c r="CF4838" s="71"/>
      <c r="CG4838" s="71"/>
      <c r="EJ4838" s="159"/>
      <c r="EK4838" s="160"/>
      <c r="EL4838" s="160"/>
    </row>
    <row r="4839" spans="78:142">
      <c r="BZ4839" s="14"/>
      <c r="CA4839" s="109"/>
      <c r="CB4839"/>
      <c r="CF4839" s="71"/>
      <c r="CG4839" s="71"/>
      <c r="EJ4839" s="159"/>
      <c r="EK4839" s="160"/>
      <c r="EL4839" s="160"/>
    </row>
    <row r="4840" spans="78:142">
      <c r="BZ4840" s="14"/>
      <c r="CA4840" s="109"/>
      <c r="CB4840"/>
      <c r="CF4840" s="71"/>
      <c r="CG4840" s="71"/>
      <c r="EJ4840" s="159"/>
      <c r="EK4840" s="160"/>
      <c r="EL4840" s="160"/>
    </row>
    <row r="4841" spans="78:142">
      <c r="BZ4841" s="14"/>
      <c r="CA4841" s="109"/>
      <c r="CB4841"/>
      <c r="CF4841" s="71"/>
      <c r="CG4841" s="71"/>
      <c r="EJ4841" s="159"/>
      <c r="EK4841" s="160"/>
      <c r="EL4841" s="160"/>
    </row>
    <row r="4842" spans="78:142">
      <c r="BZ4842" s="14"/>
      <c r="CA4842" s="109"/>
      <c r="CB4842"/>
      <c r="CF4842" s="71"/>
      <c r="CG4842" s="71"/>
      <c r="EJ4842" s="159"/>
      <c r="EK4842" s="160"/>
      <c r="EL4842" s="160"/>
    </row>
    <row r="4843" spans="78:142">
      <c r="BZ4843" s="14"/>
      <c r="CA4843" s="109"/>
      <c r="CB4843"/>
      <c r="CF4843" s="71"/>
      <c r="CG4843" s="71"/>
      <c r="EJ4843" s="159"/>
      <c r="EK4843" s="160"/>
      <c r="EL4843" s="160"/>
    </row>
    <row r="4844" spans="78:142">
      <c r="BZ4844" s="14"/>
      <c r="CA4844" s="109"/>
      <c r="CB4844"/>
      <c r="CF4844" s="71"/>
      <c r="CG4844" s="71"/>
      <c r="EJ4844" s="159"/>
      <c r="EK4844" s="160"/>
      <c r="EL4844" s="160"/>
    </row>
    <row r="4845" spans="78:142">
      <c r="BZ4845" s="14"/>
      <c r="CA4845" s="109"/>
      <c r="CB4845"/>
      <c r="CF4845" s="71"/>
      <c r="CG4845" s="71"/>
      <c r="EJ4845" s="159"/>
      <c r="EK4845" s="160"/>
      <c r="EL4845" s="160"/>
    </row>
    <row r="4846" spans="78:142">
      <c r="BZ4846" s="14"/>
      <c r="CA4846" s="109"/>
      <c r="CB4846"/>
      <c r="CF4846" s="71"/>
      <c r="CG4846" s="71"/>
      <c r="EJ4846" s="159"/>
      <c r="EK4846" s="160"/>
      <c r="EL4846" s="160"/>
    </row>
    <row r="4847" spans="78:142">
      <c r="BZ4847" s="14"/>
      <c r="CA4847" s="109"/>
      <c r="CB4847"/>
      <c r="CF4847" s="71"/>
      <c r="CG4847" s="71"/>
      <c r="EJ4847" s="159"/>
      <c r="EK4847" s="160"/>
      <c r="EL4847" s="160"/>
    </row>
    <row r="4848" spans="78:142">
      <c r="BZ4848" s="14"/>
      <c r="CA4848" s="109"/>
      <c r="CB4848"/>
      <c r="CF4848" s="71"/>
      <c r="CG4848" s="71"/>
      <c r="EJ4848" s="159"/>
      <c r="EK4848" s="160"/>
      <c r="EL4848" s="160"/>
    </row>
    <row r="4849" spans="78:142">
      <c r="BZ4849" s="14"/>
      <c r="CA4849" s="109"/>
      <c r="CB4849"/>
      <c r="CF4849" s="71"/>
      <c r="CG4849" s="71"/>
      <c r="EJ4849" s="159"/>
      <c r="EK4849" s="160"/>
      <c r="EL4849" s="160"/>
    </row>
    <row r="4850" spans="78:142">
      <c r="BZ4850" s="14"/>
      <c r="CA4850" s="109"/>
      <c r="CB4850"/>
      <c r="CF4850" s="71"/>
      <c r="CG4850" s="71"/>
      <c r="EJ4850" s="159"/>
      <c r="EK4850" s="160"/>
      <c r="EL4850" s="160"/>
    </row>
    <row r="4851" spans="78:142">
      <c r="BZ4851" s="14"/>
      <c r="CA4851" s="109"/>
      <c r="CB4851"/>
      <c r="CF4851" s="71"/>
      <c r="CG4851" s="71"/>
      <c r="EJ4851" s="159"/>
      <c r="EK4851" s="160"/>
      <c r="EL4851" s="160"/>
    </row>
    <row r="4852" spans="78:142">
      <c r="BZ4852" s="14"/>
      <c r="CA4852" s="109"/>
      <c r="CB4852"/>
      <c r="CF4852" s="71"/>
      <c r="CG4852" s="71"/>
      <c r="EJ4852" s="159"/>
      <c r="EK4852" s="160"/>
      <c r="EL4852" s="160"/>
    </row>
    <row r="4853" spans="78:142">
      <c r="BZ4853" s="14"/>
      <c r="CA4853" s="109"/>
      <c r="CB4853"/>
      <c r="CF4853" s="71"/>
      <c r="CG4853" s="71"/>
      <c r="EJ4853" s="159"/>
      <c r="EK4853" s="160"/>
      <c r="EL4853" s="160"/>
    </row>
    <row r="4854" spans="78:142">
      <c r="BZ4854" s="14"/>
      <c r="CA4854" s="109"/>
      <c r="CB4854"/>
      <c r="CF4854" s="71"/>
      <c r="CG4854" s="71"/>
      <c r="EJ4854" s="159"/>
      <c r="EK4854" s="160"/>
      <c r="EL4854" s="160"/>
    </row>
    <row r="4855" spans="78:142">
      <c r="BZ4855" s="14"/>
      <c r="CA4855" s="109"/>
      <c r="CB4855"/>
      <c r="CF4855" s="71"/>
      <c r="CG4855" s="71"/>
      <c r="EJ4855" s="159"/>
      <c r="EK4855" s="160"/>
      <c r="EL4855" s="160"/>
    </row>
    <row r="4856" spans="78:142">
      <c r="BZ4856" s="14"/>
      <c r="CA4856" s="109"/>
      <c r="CB4856"/>
      <c r="CF4856" s="71"/>
      <c r="CG4856" s="71"/>
      <c r="EJ4856" s="159"/>
      <c r="EK4856" s="160"/>
      <c r="EL4856" s="160"/>
    </row>
    <row r="4857" spans="78:142">
      <c r="BZ4857" s="14"/>
      <c r="CA4857" s="109"/>
      <c r="CB4857"/>
      <c r="CF4857" s="71"/>
      <c r="CG4857" s="71"/>
      <c r="EJ4857" s="159"/>
      <c r="EK4857" s="160"/>
      <c r="EL4857" s="160"/>
    </row>
    <row r="4858" spans="78:142">
      <c r="BZ4858" s="14"/>
      <c r="CA4858" s="109"/>
      <c r="CB4858"/>
      <c r="CF4858" s="71"/>
      <c r="CG4858" s="71"/>
      <c r="EJ4858" s="159"/>
      <c r="EK4858" s="160"/>
      <c r="EL4858" s="160"/>
    </row>
    <row r="4859" spans="78:142">
      <c r="BZ4859" s="14"/>
      <c r="CA4859" s="109"/>
      <c r="CB4859"/>
      <c r="CF4859" s="71"/>
      <c r="CG4859" s="71"/>
      <c r="EJ4859" s="159"/>
      <c r="EK4859" s="160"/>
      <c r="EL4859" s="160"/>
    </row>
    <row r="4860" spans="78:142">
      <c r="BZ4860" s="14"/>
      <c r="CA4860" s="109"/>
      <c r="CB4860"/>
      <c r="CF4860" s="71"/>
      <c r="CG4860" s="71"/>
      <c r="EJ4860" s="159"/>
      <c r="EK4860" s="160"/>
      <c r="EL4860" s="160"/>
    </row>
    <row r="4861" spans="78:142">
      <c r="BZ4861" s="14"/>
      <c r="CA4861" s="109"/>
      <c r="CB4861"/>
      <c r="CF4861" s="71"/>
      <c r="CG4861" s="71"/>
      <c r="EJ4861" s="159"/>
      <c r="EK4861" s="160"/>
      <c r="EL4861" s="160"/>
    </row>
    <row r="4862" spans="78:142">
      <c r="BZ4862" s="14"/>
      <c r="CA4862" s="109"/>
      <c r="CB4862"/>
      <c r="CF4862" s="71"/>
      <c r="CG4862" s="71"/>
      <c r="EJ4862" s="159"/>
      <c r="EK4862" s="160"/>
      <c r="EL4862" s="160"/>
    </row>
    <row r="4863" spans="78:142">
      <c r="BZ4863" s="14"/>
      <c r="CA4863" s="109"/>
      <c r="CB4863"/>
      <c r="CF4863" s="71"/>
      <c r="CG4863" s="71"/>
      <c r="EJ4863" s="159"/>
      <c r="EK4863" s="160"/>
      <c r="EL4863" s="160"/>
    </row>
    <row r="4864" spans="78:142">
      <c r="BZ4864" s="14"/>
      <c r="CA4864" s="109"/>
      <c r="CB4864"/>
      <c r="CF4864" s="71"/>
      <c r="CG4864" s="71"/>
      <c r="EJ4864" s="159"/>
      <c r="EK4864" s="160"/>
      <c r="EL4864" s="160"/>
    </row>
    <row r="4865" spans="78:142">
      <c r="BZ4865" s="14"/>
      <c r="CA4865" s="109"/>
      <c r="CB4865"/>
      <c r="CF4865" s="71"/>
      <c r="CG4865" s="71"/>
      <c r="EJ4865" s="159"/>
      <c r="EK4865" s="160"/>
      <c r="EL4865" s="160"/>
    </row>
    <row r="4866" spans="78:142">
      <c r="BZ4866" s="14"/>
      <c r="CA4866" s="109"/>
      <c r="CB4866"/>
      <c r="CF4866" s="71"/>
      <c r="CG4866" s="71"/>
      <c r="EJ4866" s="159"/>
      <c r="EK4866" s="160"/>
      <c r="EL4866" s="160"/>
    </row>
    <row r="4867" spans="78:142">
      <c r="BZ4867" s="14"/>
      <c r="CA4867" s="109"/>
      <c r="CB4867"/>
      <c r="CF4867" s="71"/>
      <c r="CG4867" s="71"/>
      <c r="EJ4867" s="159"/>
      <c r="EK4867" s="160"/>
      <c r="EL4867" s="160"/>
    </row>
    <row r="4868" spans="78:142">
      <c r="BZ4868" s="14"/>
      <c r="CA4868" s="109"/>
      <c r="CB4868"/>
      <c r="CF4868" s="71"/>
      <c r="CG4868" s="71"/>
      <c r="EJ4868" s="159"/>
      <c r="EK4868" s="160"/>
      <c r="EL4868" s="160"/>
    </row>
    <row r="4869" spans="78:142">
      <c r="BZ4869" s="14"/>
      <c r="CA4869" s="109"/>
      <c r="CB4869"/>
      <c r="CF4869" s="71"/>
      <c r="CG4869" s="71"/>
      <c r="EJ4869" s="159"/>
      <c r="EK4869" s="160"/>
      <c r="EL4869" s="160"/>
    </row>
    <row r="4870" spans="78:142">
      <c r="BZ4870" s="14"/>
      <c r="CA4870" s="109"/>
      <c r="CB4870"/>
      <c r="CF4870" s="71"/>
      <c r="CG4870" s="71"/>
      <c r="EJ4870" s="159"/>
      <c r="EK4870" s="160"/>
      <c r="EL4870" s="160"/>
    </row>
    <row r="4871" spans="78:142">
      <c r="BZ4871" s="14"/>
      <c r="CA4871" s="109"/>
      <c r="CB4871"/>
      <c r="CF4871" s="71"/>
      <c r="CG4871" s="71"/>
      <c r="EJ4871" s="159"/>
      <c r="EK4871" s="160"/>
      <c r="EL4871" s="160"/>
    </row>
    <row r="4872" spans="78:142">
      <c r="BZ4872" s="14"/>
      <c r="CA4872" s="109"/>
      <c r="CB4872"/>
      <c r="CF4872" s="71"/>
      <c r="CG4872" s="71"/>
      <c r="EJ4872" s="159"/>
      <c r="EK4872" s="160"/>
      <c r="EL4872" s="160"/>
    </row>
    <row r="4873" spans="78:142">
      <c r="BZ4873" s="14"/>
      <c r="CA4873" s="109"/>
      <c r="CB4873"/>
      <c r="CF4873" s="71"/>
      <c r="CG4873" s="71"/>
      <c r="EJ4873" s="159"/>
      <c r="EK4873" s="160"/>
      <c r="EL4873" s="160"/>
    </row>
    <row r="4874" spans="78:142">
      <c r="BZ4874" s="14"/>
      <c r="CA4874" s="109"/>
      <c r="CB4874"/>
      <c r="CF4874" s="71"/>
      <c r="CG4874" s="71"/>
      <c r="EJ4874" s="159"/>
      <c r="EK4874" s="160"/>
      <c r="EL4874" s="160"/>
    </row>
    <row r="4875" spans="78:142">
      <c r="BZ4875" s="14"/>
      <c r="CA4875" s="109"/>
      <c r="CB4875"/>
      <c r="CF4875" s="71"/>
      <c r="CG4875" s="71"/>
      <c r="EJ4875" s="159"/>
      <c r="EK4875" s="160"/>
      <c r="EL4875" s="160"/>
    </row>
    <row r="4876" spans="78:142">
      <c r="BZ4876" s="14"/>
      <c r="CA4876" s="109"/>
      <c r="CB4876"/>
      <c r="CF4876" s="71"/>
      <c r="CG4876" s="71"/>
      <c r="EJ4876" s="159"/>
      <c r="EK4876" s="160"/>
      <c r="EL4876" s="160"/>
    </row>
    <row r="4877" spans="78:142">
      <c r="BZ4877" s="14"/>
      <c r="CA4877" s="109"/>
      <c r="CB4877"/>
      <c r="CF4877" s="71"/>
      <c r="CG4877" s="71"/>
      <c r="EJ4877" s="159"/>
      <c r="EK4877" s="160"/>
      <c r="EL4877" s="160"/>
    </row>
    <row r="4878" spans="78:142">
      <c r="BZ4878" s="14"/>
      <c r="CA4878" s="109"/>
      <c r="CB4878"/>
      <c r="CF4878" s="71"/>
      <c r="CG4878" s="71"/>
      <c r="EJ4878" s="159"/>
      <c r="EK4878" s="160"/>
      <c r="EL4878" s="160"/>
    </row>
    <row r="4879" spans="78:142">
      <c r="BZ4879" s="14"/>
      <c r="CA4879" s="109"/>
      <c r="CB4879"/>
      <c r="CF4879" s="71"/>
      <c r="CG4879" s="71"/>
      <c r="EJ4879" s="159"/>
      <c r="EK4879" s="160"/>
      <c r="EL4879" s="160"/>
    </row>
    <row r="4880" spans="78:142">
      <c r="BZ4880" s="14"/>
      <c r="CA4880" s="109"/>
      <c r="CB4880"/>
      <c r="CF4880" s="71"/>
      <c r="CG4880" s="71"/>
      <c r="EJ4880" s="159"/>
      <c r="EK4880" s="160"/>
      <c r="EL4880" s="160"/>
    </row>
    <row r="4881" spans="78:142">
      <c r="BZ4881" s="14"/>
      <c r="CA4881" s="109"/>
      <c r="CB4881"/>
      <c r="CF4881" s="71"/>
      <c r="CG4881" s="71"/>
      <c r="EJ4881" s="159"/>
      <c r="EK4881" s="160"/>
      <c r="EL4881" s="160"/>
    </row>
    <row r="4882" spans="78:142">
      <c r="BZ4882" s="14"/>
      <c r="CA4882" s="109"/>
      <c r="CB4882"/>
      <c r="CF4882" s="71"/>
      <c r="CG4882" s="71"/>
      <c r="EJ4882" s="159"/>
      <c r="EK4882" s="160"/>
      <c r="EL4882" s="160"/>
    </row>
    <row r="4883" spans="78:142">
      <c r="BZ4883" s="14"/>
      <c r="CA4883" s="109"/>
      <c r="CB4883"/>
      <c r="CF4883" s="71"/>
      <c r="CG4883" s="71"/>
      <c r="EJ4883" s="159"/>
      <c r="EK4883" s="160"/>
      <c r="EL4883" s="160"/>
    </row>
    <row r="4884" spans="78:142">
      <c r="BZ4884" s="14"/>
      <c r="CA4884" s="109"/>
      <c r="CB4884"/>
      <c r="CF4884" s="71"/>
      <c r="CG4884" s="71"/>
      <c r="EJ4884" s="159"/>
      <c r="EK4884" s="160"/>
      <c r="EL4884" s="160"/>
    </row>
    <row r="4885" spans="78:142">
      <c r="BZ4885" s="14"/>
      <c r="CA4885" s="109"/>
      <c r="CB4885"/>
      <c r="CF4885" s="71"/>
      <c r="CG4885" s="71"/>
      <c r="EJ4885" s="159"/>
      <c r="EK4885" s="160"/>
      <c r="EL4885" s="160"/>
    </row>
    <row r="4886" spans="78:142">
      <c r="BZ4886" s="14"/>
      <c r="CA4886" s="109"/>
      <c r="CB4886"/>
      <c r="CF4886" s="71"/>
      <c r="CG4886" s="71"/>
      <c r="EJ4886" s="159"/>
      <c r="EK4886" s="160"/>
      <c r="EL4886" s="160"/>
    </row>
    <row r="4887" spans="78:142">
      <c r="BZ4887" s="14"/>
      <c r="CA4887" s="109"/>
      <c r="CB4887"/>
      <c r="CF4887" s="71"/>
      <c r="CG4887" s="71"/>
      <c r="EJ4887" s="159"/>
      <c r="EK4887" s="160"/>
      <c r="EL4887" s="160"/>
    </row>
    <row r="4888" spans="78:142">
      <c r="BZ4888" s="14"/>
      <c r="CA4888" s="109"/>
      <c r="CB4888"/>
      <c r="CF4888" s="71"/>
      <c r="CG4888" s="71"/>
      <c r="EJ4888" s="159"/>
      <c r="EK4888" s="160"/>
      <c r="EL4888" s="160"/>
    </row>
    <row r="4889" spans="78:142">
      <c r="BZ4889" s="14"/>
      <c r="CA4889" s="109"/>
      <c r="CB4889"/>
      <c r="CF4889" s="71"/>
      <c r="CG4889" s="71"/>
      <c r="EJ4889" s="159"/>
      <c r="EK4889" s="160"/>
      <c r="EL4889" s="160"/>
    </row>
    <row r="4890" spans="78:142">
      <c r="BZ4890" s="14"/>
      <c r="CA4890" s="109"/>
      <c r="CB4890"/>
      <c r="CF4890" s="71"/>
      <c r="CG4890" s="71"/>
      <c r="EJ4890" s="159"/>
      <c r="EK4890" s="160"/>
      <c r="EL4890" s="160"/>
    </row>
    <row r="4891" spans="78:142">
      <c r="BZ4891" s="14"/>
      <c r="CA4891" s="109"/>
      <c r="CB4891"/>
      <c r="CF4891" s="71"/>
      <c r="CG4891" s="71"/>
      <c r="EJ4891" s="159"/>
      <c r="EK4891" s="160"/>
      <c r="EL4891" s="160"/>
    </row>
    <row r="4892" spans="78:142">
      <c r="BZ4892" s="14"/>
      <c r="CA4892" s="109"/>
      <c r="CB4892"/>
      <c r="CF4892" s="71"/>
      <c r="CG4892" s="71"/>
      <c r="EJ4892" s="159"/>
      <c r="EK4892" s="160"/>
      <c r="EL4892" s="160"/>
    </row>
    <row r="4893" spans="78:142">
      <c r="BZ4893" s="14"/>
      <c r="CA4893" s="109"/>
      <c r="CB4893"/>
      <c r="CF4893" s="71"/>
      <c r="CG4893" s="71"/>
      <c r="EJ4893" s="159"/>
      <c r="EK4893" s="160"/>
      <c r="EL4893" s="160"/>
    </row>
    <row r="4894" spans="78:142">
      <c r="BZ4894" s="14"/>
      <c r="CA4894" s="109"/>
      <c r="CB4894"/>
      <c r="CF4894" s="71"/>
      <c r="CG4894" s="71"/>
      <c r="EJ4894" s="159"/>
      <c r="EK4894" s="160"/>
      <c r="EL4894" s="160"/>
    </row>
    <row r="4895" spans="78:142">
      <c r="BZ4895" s="14"/>
      <c r="CA4895" s="109"/>
      <c r="CB4895"/>
      <c r="CF4895" s="71"/>
      <c r="CG4895" s="71"/>
      <c r="EJ4895" s="159"/>
      <c r="EK4895" s="160"/>
      <c r="EL4895" s="160"/>
    </row>
    <row r="4896" spans="78:142">
      <c r="BZ4896" s="14"/>
      <c r="CA4896" s="109"/>
      <c r="CB4896"/>
      <c r="CF4896" s="71"/>
      <c r="CG4896" s="71"/>
      <c r="EJ4896" s="159"/>
      <c r="EK4896" s="160"/>
      <c r="EL4896" s="160"/>
    </row>
    <row r="4897" spans="78:142">
      <c r="BZ4897" s="14"/>
      <c r="CA4897" s="109"/>
      <c r="CB4897"/>
      <c r="CF4897" s="71"/>
      <c r="CG4897" s="71"/>
      <c r="EJ4897" s="159"/>
      <c r="EK4897" s="160"/>
      <c r="EL4897" s="160"/>
    </row>
    <row r="4898" spans="78:142">
      <c r="BZ4898" s="14"/>
      <c r="CA4898" s="109"/>
      <c r="CB4898"/>
      <c r="CF4898" s="71"/>
      <c r="CG4898" s="71"/>
      <c r="EJ4898" s="159"/>
      <c r="EK4898" s="160"/>
      <c r="EL4898" s="160"/>
    </row>
    <row r="4899" spans="78:142">
      <c r="BZ4899" s="14"/>
      <c r="CA4899" s="109"/>
      <c r="CB4899"/>
      <c r="CF4899" s="71"/>
      <c r="CG4899" s="71"/>
      <c r="EJ4899" s="159"/>
      <c r="EK4899" s="160"/>
      <c r="EL4899" s="160"/>
    </row>
    <row r="4900" spans="78:142">
      <c r="BZ4900" s="14"/>
      <c r="CA4900" s="109"/>
      <c r="CB4900"/>
      <c r="CF4900" s="71"/>
      <c r="CG4900" s="71"/>
      <c r="EJ4900" s="159"/>
      <c r="EK4900" s="160"/>
      <c r="EL4900" s="160"/>
    </row>
    <row r="4901" spans="78:142">
      <c r="BZ4901" s="14"/>
      <c r="CA4901" s="109"/>
      <c r="CB4901"/>
      <c r="CF4901" s="71"/>
      <c r="CG4901" s="71"/>
      <c r="EJ4901" s="159"/>
      <c r="EK4901" s="160"/>
      <c r="EL4901" s="160"/>
    </row>
    <row r="4902" spans="78:142">
      <c r="BZ4902" s="14"/>
      <c r="CA4902" s="109"/>
      <c r="CB4902"/>
      <c r="CF4902" s="71"/>
      <c r="CG4902" s="71"/>
      <c r="EJ4902" s="159"/>
      <c r="EK4902" s="160"/>
      <c r="EL4902" s="160"/>
    </row>
    <row r="4903" spans="78:142">
      <c r="BZ4903" s="14"/>
      <c r="CA4903" s="109"/>
      <c r="CB4903"/>
      <c r="CF4903" s="71"/>
      <c r="CG4903" s="71"/>
      <c r="EJ4903" s="159"/>
      <c r="EK4903" s="160"/>
      <c r="EL4903" s="160"/>
    </row>
    <row r="4904" spans="78:142">
      <c r="BZ4904" s="14"/>
      <c r="CA4904" s="109"/>
      <c r="CB4904"/>
      <c r="CF4904" s="71"/>
      <c r="CG4904" s="71"/>
      <c r="EJ4904" s="159"/>
      <c r="EK4904" s="160"/>
      <c r="EL4904" s="160"/>
    </row>
    <row r="4905" spans="78:142">
      <c r="BZ4905" s="14"/>
      <c r="CA4905" s="109"/>
      <c r="CB4905"/>
      <c r="CF4905" s="71"/>
      <c r="CG4905" s="71"/>
      <c r="EJ4905" s="159"/>
      <c r="EK4905" s="160"/>
      <c r="EL4905" s="160"/>
    </row>
    <row r="4906" spans="78:142">
      <c r="BZ4906" s="14"/>
      <c r="CA4906" s="109"/>
      <c r="CB4906"/>
      <c r="CF4906" s="71"/>
      <c r="CG4906" s="71"/>
      <c r="EJ4906" s="159"/>
      <c r="EK4906" s="160"/>
      <c r="EL4906" s="160"/>
    </row>
    <row r="4907" spans="78:142">
      <c r="BZ4907" s="14"/>
      <c r="CA4907" s="109"/>
      <c r="CB4907"/>
      <c r="CF4907" s="71"/>
      <c r="CG4907" s="71"/>
      <c r="EJ4907" s="159"/>
      <c r="EK4907" s="160"/>
      <c r="EL4907" s="160"/>
    </row>
    <row r="4908" spans="78:142">
      <c r="BZ4908" s="14"/>
      <c r="CA4908" s="109"/>
      <c r="CB4908"/>
      <c r="CF4908" s="71"/>
      <c r="CG4908" s="71"/>
      <c r="EJ4908" s="159"/>
      <c r="EK4908" s="160"/>
      <c r="EL4908" s="160"/>
    </row>
    <row r="4909" spans="78:142">
      <c r="BZ4909" s="14"/>
      <c r="CA4909" s="109"/>
      <c r="CB4909"/>
      <c r="CF4909" s="71"/>
      <c r="CG4909" s="71"/>
      <c r="EJ4909" s="159"/>
      <c r="EK4909" s="160"/>
      <c r="EL4909" s="160"/>
    </row>
    <row r="4910" spans="78:142">
      <c r="BZ4910" s="14"/>
      <c r="CA4910" s="109"/>
      <c r="CB4910"/>
      <c r="CF4910" s="71"/>
      <c r="CG4910" s="71"/>
      <c r="EJ4910" s="159"/>
      <c r="EK4910" s="160"/>
      <c r="EL4910" s="160"/>
    </row>
    <row r="4911" spans="78:142">
      <c r="BZ4911" s="14"/>
      <c r="CA4911" s="109"/>
      <c r="CB4911"/>
      <c r="CF4911" s="71"/>
      <c r="CG4911" s="71"/>
      <c r="EJ4911" s="159"/>
      <c r="EK4911" s="160"/>
      <c r="EL4911" s="160"/>
    </row>
    <row r="4912" spans="78:142">
      <c r="BZ4912" s="14"/>
      <c r="CA4912" s="109"/>
      <c r="CB4912"/>
      <c r="CF4912" s="71"/>
      <c r="CG4912" s="71"/>
      <c r="EJ4912" s="159"/>
      <c r="EK4912" s="160"/>
      <c r="EL4912" s="160"/>
    </row>
    <row r="4913" spans="78:142">
      <c r="BZ4913" s="14"/>
      <c r="CA4913" s="109"/>
      <c r="CB4913"/>
      <c r="CF4913" s="71"/>
      <c r="CG4913" s="71"/>
      <c r="EJ4913" s="159"/>
      <c r="EK4913" s="160"/>
      <c r="EL4913" s="160"/>
    </row>
    <row r="4914" spans="78:142">
      <c r="BZ4914" s="14"/>
      <c r="CA4914" s="109"/>
      <c r="CB4914"/>
      <c r="CF4914" s="71"/>
      <c r="CG4914" s="71"/>
      <c r="EJ4914" s="159"/>
      <c r="EK4914" s="160"/>
      <c r="EL4914" s="160"/>
    </row>
    <row r="4915" spans="78:142">
      <c r="BZ4915" s="14"/>
      <c r="CA4915" s="109"/>
      <c r="CB4915"/>
      <c r="CF4915" s="71"/>
      <c r="CG4915" s="71"/>
      <c r="EJ4915" s="159"/>
      <c r="EK4915" s="160"/>
      <c r="EL4915" s="160"/>
    </row>
    <row r="4916" spans="78:142">
      <c r="BZ4916" s="14"/>
      <c r="CA4916" s="109"/>
      <c r="CB4916"/>
      <c r="CF4916" s="71"/>
      <c r="CG4916" s="71"/>
      <c r="EJ4916" s="159"/>
      <c r="EK4916" s="160"/>
      <c r="EL4916" s="160"/>
    </row>
    <row r="4917" spans="78:142">
      <c r="BZ4917" s="14"/>
      <c r="CA4917" s="109"/>
      <c r="CB4917"/>
      <c r="CF4917" s="71"/>
      <c r="CG4917" s="71"/>
      <c r="EJ4917" s="159"/>
      <c r="EK4917" s="160"/>
      <c r="EL4917" s="160"/>
    </row>
    <row r="4918" spans="78:142">
      <c r="BZ4918" s="14"/>
      <c r="CA4918" s="109"/>
      <c r="CB4918"/>
      <c r="CF4918" s="71"/>
      <c r="CG4918" s="71"/>
      <c r="EJ4918" s="159"/>
      <c r="EK4918" s="160"/>
      <c r="EL4918" s="160"/>
    </row>
    <row r="4919" spans="78:142">
      <c r="BZ4919" s="14"/>
      <c r="CA4919" s="109"/>
      <c r="CB4919"/>
      <c r="CF4919" s="71"/>
      <c r="CG4919" s="71"/>
      <c r="EJ4919" s="159"/>
      <c r="EK4919" s="160"/>
      <c r="EL4919" s="160"/>
    </row>
    <row r="4920" spans="78:142">
      <c r="BZ4920" s="14"/>
      <c r="CA4920" s="109"/>
      <c r="CB4920"/>
      <c r="CF4920" s="71"/>
      <c r="CG4920" s="71"/>
      <c r="EJ4920" s="159"/>
      <c r="EK4920" s="160"/>
      <c r="EL4920" s="160"/>
    </row>
    <row r="4921" spans="78:142">
      <c r="BZ4921" s="14"/>
      <c r="CA4921" s="109"/>
      <c r="CB4921"/>
      <c r="CF4921" s="71"/>
      <c r="CG4921" s="71"/>
      <c r="EJ4921" s="159"/>
      <c r="EK4921" s="160"/>
      <c r="EL4921" s="160"/>
    </row>
    <row r="4922" spans="78:142">
      <c r="BZ4922" s="14"/>
      <c r="CA4922" s="109"/>
      <c r="CB4922"/>
      <c r="CF4922" s="71"/>
      <c r="CG4922" s="71"/>
      <c r="EJ4922" s="159"/>
      <c r="EK4922" s="160"/>
      <c r="EL4922" s="160"/>
    </row>
    <row r="4923" spans="78:142">
      <c r="BZ4923" s="14"/>
      <c r="CA4923" s="109"/>
      <c r="CB4923"/>
      <c r="CF4923" s="71"/>
      <c r="CG4923" s="71"/>
      <c r="EJ4923" s="159"/>
      <c r="EK4923" s="160"/>
      <c r="EL4923" s="160"/>
    </row>
    <row r="4924" spans="78:142">
      <c r="BZ4924" s="14"/>
      <c r="CA4924" s="109"/>
      <c r="CB4924"/>
      <c r="CF4924" s="71"/>
      <c r="CG4924" s="71"/>
      <c r="EJ4924" s="159"/>
      <c r="EK4924" s="160"/>
      <c r="EL4924" s="160"/>
    </row>
    <row r="4925" spans="78:142">
      <c r="BZ4925" s="14"/>
      <c r="CA4925" s="109"/>
      <c r="CB4925"/>
      <c r="CF4925" s="71"/>
      <c r="CG4925" s="71"/>
      <c r="EJ4925" s="159"/>
      <c r="EK4925" s="160"/>
      <c r="EL4925" s="160"/>
    </row>
    <row r="4926" spans="78:142">
      <c r="BZ4926" s="14"/>
      <c r="CA4926" s="109"/>
      <c r="CB4926"/>
      <c r="CF4926" s="71"/>
      <c r="CG4926" s="71"/>
      <c r="EJ4926" s="159"/>
      <c r="EK4926" s="160"/>
      <c r="EL4926" s="160"/>
    </row>
    <row r="4927" spans="78:142">
      <c r="BZ4927" s="14"/>
      <c r="CA4927" s="109"/>
      <c r="CB4927"/>
      <c r="CF4927" s="71"/>
      <c r="CG4927" s="71"/>
      <c r="EJ4927" s="159"/>
      <c r="EK4927" s="160"/>
      <c r="EL4927" s="160"/>
    </row>
    <row r="4928" spans="78:142">
      <c r="BZ4928" s="14"/>
      <c r="CA4928" s="109"/>
      <c r="CB4928"/>
      <c r="CF4928" s="71"/>
      <c r="CG4928" s="71"/>
      <c r="EJ4928" s="159"/>
      <c r="EK4928" s="160"/>
      <c r="EL4928" s="160"/>
    </row>
    <row r="4929" spans="78:142">
      <c r="BZ4929" s="14"/>
      <c r="CA4929" s="109"/>
      <c r="CB4929"/>
      <c r="CF4929" s="71"/>
      <c r="CG4929" s="71"/>
      <c r="EJ4929" s="159"/>
      <c r="EK4929" s="160"/>
      <c r="EL4929" s="160"/>
    </row>
    <row r="4930" spans="78:142">
      <c r="BZ4930" s="14"/>
      <c r="CA4930" s="109"/>
      <c r="CB4930"/>
      <c r="CF4930" s="71"/>
      <c r="CG4930" s="71"/>
      <c r="EJ4930" s="159"/>
      <c r="EK4930" s="160"/>
      <c r="EL4930" s="160"/>
    </row>
    <row r="4931" spans="78:142">
      <c r="BZ4931" s="14"/>
      <c r="CA4931" s="109"/>
      <c r="CB4931"/>
      <c r="CF4931" s="71"/>
      <c r="CG4931" s="71"/>
      <c r="EJ4931" s="159"/>
      <c r="EK4931" s="160"/>
      <c r="EL4931" s="160"/>
    </row>
    <row r="4932" spans="78:142">
      <c r="BZ4932" s="14"/>
      <c r="CA4932" s="109"/>
      <c r="CB4932"/>
      <c r="CF4932" s="71"/>
      <c r="CG4932" s="71"/>
      <c r="EJ4932" s="159"/>
      <c r="EK4932" s="160"/>
      <c r="EL4932" s="160"/>
    </row>
    <row r="4933" spans="78:142">
      <c r="BZ4933" s="14"/>
      <c r="CA4933" s="109"/>
      <c r="CB4933"/>
      <c r="CF4933" s="71"/>
      <c r="CG4933" s="71"/>
      <c r="EJ4933" s="159"/>
      <c r="EK4933" s="160"/>
      <c r="EL4933" s="160"/>
    </row>
    <row r="4934" spans="78:142">
      <c r="BZ4934" s="14"/>
      <c r="CA4934" s="109"/>
      <c r="CB4934"/>
      <c r="CF4934" s="71"/>
      <c r="CG4934" s="71"/>
      <c r="EJ4934" s="159"/>
      <c r="EK4934" s="160"/>
      <c r="EL4934" s="160"/>
    </row>
    <row r="4935" spans="78:142">
      <c r="BZ4935" s="14"/>
      <c r="CA4935" s="109"/>
      <c r="CB4935"/>
      <c r="CF4935" s="71"/>
      <c r="CG4935" s="71"/>
      <c r="EJ4935" s="159"/>
      <c r="EK4935" s="160"/>
      <c r="EL4935" s="160"/>
    </row>
    <row r="4936" spans="78:142">
      <c r="BZ4936" s="14"/>
      <c r="CA4936" s="109"/>
      <c r="CB4936"/>
      <c r="CF4936" s="71"/>
      <c r="CG4936" s="71"/>
      <c r="EJ4936" s="159"/>
      <c r="EK4936" s="160"/>
      <c r="EL4936" s="160"/>
    </row>
    <row r="4937" spans="78:142">
      <c r="BZ4937" s="14"/>
      <c r="CA4937" s="109"/>
      <c r="CB4937"/>
      <c r="CF4937" s="71"/>
      <c r="CG4937" s="71"/>
      <c r="EJ4937" s="159"/>
      <c r="EK4937" s="160"/>
      <c r="EL4937" s="160"/>
    </row>
    <row r="4938" spans="78:142">
      <c r="BZ4938" s="14"/>
      <c r="CA4938" s="109"/>
      <c r="CB4938"/>
      <c r="CF4938" s="71"/>
      <c r="CG4938" s="71"/>
      <c r="EJ4938" s="159"/>
      <c r="EK4938" s="160"/>
      <c r="EL4938" s="160"/>
    </row>
    <row r="4939" spans="78:142">
      <c r="BZ4939" s="14"/>
      <c r="CA4939" s="109"/>
      <c r="CB4939"/>
      <c r="CF4939" s="71"/>
      <c r="CG4939" s="71"/>
      <c r="EJ4939" s="159"/>
      <c r="EK4939" s="160"/>
      <c r="EL4939" s="160"/>
    </row>
    <row r="4940" spans="78:142">
      <c r="BZ4940" s="14"/>
      <c r="CA4940" s="109"/>
      <c r="CB4940"/>
      <c r="CF4940" s="71"/>
      <c r="CG4940" s="71"/>
      <c r="EJ4940" s="159"/>
      <c r="EK4940" s="160"/>
      <c r="EL4940" s="160"/>
    </row>
    <row r="4941" spans="78:142">
      <c r="BZ4941" s="14"/>
      <c r="CA4941" s="109"/>
      <c r="CB4941"/>
      <c r="CF4941" s="71"/>
      <c r="CG4941" s="71"/>
      <c r="EJ4941" s="159"/>
      <c r="EK4941" s="160"/>
      <c r="EL4941" s="160"/>
    </row>
    <row r="4942" spans="78:142">
      <c r="BZ4942" s="14"/>
      <c r="CA4942" s="109"/>
      <c r="CB4942"/>
      <c r="CF4942" s="71"/>
      <c r="CG4942" s="71"/>
      <c r="EJ4942" s="159"/>
      <c r="EK4942" s="160"/>
      <c r="EL4942" s="160"/>
    </row>
    <row r="4943" spans="78:142">
      <c r="BZ4943" s="14"/>
      <c r="CA4943" s="109"/>
      <c r="CB4943"/>
      <c r="CF4943" s="71"/>
      <c r="CG4943" s="71"/>
      <c r="EJ4943" s="159"/>
      <c r="EK4943" s="160"/>
      <c r="EL4943" s="160"/>
    </row>
    <row r="4944" spans="78:142">
      <c r="BZ4944" s="14"/>
      <c r="CA4944" s="109"/>
      <c r="CB4944"/>
      <c r="CF4944" s="71"/>
      <c r="CG4944" s="71"/>
      <c r="EJ4944" s="159"/>
      <c r="EK4944" s="160"/>
      <c r="EL4944" s="160"/>
    </row>
    <row r="4945" spans="78:142">
      <c r="BZ4945" s="14"/>
      <c r="CA4945" s="109"/>
      <c r="CB4945"/>
      <c r="CF4945" s="71"/>
      <c r="CG4945" s="71"/>
      <c r="EJ4945" s="159"/>
      <c r="EK4945" s="160"/>
      <c r="EL4945" s="160"/>
    </row>
    <row r="4946" spans="78:142">
      <c r="BZ4946" s="14"/>
      <c r="CA4946" s="109"/>
      <c r="CB4946"/>
      <c r="CF4946" s="71"/>
      <c r="CG4946" s="71"/>
      <c r="EJ4946" s="159"/>
      <c r="EK4946" s="160"/>
      <c r="EL4946" s="160"/>
    </row>
    <row r="4947" spans="78:142">
      <c r="BZ4947" s="14"/>
      <c r="CA4947" s="109"/>
      <c r="CB4947"/>
      <c r="CF4947" s="71"/>
      <c r="CG4947" s="71"/>
      <c r="EJ4947" s="159"/>
      <c r="EK4947" s="160"/>
      <c r="EL4947" s="160"/>
    </row>
    <row r="4948" spans="78:142">
      <c r="BZ4948" s="14"/>
      <c r="CA4948" s="109"/>
      <c r="CB4948"/>
      <c r="CF4948" s="71"/>
      <c r="CG4948" s="71"/>
      <c r="EJ4948" s="159"/>
      <c r="EK4948" s="160"/>
      <c r="EL4948" s="160"/>
    </row>
    <row r="4949" spans="78:142">
      <c r="BZ4949" s="14"/>
      <c r="CA4949" s="109"/>
      <c r="CB4949"/>
      <c r="CF4949" s="71"/>
      <c r="CG4949" s="71"/>
      <c r="EJ4949" s="159"/>
      <c r="EK4949" s="160"/>
      <c r="EL4949" s="160"/>
    </row>
    <row r="4950" spans="78:142">
      <c r="BZ4950" s="14"/>
      <c r="CA4950" s="109"/>
      <c r="CB4950"/>
      <c r="CF4950" s="71"/>
      <c r="CG4950" s="71"/>
      <c r="EJ4950" s="159"/>
      <c r="EK4950" s="160"/>
      <c r="EL4950" s="160"/>
    </row>
    <row r="4951" spans="78:142">
      <c r="BZ4951" s="14"/>
      <c r="CA4951" s="109"/>
      <c r="CB4951"/>
      <c r="CF4951" s="71"/>
      <c r="CG4951" s="71"/>
      <c r="EJ4951" s="159"/>
      <c r="EK4951" s="160"/>
      <c r="EL4951" s="160"/>
    </row>
    <row r="4952" spans="78:142">
      <c r="BZ4952" s="14"/>
      <c r="CA4952" s="109"/>
      <c r="CB4952"/>
      <c r="CF4952" s="71"/>
      <c r="CG4952" s="71"/>
      <c r="EJ4952" s="159"/>
      <c r="EK4952" s="160"/>
      <c r="EL4952" s="160"/>
    </row>
    <row r="4953" spans="78:142">
      <c r="BZ4953" s="14"/>
      <c r="CA4953" s="109"/>
      <c r="CB4953"/>
      <c r="CF4953" s="71"/>
      <c r="CG4953" s="71"/>
      <c r="EJ4953" s="159"/>
      <c r="EK4953" s="160"/>
      <c r="EL4953" s="160"/>
    </row>
    <row r="4954" spans="78:142">
      <c r="BZ4954" s="14"/>
      <c r="CA4954" s="109"/>
      <c r="CB4954"/>
      <c r="CF4954" s="71"/>
      <c r="CG4954" s="71"/>
      <c r="EJ4954" s="159"/>
      <c r="EK4954" s="160"/>
      <c r="EL4954" s="160"/>
    </row>
    <row r="4955" spans="78:142">
      <c r="BZ4955" s="14"/>
      <c r="CA4955" s="109"/>
      <c r="CB4955"/>
      <c r="CF4955" s="71"/>
      <c r="CG4955" s="71"/>
      <c r="EJ4955" s="159"/>
      <c r="EK4955" s="160"/>
      <c r="EL4955" s="160"/>
    </row>
    <row r="4956" spans="78:142">
      <c r="BZ4956" s="14"/>
      <c r="CA4956" s="109"/>
      <c r="CB4956"/>
      <c r="CF4956" s="71"/>
      <c r="CG4956" s="71"/>
      <c r="EJ4956" s="159"/>
      <c r="EK4956" s="160"/>
      <c r="EL4956" s="160"/>
    </row>
    <row r="4957" spans="78:142">
      <c r="BZ4957" s="14"/>
      <c r="CA4957" s="109"/>
      <c r="CB4957"/>
      <c r="CF4957" s="71"/>
      <c r="CG4957" s="71"/>
      <c r="EJ4957" s="159"/>
      <c r="EK4957" s="160"/>
      <c r="EL4957" s="160"/>
    </row>
    <row r="4958" spans="78:142">
      <c r="BZ4958" s="14"/>
      <c r="CA4958" s="109"/>
      <c r="CB4958"/>
      <c r="CF4958" s="71"/>
      <c r="CG4958" s="71"/>
      <c r="EJ4958" s="159"/>
      <c r="EK4958" s="160"/>
      <c r="EL4958" s="160"/>
    </row>
    <row r="4959" spans="78:142">
      <c r="BZ4959" s="14"/>
      <c r="CA4959" s="109"/>
      <c r="CB4959"/>
      <c r="CF4959" s="71"/>
      <c r="CG4959" s="71"/>
      <c r="EJ4959" s="159"/>
      <c r="EK4959" s="160"/>
      <c r="EL4959" s="160"/>
    </row>
    <row r="4960" spans="78:142">
      <c r="BZ4960" s="14"/>
      <c r="CA4960" s="109"/>
      <c r="CB4960"/>
      <c r="CF4960" s="71"/>
      <c r="CG4960" s="71"/>
      <c r="EJ4960" s="159"/>
      <c r="EK4960" s="160"/>
      <c r="EL4960" s="160"/>
    </row>
    <row r="4961" spans="78:142">
      <c r="BZ4961" s="14"/>
      <c r="CA4961" s="109"/>
      <c r="CB4961"/>
      <c r="CF4961" s="71"/>
      <c r="CG4961" s="71"/>
      <c r="EJ4961" s="159"/>
      <c r="EK4961" s="160"/>
      <c r="EL4961" s="160"/>
    </row>
    <row r="4962" spans="78:142">
      <c r="BZ4962" s="14"/>
      <c r="CA4962" s="109"/>
      <c r="CB4962"/>
      <c r="CF4962" s="71"/>
      <c r="CG4962" s="71"/>
      <c r="EJ4962" s="159"/>
      <c r="EK4962" s="160"/>
      <c r="EL4962" s="160"/>
    </row>
    <row r="4963" spans="78:142">
      <c r="BZ4963" s="14"/>
      <c r="CA4963" s="109"/>
      <c r="CB4963"/>
      <c r="CF4963" s="71"/>
      <c r="CG4963" s="71"/>
      <c r="EJ4963" s="159"/>
      <c r="EK4963" s="160"/>
      <c r="EL4963" s="160"/>
    </row>
    <row r="4964" spans="78:142">
      <c r="BZ4964" s="14"/>
      <c r="CA4964" s="109"/>
      <c r="CB4964"/>
      <c r="CF4964" s="71"/>
      <c r="CG4964" s="71"/>
      <c r="EJ4964" s="159"/>
      <c r="EK4964" s="160"/>
      <c r="EL4964" s="160"/>
    </row>
    <row r="4965" spans="78:142">
      <c r="BZ4965" s="14"/>
      <c r="CA4965" s="109"/>
      <c r="CB4965"/>
      <c r="CF4965" s="71"/>
      <c r="CG4965" s="71"/>
      <c r="EJ4965" s="159"/>
      <c r="EK4965" s="160"/>
      <c r="EL4965" s="160"/>
    </row>
    <row r="4966" spans="78:142">
      <c r="BZ4966" s="14"/>
      <c r="CA4966" s="109"/>
      <c r="CB4966"/>
      <c r="CF4966" s="71"/>
      <c r="CG4966" s="71"/>
      <c r="EJ4966" s="159"/>
      <c r="EK4966" s="160"/>
      <c r="EL4966" s="160"/>
    </row>
    <row r="4967" spans="78:142">
      <c r="BZ4967" s="14"/>
      <c r="CA4967" s="109"/>
      <c r="CB4967"/>
      <c r="CF4967" s="71"/>
      <c r="CG4967" s="71"/>
      <c r="EJ4967" s="159"/>
      <c r="EK4967" s="160"/>
      <c r="EL4967" s="160"/>
    </row>
    <row r="4968" spans="78:142">
      <c r="BZ4968" s="14"/>
      <c r="CA4968" s="109"/>
      <c r="CB4968"/>
      <c r="CF4968" s="71"/>
      <c r="CG4968" s="71"/>
      <c r="EJ4968" s="159"/>
      <c r="EK4968" s="160"/>
      <c r="EL4968" s="160"/>
    </row>
    <row r="4969" spans="78:142">
      <c r="BZ4969" s="14"/>
      <c r="CA4969" s="109"/>
      <c r="CB4969"/>
      <c r="CF4969" s="71"/>
      <c r="CG4969" s="71"/>
      <c r="EJ4969" s="159"/>
      <c r="EK4969" s="160"/>
      <c r="EL4969" s="160"/>
    </row>
    <row r="4970" spans="78:142">
      <c r="BZ4970" s="14"/>
      <c r="CA4970" s="109"/>
      <c r="CB4970"/>
      <c r="CF4970" s="71"/>
      <c r="CG4970" s="71"/>
      <c r="EJ4970" s="159"/>
      <c r="EK4970" s="160"/>
      <c r="EL4970" s="160"/>
    </row>
    <row r="4971" spans="78:142">
      <c r="BZ4971" s="14"/>
      <c r="CA4971" s="109"/>
      <c r="CB4971"/>
      <c r="CF4971" s="71"/>
      <c r="CG4971" s="71"/>
      <c r="EJ4971" s="159"/>
      <c r="EK4971" s="160"/>
      <c r="EL4971" s="160"/>
    </row>
    <row r="4972" spans="78:142">
      <c r="BZ4972" s="14"/>
      <c r="CA4972" s="109"/>
      <c r="CB4972"/>
      <c r="CF4972" s="71"/>
      <c r="CG4972" s="71"/>
      <c r="EJ4972" s="159"/>
      <c r="EK4972" s="160"/>
      <c r="EL4972" s="160"/>
    </row>
    <row r="4973" spans="78:142">
      <c r="BZ4973" s="14"/>
      <c r="CA4973" s="109"/>
      <c r="CB4973"/>
      <c r="CF4973" s="71"/>
      <c r="CG4973" s="71"/>
      <c r="EJ4973" s="159"/>
      <c r="EK4973" s="160"/>
      <c r="EL4973" s="160"/>
    </row>
    <row r="4974" spans="78:142">
      <c r="BZ4974" s="14"/>
      <c r="CA4974" s="109"/>
      <c r="CB4974"/>
      <c r="CF4974" s="71"/>
      <c r="CG4974" s="71"/>
      <c r="EJ4974" s="159"/>
      <c r="EK4974" s="160"/>
      <c r="EL4974" s="160"/>
    </row>
    <row r="4975" spans="78:142">
      <c r="BZ4975" s="14"/>
      <c r="CA4975" s="109"/>
      <c r="CB4975"/>
      <c r="CF4975" s="71"/>
      <c r="CG4975" s="71"/>
      <c r="EJ4975" s="159"/>
      <c r="EK4975" s="160"/>
      <c r="EL4975" s="160"/>
    </row>
    <row r="4976" spans="78:142">
      <c r="BZ4976" s="14"/>
      <c r="CA4976" s="109"/>
      <c r="CB4976"/>
      <c r="CF4976" s="71"/>
      <c r="CG4976" s="71"/>
      <c r="EJ4976" s="159"/>
      <c r="EK4976" s="160"/>
      <c r="EL4976" s="160"/>
    </row>
    <row r="4977" spans="78:142">
      <c r="BZ4977" s="14"/>
      <c r="CA4977" s="109"/>
      <c r="CB4977"/>
      <c r="CF4977" s="71"/>
      <c r="CG4977" s="71"/>
      <c r="EJ4977" s="159"/>
      <c r="EK4977" s="160"/>
      <c r="EL4977" s="160"/>
    </row>
    <row r="4978" spans="78:142">
      <c r="BZ4978" s="14"/>
      <c r="CA4978" s="109"/>
      <c r="CB4978"/>
      <c r="CF4978" s="71"/>
      <c r="CG4978" s="71"/>
      <c r="EJ4978" s="159"/>
      <c r="EK4978" s="160"/>
      <c r="EL4978" s="160"/>
    </row>
    <row r="4979" spans="78:142">
      <c r="BZ4979" s="14"/>
      <c r="CA4979" s="109"/>
      <c r="CB4979"/>
      <c r="CF4979" s="71"/>
      <c r="CG4979" s="71"/>
      <c r="EJ4979" s="159"/>
      <c r="EK4979" s="160"/>
      <c r="EL4979" s="160"/>
    </row>
    <row r="4980" spans="78:142">
      <c r="BZ4980" s="14"/>
      <c r="CA4980" s="109"/>
      <c r="CB4980"/>
      <c r="CF4980" s="71"/>
      <c r="CG4980" s="71"/>
      <c r="EJ4980" s="159"/>
      <c r="EK4980" s="160"/>
      <c r="EL4980" s="160"/>
    </row>
    <row r="4981" spans="78:142">
      <c r="BZ4981" s="14"/>
      <c r="CA4981" s="109"/>
      <c r="CB4981"/>
      <c r="CF4981" s="71"/>
      <c r="CG4981" s="71"/>
      <c r="EJ4981" s="159"/>
      <c r="EK4981" s="160"/>
      <c r="EL4981" s="160"/>
    </row>
    <row r="4982" spans="78:142">
      <c r="BZ4982" s="14"/>
      <c r="CA4982" s="109"/>
      <c r="CB4982"/>
      <c r="CF4982" s="71"/>
      <c r="CG4982" s="71"/>
      <c r="EJ4982" s="159"/>
      <c r="EK4982" s="160"/>
      <c r="EL4982" s="160"/>
    </row>
    <row r="4983" spans="78:142">
      <c r="BZ4983" s="14"/>
      <c r="CA4983" s="109"/>
      <c r="CB4983"/>
      <c r="CF4983" s="71"/>
      <c r="CG4983" s="71"/>
      <c r="EJ4983" s="159"/>
      <c r="EK4983" s="160"/>
      <c r="EL4983" s="160"/>
    </row>
    <row r="4984" spans="78:142">
      <c r="BZ4984" s="14"/>
      <c r="CA4984" s="109"/>
      <c r="CB4984"/>
      <c r="CF4984" s="71"/>
      <c r="CG4984" s="71"/>
      <c r="EJ4984" s="159"/>
      <c r="EK4984" s="160"/>
      <c r="EL4984" s="160"/>
    </row>
    <row r="4985" spans="78:142">
      <c r="BZ4985" s="14"/>
      <c r="CA4985" s="109"/>
      <c r="CB4985"/>
      <c r="CF4985" s="71"/>
      <c r="CG4985" s="71"/>
      <c r="EJ4985" s="159"/>
      <c r="EK4985" s="160"/>
      <c r="EL4985" s="160"/>
    </row>
    <row r="4986" spans="78:142">
      <c r="BZ4986" s="14"/>
      <c r="CA4986" s="109"/>
      <c r="CB4986"/>
      <c r="CF4986" s="71"/>
      <c r="CG4986" s="71"/>
      <c r="EJ4986" s="159"/>
      <c r="EK4986" s="160"/>
      <c r="EL4986" s="160"/>
    </row>
    <row r="4987" spans="78:142">
      <c r="BZ4987" s="14"/>
      <c r="CA4987" s="109"/>
      <c r="CB4987"/>
      <c r="CF4987" s="71"/>
      <c r="CG4987" s="71"/>
      <c r="EJ4987" s="159"/>
      <c r="EK4987" s="160"/>
      <c r="EL4987" s="160"/>
    </row>
    <row r="4988" spans="78:142">
      <c r="BZ4988" s="14"/>
      <c r="CA4988" s="109"/>
      <c r="CB4988"/>
      <c r="CF4988" s="71"/>
      <c r="CG4988" s="71"/>
      <c r="EJ4988" s="159"/>
      <c r="EK4988" s="160"/>
      <c r="EL4988" s="160"/>
    </row>
    <row r="4989" spans="78:142">
      <c r="BZ4989" s="14"/>
      <c r="CA4989" s="109"/>
      <c r="CB4989"/>
      <c r="CF4989" s="71"/>
      <c r="CG4989" s="71"/>
      <c r="EJ4989" s="159"/>
      <c r="EK4989" s="160"/>
      <c r="EL4989" s="160"/>
    </row>
    <row r="4990" spans="78:142">
      <c r="BZ4990" s="14"/>
      <c r="CA4990" s="109"/>
      <c r="CB4990"/>
      <c r="CF4990" s="71"/>
      <c r="CG4990" s="71"/>
      <c r="EJ4990" s="159"/>
      <c r="EK4990" s="160"/>
      <c r="EL4990" s="160"/>
    </row>
    <row r="4991" spans="78:142">
      <c r="BZ4991" s="14"/>
      <c r="CA4991" s="109"/>
      <c r="CB4991"/>
      <c r="CF4991" s="71"/>
      <c r="CG4991" s="71"/>
      <c r="EJ4991" s="159"/>
      <c r="EK4991" s="160"/>
      <c r="EL4991" s="160"/>
    </row>
    <row r="4992" spans="78:142">
      <c r="BZ4992" s="14"/>
      <c r="CA4992" s="109"/>
      <c r="CB4992"/>
      <c r="CF4992" s="71"/>
      <c r="CG4992" s="71"/>
      <c r="EJ4992" s="159"/>
      <c r="EK4992" s="160"/>
      <c r="EL4992" s="160"/>
    </row>
    <row r="4993" spans="78:142">
      <c r="BZ4993" s="14"/>
      <c r="CA4993" s="109"/>
      <c r="CB4993"/>
      <c r="CF4993" s="71"/>
      <c r="CG4993" s="71"/>
      <c r="EJ4993" s="159"/>
      <c r="EK4993" s="160"/>
      <c r="EL4993" s="160"/>
    </row>
    <row r="4994" spans="78:142">
      <c r="BZ4994" s="14"/>
      <c r="CA4994" s="109"/>
      <c r="CB4994"/>
      <c r="CF4994" s="71"/>
      <c r="CG4994" s="71"/>
      <c r="EJ4994" s="159"/>
      <c r="EK4994" s="160"/>
      <c r="EL4994" s="160"/>
    </row>
    <row r="4995" spans="78:142">
      <c r="BZ4995" s="14"/>
      <c r="CA4995" s="109"/>
      <c r="CB4995"/>
      <c r="CF4995" s="71"/>
      <c r="CG4995" s="71"/>
      <c r="EJ4995" s="159"/>
      <c r="EK4995" s="160"/>
      <c r="EL4995" s="160"/>
    </row>
    <row r="4996" spans="78:142">
      <c r="BZ4996" s="14"/>
      <c r="CA4996" s="109"/>
      <c r="CB4996"/>
      <c r="CF4996" s="71"/>
      <c r="CG4996" s="71"/>
      <c r="EJ4996" s="159"/>
      <c r="EK4996" s="160"/>
      <c r="EL4996" s="160"/>
    </row>
    <row r="4997" spans="78:142">
      <c r="BZ4997" s="14"/>
      <c r="CA4997" s="109"/>
      <c r="CB4997"/>
      <c r="CF4997" s="71"/>
      <c r="CG4997" s="71"/>
      <c r="EJ4997" s="159"/>
      <c r="EK4997" s="160"/>
      <c r="EL4997" s="160"/>
    </row>
    <row r="4998" spans="78:142">
      <c r="BZ4998" s="14"/>
      <c r="CA4998" s="109"/>
      <c r="CB4998"/>
      <c r="CF4998" s="71"/>
      <c r="CG4998" s="71"/>
      <c r="EJ4998" s="159"/>
      <c r="EK4998" s="160"/>
      <c r="EL4998" s="160"/>
    </row>
    <row r="4999" spans="78:142">
      <c r="BZ4999" s="14"/>
      <c r="CA4999" s="109"/>
      <c r="CB4999"/>
      <c r="CF4999" s="71"/>
      <c r="CG4999" s="71"/>
      <c r="EJ4999" s="159"/>
      <c r="EK4999" s="160"/>
      <c r="EL4999" s="160"/>
    </row>
    <row r="5000" spans="78:142">
      <c r="BZ5000" s="14"/>
      <c r="CA5000" s="109"/>
      <c r="CB5000"/>
      <c r="CF5000" s="71"/>
      <c r="CG5000" s="71"/>
      <c r="EJ5000" s="159"/>
      <c r="EK5000" s="160"/>
      <c r="EL5000" s="160"/>
    </row>
    <row r="5001" spans="78:142">
      <c r="BZ5001" s="14"/>
      <c r="CA5001" s="109"/>
      <c r="CB5001"/>
      <c r="CF5001" s="71"/>
      <c r="CG5001" s="71"/>
      <c r="EJ5001" s="159"/>
      <c r="EK5001" s="160"/>
      <c r="EL5001" s="160"/>
    </row>
    <row r="5002" spans="78:142">
      <c r="BZ5002" s="14"/>
      <c r="CA5002" s="109"/>
      <c r="CB5002"/>
      <c r="CF5002" s="71"/>
      <c r="CG5002" s="71"/>
      <c r="EJ5002" s="159"/>
      <c r="EK5002" s="160"/>
      <c r="EL5002" s="160"/>
    </row>
    <row r="5003" spans="78:142">
      <c r="BZ5003" s="14"/>
      <c r="CA5003" s="109"/>
      <c r="CB5003"/>
      <c r="CF5003" s="71"/>
      <c r="CG5003" s="71"/>
      <c r="EJ5003" s="159"/>
      <c r="EK5003" s="160"/>
      <c r="EL5003" s="160"/>
    </row>
    <row r="5004" spans="78:142">
      <c r="BZ5004" s="14"/>
      <c r="CA5004" s="109"/>
      <c r="CB5004"/>
      <c r="CF5004" s="71"/>
      <c r="CG5004" s="71"/>
      <c r="EJ5004" s="159"/>
      <c r="EK5004" s="160"/>
      <c r="EL5004" s="160"/>
    </row>
    <row r="5005" spans="78:142">
      <c r="BZ5005" s="14"/>
      <c r="CA5005" s="109"/>
      <c r="CB5005"/>
      <c r="CF5005" s="71"/>
      <c r="CG5005" s="71"/>
      <c r="EJ5005" s="159"/>
      <c r="EK5005" s="160"/>
      <c r="EL5005" s="160"/>
    </row>
    <row r="5006" spans="78:142">
      <c r="BZ5006" s="14"/>
      <c r="CA5006" s="109"/>
      <c r="CB5006"/>
      <c r="CF5006" s="71"/>
      <c r="CG5006" s="71"/>
      <c r="EJ5006" s="159"/>
      <c r="EK5006" s="160"/>
      <c r="EL5006" s="160"/>
    </row>
    <row r="5007" spans="78:142">
      <c r="BZ5007" s="14"/>
      <c r="CA5007" s="109"/>
      <c r="CB5007"/>
      <c r="CF5007" s="71"/>
      <c r="CG5007" s="71"/>
      <c r="EJ5007" s="159"/>
      <c r="EK5007" s="160"/>
      <c r="EL5007" s="160"/>
    </row>
    <row r="5008" spans="78:142">
      <c r="BZ5008" s="14"/>
      <c r="CA5008" s="109"/>
      <c r="CB5008"/>
      <c r="CF5008" s="71"/>
      <c r="CG5008" s="71"/>
      <c r="EJ5008" s="159"/>
      <c r="EK5008" s="160"/>
      <c r="EL5008" s="160"/>
    </row>
    <row r="5009" spans="78:142">
      <c r="BZ5009" s="14"/>
      <c r="CA5009" s="109"/>
      <c r="CB5009"/>
      <c r="CF5009" s="71"/>
      <c r="CG5009" s="71"/>
      <c r="EJ5009" s="159"/>
      <c r="EK5009" s="160"/>
      <c r="EL5009" s="160"/>
    </row>
    <row r="5010" spans="78:142">
      <c r="BZ5010" s="14"/>
      <c r="CA5010" s="109"/>
      <c r="CB5010"/>
      <c r="CF5010" s="71"/>
      <c r="CG5010" s="71"/>
      <c r="EJ5010" s="159"/>
      <c r="EK5010" s="160"/>
      <c r="EL5010" s="160"/>
    </row>
    <row r="5011" spans="78:142">
      <c r="BZ5011" s="14"/>
      <c r="CA5011" s="109"/>
      <c r="CB5011"/>
      <c r="CF5011" s="71"/>
      <c r="CG5011" s="71"/>
      <c r="EJ5011" s="159"/>
      <c r="EK5011" s="160"/>
      <c r="EL5011" s="160"/>
    </row>
    <row r="5012" spans="78:142">
      <c r="BZ5012" s="14"/>
      <c r="CA5012" s="109"/>
      <c r="CB5012"/>
      <c r="CF5012" s="71"/>
      <c r="CG5012" s="71"/>
      <c r="EJ5012" s="159"/>
      <c r="EK5012" s="160"/>
      <c r="EL5012" s="160"/>
    </row>
    <row r="5013" spans="78:142">
      <c r="BZ5013" s="14"/>
      <c r="CA5013" s="109"/>
      <c r="CB5013"/>
      <c r="CF5013" s="71"/>
      <c r="CG5013" s="71"/>
      <c r="EJ5013" s="159"/>
      <c r="EK5013" s="160"/>
      <c r="EL5013" s="160"/>
    </row>
    <row r="5014" spans="78:142">
      <c r="BZ5014" s="14"/>
      <c r="CA5014" s="109"/>
      <c r="CB5014"/>
      <c r="CF5014" s="71"/>
      <c r="CG5014" s="71"/>
      <c r="EJ5014" s="159"/>
      <c r="EK5014" s="160"/>
      <c r="EL5014" s="160"/>
    </row>
    <row r="5015" spans="78:142">
      <c r="BZ5015" s="14"/>
      <c r="CA5015" s="109"/>
      <c r="CB5015"/>
      <c r="CF5015" s="71"/>
      <c r="CG5015" s="71"/>
      <c r="EJ5015" s="159"/>
      <c r="EK5015" s="160"/>
      <c r="EL5015" s="160"/>
    </row>
    <row r="5016" spans="78:142">
      <c r="BZ5016" s="14"/>
      <c r="CA5016" s="109"/>
      <c r="CB5016"/>
      <c r="CF5016" s="71"/>
      <c r="CG5016" s="71"/>
      <c r="EJ5016" s="159"/>
      <c r="EK5016" s="160"/>
      <c r="EL5016" s="160"/>
    </row>
    <row r="5017" spans="78:142">
      <c r="BZ5017" s="14"/>
      <c r="CA5017" s="109"/>
      <c r="CB5017"/>
      <c r="CF5017" s="71"/>
      <c r="CG5017" s="71"/>
      <c r="EJ5017" s="159"/>
      <c r="EK5017" s="160"/>
      <c r="EL5017" s="160"/>
    </row>
    <row r="5018" spans="78:142">
      <c r="BZ5018" s="14"/>
      <c r="CA5018" s="109"/>
      <c r="CB5018"/>
      <c r="CF5018" s="71"/>
      <c r="CG5018" s="71"/>
      <c r="EJ5018" s="159"/>
      <c r="EK5018" s="160"/>
      <c r="EL5018" s="160"/>
    </row>
    <row r="5019" spans="78:142">
      <c r="BZ5019" s="14"/>
      <c r="CA5019" s="109"/>
      <c r="CB5019"/>
      <c r="CF5019" s="71"/>
      <c r="CG5019" s="71"/>
      <c r="EJ5019" s="159"/>
      <c r="EK5019" s="160"/>
      <c r="EL5019" s="160"/>
    </row>
    <row r="5020" spans="78:142">
      <c r="BZ5020" s="14"/>
      <c r="CA5020" s="109"/>
      <c r="CB5020"/>
      <c r="CF5020" s="71"/>
      <c r="CG5020" s="71"/>
      <c r="EJ5020" s="159"/>
      <c r="EK5020" s="160"/>
      <c r="EL5020" s="160"/>
    </row>
    <row r="5021" spans="78:142">
      <c r="BZ5021" s="14"/>
      <c r="CA5021" s="109"/>
      <c r="CB5021"/>
      <c r="CF5021" s="71"/>
      <c r="CG5021" s="71"/>
      <c r="EJ5021" s="159"/>
      <c r="EK5021" s="160"/>
      <c r="EL5021" s="160"/>
    </row>
    <row r="5022" spans="78:142">
      <c r="BZ5022" s="14"/>
      <c r="CA5022" s="109"/>
      <c r="CB5022"/>
      <c r="CF5022" s="71"/>
      <c r="CG5022" s="71"/>
      <c r="EJ5022" s="159"/>
      <c r="EK5022" s="160"/>
      <c r="EL5022" s="160"/>
    </row>
    <row r="5023" spans="78:142">
      <c r="BZ5023" s="14"/>
      <c r="CA5023" s="109"/>
      <c r="CB5023"/>
      <c r="CF5023" s="71"/>
      <c r="CG5023" s="71"/>
      <c r="EJ5023" s="159"/>
      <c r="EK5023" s="160"/>
      <c r="EL5023" s="160"/>
    </row>
    <row r="5024" spans="78:142">
      <c r="BZ5024" s="14"/>
      <c r="CA5024" s="109"/>
      <c r="CB5024"/>
      <c r="CF5024" s="71"/>
      <c r="CG5024" s="71"/>
      <c r="EJ5024" s="159"/>
      <c r="EK5024" s="160"/>
      <c r="EL5024" s="160"/>
    </row>
    <row r="5025" spans="78:142">
      <c r="BZ5025" s="14"/>
      <c r="CA5025" s="109"/>
      <c r="CB5025"/>
      <c r="CF5025" s="71"/>
      <c r="CG5025" s="71"/>
      <c r="EJ5025" s="159"/>
      <c r="EK5025" s="160"/>
      <c r="EL5025" s="160"/>
    </row>
    <row r="5026" spans="78:142">
      <c r="BZ5026" s="14"/>
      <c r="CA5026" s="109"/>
      <c r="CB5026"/>
      <c r="CF5026" s="71"/>
      <c r="CG5026" s="71"/>
      <c r="EJ5026" s="159"/>
      <c r="EK5026" s="160"/>
      <c r="EL5026" s="160"/>
    </row>
    <row r="5027" spans="78:142">
      <c r="BZ5027" s="14"/>
      <c r="CA5027" s="109"/>
      <c r="CB5027"/>
      <c r="CF5027" s="71"/>
      <c r="CG5027" s="71"/>
      <c r="EJ5027" s="159"/>
      <c r="EK5027" s="160"/>
      <c r="EL5027" s="160"/>
    </row>
    <row r="5028" spans="78:142">
      <c r="BZ5028" s="14"/>
      <c r="CA5028" s="109"/>
      <c r="CB5028"/>
      <c r="CF5028" s="71"/>
      <c r="CG5028" s="71"/>
      <c r="EJ5028" s="159"/>
      <c r="EK5028" s="160"/>
      <c r="EL5028" s="160"/>
    </row>
    <row r="5029" spans="78:142">
      <c r="BZ5029" s="14"/>
      <c r="CA5029" s="109"/>
      <c r="CB5029"/>
      <c r="CF5029" s="71"/>
      <c r="CG5029" s="71"/>
      <c r="EJ5029" s="159"/>
      <c r="EK5029" s="160"/>
      <c r="EL5029" s="160"/>
    </row>
    <row r="5030" spans="78:142">
      <c r="BZ5030" s="14"/>
      <c r="CA5030" s="109"/>
      <c r="CB5030"/>
      <c r="CF5030" s="71"/>
      <c r="CG5030" s="71"/>
      <c r="EJ5030" s="159"/>
      <c r="EK5030" s="160"/>
      <c r="EL5030" s="160"/>
    </row>
    <row r="5031" spans="78:142">
      <c r="BZ5031" s="14"/>
      <c r="CA5031" s="109"/>
      <c r="CB5031"/>
      <c r="CF5031" s="71"/>
      <c r="CG5031" s="71"/>
      <c r="EJ5031" s="159"/>
      <c r="EK5031" s="160"/>
      <c r="EL5031" s="160"/>
    </row>
    <row r="5032" spans="78:142">
      <c r="BZ5032" s="14"/>
      <c r="CA5032" s="109"/>
      <c r="CB5032"/>
      <c r="CF5032" s="71"/>
      <c r="CG5032" s="71"/>
      <c r="EJ5032" s="159"/>
      <c r="EK5032" s="160"/>
      <c r="EL5032" s="160"/>
    </row>
    <row r="5033" spans="78:142">
      <c r="BZ5033" s="14"/>
      <c r="CA5033" s="109"/>
      <c r="CB5033"/>
      <c r="CF5033" s="71"/>
      <c r="CG5033" s="71"/>
      <c r="EJ5033" s="159"/>
      <c r="EK5033" s="160"/>
      <c r="EL5033" s="160"/>
    </row>
    <row r="5034" spans="78:142">
      <c r="BZ5034" s="14"/>
      <c r="CA5034" s="109"/>
      <c r="CB5034"/>
      <c r="CF5034" s="71"/>
      <c r="CG5034" s="71"/>
      <c r="EJ5034" s="159"/>
      <c r="EK5034" s="160"/>
      <c r="EL5034" s="160"/>
    </row>
    <row r="5035" spans="78:142">
      <c r="BZ5035" s="14"/>
      <c r="CA5035" s="109"/>
      <c r="CB5035"/>
      <c r="CF5035" s="71"/>
      <c r="CG5035" s="71"/>
      <c r="EJ5035" s="159"/>
      <c r="EK5035" s="160"/>
      <c r="EL5035" s="160"/>
    </row>
    <row r="5036" spans="78:142">
      <c r="BZ5036" s="14"/>
      <c r="CA5036" s="109"/>
      <c r="CB5036"/>
      <c r="CF5036" s="71"/>
      <c r="CG5036" s="71"/>
      <c r="EJ5036" s="159"/>
      <c r="EK5036" s="160"/>
      <c r="EL5036" s="160"/>
    </row>
    <row r="5037" spans="78:142">
      <c r="BZ5037" s="14"/>
      <c r="CA5037" s="109"/>
      <c r="CB5037"/>
      <c r="CF5037" s="71"/>
      <c r="CG5037" s="71"/>
      <c r="EJ5037" s="159"/>
      <c r="EK5037" s="160"/>
      <c r="EL5037" s="160"/>
    </row>
    <row r="5038" spans="78:142">
      <c r="BZ5038" s="14"/>
      <c r="CA5038" s="109"/>
      <c r="CB5038"/>
      <c r="CF5038" s="71"/>
      <c r="CG5038" s="71"/>
      <c r="EJ5038" s="159"/>
      <c r="EK5038" s="160"/>
      <c r="EL5038" s="160"/>
    </row>
    <row r="5039" spans="78:142">
      <c r="BZ5039" s="14"/>
      <c r="CA5039" s="109"/>
      <c r="CB5039"/>
      <c r="CF5039" s="71"/>
      <c r="CG5039" s="71"/>
      <c r="EJ5039" s="159"/>
      <c r="EK5039" s="160"/>
      <c r="EL5039" s="160"/>
    </row>
    <row r="5040" spans="78:142">
      <c r="BZ5040" s="14"/>
      <c r="CA5040" s="109"/>
      <c r="CB5040"/>
      <c r="CF5040" s="71"/>
      <c r="CG5040" s="71"/>
      <c r="EJ5040" s="159"/>
      <c r="EK5040" s="160"/>
      <c r="EL5040" s="160"/>
    </row>
    <row r="5041" spans="78:142">
      <c r="BZ5041" s="14"/>
      <c r="CA5041" s="109"/>
      <c r="CB5041"/>
      <c r="CF5041" s="71"/>
      <c r="CG5041" s="71"/>
      <c r="EJ5041" s="159"/>
      <c r="EK5041" s="160"/>
      <c r="EL5041" s="160"/>
    </row>
    <row r="5042" spans="78:142">
      <c r="BZ5042" s="14"/>
      <c r="CA5042" s="109"/>
      <c r="CB5042"/>
      <c r="CF5042" s="71"/>
      <c r="CG5042" s="71"/>
      <c r="EJ5042" s="159"/>
      <c r="EK5042" s="160"/>
      <c r="EL5042" s="160"/>
    </row>
    <row r="5043" spans="78:142">
      <c r="BZ5043" s="14"/>
      <c r="CA5043" s="109"/>
      <c r="CB5043"/>
      <c r="CF5043" s="71"/>
      <c r="CG5043" s="71"/>
      <c r="EJ5043" s="159"/>
      <c r="EK5043" s="160"/>
      <c r="EL5043" s="160"/>
    </row>
    <row r="5044" spans="78:142">
      <c r="BZ5044" s="14"/>
      <c r="CA5044" s="109"/>
      <c r="CB5044"/>
      <c r="CF5044" s="71"/>
      <c r="CG5044" s="71"/>
      <c r="EJ5044" s="159"/>
      <c r="EK5044" s="160"/>
      <c r="EL5044" s="160"/>
    </row>
    <row r="5045" spans="78:142">
      <c r="BZ5045" s="14"/>
      <c r="CA5045" s="109"/>
      <c r="CB5045"/>
      <c r="CF5045" s="71"/>
      <c r="CG5045" s="71"/>
      <c r="EJ5045" s="159"/>
      <c r="EK5045" s="160"/>
      <c r="EL5045" s="160"/>
    </row>
    <row r="5046" spans="78:142">
      <c r="BZ5046" s="14"/>
      <c r="CA5046" s="109"/>
      <c r="CB5046"/>
      <c r="CF5046" s="71"/>
      <c r="CG5046" s="71"/>
      <c r="EJ5046" s="159"/>
      <c r="EK5046" s="160"/>
      <c r="EL5046" s="160"/>
    </row>
    <row r="5047" spans="78:142">
      <c r="BZ5047" s="14"/>
      <c r="CA5047" s="109"/>
      <c r="CB5047"/>
      <c r="CF5047" s="71"/>
      <c r="CG5047" s="71"/>
      <c r="EJ5047" s="159"/>
      <c r="EK5047" s="160"/>
      <c r="EL5047" s="160"/>
    </row>
    <row r="5048" spans="78:142">
      <c r="BZ5048" s="14"/>
      <c r="CA5048" s="109"/>
      <c r="CB5048"/>
      <c r="CF5048" s="71"/>
      <c r="CG5048" s="71"/>
      <c r="EJ5048" s="159"/>
      <c r="EK5048" s="160"/>
      <c r="EL5048" s="160"/>
    </row>
    <row r="5049" spans="78:142">
      <c r="BZ5049" s="14"/>
      <c r="CA5049" s="109"/>
      <c r="CB5049"/>
      <c r="CF5049" s="71"/>
      <c r="CG5049" s="71"/>
      <c r="EJ5049" s="159"/>
      <c r="EK5049" s="160"/>
      <c r="EL5049" s="160"/>
    </row>
    <row r="5050" spans="78:142">
      <c r="BZ5050" s="14"/>
      <c r="CA5050" s="109"/>
      <c r="CB5050"/>
      <c r="CF5050" s="71"/>
      <c r="CG5050" s="71"/>
      <c r="EJ5050" s="159"/>
      <c r="EK5050" s="160"/>
      <c r="EL5050" s="160"/>
    </row>
    <row r="5051" spans="78:142">
      <c r="BZ5051" s="14"/>
      <c r="CA5051" s="109"/>
      <c r="CB5051"/>
      <c r="CF5051" s="71"/>
      <c r="CG5051" s="71"/>
      <c r="EJ5051" s="159"/>
      <c r="EK5051" s="160"/>
      <c r="EL5051" s="160"/>
    </row>
    <row r="5052" spans="78:142">
      <c r="BZ5052" s="14"/>
      <c r="CA5052" s="109"/>
      <c r="CB5052"/>
      <c r="CF5052" s="71"/>
      <c r="CG5052" s="71"/>
      <c r="EJ5052" s="159"/>
      <c r="EK5052" s="160"/>
      <c r="EL5052" s="160"/>
    </row>
    <row r="5053" spans="78:142">
      <c r="BZ5053" s="14"/>
      <c r="CA5053" s="109"/>
      <c r="CB5053"/>
      <c r="CF5053" s="71"/>
      <c r="CG5053" s="71"/>
      <c r="EJ5053" s="159"/>
      <c r="EK5053" s="160"/>
      <c r="EL5053" s="160"/>
    </row>
    <row r="5054" spans="78:142">
      <c r="BZ5054" s="14"/>
      <c r="CA5054" s="109"/>
      <c r="CB5054"/>
      <c r="CF5054" s="71"/>
      <c r="CG5054" s="71"/>
      <c r="EJ5054" s="159"/>
      <c r="EK5054" s="160"/>
      <c r="EL5054" s="160"/>
    </row>
    <row r="5055" spans="78:142">
      <c r="BZ5055" s="14"/>
      <c r="CA5055" s="109"/>
      <c r="CB5055"/>
      <c r="CF5055" s="71"/>
      <c r="CG5055" s="71"/>
      <c r="EJ5055" s="159"/>
      <c r="EK5055" s="160"/>
      <c r="EL5055" s="160"/>
    </row>
    <row r="5056" spans="78:142">
      <c r="BZ5056" s="14"/>
      <c r="CA5056" s="109"/>
      <c r="CB5056"/>
      <c r="CF5056" s="71"/>
      <c r="CG5056" s="71"/>
      <c r="EJ5056" s="159"/>
      <c r="EK5056" s="160"/>
      <c r="EL5056" s="160"/>
    </row>
    <row r="5057" spans="78:142">
      <c r="BZ5057" s="14"/>
      <c r="CA5057" s="109"/>
      <c r="CB5057"/>
      <c r="CF5057" s="71"/>
      <c r="CG5057" s="71"/>
      <c r="EJ5057" s="159"/>
      <c r="EK5057" s="160"/>
      <c r="EL5057" s="160"/>
    </row>
    <row r="5058" spans="78:142">
      <c r="BZ5058" s="14"/>
      <c r="CA5058" s="109"/>
      <c r="CB5058"/>
      <c r="CF5058" s="71"/>
      <c r="CG5058" s="71"/>
      <c r="EJ5058" s="159"/>
      <c r="EK5058" s="160"/>
      <c r="EL5058" s="160"/>
    </row>
    <row r="5059" spans="78:142">
      <c r="BZ5059" s="14"/>
      <c r="CA5059" s="109"/>
      <c r="CB5059"/>
      <c r="CF5059" s="71"/>
      <c r="CG5059" s="71"/>
      <c r="EJ5059" s="159"/>
      <c r="EK5059" s="160"/>
      <c r="EL5059" s="160"/>
    </row>
    <row r="5060" spans="78:142">
      <c r="BZ5060" s="14"/>
      <c r="CA5060" s="109"/>
      <c r="CB5060"/>
      <c r="CF5060" s="71"/>
      <c r="CG5060" s="71"/>
      <c r="EJ5060" s="159"/>
      <c r="EK5060" s="160"/>
      <c r="EL5060" s="160"/>
    </row>
    <row r="5061" spans="78:142">
      <c r="BZ5061" s="14"/>
      <c r="CA5061" s="109"/>
      <c r="CB5061"/>
      <c r="CF5061" s="71"/>
      <c r="CG5061" s="71"/>
      <c r="EJ5061" s="159"/>
      <c r="EK5061" s="160"/>
      <c r="EL5061" s="160"/>
    </row>
    <row r="5062" spans="78:142">
      <c r="BZ5062" s="14"/>
      <c r="CA5062" s="109"/>
      <c r="CB5062"/>
      <c r="CF5062" s="71"/>
      <c r="CG5062" s="71"/>
      <c r="EJ5062" s="159"/>
      <c r="EK5062" s="160"/>
      <c r="EL5062" s="160"/>
    </row>
    <row r="5063" spans="78:142">
      <c r="BZ5063" s="14"/>
      <c r="CA5063" s="109"/>
      <c r="CB5063"/>
      <c r="CF5063" s="71"/>
      <c r="CG5063" s="71"/>
      <c r="EJ5063" s="159"/>
      <c r="EK5063" s="160"/>
      <c r="EL5063" s="160"/>
    </row>
    <row r="5064" spans="78:142">
      <c r="BZ5064" s="14"/>
      <c r="CA5064" s="109"/>
      <c r="CB5064"/>
      <c r="CF5064" s="71"/>
      <c r="CG5064" s="71"/>
      <c r="EJ5064" s="159"/>
      <c r="EK5064" s="160"/>
      <c r="EL5064" s="160"/>
    </row>
    <row r="5065" spans="78:142">
      <c r="BZ5065" s="14"/>
      <c r="CA5065" s="109"/>
      <c r="CB5065"/>
      <c r="CF5065" s="71"/>
      <c r="CG5065" s="71"/>
      <c r="EJ5065" s="159"/>
      <c r="EK5065" s="160"/>
      <c r="EL5065" s="160"/>
    </row>
    <row r="5066" spans="78:142">
      <c r="BZ5066" s="14"/>
      <c r="CA5066" s="109"/>
      <c r="CB5066"/>
      <c r="CF5066" s="71"/>
      <c r="CG5066" s="71"/>
      <c r="EJ5066" s="159"/>
      <c r="EK5066" s="160"/>
      <c r="EL5066" s="160"/>
    </row>
    <row r="5067" spans="78:142">
      <c r="BZ5067" s="14"/>
      <c r="CA5067" s="109"/>
      <c r="CB5067"/>
      <c r="CF5067" s="71"/>
      <c r="CG5067" s="71"/>
      <c r="EJ5067" s="159"/>
      <c r="EK5067" s="160"/>
      <c r="EL5067" s="160"/>
    </row>
    <row r="5068" spans="78:142">
      <c r="BZ5068" s="14"/>
      <c r="CA5068" s="109"/>
      <c r="CB5068"/>
      <c r="CF5068" s="71"/>
      <c r="CG5068" s="71"/>
      <c r="EJ5068" s="159"/>
      <c r="EK5068" s="160"/>
      <c r="EL5068" s="160"/>
    </row>
    <row r="5069" spans="78:142">
      <c r="BZ5069" s="14"/>
      <c r="CA5069" s="109"/>
      <c r="CB5069"/>
      <c r="CF5069" s="71"/>
      <c r="CG5069" s="71"/>
      <c r="EJ5069" s="159"/>
      <c r="EK5069" s="160"/>
      <c r="EL5069" s="160"/>
    </row>
    <row r="5070" spans="78:142">
      <c r="BZ5070" s="14"/>
      <c r="CA5070" s="109"/>
      <c r="CB5070"/>
      <c r="CF5070" s="71"/>
      <c r="CG5070" s="71"/>
      <c r="EJ5070" s="159"/>
      <c r="EK5070" s="160"/>
      <c r="EL5070" s="160"/>
    </row>
    <row r="5071" spans="78:142">
      <c r="BZ5071" s="14"/>
      <c r="CA5071" s="109"/>
      <c r="CB5071"/>
      <c r="CF5071" s="71"/>
      <c r="CG5071" s="71"/>
      <c r="EJ5071" s="159"/>
      <c r="EK5071" s="160"/>
      <c r="EL5071" s="160"/>
    </row>
    <row r="5072" spans="78:142">
      <c r="BZ5072" s="14"/>
      <c r="CA5072" s="109"/>
      <c r="CB5072"/>
      <c r="CF5072" s="71"/>
      <c r="CG5072" s="71"/>
      <c r="EJ5072" s="159"/>
      <c r="EK5072" s="160"/>
      <c r="EL5072" s="160"/>
    </row>
    <row r="5073" spans="78:142">
      <c r="BZ5073" s="14"/>
      <c r="CA5073" s="109"/>
      <c r="CB5073"/>
      <c r="CF5073" s="71"/>
      <c r="CG5073" s="71"/>
      <c r="EJ5073" s="159"/>
      <c r="EK5073" s="160"/>
      <c r="EL5073" s="160"/>
    </row>
    <row r="5074" spans="78:142">
      <c r="BZ5074" s="14"/>
      <c r="CA5074" s="109"/>
      <c r="CB5074"/>
      <c r="CF5074" s="71"/>
      <c r="CG5074" s="71"/>
      <c r="EJ5074" s="159"/>
      <c r="EK5074" s="160"/>
      <c r="EL5074" s="160"/>
    </row>
    <row r="5075" spans="78:142">
      <c r="BZ5075" s="14"/>
      <c r="CA5075" s="109"/>
      <c r="CB5075"/>
      <c r="CF5075" s="71"/>
      <c r="CG5075" s="71"/>
      <c r="EJ5075" s="159"/>
      <c r="EK5075" s="160"/>
      <c r="EL5075" s="160"/>
    </row>
    <row r="5076" spans="78:142">
      <c r="BZ5076" s="14"/>
      <c r="CA5076" s="109"/>
      <c r="CB5076"/>
      <c r="CF5076" s="71"/>
      <c r="CG5076" s="71"/>
      <c r="EJ5076" s="159"/>
      <c r="EK5076" s="160"/>
      <c r="EL5076" s="160"/>
    </row>
    <row r="5077" spans="78:142">
      <c r="BZ5077" s="14"/>
      <c r="CA5077" s="109"/>
      <c r="CB5077"/>
      <c r="CF5077" s="71"/>
      <c r="CG5077" s="71"/>
      <c r="EJ5077" s="159"/>
      <c r="EK5077" s="160"/>
      <c r="EL5077" s="160"/>
    </row>
    <row r="5078" spans="78:142">
      <c r="BZ5078" s="14"/>
      <c r="CA5078" s="109"/>
      <c r="CB5078"/>
      <c r="CF5078" s="71"/>
      <c r="CG5078" s="71"/>
      <c r="EJ5078" s="159"/>
      <c r="EK5078" s="160"/>
      <c r="EL5078" s="160"/>
    </row>
    <row r="5079" spans="78:142">
      <c r="BZ5079" s="14"/>
      <c r="CA5079" s="109"/>
      <c r="CB5079"/>
      <c r="CF5079" s="71"/>
      <c r="CG5079" s="71"/>
      <c r="EJ5079" s="159"/>
      <c r="EK5079" s="160"/>
      <c r="EL5079" s="160"/>
    </row>
    <row r="5080" spans="78:142">
      <c r="BZ5080" s="14"/>
      <c r="CA5080" s="109"/>
      <c r="CB5080"/>
      <c r="CF5080" s="71"/>
      <c r="CG5080" s="71"/>
      <c r="EJ5080" s="159"/>
      <c r="EK5080" s="160"/>
      <c r="EL5080" s="160"/>
    </row>
    <row r="5081" spans="78:142">
      <c r="BZ5081" s="14"/>
      <c r="CA5081" s="109"/>
      <c r="CB5081"/>
      <c r="CF5081" s="71"/>
      <c r="CG5081" s="71"/>
      <c r="EJ5081" s="159"/>
      <c r="EK5081" s="160"/>
      <c r="EL5081" s="160"/>
    </row>
    <row r="5082" spans="78:142">
      <c r="BZ5082" s="14"/>
      <c r="CA5082" s="109"/>
      <c r="CB5082"/>
      <c r="CF5082" s="71"/>
      <c r="CG5082" s="71"/>
      <c r="EJ5082" s="159"/>
      <c r="EK5082" s="160"/>
      <c r="EL5082" s="160"/>
    </row>
    <row r="5083" spans="78:142">
      <c r="BZ5083" s="14"/>
      <c r="CA5083" s="109"/>
      <c r="CB5083"/>
      <c r="CF5083" s="71"/>
      <c r="CG5083" s="71"/>
      <c r="EJ5083" s="159"/>
      <c r="EK5083" s="160"/>
      <c r="EL5083" s="160"/>
    </row>
    <row r="5084" spans="78:142">
      <c r="BZ5084" s="14"/>
      <c r="CA5084" s="109"/>
      <c r="CB5084"/>
      <c r="CF5084" s="71"/>
      <c r="CG5084" s="71"/>
      <c r="EJ5084" s="159"/>
      <c r="EK5084" s="160"/>
      <c r="EL5084" s="160"/>
    </row>
    <row r="5085" spans="78:142">
      <c r="BZ5085" s="14"/>
      <c r="CA5085" s="109"/>
      <c r="CB5085"/>
      <c r="CF5085" s="71"/>
      <c r="CG5085" s="71"/>
      <c r="EJ5085" s="159"/>
      <c r="EK5085" s="160"/>
      <c r="EL5085" s="160"/>
    </row>
    <row r="5086" spans="78:142">
      <c r="BZ5086" s="14"/>
      <c r="CA5086" s="109"/>
      <c r="CB5086"/>
      <c r="CF5086" s="71"/>
      <c r="CG5086" s="71"/>
      <c r="EJ5086" s="159"/>
      <c r="EK5086" s="160"/>
      <c r="EL5086" s="160"/>
    </row>
    <row r="5087" spans="78:142">
      <c r="BZ5087" s="14"/>
      <c r="CA5087" s="109"/>
      <c r="CB5087"/>
      <c r="CF5087" s="71"/>
      <c r="CG5087" s="71"/>
      <c r="EJ5087" s="159"/>
      <c r="EK5087" s="160"/>
      <c r="EL5087" s="160"/>
    </row>
    <row r="5088" spans="78:142">
      <c r="BZ5088" s="14"/>
      <c r="CA5088" s="109"/>
      <c r="CB5088"/>
      <c r="CF5088" s="71"/>
      <c r="CG5088" s="71"/>
      <c r="EJ5088" s="159"/>
      <c r="EK5088" s="160"/>
      <c r="EL5088" s="160"/>
    </row>
    <row r="5089" spans="78:142">
      <c r="BZ5089" s="14"/>
      <c r="CA5089" s="109"/>
      <c r="CB5089"/>
      <c r="CF5089" s="71"/>
      <c r="CG5089" s="71"/>
      <c r="EJ5089" s="159"/>
      <c r="EK5089" s="160"/>
      <c r="EL5089" s="160"/>
    </row>
    <row r="5090" spans="78:142">
      <c r="BZ5090" s="14"/>
      <c r="CA5090" s="109"/>
      <c r="CB5090"/>
      <c r="CF5090" s="71"/>
      <c r="CG5090" s="71"/>
      <c r="EJ5090" s="159"/>
      <c r="EK5090" s="160"/>
      <c r="EL5090" s="160"/>
    </row>
    <row r="5091" spans="78:142">
      <c r="BZ5091" s="14"/>
      <c r="CA5091" s="109"/>
      <c r="CB5091"/>
      <c r="CF5091" s="71"/>
      <c r="CG5091" s="71"/>
      <c r="EJ5091" s="159"/>
      <c r="EK5091" s="160"/>
      <c r="EL5091" s="160"/>
    </row>
    <row r="5092" spans="78:142">
      <c r="BZ5092" s="14"/>
      <c r="CA5092" s="109"/>
      <c r="CB5092"/>
      <c r="CF5092" s="71"/>
      <c r="CG5092" s="71"/>
      <c r="EJ5092" s="159"/>
      <c r="EK5092" s="160"/>
      <c r="EL5092" s="160"/>
    </row>
    <row r="5093" spans="78:142">
      <c r="BZ5093" s="14"/>
      <c r="CA5093" s="109"/>
      <c r="CB5093"/>
      <c r="CF5093" s="71"/>
      <c r="CG5093" s="71"/>
      <c r="EJ5093" s="159"/>
      <c r="EK5093" s="160"/>
      <c r="EL5093" s="160"/>
    </row>
    <row r="5094" spans="78:142">
      <c r="BZ5094" s="14"/>
      <c r="CA5094" s="109"/>
      <c r="CB5094"/>
      <c r="CF5094" s="71"/>
      <c r="CG5094" s="71"/>
      <c r="EJ5094" s="159"/>
      <c r="EK5094" s="160"/>
      <c r="EL5094" s="160"/>
    </row>
    <row r="5095" spans="78:142">
      <c r="BZ5095" s="14"/>
      <c r="CA5095" s="109"/>
      <c r="CB5095"/>
      <c r="CF5095" s="71"/>
      <c r="CG5095" s="71"/>
      <c r="EJ5095" s="159"/>
      <c r="EK5095" s="160"/>
      <c r="EL5095" s="160"/>
    </row>
    <row r="5096" spans="78:142">
      <c r="BZ5096" s="14"/>
      <c r="CA5096" s="109"/>
      <c r="CB5096"/>
      <c r="CF5096" s="71"/>
      <c r="CG5096" s="71"/>
      <c r="EJ5096" s="159"/>
      <c r="EK5096" s="160"/>
      <c r="EL5096" s="160"/>
    </row>
    <row r="5097" spans="78:142">
      <c r="BZ5097" s="14"/>
      <c r="CA5097" s="109"/>
      <c r="CB5097"/>
      <c r="CF5097" s="71"/>
      <c r="CG5097" s="71"/>
      <c r="EJ5097" s="159"/>
      <c r="EK5097" s="160"/>
      <c r="EL5097" s="160"/>
    </row>
    <row r="5098" spans="78:142">
      <c r="BZ5098" s="14"/>
      <c r="CA5098" s="109"/>
      <c r="CB5098"/>
      <c r="CF5098" s="71"/>
      <c r="CG5098" s="71"/>
      <c r="EJ5098" s="159"/>
      <c r="EK5098" s="160"/>
      <c r="EL5098" s="160"/>
    </row>
    <row r="5099" spans="78:142">
      <c r="BZ5099" s="14"/>
      <c r="CA5099" s="109"/>
      <c r="CB5099"/>
      <c r="CF5099" s="71"/>
      <c r="CG5099" s="71"/>
      <c r="EJ5099" s="159"/>
      <c r="EK5099" s="160"/>
      <c r="EL5099" s="160"/>
    </row>
    <row r="5100" spans="78:142">
      <c r="BZ5100" s="14"/>
      <c r="CA5100" s="109"/>
      <c r="CB5100"/>
      <c r="CF5100" s="71"/>
      <c r="CG5100" s="71"/>
      <c r="EJ5100" s="159"/>
      <c r="EK5100" s="160"/>
      <c r="EL5100" s="160"/>
    </row>
    <row r="5101" spans="78:142">
      <c r="BZ5101" s="14"/>
      <c r="CA5101" s="109"/>
      <c r="CB5101"/>
      <c r="CF5101" s="71"/>
      <c r="CG5101" s="71"/>
      <c r="EJ5101" s="159"/>
      <c r="EK5101" s="160"/>
      <c r="EL5101" s="160"/>
    </row>
    <row r="5102" spans="78:142">
      <c r="BZ5102" s="14"/>
      <c r="CA5102" s="109"/>
      <c r="CB5102"/>
      <c r="CF5102" s="71"/>
      <c r="CG5102" s="71"/>
      <c r="EJ5102" s="159"/>
      <c r="EK5102" s="160"/>
      <c r="EL5102" s="160"/>
    </row>
    <row r="5103" spans="78:142">
      <c r="BZ5103" s="14"/>
      <c r="CA5103" s="109"/>
      <c r="CB5103"/>
      <c r="CF5103" s="71"/>
      <c r="CG5103" s="71"/>
      <c r="EJ5103" s="159"/>
      <c r="EK5103" s="160"/>
      <c r="EL5103" s="160"/>
    </row>
    <row r="5104" spans="78:142">
      <c r="BZ5104" s="14"/>
      <c r="CA5104" s="109"/>
      <c r="CB5104"/>
      <c r="CF5104" s="71"/>
      <c r="CG5104" s="71"/>
      <c r="EJ5104" s="159"/>
      <c r="EK5104" s="160"/>
      <c r="EL5104" s="160"/>
    </row>
    <row r="5105" spans="78:142">
      <c r="BZ5105" s="14"/>
      <c r="CA5105" s="109"/>
      <c r="CB5105"/>
      <c r="CF5105" s="71"/>
      <c r="CG5105" s="71"/>
      <c r="EJ5105" s="159"/>
      <c r="EK5105" s="160"/>
      <c r="EL5105" s="160"/>
    </row>
    <row r="5106" spans="78:142">
      <c r="BZ5106" s="14"/>
      <c r="CA5106" s="109"/>
      <c r="CB5106"/>
      <c r="CF5106" s="71"/>
      <c r="CG5106" s="71"/>
      <c r="EJ5106" s="159"/>
      <c r="EK5106" s="160"/>
      <c r="EL5106" s="160"/>
    </row>
    <row r="5107" spans="78:142">
      <c r="BZ5107" s="14"/>
      <c r="CA5107" s="109"/>
      <c r="CB5107"/>
      <c r="CF5107" s="71"/>
      <c r="CG5107" s="71"/>
      <c r="EJ5107" s="159"/>
      <c r="EK5107" s="160"/>
      <c r="EL5107" s="160"/>
    </row>
    <row r="5108" spans="78:142">
      <c r="BZ5108" s="14"/>
      <c r="CA5108" s="109"/>
      <c r="CB5108"/>
      <c r="CF5108" s="71"/>
      <c r="CG5108" s="71"/>
      <c r="EJ5108" s="159"/>
      <c r="EK5108" s="160"/>
      <c r="EL5108" s="160"/>
    </row>
    <row r="5109" spans="78:142">
      <c r="BZ5109" s="14"/>
      <c r="CA5109" s="109"/>
      <c r="CB5109"/>
      <c r="CF5109" s="71"/>
      <c r="CG5109" s="71"/>
      <c r="EJ5109" s="159"/>
      <c r="EK5109" s="160"/>
      <c r="EL5109" s="160"/>
    </row>
    <row r="5110" spans="78:142">
      <c r="BZ5110" s="14"/>
      <c r="CA5110" s="109"/>
      <c r="CB5110"/>
      <c r="CF5110" s="71"/>
      <c r="CG5110" s="71"/>
      <c r="EJ5110" s="159"/>
      <c r="EK5110" s="160"/>
      <c r="EL5110" s="160"/>
    </row>
    <row r="5111" spans="78:142">
      <c r="BZ5111" s="14"/>
      <c r="CA5111" s="109"/>
      <c r="CB5111"/>
      <c r="CF5111" s="71"/>
      <c r="CG5111" s="71"/>
      <c r="EJ5111" s="159"/>
      <c r="EK5111" s="160"/>
      <c r="EL5111" s="160"/>
    </row>
    <row r="5112" spans="78:142">
      <c r="BZ5112" s="14"/>
      <c r="CA5112" s="109"/>
      <c r="CB5112"/>
      <c r="CF5112" s="71"/>
      <c r="CG5112" s="71"/>
      <c r="EJ5112" s="159"/>
      <c r="EK5112" s="160"/>
      <c r="EL5112" s="160"/>
    </row>
    <row r="5113" spans="78:142">
      <c r="BZ5113" s="14"/>
      <c r="CA5113" s="109"/>
      <c r="CB5113"/>
      <c r="CF5113" s="71"/>
      <c r="CG5113" s="71"/>
      <c r="EJ5113" s="159"/>
      <c r="EK5113" s="160"/>
      <c r="EL5113" s="160"/>
    </row>
    <row r="5114" spans="78:142">
      <c r="BZ5114" s="14"/>
      <c r="CA5114" s="109"/>
      <c r="CB5114"/>
      <c r="CF5114" s="71"/>
      <c r="CG5114" s="71"/>
      <c r="EJ5114" s="159"/>
      <c r="EK5114" s="160"/>
      <c r="EL5114" s="160"/>
    </row>
    <row r="5115" spans="78:142">
      <c r="BZ5115" s="14"/>
      <c r="CA5115" s="109"/>
      <c r="CB5115"/>
      <c r="CF5115" s="71"/>
      <c r="CG5115" s="71"/>
      <c r="EJ5115" s="159"/>
      <c r="EK5115" s="160"/>
      <c r="EL5115" s="160"/>
    </row>
    <row r="5116" spans="78:142">
      <c r="BZ5116" s="14"/>
      <c r="CA5116" s="109"/>
      <c r="CB5116"/>
      <c r="CF5116" s="71"/>
      <c r="CG5116" s="71"/>
      <c r="EJ5116" s="159"/>
      <c r="EK5116" s="160"/>
      <c r="EL5116" s="160"/>
    </row>
    <row r="5117" spans="78:142">
      <c r="BZ5117" s="14"/>
      <c r="CA5117" s="109"/>
      <c r="CB5117"/>
      <c r="CF5117" s="71"/>
      <c r="CG5117" s="71"/>
      <c r="EJ5117" s="159"/>
      <c r="EK5117" s="160"/>
      <c r="EL5117" s="160"/>
    </row>
    <row r="5118" spans="78:142">
      <c r="BZ5118" s="14"/>
      <c r="CA5118" s="109"/>
      <c r="CB5118"/>
      <c r="CF5118" s="71"/>
      <c r="CG5118" s="71"/>
      <c r="EJ5118" s="159"/>
      <c r="EK5118" s="160"/>
      <c r="EL5118" s="160"/>
    </row>
    <row r="5119" spans="78:142">
      <c r="BZ5119" s="14"/>
      <c r="CA5119" s="109"/>
      <c r="CB5119"/>
      <c r="CF5119" s="71"/>
      <c r="CG5119" s="71"/>
      <c r="EJ5119" s="159"/>
      <c r="EK5119" s="160"/>
      <c r="EL5119" s="160"/>
    </row>
    <row r="5120" spans="78:142">
      <c r="BZ5120" s="14"/>
      <c r="CA5120" s="109"/>
      <c r="CB5120"/>
      <c r="CF5120" s="71"/>
      <c r="CG5120" s="71"/>
      <c r="EJ5120" s="159"/>
      <c r="EK5120" s="160"/>
      <c r="EL5120" s="160"/>
    </row>
    <row r="5121" spans="78:142">
      <c r="BZ5121" s="14"/>
      <c r="CA5121" s="109"/>
      <c r="CB5121"/>
      <c r="CF5121" s="71"/>
      <c r="CG5121" s="71"/>
      <c r="EJ5121" s="159"/>
      <c r="EK5121" s="160"/>
      <c r="EL5121" s="160"/>
    </row>
    <row r="5122" spans="78:142">
      <c r="BZ5122" s="14"/>
      <c r="CA5122" s="109"/>
      <c r="CB5122"/>
      <c r="CF5122" s="71"/>
      <c r="CG5122" s="71"/>
      <c r="EJ5122" s="159"/>
      <c r="EK5122" s="160"/>
      <c r="EL5122" s="160"/>
    </row>
    <row r="5123" spans="78:142">
      <c r="BZ5123" s="14"/>
      <c r="CA5123" s="109"/>
      <c r="CB5123"/>
      <c r="CF5123" s="71"/>
      <c r="CG5123" s="71"/>
      <c r="EJ5123" s="159"/>
      <c r="EK5123" s="160"/>
      <c r="EL5123" s="160"/>
    </row>
    <row r="5124" spans="78:142">
      <c r="BZ5124" s="14"/>
      <c r="CA5124" s="109"/>
      <c r="CB5124"/>
      <c r="CF5124" s="71"/>
      <c r="CG5124" s="71"/>
      <c r="EJ5124" s="159"/>
      <c r="EK5124" s="160"/>
      <c r="EL5124" s="160"/>
    </row>
    <row r="5125" spans="78:142">
      <c r="BZ5125" s="14"/>
      <c r="CA5125" s="109"/>
      <c r="CB5125"/>
      <c r="CF5125" s="71"/>
      <c r="CG5125" s="71"/>
      <c r="EJ5125" s="159"/>
      <c r="EK5125" s="160"/>
      <c r="EL5125" s="160"/>
    </row>
    <row r="5126" spans="78:142">
      <c r="BZ5126" s="14"/>
      <c r="CA5126" s="109"/>
      <c r="CB5126"/>
      <c r="CF5126" s="71"/>
      <c r="CG5126" s="71"/>
      <c r="EJ5126" s="159"/>
      <c r="EK5126" s="160"/>
      <c r="EL5126" s="160"/>
    </row>
    <row r="5127" spans="78:142">
      <c r="BZ5127" s="14"/>
      <c r="CA5127" s="109"/>
      <c r="CB5127"/>
      <c r="CF5127" s="71"/>
      <c r="CG5127" s="71"/>
      <c r="EJ5127" s="159"/>
      <c r="EK5127" s="160"/>
      <c r="EL5127" s="160"/>
    </row>
    <row r="5128" spans="78:142">
      <c r="BZ5128" s="14"/>
      <c r="CA5128" s="109"/>
      <c r="CB5128"/>
      <c r="CF5128" s="71"/>
      <c r="CG5128" s="71"/>
      <c r="EJ5128" s="159"/>
      <c r="EK5128" s="160"/>
      <c r="EL5128" s="160"/>
    </row>
    <row r="5129" spans="78:142">
      <c r="BZ5129" s="14"/>
      <c r="CA5129" s="109"/>
      <c r="CB5129"/>
      <c r="CF5129" s="71"/>
      <c r="CG5129" s="71"/>
      <c r="EJ5129" s="159"/>
      <c r="EK5129" s="160"/>
      <c r="EL5129" s="160"/>
    </row>
    <row r="5130" spans="78:142">
      <c r="BZ5130" s="14"/>
      <c r="CA5130" s="109"/>
      <c r="CB5130"/>
      <c r="CF5130" s="71"/>
      <c r="CG5130" s="71"/>
      <c r="EJ5130" s="159"/>
      <c r="EK5130" s="160"/>
      <c r="EL5130" s="160"/>
    </row>
    <row r="5131" spans="78:142">
      <c r="BZ5131" s="14"/>
      <c r="CA5131" s="109"/>
      <c r="CB5131"/>
      <c r="CF5131" s="71"/>
      <c r="CG5131" s="71"/>
      <c r="EJ5131" s="159"/>
      <c r="EK5131" s="160"/>
      <c r="EL5131" s="160"/>
    </row>
    <row r="5132" spans="78:142">
      <c r="BZ5132" s="14"/>
      <c r="CA5132" s="109"/>
      <c r="CB5132"/>
      <c r="CF5132" s="71"/>
      <c r="CG5132" s="71"/>
      <c r="EJ5132" s="159"/>
      <c r="EK5132" s="160"/>
      <c r="EL5132" s="160"/>
    </row>
    <row r="5133" spans="78:142">
      <c r="BZ5133" s="14"/>
      <c r="CA5133" s="109"/>
      <c r="CB5133"/>
      <c r="CF5133" s="71"/>
      <c r="CG5133" s="71"/>
      <c r="EJ5133" s="159"/>
      <c r="EK5133" s="160"/>
      <c r="EL5133" s="160"/>
    </row>
    <row r="5134" spans="78:142">
      <c r="BZ5134" s="14"/>
      <c r="CA5134" s="109"/>
      <c r="CB5134"/>
      <c r="CF5134" s="71"/>
      <c r="CG5134" s="71"/>
      <c r="EJ5134" s="159"/>
      <c r="EK5134" s="160"/>
      <c r="EL5134" s="160"/>
    </row>
    <row r="5135" spans="78:142">
      <c r="BZ5135" s="14"/>
      <c r="CA5135" s="109"/>
      <c r="CB5135"/>
      <c r="CF5135" s="71"/>
      <c r="CG5135" s="71"/>
      <c r="EJ5135" s="159"/>
      <c r="EK5135" s="160"/>
      <c r="EL5135" s="160"/>
    </row>
    <row r="5136" spans="78:142">
      <c r="BZ5136" s="14"/>
      <c r="CA5136" s="109"/>
      <c r="CB5136"/>
      <c r="CF5136" s="71"/>
      <c r="CG5136" s="71"/>
      <c r="EJ5136" s="159"/>
      <c r="EK5136" s="160"/>
      <c r="EL5136" s="160"/>
    </row>
    <row r="5137" spans="78:142">
      <c r="BZ5137" s="14"/>
      <c r="CA5137" s="109"/>
      <c r="CB5137"/>
      <c r="CF5137" s="71"/>
      <c r="CG5137" s="71"/>
      <c r="EJ5137" s="159"/>
      <c r="EK5137" s="160"/>
      <c r="EL5137" s="160"/>
    </row>
    <row r="5138" spans="78:142">
      <c r="BZ5138" s="14"/>
      <c r="CA5138" s="109"/>
      <c r="CB5138"/>
      <c r="CF5138" s="71"/>
      <c r="CG5138" s="71"/>
      <c r="EJ5138" s="159"/>
      <c r="EK5138" s="160"/>
      <c r="EL5138" s="160"/>
    </row>
    <row r="5139" spans="78:142">
      <c r="BZ5139" s="14"/>
      <c r="CA5139" s="109"/>
      <c r="CB5139"/>
      <c r="CF5139" s="71"/>
      <c r="CG5139" s="71"/>
      <c r="EJ5139" s="159"/>
      <c r="EK5139" s="160"/>
      <c r="EL5139" s="160"/>
    </row>
    <row r="5140" spans="78:142">
      <c r="BZ5140" s="14"/>
      <c r="CA5140" s="109"/>
      <c r="CB5140"/>
      <c r="CF5140" s="71"/>
      <c r="CG5140" s="71"/>
      <c r="EJ5140" s="159"/>
      <c r="EK5140" s="160"/>
      <c r="EL5140" s="160"/>
    </row>
    <row r="5141" spans="78:142">
      <c r="BZ5141" s="14"/>
      <c r="CA5141" s="109"/>
      <c r="CB5141"/>
      <c r="CF5141" s="71"/>
      <c r="CG5141" s="71"/>
      <c r="EJ5141" s="159"/>
      <c r="EK5141" s="160"/>
      <c r="EL5141" s="160"/>
    </row>
    <row r="5142" spans="78:142">
      <c r="BZ5142" s="14"/>
      <c r="CA5142" s="109"/>
      <c r="CB5142"/>
      <c r="CF5142" s="71"/>
      <c r="CG5142" s="71"/>
      <c r="EJ5142" s="159"/>
      <c r="EK5142" s="160"/>
      <c r="EL5142" s="160"/>
    </row>
    <row r="5143" spans="78:142">
      <c r="BZ5143" s="14"/>
      <c r="CA5143" s="109"/>
      <c r="CB5143"/>
      <c r="CF5143" s="71"/>
      <c r="CG5143" s="71"/>
      <c r="EJ5143" s="159"/>
      <c r="EK5143" s="160"/>
      <c r="EL5143" s="160"/>
    </row>
    <row r="5144" spans="78:142">
      <c r="BZ5144" s="14"/>
      <c r="CA5144" s="109"/>
      <c r="CB5144"/>
      <c r="CF5144" s="71"/>
      <c r="CG5144" s="71"/>
      <c r="EJ5144" s="159"/>
      <c r="EK5144" s="160"/>
      <c r="EL5144" s="160"/>
    </row>
    <row r="5145" spans="78:142">
      <c r="BZ5145" s="14"/>
      <c r="CA5145" s="109"/>
      <c r="CB5145"/>
      <c r="CF5145" s="71"/>
      <c r="CG5145" s="71"/>
      <c r="EJ5145" s="159"/>
      <c r="EK5145" s="160"/>
      <c r="EL5145" s="160"/>
    </row>
    <row r="5146" spans="78:142">
      <c r="BZ5146" s="14"/>
      <c r="CA5146" s="109"/>
      <c r="CB5146"/>
      <c r="CF5146" s="71"/>
      <c r="CG5146" s="71"/>
      <c r="EJ5146" s="159"/>
      <c r="EK5146" s="160"/>
      <c r="EL5146" s="160"/>
    </row>
    <row r="5147" spans="78:142">
      <c r="BZ5147" s="14"/>
      <c r="CA5147" s="109"/>
      <c r="CB5147"/>
      <c r="CF5147" s="71"/>
      <c r="CG5147" s="71"/>
      <c r="EJ5147" s="159"/>
      <c r="EK5147" s="160"/>
      <c r="EL5147" s="160"/>
    </row>
    <row r="5148" spans="78:142">
      <c r="BZ5148" s="14"/>
      <c r="CA5148" s="109"/>
      <c r="CB5148"/>
      <c r="CF5148" s="71"/>
      <c r="CG5148" s="71"/>
      <c r="EJ5148" s="159"/>
      <c r="EK5148" s="160"/>
      <c r="EL5148" s="160"/>
    </row>
    <row r="5149" spans="78:142">
      <c r="BZ5149" s="14"/>
      <c r="CA5149" s="109"/>
      <c r="CB5149"/>
      <c r="CF5149" s="71"/>
      <c r="CG5149" s="71"/>
      <c r="EJ5149" s="159"/>
      <c r="EK5149" s="160"/>
      <c r="EL5149" s="160"/>
    </row>
    <row r="5150" spans="78:142">
      <c r="BZ5150" s="14"/>
      <c r="CA5150" s="109"/>
      <c r="CB5150"/>
      <c r="CF5150" s="71"/>
      <c r="CG5150" s="71"/>
      <c r="EJ5150" s="159"/>
      <c r="EK5150" s="160"/>
      <c r="EL5150" s="160"/>
    </row>
    <row r="5151" spans="78:142">
      <c r="BZ5151" s="14"/>
      <c r="CA5151" s="109"/>
      <c r="CB5151"/>
      <c r="CF5151" s="71"/>
      <c r="CG5151" s="71"/>
      <c r="EJ5151" s="159"/>
      <c r="EK5151" s="160"/>
      <c r="EL5151" s="160"/>
    </row>
    <row r="5152" spans="78:142">
      <c r="BZ5152" s="14"/>
      <c r="CA5152" s="109"/>
      <c r="CB5152"/>
      <c r="CF5152" s="71"/>
      <c r="CG5152" s="71"/>
      <c r="EJ5152" s="159"/>
      <c r="EK5152" s="160"/>
      <c r="EL5152" s="160"/>
    </row>
    <row r="5153" spans="78:142">
      <c r="BZ5153" s="14"/>
      <c r="CA5153" s="109"/>
      <c r="CB5153"/>
      <c r="CF5153" s="71"/>
      <c r="CG5153" s="71"/>
      <c r="EJ5153" s="159"/>
      <c r="EK5153" s="160"/>
      <c r="EL5153" s="160"/>
    </row>
    <row r="5154" spans="78:142">
      <c r="BZ5154" s="14"/>
      <c r="CA5154" s="109"/>
      <c r="CB5154"/>
      <c r="CF5154" s="71"/>
      <c r="CG5154" s="71"/>
      <c r="EJ5154" s="159"/>
      <c r="EK5154" s="160"/>
      <c r="EL5154" s="160"/>
    </row>
    <row r="5155" spans="78:142">
      <c r="BZ5155" s="14"/>
      <c r="CA5155" s="109"/>
      <c r="CB5155"/>
      <c r="CF5155" s="71"/>
      <c r="CG5155" s="71"/>
      <c r="EJ5155" s="159"/>
      <c r="EK5155" s="160"/>
      <c r="EL5155" s="160"/>
    </row>
    <row r="5156" spans="78:142">
      <c r="BZ5156" s="14"/>
      <c r="CA5156" s="109"/>
      <c r="CB5156"/>
      <c r="CF5156" s="71"/>
      <c r="CG5156" s="71"/>
      <c r="EJ5156" s="159"/>
      <c r="EK5156" s="160"/>
      <c r="EL5156" s="160"/>
    </row>
    <row r="5157" spans="78:142">
      <c r="BZ5157" s="14"/>
      <c r="CA5157" s="109"/>
      <c r="CB5157"/>
      <c r="CF5157" s="71"/>
      <c r="CG5157" s="71"/>
      <c r="EJ5157" s="159"/>
      <c r="EK5157" s="160"/>
      <c r="EL5157" s="160"/>
    </row>
    <row r="5158" spans="78:142">
      <c r="BZ5158" s="14"/>
      <c r="CA5158" s="109"/>
      <c r="CB5158"/>
      <c r="CF5158" s="71"/>
      <c r="CG5158" s="71"/>
      <c r="EJ5158" s="159"/>
      <c r="EK5158" s="160"/>
      <c r="EL5158" s="160"/>
    </row>
    <row r="5159" spans="78:142">
      <c r="BZ5159" s="14"/>
      <c r="CA5159" s="109"/>
      <c r="CB5159"/>
      <c r="CF5159" s="71"/>
      <c r="CG5159" s="71"/>
      <c r="EJ5159" s="159"/>
      <c r="EK5159" s="160"/>
      <c r="EL5159" s="160"/>
    </row>
    <row r="5160" spans="78:142">
      <c r="BZ5160" s="14"/>
      <c r="CA5160" s="109"/>
      <c r="CB5160"/>
      <c r="CF5160" s="71"/>
      <c r="CG5160" s="71"/>
      <c r="EJ5160" s="159"/>
      <c r="EK5160" s="160"/>
      <c r="EL5160" s="160"/>
    </row>
    <row r="5161" spans="78:142">
      <c r="BZ5161" s="14"/>
      <c r="CA5161" s="109"/>
      <c r="CB5161"/>
      <c r="CF5161" s="71"/>
      <c r="CG5161" s="71"/>
      <c r="EJ5161" s="159"/>
      <c r="EK5161" s="160"/>
      <c r="EL5161" s="160"/>
    </row>
    <row r="5162" spans="78:142">
      <c r="BZ5162" s="14"/>
      <c r="CA5162" s="109"/>
      <c r="CB5162"/>
      <c r="CF5162" s="71"/>
      <c r="CG5162" s="71"/>
      <c r="EJ5162" s="159"/>
      <c r="EK5162" s="160"/>
      <c r="EL5162" s="160"/>
    </row>
    <row r="5163" spans="78:142">
      <c r="BZ5163" s="14"/>
      <c r="CA5163" s="109"/>
      <c r="CB5163"/>
      <c r="CF5163" s="71"/>
      <c r="CG5163" s="71"/>
      <c r="EJ5163" s="159"/>
      <c r="EK5163" s="160"/>
      <c r="EL5163" s="160"/>
    </row>
    <row r="5164" spans="78:142">
      <c r="BZ5164" s="14"/>
      <c r="CA5164" s="109"/>
      <c r="CB5164"/>
      <c r="CF5164" s="71"/>
      <c r="CG5164" s="71"/>
      <c r="EJ5164" s="159"/>
      <c r="EK5164" s="160"/>
      <c r="EL5164" s="160"/>
    </row>
    <row r="5165" spans="78:142">
      <c r="BZ5165" s="14"/>
      <c r="CA5165" s="109"/>
      <c r="CB5165"/>
      <c r="CF5165" s="71"/>
      <c r="CG5165" s="71"/>
      <c r="EJ5165" s="159"/>
      <c r="EK5165" s="160"/>
      <c r="EL5165" s="160"/>
    </row>
    <row r="5166" spans="78:142">
      <c r="BZ5166" s="14"/>
      <c r="CA5166" s="109"/>
      <c r="CB5166"/>
      <c r="CF5166" s="71"/>
      <c r="CG5166" s="71"/>
      <c r="EJ5166" s="159"/>
      <c r="EK5166" s="160"/>
      <c r="EL5166" s="160"/>
    </row>
    <row r="5167" spans="78:142">
      <c r="BZ5167" s="14"/>
      <c r="CA5167" s="109"/>
      <c r="CB5167"/>
      <c r="CF5167" s="71"/>
      <c r="CG5167" s="71"/>
      <c r="EJ5167" s="159"/>
      <c r="EK5167" s="160"/>
      <c r="EL5167" s="160"/>
    </row>
    <row r="5168" spans="78:142">
      <c r="BZ5168" s="14"/>
      <c r="CA5168" s="109"/>
      <c r="CB5168"/>
      <c r="CF5168" s="71"/>
      <c r="CG5168" s="71"/>
      <c r="EJ5168" s="159"/>
      <c r="EK5168" s="160"/>
      <c r="EL5168" s="160"/>
    </row>
    <row r="5169" spans="78:142">
      <c r="BZ5169" s="14"/>
      <c r="CA5169" s="109"/>
      <c r="CB5169"/>
      <c r="CF5169" s="71"/>
      <c r="CG5169" s="71"/>
      <c r="EJ5169" s="159"/>
      <c r="EK5169" s="160"/>
      <c r="EL5169" s="160"/>
    </row>
    <row r="5170" spans="78:142">
      <c r="BZ5170" s="14"/>
      <c r="CA5170" s="109"/>
      <c r="CB5170"/>
      <c r="CF5170" s="71"/>
      <c r="CG5170" s="71"/>
      <c r="EJ5170" s="159"/>
      <c r="EK5170" s="160"/>
      <c r="EL5170" s="160"/>
    </row>
    <row r="5171" spans="78:142">
      <c r="BZ5171" s="14"/>
      <c r="CA5171" s="109"/>
      <c r="CB5171"/>
      <c r="CF5171" s="71"/>
      <c r="CG5171" s="71"/>
      <c r="EJ5171" s="159"/>
      <c r="EK5171" s="160"/>
      <c r="EL5171" s="160"/>
    </row>
    <row r="5172" spans="78:142">
      <c r="BZ5172" s="14"/>
      <c r="CA5172" s="109"/>
      <c r="CB5172"/>
      <c r="CF5172" s="71"/>
      <c r="CG5172" s="71"/>
      <c r="EJ5172" s="159"/>
      <c r="EK5172" s="160"/>
      <c r="EL5172" s="160"/>
    </row>
    <row r="5173" spans="78:142">
      <c r="BZ5173" s="14"/>
      <c r="CA5173" s="109"/>
      <c r="CB5173"/>
      <c r="CF5173" s="71"/>
      <c r="CG5173" s="71"/>
      <c r="EJ5173" s="159"/>
      <c r="EK5173" s="160"/>
      <c r="EL5173" s="160"/>
    </row>
    <row r="5174" spans="78:142">
      <c r="BZ5174" s="14"/>
      <c r="CA5174" s="109"/>
      <c r="CB5174"/>
      <c r="CF5174" s="71"/>
      <c r="CG5174" s="71"/>
      <c r="EJ5174" s="159"/>
      <c r="EK5174" s="160"/>
      <c r="EL5174" s="160"/>
    </row>
    <row r="5175" spans="78:142">
      <c r="BZ5175" s="14"/>
      <c r="CA5175" s="109"/>
      <c r="CB5175"/>
      <c r="CF5175" s="71"/>
      <c r="CG5175" s="71"/>
      <c r="EJ5175" s="159"/>
      <c r="EK5175" s="160"/>
      <c r="EL5175" s="160"/>
    </row>
    <row r="5176" spans="78:142">
      <c r="BZ5176" s="14"/>
      <c r="CA5176" s="109"/>
      <c r="CB5176"/>
      <c r="CF5176" s="71"/>
      <c r="CG5176" s="71"/>
      <c r="EJ5176" s="159"/>
      <c r="EK5176" s="160"/>
      <c r="EL5176" s="160"/>
    </row>
    <row r="5177" spans="78:142">
      <c r="BZ5177" s="14"/>
      <c r="CA5177" s="109"/>
      <c r="CB5177"/>
      <c r="CF5177" s="71"/>
      <c r="CG5177" s="71"/>
      <c r="EJ5177" s="159"/>
      <c r="EK5177" s="160"/>
      <c r="EL5177" s="160"/>
    </row>
    <row r="5178" spans="78:142">
      <c r="BZ5178" s="14"/>
      <c r="CA5178" s="109"/>
      <c r="CB5178"/>
      <c r="CF5178" s="71"/>
      <c r="CG5178" s="71"/>
      <c r="EJ5178" s="159"/>
      <c r="EK5178" s="160"/>
      <c r="EL5178" s="160"/>
    </row>
    <row r="5179" spans="78:142">
      <c r="BZ5179" s="14"/>
      <c r="CA5179" s="109"/>
      <c r="CB5179"/>
      <c r="CF5179" s="71"/>
      <c r="CG5179" s="71"/>
      <c r="EJ5179" s="159"/>
      <c r="EK5179" s="160"/>
      <c r="EL5179" s="160"/>
    </row>
    <row r="5180" spans="78:142">
      <c r="BZ5180" s="14"/>
      <c r="CA5180" s="109"/>
      <c r="CB5180"/>
      <c r="CF5180" s="71"/>
      <c r="CG5180" s="71"/>
      <c r="EJ5180" s="159"/>
      <c r="EK5180" s="160"/>
      <c r="EL5180" s="160"/>
    </row>
    <row r="5181" spans="78:142">
      <c r="BZ5181" s="14"/>
      <c r="CA5181" s="109"/>
      <c r="CB5181"/>
      <c r="CF5181" s="71"/>
      <c r="CG5181" s="71"/>
      <c r="EJ5181" s="159"/>
      <c r="EK5181" s="160"/>
      <c r="EL5181" s="160"/>
    </row>
    <row r="5182" spans="78:142">
      <c r="BZ5182" s="14"/>
      <c r="CA5182" s="109"/>
      <c r="CB5182"/>
      <c r="CF5182" s="71"/>
      <c r="CG5182" s="71"/>
      <c r="EJ5182" s="159"/>
      <c r="EK5182" s="160"/>
      <c r="EL5182" s="160"/>
    </row>
    <row r="5183" spans="78:142">
      <c r="BZ5183" s="14"/>
      <c r="CA5183" s="109"/>
      <c r="CB5183"/>
      <c r="CF5183" s="71"/>
      <c r="CG5183" s="71"/>
      <c r="EJ5183" s="159"/>
      <c r="EK5183" s="160"/>
      <c r="EL5183" s="160"/>
    </row>
    <row r="5184" spans="78:142">
      <c r="BZ5184" s="14"/>
      <c r="CA5184" s="109"/>
      <c r="CB5184"/>
      <c r="CF5184" s="71"/>
      <c r="CG5184" s="71"/>
      <c r="EJ5184" s="159"/>
      <c r="EK5184" s="160"/>
      <c r="EL5184" s="160"/>
    </row>
    <row r="5185" spans="78:142">
      <c r="BZ5185" s="14"/>
      <c r="CA5185" s="109"/>
      <c r="CB5185"/>
      <c r="CF5185" s="71"/>
      <c r="CG5185" s="71"/>
      <c r="EJ5185" s="159"/>
      <c r="EK5185" s="160"/>
      <c r="EL5185" s="160"/>
    </row>
    <row r="5186" spans="78:142">
      <c r="BZ5186" s="14"/>
      <c r="CA5186" s="109"/>
      <c r="CB5186"/>
      <c r="CF5186" s="71"/>
      <c r="CG5186" s="71"/>
      <c r="EJ5186" s="159"/>
      <c r="EK5186" s="160"/>
      <c r="EL5186" s="160"/>
    </row>
    <row r="5187" spans="78:142">
      <c r="BZ5187" s="14"/>
      <c r="CA5187" s="109"/>
      <c r="CB5187"/>
      <c r="CF5187" s="71"/>
      <c r="CG5187" s="71"/>
      <c r="EJ5187" s="159"/>
      <c r="EK5187" s="160"/>
      <c r="EL5187" s="160"/>
    </row>
    <row r="5188" spans="78:142">
      <c r="BZ5188" s="14"/>
      <c r="CA5188" s="109"/>
      <c r="CB5188"/>
      <c r="CF5188" s="71"/>
      <c r="CG5188" s="71"/>
      <c r="EJ5188" s="159"/>
      <c r="EK5188" s="160"/>
      <c r="EL5188" s="160"/>
    </row>
    <row r="5189" spans="78:142">
      <c r="BZ5189" s="14"/>
      <c r="CA5189" s="109"/>
      <c r="CB5189"/>
      <c r="CF5189" s="71"/>
      <c r="CG5189" s="71"/>
      <c r="EJ5189" s="159"/>
      <c r="EK5189" s="160"/>
      <c r="EL5189" s="160"/>
    </row>
    <row r="5190" spans="78:142">
      <c r="BZ5190" s="14"/>
      <c r="CA5190" s="109"/>
      <c r="CB5190"/>
      <c r="CF5190" s="71"/>
      <c r="CG5190" s="71"/>
      <c r="EJ5190" s="159"/>
      <c r="EK5190" s="160"/>
      <c r="EL5190" s="160"/>
    </row>
    <row r="5191" spans="78:142">
      <c r="BZ5191" s="14"/>
      <c r="CA5191" s="109"/>
      <c r="CB5191"/>
      <c r="CF5191" s="71"/>
      <c r="CG5191" s="71"/>
      <c r="EJ5191" s="159"/>
      <c r="EK5191" s="160"/>
      <c r="EL5191" s="160"/>
    </row>
    <row r="5192" spans="78:142">
      <c r="BZ5192" s="14"/>
      <c r="CA5192" s="109"/>
      <c r="CB5192"/>
      <c r="CF5192" s="71"/>
      <c r="CG5192" s="71"/>
      <c r="EJ5192" s="159"/>
      <c r="EK5192" s="160"/>
      <c r="EL5192" s="160"/>
    </row>
    <row r="5193" spans="78:142">
      <c r="BZ5193" s="14"/>
      <c r="CA5193" s="109"/>
      <c r="CB5193"/>
      <c r="CF5193" s="71"/>
      <c r="CG5193" s="71"/>
      <c r="EJ5193" s="159"/>
      <c r="EK5193" s="160"/>
      <c r="EL5193" s="160"/>
    </row>
    <row r="5194" spans="78:142">
      <c r="BZ5194" s="14"/>
      <c r="CA5194" s="109"/>
      <c r="CB5194"/>
      <c r="CF5194" s="71"/>
      <c r="CG5194" s="71"/>
      <c r="EJ5194" s="159"/>
      <c r="EK5194" s="160"/>
      <c r="EL5194" s="160"/>
    </row>
    <row r="5195" spans="78:142">
      <c r="BZ5195" s="14"/>
      <c r="CA5195" s="109"/>
      <c r="CB5195"/>
      <c r="CF5195" s="71"/>
      <c r="CG5195" s="71"/>
      <c r="EJ5195" s="159"/>
      <c r="EK5195" s="160"/>
      <c r="EL5195" s="160"/>
    </row>
    <row r="5196" spans="78:142">
      <c r="BZ5196" s="14"/>
      <c r="CA5196" s="109"/>
      <c r="CB5196"/>
      <c r="CF5196" s="71"/>
      <c r="CG5196" s="71"/>
      <c r="EJ5196" s="159"/>
      <c r="EK5196" s="160"/>
      <c r="EL5196" s="160"/>
    </row>
    <row r="5197" spans="78:142">
      <c r="BZ5197" s="14"/>
      <c r="CA5197" s="109"/>
      <c r="CB5197"/>
      <c r="CF5197" s="71"/>
      <c r="CG5197" s="71"/>
      <c r="EJ5197" s="159"/>
      <c r="EK5197" s="160"/>
      <c r="EL5197" s="160"/>
    </row>
    <row r="5198" spans="78:142">
      <c r="BZ5198" s="14"/>
      <c r="CA5198" s="109"/>
      <c r="CB5198"/>
      <c r="CF5198" s="71"/>
      <c r="CG5198" s="71"/>
      <c r="EJ5198" s="159"/>
      <c r="EK5198" s="160"/>
      <c r="EL5198" s="160"/>
    </row>
    <row r="5199" spans="78:142">
      <c r="BZ5199" s="14"/>
      <c r="CA5199" s="109"/>
      <c r="CB5199"/>
      <c r="CF5199" s="71"/>
      <c r="CG5199" s="71"/>
      <c r="EJ5199" s="159"/>
      <c r="EK5199" s="160"/>
      <c r="EL5199" s="160"/>
    </row>
    <row r="5200" spans="78:142">
      <c r="BZ5200" s="14"/>
      <c r="CA5200" s="109"/>
      <c r="CB5200"/>
      <c r="CF5200" s="71"/>
      <c r="CG5200" s="71"/>
      <c r="EJ5200" s="159"/>
      <c r="EK5200" s="160"/>
      <c r="EL5200" s="160"/>
    </row>
    <row r="5201" spans="78:142">
      <c r="BZ5201" s="14"/>
      <c r="CA5201" s="109"/>
      <c r="CB5201"/>
      <c r="CF5201" s="71"/>
      <c r="CG5201" s="71"/>
      <c r="EJ5201" s="159"/>
      <c r="EK5201" s="160"/>
      <c r="EL5201" s="160"/>
    </row>
    <row r="5202" spans="78:142">
      <c r="BZ5202" s="14"/>
      <c r="CA5202" s="109"/>
      <c r="CB5202"/>
      <c r="CF5202" s="71"/>
      <c r="CG5202" s="71"/>
      <c r="EJ5202" s="159"/>
      <c r="EK5202" s="160"/>
      <c r="EL5202" s="160"/>
    </row>
    <row r="5203" spans="78:142">
      <c r="BZ5203" s="14"/>
      <c r="CA5203" s="109"/>
      <c r="CB5203"/>
      <c r="CF5203" s="71"/>
      <c r="CG5203" s="71"/>
      <c r="EJ5203" s="159"/>
      <c r="EK5203" s="160"/>
      <c r="EL5203" s="160"/>
    </row>
    <row r="5204" spans="78:142">
      <c r="BZ5204" s="14"/>
      <c r="CA5204" s="109"/>
      <c r="CB5204"/>
      <c r="CF5204" s="71"/>
      <c r="CG5204" s="71"/>
      <c r="EJ5204" s="159"/>
      <c r="EK5204" s="160"/>
      <c r="EL5204" s="160"/>
    </row>
    <row r="5205" spans="78:142">
      <c r="BZ5205" s="14"/>
      <c r="CA5205" s="109"/>
      <c r="CB5205"/>
      <c r="CF5205" s="71"/>
      <c r="CG5205" s="71"/>
      <c r="EJ5205" s="159"/>
      <c r="EK5205" s="160"/>
      <c r="EL5205" s="160"/>
    </row>
    <row r="5206" spans="78:142">
      <c r="BZ5206" s="14"/>
      <c r="CA5206" s="109"/>
      <c r="CB5206"/>
      <c r="CF5206" s="71"/>
      <c r="CG5206" s="71"/>
      <c r="EJ5206" s="159"/>
      <c r="EK5206" s="160"/>
      <c r="EL5206" s="160"/>
    </row>
    <row r="5207" spans="78:142">
      <c r="BZ5207" s="14"/>
      <c r="CA5207" s="109"/>
      <c r="CB5207"/>
      <c r="CF5207" s="71"/>
      <c r="CG5207" s="71"/>
      <c r="EJ5207" s="159"/>
      <c r="EK5207" s="160"/>
      <c r="EL5207" s="160"/>
    </row>
    <row r="5208" spans="78:142">
      <c r="BZ5208" s="14"/>
      <c r="CA5208" s="109"/>
      <c r="CB5208"/>
      <c r="CF5208" s="71"/>
      <c r="CG5208" s="71"/>
      <c r="EJ5208" s="159"/>
      <c r="EK5208" s="160"/>
      <c r="EL5208" s="160"/>
    </row>
    <row r="5209" spans="78:142">
      <c r="BZ5209" s="14"/>
      <c r="CA5209" s="109"/>
      <c r="CB5209"/>
      <c r="CF5209" s="71"/>
      <c r="CG5209" s="71"/>
      <c r="EJ5209" s="159"/>
      <c r="EK5209" s="160"/>
      <c r="EL5209" s="160"/>
    </row>
    <row r="5210" spans="78:142">
      <c r="BZ5210" s="14"/>
      <c r="CA5210" s="109"/>
      <c r="CB5210"/>
      <c r="CF5210" s="71"/>
      <c r="CG5210" s="71"/>
      <c r="EJ5210" s="159"/>
      <c r="EK5210" s="160"/>
      <c r="EL5210" s="160"/>
    </row>
    <row r="5211" spans="78:142">
      <c r="BZ5211" s="14"/>
      <c r="CA5211" s="109"/>
      <c r="CB5211"/>
      <c r="CF5211" s="71"/>
      <c r="CG5211" s="71"/>
      <c r="EJ5211" s="159"/>
      <c r="EK5211" s="160"/>
      <c r="EL5211" s="160"/>
    </row>
    <row r="5212" spans="78:142">
      <c r="BZ5212" s="14"/>
      <c r="CA5212" s="109"/>
      <c r="CB5212"/>
      <c r="CF5212" s="71"/>
      <c r="CG5212" s="71"/>
      <c r="EJ5212" s="159"/>
      <c r="EK5212" s="160"/>
      <c r="EL5212" s="160"/>
    </row>
    <row r="5213" spans="78:142">
      <c r="BZ5213" s="14"/>
      <c r="CA5213" s="109"/>
      <c r="CB5213"/>
      <c r="CF5213" s="71"/>
      <c r="CG5213" s="71"/>
      <c r="EJ5213" s="159"/>
      <c r="EK5213" s="160"/>
      <c r="EL5213" s="160"/>
    </row>
    <row r="5214" spans="78:142">
      <c r="BZ5214" s="14"/>
      <c r="CA5214" s="109"/>
      <c r="CB5214"/>
      <c r="CF5214" s="71"/>
      <c r="CG5214" s="71"/>
      <c r="EJ5214" s="159"/>
      <c r="EK5214" s="160"/>
      <c r="EL5214" s="160"/>
    </row>
    <row r="5215" spans="78:142">
      <c r="BZ5215" s="14"/>
      <c r="CA5215" s="109"/>
      <c r="CB5215"/>
      <c r="CF5215" s="71"/>
      <c r="CG5215" s="71"/>
      <c r="EJ5215" s="159"/>
      <c r="EK5215" s="160"/>
      <c r="EL5215" s="160"/>
    </row>
    <row r="5216" spans="78:142">
      <c r="BZ5216" s="14"/>
      <c r="CA5216" s="109"/>
      <c r="CB5216"/>
      <c r="CF5216" s="71"/>
      <c r="CG5216" s="71"/>
      <c r="EJ5216" s="159"/>
      <c r="EK5216" s="160"/>
      <c r="EL5216" s="160"/>
    </row>
    <row r="5217" spans="78:142">
      <c r="BZ5217" s="14"/>
      <c r="CA5217" s="109"/>
      <c r="CB5217"/>
      <c r="CF5217" s="71"/>
      <c r="CG5217" s="71"/>
      <c r="EJ5217" s="159"/>
      <c r="EK5217" s="160"/>
      <c r="EL5217" s="160"/>
    </row>
    <row r="5218" spans="78:142">
      <c r="BZ5218" s="14"/>
      <c r="CA5218" s="109"/>
      <c r="CB5218"/>
      <c r="CF5218" s="71"/>
      <c r="CG5218" s="71"/>
      <c r="EJ5218" s="159"/>
      <c r="EK5218" s="160"/>
      <c r="EL5218" s="160"/>
    </row>
    <row r="5219" spans="78:142">
      <c r="BZ5219" s="14"/>
      <c r="CA5219" s="109"/>
      <c r="CB5219"/>
      <c r="CF5219" s="71"/>
      <c r="CG5219" s="71"/>
      <c r="EJ5219" s="159"/>
      <c r="EK5219" s="160"/>
      <c r="EL5219" s="160"/>
    </row>
    <row r="5220" spans="78:142">
      <c r="BZ5220" s="14"/>
      <c r="CA5220" s="109"/>
      <c r="CB5220"/>
      <c r="CF5220" s="71"/>
      <c r="CG5220" s="71"/>
      <c r="EJ5220" s="159"/>
      <c r="EK5220" s="160"/>
      <c r="EL5220" s="160"/>
    </row>
    <row r="5221" spans="78:142">
      <c r="BZ5221" s="14"/>
      <c r="CA5221" s="109"/>
      <c r="CB5221"/>
      <c r="CF5221" s="71"/>
      <c r="CG5221" s="71"/>
      <c r="EJ5221" s="159"/>
      <c r="EK5221" s="160"/>
      <c r="EL5221" s="160"/>
    </row>
    <row r="5222" spans="78:142">
      <c r="BZ5222" s="14"/>
      <c r="CA5222" s="109"/>
      <c r="CB5222"/>
      <c r="CF5222" s="71"/>
      <c r="CG5222" s="71"/>
      <c r="EJ5222" s="159"/>
      <c r="EK5222" s="160"/>
      <c r="EL5222" s="160"/>
    </row>
    <row r="5223" spans="78:142">
      <c r="BZ5223" s="14"/>
      <c r="CA5223" s="109"/>
      <c r="CB5223"/>
      <c r="CF5223" s="71"/>
      <c r="CG5223" s="71"/>
      <c r="EJ5223" s="159"/>
      <c r="EK5223" s="160"/>
      <c r="EL5223" s="160"/>
    </row>
    <row r="5224" spans="78:142">
      <c r="BZ5224" s="14"/>
      <c r="CA5224" s="109"/>
      <c r="CB5224"/>
      <c r="CF5224" s="71"/>
      <c r="CG5224" s="71"/>
      <c r="EJ5224" s="159"/>
      <c r="EK5224" s="160"/>
      <c r="EL5224" s="160"/>
    </row>
    <row r="5225" spans="78:142">
      <c r="BZ5225" s="14"/>
      <c r="CA5225" s="109"/>
      <c r="CB5225"/>
      <c r="CF5225" s="71"/>
      <c r="CG5225" s="71"/>
      <c r="EJ5225" s="159"/>
      <c r="EK5225" s="160"/>
      <c r="EL5225" s="160"/>
    </row>
    <row r="5226" spans="78:142">
      <c r="BZ5226" s="14"/>
      <c r="CA5226" s="109"/>
      <c r="CB5226"/>
      <c r="CF5226" s="71"/>
      <c r="CG5226" s="71"/>
      <c r="EJ5226" s="159"/>
      <c r="EK5226" s="160"/>
      <c r="EL5226" s="160"/>
    </row>
    <row r="5227" spans="78:142">
      <c r="BZ5227" s="14"/>
      <c r="CA5227" s="109"/>
      <c r="CB5227"/>
      <c r="CF5227" s="71"/>
      <c r="CG5227" s="71"/>
      <c r="EJ5227" s="159"/>
      <c r="EK5227" s="160"/>
      <c r="EL5227" s="160"/>
    </row>
    <row r="5228" spans="78:142">
      <c r="BZ5228" s="14"/>
      <c r="CA5228" s="109"/>
      <c r="CB5228"/>
      <c r="CF5228" s="71"/>
      <c r="CG5228" s="71"/>
      <c r="EJ5228" s="159"/>
      <c r="EK5228" s="160"/>
      <c r="EL5228" s="160"/>
    </row>
    <row r="5229" spans="78:142">
      <c r="BZ5229" s="14"/>
      <c r="CA5229" s="109"/>
      <c r="CB5229"/>
      <c r="CF5229" s="71"/>
      <c r="CG5229" s="71"/>
      <c r="EJ5229" s="159"/>
      <c r="EK5229" s="160"/>
      <c r="EL5229" s="160"/>
    </row>
    <row r="5230" spans="78:142">
      <c r="BZ5230" s="14"/>
      <c r="CA5230" s="109"/>
      <c r="CB5230"/>
      <c r="CF5230" s="71"/>
      <c r="CG5230" s="71"/>
      <c r="EJ5230" s="159"/>
      <c r="EK5230" s="160"/>
      <c r="EL5230" s="160"/>
    </row>
    <row r="5231" spans="78:142">
      <c r="BZ5231" s="14"/>
      <c r="CA5231" s="109"/>
      <c r="CB5231"/>
      <c r="CF5231" s="71"/>
      <c r="CG5231" s="71"/>
      <c r="EJ5231" s="159"/>
      <c r="EK5231" s="160"/>
      <c r="EL5231" s="160"/>
    </row>
    <row r="5232" spans="78:142">
      <c r="BZ5232" s="14"/>
      <c r="CA5232" s="109"/>
      <c r="CB5232"/>
      <c r="CF5232" s="71"/>
      <c r="CG5232" s="71"/>
      <c r="EJ5232" s="159"/>
      <c r="EK5232" s="160"/>
      <c r="EL5232" s="160"/>
    </row>
    <row r="5233" spans="78:142">
      <c r="BZ5233" s="14"/>
      <c r="CA5233" s="109"/>
      <c r="CB5233"/>
      <c r="CF5233" s="71"/>
      <c r="CG5233" s="71"/>
      <c r="EJ5233" s="159"/>
      <c r="EK5233" s="160"/>
      <c r="EL5233" s="160"/>
    </row>
    <row r="5234" spans="78:142">
      <c r="BZ5234" s="14"/>
      <c r="CA5234" s="109"/>
      <c r="CB5234"/>
      <c r="CF5234" s="71"/>
      <c r="CG5234" s="71"/>
      <c r="EJ5234" s="159"/>
      <c r="EK5234" s="160"/>
      <c r="EL5234" s="160"/>
    </row>
    <row r="5235" spans="78:142">
      <c r="BZ5235" s="14"/>
      <c r="CA5235" s="109"/>
      <c r="CB5235"/>
      <c r="CF5235" s="71"/>
      <c r="CG5235" s="71"/>
      <c r="EJ5235" s="159"/>
      <c r="EK5235" s="160"/>
      <c r="EL5235" s="160"/>
    </row>
    <row r="5236" spans="78:142">
      <c r="BZ5236" s="14"/>
      <c r="CA5236" s="109"/>
      <c r="CB5236"/>
      <c r="CF5236" s="71"/>
      <c r="CG5236" s="71"/>
      <c r="EJ5236" s="159"/>
      <c r="EK5236" s="160"/>
      <c r="EL5236" s="160"/>
    </row>
    <row r="5237" spans="78:142">
      <c r="BZ5237" s="14"/>
      <c r="CA5237" s="109"/>
      <c r="CB5237"/>
      <c r="CF5237" s="71"/>
      <c r="CG5237" s="71"/>
      <c r="EJ5237" s="159"/>
      <c r="EK5237" s="160"/>
      <c r="EL5237" s="160"/>
    </row>
    <row r="5238" spans="78:142">
      <c r="BZ5238" s="14"/>
      <c r="CA5238" s="109"/>
      <c r="CB5238"/>
      <c r="CF5238" s="71"/>
      <c r="CG5238" s="71"/>
      <c r="EJ5238" s="159"/>
      <c r="EK5238" s="160"/>
      <c r="EL5238" s="160"/>
    </row>
    <row r="5239" spans="78:142">
      <c r="BZ5239" s="14"/>
      <c r="CA5239" s="109"/>
      <c r="CB5239"/>
      <c r="CF5239" s="71"/>
      <c r="CG5239" s="71"/>
      <c r="EJ5239" s="159"/>
      <c r="EK5239" s="160"/>
      <c r="EL5239" s="160"/>
    </row>
    <row r="5240" spans="78:142">
      <c r="BZ5240" s="14"/>
      <c r="CA5240" s="109"/>
      <c r="CB5240"/>
      <c r="CF5240" s="71"/>
      <c r="CG5240" s="71"/>
      <c r="EJ5240" s="159"/>
      <c r="EK5240" s="160"/>
      <c r="EL5240" s="160"/>
    </row>
    <row r="5241" spans="78:142">
      <c r="BZ5241" s="14"/>
      <c r="CA5241" s="109"/>
      <c r="CB5241"/>
      <c r="CF5241" s="71"/>
      <c r="CG5241" s="71"/>
      <c r="EJ5241" s="159"/>
      <c r="EK5241" s="160"/>
      <c r="EL5241" s="160"/>
    </row>
    <row r="5242" spans="78:142">
      <c r="BZ5242" s="14"/>
      <c r="CA5242" s="109"/>
      <c r="CB5242"/>
      <c r="CF5242" s="71"/>
      <c r="CG5242" s="71"/>
      <c r="EJ5242" s="159"/>
      <c r="EK5242" s="160"/>
      <c r="EL5242" s="160"/>
    </row>
    <row r="5243" spans="78:142">
      <c r="BZ5243" s="14"/>
      <c r="CA5243" s="109"/>
      <c r="CB5243"/>
      <c r="CF5243" s="71"/>
      <c r="CG5243" s="71"/>
      <c r="EJ5243" s="159"/>
      <c r="EK5243" s="160"/>
      <c r="EL5243" s="160"/>
    </row>
    <row r="5244" spans="78:142">
      <c r="BZ5244" s="14"/>
      <c r="CA5244" s="109"/>
      <c r="CB5244"/>
      <c r="CF5244" s="71"/>
      <c r="CG5244" s="71"/>
      <c r="EJ5244" s="159"/>
      <c r="EK5244" s="160"/>
      <c r="EL5244" s="160"/>
    </row>
    <row r="5245" spans="78:142">
      <c r="BZ5245" s="14"/>
      <c r="CA5245" s="109"/>
      <c r="CB5245"/>
      <c r="CF5245" s="71"/>
      <c r="CG5245" s="71"/>
      <c r="EJ5245" s="159"/>
      <c r="EK5245" s="160"/>
      <c r="EL5245" s="160"/>
    </row>
    <row r="5246" spans="78:142">
      <c r="BZ5246" s="14"/>
      <c r="CA5246" s="109"/>
      <c r="CB5246"/>
      <c r="CF5246" s="71"/>
      <c r="CG5246" s="71"/>
      <c r="EJ5246" s="159"/>
      <c r="EK5246" s="160"/>
      <c r="EL5246" s="160"/>
    </row>
    <row r="5247" spans="78:142">
      <c r="BZ5247" s="14"/>
      <c r="CA5247" s="109"/>
      <c r="CB5247"/>
      <c r="CF5247" s="71"/>
      <c r="CG5247" s="71"/>
      <c r="EJ5247" s="159"/>
      <c r="EK5247" s="160"/>
      <c r="EL5247" s="160"/>
    </row>
    <row r="5248" spans="78:142">
      <c r="BZ5248" s="14"/>
      <c r="CA5248" s="109"/>
      <c r="CB5248"/>
      <c r="CF5248" s="71"/>
      <c r="CG5248" s="71"/>
      <c r="EJ5248" s="159"/>
      <c r="EK5248" s="160"/>
      <c r="EL5248" s="160"/>
    </row>
    <row r="5249" spans="78:142">
      <c r="BZ5249" s="14"/>
      <c r="CA5249" s="109"/>
      <c r="CB5249"/>
      <c r="CF5249" s="71"/>
      <c r="CG5249" s="71"/>
      <c r="EJ5249" s="159"/>
      <c r="EK5249" s="160"/>
      <c r="EL5249" s="160"/>
    </row>
    <row r="5250" spans="78:142">
      <c r="BZ5250" s="14"/>
      <c r="CA5250" s="109"/>
      <c r="CB5250"/>
      <c r="CF5250" s="71"/>
      <c r="CG5250" s="71"/>
      <c r="EJ5250" s="159"/>
      <c r="EK5250" s="160"/>
      <c r="EL5250" s="160"/>
    </row>
    <row r="5251" spans="78:142">
      <c r="BZ5251" s="14"/>
      <c r="CA5251" s="109"/>
      <c r="CB5251"/>
      <c r="CF5251" s="71"/>
      <c r="CG5251" s="71"/>
      <c r="EJ5251" s="159"/>
      <c r="EK5251" s="160"/>
      <c r="EL5251" s="160"/>
    </row>
    <row r="5252" spans="78:142">
      <c r="BZ5252" s="14"/>
      <c r="CA5252" s="109"/>
      <c r="CB5252"/>
      <c r="CF5252" s="71"/>
      <c r="CG5252" s="71"/>
      <c r="EJ5252" s="159"/>
      <c r="EK5252" s="160"/>
      <c r="EL5252" s="160"/>
    </row>
    <row r="5253" spans="78:142">
      <c r="BZ5253" s="14"/>
      <c r="CA5253" s="109"/>
      <c r="CB5253"/>
      <c r="CF5253" s="71"/>
      <c r="CG5253" s="71"/>
      <c r="EJ5253" s="159"/>
      <c r="EK5253" s="160"/>
      <c r="EL5253" s="160"/>
    </row>
    <row r="5254" spans="78:142">
      <c r="BZ5254" s="14"/>
      <c r="CA5254" s="109"/>
      <c r="CB5254"/>
      <c r="CF5254" s="71"/>
      <c r="CG5254" s="71"/>
      <c r="EJ5254" s="159"/>
      <c r="EK5254" s="160"/>
      <c r="EL5254" s="160"/>
    </row>
    <row r="5255" spans="78:142">
      <c r="BZ5255" s="14"/>
      <c r="CA5255" s="109"/>
      <c r="CB5255"/>
      <c r="CF5255" s="71"/>
      <c r="CG5255" s="71"/>
      <c r="EJ5255" s="159"/>
      <c r="EK5255" s="160"/>
      <c r="EL5255" s="160"/>
    </row>
    <row r="5256" spans="78:142">
      <c r="BZ5256" s="14"/>
      <c r="CA5256" s="109"/>
      <c r="CB5256"/>
      <c r="CF5256" s="71"/>
      <c r="CG5256" s="71"/>
      <c r="EJ5256" s="159"/>
      <c r="EK5256" s="160"/>
      <c r="EL5256" s="160"/>
    </row>
    <row r="5257" spans="78:142">
      <c r="BZ5257" s="14"/>
      <c r="CA5257" s="109"/>
      <c r="CB5257"/>
      <c r="CF5257" s="71"/>
      <c r="CG5257" s="71"/>
      <c r="EJ5257" s="159"/>
      <c r="EK5257" s="160"/>
      <c r="EL5257" s="160"/>
    </row>
    <row r="5258" spans="78:142">
      <c r="BZ5258" s="14"/>
      <c r="CA5258" s="109"/>
      <c r="CB5258"/>
      <c r="CF5258" s="71"/>
      <c r="CG5258" s="71"/>
      <c r="EJ5258" s="159"/>
      <c r="EK5258" s="160"/>
      <c r="EL5258" s="160"/>
    </row>
    <row r="5259" spans="78:142">
      <c r="BZ5259" s="14"/>
      <c r="CA5259" s="109"/>
      <c r="CB5259"/>
      <c r="CF5259" s="71"/>
      <c r="CG5259" s="71"/>
      <c r="EJ5259" s="159"/>
      <c r="EK5259" s="160"/>
      <c r="EL5259" s="160"/>
    </row>
    <row r="5260" spans="78:142">
      <c r="BZ5260" s="14"/>
      <c r="CA5260" s="109"/>
      <c r="CB5260"/>
      <c r="CF5260" s="71"/>
      <c r="CG5260" s="71"/>
      <c r="EJ5260" s="159"/>
      <c r="EK5260" s="160"/>
      <c r="EL5260" s="160"/>
    </row>
    <row r="5261" spans="78:142">
      <c r="BZ5261" s="14"/>
      <c r="CA5261" s="109"/>
      <c r="CB5261"/>
      <c r="CF5261" s="71"/>
      <c r="CG5261" s="71"/>
      <c r="EJ5261" s="159"/>
      <c r="EK5261" s="160"/>
      <c r="EL5261" s="160"/>
    </row>
    <row r="5262" spans="78:142">
      <c r="BZ5262" s="14"/>
      <c r="CA5262" s="109"/>
      <c r="CB5262"/>
      <c r="CF5262" s="71"/>
      <c r="CG5262" s="71"/>
      <c r="EJ5262" s="159"/>
      <c r="EK5262" s="160"/>
      <c r="EL5262" s="160"/>
    </row>
    <row r="5263" spans="78:142">
      <c r="BZ5263" s="14"/>
      <c r="CA5263" s="109"/>
      <c r="CB5263"/>
      <c r="CF5263" s="71"/>
      <c r="CG5263" s="71"/>
      <c r="EJ5263" s="159"/>
      <c r="EK5263" s="160"/>
      <c r="EL5263" s="160"/>
    </row>
    <row r="5264" spans="78:142">
      <c r="BZ5264" s="14"/>
      <c r="CA5264" s="109"/>
      <c r="CB5264"/>
      <c r="CF5264" s="71"/>
      <c r="CG5264" s="71"/>
      <c r="EJ5264" s="159"/>
      <c r="EK5264" s="160"/>
      <c r="EL5264" s="160"/>
    </row>
    <row r="5265" spans="78:142">
      <c r="BZ5265" s="14"/>
      <c r="CA5265" s="109"/>
      <c r="CB5265"/>
      <c r="CF5265" s="71"/>
      <c r="CG5265" s="71"/>
      <c r="EJ5265" s="159"/>
      <c r="EK5265" s="160"/>
      <c r="EL5265" s="160"/>
    </row>
    <row r="5266" spans="78:142">
      <c r="BZ5266" s="14"/>
      <c r="CA5266" s="109"/>
      <c r="CB5266"/>
      <c r="CF5266" s="71"/>
      <c r="CG5266" s="71"/>
      <c r="EJ5266" s="159"/>
      <c r="EK5266" s="160"/>
      <c r="EL5266" s="160"/>
    </row>
    <row r="5267" spans="78:142">
      <c r="BZ5267" s="14"/>
      <c r="CA5267" s="109"/>
      <c r="CB5267"/>
      <c r="CF5267" s="71"/>
      <c r="CG5267" s="71"/>
      <c r="EJ5267" s="159"/>
      <c r="EK5267" s="160"/>
      <c r="EL5267" s="160"/>
    </row>
    <row r="5268" spans="78:142">
      <c r="BZ5268" s="14"/>
      <c r="CA5268" s="109"/>
      <c r="CB5268"/>
      <c r="CF5268" s="71"/>
      <c r="CG5268" s="71"/>
      <c r="EJ5268" s="159"/>
      <c r="EK5268" s="160"/>
      <c r="EL5268" s="160"/>
    </row>
    <row r="5269" spans="78:142">
      <c r="BZ5269" s="14"/>
      <c r="CA5269" s="109"/>
      <c r="CB5269"/>
      <c r="CF5269" s="71"/>
      <c r="CG5269" s="71"/>
      <c r="EJ5269" s="159"/>
      <c r="EK5269" s="160"/>
      <c r="EL5269" s="160"/>
    </row>
    <row r="5270" spans="78:142">
      <c r="BZ5270" s="14"/>
      <c r="CA5270" s="109"/>
      <c r="CB5270"/>
      <c r="CF5270" s="71"/>
      <c r="CG5270" s="71"/>
      <c r="EJ5270" s="159"/>
      <c r="EK5270" s="160"/>
      <c r="EL5270" s="160"/>
    </row>
    <row r="5271" spans="78:142">
      <c r="BZ5271" s="14"/>
      <c r="CA5271" s="109"/>
      <c r="CB5271"/>
      <c r="CF5271" s="71"/>
      <c r="CG5271" s="71"/>
      <c r="EJ5271" s="159"/>
      <c r="EK5271" s="160"/>
      <c r="EL5271" s="160"/>
    </row>
    <row r="5272" spans="78:142">
      <c r="BZ5272" s="14"/>
      <c r="CA5272" s="109"/>
      <c r="CB5272"/>
      <c r="CF5272" s="71"/>
      <c r="CG5272" s="71"/>
      <c r="EJ5272" s="159"/>
      <c r="EK5272" s="160"/>
      <c r="EL5272" s="160"/>
    </row>
    <row r="5273" spans="78:142">
      <c r="BZ5273" s="14"/>
      <c r="CA5273" s="109"/>
      <c r="CB5273"/>
      <c r="CF5273" s="71"/>
      <c r="CG5273" s="71"/>
      <c r="EJ5273" s="159"/>
      <c r="EK5273" s="160"/>
      <c r="EL5273" s="160"/>
    </row>
    <row r="5274" spans="78:142">
      <c r="BZ5274" s="14"/>
      <c r="CA5274" s="109"/>
      <c r="CB5274"/>
      <c r="CF5274" s="71"/>
      <c r="CG5274" s="71"/>
      <c r="EJ5274" s="159"/>
      <c r="EK5274" s="160"/>
      <c r="EL5274" s="160"/>
    </row>
    <row r="5275" spans="78:142">
      <c r="BZ5275" s="14"/>
      <c r="CA5275" s="109"/>
      <c r="CB5275"/>
      <c r="CF5275" s="71"/>
      <c r="CG5275" s="71"/>
      <c r="EJ5275" s="159"/>
      <c r="EK5275" s="160"/>
      <c r="EL5275" s="160"/>
    </row>
    <row r="5276" spans="78:142">
      <c r="BZ5276" s="14"/>
      <c r="CA5276" s="109"/>
      <c r="CB5276"/>
      <c r="CF5276" s="71"/>
      <c r="CG5276" s="71"/>
      <c r="EJ5276" s="159"/>
      <c r="EK5276" s="160"/>
      <c r="EL5276" s="160"/>
    </row>
    <row r="5277" spans="78:142">
      <c r="BZ5277" s="14"/>
      <c r="CA5277" s="109"/>
      <c r="CB5277"/>
      <c r="CF5277" s="71"/>
      <c r="CG5277" s="71"/>
      <c r="EJ5277" s="159"/>
      <c r="EK5277" s="160"/>
      <c r="EL5277" s="160"/>
    </row>
    <row r="5278" spans="78:142">
      <c r="BZ5278" s="14"/>
      <c r="CA5278" s="109"/>
      <c r="CB5278"/>
      <c r="CF5278" s="71"/>
      <c r="CG5278" s="71"/>
      <c r="EJ5278" s="159"/>
      <c r="EK5278" s="160"/>
      <c r="EL5278" s="160"/>
    </row>
    <row r="5279" spans="78:142">
      <c r="BZ5279" s="14"/>
      <c r="CA5279" s="109"/>
      <c r="CB5279"/>
      <c r="CF5279" s="71"/>
      <c r="CG5279" s="71"/>
      <c r="EJ5279" s="159"/>
      <c r="EK5279" s="160"/>
      <c r="EL5279" s="160"/>
    </row>
    <row r="5280" spans="78:142">
      <c r="BZ5280" s="14"/>
      <c r="CA5280" s="109"/>
      <c r="CB5280"/>
      <c r="CF5280" s="71"/>
      <c r="CG5280" s="71"/>
      <c r="EJ5280" s="159"/>
      <c r="EK5280" s="160"/>
      <c r="EL5280" s="160"/>
    </row>
    <row r="5281" spans="78:142">
      <c r="BZ5281" s="14"/>
      <c r="CA5281" s="109"/>
      <c r="CB5281"/>
      <c r="CF5281" s="71"/>
      <c r="CG5281" s="71"/>
      <c r="EJ5281" s="159"/>
      <c r="EK5281" s="160"/>
      <c r="EL5281" s="160"/>
    </row>
    <row r="5282" spans="78:142">
      <c r="BZ5282" s="14"/>
      <c r="CA5282" s="109"/>
      <c r="CB5282"/>
      <c r="CF5282" s="71"/>
      <c r="CG5282" s="71"/>
      <c r="EJ5282" s="159"/>
      <c r="EK5282" s="160"/>
      <c r="EL5282" s="160"/>
    </row>
    <row r="5283" spans="78:142">
      <c r="BZ5283" s="14"/>
      <c r="CA5283" s="109"/>
      <c r="CB5283"/>
      <c r="CF5283" s="71"/>
      <c r="CG5283" s="71"/>
      <c r="EJ5283" s="159"/>
      <c r="EK5283" s="160"/>
      <c r="EL5283" s="160"/>
    </row>
    <row r="5284" spans="78:142">
      <c r="BZ5284" s="14"/>
      <c r="CA5284" s="109"/>
      <c r="CB5284"/>
      <c r="CF5284" s="71"/>
      <c r="CG5284" s="71"/>
      <c r="EJ5284" s="159"/>
      <c r="EK5284" s="160"/>
      <c r="EL5284" s="160"/>
    </row>
    <row r="5285" spans="78:142">
      <c r="BZ5285" s="14"/>
      <c r="CA5285" s="109"/>
      <c r="CB5285"/>
      <c r="CF5285" s="71"/>
      <c r="CG5285" s="71"/>
      <c r="EJ5285" s="159"/>
      <c r="EK5285" s="160"/>
      <c r="EL5285" s="160"/>
    </row>
    <row r="5286" spans="78:142">
      <c r="BZ5286" s="302"/>
      <c r="CA5286" s="109"/>
      <c r="CB5286"/>
      <c r="CF5286" s="71"/>
      <c r="CG5286" s="71"/>
      <c r="EJ5286" s="159"/>
      <c r="EK5286" s="160"/>
      <c r="EL5286" s="160"/>
    </row>
    <row r="5287" spans="78:142">
      <c r="BZ5287" s="14"/>
      <c r="CA5287" s="109"/>
      <c r="CB5287"/>
      <c r="CF5287" s="71"/>
      <c r="CG5287" s="71"/>
      <c r="EJ5287" s="159"/>
      <c r="EK5287" s="160"/>
      <c r="EL5287" s="160"/>
    </row>
    <row r="5288" spans="78:142">
      <c r="BZ5288" s="302"/>
      <c r="CA5288" s="109"/>
      <c r="CB5288"/>
      <c r="CF5288" s="71"/>
      <c r="CG5288" s="71"/>
      <c r="EJ5288" s="159"/>
      <c r="EK5288" s="160"/>
      <c r="EL5288" s="160"/>
    </row>
    <row r="5289" spans="78:142">
      <c r="BZ5289" s="14"/>
      <c r="CA5289" s="109"/>
      <c r="CB5289"/>
      <c r="CF5289" s="71"/>
      <c r="CG5289" s="71"/>
      <c r="EJ5289" s="159"/>
      <c r="EK5289" s="160"/>
      <c r="EL5289" s="160"/>
    </row>
    <row r="5290" spans="78:142">
      <c r="BZ5290" s="14"/>
      <c r="CA5290" s="109"/>
      <c r="CB5290"/>
      <c r="CF5290" s="71"/>
      <c r="CG5290" s="71"/>
      <c r="EJ5290" s="159"/>
      <c r="EK5290" s="160"/>
      <c r="EL5290" s="160"/>
    </row>
    <row r="5291" spans="78:142">
      <c r="BZ5291" s="14"/>
      <c r="CA5291" s="109"/>
      <c r="CB5291"/>
      <c r="CF5291" s="71"/>
      <c r="CG5291" s="71"/>
      <c r="EJ5291" s="159"/>
      <c r="EK5291" s="160"/>
      <c r="EL5291" s="160"/>
    </row>
    <row r="5292" spans="78:142">
      <c r="BZ5292" s="14"/>
      <c r="CA5292" s="109"/>
      <c r="CB5292"/>
      <c r="CF5292" s="71"/>
      <c r="CG5292" s="71"/>
      <c r="EJ5292" s="159"/>
      <c r="EK5292" s="160"/>
      <c r="EL5292" s="160"/>
    </row>
    <row r="5293" spans="78:142">
      <c r="BZ5293" s="14"/>
      <c r="CA5293" s="109"/>
      <c r="CB5293"/>
      <c r="CF5293" s="71"/>
      <c r="CG5293" s="71"/>
      <c r="EJ5293" s="159"/>
      <c r="EK5293" s="160"/>
      <c r="EL5293" s="160"/>
    </row>
    <row r="5294" spans="78:142">
      <c r="BZ5294" s="14"/>
      <c r="CA5294" s="109"/>
      <c r="CB5294"/>
      <c r="CF5294" s="71"/>
      <c r="CG5294" s="71"/>
      <c r="EJ5294" s="159"/>
      <c r="EK5294" s="160"/>
      <c r="EL5294" s="160"/>
    </row>
    <row r="5295" spans="78:142">
      <c r="BZ5295" s="14"/>
      <c r="CA5295" s="109"/>
      <c r="CB5295"/>
      <c r="CF5295" s="71"/>
      <c r="CG5295" s="71"/>
      <c r="EJ5295" s="159"/>
      <c r="EK5295" s="160"/>
      <c r="EL5295" s="160"/>
    </row>
    <row r="5296" spans="78:142">
      <c r="BZ5296" s="14"/>
      <c r="CA5296" s="109"/>
      <c r="CB5296"/>
      <c r="CF5296" s="71"/>
      <c r="CG5296" s="71"/>
      <c r="EJ5296" s="159"/>
      <c r="EK5296" s="160"/>
      <c r="EL5296" s="160"/>
    </row>
    <row r="5297" spans="78:142">
      <c r="BZ5297" s="14"/>
      <c r="CA5297" s="109"/>
      <c r="CB5297"/>
      <c r="CF5297" s="71"/>
      <c r="CG5297" s="71"/>
      <c r="EJ5297" s="159"/>
      <c r="EK5297" s="160"/>
      <c r="EL5297" s="160"/>
    </row>
    <row r="5298" spans="78:142">
      <c r="BZ5298" s="14"/>
      <c r="CA5298" s="109"/>
      <c r="CB5298"/>
      <c r="CF5298" s="71"/>
      <c r="CG5298" s="71"/>
      <c r="EJ5298" s="159"/>
      <c r="EK5298" s="160"/>
      <c r="EL5298" s="160"/>
    </row>
    <row r="5299" spans="78:142">
      <c r="BZ5299" s="14"/>
      <c r="CA5299" s="109"/>
      <c r="CB5299"/>
      <c r="CF5299" s="71"/>
      <c r="CG5299" s="71"/>
      <c r="EJ5299" s="159"/>
      <c r="EK5299" s="160"/>
      <c r="EL5299" s="160"/>
    </row>
    <row r="5300" spans="78:142">
      <c r="BZ5300" s="14"/>
      <c r="CA5300" s="109"/>
      <c r="CB5300"/>
      <c r="CF5300" s="71"/>
      <c r="CG5300" s="71"/>
      <c r="EJ5300" s="159"/>
      <c r="EK5300" s="160"/>
      <c r="EL5300" s="160"/>
    </row>
    <row r="5301" spans="78:142">
      <c r="BZ5301" s="14"/>
      <c r="CA5301" s="109"/>
      <c r="CB5301"/>
      <c r="CF5301" s="71"/>
      <c r="CG5301" s="71"/>
      <c r="EJ5301" s="159"/>
      <c r="EK5301" s="160"/>
      <c r="EL5301" s="160"/>
    </row>
    <row r="5302" spans="78:142">
      <c r="BZ5302" s="14"/>
      <c r="CA5302" s="109"/>
      <c r="CB5302"/>
      <c r="CF5302" s="71"/>
      <c r="CG5302" s="71"/>
      <c r="EJ5302" s="159"/>
      <c r="EK5302" s="160"/>
      <c r="EL5302" s="160"/>
    </row>
    <row r="5303" spans="78:142">
      <c r="BZ5303" s="14"/>
      <c r="CA5303" s="109"/>
      <c r="CB5303"/>
      <c r="CF5303" s="71"/>
      <c r="CG5303" s="71"/>
      <c r="EJ5303" s="159"/>
      <c r="EK5303" s="160"/>
      <c r="EL5303" s="160"/>
    </row>
    <row r="5304" spans="78:142">
      <c r="BZ5304" s="14"/>
      <c r="CA5304" s="109"/>
      <c r="CB5304"/>
      <c r="CF5304" s="71"/>
      <c r="CG5304" s="71"/>
      <c r="EJ5304" s="159"/>
      <c r="EK5304" s="160"/>
      <c r="EL5304" s="160"/>
    </row>
    <row r="5305" spans="78:142">
      <c r="BZ5305" s="14"/>
      <c r="CA5305" s="109"/>
      <c r="CB5305"/>
      <c r="CF5305" s="71"/>
      <c r="CG5305" s="71"/>
      <c r="EJ5305" s="159"/>
      <c r="EK5305" s="160"/>
      <c r="EL5305" s="160"/>
    </row>
    <row r="5306" spans="78:142">
      <c r="BZ5306" s="14"/>
      <c r="CA5306" s="109"/>
      <c r="CB5306"/>
      <c r="CF5306" s="71"/>
      <c r="CG5306" s="71"/>
      <c r="EJ5306" s="159"/>
      <c r="EK5306" s="160"/>
      <c r="EL5306" s="160"/>
    </row>
    <row r="5307" spans="78:142">
      <c r="BZ5307" s="14"/>
      <c r="CA5307" s="109"/>
      <c r="CB5307"/>
      <c r="CF5307" s="71"/>
      <c r="CG5307" s="71"/>
      <c r="EJ5307" s="159"/>
      <c r="EK5307" s="160"/>
      <c r="EL5307" s="160"/>
    </row>
    <row r="5308" spans="78:142">
      <c r="BZ5308" s="14"/>
      <c r="CA5308" s="109"/>
      <c r="CB5308"/>
      <c r="CF5308" s="71"/>
      <c r="CG5308" s="71"/>
      <c r="EJ5308" s="159"/>
      <c r="EK5308" s="160"/>
      <c r="EL5308" s="160"/>
    </row>
    <row r="5309" spans="78:142">
      <c r="BZ5309" s="14"/>
      <c r="CA5309" s="109"/>
      <c r="CB5309"/>
      <c r="CF5309" s="71"/>
      <c r="CG5309" s="71"/>
      <c r="EJ5309" s="159"/>
      <c r="EK5309" s="160"/>
      <c r="EL5309" s="160"/>
    </row>
    <row r="5310" spans="78:142">
      <c r="BZ5310" s="14"/>
      <c r="CA5310" s="109"/>
      <c r="CB5310"/>
      <c r="CF5310" s="71"/>
      <c r="CG5310" s="71"/>
      <c r="EJ5310" s="159"/>
      <c r="EK5310" s="160"/>
      <c r="EL5310" s="160"/>
    </row>
    <row r="5311" spans="78:142">
      <c r="BZ5311" s="14"/>
      <c r="CA5311" s="109"/>
      <c r="CB5311"/>
      <c r="CF5311" s="71"/>
      <c r="CG5311" s="71"/>
      <c r="EJ5311" s="159"/>
      <c r="EK5311" s="160"/>
      <c r="EL5311" s="160"/>
    </row>
    <row r="5312" spans="78:142">
      <c r="BZ5312" s="14"/>
      <c r="CA5312" s="109"/>
      <c r="CB5312"/>
      <c r="CF5312" s="71"/>
      <c r="CG5312" s="71"/>
      <c r="EJ5312" s="159"/>
      <c r="EK5312" s="160"/>
      <c r="EL5312" s="160"/>
    </row>
    <row r="5313" spans="78:142">
      <c r="BZ5313" s="14"/>
      <c r="CA5313" s="109"/>
      <c r="CB5313"/>
      <c r="CF5313" s="71"/>
      <c r="CG5313" s="71"/>
      <c r="EJ5313" s="159"/>
      <c r="EK5313" s="160"/>
      <c r="EL5313" s="160"/>
    </row>
    <row r="5314" spans="78:142">
      <c r="BZ5314" s="14"/>
      <c r="CA5314" s="109"/>
      <c r="CB5314"/>
      <c r="CF5314" s="71"/>
      <c r="CG5314" s="71"/>
      <c r="EJ5314" s="159"/>
      <c r="EK5314" s="160"/>
      <c r="EL5314" s="160"/>
    </row>
    <row r="5315" spans="78:142">
      <c r="BZ5315" s="14"/>
      <c r="CA5315" s="109"/>
      <c r="CB5315"/>
      <c r="CF5315" s="71"/>
      <c r="CG5315" s="71"/>
      <c r="EJ5315" s="159"/>
      <c r="EK5315" s="160"/>
      <c r="EL5315" s="160"/>
    </row>
    <row r="5316" spans="78:142">
      <c r="BZ5316" s="14"/>
      <c r="CA5316" s="109"/>
      <c r="CB5316"/>
      <c r="CF5316" s="71"/>
      <c r="CG5316" s="71"/>
      <c r="EJ5316" s="159"/>
      <c r="EK5316" s="160"/>
      <c r="EL5316" s="160"/>
    </row>
    <row r="5317" spans="78:142">
      <c r="BZ5317" s="14"/>
      <c r="CA5317" s="109"/>
      <c r="CB5317"/>
      <c r="CF5317" s="71"/>
      <c r="CG5317" s="71"/>
      <c r="EJ5317" s="159"/>
      <c r="EK5317" s="160"/>
      <c r="EL5317" s="160"/>
    </row>
    <row r="5318" spans="78:142">
      <c r="BZ5318" s="14"/>
      <c r="CA5318" s="109"/>
      <c r="CB5318"/>
      <c r="CF5318" s="71"/>
      <c r="CG5318" s="71"/>
      <c r="EJ5318" s="159"/>
      <c r="EK5318" s="160"/>
      <c r="EL5318" s="160"/>
    </row>
    <row r="5319" spans="78:142">
      <c r="BZ5319" s="14"/>
      <c r="CA5319" s="109"/>
      <c r="CB5319"/>
      <c r="CF5319" s="71"/>
      <c r="CG5319" s="71"/>
      <c r="EJ5319" s="159"/>
      <c r="EK5319" s="160"/>
      <c r="EL5319" s="160"/>
    </row>
    <row r="5320" spans="78:142">
      <c r="BZ5320" s="14"/>
      <c r="CA5320" s="109"/>
      <c r="CB5320"/>
      <c r="CF5320" s="71"/>
      <c r="CG5320" s="71"/>
      <c r="EJ5320" s="159"/>
      <c r="EK5320" s="160"/>
      <c r="EL5320" s="160"/>
    </row>
    <row r="5321" spans="78:142">
      <c r="BZ5321" s="14"/>
      <c r="CA5321" s="109"/>
      <c r="CB5321"/>
      <c r="CF5321" s="71"/>
      <c r="CG5321" s="71"/>
      <c r="EJ5321" s="159"/>
      <c r="EK5321" s="160"/>
      <c r="EL5321" s="160"/>
    </row>
    <row r="5322" spans="78:142">
      <c r="BZ5322" s="14"/>
      <c r="CA5322" s="109"/>
      <c r="CB5322"/>
      <c r="CF5322" s="71"/>
      <c r="CG5322" s="71"/>
      <c r="EJ5322" s="159"/>
      <c r="EK5322" s="160"/>
      <c r="EL5322" s="160"/>
    </row>
    <row r="5323" spans="78:142">
      <c r="BZ5323" s="14"/>
      <c r="CA5323" s="109"/>
      <c r="CB5323"/>
      <c r="CF5323" s="71"/>
      <c r="CG5323" s="71"/>
      <c r="EJ5323" s="159"/>
      <c r="EK5323" s="160"/>
      <c r="EL5323" s="160"/>
    </row>
    <row r="5324" spans="78:142">
      <c r="BZ5324" s="14"/>
      <c r="CA5324" s="109"/>
      <c r="CB5324"/>
      <c r="CF5324" s="71"/>
      <c r="CG5324" s="71"/>
      <c r="EJ5324" s="159"/>
      <c r="EK5324" s="160"/>
      <c r="EL5324" s="160"/>
    </row>
    <row r="5325" spans="78:142">
      <c r="BZ5325" s="14"/>
      <c r="CA5325" s="109"/>
      <c r="CB5325"/>
      <c r="CF5325" s="71"/>
      <c r="CG5325" s="71"/>
      <c r="EJ5325" s="159"/>
      <c r="EK5325" s="160"/>
      <c r="EL5325" s="160"/>
    </row>
    <row r="5326" spans="78:142">
      <c r="BZ5326" s="14"/>
      <c r="CA5326" s="109"/>
      <c r="CB5326"/>
      <c r="CF5326" s="71"/>
      <c r="CG5326" s="71"/>
      <c r="EJ5326" s="159"/>
      <c r="EK5326" s="160"/>
      <c r="EL5326" s="160"/>
    </row>
    <row r="5327" spans="78:142">
      <c r="BZ5327" s="14"/>
      <c r="CA5327" s="109"/>
      <c r="CB5327"/>
      <c r="CF5327" s="71"/>
      <c r="CG5327" s="71"/>
      <c r="EJ5327" s="159"/>
      <c r="EK5327" s="160"/>
      <c r="EL5327" s="160"/>
    </row>
    <row r="5328" spans="78:142">
      <c r="BZ5328" s="14"/>
      <c r="CA5328" s="109"/>
      <c r="CB5328"/>
      <c r="CF5328" s="71"/>
      <c r="CG5328" s="71"/>
      <c r="EJ5328" s="159"/>
      <c r="EK5328" s="160"/>
      <c r="EL5328" s="160"/>
    </row>
    <row r="5329" spans="78:142">
      <c r="BZ5329" s="14"/>
      <c r="CA5329" s="109"/>
      <c r="CB5329"/>
      <c r="CF5329" s="71"/>
      <c r="CG5329" s="71"/>
      <c r="EJ5329" s="159"/>
      <c r="EK5329" s="160"/>
      <c r="EL5329" s="160"/>
    </row>
    <row r="5330" spans="78:142">
      <c r="BZ5330" s="14"/>
      <c r="CA5330" s="109"/>
      <c r="CB5330"/>
      <c r="CF5330" s="71"/>
      <c r="CG5330" s="71"/>
      <c r="EJ5330" s="159"/>
      <c r="EK5330" s="160"/>
      <c r="EL5330" s="160"/>
    </row>
    <row r="5331" spans="78:142">
      <c r="BZ5331" s="14"/>
      <c r="CA5331" s="109"/>
      <c r="CB5331"/>
      <c r="CF5331" s="71"/>
      <c r="CG5331" s="71"/>
      <c r="EJ5331" s="159"/>
      <c r="EK5331" s="160"/>
      <c r="EL5331" s="160"/>
    </row>
    <row r="5332" spans="78:142">
      <c r="BZ5332" s="14"/>
      <c r="CA5332" s="109"/>
      <c r="CB5332"/>
      <c r="CF5332" s="71"/>
      <c r="CG5332" s="71"/>
      <c r="EJ5332" s="159"/>
      <c r="EK5332" s="160"/>
      <c r="EL5332" s="160"/>
    </row>
    <row r="5333" spans="78:142">
      <c r="BZ5333" s="14"/>
      <c r="CA5333" s="109"/>
      <c r="CB5333"/>
      <c r="CF5333" s="71"/>
      <c r="CG5333" s="71"/>
      <c r="EJ5333" s="159"/>
      <c r="EK5333" s="160"/>
      <c r="EL5333" s="160"/>
    </row>
    <row r="5334" spans="78:142">
      <c r="BZ5334" s="14"/>
      <c r="CA5334" s="109"/>
      <c r="CB5334"/>
      <c r="CF5334" s="71"/>
      <c r="CG5334" s="71"/>
      <c r="EJ5334" s="159"/>
      <c r="EK5334" s="160"/>
      <c r="EL5334" s="160"/>
    </row>
    <row r="5335" spans="78:142">
      <c r="BZ5335" s="14"/>
      <c r="CA5335" s="109"/>
      <c r="CB5335"/>
      <c r="CF5335" s="71"/>
      <c r="CG5335" s="71"/>
      <c r="EJ5335" s="159"/>
      <c r="EK5335" s="160"/>
      <c r="EL5335" s="160"/>
    </row>
    <row r="5336" spans="78:142">
      <c r="BZ5336" s="14"/>
      <c r="CA5336" s="109"/>
      <c r="CB5336"/>
      <c r="CF5336" s="71"/>
      <c r="CG5336" s="71"/>
      <c r="EJ5336" s="159"/>
      <c r="EK5336" s="160"/>
      <c r="EL5336" s="160"/>
    </row>
    <row r="5337" spans="78:142">
      <c r="BZ5337" s="14"/>
      <c r="CA5337" s="109"/>
      <c r="CB5337"/>
      <c r="CF5337" s="71"/>
      <c r="CG5337" s="71"/>
      <c r="EJ5337" s="159"/>
      <c r="EK5337" s="160"/>
      <c r="EL5337" s="160"/>
    </row>
    <row r="5338" spans="78:142">
      <c r="BZ5338" s="14"/>
      <c r="CA5338" s="109"/>
      <c r="CB5338"/>
      <c r="CF5338" s="71"/>
      <c r="CG5338" s="71"/>
      <c r="EJ5338" s="159"/>
      <c r="EK5338" s="160"/>
      <c r="EL5338" s="160"/>
    </row>
    <row r="5339" spans="78:142">
      <c r="BZ5339" s="14"/>
      <c r="CA5339" s="109"/>
      <c r="CB5339"/>
      <c r="CF5339" s="71"/>
      <c r="CG5339" s="71"/>
      <c r="EJ5339" s="159"/>
      <c r="EK5339" s="160"/>
      <c r="EL5339" s="160"/>
    </row>
    <row r="5340" spans="78:142">
      <c r="BZ5340" s="14"/>
      <c r="CA5340" s="109"/>
      <c r="CB5340"/>
      <c r="CF5340" s="71"/>
      <c r="CG5340" s="71"/>
      <c r="EJ5340" s="159"/>
      <c r="EK5340" s="160"/>
      <c r="EL5340" s="160"/>
    </row>
    <row r="5341" spans="78:142">
      <c r="BZ5341" s="14"/>
      <c r="CA5341" s="109"/>
      <c r="CB5341"/>
      <c r="CF5341" s="71"/>
      <c r="CG5341" s="71"/>
      <c r="EJ5341" s="159"/>
      <c r="EK5341" s="160"/>
      <c r="EL5341" s="160"/>
    </row>
    <row r="5342" spans="78:142">
      <c r="BZ5342" s="14"/>
      <c r="CA5342" s="109"/>
      <c r="CB5342"/>
      <c r="CF5342" s="71"/>
      <c r="CG5342" s="71"/>
      <c r="EJ5342" s="159"/>
      <c r="EK5342" s="160"/>
      <c r="EL5342" s="160"/>
    </row>
    <row r="5343" spans="78:142">
      <c r="BZ5343" s="14"/>
      <c r="CA5343" s="109"/>
      <c r="CB5343"/>
      <c r="CF5343" s="71"/>
      <c r="CG5343" s="71"/>
      <c r="EJ5343" s="159"/>
      <c r="EK5343" s="160"/>
      <c r="EL5343" s="160"/>
    </row>
    <row r="5344" spans="78:142">
      <c r="BZ5344" s="14"/>
      <c r="CA5344" s="109"/>
      <c r="CB5344"/>
      <c r="CF5344" s="71"/>
      <c r="CG5344" s="71"/>
      <c r="EJ5344" s="159"/>
      <c r="EK5344" s="160"/>
      <c r="EL5344" s="160"/>
    </row>
    <row r="5345" spans="78:142">
      <c r="BZ5345" s="14"/>
      <c r="CA5345" s="109"/>
      <c r="CB5345"/>
      <c r="CF5345" s="71"/>
      <c r="CG5345" s="71"/>
      <c r="EJ5345" s="159"/>
      <c r="EK5345" s="160"/>
      <c r="EL5345" s="160"/>
    </row>
    <row r="5346" spans="78:142">
      <c r="BZ5346" s="14"/>
      <c r="CA5346" s="109"/>
      <c r="CB5346"/>
      <c r="CF5346" s="71"/>
      <c r="CG5346" s="71"/>
      <c r="EJ5346" s="159"/>
      <c r="EK5346" s="160"/>
      <c r="EL5346" s="160"/>
    </row>
    <row r="5347" spans="78:142">
      <c r="BZ5347" s="14"/>
      <c r="CA5347" s="109"/>
      <c r="CB5347"/>
      <c r="CF5347" s="71"/>
      <c r="CG5347" s="71"/>
      <c r="EJ5347" s="159"/>
      <c r="EK5347" s="160"/>
      <c r="EL5347" s="160"/>
    </row>
    <row r="5348" spans="78:142">
      <c r="BZ5348" s="14"/>
      <c r="CA5348" s="109"/>
      <c r="CB5348"/>
      <c r="CF5348" s="71"/>
      <c r="CG5348" s="71"/>
      <c r="EJ5348" s="159"/>
      <c r="EK5348" s="160"/>
      <c r="EL5348" s="160"/>
    </row>
    <row r="5349" spans="78:142">
      <c r="BZ5349" s="14"/>
      <c r="CA5349" s="109"/>
      <c r="CB5349"/>
      <c r="CF5349" s="71"/>
      <c r="CG5349" s="71"/>
      <c r="EJ5349" s="159"/>
      <c r="EK5349" s="160"/>
      <c r="EL5349" s="160"/>
    </row>
    <row r="5350" spans="78:142">
      <c r="BZ5350" s="14"/>
      <c r="CA5350" s="109"/>
      <c r="CB5350"/>
      <c r="CF5350" s="71"/>
      <c r="CG5350" s="71"/>
      <c r="EJ5350" s="159"/>
      <c r="EK5350" s="160"/>
      <c r="EL5350" s="160"/>
    </row>
    <row r="5351" spans="78:142">
      <c r="BZ5351" s="14"/>
      <c r="CA5351" s="109"/>
      <c r="CB5351"/>
      <c r="CF5351" s="71"/>
      <c r="CG5351" s="71"/>
      <c r="EJ5351" s="159"/>
      <c r="EK5351" s="160"/>
      <c r="EL5351" s="160"/>
    </row>
    <row r="5352" spans="78:142">
      <c r="BZ5352" s="14"/>
      <c r="CA5352" s="109"/>
      <c r="CB5352"/>
      <c r="CF5352" s="71"/>
      <c r="CG5352" s="71"/>
      <c r="EJ5352" s="159"/>
      <c r="EK5352" s="160"/>
      <c r="EL5352" s="160"/>
    </row>
    <row r="5353" spans="78:142">
      <c r="BZ5353" s="14"/>
      <c r="CA5353" s="109"/>
      <c r="CB5353"/>
      <c r="CF5353" s="71"/>
      <c r="CG5353" s="71"/>
      <c r="EJ5353" s="159"/>
      <c r="EK5353" s="160"/>
      <c r="EL5353" s="160"/>
    </row>
    <row r="5354" spans="78:142">
      <c r="BZ5354" s="14"/>
      <c r="CA5354" s="109"/>
      <c r="CB5354"/>
      <c r="CF5354" s="71"/>
      <c r="CG5354" s="71"/>
      <c r="EJ5354" s="159"/>
      <c r="EK5354" s="160"/>
      <c r="EL5354" s="160"/>
    </row>
    <row r="5355" spans="78:142">
      <c r="BZ5355" s="14"/>
      <c r="CA5355" s="109"/>
      <c r="CB5355"/>
      <c r="CF5355" s="71"/>
      <c r="CG5355" s="71"/>
      <c r="EJ5355" s="159"/>
      <c r="EK5355" s="160"/>
      <c r="EL5355" s="160"/>
    </row>
    <row r="5356" spans="78:142">
      <c r="BZ5356" s="14"/>
      <c r="CA5356" s="109"/>
      <c r="CB5356"/>
      <c r="CF5356" s="71"/>
      <c r="CG5356" s="71"/>
      <c r="EJ5356" s="159"/>
      <c r="EK5356" s="160"/>
      <c r="EL5356" s="160"/>
    </row>
    <row r="5357" spans="78:142">
      <c r="BZ5357" s="14"/>
      <c r="CA5357" s="109"/>
      <c r="CB5357"/>
      <c r="CF5357" s="71"/>
      <c r="CG5357" s="71"/>
      <c r="EJ5357" s="159"/>
      <c r="EK5357" s="160"/>
      <c r="EL5357" s="160"/>
    </row>
    <row r="5358" spans="78:142">
      <c r="BZ5358" s="14"/>
      <c r="CA5358" s="109"/>
      <c r="CB5358"/>
      <c r="CF5358" s="71"/>
      <c r="CG5358" s="71"/>
      <c r="EJ5358" s="159"/>
      <c r="EK5358" s="160"/>
      <c r="EL5358" s="160"/>
    </row>
    <row r="5359" spans="78:142">
      <c r="BZ5359" s="14"/>
      <c r="CA5359" s="109"/>
      <c r="CB5359"/>
      <c r="CF5359" s="71"/>
      <c r="CG5359" s="71"/>
      <c r="EJ5359" s="159"/>
      <c r="EK5359" s="160"/>
      <c r="EL5359" s="160"/>
    </row>
    <row r="5360" spans="78:142">
      <c r="BZ5360" s="14"/>
      <c r="CA5360" s="109"/>
      <c r="CB5360"/>
      <c r="CF5360" s="71"/>
      <c r="CG5360" s="71"/>
      <c r="EJ5360" s="159"/>
      <c r="EK5360" s="160"/>
      <c r="EL5360" s="160"/>
    </row>
    <row r="5361" spans="78:142">
      <c r="BZ5361" s="14"/>
      <c r="CA5361" s="109"/>
      <c r="CB5361"/>
      <c r="CF5361" s="71"/>
      <c r="CG5361" s="71"/>
      <c r="EJ5361" s="159"/>
      <c r="EK5361" s="160"/>
      <c r="EL5361" s="160"/>
    </row>
    <row r="5362" spans="78:142">
      <c r="BZ5362" s="14"/>
      <c r="CA5362" s="109"/>
      <c r="CB5362"/>
      <c r="CF5362" s="71"/>
      <c r="CG5362" s="71"/>
      <c r="EJ5362" s="159"/>
      <c r="EK5362" s="160"/>
      <c r="EL5362" s="160"/>
    </row>
    <row r="5363" spans="78:142">
      <c r="BZ5363" s="14"/>
      <c r="CA5363" s="109"/>
      <c r="CB5363"/>
      <c r="CF5363" s="71"/>
      <c r="CG5363" s="71"/>
      <c r="EJ5363" s="159"/>
      <c r="EK5363" s="160"/>
      <c r="EL5363" s="160"/>
    </row>
    <row r="5364" spans="78:142">
      <c r="BZ5364" s="14"/>
      <c r="CA5364" s="109"/>
      <c r="CB5364"/>
      <c r="CF5364" s="71"/>
      <c r="CG5364" s="71"/>
      <c r="EJ5364" s="159"/>
      <c r="EK5364" s="160"/>
      <c r="EL5364" s="160"/>
    </row>
    <row r="5365" spans="78:142">
      <c r="BZ5365" s="14"/>
      <c r="CA5365" s="109"/>
      <c r="CB5365"/>
      <c r="CF5365" s="71"/>
      <c r="CG5365" s="71"/>
      <c r="EJ5365" s="159"/>
      <c r="EK5365" s="160"/>
      <c r="EL5365" s="160"/>
    </row>
    <row r="5366" spans="78:142">
      <c r="BZ5366" s="14"/>
      <c r="CA5366" s="109"/>
      <c r="CB5366"/>
      <c r="CF5366" s="71"/>
      <c r="CG5366" s="71"/>
      <c r="EJ5366" s="159"/>
      <c r="EK5366" s="160"/>
      <c r="EL5366" s="160"/>
    </row>
    <row r="5367" spans="78:142">
      <c r="BZ5367" s="14"/>
      <c r="CA5367" s="109"/>
      <c r="CB5367"/>
      <c r="CF5367" s="71"/>
      <c r="CG5367" s="71"/>
      <c r="EJ5367" s="159"/>
      <c r="EK5367" s="160"/>
      <c r="EL5367" s="160"/>
    </row>
    <row r="5368" spans="78:142">
      <c r="BZ5368" s="14"/>
      <c r="CA5368" s="109"/>
      <c r="CB5368"/>
      <c r="CF5368" s="71"/>
      <c r="CG5368" s="71"/>
      <c r="EJ5368" s="159"/>
      <c r="EK5368" s="160"/>
      <c r="EL5368" s="160"/>
    </row>
    <row r="5369" spans="78:142">
      <c r="BZ5369" s="14"/>
      <c r="CA5369" s="109"/>
      <c r="CB5369"/>
      <c r="CF5369" s="71"/>
      <c r="CG5369" s="71"/>
      <c r="EJ5369" s="159"/>
      <c r="EK5369" s="160"/>
      <c r="EL5369" s="160"/>
    </row>
    <row r="5370" spans="78:142">
      <c r="BZ5370" s="14"/>
      <c r="CA5370" s="109"/>
      <c r="CB5370"/>
      <c r="CF5370" s="71"/>
      <c r="CG5370" s="71"/>
      <c r="EJ5370" s="159"/>
      <c r="EK5370" s="160"/>
      <c r="EL5370" s="160"/>
    </row>
    <row r="5371" spans="78:142">
      <c r="BZ5371" s="14"/>
      <c r="CA5371" s="109"/>
      <c r="CB5371"/>
      <c r="CF5371" s="71"/>
      <c r="CG5371" s="71"/>
      <c r="EJ5371" s="159"/>
      <c r="EK5371" s="160"/>
      <c r="EL5371" s="160"/>
    </row>
    <row r="5372" spans="78:142">
      <c r="BZ5372" s="14"/>
      <c r="CA5372" s="109"/>
      <c r="CB5372"/>
      <c r="CF5372" s="71"/>
      <c r="CG5372" s="71"/>
      <c r="EJ5372" s="159"/>
      <c r="EK5372" s="160"/>
      <c r="EL5372" s="160"/>
    </row>
    <row r="5373" spans="78:142">
      <c r="BZ5373" s="14"/>
      <c r="CA5373" s="109"/>
      <c r="CB5373"/>
      <c r="CF5373" s="71"/>
      <c r="CG5373" s="71"/>
      <c r="EJ5373" s="159"/>
      <c r="EK5373" s="160"/>
      <c r="EL5373" s="160"/>
    </row>
    <row r="5374" spans="78:142">
      <c r="BZ5374" s="14"/>
      <c r="CA5374" s="109"/>
      <c r="CB5374"/>
      <c r="CF5374" s="71"/>
      <c r="CG5374" s="71"/>
      <c r="EJ5374" s="159"/>
      <c r="EK5374" s="160"/>
      <c r="EL5374" s="160"/>
    </row>
    <row r="5375" spans="78:142">
      <c r="BZ5375" s="14"/>
      <c r="CA5375" s="109"/>
      <c r="CB5375"/>
      <c r="CF5375" s="71"/>
      <c r="CG5375" s="71"/>
      <c r="EJ5375" s="159"/>
      <c r="EK5375" s="160"/>
      <c r="EL5375" s="160"/>
    </row>
    <row r="5376" spans="78:142">
      <c r="BZ5376" s="14"/>
      <c r="CA5376" s="109"/>
      <c r="CB5376"/>
      <c r="CF5376" s="71"/>
      <c r="CG5376" s="71"/>
      <c r="EJ5376" s="159"/>
      <c r="EK5376" s="160"/>
      <c r="EL5376" s="160"/>
    </row>
    <row r="5377" spans="78:142">
      <c r="BZ5377" s="14"/>
      <c r="CA5377" s="109"/>
      <c r="CB5377"/>
      <c r="CF5377" s="71"/>
      <c r="CG5377" s="71"/>
      <c r="EJ5377" s="159"/>
      <c r="EK5377" s="160"/>
      <c r="EL5377" s="160"/>
    </row>
    <row r="5378" spans="78:142">
      <c r="BZ5378" s="14"/>
      <c r="CA5378" s="109"/>
      <c r="CB5378"/>
      <c r="CF5378" s="71"/>
      <c r="CG5378" s="71"/>
      <c r="EJ5378" s="159"/>
      <c r="EK5378" s="160"/>
      <c r="EL5378" s="160"/>
    </row>
    <row r="5379" spans="78:142">
      <c r="BZ5379" s="14"/>
      <c r="CA5379" s="109"/>
      <c r="CB5379"/>
      <c r="CF5379" s="71"/>
      <c r="CG5379" s="71"/>
      <c r="EJ5379" s="159"/>
      <c r="EK5379" s="160"/>
      <c r="EL5379" s="160"/>
    </row>
    <row r="5380" spans="78:142">
      <c r="BZ5380" s="14"/>
      <c r="CA5380" s="109"/>
      <c r="CB5380"/>
      <c r="CF5380" s="71"/>
      <c r="CG5380" s="71"/>
      <c r="EJ5380" s="159"/>
      <c r="EK5380" s="160"/>
      <c r="EL5380" s="160"/>
    </row>
    <row r="5381" spans="78:142">
      <c r="BZ5381" s="14"/>
      <c r="CA5381" s="109"/>
      <c r="CB5381"/>
      <c r="CF5381" s="71"/>
      <c r="CG5381" s="71"/>
      <c r="EJ5381" s="159"/>
      <c r="EK5381" s="160"/>
      <c r="EL5381" s="160"/>
    </row>
    <row r="5382" spans="78:142">
      <c r="BZ5382" s="14"/>
      <c r="CA5382" s="109"/>
      <c r="CB5382"/>
      <c r="CF5382" s="71"/>
      <c r="CG5382" s="71"/>
      <c r="EJ5382" s="159"/>
      <c r="EK5382" s="160"/>
      <c r="EL5382" s="160"/>
    </row>
    <row r="5383" spans="78:142">
      <c r="BZ5383" s="14"/>
      <c r="CA5383" s="109"/>
      <c r="CB5383"/>
      <c r="CF5383" s="71"/>
      <c r="CG5383" s="71"/>
      <c r="EJ5383" s="159"/>
      <c r="EK5383" s="160"/>
      <c r="EL5383" s="160"/>
    </row>
    <row r="5384" spans="78:142">
      <c r="BZ5384" s="14"/>
      <c r="CA5384" s="109"/>
      <c r="CB5384"/>
      <c r="CF5384" s="71"/>
      <c r="CG5384" s="71"/>
      <c r="EJ5384" s="159"/>
      <c r="EK5384" s="160"/>
      <c r="EL5384" s="160"/>
    </row>
    <row r="5385" spans="78:142">
      <c r="BZ5385" s="14"/>
      <c r="CA5385" s="109"/>
      <c r="CB5385"/>
      <c r="CF5385" s="71"/>
      <c r="CG5385" s="71"/>
      <c r="EJ5385" s="159"/>
      <c r="EK5385" s="160"/>
      <c r="EL5385" s="160"/>
    </row>
    <row r="5386" spans="78:142">
      <c r="BZ5386" s="14"/>
      <c r="CA5386" s="109"/>
      <c r="CB5386"/>
      <c r="CF5386" s="71"/>
      <c r="CG5386" s="71"/>
      <c r="EJ5386" s="159"/>
      <c r="EK5386" s="160"/>
      <c r="EL5386" s="160"/>
    </row>
    <row r="5387" spans="78:142">
      <c r="BZ5387" s="14"/>
      <c r="CA5387" s="109"/>
      <c r="CB5387"/>
      <c r="CF5387" s="71"/>
      <c r="CG5387" s="71"/>
      <c r="EJ5387" s="159"/>
      <c r="EK5387" s="160"/>
      <c r="EL5387" s="160"/>
    </row>
    <row r="5388" spans="78:142">
      <c r="BZ5388" s="14"/>
      <c r="CA5388" s="109"/>
      <c r="CB5388"/>
      <c r="CF5388" s="71"/>
      <c r="CG5388" s="71"/>
      <c r="EJ5388" s="159"/>
      <c r="EK5388" s="160"/>
      <c r="EL5388" s="160"/>
    </row>
    <row r="5389" spans="78:142">
      <c r="BZ5389" s="14"/>
      <c r="CA5389" s="109"/>
      <c r="CB5389"/>
      <c r="CF5389" s="71"/>
      <c r="CG5389" s="71"/>
      <c r="EJ5389" s="159"/>
      <c r="EK5389" s="160"/>
      <c r="EL5389" s="160"/>
    </row>
    <row r="5390" spans="78:142">
      <c r="BZ5390" s="14"/>
      <c r="CA5390" s="109"/>
      <c r="CB5390"/>
      <c r="CF5390" s="71"/>
      <c r="CG5390" s="71"/>
      <c r="EJ5390" s="159"/>
      <c r="EK5390" s="160"/>
      <c r="EL5390" s="160"/>
    </row>
    <row r="5391" spans="78:142">
      <c r="BZ5391" s="14"/>
      <c r="CA5391" s="109"/>
      <c r="CB5391"/>
      <c r="CF5391" s="71"/>
      <c r="CG5391" s="71"/>
      <c r="EJ5391" s="159"/>
      <c r="EK5391" s="160"/>
      <c r="EL5391" s="160"/>
    </row>
    <row r="5392" spans="78:142">
      <c r="BZ5392" s="14"/>
      <c r="CA5392" s="109"/>
      <c r="CB5392"/>
      <c r="CF5392" s="71"/>
      <c r="CG5392" s="71"/>
      <c r="EJ5392" s="159"/>
      <c r="EK5392" s="160"/>
      <c r="EL5392" s="160"/>
    </row>
    <row r="5393" spans="78:142">
      <c r="BZ5393" s="14"/>
      <c r="CA5393" s="109"/>
      <c r="CB5393"/>
      <c r="CF5393" s="71"/>
      <c r="CG5393" s="71"/>
      <c r="EJ5393" s="159"/>
      <c r="EK5393" s="160"/>
      <c r="EL5393" s="160"/>
    </row>
    <row r="5394" spans="78:142">
      <c r="BZ5394" s="14"/>
      <c r="CA5394" s="109"/>
      <c r="CB5394"/>
      <c r="CF5394" s="71"/>
      <c r="CG5394" s="71"/>
      <c r="EJ5394" s="159"/>
      <c r="EK5394" s="160"/>
      <c r="EL5394" s="160"/>
    </row>
    <row r="5395" spans="78:142">
      <c r="BZ5395" s="14"/>
      <c r="CA5395" s="109"/>
      <c r="CB5395"/>
      <c r="CF5395" s="71"/>
      <c r="CG5395" s="71"/>
      <c r="EJ5395" s="159"/>
      <c r="EK5395" s="160"/>
      <c r="EL5395" s="160"/>
    </row>
    <row r="5396" spans="78:142">
      <c r="BZ5396" s="14"/>
      <c r="CA5396" s="109"/>
      <c r="CB5396"/>
      <c r="CF5396" s="71"/>
      <c r="CG5396" s="71"/>
      <c r="EJ5396" s="159"/>
      <c r="EK5396" s="160"/>
      <c r="EL5396" s="160"/>
    </row>
    <row r="5397" spans="78:142">
      <c r="BZ5397" s="14"/>
      <c r="CA5397" s="109"/>
      <c r="CB5397"/>
      <c r="CF5397" s="71"/>
      <c r="CG5397" s="71"/>
      <c r="EJ5397" s="159"/>
      <c r="EK5397" s="160"/>
      <c r="EL5397" s="160"/>
    </row>
    <row r="5398" spans="78:142">
      <c r="BZ5398" s="14"/>
      <c r="CA5398" s="109"/>
      <c r="CB5398"/>
      <c r="CF5398" s="71"/>
      <c r="CG5398" s="71"/>
      <c r="EJ5398" s="159"/>
      <c r="EK5398" s="160"/>
      <c r="EL5398" s="160"/>
    </row>
    <row r="5399" spans="78:142">
      <c r="BZ5399" s="14"/>
      <c r="CA5399" s="109"/>
      <c r="CB5399"/>
      <c r="CF5399" s="71"/>
      <c r="CG5399" s="71"/>
      <c r="EJ5399" s="159"/>
      <c r="EK5399" s="160"/>
      <c r="EL5399" s="160"/>
    </row>
    <row r="5400" spans="78:142">
      <c r="BZ5400" s="14"/>
      <c r="CA5400" s="109"/>
      <c r="CB5400"/>
      <c r="CF5400" s="71"/>
      <c r="CG5400" s="71"/>
      <c r="EJ5400" s="159"/>
      <c r="EK5400" s="160"/>
      <c r="EL5400" s="160"/>
    </row>
    <row r="5401" spans="78:142">
      <c r="BZ5401" s="14"/>
      <c r="CA5401" s="109"/>
      <c r="CB5401"/>
      <c r="CF5401" s="71"/>
      <c r="CG5401" s="71"/>
      <c r="EJ5401" s="159"/>
      <c r="EK5401" s="160"/>
      <c r="EL5401" s="160"/>
    </row>
    <row r="5402" spans="78:142">
      <c r="BZ5402" s="14"/>
      <c r="CA5402" s="109"/>
      <c r="CB5402"/>
      <c r="CF5402" s="71"/>
      <c r="CG5402" s="71"/>
      <c r="EJ5402" s="159"/>
      <c r="EK5402" s="160"/>
      <c r="EL5402" s="160"/>
    </row>
    <row r="5403" spans="78:142">
      <c r="BZ5403" s="14"/>
      <c r="CA5403" s="109"/>
      <c r="CB5403"/>
      <c r="CF5403" s="71"/>
      <c r="CG5403" s="71"/>
      <c r="EJ5403" s="159"/>
      <c r="EK5403" s="160"/>
      <c r="EL5403" s="160"/>
    </row>
    <row r="5404" spans="78:142">
      <c r="BZ5404" s="14"/>
      <c r="CA5404" s="109"/>
      <c r="CB5404"/>
      <c r="CF5404" s="71"/>
      <c r="CG5404" s="71"/>
      <c r="EJ5404" s="159"/>
      <c r="EK5404" s="160"/>
      <c r="EL5404" s="160"/>
    </row>
    <row r="5405" spans="78:142">
      <c r="BZ5405" s="14"/>
      <c r="CA5405" s="109"/>
      <c r="CB5405"/>
      <c r="CF5405" s="71"/>
      <c r="CG5405" s="71"/>
      <c r="EJ5405" s="159"/>
      <c r="EK5405" s="160"/>
      <c r="EL5405" s="160"/>
    </row>
    <row r="5406" spans="78:142">
      <c r="BZ5406" s="14"/>
      <c r="CA5406" s="109"/>
      <c r="CB5406"/>
      <c r="CF5406" s="71"/>
      <c r="CG5406" s="71"/>
      <c r="EJ5406" s="159"/>
      <c r="EK5406" s="160"/>
      <c r="EL5406" s="160"/>
    </row>
    <row r="5407" spans="78:142">
      <c r="BZ5407" s="14"/>
      <c r="CA5407" s="109"/>
      <c r="CB5407"/>
      <c r="CF5407" s="71"/>
      <c r="CG5407" s="71"/>
      <c r="EJ5407" s="159"/>
      <c r="EK5407" s="160"/>
      <c r="EL5407" s="160"/>
    </row>
    <row r="5408" spans="78:142">
      <c r="BZ5408" s="14"/>
      <c r="CA5408" s="109"/>
      <c r="CB5408"/>
      <c r="CF5408" s="71"/>
      <c r="CG5408" s="71"/>
      <c r="EJ5408" s="159"/>
      <c r="EK5408" s="160"/>
      <c r="EL5408" s="160"/>
    </row>
    <row r="5409" spans="78:142">
      <c r="BZ5409" s="14"/>
      <c r="CA5409" s="109"/>
      <c r="CB5409"/>
      <c r="CF5409" s="71"/>
      <c r="CG5409" s="71"/>
      <c r="EJ5409" s="159"/>
      <c r="EK5409" s="160"/>
      <c r="EL5409" s="160"/>
    </row>
    <row r="5410" spans="78:142">
      <c r="BZ5410" s="14"/>
      <c r="CA5410" s="109"/>
      <c r="CB5410"/>
      <c r="CF5410" s="71"/>
      <c r="CG5410" s="71"/>
      <c r="EJ5410" s="159"/>
      <c r="EK5410" s="160"/>
      <c r="EL5410" s="160"/>
    </row>
    <row r="5411" spans="78:142">
      <c r="BZ5411" s="14"/>
      <c r="CA5411" s="109"/>
      <c r="CB5411"/>
      <c r="CF5411" s="71"/>
      <c r="CG5411" s="71"/>
      <c r="EJ5411" s="159"/>
      <c r="EK5411" s="160"/>
      <c r="EL5411" s="160"/>
    </row>
    <row r="5412" spans="78:142">
      <c r="BZ5412" s="14"/>
      <c r="CA5412" s="109"/>
      <c r="CB5412"/>
      <c r="CF5412" s="71"/>
      <c r="CG5412" s="71"/>
      <c r="EJ5412" s="159"/>
      <c r="EK5412" s="160"/>
      <c r="EL5412" s="160"/>
    </row>
    <row r="5413" spans="78:142">
      <c r="BZ5413" s="14"/>
      <c r="CA5413" s="109"/>
      <c r="CB5413"/>
      <c r="CF5413" s="71"/>
      <c r="CG5413" s="71"/>
      <c r="EJ5413" s="159"/>
      <c r="EK5413" s="160"/>
      <c r="EL5413" s="160"/>
    </row>
    <row r="5414" spans="78:142">
      <c r="BZ5414" s="14"/>
      <c r="CA5414" s="109"/>
      <c r="CB5414"/>
      <c r="CF5414" s="71"/>
      <c r="CG5414" s="71"/>
      <c r="EJ5414" s="159"/>
      <c r="EK5414" s="160"/>
      <c r="EL5414" s="160"/>
    </row>
    <row r="5415" spans="78:142">
      <c r="BZ5415" s="14"/>
      <c r="CA5415" s="109"/>
      <c r="CB5415"/>
      <c r="CF5415" s="71"/>
      <c r="CG5415" s="71"/>
      <c r="EJ5415" s="159"/>
      <c r="EK5415" s="160"/>
      <c r="EL5415" s="160"/>
    </row>
    <row r="5416" spans="78:142">
      <c r="BZ5416" s="14"/>
      <c r="CA5416" s="109"/>
      <c r="CB5416"/>
      <c r="CF5416" s="71"/>
      <c r="CG5416" s="71"/>
      <c r="EJ5416" s="159"/>
      <c r="EK5416" s="160"/>
      <c r="EL5416" s="160"/>
    </row>
    <row r="5417" spans="78:142">
      <c r="BZ5417" s="14"/>
      <c r="CA5417" s="109"/>
      <c r="CB5417"/>
      <c r="CF5417" s="71"/>
      <c r="CG5417" s="71"/>
      <c r="EJ5417" s="159"/>
      <c r="EK5417" s="160"/>
      <c r="EL5417" s="160"/>
    </row>
    <row r="5418" spans="78:142">
      <c r="BZ5418" s="14"/>
      <c r="CA5418" s="109"/>
      <c r="CB5418"/>
      <c r="CF5418" s="71"/>
      <c r="CG5418" s="71"/>
      <c r="EJ5418" s="159"/>
      <c r="EK5418" s="160"/>
      <c r="EL5418" s="160"/>
    </row>
    <row r="5419" spans="78:142">
      <c r="BZ5419" s="14"/>
      <c r="CA5419" s="109"/>
      <c r="CB5419"/>
      <c r="CF5419" s="71"/>
      <c r="CG5419" s="71"/>
      <c r="EJ5419" s="159"/>
      <c r="EK5419" s="160"/>
      <c r="EL5419" s="160"/>
    </row>
    <row r="5420" spans="78:142">
      <c r="BZ5420" s="14"/>
      <c r="CA5420" s="109"/>
      <c r="CB5420"/>
      <c r="CF5420" s="71"/>
      <c r="CG5420" s="71"/>
      <c r="EJ5420" s="159"/>
      <c r="EK5420" s="160"/>
      <c r="EL5420" s="160"/>
    </row>
    <row r="5421" spans="78:142">
      <c r="BZ5421" s="14"/>
      <c r="CA5421" s="109"/>
      <c r="CB5421"/>
      <c r="CF5421" s="71"/>
      <c r="CG5421" s="71"/>
      <c r="EJ5421" s="159"/>
      <c r="EK5421" s="160"/>
      <c r="EL5421" s="160"/>
    </row>
    <row r="5422" spans="78:142">
      <c r="BZ5422" s="14"/>
      <c r="CA5422" s="109"/>
      <c r="CB5422"/>
      <c r="CF5422" s="71"/>
      <c r="CG5422" s="71"/>
      <c r="EJ5422" s="159"/>
      <c r="EK5422" s="160"/>
      <c r="EL5422" s="160"/>
    </row>
    <row r="5423" spans="78:142">
      <c r="BZ5423" s="14"/>
      <c r="CA5423" s="109"/>
      <c r="CB5423"/>
      <c r="CF5423" s="71"/>
      <c r="CG5423" s="71"/>
      <c r="EJ5423" s="159"/>
      <c r="EK5423" s="160"/>
      <c r="EL5423" s="160"/>
    </row>
    <row r="5424" spans="78:142">
      <c r="BZ5424" s="14"/>
      <c r="CA5424" s="109"/>
      <c r="CB5424"/>
      <c r="CF5424" s="71"/>
      <c r="CG5424" s="71"/>
      <c r="EJ5424" s="159"/>
      <c r="EK5424" s="160"/>
      <c r="EL5424" s="160"/>
    </row>
    <row r="5425" spans="78:142">
      <c r="BZ5425" s="14"/>
      <c r="CA5425" s="109"/>
      <c r="CB5425"/>
      <c r="CF5425" s="71"/>
      <c r="CG5425" s="71"/>
      <c r="EJ5425" s="159"/>
      <c r="EK5425" s="160"/>
      <c r="EL5425" s="160"/>
    </row>
    <row r="5426" spans="78:142">
      <c r="BZ5426" s="14"/>
      <c r="CA5426" s="109"/>
      <c r="CB5426"/>
      <c r="CF5426" s="71"/>
      <c r="CG5426" s="71"/>
      <c r="EJ5426" s="159"/>
      <c r="EK5426" s="160"/>
      <c r="EL5426" s="160"/>
    </row>
    <row r="5427" spans="78:142">
      <c r="BZ5427" s="14"/>
      <c r="CA5427" s="109"/>
      <c r="CB5427"/>
      <c r="CF5427" s="71"/>
      <c r="CG5427" s="71"/>
      <c r="EJ5427" s="159"/>
      <c r="EK5427" s="160"/>
      <c r="EL5427" s="160"/>
    </row>
    <row r="5428" spans="78:142">
      <c r="BZ5428" s="14"/>
      <c r="CA5428" s="109"/>
      <c r="CB5428"/>
      <c r="CF5428" s="71"/>
      <c r="CG5428" s="71"/>
      <c r="EJ5428" s="159"/>
      <c r="EK5428" s="160"/>
      <c r="EL5428" s="160"/>
    </row>
    <row r="5429" spans="78:142">
      <c r="BZ5429" s="14"/>
      <c r="CA5429" s="109"/>
      <c r="CB5429"/>
      <c r="CF5429" s="71"/>
      <c r="CG5429" s="71"/>
      <c r="EJ5429" s="159"/>
      <c r="EK5429" s="160"/>
      <c r="EL5429" s="160"/>
    </row>
    <row r="5430" spans="78:142">
      <c r="BZ5430" s="14"/>
      <c r="CA5430" s="109"/>
      <c r="CB5430"/>
      <c r="CF5430" s="71"/>
      <c r="CG5430" s="71"/>
      <c r="EJ5430" s="159"/>
      <c r="EK5430" s="160"/>
      <c r="EL5430" s="160"/>
    </row>
    <row r="5431" spans="78:142">
      <c r="BZ5431" s="14"/>
      <c r="CA5431" s="109"/>
      <c r="CB5431"/>
      <c r="CF5431" s="71"/>
      <c r="CG5431" s="71"/>
      <c r="EJ5431" s="159"/>
      <c r="EK5431" s="160"/>
      <c r="EL5431" s="160"/>
    </row>
    <row r="5432" spans="78:142">
      <c r="BZ5432" s="14"/>
      <c r="CA5432" s="109"/>
      <c r="CB5432"/>
      <c r="CF5432" s="71"/>
      <c r="CG5432" s="71"/>
      <c r="EJ5432" s="159"/>
      <c r="EK5432" s="160"/>
      <c r="EL5432" s="160"/>
    </row>
    <row r="5433" spans="78:142">
      <c r="BZ5433" s="14"/>
      <c r="CA5433" s="109"/>
      <c r="CB5433"/>
      <c r="CF5433" s="71"/>
      <c r="CG5433" s="71"/>
      <c r="EJ5433" s="159"/>
      <c r="EK5433" s="160"/>
      <c r="EL5433" s="160"/>
    </row>
    <row r="5434" spans="78:142">
      <c r="BZ5434" s="14"/>
      <c r="CA5434" s="109"/>
      <c r="CB5434"/>
      <c r="CF5434" s="71"/>
      <c r="CG5434" s="71"/>
      <c r="EJ5434" s="159"/>
      <c r="EK5434" s="160"/>
      <c r="EL5434" s="160"/>
    </row>
    <row r="5435" spans="78:142">
      <c r="BZ5435" s="14"/>
      <c r="CA5435" s="109"/>
      <c r="CB5435"/>
      <c r="CF5435" s="71"/>
      <c r="CG5435" s="71"/>
      <c r="EJ5435" s="159"/>
      <c r="EK5435" s="160"/>
      <c r="EL5435" s="160"/>
    </row>
    <row r="5436" spans="78:142">
      <c r="BZ5436" s="14"/>
      <c r="CA5436" s="109"/>
      <c r="CB5436"/>
      <c r="CF5436" s="71"/>
      <c r="CG5436" s="71"/>
      <c r="EJ5436" s="159"/>
      <c r="EK5436" s="160"/>
      <c r="EL5436" s="160"/>
    </row>
    <row r="5437" spans="78:142">
      <c r="BZ5437" s="14"/>
      <c r="CA5437" s="109"/>
      <c r="CB5437"/>
      <c r="CF5437" s="71"/>
      <c r="CG5437" s="71"/>
      <c r="EJ5437" s="159"/>
      <c r="EK5437" s="160"/>
      <c r="EL5437" s="160"/>
    </row>
    <row r="5438" spans="78:142">
      <c r="BZ5438" s="14"/>
      <c r="CA5438" s="109"/>
      <c r="CB5438"/>
      <c r="CF5438" s="71"/>
      <c r="CG5438" s="71"/>
      <c r="EJ5438" s="159"/>
      <c r="EK5438" s="160"/>
      <c r="EL5438" s="160"/>
    </row>
    <row r="5439" spans="78:142">
      <c r="BZ5439" s="14"/>
      <c r="CA5439" s="109"/>
      <c r="CB5439"/>
      <c r="CF5439" s="71"/>
      <c r="CG5439" s="71"/>
      <c r="EJ5439" s="159"/>
      <c r="EK5439" s="160"/>
      <c r="EL5439" s="160"/>
    </row>
    <row r="5440" spans="78:142">
      <c r="BZ5440" s="14"/>
      <c r="CA5440" s="109"/>
      <c r="CB5440"/>
      <c r="CF5440" s="71"/>
      <c r="CG5440" s="71"/>
      <c r="EJ5440" s="159"/>
      <c r="EK5440" s="160"/>
      <c r="EL5440" s="160"/>
    </row>
    <row r="5441" spans="78:142">
      <c r="BZ5441" s="14"/>
      <c r="CA5441" s="109"/>
      <c r="CB5441"/>
      <c r="CF5441" s="71"/>
      <c r="CG5441" s="71"/>
      <c r="EJ5441" s="159"/>
      <c r="EK5441" s="160"/>
      <c r="EL5441" s="160"/>
    </row>
    <row r="5442" spans="78:142">
      <c r="BZ5442" s="14"/>
      <c r="CA5442" s="109"/>
      <c r="CB5442"/>
      <c r="CF5442" s="71"/>
      <c r="CG5442" s="71"/>
      <c r="EJ5442" s="159"/>
      <c r="EK5442" s="160"/>
      <c r="EL5442" s="160"/>
    </row>
    <row r="5443" spans="78:142">
      <c r="BZ5443" s="14"/>
      <c r="CA5443" s="109"/>
      <c r="CB5443"/>
      <c r="CF5443" s="71"/>
      <c r="CG5443" s="71"/>
      <c r="EJ5443" s="159"/>
      <c r="EK5443" s="160"/>
      <c r="EL5443" s="160"/>
    </row>
    <row r="5444" spans="78:142">
      <c r="BZ5444" s="14"/>
      <c r="CA5444" s="109"/>
      <c r="CB5444"/>
      <c r="CF5444" s="71"/>
      <c r="CG5444" s="71"/>
      <c r="EJ5444" s="159"/>
      <c r="EK5444" s="160"/>
      <c r="EL5444" s="160"/>
    </row>
    <row r="5445" spans="78:142">
      <c r="BZ5445" s="14"/>
      <c r="CA5445" s="109"/>
      <c r="CB5445"/>
      <c r="CF5445" s="71"/>
      <c r="CG5445" s="71"/>
      <c r="EJ5445" s="159"/>
      <c r="EK5445" s="160"/>
      <c r="EL5445" s="160"/>
    </row>
    <row r="5446" spans="78:142">
      <c r="BZ5446" s="14"/>
      <c r="CA5446" s="109"/>
      <c r="CB5446"/>
      <c r="CF5446" s="71"/>
      <c r="CG5446" s="71"/>
      <c r="EJ5446" s="159"/>
      <c r="EK5446" s="160"/>
      <c r="EL5446" s="160"/>
    </row>
    <row r="5447" spans="78:142">
      <c r="BZ5447" s="14"/>
      <c r="CA5447" s="109"/>
      <c r="CB5447"/>
      <c r="CF5447" s="71"/>
      <c r="CG5447" s="71"/>
      <c r="EJ5447" s="159"/>
      <c r="EK5447" s="160"/>
      <c r="EL5447" s="160"/>
    </row>
    <row r="5448" spans="78:142">
      <c r="BZ5448" s="14"/>
      <c r="CA5448" s="109"/>
      <c r="CB5448"/>
      <c r="CF5448" s="71"/>
      <c r="CG5448" s="71"/>
      <c r="EJ5448" s="159"/>
      <c r="EK5448" s="160"/>
      <c r="EL5448" s="160"/>
    </row>
    <row r="5449" spans="78:142">
      <c r="BZ5449" s="14"/>
      <c r="CA5449" s="109"/>
      <c r="CB5449"/>
      <c r="CF5449" s="71"/>
      <c r="CG5449" s="71"/>
      <c r="EJ5449" s="159"/>
      <c r="EK5449" s="160"/>
      <c r="EL5449" s="160"/>
    </row>
    <row r="5450" spans="78:142">
      <c r="BZ5450" s="14"/>
      <c r="CA5450" s="109"/>
      <c r="CB5450"/>
      <c r="CF5450" s="71"/>
      <c r="CG5450" s="71"/>
      <c r="EJ5450" s="159"/>
      <c r="EK5450" s="160"/>
      <c r="EL5450" s="160"/>
    </row>
    <row r="5451" spans="78:142">
      <c r="BZ5451" s="14"/>
      <c r="CA5451" s="109"/>
      <c r="CB5451"/>
      <c r="CF5451" s="71"/>
      <c r="CG5451" s="71"/>
      <c r="EJ5451" s="159"/>
      <c r="EK5451" s="160"/>
      <c r="EL5451" s="160"/>
    </row>
    <row r="5452" spans="78:142">
      <c r="BZ5452" s="14"/>
      <c r="CA5452" s="109"/>
      <c r="CB5452"/>
      <c r="CF5452" s="71"/>
      <c r="CG5452" s="71"/>
      <c r="EJ5452" s="159"/>
      <c r="EK5452" s="160"/>
      <c r="EL5452" s="160"/>
    </row>
    <row r="5453" spans="78:142">
      <c r="BZ5453" s="14"/>
      <c r="CA5453" s="109"/>
      <c r="CB5453"/>
      <c r="CF5453" s="71"/>
      <c r="CG5453" s="71"/>
      <c r="EJ5453" s="159"/>
      <c r="EK5453" s="160"/>
      <c r="EL5453" s="160"/>
    </row>
    <row r="5454" spans="78:142">
      <c r="BZ5454" s="14"/>
      <c r="CA5454" s="109"/>
      <c r="CB5454"/>
      <c r="CF5454" s="71"/>
      <c r="CG5454" s="71"/>
      <c r="EJ5454" s="159"/>
      <c r="EK5454" s="160"/>
      <c r="EL5454" s="160"/>
    </row>
    <row r="5455" spans="78:142">
      <c r="BZ5455" s="14"/>
      <c r="CA5455" s="109"/>
      <c r="CB5455"/>
      <c r="CF5455" s="71"/>
      <c r="CG5455" s="71"/>
      <c r="EJ5455" s="159"/>
      <c r="EK5455" s="160"/>
      <c r="EL5455" s="160"/>
    </row>
    <row r="5456" spans="78:142">
      <c r="BZ5456" s="14"/>
      <c r="CA5456" s="109"/>
      <c r="CB5456"/>
      <c r="CF5456" s="71"/>
      <c r="CG5456" s="71"/>
      <c r="EJ5456" s="159"/>
      <c r="EK5456" s="160"/>
      <c r="EL5456" s="160"/>
    </row>
    <row r="5457" spans="78:142">
      <c r="BZ5457" s="14"/>
      <c r="CA5457" s="109"/>
      <c r="CB5457"/>
      <c r="CF5457" s="71"/>
      <c r="CG5457" s="71"/>
      <c r="EJ5457" s="159"/>
      <c r="EK5457" s="160"/>
      <c r="EL5457" s="160"/>
    </row>
    <row r="5458" spans="78:142">
      <c r="BZ5458" s="14"/>
      <c r="CA5458" s="109"/>
      <c r="CB5458"/>
      <c r="CF5458" s="71"/>
      <c r="CG5458" s="71"/>
      <c r="EJ5458" s="159"/>
      <c r="EK5458" s="160"/>
      <c r="EL5458" s="160"/>
    </row>
    <row r="5459" spans="78:142">
      <c r="BZ5459" s="14"/>
      <c r="CA5459" s="109"/>
      <c r="CB5459"/>
      <c r="CF5459" s="71"/>
      <c r="CG5459" s="71"/>
      <c r="EJ5459" s="159"/>
      <c r="EK5459" s="160"/>
      <c r="EL5459" s="160"/>
    </row>
    <row r="5460" spans="78:142">
      <c r="BZ5460" s="14"/>
      <c r="CA5460" s="109"/>
      <c r="CB5460"/>
      <c r="CF5460" s="71"/>
      <c r="CG5460" s="71"/>
      <c r="EJ5460" s="159"/>
      <c r="EK5460" s="160"/>
      <c r="EL5460" s="160"/>
    </row>
    <row r="5461" spans="78:142">
      <c r="BZ5461" s="14"/>
      <c r="CA5461" s="109"/>
      <c r="CB5461"/>
      <c r="CF5461" s="71"/>
      <c r="CG5461" s="71"/>
      <c r="EJ5461" s="159"/>
      <c r="EK5461" s="160"/>
      <c r="EL5461" s="160"/>
    </row>
    <row r="5462" spans="78:142">
      <c r="BZ5462" s="14"/>
      <c r="CA5462" s="109"/>
      <c r="CB5462"/>
      <c r="CF5462" s="71"/>
      <c r="CG5462" s="71"/>
      <c r="EJ5462" s="159"/>
      <c r="EK5462" s="160"/>
      <c r="EL5462" s="160"/>
    </row>
    <row r="5463" spans="78:142">
      <c r="BZ5463" s="14"/>
      <c r="CA5463" s="109"/>
      <c r="CB5463"/>
      <c r="CF5463" s="71"/>
      <c r="CG5463" s="71"/>
      <c r="EJ5463" s="159"/>
      <c r="EK5463" s="160"/>
      <c r="EL5463" s="160"/>
    </row>
    <row r="5464" spans="78:142">
      <c r="BZ5464" s="14"/>
      <c r="CA5464" s="109"/>
      <c r="CB5464"/>
      <c r="CF5464" s="71"/>
      <c r="CG5464" s="71"/>
      <c r="EJ5464" s="159"/>
      <c r="EK5464" s="160"/>
      <c r="EL5464" s="160"/>
    </row>
    <row r="5465" spans="78:142">
      <c r="BZ5465" s="14"/>
      <c r="CA5465" s="109"/>
      <c r="CB5465"/>
      <c r="CF5465" s="71"/>
      <c r="CG5465" s="71"/>
      <c r="EJ5465" s="159"/>
      <c r="EK5465" s="160"/>
      <c r="EL5465" s="160"/>
    </row>
    <row r="5466" spans="78:142">
      <c r="BZ5466" s="14"/>
      <c r="CA5466" s="109"/>
      <c r="CB5466"/>
      <c r="CF5466" s="71"/>
      <c r="CG5466" s="71"/>
      <c r="EJ5466" s="159"/>
      <c r="EK5466" s="160"/>
      <c r="EL5466" s="160"/>
    </row>
    <row r="5467" spans="78:142">
      <c r="BZ5467" s="14"/>
      <c r="CA5467" s="109"/>
      <c r="CB5467"/>
      <c r="CF5467" s="71"/>
      <c r="CG5467" s="71"/>
      <c r="EJ5467" s="159"/>
      <c r="EK5467" s="160"/>
      <c r="EL5467" s="160"/>
    </row>
    <row r="5468" spans="78:142">
      <c r="BZ5468" s="14"/>
      <c r="CA5468" s="109"/>
      <c r="CB5468"/>
      <c r="CF5468" s="71"/>
      <c r="CG5468" s="71"/>
      <c r="EJ5468" s="159"/>
      <c r="EK5468" s="160"/>
      <c r="EL5468" s="160"/>
    </row>
    <row r="5469" spans="78:142">
      <c r="BZ5469" s="14"/>
      <c r="CA5469" s="109"/>
      <c r="CB5469"/>
      <c r="CF5469" s="71"/>
      <c r="CG5469" s="71"/>
      <c r="EJ5469" s="159"/>
      <c r="EK5469" s="160"/>
      <c r="EL5469" s="160"/>
    </row>
    <row r="5470" spans="78:142">
      <c r="BZ5470" s="14"/>
      <c r="CA5470" s="109"/>
      <c r="CB5470"/>
      <c r="CF5470" s="71"/>
      <c r="CG5470" s="71"/>
      <c r="EJ5470" s="159"/>
      <c r="EK5470" s="160"/>
      <c r="EL5470" s="160"/>
    </row>
    <row r="5471" spans="78:142">
      <c r="BZ5471" s="14"/>
      <c r="CA5471" s="109"/>
      <c r="CB5471"/>
      <c r="CF5471" s="71"/>
      <c r="CG5471" s="71"/>
      <c r="EJ5471" s="159"/>
      <c r="EK5471" s="160"/>
      <c r="EL5471" s="160"/>
    </row>
    <row r="5472" spans="78:142">
      <c r="BZ5472" s="14"/>
      <c r="CA5472" s="109"/>
      <c r="CB5472"/>
      <c r="CF5472" s="71"/>
      <c r="CG5472" s="71"/>
      <c r="EJ5472" s="159"/>
      <c r="EK5472" s="160"/>
      <c r="EL5472" s="160"/>
    </row>
    <row r="5473" spans="78:142">
      <c r="BZ5473" s="14"/>
      <c r="CA5473" s="109"/>
      <c r="CB5473"/>
      <c r="CF5473" s="71"/>
      <c r="CG5473" s="71"/>
      <c r="EJ5473" s="159"/>
      <c r="EK5473" s="160"/>
      <c r="EL5473" s="160"/>
    </row>
    <row r="5474" spans="78:142">
      <c r="BZ5474" s="14"/>
      <c r="CA5474" s="109"/>
      <c r="CB5474"/>
      <c r="CF5474" s="71"/>
      <c r="CG5474" s="71"/>
      <c r="EJ5474" s="159"/>
      <c r="EK5474" s="160"/>
      <c r="EL5474" s="160"/>
    </row>
    <row r="5475" spans="78:142">
      <c r="BZ5475" s="14"/>
      <c r="CA5475" s="109"/>
      <c r="CB5475"/>
      <c r="CF5475" s="71"/>
      <c r="CG5475" s="71"/>
      <c r="EJ5475" s="159"/>
      <c r="EK5475" s="160"/>
      <c r="EL5475" s="160"/>
    </row>
    <row r="5476" spans="78:142">
      <c r="BZ5476" s="14"/>
      <c r="CA5476" s="109"/>
      <c r="CB5476"/>
      <c r="CF5476" s="71"/>
      <c r="CG5476" s="71"/>
      <c r="EJ5476" s="159"/>
      <c r="EK5476" s="160"/>
      <c r="EL5476" s="160"/>
    </row>
    <row r="5477" spans="78:142">
      <c r="BZ5477" s="14"/>
      <c r="CA5477" s="109"/>
      <c r="CB5477"/>
      <c r="CF5477" s="71"/>
      <c r="CG5477" s="71"/>
      <c r="EJ5477" s="159"/>
      <c r="EK5477" s="160"/>
      <c r="EL5477" s="160"/>
    </row>
    <row r="5478" spans="78:142">
      <c r="BZ5478" s="14"/>
      <c r="CA5478" s="109"/>
      <c r="CB5478"/>
      <c r="CF5478" s="71"/>
      <c r="CG5478" s="71"/>
      <c r="EJ5478" s="159"/>
      <c r="EK5478" s="160"/>
      <c r="EL5478" s="160"/>
    </row>
    <row r="5479" spans="78:142">
      <c r="BZ5479" s="14"/>
      <c r="CA5479" s="109"/>
      <c r="CB5479"/>
      <c r="CF5479" s="71"/>
      <c r="CG5479" s="71"/>
      <c r="EJ5479" s="159"/>
      <c r="EK5479" s="160"/>
      <c r="EL5479" s="160"/>
    </row>
    <row r="5480" spans="78:142">
      <c r="BZ5480" s="14"/>
      <c r="CA5480" s="109"/>
      <c r="CB5480"/>
      <c r="CF5480" s="71"/>
      <c r="CG5480" s="71"/>
      <c r="EJ5480" s="159"/>
      <c r="EK5480" s="160"/>
      <c r="EL5480" s="160"/>
    </row>
    <row r="5481" spans="78:142">
      <c r="BZ5481" s="14"/>
      <c r="CA5481" s="109"/>
      <c r="CB5481"/>
      <c r="CF5481" s="71"/>
      <c r="CG5481" s="71"/>
      <c r="EJ5481" s="159"/>
      <c r="EK5481" s="160"/>
      <c r="EL5481" s="160"/>
    </row>
    <row r="5482" spans="78:142">
      <c r="BZ5482" s="14"/>
      <c r="CA5482" s="109"/>
      <c r="CB5482"/>
      <c r="CF5482" s="71"/>
      <c r="CG5482" s="71"/>
      <c r="EJ5482" s="159"/>
      <c r="EK5482" s="160"/>
      <c r="EL5482" s="160"/>
    </row>
    <row r="5483" spans="78:142">
      <c r="BZ5483" s="14"/>
      <c r="CA5483" s="109"/>
      <c r="CB5483"/>
      <c r="CF5483" s="71"/>
      <c r="CG5483" s="71"/>
      <c r="EJ5483" s="159"/>
      <c r="EK5483" s="160"/>
      <c r="EL5483" s="160"/>
    </row>
    <row r="5484" spans="78:142">
      <c r="BZ5484" s="14"/>
      <c r="CA5484" s="109"/>
      <c r="CB5484"/>
      <c r="CF5484" s="71"/>
      <c r="CG5484" s="71"/>
      <c r="EJ5484" s="159"/>
      <c r="EK5484" s="160"/>
      <c r="EL5484" s="160"/>
    </row>
    <row r="5485" spans="78:142">
      <c r="BZ5485" s="14"/>
      <c r="CA5485" s="109"/>
      <c r="CB5485"/>
      <c r="CF5485" s="71"/>
      <c r="CG5485" s="71"/>
      <c r="EJ5485" s="159"/>
      <c r="EK5485" s="160"/>
      <c r="EL5485" s="160"/>
    </row>
    <row r="5486" spans="78:142">
      <c r="BZ5486" s="14"/>
      <c r="CA5486" s="109"/>
      <c r="CB5486"/>
      <c r="CF5486" s="71"/>
      <c r="CG5486" s="71"/>
      <c r="EJ5486" s="159"/>
      <c r="EK5486" s="160"/>
      <c r="EL5486" s="160"/>
    </row>
    <row r="5487" spans="78:142">
      <c r="BZ5487" s="14"/>
      <c r="CA5487" s="109"/>
      <c r="CB5487"/>
      <c r="CF5487" s="71"/>
      <c r="CG5487" s="71"/>
      <c r="EJ5487" s="159"/>
      <c r="EK5487" s="160"/>
      <c r="EL5487" s="160"/>
    </row>
    <row r="5488" spans="78:142">
      <c r="BZ5488" s="14"/>
      <c r="CA5488" s="109"/>
      <c r="CB5488"/>
      <c r="CF5488" s="71"/>
      <c r="CG5488" s="71"/>
      <c r="EJ5488" s="159"/>
      <c r="EK5488" s="160"/>
      <c r="EL5488" s="160"/>
    </row>
    <row r="5489" spans="78:142">
      <c r="BZ5489" s="14"/>
      <c r="CA5489" s="109"/>
      <c r="CB5489"/>
      <c r="CF5489" s="71"/>
      <c r="CG5489" s="71"/>
      <c r="EJ5489" s="159"/>
      <c r="EK5489" s="160"/>
      <c r="EL5489" s="160"/>
    </row>
    <row r="5490" spans="78:142">
      <c r="BZ5490" s="14"/>
      <c r="CA5490" s="109"/>
      <c r="CB5490"/>
      <c r="CF5490" s="71"/>
      <c r="CG5490" s="71"/>
      <c r="EJ5490" s="159"/>
      <c r="EK5490" s="160"/>
      <c r="EL5490" s="160"/>
    </row>
    <row r="5491" spans="78:142">
      <c r="BZ5491" s="14"/>
      <c r="CA5491" s="109"/>
      <c r="CB5491"/>
      <c r="CF5491" s="71"/>
      <c r="CG5491" s="71"/>
      <c r="EJ5491" s="159"/>
      <c r="EK5491" s="160"/>
      <c r="EL5491" s="160"/>
    </row>
    <row r="5492" spans="78:142">
      <c r="BZ5492" s="14"/>
      <c r="CA5492" s="109"/>
      <c r="CB5492"/>
      <c r="CF5492" s="71"/>
      <c r="CG5492" s="71"/>
      <c r="EJ5492" s="159"/>
      <c r="EK5492" s="160"/>
      <c r="EL5492" s="160"/>
    </row>
    <row r="5493" spans="78:142">
      <c r="BZ5493" s="14"/>
      <c r="CA5493" s="109"/>
      <c r="CB5493"/>
      <c r="CF5493" s="71"/>
      <c r="CG5493" s="71"/>
      <c r="EJ5493" s="159"/>
      <c r="EK5493" s="160"/>
      <c r="EL5493" s="160"/>
    </row>
    <row r="5494" spans="78:142">
      <c r="BZ5494" s="14"/>
      <c r="CA5494" s="109"/>
      <c r="CB5494"/>
      <c r="CF5494" s="71"/>
      <c r="CG5494" s="71"/>
      <c r="EJ5494" s="159"/>
      <c r="EK5494" s="160"/>
      <c r="EL5494" s="160"/>
    </row>
    <row r="5495" spans="78:142">
      <c r="BZ5495" s="14"/>
      <c r="CA5495" s="109"/>
      <c r="CB5495"/>
      <c r="CF5495" s="71"/>
      <c r="CG5495" s="71"/>
      <c r="EJ5495" s="159"/>
      <c r="EK5495" s="160"/>
      <c r="EL5495" s="160"/>
    </row>
    <row r="5496" spans="78:142">
      <c r="BZ5496" s="14"/>
      <c r="CA5496" s="109"/>
      <c r="CB5496"/>
      <c r="CF5496" s="71"/>
      <c r="CG5496" s="71"/>
      <c r="EJ5496" s="159"/>
      <c r="EK5496" s="160"/>
      <c r="EL5496" s="160"/>
    </row>
    <row r="5497" spans="78:142">
      <c r="BZ5497" s="14"/>
      <c r="CA5497" s="109"/>
      <c r="CB5497"/>
      <c r="CF5497" s="71"/>
      <c r="CG5497" s="71"/>
      <c r="EJ5497" s="159"/>
      <c r="EK5497" s="160"/>
      <c r="EL5497" s="160"/>
    </row>
    <row r="5498" spans="78:142">
      <c r="BZ5498" s="14"/>
      <c r="CA5498" s="109"/>
      <c r="CB5498"/>
      <c r="CF5498" s="71"/>
      <c r="CG5498" s="71"/>
      <c r="EJ5498" s="159"/>
      <c r="EK5498" s="160"/>
      <c r="EL5498" s="160"/>
    </row>
    <row r="5499" spans="78:142">
      <c r="BZ5499" s="14"/>
      <c r="CA5499" s="109"/>
      <c r="CB5499"/>
      <c r="CF5499" s="71"/>
      <c r="CG5499" s="71"/>
      <c r="EJ5499" s="159"/>
      <c r="EK5499" s="160"/>
      <c r="EL5499" s="160"/>
    </row>
    <row r="5500" spans="78:142">
      <c r="BZ5500" s="14"/>
      <c r="CA5500" s="109"/>
      <c r="CB5500"/>
      <c r="CF5500" s="71"/>
      <c r="CG5500" s="71"/>
      <c r="EJ5500" s="159"/>
      <c r="EK5500" s="160"/>
      <c r="EL5500" s="160"/>
    </row>
    <row r="5501" spans="78:142">
      <c r="BZ5501" s="14"/>
      <c r="CA5501" s="109"/>
      <c r="CB5501"/>
      <c r="CF5501" s="71"/>
      <c r="CG5501" s="71"/>
      <c r="EJ5501" s="159"/>
      <c r="EK5501" s="160"/>
      <c r="EL5501" s="160"/>
    </row>
    <row r="5502" spans="78:142">
      <c r="BZ5502" s="14"/>
      <c r="CA5502" s="109"/>
      <c r="CB5502"/>
      <c r="CF5502" s="71"/>
      <c r="CG5502" s="71"/>
      <c r="EJ5502" s="159"/>
      <c r="EK5502" s="160"/>
      <c r="EL5502" s="160"/>
    </row>
    <row r="5503" spans="78:142">
      <c r="BZ5503" s="14"/>
      <c r="CA5503" s="109"/>
      <c r="CB5503"/>
      <c r="CF5503" s="71"/>
      <c r="CG5503" s="71"/>
      <c r="EJ5503" s="159"/>
      <c r="EK5503" s="160"/>
      <c r="EL5503" s="160"/>
    </row>
    <row r="5504" spans="78:142">
      <c r="BZ5504" s="14"/>
      <c r="CA5504" s="109"/>
      <c r="CB5504"/>
      <c r="CF5504" s="71"/>
      <c r="CG5504" s="71"/>
      <c r="EJ5504" s="159"/>
      <c r="EK5504" s="160"/>
      <c r="EL5504" s="160"/>
    </row>
    <row r="5505" spans="78:142">
      <c r="BZ5505" s="14"/>
      <c r="CA5505" s="109"/>
      <c r="CB5505"/>
      <c r="CF5505" s="71"/>
      <c r="CG5505" s="71"/>
      <c r="EJ5505" s="159"/>
      <c r="EK5505" s="160"/>
      <c r="EL5505" s="160"/>
    </row>
    <row r="5506" spans="78:142">
      <c r="BZ5506" s="14"/>
      <c r="CA5506" s="109"/>
      <c r="CB5506"/>
      <c r="CF5506" s="71"/>
      <c r="CG5506" s="71"/>
      <c r="EJ5506" s="159"/>
      <c r="EK5506" s="160"/>
      <c r="EL5506" s="160"/>
    </row>
    <row r="5507" spans="78:142">
      <c r="BZ5507" s="14"/>
      <c r="CA5507" s="109"/>
      <c r="CB5507"/>
      <c r="CF5507" s="71"/>
      <c r="CG5507" s="71"/>
      <c r="EJ5507" s="159"/>
      <c r="EK5507" s="160"/>
      <c r="EL5507" s="160"/>
    </row>
    <row r="5508" spans="78:142">
      <c r="BZ5508" s="14"/>
      <c r="CA5508" s="109"/>
      <c r="CB5508"/>
      <c r="CF5508" s="71"/>
      <c r="CG5508" s="71"/>
      <c r="EJ5508" s="159"/>
      <c r="EK5508" s="160"/>
      <c r="EL5508" s="160"/>
    </row>
    <row r="5509" spans="78:142">
      <c r="BZ5509" s="14"/>
      <c r="CA5509" s="109"/>
      <c r="CB5509"/>
      <c r="CF5509" s="71"/>
      <c r="CG5509" s="71"/>
      <c r="EJ5509" s="159"/>
      <c r="EK5509" s="160"/>
      <c r="EL5509" s="160"/>
    </row>
    <row r="5510" spans="78:142">
      <c r="BZ5510" s="14"/>
      <c r="CA5510" s="109"/>
      <c r="CB5510"/>
      <c r="CF5510" s="71"/>
      <c r="CG5510" s="71"/>
      <c r="EJ5510" s="159"/>
      <c r="EK5510" s="160"/>
      <c r="EL5510" s="160"/>
    </row>
    <row r="5511" spans="78:142">
      <c r="BZ5511" s="14"/>
      <c r="CA5511" s="109"/>
      <c r="CB5511"/>
      <c r="CF5511" s="71"/>
      <c r="CG5511" s="71"/>
      <c r="EJ5511" s="159"/>
      <c r="EK5511" s="160"/>
      <c r="EL5511" s="160"/>
    </row>
    <row r="5512" spans="78:142">
      <c r="BZ5512" s="14"/>
      <c r="CA5512" s="109"/>
      <c r="CB5512"/>
      <c r="CF5512" s="71"/>
      <c r="CG5512" s="71"/>
      <c r="EJ5512" s="159"/>
      <c r="EK5512" s="160"/>
      <c r="EL5512" s="160"/>
    </row>
    <row r="5513" spans="78:142">
      <c r="BZ5513" s="14"/>
      <c r="CA5513" s="109"/>
      <c r="CB5513"/>
      <c r="CF5513" s="71"/>
      <c r="CG5513" s="71"/>
      <c r="EJ5513" s="159"/>
      <c r="EK5513" s="160"/>
      <c r="EL5513" s="160"/>
    </row>
    <row r="5514" spans="78:142">
      <c r="BZ5514" s="14"/>
      <c r="CA5514" s="109"/>
      <c r="CB5514"/>
      <c r="CF5514" s="71"/>
      <c r="CG5514" s="71"/>
      <c r="EJ5514" s="159"/>
      <c r="EK5514" s="160"/>
      <c r="EL5514" s="160"/>
    </row>
    <row r="5515" spans="78:142">
      <c r="BZ5515" s="14"/>
      <c r="CA5515" s="109"/>
      <c r="CB5515"/>
      <c r="CF5515" s="71"/>
      <c r="CG5515" s="71"/>
      <c r="EJ5515" s="159"/>
      <c r="EK5515" s="160"/>
      <c r="EL5515" s="160"/>
    </row>
    <row r="5516" spans="78:142">
      <c r="BZ5516" s="14"/>
      <c r="CA5516" s="109"/>
      <c r="CB5516"/>
      <c r="CF5516" s="71"/>
      <c r="CG5516" s="71"/>
      <c r="EJ5516" s="159"/>
      <c r="EK5516" s="160"/>
      <c r="EL5516" s="160"/>
    </row>
    <row r="5517" spans="78:142">
      <c r="BZ5517" s="14"/>
      <c r="CA5517" s="109"/>
      <c r="CB5517"/>
      <c r="CF5517" s="71"/>
      <c r="CG5517" s="71"/>
      <c r="EJ5517" s="159"/>
      <c r="EK5517" s="160"/>
      <c r="EL5517" s="160"/>
    </row>
    <row r="5518" spans="78:142">
      <c r="BZ5518" s="14"/>
      <c r="CA5518" s="109"/>
      <c r="CB5518"/>
      <c r="CF5518" s="71"/>
      <c r="CG5518" s="71"/>
      <c r="EJ5518" s="159"/>
      <c r="EK5518" s="160"/>
      <c r="EL5518" s="160"/>
    </row>
    <row r="5519" spans="78:142">
      <c r="BZ5519" s="14"/>
      <c r="CA5519" s="109"/>
      <c r="CB5519"/>
      <c r="CF5519" s="71"/>
      <c r="CG5519" s="71"/>
      <c r="EJ5519" s="159"/>
      <c r="EK5519" s="160"/>
      <c r="EL5519" s="160"/>
    </row>
    <row r="5520" spans="78:142">
      <c r="BZ5520" s="14"/>
      <c r="CA5520" s="109"/>
      <c r="CB5520"/>
      <c r="CF5520" s="71"/>
      <c r="CG5520" s="71"/>
      <c r="EJ5520" s="159"/>
      <c r="EK5520" s="160"/>
      <c r="EL5520" s="160"/>
    </row>
    <row r="5521" spans="78:142">
      <c r="BZ5521" s="14"/>
      <c r="CA5521" s="109"/>
      <c r="CB5521"/>
      <c r="CF5521" s="71"/>
      <c r="CG5521" s="71"/>
      <c r="EJ5521" s="159"/>
      <c r="EK5521" s="160"/>
      <c r="EL5521" s="160"/>
    </row>
    <row r="5522" spans="78:142">
      <c r="BZ5522" s="14"/>
      <c r="CA5522" s="109"/>
      <c r="CB5522"/>
      <c r="CF5522" s="71"/>
      <c r="CG5522" s="71"/>
      <c r="EJ5522" s="159"/>
      <c r="EK5522" s="160"/>
      <c r="EL5522" s="160"/>
    </row>
    <row r="5523" spans="78:142">
      <c r="BZ5523" s="14"/>
      <c r="CA5523" s="109"/>
      <c r="CB5523"/>
      <c r="CF5523" s="71"/>
      <c r="CG5523" s="71"/>
      <c r="EJ5523" s="159"/>
      <c r="EK5523" s="160"/>
      <c r="EL5523" s="160"/>
    </row>
    <row r="5524" spans="78:142">
      <c r="BZ5524" s="14"/>
      <c r="CA5524" s="109"/>
      <c r="CB5524"/>
      <c r="CF5524" s="71"/>
      <c r="CG5524" s="71"/>
      <c r="EJ5524" s="159"/>
      <c r="EK5524" s="160"/>
      <c r="EL5524" s="160"/>
    </row>
    <row r="5525" spans="78:142">
      <c r="BZ5525" s="14"/>
      <c r="CA5525" s="109"/>
      <c r="CB5525"/>
      <c r="CF5525" s="71"/>
      <c r="CG5525" s="71"/>
      <c r="EJ5525" s="159"/>
      <c r="EK5525" s="160"/>
      <c r="EL5525" s="160"/>
    </row>
    <row r="5526" spans="78:142">
      <c r="BZ5526" s="14"/>
      <c r="CA5526" s="109"/>
      <c r="CB5526"/>
      <c r="CF5526" s="71"/>
      <c r="CG5526" s="71"/>
      <c r="EJ5526" s="159"/>
      <c r="EK5526" s="160"/>
      <c r="EL5526" s="160"/>
    </row>
    <row r="5527" spans="78:142">
      <c r="BZ5527" s="14"/>
      <c r="CA5527" s="109"/>
      <c r="CB5527"/>
      <c r="CF5527" s="71"/>
      <c r="CG5527" s="71"/>
      <c r="EJ5527" s="159"/>
      <c r="EK5527" s="160"/>
      <c r="EL5527" s="160"/>
    </row>
    <row r="5528" spans="78:142">
      <c r="BZ5528" s="14"/>
      <c r="CA5528" s="109"/>
      <c r="CB5528"/>
      <c r="CF5528" s="71"/>
      <c r="CG5528" s="71"/>
      <c r="EJ5528" s="159"/>
      <c r="EK5528" s="160"/>
      <c r="EL5528" s="160"/>
    </row>
    <row r="5529" spans="78:142">
      <c r="BZ5529" s="14"/>
      <c r="CA5529" s="109"/>
      <c r="CB5529"/>
      <c r="CF5529" s="71"/>
      <c r="CG5529" s="71"/>
      <c r="EJ5529" s="159"/>
      <c r="EK5529" s="160"/>
      <c r="EL5529" s="160"/>
    </row>
    <row r="5530" spans="78:142">
      <c r="BZ5530" s="14"/>
      <c r="CA5530" s="109"/>
      <c r="CB5530"/>
      <c r="CF5530" s="71"/>
      <c r="CG5530" s="71"/>
      <c r="EJ5530" s="159"/>
      <c r="EK5530" s="160"/>
      <c r="EL5530" s="160"/>
    </row>
    <row r="5531" spans="78:142">
      <c r="BZ5531" s="14"/>
      <c r="CA5531" s="109"/>
      <c r="CB5531"/>
      <c r="CF5531" s="71"/>
      <c r="CG5531" s="71"/>
      <c r="EJ5531" s="159"/>
      <c r="EK5531" s="160"/>
      <c r="EL5531" s="160"/>
    </row>
    <row r="5532" spans="78:142">
      <c r="BZ5532" s="14"/>
      <c r="CA5532" s="109"/>
      <c r="CB5532"/>
      <c r="CF5532" s="71"/>
      <c r="CG5532" s="71"/>
      <c r="EJ5532" s="159"/>
      <c r="EK5532" s="160"/>
      <c r="EL5532" s="160"/>
    </row>
    <row r="5533" spans="78:142">
      <c r="BZ5533" s="14"/>
      <c r="CA5533" s="109"/>
      <c r="CB5533"/>
      <c r="CF5533" s="71"/>
      <c r="CG5533" s="71"/>
      <c r="EJ5533" s="159"/>
      <c r="EK5533" s="160"/>
      <c r="EL5533" s="160"/>
    </row>
    <row r="5534" spans="78:142">
      <c r="BZ5534" s="14"/>
      <c r="CA5534" s="109"/>
      <c r="CB5534"/>
      <c r="CF5534" s="71"/>
      <c r="CG5534" s="71"/>
      <c r="EJ5534" s="159"/>
      <c r="EK5534" s="160"/>
      <c r="EL5534" s="160"/>
    </row>
    <row r="5535" spans="78:142">
      <c r="BZ5535" s="14"/>
      <c r="CA5535" s="109"/>
      <c r="CB5535"/>
      <c r="CF5535" s="71"/>
      <c r="CG5535" s="71"/>
      <c r="EJ5535" s="159"/>
      <c r="EK5535" s="160"/>
      <c r="EL5535" s="160"/>
    </row>
    <row r="5536" spans="78:142">
      <c r="BZ5536" s="14"/>
      <c r="CA5536" s="109"/>
      <c r="CB5536"/>
      <c r="CF5536" s="71"/>
      <c r="CG5536" s="71"/>
      <c r="EJ5536" s="159"/>
      <c r="EK5536" s="160"/>
      <c r="EL5536" s="160"/>
    </row>
    <row r="5537" spans="78:142">
      <c r="BZ5537" s="14"/>
      <c r="CA5537" s="109"/>
      <c r="CB5537"/>
      <c r="CF5537" s="71"/>
      <c r="CG5537" s="71"/>
      <c r="EJ5537" s="159"/>
      <c r="EK5537" s="160"/>
      <c r="EL5537" s="160"/>
    </row>
    <row r="5538" spans="78:142">
      <c r="BZ5538" s="14"/>
      <c r="CA5538" s="109"/>
      <c r="CB5538"/>
      <c r="CF5538" s="71"/>
      <c r="CG5538" s="71"/>
      <c r="EJ5538" s="159"/>
      <c r="EK5538" s="160"/>
      <c r="EL5538" s="160"/>
    </row>
    <row r="5539" spans="78:142">
      <c r="BZ5539" s="14"/>
      <c r="CA5539" s="109"/>
      <c r="CB5539"/>
      <c r="CF5539" s="71"/>
      <c r="CG5539" s="71"/>
      <c r="EJ5539" s="159"/>
      <c r="EK5539" s="160"/>
      <c r="EL5539" s="160"/>
    </row>
    <row r="5540" spans="78:142">
      <c r="BZ5540" s="14"/>
      <c r="CA5540" s="109"/>
      <c r="CB5540"/>
      <c r="CF5540" s="71"/>
      <c r="CG5540" s="71"/>
      <c r="EJ5540" s="159"/>
      <c r="EK5540" s="160"/>
      <c r="EL5540" s="160"/>
    </row>
    <row r="5541" spans="78:142">
      <c r="BZ5541" s="14"/>
      <c r="CA5541" s="109"/>
      <c r="CB5541"/>
      <c r="CF5541" s="71"/>
      <c r="CG5541" s="71"/>
      <c r="EJ5541" s="159"/>
      <c r="EK5541" s="160"/>
      <c r="EL5541" s="160"/>
    </row>
    <row r="5542" spans="78:142">
      <c r="BZ5542" s="14"/>
      <c r="CA5542" s="109"/>
      <c r="CB5542"/>
      <c r="CF5542" s="71"/>
      <c r="CG5542" s="71"/>
      <c r="EJ5542" s="159"/>
      <c r="EK5542" s="160"/>
      <c r="EL5542" s="160"/>
    </row>
    <row r="5543" spans="78:142">
      <c r="BZ5543" s="14"/>
      <c r="CA5543" s="109"/>
      <c r="CB5543"/>
      <c r="CF5543" s="71"/>
      <c r="CG5543" s="71"/>
      <c r="EJ5543" s="159"/>
      <c r="EK5543" s="160"/>
      <c r="EL5543" s="160"/>
    </row>
    <row r="5544" spans="78:142">
      <c r="BZ5544" s="14"/>
      <c r="CA5544" s="109"/>
      <c r="CB5544"/>
      <c r="CF5544" s="71"/>
      <c r="CG5544" s="71"/>
      <c r="EJ5544" s="159"/>
      <c r="EK5544" s="160"/>
      <c r="EL5544" s="160"/>
    </row>
    <row r="5545" spans="78:142">
      <c r="BZ5545" s="14"/>
      <c r="CA5545" s="109"/>
      <c r="CB5545"/>
      <c r="CF5545" s="71"/>
      <c r="CG5545" s="71"/>
      <c r="EJ5545" s="159"/>
      <c r="EK5545" s="160"/>
      <c r="EL5545" s="160"/>
    </row>
    <row r="5546" spans="78:142">
      <c r="BZ5546" s="14"/>
      <c r="CA5546" s="109"/>
      <c r="CB5546"/>
      <c r="CF5546" s="71"/>
      <c r="CG5546" s="71"/>
      <c r="EJ5546" s="159"/>
      <c r="EK5546" s="160"/>
      <c r="EL5546" s="160"/>
    </row>
    <row r="5547" spans="78:142">
      <c r="BZ5547" s="14"/>
      <c r="CA5547" s="109"/>
      <c r="CB5547"/>
      <c r="CF5547" s="71"/>
      <c r="CG5547" s="71"/>
      <c r="EJ5547" s="159"/>
      <c r="EK5547" s="160"/>
      <c r="EL5547" s="160"/>
    </row>
    <row r="5548" spans="78:142">
      <c r="BZ5548" s="14"/>
      <c r="CA5548" s="109"/>
      <c r="CB5548"/>
      <c r="CF5548" s="71"/>
      <c r="CG5548" s="71"/>
      <c r="EJ5548" s="159"/>
      <c r="EK5548" s="160"/>
      <c r="EL5548" s="160"/>
    </row>
    <row r="5549" spans="78:142">
      <c r="BZ5549" s="14"/>
      <c r="CA5549" s="109"/>
      <c r="CB5549"/>
      <c r="CF5549" s="71"/>
      <c r="CG5549" s="71"/>
      <c r="EJ5549" s="159"/>
      <c r="EK5549" s="160"/>
      <c r="EL5549" s="160"/>
    </row>
    <row r="5550" spans="78:142">
      <c r="BZ5550" s="14"/>
      <c r="CA5550" s="109"/>
      <c r="CB5550"/>
      <c r="CF5550" s="71"/>
      <c r="CG5550" s="71"/>
      <c r="EJ5550" s="159"/>
      <c r="EK5550" s="160"/>
      <c r="EL5550" s="160"/>
    </row>
    <row r="5551" spans="78:142">
      <c r="BZ5551" s="14"/>
      <c r="CA5551" s="109"/>
      <c r="CB5551"/>
      <c r="CF5551" s="71"/>
      <c r="CG5551" s="71"/>
      <c r="EJ5551" s="159"/>
      <c r="EK5551" s="160"/>
      <c r="EL5551" s="160"/>
    </row>
    <row r="5552" spans="78:142">
      <c r="BZ5552" s="14"/>
      <c r="CA5552" s="109"/>
      <c r="CB5552"/>
      <c r="CF5552" s="71"/>
      <c r="CG5552" s="71"/>
      <c r="EJ5552" s="159"/>
      <c r="EK5552" s="160"/>
      <c r="EL5552" s="160"/>
    </row>
    <row r="5553" spans="78:142">
      <c r="BZ5553" s="14"/>
      <c r="CA5553" s="109"/>
      <c r="CB5553"/>
      <c r="CF5553" s="71"/>
      <c r="CG5553" s="71"/>
      <c r="EJ5553" s="159"/>
      <c r="EK5553" s="160"/>
      <c r="EL5553" s="160"/>
    </row>
    <row r="5554" spans="78:142">
      <c r="BZ5554" s="14"/>
      <c r="CA5554" s="109"/>
      <c r="CB5554"/>
      <c r="CF5554" s="71"/>
      <c r="CG5554" s="71"/>
      <c r="EJ5554" s="159"/>
      <c r="EK5554" s="160"/>
      <c r="EL5554" s="160"/>
    </row>
    <row r="5555" spans="78:142">
      <c r="BZ5555" s="14"/>
      <c r="CA5555" s="109"/>
      <c r="CB5555"/>
      <c r="CF5555" s="71"/>
      <c r="CG5555" s="71"/>
      <c r="EJ5555" s="159"/>
      <c r="EK5555" s="160"/>
      <c r="EL5555" s="160"/>
    </row>
    <row r="5556" spans="78:142">
      <c r="BZ5556" s="14"/>
      <c r="CA5556" s="109"/>
      <c r="CB5556"/>
      <c r="CF5556" s="71"/>
      <c r="CG5556" s="71"/>
      <c r="EJ5556" s="159"/>
      <c r="EK5556" s="160"/>
      <c r="EL5556" s="160"/>
    </row>
    <row r="5557" spans="78:142">
      <c r="BZ5557" s="14"/>
      <c r="CA5557" s="109"/>
      <c r="CB5557"/>
      <c r="CF5557" s="71"/>
      <c r="CG5557" s="71"/>
      <c r="EJ5557" s="159"/>
      <c r="EK5557" s="160"/>
      <c r="EL5557" s="160"/>
    </row>
    <row r="5558" spans="78:142">
      <c r="BZ5558" s="14"/>
      <c r="CA5558" s="109"/>
      <c r="CB5558"/>
      <c r="CF5558" s="71"/>
      <c r="CG5558" s="71"/>
      <c r="EJ5558" s="159"/>
      <c r="EK5558" s="160"/>
      <c r="EL5558" s="160"/>
    </row>
    <row r="5559" spans="78:142">
      <c r="BZ5559" s="14"/>
      <c r="CA5559" s="109"/>
      <c r="CB5559"/>
      <c r="CF5559" s="71"/>
      <c r="CG5559" s="71"/>
      <c r="EJ5559" s="159"/>
      <c r="EK5559" s="160"/>
      <c r="EL5559" s="160"/>
    </row>
    <row r="5560" spans="78:142">
      <c r="BZ5560" s="14"/>
      <c r="CA5560" s="109"/>
      <c r="CB5560"/>
      <c r="CF5560" s="71"/>
      <c r="CG5560" s="71"/>
      <c r="EJ5560" s="159"/>
      <c r="EK5560" s="160"/>
      <c r="EL5560" s="160"/>
    </row>
    <row r="5561" spans="78:142">
      <c r="BZ5561" s="14"/>
      <c r="CA5561" s="109"/>
      <c r="CB5561"/>
      <c r="CF5561" s="71"/>
      <c r="CG5561" s="71"/>
      <c r="EJ5561" s="159"/>
      <c r="EK5561" s="160"/>
      <c r="EL5561" s="160"/>
    </row>
    <row r="5562" spans="78:142">
      <c r="BZ5562" s="14"/>
      <c r="CA5562" s="109"/>
      <c r="CB5562"/>
      <c r="CF5562" s="71"/>
      <c r="CG5562" s="71"/>
      <c r="EJ5562" s="159"/>
      <c r="EK5562" s="160"/>
      <c r="EL5562" s="160"/>
    </row>
    <row r="5563" spans="78:142">
      <c r="BZ5563" s="14"/>
      <c r="CA5563" s="109"/>
      <c r="CB5563"/>
      <c r="CF5563" s="71"/>
      <c r="CG5563" s="71"/>
      <c r="EJ5563" s="159"/>
      <c r="EK5563" s="160"/>
      <c r="EL5563" s="160"/>
    </row>
    <row r="5564" spans="78:142">
      <c r="BZ5564" s="14"/>
      <c r="CA5564" s="109"/>
      <c r="CB5564"/>
      <c r="CF5564" s="71"/>
      <c r="CG5564" s="71"/>
      <c r="EJ5564" s="159"/>
      <c r="EK5564" s="160"/>
      <c r="EL5564" s="160"/>
    </row>
    <row r="5565" spans="78:142">
      <c r="BZ5565" s="14"/>
      <c r="CA5565" s="109"/>
      <c r="CB5565"/>
      <c r="CF5565" s="71"/>
      <c r="CG5565" s="71"/>
      <c r="EJ5565" s="159"/>
      <c r="EK5565" s="160"/>
      <c r="EL5565" s="160"/>
    </row>
    <row r="5566" spans="78:142">
      <c r="BZ5566" s="14"/>
      <c r="CA5566" s="109"/>
      <c r="CB5566"/>
      <c r="CF5566" s="71"/>
      <c r="CG5566" s="71"/>
      <c r="EJ5566" s="159"/>
      <c r="EK5566" s="160"/>
      <c r="EL5566" s="160"/>
    </row>
    <row r="5567" spans="78:142">
      <c r="BZ5567" s="14"/>
      <c r="CA5567" s="109"/>
      <c r="CB5567"/>
      <c r="CF5567" s="71"/>
      <c r="CG5567" s="71"/>
      <c r="EJ5567" s="159"/>
      <c r="EK5567" s="160"/>
      <c r="EL5567" s="160"/>
    </row>
    <row r="5568" spans="78:142">
      <c r="BZ5568" s="14"/>
      <c r="CA5568" s="109"/>
      <c r="CB5568"/>
      <c r="CF5568" s="71"/>
      <c r="CG5568" s="71"/>
      <c r="EJ5568" s="159"/>
      <c r="EK5568" s="160"/>
      <c r="EL5568" s="160"/>
    </row>
    <row r="5569" spans="78:142">
      <c r="BZ5569" s="14"/>
      <c r="CA5569" s="109"/>
      <c r="CB5569"/>
      <c r="CF5569" s="71"/>
      <c r="CG5569" s="71"/>
      <c r="EJ5569" s="159"/>
      <c r="EK5569" s="160"/>
      <c r="EL5569" s="160"/>
    </row>
    <row r="5570" spans="78:142">
      <c r="BZ5570" s="14"/>
      <c r="CA5570" s="109"/>
      <c r="CB5570"/>
      <c r="CF5570" s="71"/>
      <c r="CG5570" s="71"/>
      <c r="EJ5570" s="159"/>
      <c r="EK5570" s="160"/>
      <c r="EL5570" s="160"/>
    </row>
    <row r="5571" spans="78:142">
      <c r="BZ5571" s="14"/>
      <c r="CA5571" s="109"/>
      <c r="CB5571"/>
      <c r="CF5571" s="71"/>
      <c r="CG5571" s="71"/>
      <c r="EJ5571" s="159"/>
      <c r="EK5571" s="160"/>
      <c r="EL5571" s="160"/>
    </row>
    <row r="5572" spans="78:142">
      <c r="BZ5572" s="14"/>
      <c r="CA5572" s="109"/>
      <c r="CB5572"/>
      <c r="CF5572" s="71"/>
      <c r="CG5572" s="71"/>
      <c r="EJ5572" s="159"/>
      <c r="EK5572" s="160"/>
      <c r="EL5572" s="160"/>
    </row>
    <row r="5573" spans="78:142">
      <c r="BZ5573" s="14"/>
      <c r="CA5573" s="109"/>
      <c r="CB5573"/>
      <c r="CF5573" s="71"/>
      <c r="CG5573" s="71"/>
      <c r="EJ5573" s="159"/>
      <c r="EK5573" s="160"/>
      <c r="EL5573" s="160"/>
    </row>
    <row r="5574" spans="78:142">
      <c r="BZ5574" s="14"/>
      <c r="CA5574" s="109"/>
      <c r="CB5574"/>
      <c r="CF5574" s="71"/>
      <c r="CG5574" s="71"/>
      <c r="EJ5574" s="159"/>
      <c r="EK5574" s="160"/>
      <c r="EL5574" s="160"/>
    </row>
    <row r="5575" spans="78:142">
      <c r="BZ5575" s="14"/>
      <c r="CA5575" s="109"/>
      <c r="CB5575"/>
      <c r="CF5575" s="71"/>
      <c r="CG5575" s="71"/>
      <c r="EJ5575" s="159"/>
      <c r="EK5575" s="160"/>
      <c r="EL5575" s="160"/>
    </row>
    <row r="5576" spans="78:142">
      <c r="BZ5576" s="14"/>
      <c r="CA5576" s="109"/>
      <c r="CB5576"/>
      <c r="CF5576" s="71"/>
      <c r="CG5576" s="71"/>
      <c r="EJ5576" s="159"/>
      <c r="EK5576" s="160"/>
      <c r="EL5576" s="160"/>
    </row>
    <row r="5577" spans="78:142">
      <c r="BZ5577" s="14"/>
      <c r="CA5577" s="109"/>
      <c r="CB5577"/>
      <c r="CF5577" s="71"/>
      <c r="CG5577" s="71"/>
      <c r="EJ5577" s="159"/>
      <c r="EK5577" s="160"/>
      <c r="EL5577" s="160"/>
    </row>
    <row r="5578" spans="78:142">
      <c r="BZ5578" s="14"/>
      <c r="CA5578" s="109"/>
      <c r="CB5578"/>
      <c r="CF5578" s="71"/>
      <c r="CG5578" s="71"/>
      <c r="EJ5578" s="159"/>
      <c r="EK5578" s="160"/>
      <c r="EL5578" s="160"/>
    </row>
    <row r="5579" spans="78:142">
      <c r="BZ5579" s="14"/>
      <c r="CA5579" s="109"/>
      <c r="CB5579"/>
      <c r="CF5579" s="71"/>
      <c r="CG5579" s="71"/>
      <c r="EJ5579" s="159"/>
      <c r="EK5579" s="160"/>
      <c r="EL5579" s="160"/>
    </row>
    <row r="5580" spans="78:142">
      <c r="BZ5580" s="14"/>
      <c r="CA5580" s="109"/>
      <c r="CB5580"/>
      <c r="CF5580" s="71"/>
      <c r="CG5580" s="71"/>
      <c r="EJ5580" s="159"/>
      <c r="EK5580" s="160"/>
      <c r="EL5580" s="160"/>
    </row>
    <row r="5581" spans="78:142">
      <c r="BZ5581" s="14"/>
      <c r="CA5581" s="109"/>
      <c r="CB5581"/>
      <c r="CF5581" s="71"/>
      <c r="CG5581" s="71"/>
      <c r="EJ5581" s="159"/>
      <c r="EK5581" s="160"/>
      <c r="EL5581" s="160"/>
    </row>
    <row r="5582" spans="78:142">
      <c r="BZ5582" s="14"/>
      <c r="CA5582" s="109"/>
      <c r="CB5582"/>
      <c r="CF5582" s="71"/>
      <c r="CG5582" s="71"/>
      <c r="EJ5582" s="159"/>
      <c r="EK5582" s="160"/>
      <c r="EL5582" s="160"/>
    </row>
    <row r="5583" spans="78:142">
      <c r="BZ5583" s="14"/>
      <c r="CA5583" s="109"/>
      <c r="CB5583"/>
      <c r="CF5583" s="71"/>
      <c r="CG5583" s="71"/>
      <c r="EJ5583" s="159"/>
      <c r="EK5583" s="160"/>
      <c r="EL5583" s="160"/>
    </row>
    <row r="5584" spans="78:142">
      <c r="BZ5584" s="14"/>
      <c r="CA5584" s="109"/>
      <c r="CB5584"/>
      <c r="CF5584" s="71"/>
      <c r="CG5584" s="71"/>
      <c r="EJ5584" s="159"/>
      <c r="EK5584" s="160"/>
      <c r="EL5584" s="160"/>
    </row>
    <row r="5585" spans="78:142">
      <c r="BZ5585" s="14"/>
      <c r="CA5585" s="109"/>
      <c r="CB5585"/>
      <c r="CF5585" s="71"/>
      <c r="CG5585" s="71"/>
      <c r="EJ5585" s="159"/>
      <c r="EK5585" s="160"/>
      <c r="EL5585" s="160"/>
    </row>
    <row r="5586" spans="78:142">
      <c r="BZ5586" s="14"/>
      <c r="CA5586" s="109"/>
      <c r="CB5586"/>
      <c r="CF5586" s="71"/>
      <c r="CG5586" s="71"/>
      <c r="EJ5586" s="159"/>
      <c r="EK5586" s="160"/>
      <c r="EL5586" s="160"/>
    </row>
    <row r="5587" spans="78:142">
      <c r="BZ5587" s="14"/>
      <c r="CA5587" s="109"/>
      <c r="CB5587"/>
      <c r="CF5587" s="71"/>
      <c r="CG5587" s="71"/>
      <c r="EJ5587" s="159"/>
      <c r="EK5587" s="160"/>
      <c r="EL5587" s="160"/>
    </row>
    <row r="5588" spans="78:142">
      <c r="BZ5588" s="14"/>
      <c r="CA5588" s="109"/>
      <c r="CB5588"/>
      <c r="CF5588" s="71"/>
      <c r="CG5588" s="71"/>
      <c r="EJ5588" s="159"/>
      <c r="EK5588" s="160"/>
      <c r="EL5588" s="160"/>
    </row>
    <row r="5589" spans="78:142">
      <c r="BZ5589" s="14"/>
      <c r="CA5589" s="109"/>
      <c r="CB5589"/>
      <c r="CF5589" s="71"/>
      <c r="CG5589" s="71"/>
      <c r="EJ5589" s="159"/>
      <c r="EK5589" s="160"/>
      <c r="EL5589" s="160"/>
    </row>
    <row r="5590" spans="78:142">
      <c r="BZ5590" s="14"/>
      <c r="CA5590" s="109"/>
      <c r="CB5590"/>
      <c r="CF5590" s="71"/>
      <c r="CG5590" s="71"/>
      <c r="EJ5590" s="159"/>
      <c r="EK5590" s="160"/>
      <c r="EL5590" s="160"/>
    </row>
    <row r="5591" spans="78:142">
      <c r="BZ5591" s="14"/>
      <c r="CA5591" s="109"/>
      <c r="CB5591"/>
      <c r="CF5591" s="71"/>
      <c r="CG5591" s="71"/>
      <c r="EJ5591" s="159"/>
      <c r="EK5591" s="160"/>
      <c r="EL5591" s="160"/>
    </row>
    <row r="5592" spans="78:142">
      <c r="BZ5592" s="14"/>
      <c r="CA5592" s="109"/>
      <c r="CB5592"/>
      <c r="CF5592" s="71"/>
      <c r="CG5592" s="71"/>
      <c r="EJ5592" s="159"/>
      <c r="EK5592" s="160"/>
      <c r="EL5592" s="160"/>
    </row>
    <row r="5593" spans="78:142">
      <c r="BZ5593" s="14"/>
      <c r="CA5593" s="109"/>
      <c r="CB5593"/>
      <c r="CF5593" s="71"/>
      <c r="CG5593" s="71"/>
      <c r="EJ5593" s="159"/>
      <c r="EK5593" s="160"/>
      <c r="EL5593" s="160"/>
    </row>
    <row r="5594" spans="78:142">
      <c r="BZ5594" s="14"/>
      <c r="CA5594" s="109"/>
      <c r="CB5594"/>
      <c r="CF5594" s="71"/>
      <c r="CG5594" s="71"/>
      <c r="EJ5594" s="159"/>
      <c r="EK5594" s="160"/>
      <c r="EL5594" s="160"/>
    </row>
    <row r="5595" spans="78:142">
      <c r="BZ5595" s="14"/>
      <c r="CA5595" s="109"/>
      <c r="CB5595"/>
      <c r="CF5595" s="71"/>
      <c r="CG5595" s="71"/>
      <c r="EJ5595" s="159"/>
      <c r="EK5595" s="160"/>
      <c r="EL5595" s="160"/>
    </row>
    <row r="5596" spans="78:142">
      <c r="BZ5596" s="14"/>
      <c r="CA5596" s="109"/>
      <c r="CB5596"/>
      <c r="CF5596" s="71"/>
      <c r="CG5596" s="71"/>
      <c r="EJ5596" s="159"/>
      <c r="EK5596" s="160"/>
      <c r="EL5596" s="160"/>
    </row>
    <row r="5597" spans="78:142">
      <c r="BZ5597" s="14"/>
      <c r="CA5597" s="109"/>
      <c r="CB5597"/>
      <c r="CF5597" s="71"/>
      <c r="CG5597" s="71"/>
      <c r="EJ5597" s="159"/>
      <c r="EK5597" s="160"/>
      <c r="EL5597" s="160"/>
    </row>
    <row r="5598" spans="78:142">
      <c r="BZ5598" s="14"/>
      <c r="CA5598" s="109"/>
      <c r="CB5598"/>
      <c r="CF5598" s="71"/>
      <c r="CG5598" s="71"/>
      <c r="EJ5598" s="159"/>
      <c r="EK5598" s="160"/>
      <c r="EL5598" s="160"/>
    </row>
    <row r="5599" spans="78:142">
      <c r="BZ5599" s="14"/>
      <c r="CA5599" s="109"/>
      <c r="CB5599"/>
      <c r="CF5599" s="71"/>
      <c r="CG5599" s="71"/>
      <c r="EJ5599" s="159"/>
      <c r="EK5599" s="160"/>
      <c r="EL5599" s="160"/>
    </row>
    <row r="5600" spans="78:142">
      <c r="BZ5600" s="14"/>
      <c r="CA5600" s="109"/>
      <c r="CB5600"/>
      <c r="CF5600" s="71"/>
      <c r="CG5600" s="71"/>
      <c r="EJ5600" s="159"/>
      <c r="EK5600" s="160"/>
      <c r="EL5600" s="160"/>
    </row>
    <row r="5601" spans="78:142">
      <c r="BZ5601" s="14"/>
      <c r="CA5601" s="109"/>
      <c r="CB5601"/>
      <c r="CF5601" s="71"/>
      <c r="CG5601" s="71"/>
      <c r="EJ5601" s="159"/>
      <c r="EK5601" s="160"/>
      <c r="EL5601" s="160"/>
    </row>
    <row r="5602" spans="78:142">
      <c r="BZ5602" s="14"/>
      <c r="CA5602" s="109"/>
      <c r="CB5602"/>
      <c r="CF5602" s="71"/>
      <c r="CG5602" s="71"/>
      <c r="EJ5602" s="159"/>
      <c r="EK5602" s="160"/>
      <c r="EL5602" s="160"/>
    </row>
    <row r="5603" spans="78:142">
      <c r="BZ5603" s="14"/>
      <c r="CA5603" s="109"/>
      <c r="CB5603"/>
      <c r="CF5603" s="71"/>
      <c r="CG5603" s="71"/>
      <c r="EJ5603" s="159"/>
      <c r="EK5603" s="160"/>
      <c r="EL5603" s="160"/>
    </row>
    <row r="5604" spans="78:142">
      <c r="BZ5604" s="14"/>
      <c r="CA5604" s="109"/>
      <c r="CB5604"/>
      <c r="CF5604" s="71"/>
      <c r="CG5604" s="71"/>
      <c r="EJ5604" s="159"/>
      <c r="EK5604" s="160"/>
      <c r="EL5604" s="160"/>
    </row>
    <row r="5605" spans="78:142">
      <c r="BZ5605" s="14"/>
      <c r="CA5605" s="109"/>
      <c r="CB5605"/>
      <c r="CF5605" s="71"/>
      <c r="CG5605" s="71"/>
      <c r="EJ5605" s="159"/>
      <c r="EK5605" s="160"/>
      <c r="EL5605" s="160"/>
    </row>
    <row r="5606" spans="78:142">
      <c r="BZ5606" s="14"/>
      <c r="CA5606" s="109"/>
      <c r="CB5606"/>
      <c r="CF5606" s="71"/>
      <c r="CG5606" s="71"/>
      <c r="EJ5606" s="159"/>
      <c r="EK5606" s="160"/>
      <c r="EL5606" s="160"/>
    </row>
    <row r="5607" spans="78:142">
      <c r="BZ5607" s="14"/>
      <c r="CA5607" s="109"/>
      <c r="CB5607"/>
      <c r="CF5607" s="71"/>
      <c r="CG5607" s="71"/>
      <c r="EJ5607" s="159"/>
      <c r="EK5607" s="160"/>
      <c r="EL5607" s="160"/>
    </row>
    <row r="5608" spans="78:142">
      <c r="BZ5608" s="14"/>
      <c r="CA5608" s="109"/>
      <c r="CB5608"/>
      <c r="CF5608" s="71"/>
      <c r="CG5608" s="71"/>
      <c r="EJ5608" s="159"/>
      <c r="EK5608" s="160"/>
      <c r="EL5608" s="160"/>
    </row>
    <row r="5609" spans="78:142">
      <c r="BZ5609" s="14"/>
      <c r="CA5609" s="109"/>
      <c r="CB5609"/>
      <c r="CF5609" s="71"/>
      <c r="CG5609" s="71"/>
      <c r="EJ5609" s="159"/>
      <c r="EK5609" s="160"/>
      <c r="EL5609" s="160"/>
    </row>
    <row r="5610" spans="78:142">
      <c r="BZ5610" s="14"/>
      <c r="CA5610" s="109"/>
      <c r="CB5610"/>
      <c r="CF5610" s="71"/>
      <c r="CG5610" s="71"/>
      <c r="EJ5610" s="159"/>
      <c r="EK5610" s="160"/>
      <c r="EL5610" s="160"/>
    </row>
    <row r="5611" spans="78:142">
      <c r="BZ5611" s="14"/>
      <c r="CA5611" s="109"/>
      <c r="CB5611"/>
      <c r="CF5611" s="71"/>
      <c r="CG5611" s="71"/>
      <c r="EJ5611" s="159"/>
      <c r="EK5611" s="160"/>
      <c r="EL5611" s="160"/>
    </row>
    <row r="5612" spans="78:142">
      <c r="BZ5612" s="14"/>
      <c r="CA5612" s="109"/>
      <c r="CB5612"/>
      <c r="CF5612" s="71"/>
      <c r="CG5612" s="71"/>
      <c r="EJ5612" s="159"/>
      <c r="EK5612" s="160"/>
      <c r="EL5612" s="160"/>
    </row>
    <row r="5613" spans="78:142">
      <c r="BZ5613" s="14"/>
      <c r="CA5613" s="109"/>
      <c r="CB5613"/>
      <c r="CF5613" s="71"/>
      <c r="CG5613" s="71"/>
      <c r="EJ5613" s="159"/>
      <c r="EK5613" s="160"/>
      <c r="EL5613" s="160"/>
    </row>
    <row r="5614" spans="78:142">
      <c r="BZ5614" s="14"/>
      <c r="CA5614" s="109"/>
      <c r="CB5614"/>
      <c r="CF5614" s="71"/>
      <c r="CG5614" s="71"/>
      <c r="EJ5614" s="159"/>
      <c r="EK5614" s="160"/>
      <c r="EL5614" s="160"/>
    </row>
    <row r="5615" spans="78:142">
      <c r="BZ5615" s="14"/>
      <c r="CA5615" s="109"/>
      <c r="CB5615"/>
      <c r="CF5615" s="71"/>
      <c r="CG5615" s="71"/>
      <c r="EJ5615" s="159"/>
      <c r="EK5615" s="160"/>
      <c r="EL5615" s="160"/>
    </row>
    <row r="5616" spans="78:142">
      <c r="BZ5616" s="14"/>
      <c r="CA5616" s="109"/>
      <c r="CB5616"/>
      <c r="CF5616" s="71"/>
      <c r="CG5616" s="71"/>
      <c r="EJ5616" s="159"/>
      <c r="EK5616" s="160"/>
      <c r="EL5616" s="160"/>
    </row>
    <row r="5617" spans="78:142">
      <c r="BZ5617" s="14"/>
      <c r="CA5617" s="109"/>
      <c r="CB5617"/>
      <c r="CF5617" s="71"/>
      <c r="CG5617" s="71"/>
      <c r="EJ5617" s="159"/>
      <c r="EK5617" s="160"/>
      <c r="EL5617" s="160"/>
    </row>
    <row r="5618" spans="78:142">
      <c r="BZ5618" s="14"/>
      <c r="CA5618" s="109"/>
      <c r="CB5618"/>
      <c r="CF5618" s="71"/>
      <c r="CG5618" s="71"/>
      <c r="EJ5618" s="159"/>
      <c r="EK5618" s="160"/>
      <c r="EL5618" s="160"/>
    </row>
    <row r="5619" spans="78:142">
      <c r="BZ5619" s="14"/>
      <c r="CA5619" s="109"/>
      <c r="CB5619"/>
      <c r="CF5619" s="71"/>
      <c r="CG5619" s="71"/>
      <c r="EJ5619" s="159"/>
      <c r="EK5619" s="160"/>
      <c r="EL5619" s="160"/>
    </row>
    <row r="5620" spans="78:142">
      <c r="BZ5620" s="14"/>
      <c r="CA5620" s="109"/>
      <c r="CB5620"/>
      <c r="CF5620" s="71"/>
      <c r="CG5620" s="71"/>
      <c r="EJ5620" s="159"/>
      <c r="EK5620" s="160"/>
      <c r="EL5620" s="160"/>
    </row>
    <row r="5621" spans="78:142">
      <c r="BZ5621" s="14"/>
      <c r="CA5621" s="109"/>
      <c r="CB5621"/>
      <c r="CF5621" s="71"/>
      <c r="CG5621" s="71"/>
      <c r="EJ5621" s="159"/>
      <c r="EK5621" s="160"/>
      <c r="EL5621" s="160"/>
    </row>
    <row r="5622" spans="78:142">
      <c r="BZ5622" s="14"/>
      <c r="CA5622" s="109"/>
      <c r="CB5622"/>
      <c r="CF5622" s="71"/>
      <c r="CG5622" s="71"/>
      <c r="EJ5622" s="159"/>
      <c r="EK5622" s="160"/>
      <c r="EL5622" s="160"/>
    </row>
    <row r="5623" spans="78:142">
      <c r="BZ5623" s="14"/>
      <c r="CA5623" s="109"/>
      <c r="CB5623"/>
      <c r="CF5623" s="71"/>
      <c r="CG5623" s="71"/>
      <c r="EJ5623" s="159"/>
      <c r="EK5623" s="160"/>
      <c r="EL5623" s="160"/>
    </row>
    <row r="5624" spans="78:142">
      <c r="BZ5624" s="14"/>
      <c r="CA5624" s="109"/>
      <c r="CB5624"/>
      <c r="CF5624" s="71"/>
      <c r="CG5624" s="71"/>
      <c r="EJ5624" s="159"/>
      <c r="EK5624" s="160"/>
      <c r="EL5624" s="160"/>
    </row>
    <row r="5625" spans="78:142">
      <c r="BZ5625" s="14"/>
      <c r="CA5625" s="109"/>
      <c r="CB5625"/>
      <c r="CF5625" s="71"/>
      <c r="CG5625" s="71"/>
      <c r="EJ5625" s="159"/>
      <c r="EK5625" s="160"/>
      <c r="EL5625" s="160"/>
    </row>
    <row r="5626" spans="78:142">
      <c r="BZ5626" s="14"/>
      <c r="CA5626" s="109"/>
      <c r="CB5626"/>
      <c r="CF5626" s="71"/>
      <c r="CG5626" s="71"/>
      <c r="EJ5626" s="159"/>
      <c r="EK5626" s="160"/>
      <c r="EL5626" s="160"/>
    </row>
    <row r="5627" spans="78:142">
      <c r="BZ5627" s="14"/>
      <c r="CA5627" s="109"/>
      <c r="CB5627"/>
      <c r="CF5627" s="71"/>
      <c r="CG5627" s="71"/>
      <c r="EJ5627" s="159"/>
      <c r="EK5627" s="160"/>
      <c r="EL5627" s="160"/>
    </row>
    <row r="5628" spans="78:142">
      <c r="BZ5628" s="14"/>
      <c r="CA5628" s="109"/>
      <c r="CB5628"/>
      <c r="CF5628" s="71"/>
      <c r="CG5628" s="71"/>
      <c r="EJ5628" s="159"/>
      <c r="EK5628" s="160"/>
      <c r="EL5628" s="160"/>
    </row>
    <row r="5629" spans="78:142">
      <c r="BZ5629" s="14"/>
      <c r="CA5629" s="109"/>
      <c r="CB5629"/>
      <c r="CF5629" s="71"/>
      <c r="CG5629" s="71"/>
      <c r="EJ5629" s="159"/>
      <c r="EK5629" s="160"/>
      <c r="EL5629" s="160"/>
    </row>
    <row r="5630" spans="78:142">
      <c r="BZ5630" s="14"/>
      <c r="CA5630" s="109"/>
      <c r="CB5630"/>
      <c r="CF5630" s="71"/>
      <c r="CG5630" s="71"/>
      <c r="EJ5630" s="159"/>
      <c r="EK5630" s="160"/>
      <c r="EL5630" s="160"/>
    </row>
    <row r="5631" spans="78:142">
      <c r="BZ5631" s="14"/>
      <c r="CA5631" s="109"/>
      <c r="CB5631"/>
      <c r="CF5631" s="71"/>
      <c r="CG5631" s="71"/>
      <c r="EJ5631" s="159"/>
      <c r="EK5631" s="160"/>
      <c r="EL5631" s="160"/>
    </row>
    <row r="5632" spans="78:142">
      <c r="BZ5632" s="14"/>
      <c r="CA5632" s="109"/>
      <c r="CB5632"/>
      <c r="CF5632" s="71"/>
      <c r="CG5632" s="71"/>
      <c r="EJ5632" s="159"/>
      <c r="EK5632" s="160"/>
      <c r="EL5632" s="160"/>
    </row>
    <row r="5633" spans="78:142">
      <c r="BZ5633" s="14"/>
      <c r="CA5633" s="109"/>
      <c r="CB5633"/>
      <c r="CF5633" s="71"/>
      <c r="CG5633" s="71"/>
      <c r="EJ5633" s="159"/>
      <c r="EK5633" s="160"/>
      <c r="EL5633" s="160"/>
    </row>
    <row r="5634" spans="78:142">
      <c r="BZ5634" s="14"/>
      <c r="CA5634" s="109"/>
      <c r="CB5634"/>
      <c r="CF5634" s="71"/>
      <c r="CG5634" s="71"/>
      <c r="EJ5634" s="159"/>
      <c r="EK5634" s="160"/>
      <c r="EL5634" s="160"/>
    </row>
    <row r="5635" spans="78:142">
      <c r="BZ5635" s="14"/>
      <c r="CA5635" s="109"/>
      <c r="CB5635"/>
      <c r="CF5635" s="71"/>
      <c r="CG5635" s="71"/>
      <c r="EJ5635" s="159"/>
      <c r="EK5635" s="160"/>
      <c r="EL5635" s="160"/>
    </row>
    <row r="5636" spans="78:142">
      <c r="BZ5636" s="14"/>
      <c r="CA5636" s="109"/>
      <c r="CB5636"/>
      <c r="CF5636" s="71"/>
      <c r="CG5636" s="71"/>
      <c r="EJ5636" s="159"/>
      <c r="EK5636" s="160"/>
      <c r="EL5636" s="160"/>
    </row>
    <row r="5637" spans="78:142">
      <c r="BZ5637" s="14"/>
      <c r="CA5637" s="109"/>
      <c r="CB5637"/>
      <c r="CF5637" s="71"/>
      <c r="CG5637" s="71"/>
      <c r="EJ5637" s="159"/>
      <c r="EK5637" s="160"/>
      <c r="EL5637" s="160"/>
    </row>
    <row r="5638" spans="78:142">
      <c r="BZ5638" s="14"/>
      <c r="CA5638" s="109"/>
      <c r="CB5638"/>
      <c r="CF5638" s="71"/>
      <c r="CG5638" s="71"/>
      <c r="EJ5638" s="159"/>
      <c r="EK5638" s="160"/>
      <c r="EL5638" s="160"/>
    </row>
    <row r="5639" spans="78:142">
      <c r="BZ5639" s="14"/>
      <c r="CA5639" s="109"/>
      <c r="CB5639"/>
      <c r="CF5639" s="71"/>
      <c r="CG5639" s="71"/>
      <c r="EJ5639" s="159"/>
      <c r="EK5639" s="160"/>
      <c r="EL5639" s="160"/>
    </row>
    <row r="5640" spans="78:142">
      <c r="BZ5640" s="14"/>
      <c r="CA5640" s="109"/>
      <c r="CB5640"/>
      <c r="CF5640" s="71"/>
      <c r="CG5640" s="71"/>
      <c r="EJ5640" s="159"/>
      <c r="EK5640" s="160"/>
      <c r="EL5640" s="160"/>
    </row>
    <row r="5641" spans="78:142">
      <c r="BZ5641" s="14"/>
      <c r="CA5641" s="109"/>
      <c r="CB5641"/>
      <c r="CF5641" s="71"/>
      <c r="CG5641" s="71"/>
      <c r="EJ5641" s="159"/>
      <c r="EK5641" s="160"/>
      <c r="EL5641" s="160"/>
    </row>
    <row r="5642" spans="78:142">
      <c r="BZ5642" s="14"/>
      <c r="CA5642" s="109"/>
      <c r="CB5642"/>
      <c r="CF5642" s="71"/>
      <c r="CG5642" s="71"/>
      <c r="EJ5642" s="159"/>
      <c r="EK5642" s="160"/>
      <c r="EL5642" s="160"/>
    </row>
    <row r="5643" spans="78:142">
      <c r="BZ5643" s="14"/>
      <c r="CA5643" s="109"/>
      <c r="CB5643"/>
      <c r="CF5643" s="71"/>
      <c r="CG5643" s="71"/>
      <c r="EJ5643" s="159"/>
      <c r="EK5643" s="160"/>
      <c r="EL5643" s="160"/>
    </row>
    <row r="5644" spans="78:142">
      <c r="BZ5644" s="14"/>
      <c r="CA5644" s="109"/>
      <c r="CB5644"/>
      <c r="CF5644" s="71"/>
      <c r="CG5644" s="71"/>
      <c r="EJ5644" s="159"/>
      <c r="EK5644" s="160"/>
      <c r="EL5644" s="160"/>
    </row>
    <row r="5645" spans="78:142">
      <c r="BZ5645" s="14"/>
      <c r="CA5645" s="109"/>
      <c r="CB5645"/>
      <c r="CF5645" s="71"/>
      <c r="CG5645" s="71"/>
      <c r="EJ5645" s="159"/>
      <c r="EK5645" s="160"/>
      <c r="EL5645" s="160"/>
    </row>
    <row r="5646" spans="78:142">
      <c r="BZ5646" s="14"/>
      <c r="CA5646" s="109"/>
      <c r="CB5646"/>
      <c r="CF5646" s="71"/>
      <c r="CG5646" s="71"/>
      <c r="EJ5646" s="159"/>
      <c r="EK5646" s="160"/>
      <c r="EL5646" s="160"/>
    </row>
    <row r="5647" spans="78:142">
      <c r="BZ5647" s="14"/>
      <c r="CA5647" s="109"/>
      <c r="CB5647"/>
      <c r="CF5647" s="71"/>
      <c r="CG5647" s="71"/>
      <c r="EJ5647" s="159"/>
      <c r="EK5647" s="160"/>
      <c r="EL5647" s="160"/>
    </row>
    <row r="5648" spans="78:142">
      <c r="BZ5648" s="14"/>
      <c r="CA5648" s="109"/>
      <c r="CB5648"/>
      <c r="CF5648" s="71"/>
      <c r="CG5648" s="71"/>
      <c r="EJ5648" s="159"/>
      <c r="EK5648" s="160"/>
      <c r="EL5648" s="160"/>
    </row>
    <row r="5649" spans="78:142">
      <c r="BZ5649" s="14"/>
      <c r="CA5649" s="109"/>
      <c r="CB5649"/>
      <c r="CF5649" s="71"/>
      <c r="CG5649" s="71"/>
      <c r="EJ5649" s="159"/>
      <c r="EK5649" s="160"/>
      <c r="EL5649" s="160"/>
    </row>
    <row r="5650" spans="78:142">
      <c r="BZ5650" s="14"/>
      <c r="CA5650" s="109"/>
      <c r="CB5650"/>
      <c r="CF5650" s="71"/>
      <c r="CG5650" s="71"/>
      <c r="EJ5650" s="159"/>
      <c r="EK5650" s="160"/>
    </row>
    <row r="5651" spans="78:142">
      <c r="BZ5651" s="14"/>
      <c r="CA5651" s="109"/>
      <c r="CB5651"/>
      <c r="CF5651" s="71"/>
      <c r="CG5651" s="71"/>
      <c r="EJ5651" s="159"/>
      <c r="EK5651" s="160"/>
    </row>
    <row r="5652" spans="78:142">
      <c r="BZ5652" s="14"/>
      <c r="CA5652" s="109"/>
      <c r="CB5652"/>
      <c r="CF5652" s="71"/>
      <c r="CG5652" s="71"/>
      <c r="EJ5652" s="159"/>
      <c r="EK5652" s="160"/>
    </row>
    <row r="5653" spans="78:142">
      <c r="BZ5653" s="14"/>
      <c r="CA5653" s="109"/>
      <c r="CB5653"/>
      <c r="CF5653" s="71"/>
      <c r="CG5653" s="71"/>
      <c r="EJ5653" s="159"/>
      <c r="EK5653" s="160"/>
    </row>
    <row r="5654" spans="78:142">
      <c r="BZ5654" s="14"/>
      <c r="CA5654" s="109"/>
      <c r="CB5654"/>
      <c r="CF5654" s="71"/>
      <c r="CG5654" s="71"/>
      <c r="EJ5654" s="159"/>
      <c r="EK5654" s="160"/>
    </row>
    <row r="5655" spans="78:142">
      <c r="BZ5655" s="14"/>
      <c r="CA5655" s="109"/>
      <c r="CB5655"/>
      <c r="CF5655" s="71"/>
      <c r="CG5655" s="71"/>
      <c r="EJ5655" s="159"/>
      <c r="EK5655" s="160"/>
    </row>
    <row r="5656" spans="78:142">
      <c r="BZ5656" s="14"/>
      <c r="CA5656" s="109"/>
      <c r="CB5656"/>
      <c r="CF5656" s="71"/>
      <c r="CG5656" s="71"/>
      <c r="EJ5656" s="159"/>
      <c r="EK5656" s="160"/>
    </row>
    <row r="5657" spans="78:142">
      <c r="BZ5657" s="14"/>
      <c r="CA5657" s="109"/>
      <c r="CB5657"/>
      <c r="CF5657" s="71"/>
      <c r="CG5657" s="71"/>
      <c r="EJ5657" s="159"/>
      <c r="EK5657" s="160"/>
    </row>
    <row r="5658" spans="78:142">
      <c r="BZ5658" s="14"/>
      <c r="CA5658" s="109"/>
      <c r="CB5658"/>
      <c r="CF5658" s="71"/>
      <c r="CG5658" s="71"/>
      <c r="EJ5658" s="159"/>
      <c r="EK5658" s="160"/>
    </row>
    <row r="5659" spans="78:142">
      <c r="BZ5659" s="14"/>
      <c r="CA5659" s="109"/>
      <c r="CB5659"/>
      <c r="CF5659" s="71"/>
      <c r="CG5659" s="71"/>
      <c r="EJ5659" s="159"/>
      <c r="EK5659" s="160"/>
    </row>
    <row r="5660" spans="78:142">
      <c r="BZ5660" s="14"/>
      <c r="CA5660" s="109"/>
      <c r="CB5660"/>
      <c r="CF5660" s="71"/>
      <c r="CG5660" s="71"/>
      <c r="EJ5660" s="159"/>
      <c r="EK5660" s="160"/>
    </row>
    <row r="5661" spans="78:142">
      <c r="BZ5661" s="14"/>
      <c r="CA5661" s="109"/>
      <c r="CB5661"/>
      <c r="CF5661" s="71"/>
      <c r="CG5661" s="71"/>
      <c r="EJ5661" s="159"/>
      <c r="EK5661" s="160"/>
    </row>
    <row r="5662" spans="78:142">
      <c r="BZ5662" s="14"/>
      <c r="CA5662" s="109"/>
      <c r="CB5662"/>
      <c r="CF5662" s="71"/>
      <c r="CG5662" s="71"/>
      <c r="EJ5662" s="159"/>
      <c r="EK5662" s="160"/>
    </row>
    <row r="5663" spans="78:142">
      <c r="BZ5663" s="14"/>
      <c r="CA5663" s="109"/>
      <c r="CB5663"/>
      <c r="CF5663" s="71"/>
      <c r="CG5663" s="71"/>
      <c r="EJ5663" s="159"/>
      <c r="EK5663" s="160"/>
    </row>
    <row r="5664" spans="78:142">
      <c r="BZ5664" s="14"/>
      <c r="CA5664" s="109"/>
      <c r="CB5664"/>
      <c r="CF5664" s="71"/>
      <c r="CG5664" s="71"/>
      <c r="EJ5664" s="159"/>
      <c r="EK5664" s="160"/>
    </row>
    <row r="5665" spans="78:141">
      <c r="BZ5665" s="14"/>
      <c r="CA5665" s="109"/>
      <c r="CB5665"/>
      <c r="CF5665" s="71"/>
      <c r="CG5665" s="71"/>
      <c r="EJ5665" s="159"/>
      <c r="EK5665" s="160"/>
    </row>
    <row r="5666" spans="78:141">
      <c r="BZ5666" s="14"/>
      <c r="CA5666" s="109"/>
      <c r="CB5666"/>
      <c r="CF5666" s="71"/>
      <c r="CG5666" s="71"/>
      <c r="EJ5666" s="159"/>
      <c r="EK5666" s="160"/>
    </row>
    <row r="5667" spans="78:141">
      <c r="BZ5667" s="14"/>
      <c r="CA5667" s="109"/>
      <c r="CB5667"/>
      <c r="CF5667" s="71"/>
      <c r="CG5667" s="71"/>
      <c r="EJ5667" s="159"/>
      <c r="EK5667" s="160"/>
    </row>
    <row r="5668" spans="78:141">
      <c r="BZ5668" s="14"/>
      <c r="CA5668" s="109"/>
      <c r="CB5668"/>
      <c r="CF5668" s="71"/>
      <c r="CG5668" s="71"/>
      <c r="EJ5668" s="159"/>
      <c r="EK5668" s="160"/>
    </row>
    <row r="5669" spans="78:141">
      <c r="BZ5669" s="14"/>
      <c r="CA5669" s="109"/>
      <c r="CB5669"/>
      <c r="CF5669" s="71"/>
      <c r="CG5669" s="71"/>
      <c r="EJ5669" s="159"/>
      <c r="EK5669" s="160"/>
    </row>
    <row r="5670" spans="78:141">
      <c r="BZ5670" s="14"/>
      <c r="CA5670" s="109"/>
      <c r="CB5670"/>
      <c r="CF5670" s="71"/>
      <c r="CG5670" s="71"/>
      <c r="EJ5670" s="159"/>
      <c r="EK5670" s="160"/>
    </row>
    <row r="5671" spans="78:141">
      <c r="BZ5671" s="14"/>
      <c r="CA5671" s="109"/>
      <c r="CB5671"/>
      <c r="CF5671" s="71"/>
      <c r="CG5671" s="71"/>
      <c r="EJ5671" s="159"/>
      <c r="EK5671" s="160"/>
    </row>
    <row r="5672" spans="78:141">
      <c r="BZ5672" s="14"/>
      <c r="CA5672" s="109"/>
      <c r="CB5672"/>
      <c r="CF5672" s="71"/>
      <c r="CG5672" s="71"/>
      <c r="EJ5672" s="159"/>
      <c r="EK5672" s="160"/>
    </row>
    <row r="5673" spans="78:141">
      <c r="BZ5673" s="14"/>
      <c r="CA5673" s="109"/>
      <c r="CB5673"/>
      <c r="CF5673" s="71"/>
      <c r="CG5673" s="71"/>
      <c r="EJ5673" s="159"/>
      <c r="EK5673" s="160"/>
    </row>
    <row r="5674" spans="78:141">
      <c r="BZ5674" s="14"/>
      <c r="CA5674" s="109"/>
      <c r="CB5674"/>
      <c r="CF5674" s="71"/>
      <c r="CG5674" s="71"/>
      <c r="EJ5674" s="159"/>
      <c r="EK5674" s="160"/>
    </row>
    <row r="5675" spans="78:141">
      <c r="BZ5675" s="14"/>
      <c r="CA5675" s="109"/>
      <c r="CB5675"/>
      <c r="CF5675" s="71"/>
      <c r="CG5675" s="71"/>
      <c r="EJ5675" s="159"/>
      <c r="EK5675" s="160"/>
    </row>
    <row r="5676" spans="78:141">
      <c r="BZ5676" s="14"/>
      <c r="CA5676" s="109"/>
      <c r="CB5676"/>
      <c r="CF5676" s="71"/>
      <c r="CG5676" s="71"/>
      <c r="EJ5676" s="159"/>
      <c r="EK5676" s="160"/>
    </row>
    <row r="5677" spans="78:141">
      <c r="BZ5677" s="14"/>
      <c r="CA5677" s="109"/>
      <c r="CB5677"/>
      <c r="CF5677" s="71"/>
      <c r="CG5677" s="71"/>
      <c r="EJ5677" s="159"/>
      <c r="EK5677" s="160"/>
    </row>
    <row r="5678" spans="78:141">
      <c r="BZ5678" s="14"/>
      <c r="CA5678" s="109"/>
      <c r="CB5678"/>
      <c r="CF5678" s="71"/>
      <c r="CG5678" s="71"/>
      <c r="EJ5678" s="159"/>
      <c r="EK5678" s="160"/>
    </row>
    <row r="5679" spans="78:141">
      <c r="BZ5679" s="14"/>
      <c r="CA5679" s="109"/>
      <c r="CB5679"/>
      <c r="CF5679" s="71"/>
      <c r="CG5679" s="71"/>
      <c r="EJ5679" s="159"/>
      <c r="EK5679" s="160"/>
    </row>
    <row r="5680" spans="78:141">
      <c r="BZ5680" s="14"/>
      <c r="CA5680" s="109"/>
      <c r="CB5680"/>
      <c r="CF5680" s="71"/>
      <c r="CG5680" s="71"/>
      <c r="EJ5680" s="159"/>
      <c r="EK5680" s="160"/>
    </row>
    <row r="5681" spans="78:141">
      <c r="BZ5681" s="14"/>
      <c r="CA5681" s="109"/>
      <c r="CB5681"/>
      <c r="CF5681" s="71"/>
      <c r="CG5681" s="71"/>
      <c r="EJ5681" s="159"/>
      <c r="EK5681" s="160"/>
    </row>
    <row r="5682" spans="78:141">
      <c r="BZ5682" s="14"/>
      <c r="CA5682" s="109"/>
      <c r="CB5682"/>
      <c r="CF5682" s="71"/>
      <c r="CG5682" s="71"/>
      <c r="EJ5682" s="159"/>
      <c r="EK5682" s="160"/>
    </row>
    <row r="5683" spans="78:141">
      <c r="BZ5683" s="14"/>
      <c r="CA5683" s="109"/>
      <c r="CB5683"/>
      <c r="CF5683" s="71"/>
      <c r="CG5683" s="71"/>
      <c r="EJ5683" s="159"/>
      <c r="EK5683" s="160"/>
    </row>
    <row r="5684" spans="78:141">
      <c r="BZ5684" s="14"/>
      <c r="CA5684" s="109"/>
      <c r="CB5684"/>
      <c r="CF5684" s="71"/>
      <c r="CG5684" s="71"/>
      <c r="EJ5684" s="159"/>
      <c r="EK5684" s="160"/>
    </row>
    <row r="5685" spans="78:141">
      <c r="BZ5685" s="14"/>
      <c r="CA5685" s="109"/>
      <c r="CB5685"/>
      <c r="CF5685" s="71"/>
      <c r="CG5685" s="71"/>
      <c r="EJ5685" s="159"/>
      <c r="EK5685" s="160"/>
    </row>
    <row r="5686" spans="78:141">
      <c r="BZ5686" s="14"/>
      <c r="CA5686" s="109"/>
      <c r="CB5686"/>
      <c r="CF5686" s="71"/>
      <c r="CG5686" s="71"/>
      <c r="EJ5686" s="159"/>
      <c r="EK5686" s="160"/>
    </row>
    <row r="5687" spans="78:141">
      <c r="BZ5687" s="14"/>
      <c r="CA5687" s="109"/>
      <c r="CB5687"/>
      <c r="CG5687" s="71"/>
      <c r="EJ5687" s="159"/>
      <c r="EK5687" s="160"/>
    </row>
    <row r="5688" spans="78:141">
      <c r="BZ5688" s="14"/>
      <c r="CA5688" s="109"/>
      <c r="CB5688"/>
      <c r="CG5688" s="71"/>
      <c r="EJ5688" s="159"/>
      <c r="EK5688" s="160"/>
    </row>
    <row r="5689" spans="78:141">
      <c r="BZ5689" s="14"/>
      <c r="CA5689" s="109"/>
      <c r="CB5689"/>
      <c r="CG5689" s="71"/>
      <c r="EJ5689" s="159"/>
      <c r="EK5689" s="160"/>
    </row>
    <row r="5690" spans="78:141">
      <c r="BZ5690" s="14"/>
      <c r="CA5690" s="109"/>
      <c r="CB5690"/>
      <c r="CG5690" s="71"/>
      <c r="EJ5690" s="159"/>
      <c r="EK5690" s="160"/>
    </row>
    <row r="5691" spans="78:141">
      <c r="BZ5691" s="14"/>
      <c r="CA5691" s="109"/>
      <c r="CB5691"/>
      <c r="CG5691" s="71"/>
      <c r="EJ5691" s="159"/>
      <c r="EK5691" s="160"/>
    </row>
    <row r="5692" spans="78:141">
      <c r="BZ5692" s="14"/>
      <c r="CA5692" s="109"/>
      <c r="CB5692"/>
      <c r="CG5692" s="71"/>
      <c r="EJ5692" s="159"/>
      <c r="EK5692" s="160"/>
    </row>
    <row r="5693" spans="78:141">
      <c r="BZ5693" s="14"/>
      <c r="CA5693" s="109"/>
      <c r="CB5693"/>
      <c r="CG5693" s="71"/>
      <c r="EJ5693" s="159"/>
      <c r="EK5693" s="160"/>
    </row>
    <row r="5694" spans="78:141">
      <c r="BZ5694" s="14"/>
      <c r="CA5694" s="109"/>
      <c r="CB5694"/>
      <c r="CG5694" s="71"/>
      <c r="EJ5694" s="159"/>
      <c r="EK5694" s="160"/>
    </row>
    <row r="5695" spans="78:141">
      <c r="BZ5695" s="14"/>
      <c r="CA5695" s="109"/>
      <c r="CB5695"/>
      <c r="CG5695" s="71"/>
      <c r="EJ5695" s="159"/>
      <c r="EK5695" s="160"/>
    </row>
    <row r="5696" spans="78:141">
      <c r="BZ5696" s="14"/>
      <c r="CA5696" s="109"/>
      <c r="CB5696"/>
      <c r="CG5696" s="71"/>
      <c r="EJ5696" s="159"/>
      <c r="EK5696" s="160"/>
    </row>
    <row r="5697" spans="78:141">
      <c r="BZ5697" s="14"/>
      <c r="CA5697" s="109"/>
      <c r="CB5697"/>
      <c r="CG5697" s="71"/>
      <c r="EJ5697" s="159"/>
      <c r="EK5697" s="160"/>
    </row>
    <row r="5698" spans="78:141">
      <c r="BZ5698" s="14"/>
      <c r="CA5698" s="109"/>
      <c r="CB5698"/>
      <c r="CG5698" s="71"/>
      <c r="EJ5698" s="159"/>
      <c r="EK5698" s="160"/>
    </row>
    <row r="5699" spans="78:141">
      <c r="BZ5699" s="14"/>
      <c r="CA5699" s="109"/>
      <c r="CB5699"/>
      <c r="CG5699" s="71"/>
      <c r="EJ5699" s="159"/>
      <c r="EK5699" s="160"/>
    </row>
    <row r="5700" spans="78:141">
      <c r="BZ5700" s="14"/>
      <c r="CA5700" s="109"/>
      <c r="CB5700"/>
      <c r="CG5700" s="71"/>
      <c r="EJ5700" s="159"/>
      <c r="EK5700" s="160"/>
    </row>
    <row r="5701" spans="78:141">
      <c r="BZ5701" s="14"/>
      <c r="CA5701" s="109"/>
      <c r="CB5701"/>
      <c r="CG5701" s="71"/>
      <c r="EJ5701" s="159"/>
      <c r="EK5701" s="160"/>
    </row>
    <row r="5702" spans="78:141">
      <c r="BZ5702" s="14"/>
      <c r="CA5702" s="109"/>
      <c r="CB5702"/>
      <c r="CG5702" s="71"/>
      <c r="EJ5702" s="159"/>
      <c r="EK5702" s="160"/>
    </row>
    <row r="5703" spans="78:141">
      <c r="BZ5703" s="14"/>
      <c r="CA5703" s="109"/>
      <c r="CB5703"/>
      <c r="CG5703" s="71"/>
      <c r="EJ5703" s="159"/>
      <c r="EK5703" s="160"/>
    </row>
    <row r="5704" spans="78:141">
      <c r="BZ5704" s="14"/>
      <c r="CA5704" s="109"/>
      <c r="CB5704"/>
      <c r="CG5704" s="71"/>
      <c r="EJ5704" s="159"/>
      <c r="EK5704" s="160"/>
    </row>
    <row r="5705" spans="78:141">
      <c r="BZ5705" s="14"/>
      <c r="CA5705" s="109"/>
      <c r="CB5705"/>
      <c r="CG5705" s="71"/>
      <c r="EJ5705" s="159"/>
      <c r="EK5705" s="160"/>
    </row>
    <row r="5706" spans="78:141">
      <c r="BZ5706" s="14"/>
      <c r="CA5706" s="109"/>
      <c r="CB5706"/>
      <c r="CG5706" s="71"/>
      <c r="EJ5706" s="159"/>
      <c r="EK5706" s="160"/>
    </row>
    <row r="5707" spans="78:141">
      <c r="BZ5707" s="14"/>
      <c r="CA5707" s="109"/>
      <c r="CB5707"/>
      <c r="CG5707" s="71"/>
      <c r="EJ5707" s="159"/>
      <c r="EK5707" s="160"/>
    </row>
    <row r="5708" spans="78:141">
      <c r="BZ5708" s="14"/>
      <c r="CA5708" s="109"/>
      <c r="CB5708"/>
      <c r="CG5708" s="71"/>
      <c r="EJ5708" s="159"/>
      <c r="EK5708" s="160"/>
    </row>
    <row r="5709" spans="78:141">
      <c r="BZ5709" s="14"/>
      <c r="CA5709" s="109"/>
      <c r="CB5709"/>
      <c r="CG5709" s="71"/>
      <c r="EJ5709" s="159"/>
      <c r="EK5709" s="160"/>
    </row>
    <row r="5710" spans="78:141">
      <c r="BZ5710" s="14"/>
      <c r="CA5710" s="109"/>
      <c r="CB5710"/>
      <c r="CG5710" s="71"/>
      <c r="EJ5710" s="159"/>
      <c r="EK5710" s="160"/>
    </row>
    <row r="5711" spans="78:141">
      <c r="BZ5711" s="14"/>
      <c r="CA5711" s="109"/>
      <c r="CB5711"/>
      <c r="CG5711" s="71"/>
      <c r="EJ5711" s="159"/>
      <c r="EK5711" s="160"/>
    </row>
    <row r="5712" spans="78:141">
      <c r="BZ5712" s="14"/>
      <c r="CA5712" s="109"/>
      <c r="CB5712"/>
      <c r="CG5712" s="71"/>
      <c r="EJ5712" s="159"/>
      <c r="EK5712" s="160"/>
    </row>
    <row r="5713" spans="78:141">
      <c r="BZ5713" s="14"/>
      <c r="CA5713" s="109"/>
      <c r="CB5713"/>
      <c r="CG5713" s="71"/>
      <c r="EJ5713" s="159"/>
      <c r="EK5713" s="160"/>
    </row>
    <row r="5714" spans="78:141">
      <c r="BZ5714" s="14"/>
      <c r="CA5714" s="109"/>
      <c r="CB5714"/>
      <c r="CG5714" s="71"/>
      <c r="EJ5714" s="159"/>
      <c r="EK5714" s="160"/>
    </row>
    <row r="5715" spans="78:141">
      <c r="BZ5715" s="14"/>
      <c r="CA5715" s="109"/>
      <c r="CB5715"/>
      <c r="CG5715" s="71"/>
      <c r="EJ5715" s="159"/>
      <c r="EK5715" s="160"/>
    </row>
    <row r="5716" spans="78:141">
      <c r="BZ5716" s="14"/>
      <c r="CA5716" s="109"/>
      <c r="CB5716"/>
      <c r="CG5716" s="71"/>
      <c r="EJ5716" s="159"/>
      <c r="EK5716" s="160"/>
    </row>
    <row r="5717" spans="78:141">
      <c r="BZ5717" s="14"/>
      <c r="CA5717" s="109"/>
      <c r="CB5717"/>
      <c r="CG5717" s="71"/>
      <c r="EJ5717" s="159"/>
      <c r="EK5717" s="160"/>
    </row>
    <row r="5718" spans="78:141">
      <c r="BZ5718" s="14"/>
      <c r="CA5718" s="109"/>
      <c r="CB5718"/>
      <c r="CG5718" s="71"/>
      <c r="EJ5718" s="159"/>
      <c r="EK5718" s="160"/>
    </row>
    <row r="5719" spans="78:141">
      <c r="BZ5719" s="14"/>
      <c r="CA5719" s="109"/>
      <c r="CB5719"/>
      <c r="CG5719" s="71"/>
      <c r="EJ5719" s="159"/>
      <c r="EK5719" s="160"/>
    </row>
    <row r="5720" spans="78:141">
      <c r="BZ5720" s="14"/>
      <c r="CA5720" s="109"/>
      <c r="CB5720"/>
      <c r="CG5720" s="71"/>
      <c r="EJ5720" s="159"/>
      <c r="EK5720" s="160"/>
    </row>
    <row r="5721" spans="78:141">
      <c r="BZ5721" s="14"/>
      <c r="CA5721" s="109"/>
      <c r="CB5721"/>
      <c r="CG5721" s="71"/>
      <c r="EJ5721" s="159"/>
      <c r="EK5721" s="160"/>
    </row>
    <row r="5722" spans="78:141">
      <c r="BZ5722" s="14"/>
      <c r="CA5722" s="109"/>
      <c r="CB5722"/>
      <c r="CG5722" s="71"/>
      <c r="EJ5722" s="159"/>
      <c r="EK5722" s="160"/>
    </row>
    <row r="5723" spans="78:141">
      <c r="BZ5723" s="14"/>
      <c r="CA5723" s="109"/>
      <c r="CB5723"/>
      <c r="CG5723" s="71"/>
      <c r="EJ5723" s="159"/>
      <c r="EK5723" s="160"/>
    </row>
    <row r="5724" spans="78:141">
      <c r="BZ5724" s="14"/>
      <c r="CA5724" s="109"/>
      <c r="CB5724"/>
      <c r="CG5724" s="71"/>
      <c r="EJ5724" s="159"/>
      <c r="EK5724" s="160"/>
    </row>
    <row r="5725" spans="78:141">
      <c r="BZ5725" s="14"/>
      <c r="CA5725" s="109"/>
      <c r="CB5725"/>
      <c r="CG5725" s="71"/>
      <c r="EJ5725" s="159"/>
      <c r="EK5725" s="160"/>
    </row>
    <row r="5726" spans="78:141">
      <c r="BZ5726" s="14"/>
      <c r="CA5726" s="109"/>
      <c r="CB5726"/>
      <c r="CG5726" s="71"/>
      <c r="EJ5726" s="159"/>
      <c r="EK5726" s="160"/>
    </row>
    <row r="5727" spans="78:141">
      <c r="BZ5727" s="14"/>
      <c r="CA5727" s="109"/>
      <c r="CB5727"/>
      <c r="CG5727" s="71"/>
      <c r="EJ5727" s="159"/>
      <c r="EK5727" s="160"/>
    </row>
    <row r="5728" spans="78:141">
      <c r="BZ5728" s="14"/>
      <c r="CA5728" s="109"/>
      <c r="CB5728"/>
      <c r="CG5728" s="71"/>
      <c r="EJ5728" s="159"/>
      <c r="EK5728" s="160"/>
    </row>
    <row r="5729" spans="78:141">
      <c r="BZ5729" s="14"/>
      <c r="CA5729" s="109"/>
      <c r="CB5729"/>
      <c r="CG5729" s="71"/>
      <c r="EJ5729" s="159"/>
      <c r="EK5729" s="160"/>
    </row>
    <row r="5730" spans="78:141">
      <c r="BZ5730" s="14"/>
      <c r="CA5730" s="109"/>
      <c r="CB5730"/>
      <c r="CG5730" s="71"/>
      <c r="EJ5730" s="159"/>
      <c r="EK5730" s="160"/>
    </row>
    <row r="5731" spans="78:141">
      <c r="BZ5731" s="14"/>
      <c r="CA5731" s="109"/>
      <c r="CB5731"/>
      <c r="CG5731" s="71"/>
      <c r="EJ5731" s="159"/>
      <c r="EK5731" s="160"/>
    </row>
    <row r="5732" spans="78:141">
      <c r="BZ5732" s="14"/>
      <c r="CA5732" s="109"/>
      <c r="CB5732"/>
      <c r="CG5732" s="71"/>
      <c r="EJ5732" s="159"/>
      <c r="EK5732" s="160"/>
    </row>
    <row r="5733" spans="78:141">
      <c r="BZ5733" s="14"/>
      <c r="CA5733" s="109"/>
      <c r="CB5733"/>
      <c r="CG5733" s="71"/>
      <c r="EJ5733" s="159"/>
      <c r="EK5733" s="160"/>
    </row>
    <row r="5734" spans="78:141">
      <c r="BZ5734" s="14"/>
      <c r="CA5734" s="109"/>
      <c r="CB5734"/>
      <c r="CG5734" s="71"/>
      <c r="EJ5734" s="159"/>
      <c r="EK5734" s="160"/>
    </row>
    <row r="5735" spans="78:141">
      <c r="BZ5735" s="14"/>
      <c r="CA5735" s="109"/>
      <c r="CB5735"/>
      <c r="CG5735" s="71"/>
      <c r="EJ5735" s="159"/>
      <c r="EK5735" s="160"/>
    </row>
    <row r="5736" spans="78:141">
      <c r="BZ5736" s="14"/>
      <c r="CA5736" s="109"/>
      <c r="CB5736"/>
      <c r="CG5736" s="71"/>
      <c r="EJ5736" s="159"/>
      <c r="EK5736" s="160"/>
    </row>
    <row r="5737" spans="78:141">
      <c r="BZ5737" s="14"/>
      <c r="CA5737" s="109"/>
      <c r="CB5737"/>
      <c r="CG5737" s="71"/>
      <c r="EJ5737" s="159"/>
      <c r="EK5737" s="160"/>
    </row>
    <row r="5738" spans="78:141">
      <c r="BZ5738" s="14"/>
      <c r="CA5738" s="109"/>
      <c r="CB5738"/>
      <c r="CG5738" s="71"/>
      <c r="EJ5738" s="159"/>
      <c r="EK5738" s="160"/>
    </row>
    <row r="5739" spans="78:141">
      <c r="BZ5739" s="14"/>
      <c r="CA5739" s="109"/>
      <c r="CB5739"/>
      <c r="CG5739" s="71"/>
      <c r="EJ5739" s="159"/>
      <c r="EK5739" s="160"/>
    </row>
    <row r="5740" spans="78:141">
      <c r="BZ5740" s="14"/>
      <c r="CA5740" s="109"/>
      <c r="CB5740"/>
      <c r="CG5740" s="71"/>
      <c r="EJ5740" s="159"/>
      <c r="EK5740" s="160"/>
    </row>
    <row r="5741" spans="78:141">
      <c r="BZ5741" s="14"/>
      <c r="CA5741" s="109"/>
      <c r="CB5741"/>
      <c r="CG5741" s="71"/>
      <c r="EJ5741" s="159"/>
      <c r="EK5741" s="160"/>
    </row>
    <row r="5742" spans="78:141">
      <c r="BZ5742" s="14"/>
      <c r="CA5742" s="109"/>
      <c r="CB5742"/>
      <c r="CG5742" s="71"/>
      <c r="EJ5742" s="159"/>
      <c r="EK5742" s="160"/>
    </row>
    <row r="5743" spans="78:141">
      <c r="BZ5743" s="14"/>
      <c r="CA5743" s="109"/>
      <c r="CB5743"/>
      <c r="CG5743" s="71"/>
      <c r="EJ5743" s="159"/>
      <c r="EK5743" s="160"/>
    </row>
    <row r="5744" spans="78:141">
      <c r="BZ5744" s="14"/>
      <c r="CA5744" s="109"/>
      <c r="CB5744"/>
      <c r="CG5744" s="71"/>
      <c r="EJ5744" s="159"/>
      <c r="EK5744" s="160"/>
    </row>
    <row r="5745" spans="78:141">
      <c r="BZ5745" s="14"/>
      <c r="CA5745" s="109"/>
      <c r="CB5745"/>
      <c r="CG5745" s="71"/>
      <c r="EJ5745" s="159"/>
      <c r="EK5745" s="160"/>
    </row>
    <row r="5746" spans="78:141">
      <c r="BZ5746" s="14"/>
      <c r="CA5746" s="109"/>
      <c r="CB5746"/>
      <c r="CG5746" s="71"/>
      <c r="EJ5746" s="159"/>
      <c r="EK5746" s="160"/>
    </row>
    <row r="5747" spans="78:141">
      <c r="BZ5747" s="14"/>
      <c r="CA5747" s="109"/>
      <c r="CB5747"/>
      <c r="CG5747" s="71"/>
      <c r="EJ5747" s="159"/>
      <c r="EK5747" s="160"/>
    </row>
    <row r="5748" spans="78:141">
      <c r="BZ5748" s="14"/>
      <c r="CA5748" s="109"/>
      <c r="CB5748"/>
      <c r="CG5748" s="71"/>
      <c r="EJ5748" s="159"/>
      <c r="EK5748" s="160"/>
    </row>
    <row r="5749" spans="78:141">
      <c r="BZ5749" s="14"/>
      <c r="CA5749" s="109"/>
      <c r="CB5749"/>
      <c r="CG5749" s="71"/>
      <c r="EJ5749" s="159"/>
      <c r="EK5749" s="160"/>
    </row>
    <row r="5750" spans="78:141">
      <c r="BZ5750" s="14"/>
      <c r="CA5750" s="109"/>
      <c r="CB5750"/>
      <c r="CG5750" s="71"/>
      <c r="EJ5750" s="159"/>
      <c r="EK5750" s="160"/>
    </row>
    <row r="5751" spans="78:141">
      <c r="BZ5751" s="14"/>
      <c r="CA5751" s="109"/>
      <c r="CB5751"/>
      <c r="CG5751" s="71"/>
      <c r="EJ5751" s="159"/>
      <c r="EK5751" s="160"/>
    </row>
    <row r="5752" spans="78:141">
      <c r="BZ5752" s="14"/>
      <c r="CA5752" s="109"/>
      <c r="CB5752"/>
      <c r="CG5752" s="71"/>
      <c r="EJ5752" s="159"/>
      <c r="EK5752" s="160"/>
    </row>
    <row r="5753" spans="78:141">
      <c r="BZ5753" s="14"/>
      <c r="CA5753" s="109"/>
      <c r="CB5753"/>
      <c r="CG5753" s="71"/>
      <c r="EJ5753" s="159"/>
      <c r="EK5753" s="160"/>
    </row>
    <row r="5754" spans="78:141">
      <c r="BZ5754" s="14"/>
      <c r="CA5754" s="109"/>
      <c r="CB5754"/>
      <c r="CG5754" s="71"/>
      <c r="EJ5754" s="159"/>
      <c r="EK5754" s="160"/>
    </row>
    <row r="5755" spans="78:141">
      <c r="BZ5755" s="14"/>
      <c r="CA5755" s="109"/>
      <c r="CB5755"/>
      <c r="CG5755" s="71"/>
      <c r="EJ5755" s="159"/>
      <c r="EK5755" s="160"/>
    </row>
    <row r="5756" spans="78:141">
      <c r="BZ5756" s="14"/>
      <c r="CA5756" s="109"/>
      <c r="CB5756"/>
      <c r="CG5756" s="71"/>
      <c r="EJ5756" s="159"/>
      <c r="EK5756" s="160"/>
    </row>
    <row r="5757" spans="78:141">
      <c r="BZ5757" s="14"/>
      <c r="CA5757" s="109"/>
      <c r="CB5757"/>
      <c r="CG5757" s="71"/>
      <c r="EJ5757" s="159"/>
      <c r="EK5757" s="160"/>
    </row>
    <row r="5758" spans="78:141">
      <c r="BZ5758" s="14"/>
      <c r="CA5758" s="109"/>
      <c r="CB5758"/>
      <c r="CG5758" s="71"/>
      <c r="EJ5758" s="159"/>
      <c r="EK5758" s="160"/>
    </row>
    <row r="5759" spans="78:141">
      <c r="BZ5759" s="14"/>
      <c r="CA5759" s="109"/>
      <c r="CB5759"/>
      <c r="CG5759" s="71"/>
      <c r="EJ5759" s="159"/>
      <c r="EK5759" s="160"/>
    </row>
    <row r="5760" spans="78:141">
      <c r="BZ5760" s="14"/>
      <c r="CA5760" s="109"/>
      <c r="CB5760"/>
      <c r="CG5760" s="71"/>
      <c r="EJ5760" s="159"/>
      <c r="EK5760" s="160"/>
    </row>
    <row r="5761" spans="78:141">
      <c r="BZ5761" s="14"/>
      <c r="CA5761" s="109"/>
      <c r="CB5761"/>
      <c r="CG5761" s="71"/>
      <c r="EJ5761" s="159"/>
      <c r="EK5761" s="160"/>
    </row>
    <row r="5762" spans="78:141">
      <c r="BZ5762" s="14"/>
      <c r="CA5762" s="109"/>
      <c r="CB5762"/>
      <c r="CG5762" s="71"/>
      <c r="EJ5762" s="159"/>
      <c r="EK5762" s="160"/>
    </row>
    <row r="5763" spans="78:141">
      <c r="BZ5763" s="14"/>
      <c r="CA5763" s="109"/>
      <c r="CB5763"/>
      <c r="CG5763" s="71"/>
      <c r="EJ5763" s="159"/>
      <c r="EK5763" s="160"/>
    </row>
    <row r="5764" spans="78:141">
      <c r="BZ5764" s="14"/>
      <c r="CA5764" s="109"/>
      <c r="CB5764"/>
      <c r="CG5764" s="71"/>
      <c r="EJ5764" s="159"/>
      <c r="EK5764" s="160"/>
    </row>
    <row r="5765" spans="78:141">
      <c r="BZ5765" s="14"/>
      <c r="CA5765" s="109"/>
      <c r="CB5765"/>
      <c r="CG5765" s="71"/>
      <c r="EJ5765" s="159"/>
      <c r="EK5765" s="160"/>
    </row>
    <row r="5766" spans="78:141">
      <c r="BZ5766" s="14"/>
      <c r="CA5766" s="109"/>
      <c r="CB5766"/>
      <c r="CG5766" s="71"/>
      <c r="EJ5766" s="159"/>
      <c r="EK5766" s="160"/>
    </row>
    <row r="5767" spans="78:141">
      <c r="BZ5767" s="14"/>
      <c r="CA5767" s="109"/>
      <c r="CB5767"/>
      <c r="CG5767" s="71"/>
      <c r="EJ5767" s="159"/>
      <c r="EK5767" s="160"/>
    </row>
    <row r="5768" spans="78:141">
      <c r="BZ5768" s="14"/>
      <c r="CA5768" s="109"/>
      <c r="CB5768"/>
      <c r="CG5768" s="71"/>
      <c r="EJ5768" s="159"/>
      <c r="EK5768" s="160"/>
    </row>
    <row r="5769" spans="78:141">
      <c r="BZ5769" s="14"/>
      <c r="CA5769" s="109"/>
      <c r="CB5769"/>
      <c r="CG5769" s="71"/>
      <c r="EJ5769" s="159"/>
      <c r="EK5769" s="160"/>
    </row>
    <row r="5770" spans="78:141">
      <c r="BZ5770" s="14"/>
      <c r="CA5770" s="109"/>
      <c r="CB5770"/>
      <c r="CG5770" s="71"/>
      <c r="EJ5770" s="159"/>
      <c r="EK5770" s="160"/>
    </row>
    <row r="5771" spans="78:141">
      <c r="BZ5771" s="14"/>
      <c r="CA5771" s="109"/>
      <c r="CB5771"/>
      <c r="CG5771" s="71"/>
      <c r="EJ5771" s="159"/>
      <c r="EK5771" s="160"/>
    </row>
    <row r="5772" spans="78:141">
      <c r="BZ5772" s="14"/>
      <c r="CA5772" s="109"/>
      <c r="CB5772"/>
      <c r="CG5772" s="71"/>
      <c r="EJ5772" s="159"/>
      <c r="EK5772" s="160"/>
    </row>
    <row r="5773" spans="78:141">
      <c r="BZ5773" s="14"/>
      <c r="CA5773" s="109"/>
      <c r="CB5773"/>
      <c r="CG5773" s="71"/>
      <c r="EJ5773" s="159"/>
      <c r="EK5773" s="160"/>
    </row>
    <row r="5774" spans="78:141">
      <c r="BZ5774" s="14"/>
      <c r="CA5774" s="109"/>
      <c r="CB5774"/>
      <c r="CG5774" s="71"/>
      <c r="EJ5774" s="159"/>
      <c r="EK5774" s="160"/>
    </row>
    <row r="5775" spans="78:141">
      <c r="BZ5775" s="14"/>
      <c r="CA5775" s="109"/>
      <c r="CB5775"/>
      <c r="CG5775" s="71"/>
      <c r="EJ5775" s="159"/>
      <c r="EK5775" s="160"/>
    </row>
    <row r="5776" spans="78:141">
      <c r="BZ5776" s="14"/>
      <c r="CA5776" s="109"/>
      <c r="CB5776"/>
      <c r="CG5776" s="71"/>
      <c r="EJ5776" s="159"/>
      <c r="EK5776" s="160"/>
    </row>
    <row r="5777" spans="78:141">
      <c r="BZ5777" s="14"/>
      <c r="CA5777" s="109"/>
      <c r="CB5777"/>
      <c r="CG5777" s="71"/>
      <c r="EJ5777" s="159"/>
      <c r="EK5777" s="160"/>
    </row>
    <row r="5778" spans="78:141">
      <c r="BZ5778" s="14"/>
      <c r="CA5778" s="109"/>
      <c r="CB5778"/>
      <c r="CG5778" s="71"/>
      <c r="EJ5778" s="159"/>
      <c r="EK5778" s="160"/>
    </row>
    <row r="5779" spans="78:141">
      <c r="BZ5779" s="14"/>
      <c r="CA5779" s="109"/>
      <c r="CB5779"/>
      <c r="CG5779" s="71"/>
      <c r="EJ5779" s="159"/>
      <c r="EK5779" s="160"/>
    </row>
    <row r="5780" spans="78:141">
      <c r="BZ5780" s="14"/>
      <c r="CA5780" s="109"/>
      <c r="CB5780"/>
      <c r="CG5780" s="71"/>
      <c r="EJ5780" s="159"/>
      <c r="EK5780" s="160"/>
    </row>
    <row r="5781" spans="78:141">
      <c r="BZ5781" s="14"/>
      <c r="CA5781" s="109"/>
      <c r="CB5781"/>
      <c r="CG5781" s="71"/>
      <c r="EJ5781" s="159"/>
      <c r="EK5781" s="160"/>
    </row>
    <row r="5782" spans="78:141">
      <c r="BZ5782" s="14"/>
      <c r="CA5782" s="109"/>
      <c r="CB5782"/>
      <c r="CG5782" s="71"/>
      <c r="EJ5782" s="159"/>
      <c r="EK5782" s="160"/>
    </row>
    <row r="5783" spans="78:141">
      <c r="BZ5783" s="14"/>
      <c r="CA5783" s="109"/>
      <c r="CB5783"/>
      <c r="CG5783" s="71"/>
      <c r="EJ5783" s="159"/>
      <c r="EK5783" s="160"/>
    </row>
    <row r="5784" spans="78:141">
      <c r="BZ5784" s="14"/>
      <c r="CA5784" s="109"/>
      <c r="CB5784"/>
      <c r="CG5784" s="71"/>
      <c r="EJ5784" s="159"/>
      <c r="EK5784" s="160"/>
    </row>
    <row r="5785" spans="78:141">
      <c r="BZ5785" s="14"/>
      <c r="CA5785" s="109"/>
      <c r="CB5785"/>
      <c r="CG5785" s="71"/>
      <c r="EJ5785" s="159"/>
      <c r="EK5785" s="160"/>
    </row>
    <row r="5786" spans="78:141">
      <c r="BZ5786" s="14"/>
      <c r="CA5786" s="109"/>
      <c r="CB5786"/>
      <c r="CG5786" s="71"/>
      <c r="EJ5786" s="159"/>
      <c r="EK5786" s="160"/>
    </row>
    <row r="5787" spans="78:141">
      <c r="BZ5787" s="14"/>
      <c r="CA5787" s="109"/>
      <c r="CB5787"/>
      <c r="CG5787" s="71"/>
      <c r="EJ5787" s="159"/>
      <c r="EK5787" s="160"/>
    </row>
    <row r="5788" spans="78:141">
      <c r="BZ5788" s="14"/>
      <c r="CA5788" s="109"/>
      <c r="CB5788"/>
      <c r="CG5788" s="71"/>
      <c r="EJ5788" s="159"/>
      <c r="EK5788" s="160"/>
    </row>
    <row r="5789" spans="78:141">
      <c r="BZ5789" s="14"/>
      <c r="CA5789" s="109"/>
      <c r="CB5789"/>
      <c r="CG5789" s="71"/>
      <c r="EJ5789" s="159"/>
      <c r="EK5789" s="160"/>
    </row>
    <row r="5790" spans="78:141">
      <c r="BZ5790" s="14"/>
      <c r="CA5790" s="109"/>
      <c r="CB5790"/>
      <c r="CG5790" s="71"/>
      <c r="EJ5790" s="159"/>
      <c r="EK5790" s="160"/>
    </row>
    <row r="5791" spans="78:141">
      <c r="BZ5791" s="14"/>
      <c r="CA5791" s="109"/>
      <c r="CB5791"/>
      <c r="CG5791" s="71"/>
      <c r="EJ5791" s="159"/>
      <c r="EK5791" s="160"/>
    </row>
    <row r="5792" spans="78:141">
      <c r="BZ5792" s="14"/>
      <c r="CA5792" s="109"/>
      <c r="CB5792"/>
      <c r="CG5792" s="71"/>
      <c r="EJ5792" s="159"/>
      <c r="EK5792" s="160"/>
    </row>
    <row r="5793" spans="78:141">
      <c r="BZ5793" s="14"/>
      <c r="CA5793" s="109"/>
      <c r="CB5793"/>
      <c r="CG5793" s="71"/>
      <c r="EJ5793" s="159"/>
      <c r="EK5793" s="160"/>
    </row>
    <row r="5794" spans="78:141">
      <c r="BZ5794" s="14"/>
      <c r="CA5794" s="109"/>
      <c r="CB5794"/>
      <c r="CG5794" s="71"/>
      <c r="EJ5794" s="159"/>
      <c r="EK5794" s="160"/>
    </row>
    <row r="5795" spans="78:141">
      <c r="BZ5795" s="14"/>
      <c r="CA5795" s="109"/>
      <c r="CB5795"/>
      <c r="CG5795" s="71"/>
      <c r="EJ5795" s="159"/>
      <c r="EK5795" s="160"/>
    </row>
    <row r="5796" spans="78:141">
      <c r="BZ5796" s="14"/>
      <c r="CA5796" s="109"/>
      <c r="CB5796"/>
      <c r="CG5796" s="71"/>
      <c r="EJ5796" s="159"/>
      <c r="EK5796" s="160"/>
    </row>
    <row r="5797" spans="78:141">
      <c r="BZ5797" s="14"/>
      <c r="CA5797" s="109"/>
      <c r="CB5797"/>
      <c r="CG5797" s="71"/>
      <c r="EJ5797" s="159"/>
      <c r="EK5797" s="160"/>
    </row>
    <row r="5798" spans="78:141">
      <c r="BZ5798" s="14"/>
      <c r="CA5798" s="109"/>
      <c r="CB5798"/>
      <c r="CG5798" s="71"/>
      <c r="EJ5798" s="159"/>
      <c r="EK5798" s="160"/>
    </row>
    <row r="5799" spans="78:141">
      <c r="BZ5799" s="14"/>
      <c r="CA5799" s="109"/>
      <c r="CB5799"/>
      <c r="CG5799" s="71"/>
      <c r="EJ5799" s="159"/>
      <c r="EK5799" s="160"/>
    </row>
    <row r="5800" spans="78:141">
      <c r="BZ5800" s="14"/>
      <c r="CA5800" s="109"/>
      <c r="CB5800"/>
      <c r="CG5800" s="71"/>
      <c r="EJ5800" s="159"/>
      <c r="EK5800" s="160"/>
    </row>
    <row r="5801" spans="78:141">
      <c r="BZ5801" s="14"/>
      <c r="CA5801" s="109"/>
      <c r="CB5801"/>
      <c r="CG5801" s="71"/>
      <c r="EJ5801" s="159"/>
      <c r="EK5801" s="160"/>
    </row>
    <row r="5802" spans="78:141">
      <c r="BZ5802" s="14"/>
      <c r="CA5802" s="109"/>
      <c r="CB5802"/>
      <c r="CG5802" s="71"/>
      <c r="EJ5802" s="159"/>
      <c r="EK5802" s="160"/>
    </row>
    <row r="5803" spans="78:141">
      <c r="BZ5803" s="14"/>
      <c r="CA5803" s="109"/>
      <c r="CB5803"/>
      <c r="CG5803" s="71"/>
      <c r="EJ5803" s="159"/>
      <c r="EK5803" s="160"/>
    </row>
    <row r="5804" spans="78:141">
      <c r="BZ5804" s="14"/>
      <c r="CA5804" s="109"/>
      <c r="CB5804"/>
      <c r="CG5804" s="71"/>
      <c r="EJ5804" s="159"/>
      <c r="EK5804" s="160"/>
    </row>
    <row r="5805" spans="78:141">
      <c r="BZ5805" s="14"/>
      <c r="CA5805" s="109"/>
      <c r="CB5805"/>
      <c r="CG5805" s="71"/>
      <c r="EJ5805" s="159"/>
      <c r="EK5805" s="160"/>
    </row>
    <row r="5806" spans="78:141">
      <c r="BZ5806" s="14"/>
      <c r="CA5806" s="109"/>
      <c r="CB5806"/>
      <c r="CG5806" s="71"/>
      <c r="EJ5806" s="159"/>
      <c r="EK5806" s="160"/>
    </row>
    <row r="5807" spans="78:141">
      <c r="BZ5807" s="14"/>
      <c r="CA5807" s="109"/>
      <c r="CB5807"/>
      <c r="CG5807" s="71"/>
      <c r="EJ5807" s="159"/>
      <c r="EK5807" s="160"/>
    </row>
    <row r="5808" spans="78:141">
      <c r="BZ5808" s="14"/>
      <c r="CA5808" s="109"/>
      <c r="CB5808"/>
      <c r="CG5808" s="71"/>
      <c r="EJ5808" s="159"/>
      <c r="EK5808" s="160"/>
    </row>
    <row r="5809" spans="78:141">
      <c r="BZ5809" s="14"/>
      <c r="CA5809" s="109"/>
      <c r="CB5809"/>
      <c r="CG5809" s="71"/>
      <c r="EJ5809" s="159"/>
      <c r="EK5809" s="160"/>
    </row>
    <row r="5810" spans="78:141">
      <c r="BZ5810" s="14"/>
      <c r="CA5810" s="109"/>
      <c r="CB5810"/>
      <c r="CG5810" s="71"/>
      <c r="EJ5810" s="159"/>
      <c r="EK5810" s="160"/>
    </row>
    <row r="5811" spans="78:141">
      <c r="BZ5811" s="14"/>
      <c r="CA5811" s="109"/>
      <c r="CB5811"/>
      <c r="CG5811" s="71"/>
      <c r="EJ5811" s="159"/>
      <c r="EK5811" s="160"/>
    </row>
    <row r="5812" spans="78:141">
      <c r="BZ5812" s="14"/>
      <c r="CA5812" s="109"/>
      <c r="CB5812"/>
      <c r="CG5812" s="71"/>
      <c r="EJ5812" s="159"/>
      <c r="EK5812" s="160"/>
    </row>
    <row r="5813" spans="78:141">
      <c r="BZ5813" s="14"/>
      <c r="CA5813" s="109"/>
      <c r="CB5813"/>
      <c r="CG5813" s="71"/>
      <c r="EJ5813" s="159"/>
      <c r="EK5813" s="160"/>
    </row>
    <row r="5814" spans="78:141">
      <c r="BZ5814" s="14"/>
      <c r="CA5814" s="109"/>
      <c r="CB5814"/>
      <c r="CG5814" s="71"/>
      <c r="EJ5814" s="159"/>
      <c r="EK5814" s="160"/>
    </row>
    <row r="5815" spans="78:141">
      <c r="BZ5815" s="14"/>
      <c r="CA5815" s="109"/>
      <c r="CB5815"/>
      <c r="CG5815" s="71"/>
      <c r="EJ5815" s="159"/>
      <c r="EK5815" s="160"/>
    </row>
    <row r="5816" spans="78:141">
      <c r="BZ5816" s="14"/>
      <c r="CA5816" s="109"/>
      <c r="CB5816"/>
      <c r="CG5816" s="71"/>
      <c r="EJ5816" s="159"/>
      <c r="EK5816" s="160"/>
    </row>
    <row r="5817" spans="78:141">
      <c r="BZ5817" s="14"/>
      <c r="CA5817" s="109"/>
      <c r="CB5817"/>
      <c r="CG5817" s="71"/>
      <c r="EJ5817" s="159"/>
      <c r="EK5817" s="160"/>
    </row>
    <row r="5818" spans="78:141">
      <c r="BZ5818" s="14"/>
      <c r="CA5818" s="109"/>
      <c r="CB5818"/>
      <c r="CG5818" s="71"/>
      <c r="EJ5818" s="159"/>
      <c r="EK5818" s="160"/>
    </row>
    <row r="5819" spans="78:141">
      <c r="BZ5819" s="14"/>
      <c r="CA5819" s="109"/>
      <c r="CB5819"/>
      <c r="CG5819" s="71"/>
      <c r="EJ5819" s="159"/>
      <c r="EK5819" s="160"/>
    </row>
    <row r="5820" spans="78:141">
      <c r="BZ5820" s="14"/>
      <c r="CA5820" s="109"/>
      <c r="CB5820"/>
      <c r="CG5820" s="71"/>
      <c r="EJ5820" s="159"/>
      <c r="EK5820" s="160"/>
    </row>
    <row r="5821" spans="78:141">
      <c r="BZ5821" s="14"/>
      <c r="CA5821" s="109"/>
      <c r="CB5821"/>
      <c r="CG5821" s="71"/>
      <c r="EJ5821" s="159"/>
      <c r="EK5821" s="160"/>
    </row>
    <row r="5822" spans="78:141">
      <c r="BZ5822" s="14"/>
      <c r="CA5822" s="109"/>
      <c r="CB5822"/>
      <c r="CG5822" s="71"/>
      <c r="EJ5822" s="159"/>
      <c r="EK5822" s="160"/>
    </row>
    <row r="5823" spans="78:141">
      <c r="BZ5823" s="14"/>
      <c r="CA5823" s="109"/>
      <c r="CB5823"/>
      <c r="CG5823" s="71"/>
      <c r="EJ5823" s="159"/>
      <c r="EK5823" s="160"/>
    </row>
    <row r="5824" spans="78:141">
      <c r="BZ5824" s="14"/>
      <c r="CA5824" s="109"/>
      <c r="CB5824"/>
      <c r="CG5824" s="71"/>
      <c r="EJ5824" s="159"/>
      <c r="EK5824" s="160"/>
    </row>
    <row r="5825" spans="78:141">
      <c r="BZ5825" s="14"/>
      <c r="CA5825" s="109"/>
      <c r="CB5825"/>
      <c r="CG5825" s="71"/>
      <c r="EJ5825" s="159"/>
      <c r="EK5825" s="160"/>
    </row>
    <row r="5826" spans="78:141">
      <c r="BZ5826" s="14"/>
      <c r="CA5826" s="109"/>
      <c r="CB5826"/>
      <c r="CG5826" s="71"/>
      <c r="EJ5826" s="159"/>
      <c r="EK5826" s="160"/>
    </row>
    <row r="5827" spans="78:141">
      <c r="BZ5827" s="14"/>
      <c r="CA5827" s="109"/>
      <c r="CB5827"/>
      <c r="CG5827" s="71"/>
      <c r="EJ5827" s="159"/>
      <c r="EK5827" s="160"/>
    </row>
    <row r="5828" spans="78:141">
      <c r="BZ5828" s="14"/>
      <c r="CA5828" s="109"/>
      <c r="CB5828"/>
      <c r="CG5828" s="71"/>
      <c r="EJ5828" s="159"/>
      <c r="EK5828" s="160"/>
    </row>
    <row r="5829" spans="78:141">
      <c r="BZ5829" s="14"/>
      <c r="CA5829" s="109"/>
      <c r="CB5829"/>
      <c r="CG5829" s="71"/>
      <c r="EJ5829" s="159"/>
      <c r="EK5829" s="160"/>
    </row>
    <row r="5830" spans="78:141">
      <c r="BZ5830" s="14"/>
      <c r="CA5830" s="109"/>
      <c r="CB5830"/>
      <c r="CG5830" s="71"/>
      <c r="EJ5830" s="159"/>
      <c r="EK5830" s="160"/>
    </row>
    <row r="5831" spans="78:141">
      <c r="BZ5831" s="14"/>
      <c r="CA5831" s="109"/>
      <c r="CB5831"/>
      <c r="CG5831" s="71"/>
      <c r="EJ5831" s="159"/>
      <c r="EK5831" s="160"/>
    </row>
    <row r="5832" spans="78:141">
      <c r="BZ5832" s="14"/>
      <c r="CA5832" s="109"/>
      <c r="CB5832"/>
      <c r="CG5832" s="71"/>
      <c r="EJ5832" s="159"/>
      <c r="EK5832" s="160"/>
    </row>
    <row r="5833" spans="78:141">
      <c r="BZ5833" s="14"/>
      <c r="CA5833" s="109"/>
      <c r="CB5833"/>
      <c r="CG5833" s="71"/>
      <c r="EJ5833" s="159"/>
      <c r="EK5833" s="160"/>
    </row>
    <row r="5834" spans="78:141">
      <c r="BZ5834" s="14"/>
      <c r="CA5834" s="109"/>
      <c r="CB5834"/>
      <c r="CG5834" s="71"/>
      <c r="EJ5834" s="159"/>
      <c r="EK5834" s="160"/>
    </row>
    <row r="5835" spans="78:141">
      <c r="BZ5835" s="14"/>
      <c r="CA5835" s="109"/>
      <c r="CB5835"/>
      <c r="CG5835" s="71"/>
      <c r="EJ5835" s="159"/>
      <c r="EK5835" s="160"/>
    </row>
    <row r="5836" spans="78:141">
      <c r="BZ5836" s="14"/>
      <c r="CA5836" s="109"/>
      <c r="CB5836"/>
      <c r="CG5836" s="71"/>
      <c r="EJ5836" s="159"/>
      <c r="EK5836" s="160"/>
    </row>
    <row r="5837" spans="78:141">
      <c r="BZ5837" s="14"/>
      <c r="CA5837" s="109"/>
      <c r="CB5837"/>
      <c r="CG5837" s="71"/>
      <c r="EJ5837" s="159"/>
      <c r="EK5837" s="160"/>
    </row>
    <row r="5838" spans="78:141">
      <c r="BZ5838" s="14"/>
      <c r="CA5838" s="109"/>
      <c r="CB5838"/>
      <c r="CG5838" s="71"/>
      <c r="EJ5838" s="159"/>
      <c r="EK5838" s="160"/>
    </row>
    <row r="5839" spans="78:141">
      <c r="BZ5839" s="14"/>
      <c r="CA5839" s="109"/>
      <c r="CB5839"/>
      <c r="CG5839" s="71"/>
      <c r="EJ5839" s="159"/>
      <c r="EK5839" s="160"/>
    </row>
    <row r="5840" spans="78:141">
      <c r="BZ5840" s="14"/>
      <c r="CA5840" s="109"/>
      <c r="CB5840"/>
      <c r="CG5840" s="71"/>
      <c r="EJ5840" s="159"/>
      <c r="EK5840" s="160"/>
    </row>
    <row r="5841" spans="78:141">
      <c r="BZ5841" s="14"/>
      <c r="CA5841" s="109"/>
      <c r="CB5841"/>
      <c r="CG5841" s="71"/>
      <c r="EJ5841" s="159"/>
      <c r="EK5841" s="160"/>
    </row>
    <row r="5842" spans="78:141">
      <c r="BZ5842" s="14"/>
      <c r="CA5842" s="109"/>
      <c r="CB5842"/>
      <c r="CG5842" s="71"/>
      <c r="EJ5842" s="159"/>
      <c r="EK5842" s="160"/>
    </row>
    <row r="5843" spans="78:141">
      <c r="BZ5843" s="14"/>
      <c r="CA5843" s="109"/>
      <c r="CB5843"/>
      <c r="CG5843" s="71"/>
      <c r="EJ5843" s="159"/>
      <c r="EK5843" s="160"/>
    </row>
    <row r="5844" spans="78:141">
      <c r="BZ5844" s="14"/>
      <c r="CA5844" s="109"/>
      <c r="CB5844"/>
      <c r="CG5844" s="71"/>
      <c r="EJ5844" s="159"/>
      <c r="EK5844" s="160"/>
    </row>
    <row r="5845" spans="78:141">
      <c r="BZ5845" s="14"/>
      <c r="CA5845" s="109"/>
      <c r="CB5845"/>
      <c r="CG5845" s="71"/>
      <c r="EJ5845" s="159"/>
      <c r="EK5845" s="160"/>
    </row>
    <row r="5846" spans="78:141">
      <c r="BZ5846" s="14"/>
      <c r="CA5846" s="109"/>
      <c r="CB5846"/>
      <c r="CG5846" s="71"/>
      <c r="EJ5846" s="159"/>
      <c r="EK5846" s="160"/>
    </row>
    <row r="5847" spans="78:141">
      <c r="BZ5847" s="14"/>
      <c r="CA5847" s="109"/>
      <c r="CB5847"/>
      <c r="CG5847" s="71"/>
      <c r="EJ5847" s="159"/>
      <c r="EK5847" s="160"/>
    </row>
    <row r="5848" spans="78:141">
      <c r="BZ5848" s="14"/>
      <c r="CA5848" s="109"/>
      <c r="CB5848"/>
      <c r="CG5848" s="71"/>
      <c r="EJ5848" s="159"/>
      <c r="EK5848" s="160"/>
    </row>
    <row r="5849" spans="78:141">
      <c r="BZ5849" s="14"/>
      <c r="CA5849" s="109"/>
      <c r="CB5849"/>
      <c r="CG5849" s="71"/>
      <c r="EJ5849" s="159"/>
      <c r="EK5849" s="160"/>
    </row>
    <row r="5850" spans="78:141">
      <c r="BZ5850" s="14"/>
      <c r="CA5850" s="109"/>
      <c r="CB5850"/>
      <c r="CG5850" s="71"/>
      <c r="EJ5850" s="159"/>
      <c r="EK5850" s="160"/>
    </row>
    <row r="5851" spans="78:141">
      <c r="BZ5851" s="14"/>
      <c r="CA5851" s="109"/>
      <c r="CB5851"/>
      <c r="CG5851" s="71"/>
      <c r="EJ5851" s="159"/>
      <c r="EK5851" s="160"/>
    </row>
    <row r="5852" spans="78:141">
      <c r="BZ5852" s="14"/>
      <c r="CA5852" s="109"/>
      <c r="CB5852"/>
      <c r="CG5852" s="71"/>
      <c r="EJ5852" s="159"/>
      <c r="EK5852" s="160"/>
    </row>
    <row r="5853" spans="78:141">
      <c r="BZ5853" s="14"/>
      <c r="CA5853" s="109"/>
      <c r="CB5853"/>
      <c r="CG5853" s="71"/>
      <c r="EJ5853" s="159"/>
      <c r="EK5853" s="160"/>
    </row>
    <row r="5854" spans="78:141">
      <c r="BZ5854" s="14"/>
      <c r="CA5854" s="109"/>
      <c r="CB5854"/>
      <c r="CG5854" s="71"/>
      <c r="EJ5854" s="159"/>
      <c r="EK5854" s="160"/>
    </row>
    <row r="5855" spans="78:141">
      <c r="BZ5855" s="14"/>
      <c r="CA5855" s="109"/>
      <c r="CB5855"/>
      <c r="CG5855" s="71"/>
      <c r="EJ5855" s="159"/>
      <c r="EK5855" s="160"/>
    </row>
    <row r="5856" spans="78:141">
      <c r="BZ5856" s="14"/>
      <c r="CA5856" s="109"/>
      <c r="CB5856"/>
      <c r="CG5856" s="71"/>
      <c r="EJ5856" s="159"/>
      <c r="EK5856" s="160"/>
    </row>
    <row r="5857" spans="78:141">
      <c r="BZ5857" s="14"/>
      <c r="CA5857" s="109"/>
      <c r="CB5857"/>
      <c r="CG5857" s="71"/>
      <c r="EJ5857" s="159"/>
      <c r="EK5857" s="160"/>
    </row>
    <row r="5858" spans="78:141">
      <c r="BZ5858" s="14"/>
      <c r="CA5858" s="109"/>
      <c r="CB5858"/>
      <c r="CG5858" s="71"/>
      <c r="EJ5858" s="159"/>
      <c r="EK5858" s="160"/>
    </row>
    <row r="5859" spans="78:141">
      <c r="BZ5859" s="14"/>
      <c r="CA5859" s="109"/>
      <c r="CB5859"/>
      <c r="CG5859" s="71"/>
      <c r="EJ5859" s="159"/>
      <c r="EK5859" s="160"/>
    </row>
    <row r="5860" spans="78:141">
      <c r="BZ5860" s="14"/>
      <c r="CA5860" s="109"/>
      <c r="CB5860"/>
      <c r="CG5860" s="71"/>
      <c r="EJ5860" s="159"/>
      <c r="EK5860" s="160"/>
    </row>
    <row r="5861" spans="78:141">
      <c r="BZ5861" s="14"/>
      <c r="CA5861" s="109"/>
      <c r="CB5861"/>
      <c r="CG5861" s="71"/>
      <c r="EJ5861" s="159"/>
      <c r="EK5861" s="160"/>
    </row>
    <row r="5862" spans="78:141">
      <c r="BZ5862" s="14"/>
      <c r="CA5862" s="109"/>
      <c r="CB5862"/>
      <c r="CG5862" s="71"/>
      <c r="EJ5862" s="159"/>
      <c r="EK5862" s="160"/>
    </row>
    <row r="5863" spans="78:141">
      <c r="BZ5863" s="14"/>
      <c r="CA5863" s="109"/>
      <c r="CB5863"/>
      <c r="CG5863" s="71"/>
      <c r="EJ5863" s="159"/>
      <c r="EK5863" s="160"/>
    </row>
    <row r="5864" spans="78:141">
      <c r="BZ5864" s="14"/>
      <c r="CA5864" s="109"/>
      <c r="CB5864"/>
      <c r="CG5864" s="71"/>
      <c r="EJ5864" s="159"/>
      <c r="EK5864" s="160"/>
    </row>
    <row r="5865" spans="78:141">
      <c r="BZ5865" s="14"/>
      <c r="CA5865" s="109"/>
      <c r="CB5865"/>
      <c r="CG5865" s="71"/>
      <c r="EJ5865" s="159"/>
      <c r="EK5865" s="160"/>
    </row>
    <row r="5866" spans="78:141">
      <c r="BZ5866" s="14"/>
      <c r="CA5866" s="109"/>
      <c r="CB5866"/>
      <c r="CG5866" s="71"/>
      <c r="EJ5866" s="159"/>
      <c r="EK5866" s="160"/>
    </row>
    <row r="5867" spans="78:141">
      <c r="BZ5867" s="14"/>
      <c r="CA5867" s="109"/>
      <c r="CB5867"/>
      <c r="CG5867" s="71"/>
      <c r="EJ5867" s="159"/>
      <c r="EK5867" s="160"/>
    </row>
    <row r="5868" spans="78:141">
      <c r="BZ5868" s="14"/>
      <c r="CA5868" s="109"/>
      <c r="CB5868"/>
      <c r="CG5868" s="71"/>
      <c r="EJ5868" s="159"/>
      <c r="EK5868" s="160"/>
    </row>
    <row r="5869" spans="78:141">
      <c r="BZ5869" s="14"/>
      <c r="CA5869" s="109"/>
      <c r="CB5869"/>
      <c r="CG5869" s="71"/>
      <c r="EJ5869" s="159"/>
      <c r="EK5869" s="160"/>
    </row>
    <row r="5870" spans="78:141">
      <c r="BZ5870" s="14"/>
      <c r="CA5870" s="109"/>
      <c r="CB5870"/>
      <c r="CG5870" s="71"/>
      <c r="EJ5870" s="159"/>
      <c r="EK5870" s="160"/>
    </row>
    <row r="5871" spans="78:141">
      <c r="BZ5871" s="14"/>
      <c r="CA5871" s="109"/>
      <c r="CB5871"/>
      <c r="CG5871" s="71"/>
      <c r="EJ5871" s="159"/>
      <c r="EK5871" s="160"/>
    </row>
    <row r="5872" spans="78:141">
      <c r="BZ5872" s="14"/>
      <c r="CA5872" s="109"/>
      <c r="CB5872"/>
      <c r="CG5872" s="71"/>
      <c r="EJ5872" s="159"/>
      <c r="EK5872" s="160"/>
    </row>
    <row r="5873" spans="78:141">
      <c r="BZ5873" s="14"/>
      <c r="CA5873" s="109"/>
      <c r="CB5873"/>
      <c r="CG5873" s="71"/>
      <c r="EJ5873" s="159"/>
      <c r="EK5873" s="160"/>
    </row>
    <row r="5874" spans="78:141">
      <c r="BZ5874" s="14"/>
      <c r="CA5874" s="109"/>
      <c r="CB5874"/>
      <c r="CG5874" s="71"/>
      <c r="EJ5874" s="159"/>
      <c r="EK5874" s="160"/>
    </row>
    <row r="5875" spans="78:141">
      <c r="BZ5875" s="14"/>
      <c r="CA5875" s="109"/>
      <c r="CB5875"/>
      <c r="CG5875" s="71"/>
      <c r="EJ5875" s="159"/>
      <c r="EK5875" s="160"/>
    </row>
    <row r="5876" spans="78:141">
      <c r="BZ5876" s="14"/>
      <c r="CA5876" s="109"/>
      <c r="CB5876"/>
      <c r="CG5876" s="71"/>
      <c r="EJ5876" s="159"/>
      <c r="EK5876" s="160"/>
    </row>
    <row r="5877" spans="78:141">
      <c r="BZ5877" s="14"/>
      <c r="CA5877" s="109"/>
      <c r="CB5877"/>
      <c r="CG5877" s="71"/>
      <c r="EJ5877" s="159"/>
      <c r="EK5877" s="160"/>
    </row>
    <row r="5878" spans="78:141">
      <c r="BZ5878" s="14"/>
      <c r="CA5878" s="109"/>
      <c r="CB5878"/>
      <c r="CG5878" s="71"/>
      <c r="EJ5878" s="159"/>
      <c r="EK5878" s="160"/>
    </row>
    <row r="5879" spans="78:141">
      <c r="BZ5879" s="14"/>
      <c r="CA5879" s="109"/>
      <c r="CB5879"/>
      <c r="CG5879" s="71"/>
      <c r="EJ5879" s="159"/>
      <c r="EK5879" s="160"/>
    </row>
    <row r="5880" spans="78:141">
      <c r="BZ5880" s="14"/>
      <c r="CA5880" s="109"/>
      <c r="CB5880"/>
      <c r="CG5880" s="71"/>
      <c r="EJ5880" s="159"/>
      <c r="EK5880" s="160"/>
    </row>
    <row r="5881" spans="78:141">
      <c r="BZ5881" s="14"/>
      <c r="CA5881" s="109"/>
      <c r="CB5881"/>
      <c r="CG5881" s="71"/>
      <c r="EJ5881" s="159"/>
      <c r="EK5881" s="160"/>
    </row>
    <row r="5882" spans="78:141">
      <c r="BZ5882" s="14"/>
      <c r="CA5882" s="109"/>
      <c r="CB5882"/>
      <c r="CG5882" s="71"/>
      <c r="EJ5882" s="159"/>
      <c r="EK5882" s="160"/>
    </row>
    <row r="5883" spans="78:141">
      <c r="BZ5883" s="14"/>
      <c r="CA5883" s="109"/>
      <c r="CB5883"/>
      <c r="CG5883" s="71"/>
      <c r="EJ5883" s="159"/>
      <c r="EK5883" s="160"/>
    </row>
    <row r="5884" spans="78:141">
      <c r="BZ5884" s="14"/>
      <c r="CA5884" s="109"/>
      <c r="CB5884"/>
      <c r="CG5884" s="71"/>
      <c r="EJ5884" s="159"/>
      <c r="EK5884" s="160"/>
    </row>
    <row r="5885" spans="78:141">
      <c r="BZ5885" s="14"/>
      <c r="CA5885" s="109"/>
      <c r="CB5885"/>
      <c r="CG5885" s="71"/>
      <c r="EJ5885" s="159"/>
      <c r="EK5885" s="160"/>
    </row>
    <row r="5886" spans="78:141">
      <c r="BZ5886" s="14"/>
      <c r="CA5886" s="109"/>
      <c r="CB5886"/>
      <c r="CG5886" s="71"/>
      <c r="EJ5886" s="159"/>
      <c r="EK5886" s="160"/>
    </row>
    <row r="5887" spans="78:141">
      <c r="BZ5887" s="14"/>
      <c r="CA5887" s="109"/>
      <c r="CB5887"/>
      <c r="CG5887" s="71"/>
      <c r="EJ5887" s="159"/>
      <c r="EK5887" s="160"/>
    </row>
    <row r="5888" spans="78:141">
      <c r="BZ5888" s="14"/>
      <c r="CA5888" s="109"/>
      <c r="CB5888"/>
      <c r="CG5888" s="71"/>
      <c r="EJ5888" s="159"/>
      <c r="EK5888" s="160"/>
    </row>
    <row r="5889" spans="78:141">
      <c r="BZ5889" s="14"/>
      <c r="CA5889" s="109"/>
      <c r="CB5889"/>
      <c r="CG5889" s="71"/>
      <c r="EJ5889" s="159"/>
      <c r="EK5889" s="160"/>
    </row>
    <row r="5890" spans="78:141">
      <c r="BZ5890" s="14"/>
      <c r="CA5890" s="109"/>
      <c r="CB5890"/>
      <c r="CG5890" s="71"/>
      <c r="EJ5890" s="159"/>
      <c r="EK5890" s="160"/>
    </row>
    <row r="5891" spans="78:141">
      <c r="BZ5891" s="14"/>
      <c r="CA5891" s="109"/>
      <c r="CB5891"/>
      <c r="CG5891" s="71"/>
      <c r="EJ5891" s="159"/>
      <c r="EK5891" s="160"/>
    </row>
    <row r="5892" spans="78:141">
      <c r="BZ5892" s="14"/>
      <c r="CA5892" s="109"/>
      <c r="CB5892"/>
      <c r="CG5892" s="71"/>
      <c r="EJ5892" s="159"/>
      <c r="EK5892" s="160"/>
    </row>
    <row r="5893" spans="78:141">
      <c r="BZ5893" s="14"/>
      <c r="CA5893" s="109"/>
      <c r="CB5893"/>
      <c r="CG5893" s="71"/>
      <c r="EJ5893" s="159"/>
      <c r="EK5893" s="160"/>
    </row>
    <row r="5894" spans="78:141">
      <c r="BZ5894" s="14"/>
      <c r="CA5894" s="109"/>
      <c r="CB5894"/>
      <c r="CG5894" s="71"/>
      <c r="EJ5894" s="159"/>
      <c r="EK5894" s="160"/>
    </row>
    <row r="5895" spans="78:141">
      <c r="BZ5895" s="14"/>
      <c r="CA5895" s="109"/>
      <c r="CB5895"/>
      <c r="CG5895" s="71"/>
      <c r="EJ5895" s="159"/>
      <c r="EK5895" s="160"/>
    </row>
    <row r="5896" spans="78:141">
      <c r="BZ5896" s="14"/>
      <c r="CA5896" s="109"/>
      <c r="CB5896"/>
      <c r="CG5896" s="71"/>
      <c r="EJ5896" s="159"/>
      <c r="EK5896" s="160"/>
    </row>
    <row r="5897" spans="78:141">
      <c r="BZ5897" s="14"/>
      <c r="CA5897" s="109"/>
      <c r="CB5897"/>
      <c r="CG5897" s="71"/>
      <c r="EJ5897" s="159"/>
      <c r="EK5897" s="160"/>
    </row>
    <row r="5898" spans="78:141">
      <c r="BZ5898" s="14"/>
      <c r="CA5898" s="109"/>
      <c r="CB5898"/>
      <c r="CG5898" s="71"/>
      <c r="EJ5898" s="159"/>
      <c r="EK5898" s="160"/>
    </row>
    <row r="5899" spans="78:141">
      <c r="BZ5899" s="14"/>
      <c r="CA5899" s="109"/>
      <c r="CB5899"/>
      <c r="CG5899" s="71"/>
      <c r="EJ5899" s="159"/>
      <c r="EK5899" s="160"/>
    </row>
    <row r="5900" spans="78:141">
      <c r="BZ5900" s="14"/>
      <c r="CA5900" s="109"/>
      <c r="CB5900"/>
      <c r="CG5900" s="71"/>
      <c r="EJ5900" s="159"/>
      <c r="EK5900" s="160"/>
    </row>
    <row r="5901" spans="78:141">
      <c r="BZ5901" s="14"/>
      <c r="CA5901" s="109"/>
      <c r="CB5901"/>
      <c r="CG5901" s="71"/>
      <c r="EK5901" s="160"/>
    </row>
    <row r="5902" spans="78:141">
      <c r="BZ5902" s="14"/>
      <c r="CA5902" s="109"/>
      <c r="CB5902"/>
      <c r="CG5902" s="71"/>
      <c r="EK5902" s="160"/>
    </row>
    <row r="5903" spans="78:141">
      <c r="BZ5903" s="14"/>
      <c r="CA5903" s="109"/>
      <c r="CB5903"/>
      <c r="CG5903" s="71"/>
      <c r="EK5903" s="160"/>
    </row>
    <row r="5904" spans="78:141">
      <c r="BZ5904" s="14"/>
      <c r="CA5904" s="109"/>
      <c r="CB5904"/>
      <c r="CG5904" s="71"/>
      <c r="EK5904" s="160"/>
    </row>
    <row r="5905" spans="78:141">
      <c r="BZ5905" s="14"/>
      <c r="CA5905" s="109"/>
      <c r="CB5905"/>
      <c r="CG5905" s="71"/>
      <c r="EK5905" s="160"/>
    </row>
    <row r="5906" spans="78:141">
      <c r="BZ5906" s="14"/>
      <c r="CA5906" s="109"/>
      <c r="CB5906"/>
      <c r="CG5906" s="71"/>
      <c r="EK5906" s="160"/>
    </row>
    <row r="5907" spans="78:141">
      <c r="BZ5907" s="14"/>
      <c r="CA5907" s="109"/>
      <c r="CB5907"/>
      <c r="CG5907" s="71"/>
      <c r="EK5907" s="160"/>
    </row>
    <row r="5908" spans="78:141">
      <c r="BZ5908" s="14"/>
      <c r="CA5908" s="109"/>
      <c r="CB5908"/>
      <c r="CG5908" s="71"/>
      <c r="EK5908" s="160"/>
    </row>
    <row r="5909" spans="78:141">
      <c r="BZ5909" s="14"/>
      <c r="CA5909" s="109"/>
      <c r="CB5909"/>
      <c r="CG5909" s="71"/>
      <c r="EK5909" s="160"/>
    </row>
    <row r="5910" spans="78:141">
      <c r="BZ5910" s="14"/>
      <c r="CA5910" s="109"/>
      <c r="CB5910"/>
      <c r="CG5910" s="71"/>
      <c r="EK5910" s="160"/>
    </row>
    <row r="5911" spans="78:141">
      <c r="BZ5911" s="14"/>
      <c r="CA5911" s="109"/>
      <c r="CB5911"/>
      <c r="CG5911" s="71"/>
      <c r="EK5911" s="160"/>
    </row>
    <row r="5912" spans="78:141">
      <c r="BZ5912" s="14"/>
      <c r="CA5912" s="109"/>
      <c r="CB5912"/>
      <c r="CG5912" s="71"/>
      <c r="EK5912" s="160"/>
    </row>
    <row r="5913" spans="78:141">
      <c r="BZ5913" s="14"/>
      <c r="CA5913" s="109"/>
      <c r="CB5913"/>
      <c r="CG5913" s="71"/>
      <c r="EK5913" s="160"/>
    </row>
    <row r="5914" spans="78:141">
      <c r="BZ5914" s="14"/>
      <c r="CA5914" s="109"/>
      <c r="CB5914"/>
      <c r="CG5914" s="71"/>
      <c r="EK5914" s="160"/>
    </row>
    <row r="5915" spans="78:141">
      <c r="BZ5915" s="14"/>
      <c r="CA5915" s="109"/>
      <c r="CB5915"/>
      <c r="CG5915" s="71"/>
      <c r="EK5915" s="160"/>
    </row>
    <row r="5916" spans="78:141">
      <c r="BZ5916" s="14"/>
      <c r="CA5916" s="109"/>
      <c r="CB5916"/>
      <c r="CG5916" s="71"/>
      <c r="EK5916" s="160"/>
    </row>
    <row r="5917" spans="78:141">
      <c r="BZ5917" s="14"/>
      <c r="CA5917" s="109"/>
      <c r="CB5917"/>
      <c r="CG5917" s="71"/>
      <c r="EK5917" s="160"/>
    </row>
    <row r="5918" spans="78:141">
      <c r="BZ5918" s="14"/>
      <c r="CA5918" s="109"/>
      <c r="CB5918"/>
      <c r="CG5918" s="71"/>
      <c r="EK5918" s="160"/>
    </row>
    <row r="5919" spans="78:141">
      <c r="BZ5919" s="14"/>
      <c r="CA5919" s="109"/>
      <c r="CB5919"/>
      <c r="CG5919" s="71"/>
      <c r="EK5919" s="160"/>
    </row>
    <row r="5920" spans="78:141">
      <c r="BZ5920" s="14"/>
      <c r="CA5920" s="109"/>
      <c r="CB5920"/>
      <c r="CG5920" s="71"/>
      <c r="EK5920" s="160"/>
    </row>
    <row r="5921" spans="78:141">
      <c r="BZ5921" s="14"/>
      <c r="CA5921" s="109"/>
      <c r="CB5921"/>
      <c r="CG5921" s="71"/>
      <c r="EK5921" s="160"/>
    </row>
    <row r="5922" spans="78:141">
      <c r="BZ5922" s="14"/>
      <c r="CA5922" s="109"/>
      <c r="CB5922"/>
      <c r="CG5922" s="71"/>
      <c r="EK5922" s="160"/>
    </row>
    <row r="5923" spans="78:141">
      <c r="BZ5923" s="14"/>
      <c r="CA5923" s="109"/>
      <c r="CB5923"/>
      <c r="CG5923" s="71"/>
      <c r="EK5923" s="160"/>
    </row>
    <row r="5924" spans="78:141">
      <c r="BZ5924" s="14"/>
      <c r="CA5924" s="109"/>
      <c r="CB5924"/>
      <c r="CG5924" s="71"/>
      <c r="EK5924" s="160"/>
    </row>
    <row r="5925" spans="78:141">
      <c r="BZ5925" s="14"/>
      <c r="CA5925" s="109"/>
      <c r="CB5925"/>
      <c r="CG5925" s="71"/>
      <c r="EK5925" s="160"/>
    </row>
    <row r="5926" spans="78:141">
      <c r="BZ5926" s="14"/>
      <c r="CA5926" s="109"/>
      <c r="CB5926"/>
      <c r="CG5926" s="71"/>
      <c r="EK5926" s="160"/>
    </row>
    <row r="5927" spans="78:141">
      <c r="BZ5927" s="14"/>
      <c r="CA5927" s="109"/>
      <c r="CB5927"/>
      <c r="CG5927" s="71"/>
      <c r="EK5927" s="160"/>
    </row>
    <row r="5928" spans="78:141">
      <c r="BZ5928" s="14"/>
      <c r="CA5928" s="109"/>
      <c r="CB5928"/>
      <c r="CG5928" s="71"/>
      <c r="EK5928" s="160"/>
    </row>
    <row r="5929" spans="78:141">
      <c r="BZ5929" s="14"/>
      <c r="CA5929" s="109"/>
      <c r="CB5929"/>
      <c r="CG5929" s="71"/>
      <c r="EK5929" s="160"/>
    </row>
    <row r="5930" spans="78:141">
      <c r="BZ5930" s="14"/>
      <c r="CA5930" s="109"/>
      <c r="CB5930"/>
      <c r="CG5930" s="71"/>
      <c r="EK5930" s="160"/>
    </row>
    <row r="5931" spans="78:141">
      <c r="BZ5931" s="14"/>
      <c r="CA5931" s="109"/>
      <c r="CB5931"/>
      <c r="CG5931" s="71"/>
      <c r="EK5931" s="160"/>
    </row>
    <row r="5932" spans="78:141">
      <c r="BZ5932" s="14"/>
      <c r="CA5932" s="109"/>
      <c r="CB5932"/>
      <c r="CG5932" s="71"/>
      <c r="EK5932" s="160"/>
    </row>
    <row r="5933" spans="78:141">
      <c r="BZ5933" s="14"/>
      <c r="CA5933" s="109"/>
      <c r="CB5933"/>
      <c r="CG5933" s="71"/>
      <c r="EK5933" s="160"/>
    </row>
    <row r="5934" spans="78:141">
      <c r="BZ5934" s="14"/>
      <c r="CA5934" s="109"/>
      <c r="CB5934"/>
      <c r="CG5934" s="71"/>
      <c r="EK5934" s="160"/>
    </row>
    <row r="5935" spans="78:141">
      <c r="BZ5935" s="14"/>
      <c r="CA5935" s="109"/>
      <c r="CB5935"/>
      <c r="CG5935" s="71"/>
      <c r="EK5935" s="160"/>
    </row>
    <row r="5936" spans="78:141">
      <c r="BZ5936" s="14"/>
      <c r="CA5936" s="109"/>
      <c r="CB5936"/>
      <c r="CG5936" s="71"/>
      <c r="EK5936" s="160"/>
    </row>
    <row r="5937" spans="78:141">
      <c r="BZ5937" s="14"/>
      <c r="CA5937" s="109"/>
      <c r="CB5937"/>
      <c r="CG5937" s="71"/>
      <c r="EK5937" s="160"/>
    </row>
    <row r="5938" spans="78:141">
      <c r="BZ5938" s="14"/>
      <c r="CA5938" s="109"/>
      <c r="CB5938"/>
      <c r="CG5938" s="71"/>
      <c r="EK5938" s="160"/>
    </row>
    <row r="5939" spans="78:141">
      <c r="BZ5939" s="14"/>
      <c r="CA5939" s="109"/>
      <c r="CB5939"/>
      <c r="CG5939" s="71"/>
      <c r="EK5939" s="160"/>
    </row>
    <row r="5940" spans="78:141">
      <c r="BZ5940" s="14"/>
      <c r="CA5940" s="109"/>
      <c r="CB5940"/>
      <c r="CG5940" s="71"/>
      <c r="EK5940" s="160"/>
    </row>
    <row r="5941" spans="78:141">
      <c r="BZ5941" s="14"/>
      <c r="CA5941" s="109"/>
      <c r="CB5941"/>
      <c r="CG5941" s="71"/>
      <c r="EK5941" s="160"/>
    </row>
    <row r="5942" spans="78:141">
      <c r="BZ5942" s="14"/>
      <c r="CA5942" s="109"/>
      <c r="CB5942"/>
      <c r="CG5942" s="71"/>
      <c r="EK5942" s="160"/>
    </row>
    <row r="5943" spans="78:141">
      <c r="BZ5943" s="14"/>
      <c r="CA5943" s="109"/>
      <c r="CB5943"/>
      <c r="CG5943" s="71"/>
      <c r="EK5943" s="160"/>
    </row>
    <row r="5944" spans="78:141">
      <c r="BZ5944" s="14"/>
      <c r="CA5944" s="109"/>
      <c r="CB5944"/>
      <c r="CG5944" s="71"/>
      <c r="EK5944" s="160"/>
    </row>
    <row r="5945" spans="78:141">
      <c r="BZ5945" s="14"/>
      <c r="CA5945" s="109"/>
      <c r="CB5945"/>
      <c r="CG5945" s="71"/>
      <c r="EK5945" s="160"/>
    </row>
    <row r="5946" spans="78:141">
      <c r="BZ5946" s="14"/>
      <c r="CA5946" s="109"/>
      <c r="CB5946"/>
      <c r="CG5946" s="71"/>
      <c r="EK5946" s="160"/>
    </row>
    <row r="5947" spans="78:141">
      <c r="BZ5947" s="14"/>
      <c r="CA5947" s="109"/>
      <c r="CB5947"/>
      <c r="CG5947" s="71"/>
      <c r="EK5947" s="160"/>
    </row>
    <row r="5948" spans="78:141">
      <c r="BZ5948" s="14"/>
      <c r="CA5948" s="109"/>
      <c r="CB5948"/>
      <c r="CG5948" s="71"/>
      <c r="EK5948" s="160"/>
    </row>
    <row r="5949" spans="78:141">
      <c r="BZ5949" s="14"/>
      <c r="CA5949" s="109"/>
      <c r="CB5949"/>
      <c r="CG5949" s="71"/>
      <c r="EK5949" s="160"/>
    </row>
    <row r="5950" spans="78:141">
      <c r="BZ5950" s="14"/>
      <c r="CA5950" s="109"/>
      <c r="CB5950"/>
      <c r="CG5950" s="71"/>
      <c r="EK5950" s="160"/>
    </row>
    <row r="5951" spans="78:141">
      <c r="BZ5951" s="14"/>
      <c r="CA5951" s="109"/>
      <c r="CB5951"/>
      <c r="CG5951" s="71"/>
      <c r="EK5951" s="160"/>
    </row>
    <row r="5952" spans="78:141">
      <c r="BZ5952" s="14"/>
      <c r="CA5952" s="109"/>
      <c r="CB5952"/>
      <c r="CG5952" s="71"/>
      <c r="EK5952" s="160"/>
    </row>
    <row r="5953" spans="78:141">
      <c r="BZ5953" s="14"/>
      <c r="CA5953" s="109"/>
      <c r="CB5953"/>
      <c r="CG5953" s="71"/>
      <c r="EK5953" s="160"/>
    </row>
    <row r="5954" spans="78:141">
      <c r="BZ5954" s="14"/>
      <c r="CA5954" s="109"/>
      <c r="CB5954"/>
      <c r="CG5954" s="71"/>
      <c r="EK5954" s="160"/>
    </row>
    <row r="5955" spans="78:141">
      <c r="BZ5955" s="14"/>
      <c r="CA5955" s="109"/>
      <c r="CB5955"/>
      <c r="CG5955" s="71"/>
      <c r="EK5955" s="160"/>
    </row>
    <row r="5956" spans="78:141">
      <c r="BZ5956" s="14"/>
      <c r="CA5956" s="109"/>
      <c r="CB5956"/>
      <c r="CG5956" s="71"/>
      <c r="EK5956" s="160"/>
    </row>
    <row r="5957" spans="78:141">
      <c r="BZ5957" s="14"/>
      <c r="CA5957" s="109"/>
      <c r="CB5957"/>
      <c r="CG5957" s="71"/>
      <c r="EK5957" s="160"/>
    </row>
    <row r="5958" spans="78:141">
      <c r="BZ5958" s="14"/>
      <c r="CA5958" s="109"/>
      <c r="CB5958"/>
      <c r="CG5958" s="71"/>
      <c r="EK5958" s="160"/>
    </row>
    <row r="5959" spans="78:141">
      <c r="BZ5959" s="14"/>
      <c r="CA5959" s="109"/>
      <c r="CB5959"/>
      <c r="CG5959" s="71"/>
      <c r="EK5959" s="160"/>
    </row>
    <row r="5960" spans="78:141">
      <c r="BZ5960" s="14"/>
      <c r="CA5960" s="109"/>
      <c r="CB5960"/>
      <c r="CG5960" s="71"/>
      <c r="EK5960" s="160"/>
    </row>
    <row r="5961" spans="78:141">
      <c r="BZ5961" s="14"/>
      <c r="CA5961" s="109"/>
      <c r="CB5961"/>
      <c r="CG5961" s="71"/>
      <c r="EK5961" s="160"/>
    </row>
    <row r="5962" spans="78:141">
      <c r="BZ5962" s="14"/>
      <c r="CA5962" s="109"/>
      <c r="CB5962"/>
      <c r="CG5962" s="71"/>
      <c r="EK5962" s="160"/>
    </row>
    <row r="5963" spans="78:141">
      <c r="BZ5963" s="14"/>
      <c r="CA5963" s="109"/>
      <c r="CB5963"/>
      <c r="CG5963" s="71"/>
      <c r="EK5963" s="160"/>
    </row>
    <row r="5964" spans="78:141">
      <c r="BZ5964" s="14"/>
      <c r="CA5964" s="109"/>
      <c r="CB5964"/>
      <c r="CG5964" s="71"/>
      <c r="EK5964" s="160"/>
    </row>
    <row r="5965" spans="78:141">
      <c r="BZ5965" s="14"/>
      <c r="CA5965" s="109"/>
      <c r="CB5965"/>
      <c r="CG5965" s="71"/>
      <c r="EK5965" s="160"/>
    </row>
    <row r="5966" spans="78:141">
      <c r="BZ5966" s="14"/>
      <c r="CA5966" s="109"/>
      <c r="CB5966"/>
      <c r="CG5966" s="71"/>
      <c r="EK5966" s="160"/>
    </row>
    <row r="5967" spans="78:141">
      <c r="BZ5967" s="14"/>
      <c r="CA5967" s="109"/>
      <c r="CB5967"/>
      <c r="CG5967" s="71"/>
      <c r="EK5967" s="160"/>
    </row>
    <row r="5968" spans="78:141">
      <c r="BZ5968" s="14"/>
      <c r="CA5968" s="109"/>
      <c r="CB5968"/>
      <c r="CG5968" s="71"/>
      <c r="EK5968" s="160"/>
    </row>
    <row r="5969" spans="78:141">
      <c r="BZ5969" s="14"/>
      <c r="CA5969" s="109"/>
      <c r="CB5969"/>
      <c r="CG5969" s="71"/>
      <c r="EK5969" s="160"/>
    </row>
    <row r="5970" spans="78:141">
      <c r="BZ5970" s="14"/>
      <c r="CA5970" s="109"/>
      <c r="CB5970"/>
      <c r="CG5970" s="71"/>
      <c r="EK5970" s="160"/>
    </row>
    <row r="5971" spans="78:141">
      <c r="BZ5971" s="14"/>
      <c r="CA5971" s="109"/>
      <c r="CB5971"/>
      <c r="CG5971" s="71"/>
      <c r="EK5971" s="160"/>
    </row>
    <row r="5972" spans="78:141">
      <c r="BZ5972" s="14"/>
      <c r="CA5972" s="109"/>
      <c r="CB5972"/>
      <c r="CG5972" s="71"/>
      <c r="EK5972" s="160"/>
    </row>
    <row r="5973" spans="78:141">
      <c r="BZ5973" s="14"/>
      <c r="CA5973" s="109"/>
      <c r="CB5973"/>
      <c r="CG5973" s="71"/>
      <c r="EK5973" s="160"/>
    </row>
    <row r="5974" spans="78:141">
      <c r="BZ5974" s="14"/>
      <c r="CA5974" s="109"/>
      <c r="CB5974"/>
      <c r="CG5974" s="71"/>
      <c r="EK5974" s="160"/>
    </row>
    <row r="5975" spans="78:141">
      <c r="BZ5975" s="14"/>
      <c r="CA5975" s="109"/>
      <c r="CB5975"/>
      <c r="CG5975" s="71"/>
      <c r="EK5975" s="160"/>
    </row>
    <row r="5976" spans="78:141">
      <c r="BZ5976" s="14"/>
      <c r="CA5976" s="109"/>
      <c r="CB5976"/>
      <c r="CG5976" s="71"/>
      <c r="EK5976" s="160"/>
    </row>
    <row r="5977" spans="78:141">
      <c r="BZ5977" s="14"/>
      <c r="CA5977" s="109"/>
      <c r="CB5977"/>
      <c r="CG5977" s="71"/>
      <c r="EK5977" s="160"/>
    </row>
    <row r="5978" spans="78:141">
      <c r="BZ5978" s="14"/>
      <c r="CA5978" s="109"/>
      <c r="CB5978"/>
      <c r="CG5978" s="71"/>
      <c r="EK5978" s="160"/>
    </row>
    <row r="5979" spans="78:141">
      <c r="BZ5979" s="14"/>
      <c r="CA5979" s="109"/>
      <c r="CB5979"/>
      <c r="CG5979" s="71"/>
      <c r="EK5979" s="160"/>
    </row>
    <row r="5980" spans="78:141">
      <c r="BZ5980" s="14"/>
      <c r="CA5980" s="109"/>
      <c r="CB5980"/>
      <c r="CG5980" s="71"/>
      <c r="EK5980" s="160"/>
    </row>
    <row r="5981" spans="78:141">
      <c r="BZ5981" s="14"/>
      <c r="CA5981" s="109"/>
      <c r="CB5981"/>
      <c r="CG5981" s="71"/>
      <c r="EK5981" s="160"/>
    </row>
    <row r="5982" spans="78:141">
      <c r="BZ5982" s="14"/>
      <c r="CA5982" s="109"/>
      <c r="CB5982"/>
      <c r="CG5982" s="71"/>
      <c r="EK5982" s="160"/>
    </row>
    <row r="5983" spans="78:141">
      <c r="BZ5983" s="14"/>
      <c r="CA5983" s="109"/>
      <c r="CB5983"/>
      <c r="CG5983" s="71"/>
      <c r="EK5983" s="160"/>
    </row>
    <row r="5984" spans="78:141">
      <c r="BZ5984" s="14"/>
      <c r="CA5984" s="109"/>
      <c r="CB5984"/>
      <c r="CG5984" s="71"/>
      <c r="EK5984" s="160"/>
    </row>
    <row r="5985" spans="78:141">
      <c r="BZ5985" s="14"/>
      <c r="CA5985" s="109"/>
      <c r="CB5985"/>
      <c r="CG5985" s="71"/>
      <c r="EK5985" s="160"/>
    </row>
    <row r="5986" spans="78:141">
      <c r="BZ5986" s="14"/>
      <c r="CA5986" s="109"/>
      <c r="CB5986"/>
      <c r="CG5986" s="71"/>
      <c r="EK5986" s="160"/>
    </row>
    <row r="5987" spans="78:141">
      <c r="BZ5987" s="14"/>
      <c r="CA5987" s="109"/>
      <c r="CB5987"/>
      <c r="CG5987" s="71"/>
      <c r="EK5987" s="160"/>
    </row>
    <row r="5988" spans="78:141">
      <c r="BZ5988" s="14"/>
      <c r="CA5988" s="109"/>
      <c r="CB5988"/>
      <c r="CG5988" s="71"/>
      <c r="EK5988" s="160"/>
    </row>
    <row r="5989" spans="78:141">
      <c r="BZ5989" s="14"/>
      <c r="CA5989" s="109"/>
      <c r="CB5989"/>
      <c r="CG5989" s="71"/>
      <c r="EK5989" s="160"/>
    </row>
    <row r="5990" spans="78:141">
      <c r="BZ5990" s="14"/>
      <c r="CA5990" s="109"/>
      <c r="CB5990"/>
      <c r="CG5990" s="71"/>
      <c r="EK5990" s="160"/>
    </row>
    <row r="5991" spans="78:141">
      <c r="BZ5991" s="14"/>
      <c r="CA5991" s="109"/>
      <c r="CB5991"/>
      <c r="CG5991" s="71"/>
      <c r="EK5991" s="160"/>
    </row>
    <row r="5992" spans="78:141">
      <c r="BZ5992" s="14"/>
      <c r="CA5992" s="109"/>
      <c r="CB5992"/>
      <c r="CG5992" s="71"/>
      <c r="EK5992" s="160"/>
    </row>
    <row r="5993" spans="78:141">
      <c r="BZ5993" s="14"/>
      <c r="CA5993" s="109"/>
      <c r="CB5993"/>
      <c r="CG5993" s="71"/>
      <c r="EK5993" s="160"/>
    </row>
    <row r="5994" spans="78:141">
      <c r="BZ5994" s="14"/>
      <c r="CA5994" s="109"/>
      <c r="CB5994"/>
      <c r="CG5994" s="71"/>
      <c r="EK5994" s="160"/>
    </row>
    <row r="5995" spans="78:141">
      <c r="BZ5995" s="14"/>
      <c r="CA5995" s="109"/>
      <c r="CB5995"/>
      <c r="CG5995" s="71"/>
      <c r="EK5995" s="160"/>
    </row>
    <row r="5996" spans="78:141">
      <c r="BZ5996" s="14"/>
      <c r="CA5996" s="109"/>
      <c r="CB5996"/>
      <c r="CG5996" s="71"/>
      <c r="EK5996" s="160"/>
    </row>
    <row r="5997" spans="78:141">
      <c r="BZ5997" s="14"/>
      <c r="CA5997" s="109"/>
      <c r="CB5997"/>
      <c r="CG5997" s="71"/>
      <c r="EK5997" s="160"/>
    </row>
    <row r="5998" spans="78:141">
      <c r="BZ5998" s="14"/>
      <c r="CA5998" s="109"/>
      <c r="CB5998"/>
      <c r="CG5998" s="71"/>
      <c r="EK5998" s="160"/>
    </row>
    <row r="5999" spans="78:141">
      <c r="BZ5999" s="14"/>
      <c r="CA5999" s="109"/>
      <c r="CB5999"/>
      <c r="CG5999" s="71"/>
      <c r="EK5999" s="160"/>
    </row>
    <row r="6000" spans="78:141">
      <c r="BZ6000" s="14"/>
      <c r="CA6000" s="109"/>
      <c r="CB6000"/>
      <c r="CG6000" s="71"/>
      <c r="EK6000" s="160"/>
    </row>
    <row r="6001" spans="78:141">
      <c r="BZ6001" s="14"/>
      <c r="CA6001" s="109"/>
      <c r="CB6001"/>
      <c r="CG6001" s="71"/>
      <c r="EK6001" s="160"/>
    </row>
    <row r="6002" spans="78:141">
      <c r="BZ6002" s="14"/>
      <c r="CA6002" s="109"/>
      <c r="CB6002"/>
      <c r="CG6002" s="71"/>
      <c r="EK6002" s="160"/>
    </row>
    <row r="6003" spans="78:141">
      <c r="BZ6003" s="14"/>
      <c r="CA6003" s="109"/>
      <c r="CB6003"/>
      <c r="CG6003" s="71"/>
      <c r="EK6003" s="160"/>
    </row>
    <row r="6004" spans="78:141">
      <c r="BZ6004" s="14"/>
      <c r="CA6004" s="109"/>
      <c r="CB6004"/>
      <c r="CG6004" s="71"/>
      <c r="EK6004" s="160"/>
    </row>
    <row r="6005" spans="78:141">
      <c r="BZ6005" s="14"/>
      <c r="CA6005" s="109"/>
      <c r="CB6005"/>
      <c r="CG6005" s="71"/>
      <c r="EK6005" s="160"/>
    </row>
    <row r="6006" spans="78:141">
      <c r="BZ6006" s="14"/>
      <c r="CA6006" s="109"/>
      <c r="CB6006"/>
      <c r="CG6006" s="71"/>
      <c r="EK6006" s="160"/>
    </row>
    <row r="6007" spans="78:141">
      <c r="BZ6007" s="14"/>
      <c r="CA6007" s="109"/>
      <c r="CB6007"/>
      <c r="CG6007" s="71"/>
      <c r="EK6007" s="160"/>
    </row>
    <row r="6008" spans="78:141">
      <c r="BZ6008" s="14"/>
      <c r="CA6008" s="109"/>
      <c r="CB6008"/>
      <c r="CG6008" s="71"/>
      <c r="EK6008" s="160"/>
    </row>
    <row r="6009" spans="78:141">
      <c r="BZ6009" s="14"/>
      <c r="CA6009" s="109"/>
      <c r="CB6009"/>
      <c r="CG6009" s="71"/>
      <c r="EK6009" s="160"/>
    </row>
    <row r="6010" spans="78:141">
      <c r="BZ6010" s="14"/>
      <c r="CA6010" s="109"/>
      <c r="CB6010"/>
      <c r="CG6010" s="71"/>
      <c r="EK6010" s="160"/>
    </row>
    <row r="6011" spans="78:141">
      <c r="BZ6011" s="14"/>
      <c r="CA6011" s="109"/>
      <c r="CB6011"/>
      <c r="CG6011" s="71"/>
      <c r="EK6011" s="160"/>
    </row>
    <row r="6012" spans="78:141">
      <c r="BZ6012" s="14"/>
      <c r="CA6012" s="109"/>
      <c r="CB6012"/>
      <c r="CG6012" s="71"/>
      <c r="EK6012" s="160"/>
    </row>
    <row r="6013" spans="78:141">
      <c r="BZ6013" s="14"/>
      <c r="CA6013" s="109"/>
      <c r="CB6013"/>
      <c r="CG6013" s="71"/>
      <c r="EK6013" s="160"/>
    </row>
    <row r="6014" spans="78:141">
      <c r="BZ6014" s="14"/>
      <c r="CA6014" s="109"/>
      <c r="CB6014"/>
      <c r="CG6014" s="71"/>
      <c r="EK6014" s="160"/>
    </row>
    <row r="6015" spans="78:141">
      <c r="BZ6015" s="14"/>
      <c r="CA6015" s="109"/>
      <c r="CB6015"/>
      <c r="CG6015" s="71"/>
      <c r="EK6015" s="160"/>
    </row>
    <row r="6016" spans="78:141">
      <c r="BZ6016" s="14"/>
      <c r="CA6016" s="109"/>
      <c r="CB6016"/>
      <c r="CG6016" s="71"/>
      <c r="EK6016" s="160"/>
    </row>
    <row r="6017" spans="78:141">
      <c r="BZ6017" s="14"/>
      <c r="CA6017" s="109"/>
      <c r="CB6017"/>
      <c r="CG6017" s="71"/>
      <c r="EK6017" s="160"/>
    </row>
    <row r="6018" spans="78:141">
      <c r="BZ6018" s="14"/>
      <c r="CA6018" s="109"/>
      <c r="CB6018"/>
      <c r="CG6018" s="71"/>
      <c r="EK6018" s="160"/>
    </row>
    <row r="6019" spans="78:141">
      <c r="BZ6019" s="14"/>
      <c r="CA6019" s="109"/>
      <c r="CB6019"/>
      <c r="CG6019" s="71"/>
      <c r="EK6019" s="160"/>
    </row>
    <row r="6020" spans="78:141">
      <c r="BZ6020" s="14"/>
      <c r="CA6020" s="109"/>
      <c r="CB6020"/>
      <c r="CG6020" s="71"/>
      <c r="EK6020" s="160"/>
    </row>
    <row r="6021" spans="78:141">
      <c r="BZ6021" s="14"/>
      <c r="CA6021" s="109"/>
      <c r="CB6021"/>
      <c r="CG6021" s="71"/>
      <c r="EK6021" s="160"/>
    </row>
    <row r="6022" spans="78:141">
      <c r="BZ6022" s="14"/>
      <c r="CA6022" s="109"/>
      <c r="CB6022"/>
      <c r="CG6022" s="71"/>
      <c r="EK6022" s="160"/>
    </row>
    <row r="6023" spans="78:141">
      <c r="BZ6023" s="14"/>
      <c r="CA6023" s="109"/>
      <c r="CB6023"/>
      <c r="CG6023" s="71"/>
      <c r="EK6023" s="160"/>
    </row>
    <row r="6024" spans="78:141">
      <c r="BZ6024" s="14"/>
      <c r="CA6024" s="109"/>
      <c r="CB6024"/>
      <c r="CG6024" s="71"/>
      <c r="EK6024" s="160"/>
    </row>
    <row r="6025" spans="78:141">
      <c r="BZ6025" s="14"/>
      <c r="CA6025" s="109"/>
      <c r="CB6025"/>
      <c r="CG6025" s="71"/>
      <c r="EK6025" s="160"/>
    </row>
    <row r="6026" spans="78:141">
      <c r="BZ6026" s="14"/>
      <c r="CA6026" s="109"/>
      <c r="CB6026"/>
      <c r="CG6026" s="71"/>
      <c r="EK6026" s="160"/>
    </row>
    <row r="6027" spans="78:141">
      <c r="BZ6027" s="14"/>
      <c r="CA6027" s="109"/>
      <c r="CB6027"/>
      <c r="CG6027" s="71"/>
      <c r="EK6027" s="160"/>
    </row>
    <row r="6028" spans="78:141">
      <c r="BZ6028" s="14"/>
      <c r="CA6028" s="109"/>
      <c r="CB6028"/>
      <c r="CG6028" s="71"/>
      <c r="EK6028" s="160"/>
    </row>
    <row r="6029" spans="78:141">
      <c r="BZ6029" s="14"/>
      <c r="CA6029" s="109"/>
      <c r="CB6029"/>
      <c r="CG6029" s="71"/>
      <c r="EK6029" s="160"/>
    </row>
    <row r="6030" spans="78:141">
      <c r="BZ6030" s="14"/>
      <c r="CA6030" s="109"/>
      <c r="CB6030"/>
      <c r="CG6030" s="71"/>
      <c r="EK6030" s="160"/>
    </row>
    <row r="6031" spans="78:141">
      <c r="BZ6031" s="14"/>
      <c r="CA6031" s="109"/>
      <c r="CB6031"/>
      <c r="CG6031" s="71"/>
      <c r="EK6031" s="160"/>
    </row>
    <row r="6032" spans="78:141">
      <c r="BZ6032" s="14"/>
      <c r="CA6032" s="109"/>
      <c r="CB6032"/>
      <c r="CG6032" s="71"/>
      <c r="EK6032" s="160"/>
    </row>
    <row r="6033" spans="78:141">
      <c r="BZ6033" s="14"/>
      <c r="CA6033" s="109"/>
      <c r="CB6033"/>
      <c r="CG6033" s="71"/>
      <c r="EK6033" s="160"/>
    </row>
    <row r="6034" spans="78:141">
      <c r="BZ6034" s="14"/>
      <c r="CA6034" s="109"/>
      <c r="CB6034"/>
      <c r="CG6034" s="71"/>
      <c r="EK6034" s="160"/>
    </row>
    <row r="6035" spans="78:141">
      <c r="BZ6035" s="14"/>
      <c r="CA6035" s="109"/>
      <c r="CB6035"/>
      <c r="CG6035" s="71"/>
      <c r="EK6035" s="160"/>
    </row>
    <row r="6036" spans="78:141">
      <c r="BZ6036" s="14"/>
      <c r="CA6036" s="109"/>
      <c r="CB6036"/>
      <c r="CG6036" s="71"/>
      <c r="EK6036" s="160"/>
    </row>
    <row r="6037" spans="78:141">
      <c r="BZ6037" s="14"/>
      <c r="CA6037" s="109"/>
      <c r="CB6037"/>
      <c r="CG6037" s="71"/>
      <c r="EK6037" s="160"/>
    </row>
    <row r="6038" spans="78:141">
      <c r="BZ6038" s="14"/>
      <c r="CA6038" s="109"/>
      <c r="CB6038"/>
      <c r="CG6038" s="71"/>
      <c r="EK6038" s="160"/>
    </row>
    <row r="6039" spans="78:141">
      <c r="BZ6039" s="14"/>
      <c r="CA6039" s="109"/>
      <c r="CB6039"/>
      <c r="CG6039" s="71"/>
      <c r="EK6039" s="160"/>
    </row>
    <row r="6040" spans="78:141">
      <c r="BZ6040" s="14"/>
      <c r="CA6040" s="109"/>
      <c r="CB6040"/>
      <c r="CG6040" s="71"/>
      <c r="EK6040" s="160"/>
    </row>
    <row r="6041" spans="78:141">
      <c r="BZ6041" s="14"/>
      <c r="CA6041" s="109"/>
      <c r="CB6041"/>
      <c r="CG6041" s="71"/>
      <c r="EK6041" s="160"/>
    </row>
    <row r="6042" spans="78:141">
      <c r="BZ6042" s="14"/>
      <c r="CA6042" s="109"/>
      <c r="CB6042"/>
      <c r="CG6042" s="71"/>
      <c r="EK6042" s="160"/>
    </row>
    <row r="6043" spans="78:141">
      <c r="BZ6043" s="14"/>
      <c r="CA6043" s="109"/>
      <c r="CB6043"/>
      <c r="CG6043" s="71"/>
      <c r="EK6043" s="160"/>
    </row>
    <row r="6044" spans="78:141">
      <c r="BZ6044" s="14"/>
      <c r="CA6044" s="109"/>
      <c r="CB6044"/>
      <c r="CG6044" s="71"/>
      <c r="EK6044" s="160"/>
    </row>
    <row r="6045" spans="78:141">
      <c r="BZ6045" s="14"/>
      <c r="CA6045" s="109"/>
      <c r="CB6045"/>
      <c r="CG6045" s="71"/>
      <c r="EK6045" s="160"/>
    </row>
    <row r="6046" spans="78:141">
      <c r="BZ6046" s="14"/>
      <c r="CA6046" s="109"/>
      <c r="CB6046"/>
      <c r="CG6046" s="71"/>
      <c r="EK6046" s="160"/>
    </row>
    <row r="6047" spans="78:141">
      <c r="BZ6047" s="14"/>
      <c r="CA6047" s="109"/>
      <c r="CB6047"/>
      <c r="CG6047" s="71"/>
      <c r="EK6047" s="160"/>
    </row>
    <row r="6048" spans="78:141">
      <c r="BZ6048" s="14"/>
      <c r="CA6048" s="109"/>
      <c r="CB6048"/>
      <c r="CG6048" s="71"/>
      <c r="EK6048" s="160"/>
    </row>
    <row r="6049" spans="78:141">
      <c r="BZ6049" s="14"/>
      <c r="CA6049" s="109"/>
      <c r="CB6049"/>
      <c r="CG6049" s="71"/>
      <c r="EK6049" s="160"/>
    </row>
    <row r="6050" spans="78:141">
      <c r="BZ6050" s="14"/>
      <c r="CA6050" s="109"/>
      <c r="CB6050"/>
      <c r="CG6050" s="71"/>
      <c r="EK6050" s="160"/>
    </row>
    <row r="6051" spans="78:141">
      <c r="BZ6051" s="14"/>
      <c r="CA6051" s="109"/>
      <c r="CB6051"/>
      <c r="CG6051" s="71"/>
      <c r="EK6051" s="160"/>
    </row>
    <row r="6052" spans="78:141">
      <c r="BZ6052" s="14"/>
      <c r="CA6052" s="109"/>
      <c r="CB6052"/>
      <c r="CG6052" s="71"/>
      <c r="EK6052" s="160"/>
    </row>
    <row r="6053" spans="78:141">
      <c r="BZ6053" s="14"/>
      <c r="CA6053" s="109"/>
      <c r="CB6053"/>
      <c r="CG6053" s="71"/>
      <c r="EK6053" s="160"/>
    </row>
    <row r="6054" spans="78:141">
      <c r="BZ6054" s="14"/>
      <c r="CA6054" s="109"/>
      <c r="CB6054"/>
      <c r="CG6054" s="71"/>
      <c r="EK6054" s="160"/>
    </row>
    <row r="6055" spans="78:141">
      <c r="BZ6055" s="14"/>
      <c r="CA6055" s="109"/>
      <c r="CB6055"/>
      <c r="CG6055" s="71"/>
      <c r="EK6055" s="160"/>
    </row>
    <row r="6056" spans="78:141">
      <c r="BZ6056" s="14"/>
      <c r="CA6056" s="109"/>
      <c r="CB6056"/>
      <c r="CG6056" s="71"/>
      <c r="EK6056" s="160"/>
    </row>
    <row r="6057" spans="78:141">
      <c r="BZ6057" s="14"/>
      <c r="CA6057" s="109"/>
      <c r="CB6057"/>
      <c r="CG6057" s="71"/>
      <c r="EK6057" s="160"/>
    </row>
    <row r="6058" spans="78:141">
      <c r="BZ6058" s="14"/>
      <c r="CA6058" s="109"/>
      <c r="CB6058"/>
      <c r="CG6058" s="71"/>
      <c r="EK6058" s="160"/>
    </row>
    <row r="6059" spans="78:141">
      <c r="BZ6059" s="14"/>
      <c r="CA6059" s="109"/>
      <c r="CB6059"/>
      <c r="CG6059" s="71"/>
      <c r="EK6059" s="160"/>
    </row>
    <row r="6060" spans="78:141">
      <c r="BZ6060" s="14"/>
      <c r="CA6060" s="109"/>
      <c r="CB6060"/>
      <c r="CG6060" s="71"/>
      <c r="EK6060" s="160"/>
    </row>
    <row r="6061" spans="78:141">
      <c r="BZ6061" s="14"/>
      <c r="CA6061" s="109"/>
      <c r="CB6061"/>
      <c r="CG6061" s="71"/>
      <c r="EK6061" s="160"/>
    </row>
    <row r="6062" spans="78:141">
      <c r="BZ6062" s="14"/>
      <c r="CA6062" s="109"/>
      <c r="CB6062"/>
      <c r="CG6062" s="71"/>
      <c r="EK6062" s="160"/>
    </row>
    <row r="6063" spans="78:141">
      <c r="BZ6063" s="14"/>
      <c r="CA6063" s="109"/>
      <c r="CB6063"/>
      <c r="CG6063" s="71"/>
      <c r="EK6063" s="160"/>
    </row>
    <row r="6064" spans="78:141">
      <c r="BZ6064" s="14"/>
      <c r="CA6064" s="109"/>
      <c r="CB6064"/>
      <c r="CG6064" s="71"/>
      <c r="EK6064" s="160"/>
    </row>
    <row r="6065" spans="78:141">
      <c r="BZ6065" s="14"/>
      <c r="CA6065" s="109"/>
      <c r="CB6065"/>
      <c r="CG6065" s="71"/>
      <c r="EK6065" s="160"/>
    </row>
    <row r="6066" spans="78:141">
      <c r="BZ6066" s="14"/>
      <c r="CA6066" s="109"/>
      <c r="CB6066"/>
      <c r="CG6066" s="71"/>
      <c r="EK6066" s="160"/>
    </row>
    <row r="6067" spans="78:141">
      <c r="BZ6067" s="14"/>
      <c r="CA6067" s="109"/>
      <c r="CB6067"/>
      <c r="CG6067" s="71"/>
      <c r="EK6067" s="160"/>
    </row>
    <row r="6068" spans="78:141">
      <c r="BZ6068" s="14"/>
      <c r="CA6068" s="109"/>
      <c r="CB6068"/>
      <c r="CG6068" s="71"/>
      <c r="EK6068" s="160"/>
    </row>
    <row r="6069" spans="78:141">
      <c r="BZ6069" s="14"/>
      <c r="CA6069" s="109"/>
      <c r="CB6069"/>
      <c r="CG6069" s="71"/>
      <c r="EK6069" s="160"/>
    </row>
    <row r="6070" spans="78:141">
      <c r="BZ6070" s="14"/>
      <c r="CA6070" s="109"/>
      <c r="CB6070"/>
      <c r="CG6070" s="71"/>
      <c r="EK6070" s="160"/>
    </row>
    <row r="6071" spans="78:141">
      <c r="BZ6071" s="14"/>
      <c r="CA6071" s="109"/>
      <c r="CB6071"/>
      <c r="CG6071" s="71"/>
      <c r="EK6071" s="160"/>
    </row>
    <row r="6072" spans="78:141">
      <c r="BZ6072" s="14"/>
      <c r="CA6072" s="109"/>
      <c r="CB6072"/>
      <c r="CG6072" s="71"/>
      <c r="EK6072" s="160"/>
    </row>
    <row r="6073" spans="78:141">
      <c r="BZ6073" s="14"/>
      <c r="CA6073" s="109"/>
      <c r="CB6073"/>
      <c r="CG6073" s="71"/>
      <c r="EK6073" s="160"/>
    </row>
    <row r="6074" spans="78:141">
      <c r="BZ6074" s="14"/>
      <c r="CA6074" s="109"/>
      <c r="CB6074"/>
      <c r="CG6074" s="71"/>
      <c r="EK6074" s="160"/>
    </row>
    <row r="6075" spans="78:141">
      <c r="BZ6075" s="14"/>
      <c r="CA6075" s="109"/>
      <c r="CB6075"/>
      <c r="CG6075" s="71"/>
      <c r="EK6075" s="160"/>
    </row>
    <row r="6076" spans="78:141">
      <c r="BZ6076" s="14"/>
      <c r="CA6076" s="109"/>
      <c r="CB6076"/>
      <c r="CG6076" s="71"/>
      <c r="EK6076" s="160"/>
    </row>
    <row r="6077" spans="78:141">
      <c r="BZ6077" s="14"/>
      <c r="CA6077" s="109"/>
      <c r="CB6077"/>
      <c r="CG6077" s="71"/>
      <c r="EK6077" s="160"/>
    </row>
    <row r="6078" spans="78:141">
      <c r="BZ6078" s="14"/>
      <c r="CA6078" s="109"/>
      <c r="CB6078"/>
      <c r="CG6078" s="71"/>
      <c r="EK6078" s="160"/>
    </row>
    <row r="6079" spans="78:141">
      <c r="BZ6079" s="14"/>
      <c r="CA6079" s="109"/>
      <c r="CB6079"/>
      <c r="CG6079" s="71"/>
      <c r="EK6079" s="160"/>
    </row>
    <row r="6080" spans="78:141">
      <c r="BZ6080" s="14"/>
      <c r="CA6080" s="109"/>
      <c r="CB6080"/>
      <c r="CG6080" s="71"/>
      <c r="EK6080" s="160"/>
    </row>
    <row r="6081" spans="78:141">
      <c r="BZ6081" s="14"/>
      <c r="CA6081" s="109"/>
      <c r="CB6081"/>
      <c r="CG6081" s="71"/>
      <c r="EK6081" s="160"/>
    </row>
    <row r="6082" spans="78:141">
      <c r="BZ6082" s="14"/>
      <c r="CA6082" s="109"/>
      <c r="CB6082"/>
      <c r="CG6082" s="71"/>
      <c r="EK6082" s="160"/>
    </row>
    <row r="6083" spans="78:141">
      <c r="BZ6083" s="14"/>
      <c r="CA6083" s="109"/>
      <c r="CB6083"/>
      <c r="CG6083" s="71"/>
      <c r="EK6083" s="160"/>
    </row>
    <row r="6084" spans="78:141">
      <c r="BZ6084" s="14"/>
      <c r="CA6084" s="109"/>
      <c r="CB6084"/>
      <c r="CG6084" s="71"/>
      <c r="EK6084" s="160"/>
    </row>
    <row r="6085" spans="78:141">
      <c r="BZ6085" s="14"/>
      <c r="CA6085" s="109"/>
      <c r="CB6085"/>
      <c r="CG6085" s="71"/>
      <c r="EK6085" s="160"/>
    </row>
    <row r="6086" spans="78:141">
      <c r="BZ6086" s="14"/>
      <c r="CA6086" s="109"/>
      <c r="CB6086"/>
      <c r="CG6086" s="71"/>
      <c r="EK6086" s="160"/>
    </row>
    <row r="6087" spans="78:141">
      <c r="BZ6087" s="14"/>
      <c r="CA6087" s="109"/>
      <c r="CB6087"/>
      <c r="CG6087" s="71"/>
      <c r="EK6087" s="160"/>
    </row>
    <row r="6088" spans="78:141">
      <c r="BZ6088" s="14"/>
      <c r="CA6088" s="109"/>
      <c r="CB6088"/>
      <c r="CG6088" s="71"/>
      <c r="EK6088" s="160"/>
    </row>
    <row r="6089" spans="78:141">
      <c r="BZ6089" s="14"/>
      <c r="CA6089" s="109"/>
      <c r="CB6089"/>
      <c r="CG6089" s="71"/>
      <c r="EK6089" s="160"/>
    </row>
    <row r="6090" spans="78:141">
      <c r="BZ6090" s="14"/>
      <c r="CA6090" s="109"/>
      <c r="CB6090"/>
      <c r="CG6090" s="71"/>
      <c r="EK6090" s="160"/>
    </row>
    <row r="6091" spans="78:141">
      <c r="BZ6091" s="14"/>
      <c r="CA6091" s="109"/>
      <c r="CB6091"/>
      <c r="CG6091" s="71"/>
      <c r="EK6091" s="160"/>
    </row>
    <row r="6092" spans="78:141">
      <c r="BZ6092" s="14"/>
      <c r="CA6092" s="109"/>
      <c r="CB6092"/>
      <c r="CG6092" s="71"/>
      <c r="EK6092" s="160"/>
    </row>
    <row r="6093" spans="78:141">
      <c r="BZ6093" s="14"/>
      <c r="CA6093" s="109"/>
      <c r="CB6093"/>
      <c r="CG6093" s="71"/>
      <c r="EK6093" s="160"/>
    </row>
    <row r="6094" spans="78:141">
      <c r="BZ6094" s="14"/>
      <c r="CA6094" s="109"/>
      <c r="CB6094"/>
      <c r="CG6094" s="71"/>
      <c r="EK6094" s="160"/>
    </row>
    <row r="6095" spans="78:141">
      <c r="BZ6095" s="14"/>
      <c r="CA6095" s="109"/>
      <c r="CB6095"/>
      <c r="CG6095" s="71"/>
      <c r="EK6095" s="160"/>
    </row>
    <row r="6096" spans="78:141">
      <c r="BZ6096" s="14"/>
      <c r="CA6096" s="109"/>
      <c r="CB6096"/>
      <c r="CG6096" s="71"/>
      <c r="EK6096" s="160"/>
    </row>
    <row r="6097" spans="78:141">
      <c r="BZ6097" s="14"/>
      <c r="CA6097" s="109"/>
      <c r="CB6097"/>
      <c r="CG6097" s="71"/>
      <c r="EK6097" s="160"/>
    </row>
    <row r="6098" spans="78:141">
      <c r="BZ6098" s="14"/>
      <c r="CA6098" s="109"/>
      <c r="CB6098"/>
      <c r="CG6098" s="71"/>
      <c r="EK6098" s="160"/>
    </row>
    <row r="6099" spans="78:141">
      <c r="BZ6099" s="14"/>
      <c r="CA6099" s="109"/>
      <c r="CB6099"/>
      <c r="CG6099" s="71"/>
      <c r="EK6099" s="160"/>
    </row>
    <row r="6100" spans="78:141">
      <c r="BZ6100" s="14"/>
      <c r="CA6100" s="109"/>
      <c r="CB6100"/>
      <c r="CG6100" s="71"/>
      <c r="EK6100" s="160"/>
    </row>
    <row r="6101" spans="78:141">
      <c r="BZ6101" s="14"/>
      <c r="CA6101" s="109"/>
      <c r="CB6101"/>
      <c r="CG6101" s="71"/>
      <c r="EK6101" s="160"/>
    </row>
    <row r="6102" spans="78:141">
      <c r="BZ6102" s="14"/>
      <c r="CA6102" s="109"/>
      <c r="CB6102"/>
      <c r="CG6102" s="71"/>
      <c r="EK6102" s="160"/>
    </row>
    <row r="6103" spans="78:141">
      <c r="BZ6103" s="14"/>
      <c r="CA6103" s="109"/>
      <c r="CB6103"/>
      <c r="CG6103" s="71"/>
      <c r="EK6103" s="160"/>
    </row>
    <row r="6104" spans="78:141">
      <c r="BZ6104" s="14"/>
      <c r="CA6104" s="109"/>
      <c r="CB6104"/>
      <c r="CG6104" s="71"/>
      <c r="EK6104" s="160"/>
    </row>
    <row r="6105" spans="78:141">
      <c r="BZ6105" s="14"/>
      <c r="CA6105" s="109"/>
      <c r="CB6105"/>
      <c r="CG6105" s="71"/>
      <c r="EK6105" s="160"/>
    </row>
    <row r="6106" spans="78:141">
      <c r="BZ6106" s="14"/>
      <c r="CA6106" s="109"/>
      <c r="CB6106"/>
      <c r="CG6106" s="71"/>
      <c r="EK6106" s="160"/>
    </row>
    <row r="6107" spans="78:141">
      <c r="BZ6107" s="14"/>
      <c r="CA6107" s="109"/>
      <c r="CB6107"/>
      <c r="CG6107" s="71"/>
      <c r="EK6107" s="160"/>
    </row>
    <row r="6108" spans="78:141">
      <c r="BZ6108" s="14"/>
      <c r="CA6108" s="109"/>
      <c r="CB6108"/>
      <c r="CG6108" s="71"/>
      <c r="EK6108" s="160"/>
    </row>
    <row r="6109" spans="78:141">
      <c r="BZ6109" s="14"/>
      <c r="CA6109" s="109"/>
      <c r="CB6109"/>
      <c r="CG6109" s="71"/>
      <c r="EK6109" s="160"/>
    </row>
    <row r="6110" spans="78:141">
      <c r="BZ6110" s="14"/>
      <c r="CA6110" s="109"/>
      <c r="CB6110"/>
      <c r="CG6110" s="71"/>
      <c r="EK6110" s="160"/>
    </row>
    <row r="6111" spans="78:141">
      <c r="BZ6111" s="14"/>
      <c r="CA6111" s="109"/>
      <c r="CB6111"/>
      <c r="CG6111" s="71"/>
      <c r="EK6111" s="160"/>
    </row>
    <row r="6112" spans="78:141">
      <c r="BZ6112" s="14"/>
      <c r="CA6112" s="109"/>
      <c r="CB6112"/>
      <c r="CG6112" s="71"/>
      <c r="EK6112" s="160"/>
    </row>
    <row r="6113" spans="78:141">
      <c r="BZ6113" s="14"/>
      <c r="CA6113" s="109"/>
      <c r="CB6113"/>
      <c r="CG6113" s="71"/>
      <c r="EK6113" s="160"/>
    </row>
    <row r="6114" spans="78:141">
      <c r="BZ6114" s="14"/>
      <c r="CA6114" s="109"/>
      <c r="CB6114"/>
      <c r="CG6114" s="71"/>
      <c r="EK6114" s="160"/>
    </row>
    <row r="6115" spans="78:141">
      <c r="BZ6115" s="14"/>
      <c r="CA6115" s="109"/>
      <c r="CB6115"/>
      <c r="CG6115" s="71"/>
      <c r="EK6115" s="160"/>
    </row>
    <row r="6116" spans="78:141">
      <c r="BZ6116" s="14"/>
      <c r="CA6116" s="109"/>
      <c r="CB6116"/>
      <c r="CG6116" s="71"/>
      <c r="EK6116" s="160"/>
    </row>
    <row r="6117" spans="78:141">
      <c r="BZ6117" s="14"/>
      <c r="CA6117" s="109"/>
      <c r="CB6117"/>
      <c r="CG6117" s="71"/>
      <c r="EK6117" s="160"/>
    </row>
    <row r="6118" spans="78:141">
      <c r="BZ6118" s="14"/>
      <c r="CA6118" s="109"/>
      <c r="CB6118"/>
      <c r="CG6118" s="71"/>
      <c r="EK6118" s="160"/>
    </row>
    <row r="6119" spans="78:141">
      <c r="BZ6119" s="14"/>
      <c r="CA6119" s="109"/>
      <c r="CB6119"/>
      <c r="CG6119" s="71"/>
      <c r="EK6119" s="160"/>
    </row>
    <row r="6120" spans="78:141">
      <c r="BZ6120" s="14"/>
      <c r="CA6120" s="109"/>
      <c r="CB6120"/>
      <c r="CG6120" s="71"/>
      <c r="EK6120" s="160"/>
    </row>
    <row r="6121" spans="78:141">
      <c r="BZ6121" s="14"/>
      <c r="CA6121" s="109"/>
      <c r="CB6121"/>
      <c r="CG6121" s="71"/>
      <c r="EK6121" s="160"/>
    </row>
    <row r="6122" spans="78:141">
      <c r="BZ6122" s="14"/>
      <c r="CA6122" s="109"/>
      <c r="CB6122"/>
      <c r="CG6122" s="71"/>
      <c r="EK6122" s="160"/>
    </row>
    <row r="6123" spans="78:141">
      <c r="BZ6123" s="14"/>
      <c r="CA6123" s="109"/>
      <c r="CB6123"/>
      <c r="CG6123" s="71"/>
      <c r="EK6123" s="160"/>
    </row>
    <row r="6124" spans="78:141">
      <c r="BZ6124" s="14"/>
      <c r="CA6124" s="109"/>
      <c r="CB6124"/>
      <c r="CG6124" s="71"/>
      <c r="EK6124" s="160"/>
    </row>
    <row r="6125" spans="78:141">
      <c r="BZ6125" s="14"/>
      <c r="CA6125" s="109"/>
      <c r="CB6125"/>
      <c r="CG6125" s="71"/>
      <c r="EK6125" s="160"/>
    </row>
    <row r="6126" spans="78:141">
      <c r="BZ6126" s="14"/>
      <c r="CA6126" s="109"/>
      <c r="CB6126"/>
      <c r="CG6126" s="71"/>
      <c r="EK6126" s="160"/>
    </row>
    <row r="6127" spans="78:141">
      <c r="BZ6127" s="14"/>
      <c r="CA6127" s="109"/>
      <c r="CB6127"/>
      <c r="CG6127" s="71"/>
      <c r="EK6127" s="160"/>
    </row>
    <row r="6128" spans="78:141">
      <c r="BZ6128" s="14"/>
      <c r="CA6128" s="109"/>
      <c r="CB6128"/>
      <c r="CG6128" s="71"/>
      <c r="EK6128" s="160"/>
    </row>
    <row r="6129" spans="78:141">
      <c r="BZ6129" s="14"/>
      <c r="CA6129" s="109"/>
      <c r="CB6129"/>
      <c r="CG6129" s="71"/>
      <c r="EK6129" s="160"/>
    </row>
    <row r="6130" spans="78:141">
      <c r="BZ6130" s="14"/>
      <c r="CA6130" s="109"/>
      <c r="CB6130"/>
      <c r="CG6130" s="71"/>
      <c r="EK6130" s="160"/>
    </row>
    <row r="6131" spans="78:141">
      <c r="BZ6131" s="14"/>
      <c r="CA6131" s="109"/>
      <c r="CB6131"/>
      <c r="CG6131" s="71"/>
      <c r="EK6131" s="160"/>
    </row>
    <row r="6132" spans="78:141">
      <c r="BZ6132" s="14"/>
      <c r="CA6132" s="109"/>
      <c r="CB6132"/>
      <c r="CG6132" s="71"/>
      <c r="EK6132" s="160"/>
    </row>
    <row r="6133" spans="78:141">
      <c r="BZ6133" s="14"/>
      <c r="CA6133" s="109"/>
      <c r="CB6133"/>
      <c r="CG6133" s="71"/>
      <c r="EK6133" s="160"/>
    </row>
    <row r="6134" spans="78:141">
      <c r="BZ6134" s="14"/>
      <c r="CA6134" s="109"/>
      <c r="CB6134"/>
      <c r="CG6134" s="71"/>
      <c r="EK6134" s="160"/>
    </row>
    <row r="6135" spans="78:141">
      <c r="BZ6135" s="14"/>
      <c r="CA6135" s="109"/>
      <c r="CB6135"/>
      <c r="CG6135" s="71"/>
      <c r="EK6135" s="160"/>
    </row>
    <row r="6136" spans="78:141">
      <c r="BZ6136" s="14"/>
      <c r="CA6136" s="109"/>
      <c r="CB6136"/>
      <c r="CG6136" s="71"/>
      <c r="EK6136" s="160"/>
    </row>
    <row r="6137" spans="78:141">
      <c r="BZ6137" s="14"/>
      <c r="CA6137" s="109"/>
      <c r="CB6137"/>
      <c r="CG6137" s="71"/>
      <c r="EK6137" s="160"/>
    </row>
    <row r="6138" spans="78:141">
      <c r="BZ6138" s="14"/>
      <c r="CA6138" s="109"/>
      <c r="CB6138"/>
      <c r="CG6138" s="71"/>
      <c r="EK6138" s="160"/>
    </row>
    <row r="6139" spans="78:141">
      <c r="BZ6139" s="14"/>
      <c r="CA6139" s="109"/>
      <c r="CB6139"/>
      <c r="CG6139" s="71"/>
      <c r="EK6139" s="160"/>
    </row>
    <row r="6140" spans="78:141">
      <c r="BZ6140" s="14"/>
      <c r="CA6140" s="109"/>
      <c r="CB6140"/>
      <c r="CG6140" s="71"/>
      <c r="EK6140" s="160"/>
    </row>
    <row r="6141" spans="78:141">
      <c r="BZ6141" s="14"/>
      <c r="CA6141" s="109"/>
      <c r="CB6141"/>
      <c r="CG6141" s="71"/>
      <c r="EK6141" s="160"/>
    </row>
    <row r="6142" spans="78:141">
      <c r="BZ6142" s="14"/>
      <c r="CA6142" s="109"/>
      <c r="CB6142"/>
      <c r="CG6142" s="71"/>
      <c r="EK6142" s="160"/>
    </row>
    <row r="6143" spans="78:141">
      <c r="BZ6143" s="14"/>
      <c r="CA6143" s="109"/>
      <c r="CB6143"/>
      <c r="CG6143" s="71"/>
      <c r="EK6143" s="160"/>
    </row>
    <row r="6144" spans="78:141">
      <c r="BZ6144" s="14"/>
      <c r="CA6144" s="109"/>
      <c r="CB6144"/>
      <c r="CG6144" s="71"/>
      <c r="EK6144" s="160"/>
    </row>
    <row r="6145" spans="78:141">
      <c r="BZ6145" s="14"/>
      <c r="CA6145" s="109"/>
      <c r="CB6145"/>
      <c r="CG6145" s="71"/>
      <c r="EK6145" s="160"/>
    </row>
    <row r="6146" spans="78:141">
      <c r="BZ6146" s="14"/>
      <c r="CA6146" s="109"/>
      <c r="CB6146"/>
      <c r="CG6146" s="71"/>
      <c r="EK6146" s="160"/>
    </row>
    <row r="6147" spans="78:141">
      <c r="BZ6147" s="14"/>
      <c r="CA6147" s="109"/>
      <c r="CB6147"/>
      <c r="CG6147" s="71"/>
      <c r="EK6147" s="160"/>
    </row>
    <row r="6148" spans="78:141">
      <c r="BZ6148" s="14"/>
      <c r="CA6148" s="109"/>
      <c r="CB6148"/>
      <c r="CG6148" s="71"/>
      <c r="EK6148" s="160"/>
    </row>
    <row r="6149" spans="78:141">
      <c r="BZ6149" s="14"/>
      <c r="CA6149" s="109"/>
      <c r="CB6149"/>
      <c r="CG6149" s="71"/>
      <c r="EK6149" s="160"/>
    </row>
    <row r="6150" spans="78:141">
      <c r="BZ6150" s="14"/>
      <c r="CA6150" s="109"/>
      <c r="CB6150"/>
      <c r="CG6150" s="71"/>
      <c r="EK6150" s="160"/>
    </row>
    <row r="6151" spans="78:141">
      <c r="BZ6151" s="14"/>
      <c r="CA6151" s="109"/>
      <c r="CB6151"/>
      <c r="CG6151" s="71"/>
      <c r="EK6151" s="160"/>
    </row>
    <row r="6152" spans="78:141">
      <c r="BZ6152" s="14"/>
      <c r="CA6152" s="109"/>
      <c r="CB6152"/>
      <c r="CG6152" s="71"/>
      <c r="EK6152" s="160"/>
    </row>
    <row r="6153" spans="78:141">
      <c r="BZ6153" s="14"/>
      <c r="CA6153" s="109"/>
      <c r="CB6153"/>
      <c r="CG6153" s="71"/>
      <c r="EK6153" s="160"/>
    </row>
    <row r="6154" spans="78:141">
      <c r="BZ6154" s="14"/>
      <c r="CA6154" s="109"/>
      <c r="CB6154"/>
      <c r="CG6154" s="71"/>
      <c r="EK6154" s="160"/>
    </row>
    <row r="6155" spans="78:141">
      <c r="BZ6155" s="14"/>
      <c r="CA6155" s="109"/>
      <c r="CB6155"/>
      <c r="CG6155" s="71"/>
      <c r="EK6155" s="160"/>
    </row>
    <row r="6156" spans="78:141">
      <c r="BZ6156" s="14"/>
      <c r="CA6156" s="109"/>
      <c r="CB6156"/>
      <c r="CG6156" s="71"/>
      <c r="EK6156" s="160"/>
    </row>
    <row r="6157" spans="78:141">
      <c r="BZ6157" s="14"/>
      <c r="CA6157" s="109"/>
      <c r="CB6157"/>
      <c r="CG6157" s="71"/>
      <c r="EK6157" s="160"/>
    </row>
    <row r="6158" spans="78:141">
      <c r="BZ6158" s="14"/>
      <c r="CA6158" s="109"/>
      <c r="CB6158"/>
      <c r="CG6158" s="71"/>
      <c r="EK6158" s="160"/>
    </row>
    <row r="6159" spans="78:141">
      <c r="BZ6159" s="14"/>
      <c r="CA6159" s="109"/>
      <c r="CB6159"/>
      <c r="CG6159" s="71"/>
      <c r="EK6159" s="160"/>
    </row>
    <row r="6160" spans="78:141">
      <c r="BZ6160" s="14"/>
      <c r="CA6160" s="109"/>
      <c r="CB6160"/>
      <c r="CG6160" s="71"/>
      <c r="EK6160" s="160"/>
    </row>
    <row r="6161" spans="78:141">
      <c r="BZ6161" s="14"/>
      <c r="CA6161" s="109"/>
      <c r="CB6161"/>
      <c r="CG6161" s="71"/>
      <c r="EK6161" s="160"/>
    </row>
    <row r="6162" spans="78:141">
      <c r="BZ6162" s="14"/>
      <c r="CA6162" s="109"/>
      <c r="CB6162"/>
      <c r="CG6162" s="71"/>
      <c r="EK6162" s="160"/>
    </row>
    <row r="6163" spans="78:141">
      <c r="BZ6163" s="14"/>
      <c r="CA6163" s="109"/>
      <c r="CB6163"/>
      <c r="CG6163" s="71"/>
      <c r="EK6163" s="160"/>
    </row>
    <row r="6164" spans="78:141">
      <c r="BZ6164" s="14"/>
      <c r="CA6164" s="109"/>
      <c r="CB6164"/>
      <c r="CG6164" s="71"/>
      <c r="EK6164" s="160"/>
    </row>
    <row r="6165" spans="78:141">
      <c r="BZ6165" s="14"/>
      <c r="CA6165" s="109"/>
      <c r="CB6165"/>
      <c r="CG6165" s="71"/>
      <c r="EK6165" s="160"/>
    </row>
    <row r="6166" spans="78:141">
      <c r="BZ6166" s="14"/>
      <c r="CA6166" s="109"/>
      <c r="CB6166"/>
      <c r="CG6166" s="71"/>
      <c r="EK6166" s="160"/>
    </row>
    <row r="6167" spans="78:141">
      <c r="BZ6167" s="14"/>
      <c r="CA6167" s="109"/>
      <c r="CB6167"/>
      <c r="CG6167" s="71"/>
      <c r="EK6167" s="160"/>
    </row>
    <row r="6168" spans="78:141">
      <c r="BZ6168" s="14"/>
      <c r="CA6168" s="109"/>
      <c r="CB6168"/>
      <c r="CG6168" s="71"/>
      <c r="EK6168" s="160"/>
    </row>
    <row r="6169" spans="78:141">
      <c r="BZ6169" s="14"/>
      <c r="CA6169" s="109"/>
      <c r="CB6169"/>
      <c r="CG6169" s="71"/>
      <c r="EK6169" s="160"/>
    </row>
    <row r="6170" spans="78:141">
      <c r="BZ6170" s="14"/>
      <c r="CA6170" s="109"/>
      <c r="CB6170"/>
      <c r="CG6170" s="71"/>
      <c r="EK6170" s="160"/>
    </row>
    <row r="6171" spans="78:141">
      <c r="BZ6171" s="14"/>
      <c r="CA6171" s="109"/>
      <c r="CB6171"/>
      <c r="CG6171" s="71"/>
      <c r="EK6171" s="160"/>
    </row>
    <row r="6172" spans="78:141">
      <c r="BZ6172" s="14"/>
      <c r="CA6172" s="109"/>
      <c r="CB6172"/>
      <c r="CG6172" s="71"/>
      <c r="EK6172" s="160"/>
    </row>
    <row r="6173" spans="78:141">
      <c r="BZ6173" s="14"/>
      <c r="CA6173" s="109"/>
      <c r="CB6173"/>
      <c r="CG6173" s="71"/>
      <c r="EK6173" s="160"/>
    </row>
    <row r="6174" spans="78:141">
      <c r="BZ6174" s="14"/>
      <c r="CA6174" s="109"/>
      <c r="CB6174"/>
      <c r="CG6174" s="71"/>
      <c r="EK6174" s="160"/>
    </row>
    <row r="6175" spans="78:141">
      <c r="BZ6175" s="14"/>
      <c r="CA6175" s="109"/>
      <c r="CB6175"/>
      <c r="CG6175" s="71"/>
      <c r="EK6175" s="160"/>
    </row>
    <row r="6176" spans="78:141">
      <c r="BZ6176" s="14"/>
      <c r="CA6176" s="109"/>
      <c r="CB6176"/>
      <c r="CG6176" s="71"/>
      <c r="EK6176" s="160"/>
    </row>
    <row r="6177" spans="78:141">
      <c r="BZ6177" s="14"/>
      <c r="CA6177" s="109"/>
      <c r="CB6177"/>
      <c r="CG6177" s="71"/>
      <c r="EK6177" s="160"/>
    </row>
    <row r="6178" spans="78:141">
      <c r="BZ6178" s="14"/>
      <c r="CA6178" s="109"/>
      <c r="CB6178"/>
      <c r="CG6178" s="71"/>
      <c r="EK6178" s="160"/>
    </row>
    <row r="6179" spans="78:141">
      <c r="BZ6179" s="14"/>
      <c r="CA6179" s="109"/>
      <c r="CB6179"/>
      <c r="CG6179" s="71"/>
      <c r="EK6179" s="160"/>
    </row>
    <row r="6180" spans="78:141">
      <c r="BZ6180" s="14"/>
      <c r="CA6180" s="109"/>
      <c r="CB6180"/>
      <c r="CG6180" s="71"/>
      <c r="EK6180" s="160"/>
    </row>
    <row r="6181" spans="78:141">
      <c r="BZ6181" s="14"/>
      <c r="CA6181" s="109"/>
      <c r="CB6181"/>
      <c r="CG6181" s="71"/>
      <c r="EK6181" s="160"/>
    </row>
    <row r="6182" spans="78:141">
      <c r="BZ6182" s="14"/>
      <c r="CA6182" s="109"/>
      <c r="CB6182"/>
      <c r="CG6182" s="71"/>
      <c r="EK6182" s="160"/>
    </row>
    <row r="6183" spans="78:141">
      <c r="BZ6183" s="14"/>
      <c r="CA6183" s="109"/>
      <c r="CB6183"/>
      <c r="CG6183" s="71"/>
      <c r="EK6183" s="160"/>
    </row>
    <row r="6184" spans="78:141">
      <c r="BZ6184" s="14"/>
      <c r="CA6184" s="109"/>
      <c r="CB6184"/>
      <c r="CG6184" s="71"/>
      <c r="EK6184" s="160"/>
    </row>
    <row r="6185" spans="78:141">
      <c r="BZ6185" s="14"/>
      <c r="CA6185" s="109"/>
      <c r="CB6185"/>
      <c r="CG6185" s="71"/>
      <c r="EK6185" s="160"/>
    </row>
    <row r="6186" spans="78:141">
      <c r="BZ6186" s="14"/>
      <c r="CA6186" s="109"/>
      <c r="CB6186"/>
      <c r="CG6186" s="71"/>
      <c r="EK6186" s="160"/>
    </row>
    <row r="6187" spans="78:141">
      <c r="BZ6187" s="14"/>
      <c r="CA6187" s="109"/>
      <c r="CB6187"/>
      <c r="CG6187" s="71"/>
      <c r="EK6187" s="160"/>
    </row>
    <row r="6188" spans="78:141">
      <c r="BZ6188" s="14"/>
      <c r="CA6188" s="109"/>
      <c r="CB6188"/>
      <c r="CG6188" s="71"/>
      <c r="EK6188" s="160"/>
    </row>
    <row r="6189" spans="78:141">
      <c r="BZ6189" s="14"/>
      <c r="CA6189" s="109"/>
      <c r="CB6189"/>
      <c r="CG6189" s="71"/>
      <c r="EK6189" s="160"/>
    </row>
    <row r="6190" spans="78:141">
      <c r="BZ6190" s="14"/>
      <c r="CA6190" s="109"/>
      <c r="CB6190"/>
      <c r="CG6190" s="71"/>
      <c r="EK6190" s="160"/>
    </row>
    <row r="6191" spans="78:141">
      <c r="BZ6191" s="14"/>
      <c r="CA6191" s="109"/>
      <c r="CB6191"/>
      <c r="CG6191" s="71"/>
      <c r="EK6191" s="160"/>
    </row>
    <row r="6192" spans="78:141">
      <c r="BZ6192" s="14"/>
      <c r="CA6192" s="109"/>
      <c r="CB6192"/>
      <c r="CG6192" s="71"/>
      <c r="EK6192" s="160"/>
    </row>
    <row r="6193" spans="78:141">
      <c r="BZ6193" s="14"/>
      <c r="CA6193" s="109"/>
      <c r="CB6193"/>
      <c r="CG6193" s="71"/>
      <c r="EK6193" s="160"/>
    </row>
    <row r="6194" spans="78:141">
      <c r="BZ6194" s="14"/>
      <c r="CA6194" s="109"/>
      <c r="CB6194"/>
      <c r="CG6194" s="71"/>
      <c r="EK6194" s="160"/>
    </row>
    <row r="6195" spans="78:141">
      <c r="BZ6195" s="14"/>
      <c r="CA6195" s="109"/>
      <c r="CB6195"/>
      <c r="CG6195" s="71"/>
      <c r="EK6195" s="160"/>
    </row>
    <row r="6196" spans="78:141">
      <c r="BZ6196" s="14"/>
      <c r="CA6196" s="109"/>
      <c r="CB6196"/>
      <c r="CG6196" s="71"/>
      <c r="EK6196" s="160"/>
    </row>
    <row r="6197" spans="78:141">
      <c r="BZ6197" s="14"/>
      <c r="CA6197" s="109"/>
      <c r="CB6197"/>
      <c r="CG6197" s="71"/>
      <c r="EK6197" s="160"/>
    </row>
    <row r="6198" spans="78:141">
      <c r="BZ6198" s="14"/>
      <c r="CA6198" s="109"/>
      <c r="CB6198"/>
      <c r="CG6198" s="71"/>
      <c r="EK6198" s="160"/>
    </row>
    <row r="6199" spans="78:141">
      <c r="BZ6199" s="14"/>
      <c r="CA6199" s="109"/>
      <c r="CB6199"/>
      <c r="CG6199" s="71"/>
      <c r="EK6199" s="160"/>
    </row>
    <row r="6200" spans="78:141">
      <c r="BZ6200" s="14"/>
      <c r="CA6200" s="109"/>
      <c r="CB6200"/>
      <c r="CG6200" s="71"/>
      <c r="EK6200" s="160"/>
    </row>
    <row r="6201" spans="78:141">
      <c r="BZ6201" s="14"/>
      <c r="CA6201" s="109"/>
      <c r="CB6201"/>
      <c r="CG6201" s="71"/>
      <c r="EK6201" s="160"/>
    </row>
    <row r="6202" spans="78:141">
      <c r="BZ6202" s="14"/>
      <c r="CA6202" s="109"/>
      <c r="CB6202"/>
      <c r="CG6202" s="71"/>
      <c r="EK6202" s="160"/>
    </row>
    <row r="6203" spans="78:141">
      <c r="BZ6203" s="14"/>
      <c r="CA6203" s="109"/>
      <c r="CB6203"/>
      <c r="CG6203" s="71"/>
      <c r="EK6203" s="160"/>
    </row>
    <row r="6204" spans="78:141">
      <c r="BZ6204" s="14"/>
      <c r="CA6204" s="109"/>
      <c r="CB6204"/>
      <c r="CG6204" s="71"/>
      <c r="EK6204" s="160"/>
    </row>
    <row r="6205" spans="78:141">
      <c r="BZ6205" s="14"/>
      <c r="CA6205" s="109"/>
      <c r="CB6205"/>
      <c r="CG6205" s="71"/>
      <c r="EK6205" s="160"/>
    </row>
    <row r="6206" spans="78:141">
      <c r="BZ6206" s="14"/>
      <c r="CA6206" s="109"/>
      <c r="CB6206"/>
      <c r="CG6206" s="71"/>
      <c r="EK6206" s="160"/>
    </row>
    <row r="6207" spans="78:141">
      <c r="BZ6207" s="14"/>
      <c r="CA6207" s="109"/>
      <c r="CB6207"/>
      <c r="CG6207" s="71"/>
      <c r="EK6207" s="160"/>
    </row>
    <row r="6208" spans="78:141">
      <c r="BZ6208" s="14"/>
      <c r="CA6208" s="109"/>
      <c r="CB6208"/>
      <c r="CG6208" s="71"/>
      <c r="EK6208" s="160"/>
    </row>
    <row r="6209" spans="78:141">
      <c r="BZ6209" s="14"/>
      <c r="CA6209" s="109"/>
      <c r="CB6209"/>
      <c r="CG6209" s="71"/>
      <c r="EK6209" s="160"/>
    </row>
    <row r="6210" spans="78:141">
      <c r="BZ6210" s="14"/>
      <c r="CA6210" s="109"/>
      <c r="CB6210"/>
      <c r="CG6210" s="71"/>
      <c r="EK6210" s="160"/>
    </row>
    <row r="6211" spans="78:141">
      <c r="BZ6211" s="14"/>
      <c r="CA6211" s="109"/>
      <c r="CB6211"/>
      <c r="CG6211" s="71"/>
      <c r="EK6211" s="160"/>
    </row>
    <row r="6212" spans="78:141">
      <c r="BZ6212" s="14"/>
      <c r="CA6212" s="109"/>
      <c r="CB6212"/>
      <c r="CG6212" s="71"/>
      <c r="EK6212" s="160"/>
    </row>
    <row r="6213" spans="78:141">
      <c r="BZ6213" s="14"/>
      <c r="CA6213" s="109"/>
      <c r="CB6213"/>
      <c r="CG6213" s="71"/>
      <c r="EK6213" s="160"/>
    </row>
    <row r="6214" spans="78:141">
      <c r="BZ6214" s="14"/>
      <c r="CA6214" s="109"/>
      <c r="CB6214"/>
      <c r="CG6214" s="71"/>
      <c r="EK6214" s="160"/>
    </row>
    <row r="6215" spans="78:141">
      <c r="BZ6215" s="14"/>
      <c r="CA6215" s="109"/>
      <c r="CB6215"/>
      <c r="CG6215" s="71"/>
      <c r="EK6215" s="160"/>
    </row>
    <row r="6216" spans="78:141">
      <c r="BZ6216" s="14"/>
      <c r="CA6216" s="109"/>
      <c r="CB6216"/>
      <c r="CG6216" s="71"/>
      <c r="EK6216" s="160"/>
    </row>
    <row r="6217" spans="78:141">
      <c r="BZ6217" s="14"/>
      <c r="CA6217" s="109"/>
      <c r="CB6217"/>
      <c r="CG6217" s="71"/>
      <c r="EK6217" s="160"/>
    </row>
    <row r="6218" spans="78:141">
      <c r="BZ6218" s="14"/>
      <c r="CA6218" s="109"/>
      <c r="CB6218"/>
      <c r="CG6218" s="71"/>
      <c r="EK6218" s="160"/>
    </row>
    <row r="6219" spans="78:141">
      <c r="BZ6219" s="14"/>
      <c r="CA6219" s="109"/>
      <c r="CB6219"/>
      <c r="CG6219" s="71"/>
      <c r="EK6219" s="160"/>
    </row>
    <row r="6220" spans="78:141">
      <c r="BZ6220" s="14"/>
      <c r="CA6220" s="109"/>
      <c r="CB6220"/>
      <c r="CG6220" s="71"/>
      <c r="EK6220" s="160"/>
    </row>
    <row r="6221" spans="78:141">
      <c r="BZ6221" s="14"/>
      <c r="CA6221" s="109"/>
      <c r="CB6221"/>
      <c r="CG6221" s="71"/>
      <c r="EK6221" s="160"/>
    </row>
    <row r="6222" spans="78:141">
      <c r="BZ6222" s="14"/>
      <c r="CA6222" s="109"/>
      <c r="CB6222"/>
      <c r="CG6222" s="71"/>
      <c r="EK6222" s="160"/>
    </row>
    <row r="6223" spans="78:141">
      <c r="BZ6223" s="14"/>
      <c r="CA6223" s="109"/>
      <c r="CB6223"/>
      <c r="CG6223" s="71"/>
      <c r="EK6223" s="160"/>
    </row>
    <row r="6224" spans="78:141">
      <c r="BZ6224" s="14"/>
      <c r="CA6224" s="109"/>
      <c r="CB6224"/>
      <c r="CG6224" s="71"/>
      <c r="EK6224" s="160"/>
    </row>
    <row r="6225" spans="78:141">
      <c r="BZ6225" s="14"/>
      <c r="CA6225" s="109"/>
      <c r="CB6225"/>
      <c r="CG6225" s="71"/>
      <c r="EK6225" s="160"/>
    </row>
    <row r="6226" spans="78:141">
      <c r="BZ6226" s="14"/>
      <c r="CA6226" s="109"/>
      <c r="CB6226"/>
      <c r="CG6226" s="71"/>
      <c r="EK6226" s="160"/>
    </row>
    <row r="6227" spans="78:141">
      <c r="BZ6227" s="14"/>
      <c r="CA6227" s="109"/>
      <c r="CB6227"/>
      <c r="CG6227" s="71"/>
      <c r="EK6227" s="160"/>
    </row>
    <row r="6228" spans="78:141">
      <c r="BZ6228" s="14"/>
      <c r="CA6228" s="109"/>
      <c r="CB6228"/>
      <c r="CG6228" s="71"/>
      <c r="EK6228" s="160"/>
    </row>
    <row r="6229" spans="78:141">
      <c r="BZ6229" s="14"/>
      <c r="CA6229" s="109"/>
      <c r="CB6229"/>
      <c r="CG6229" s="71"/>
      <c r="EK6229" s="160"/>
    </row>
    <row r="6230" spans="78:141">
      <c r="BZ6230" s="14"/>
      <c r="CA6230" s="109"/>
      <c r="CB6230"/>
      <c r="CG6230" s="71"/>
      <c r="EK6230" s="160"/>
    </row>
    <row r="6231" spans="78:141">
      <c r="BZ6231" s="14"/>
      <c r="CA6231" s="109"/>
      <c r="CB6231"/>
      <c r="CG6231" s="71"/>
      <c r="EK6231" s="160"/>
    </row>
    <row r="6232" spans="78:141">
      <c r="BZ6232" s="14"/>
      <c r="CA6232" s="109"/>
      <c r="CB6232"/>
      <c r="CG6232" s="71"/>
      <c r="EK6232" s="160"/>
    </row>
    <row r="6233" spans="78:141">
      <c r="BZ6233" s="14"/>
      <c r="CA6233" s="109"/>
      <c r="CB6233"/>
      <c r="CG6233" s="71"/>
      <c r="EK6233" s="160"/>
    </row>
    <row r="6234" spans="78:141">
      <c r="BZ6234" s="14"/>
      <c r="CA6234" s="109"/>
      <c r="CB6234"/>
      <c r="CG6234" s="71"/>
      <c r="EK6234" s="160"/>
    </row>
    <row r="6235" spans="78:141">
      <c r="BZ6235" s="14"/>
      <c r="CA6235" s="109"/>
      <c r="CB6235"/>
      <c r="CG6235" s="71"/>
      <c r="EK6235" s="160"/>
    </row>
    <row r="6236" spans="78:141">
      <c r="BZ6236" s="14"/>
      <c r="CA6236" s="109"/>
      <c r="CB6236"/>
      <c r="CG6236" s="71"/>
      <c r="EK6236" s="160"/>
    </row>
    <row r="6237" spans="78:141">
      <c r="BZ6237" s="14"/>
      <c r="CA6237" s="109"/>
      <c r="CB6237"/>
      <c r="CG6237" s="71"/>
      <c r="EK6237" s="160"/>
    </row>
    <row r="6238" spans="78:141">
      <c r="BZ6238" s="14"/>
      <c r="CA6238" s="109"/>
      <c r="CB6238"/>
      <c r="CG6238" s="71"/>
      <c r="EK6238" s="160"/>
    </row>
    <row r="6239" spans="78:141">
      <c r="BZ6239" s="14"/>
      <c r="CA6239" s="109"/>
      <c r="CB6239"/>
      <c r="CG6239" s="71"/>
      <c r="EK6239" s="160"/>
    </row>
    <row r="6240" spans="78:141">
      <c r="BZ6240" s="14"/>
      <c r="CA6240" s="109"/>
      <c r="CB6240"/>
      <c r="CG6240" s="71"/>
      <c r="EK6240" s="160"/>
    </row>
    <row r="6241" spans="78:141">
      <c r="BZ6241" s="14"/>
      <c r="CA6241" s="109"/>
      <c r="CB6241"/>
      <c r="CG6241" s="71"/>
      <c r="EK6241" s="160"/>
    </row>
    <row r="6242" spans="78:141">
      <c r="BZ6242" s="14"/>
      <c r="CA6242" s="109"/>
      <c r="CB6242"/>
      <c r="CG6242" s="71"/>
      <c r="EK6242" s="160"/>
    </row>
    <row r="6243" spans="78:141">
      <c r="BZ6243" s="14"/>
      <c r="CA6243" s="109"/>
      <c r="CB6243"/>
      <c r="CG6243" s="71"/>
      <c r="EK6243" s="160"/>
    </row>
    <row r="6244" spans="78:141">
      <c r="BZ6244" s="14"/>
      <c r="CA6244" s="109"/>
      <c r="CB6244"/>
      <c r="CG6244" s="71"/>
      <c r="EK6244" s="160"/>
    </row>
    <row r="6245" spans="78:141">
      <c r="BZ6245" s="14"/>
      <c r="CA6245" s="109"/>
      <c r="CB6245"/>
      <c r="CG6245" s="71"/>
      <c r="EK6245" s="160"/>
    </row>
    <row r="6246" spans="78:141">
      <c r="BZ6246" s="14"/>
      <c r="CA6246" s="109"/>
      <c r="CB6246"/>
      <c r="CG6246" s="71"/>
      <c r="EK6246" s="160"/>
    </row>
    <row r="6247" spans="78:141">
      <c r="BZ6247" s="14"/>
      <c r="CA6247" s="109"/>
      <c r="CB6247"/>
      <c r="CG6247" s="71"/>
      <c r="EK6247" s="160"/>
    </row>
    <row r="6248" spans="78:141">
      <c r="BZ6248" s="14"/>
      <c r="CA6248" s="109"/>
      <c r="CB6248"/>
      <c r="CG6248" s="71"/>
      <c r="EK6248" s="160"/>
    </row>
    <row r="6249" spans="78:141">
      <c r="BZ6249" s="14"/>
      <c r="CA6249" s="109"/>
      <c r="CB6249"/>
      <c r="CG6249" s="71"/>
      <c r="EK6249" s="160"/>
    </row>
    <row r="6250" spans="78:141">
      <c r="BZ6250" s="14"/>
      <c r="CA6250" s="109"/>
      <c r="CB6250"/>
      <c r="CG6250" s="71"/>
      <c r="EK6250" s="160"/>
    </row>
    <row r="6251" spans="78:141">
      <c r="BZ6251" s="14"/>
      <c r="CA6251" s="109"/>
      <c r="CB6251"/>
      <c r="CG6251" s="71"/>
      <c r="EK6251" s="160"/>
    </row>
    <row r="6252" spans="78:141">
      <c r="BZ6252" s="14"/>
      <c r="CA6252" s="109"/>
      <c r="CB6252"/>
      <c r="CG6252" s="71"/>
      <c r="EK6252" s="160"/>
    </row>
    <row r="6253" spans="78:141">
      <c r="BZ6253" s="14"/>
      <c r="CA6253" s="109"/>
      <c r="CB6253"/>
      <c r="CG6253" s="71"/>
      <c r="EK6253" s="160"/>
    </row>
    <row r="6254" spans="78:141">
      <c r="BZ6254" s="14"/>
      <c r="CA6254" s="109"/>
      <c r="CB6254"/>
      <c r="CG6254" s="71"/>
      <c r="EK6254" s="160"/>
    </row>
    <row r="6255" spans="78:141">
      <c r="BZ6255" s="14"/>
      <c r="CA6255" s="109"/>
      <c r="CB6255"/>
      <c r="CG6255" s="71"/>
      <c r="EK6255" s="160"/>
    </row>
    <row r="6256" spans="78:141">
      <c r="BZ6256" s="14"/>
      <c r="CA6256" s="109"/>
      <c r="CB6256"/>
      <c r="CG6256" s="71"/>
      <c r="EK6256" s="160"/>
    </row>
    <row r="6257" spans="78:141">
      <c r="BZ6257" s="14"/>
      <c r="CA6257" s="109"/>
      <c r="CB6257"/>
      <c r="CG6257" s="71"/>
      <c r="EK6257" s="160"/>
    </row>
    <row r="6258" spans="78:141">
      <c r="BZ6258" s="14"/>
      <c r="CA6258" s="109"/>
      <c r="CB6258"/>
      <c r="CG6258" s="71"/>
      <c r="EK6258" s="160"/>
    </row>
    <row r="6259" spans="78:141">
      <c r="BZ6259" s="14"/>
      <c r="CA6259" s="109"/>
      <c r="CB6259"/>
      <c r="CG6259" s="71"/>
      <c r="EK6259" s="160"/>
    </row>
    <row r="6260" spans="78:141">
      <c r="BZ6260" s="14"/>
      <c r="CA6260" s="109"/>
      <c r="CB6260"/>
      <c r="CG6260" s="71"/>
      <c r="EK6260" s="160"/>
    </row>
    <row r="6261" spans="78:141">
      <c r="BZ6261" s="14"/>
      <c r="CA6261" s="109"/>
      <c r="CB6261"/>
      <c r="CG6261" s="71"/>
      <c r="EK6261" s="160"/>
    </row>
    <row r="6262" spans="78:141">
      <c r="BZ6262" s="14"/>
      <c r="CA6262" s="109"/>
      <c r="CB6262"/>
      <c r="CG6262" s="71"/>
      <c r="EK6262" s="160"/>
    </row>
    <row r="6263" spans="78:141">
      <c r="BZ6263" s="14"/>
      <c r="CA6263" s="109"/>
      <c r="CB6263"/>
      <c r="CG6263" s="71"/>
      <c r="EK6263" s="160"/>
    </row>
    <row r="6264" spans="78:141">
      <c r="BZ6264" s="14"/>
      <c r="CA6264" s="109"/>
      <c r="CB6264"/>
      <c r="CG6264" s="71"/>
      <c r="EK6264" s="160"/>
    </row>
    <row r="6265" spans="78:141">
      <c r="BZ6265" s="14"/>
      <c r="CA6265" s="109"/>
      <c r="CB6265"/>
      <c r="CG6265" s="71"/>
      <c r="EK6265" s="160"/>
    </row>
    <row r="6266" spans="78:141">
      <c r="BZ6266" s="14"/>
      <c r="CA6266" s="109"/>
      <c r="CB6266"/>
      <c r="CG6266" s="71"/>
      <c r="EK6266" s="160"/>
    </row>
    <row r="6267" spans="78:141">
      <c r="BZ6267" s="14"/>
      <c r="CA6267" s="109"/>
      <c r="CB6267"/>
      <c r="CG6267" s="71"/>
      <c r="EK6267" s="160"/>
    </row>
    <row r="6268" spans="78:141">
      <c r="BZ6268" s="14"/>
      <c r="CA6268" s="109"/>
      <c r="CB6268"/>
      <c r="CG6268" s="71"/>
      <c r="EK6268" s="160"/>
    </row>
    <row r="6269" spans="78:141">
      <c r="BZ6269" s="14"/>
      <c r="CA6269" s="109"/>
      <c r="CB6269"/>
      <c r="CG6269" s="71"/>
      <c r="EK6269" s="160"/>
    </row>
    <row r="6270" spans="78:141">
      <c r="BZ6270" s="14"/>
      <c r="CA6270" s="109"/>
      <c r="CB6270"/>
      <c r="CG6270" s="71"/>
      <c r="EK6270" s="160"/>
    </row>
    <row r="6271" spans="78:141">
      <c r="BZ6271" s="14"/>
      <c r="CA6271" s="109"/>
      <c r="CB6271"/>
      <c r="CG6271" s="71"/>
      <c r="EK6271" s="160"/>
    </row>
    <row r="6272" spans="78:141">
      <c r="BZ6272" s="14"/>
      <c r="CA6272" s="109"/>
      <c r="CB6272"/>
      <c r="CG6272" s="71"/>
      <c r="EK6272" s="160"/>
    </row>
    <row r="6273" spans="78:141">
      <c r="BZ6273" s="14"/>
      <c r="CA6273" s="109"/>
      <c r="CB6273"/>
      <c r="CG6273" s="71"/>
      <c r="EK6273" s="160"/>
    </row>
    <row r="6274" spans="78:141">
      <c r="BZ6274" s="14"/>
      <c r="CA6274" s="109"/>
      <c r="CB6274"/>
      <c r="CG6274" s="71"/>
      <c r="EK6274" s="160"/>
    </row>
    <row r="6275" spans="78:141">
      <c r="BZ6275" s="14"/>
      <c r="CA6275" s="109"/>
      <c r="CB6275"/>
      <c r="CG6275" s="71"/>
      <c r="EK6275" s="160"/>
    </row>
    <row r="6276" spans="78:141">
      <c r="BZ6276" s="14"/>
      <c r="CA6276" s="109"/>
      <c r="CB6276"/>
      <c r="CG6276" s="71"/>
      <c r="EK6276" s="160"/>
    </row>
    <row r="6277" spans="78:141">
      <c r="BZ6277" s="14"/>
      <c r="CA6277" s="109"/>
      <c r="CB6277"/>
      <c r="CG6277" s="71"/>
      <c r="EK6277" s="160"/>
    </row>
    <row r="6278" spans="78:141">
      <c r="BZ6278" s="14"/>
      <c r="CA6278" s="109"/>
      <c r="CB6278"/>
      <c r="CG6278" s="71"/>
      <c r="EK6278" s="160"/>
    </row>
    <row r="6279" spans="78:141">
      <c r="BZ6279" s="14"/>
      <c r="CA6279" s="109"/>
      <c r="CB6279"/>
      <c r="CG6279" s="71"/>
      <c r="EK6279" s="160"/>
    </row>
    <row r="6280" spans="78:141">
      <c r="BZ6280" s="14"/>
      <c r="CA6280" s="109"/>
      <c r="CB6280"/>
      <c r="CG6280" s="71"/>
      <c r="EK6280" s="160"/>
    </row>
    <row r="6281" spans="78:141">
      <c r="BZ6281" s="14"/>
      <c r="CA6281" s="109"/>
      <c r="CB6281"/>
      <c r="CG6281" s="71"/>
      <c r="EK6281" s="160"/>
    </row>
    <row r="6282" spans="78:141">
      <c r="BZ6282" s="14"/>
      <c r="CA6282" s="109"/>
      <c r="CB6282"/>
      <c r="CG6282" s="71"/>
      <c r="EK6282" s="160"/>
    </row>
    <row r="6283" spans="78:141">
      <c r="BZ6283" s="14"/>
      <c r="CA6283" s="109"/>
      <c r="CB6283"/>
      <c r="CG6283" s="71"/>
      <c r="EK6283" s="160"/>
    </row>
    <row r="6284" spans="78:141">
      <c r="BZ6284" s="14"/>
      <c r="CA6284" s="109"/>
      <c r="CB6284"/>
      <c r="CG6284" s="71"/>
      <c r="EK6284" s="160"/>
    </row>
    <row r="6285" spans="78:141">
      <c r="BZ6285" s="14"/>
      <c r="CA6285" s="109"/>
      <c r="CB6285"/>
      <c r="CG6285" s="71"/>
      <c r="EK6285" s="160"/>
    </row>
    <row r="6286" spans="78:141">
      <c r="BZ6286" s="14"/>
      <c r="CA6286" s="109"/>
      <c r="CB6286"/>
      <c r="CG6286" s="71"/>
      <c r="EK6286" s="160"/>
    </row>
    <row r="6287" spans="78:141">
      <c r="BZ6287" s="14"/>
      <c r="CA6287" s="109"/>
      <c r="CB6287"/>
      <c r="CG6287" s="71"/>
      <c r="EK6287" s="160"/>
    </row>
    <row r="6288" spans="78:141">
      <c r="BZ6288" s="14"/>
      <c r="CA6288" s="109"/>
      <c r="CB6288"/>
      <c r="CG6288" s="71"/>
      <c r="EK6288" s="160"/>
    </row>
    <row r="6289" spans="78:141">
      <c r="BZ6289" s="14"/>
      <c r="CA6289" s="109"/>
      <c r="CB6289"/>
      <c r="CG6289" s="71"/>
      <c r="EK6289" s="160"/>
    </row>
    <row r="6290" spans="78:141">
      <c r="BZ6290" s="14"/>
      <c r="CA6290" s="109"/>
      <c r="CB6290"/>
      <c r="CG6290" s="71"/>
      <c r="EK6290" s="160"/>
    </row>
    <row r="6291" spans="78:141">
      <c r="BZ6291" s="14"/>
      <c r="CA6291" s="109"/>
      <c r="CB6291"/>
      <c r="CG6291" s="71"/>
      <c r="EK6291" s="160"/>
    </row>
    <row r="6292" spans="78:141">
      <c r="BZ6292" s="14"/>
      <c r="CA6292" s="109"/>
      <c r="CB6292"/>
      <c r="CG6292" s="71"/>
      <c r="EK6292" s="160"/>
    </row>
    <row r="6293" spans="78:141">
      <c r="BZ6293" s="14"/>
      <c r="CA6293" s="109"/>
      <c r="CB6293"/>
      <c r="CG6293" s="71"/>
      <c r="EK6293" s="160"/>
    </row>
    <row r="6294" spans="78:141">
      <c r="BZ6294" s="14"/>
      <c r="CA6294" s="109"/>
      <c r="CB6294"/>
      <c r="CG6294" s="71"/>
      <c r="EK6294" s="160"/>
    </row>
    <row r="6295" spans="78:141">
      <c r="BZ6295" s="14"/>
      <c r="CA6295" s="109"/>
      <c r="CB6295"/>
      <c r="CG6295" s="71"/>
      <c r="EK6295" s="160"/>
    </row>
    <row r="6296" spans="78:141">
      <c r="BZ6296" s="14"/>
      <c r="CA6296" s="109"/>
      <c r="CB6296"/>
      <c r="CG6296" s="71"/>
      <c r="EK6296" s="160"/>
    </row>
    <row r="6297" spans="78:141">
      <c r="BZ6297" s="14"/>
      <c r="CA6297" s="109"/>
      <c r="CB6297"/>
      <c r="CG6297" s="71"/>
      <c r="EK6297" s="160"/>
    </row>
    <row r="6298" spans="78:141">
      <c r="BZ6298" s="14"/>
      <c r="CA6298" s="109"/>
      <c r="CB6298"/>
      <c r="CG6298" s="71"/>
      <c r="EK6298" s="160"/>
    </row>
    <row r="6299" spans="78:141">
      <c r="BZ6299" s="14"/>
      <c r="CA6299" s="109"/>
      <c r="CB6299"/>
      <c r="CG6299" s="71"/>
      <c r="EK6299" s="160"/>
    </row>
    <row r="6300" spans="78:141">
      <c r="BZ6300" s="14"/>
      <c r="CA6300" s="109"/>
      <c r="CB6300"/>
      <c r="CG6300" s="71"/>
      <c r="EK6300" s="160"/>
    </row>
    <row r="6301" spans="78:141">
      <c r="BZ6301" s="14"/>
      <c r="CA6301" s="109"/>
      <c r="CB6301"/>
      <c r="CG6301" s="71"/>
      <c r="EK6301" s="160"/>
    </row>
    <row r="6302" spans="78:141">
      <c r="BZ6302" s="14"/>
      <c r="CA6302" s="109"/>
      <c r="CB6302"/>
      <c r="CG6302" s="71"/>
      <c r="EK6302" s="160"/>
    </row>
    <row r="6303" spans="78:141">
      <c r="BZ6303" s="14"/>
      <c r="CA6303" s="109"/>
      <c r="CB6303"/>
      <c r="CG6303" s="71"/>
      <c r="EK6303" s="160"/>
    </row>
    <row r="6304" spans="78:141">
      <c r="BZ6304" s="14"/>
      <c r="CA6304" s="109"/>
      <c r="CB6304"/>
      <c r="CG6304" s="71"/>
      <c r="EK6304" s="160"/>
    </row>
    <row r="6305" spans="78:141">
      <c r="BZ6305" s="14"/>
      <c r="CA6305" s="109"/>
      <c r="CB6305"/>
      <c r="CG6305" s="71"/>
      <c r="EK6305" s="160"/>
    </row>
    <row r="6306" spans="78:141">
      <c r="BZ6306" s="14"/>
      <c r="CA6306" s="109"/>
      <c r="CB6306"/>
      <c r="CG6306" s="71"/>
      <c r="EK6306" s="160"/>
    </row>
    <row r="6307" spans="78:141">
      <c r="BZ6307" s="14"/>
      <c r="CA6307" s="109"/>
      <c r="CB6307"/>
      <c r="CG6307" s="71"/>
      <c r="EK6307" s="160"/>
    </row>
    <row r="6308" spans="78:141">
      <c r="BZ6308" s="14"/>
      <c r="CA6308" s="109"/>
      <c r="CB6308"/>
      <c r="CG6308" s="71"/>
      <c r="EK6308" s="160"/>
    </row>
    <row r="6309" spans="78:141">
      <c r="BZ6309" s="14"/>
      <c r="CA6309" s="109"/>
      <c r="CB6309"/>
      <c r="CG6309" s="71"/>
      <c r="EK6309" s="160"/>
    </row>
    <row r="6310" spans="78:141">
      <c r="BZ6310" s="14"/>
      <c r="CA6310" s="109"/>
      <c r="CB6310"/>
      <c r="CG6310" s="71"/>
      <c r="EK6310" s="160"/>
    </row>
    <row r="6311" spans="78:141">
      <c r="BZ6311" s="14"/>
      <c r="CA6311" s="109"/>
      <c r="CB6311"/>
      <c r="CG6311" s="71"/>
      <c r="EK6311" s="160"/>
    </row>
    <row r="6312" spans="78:141">
      <c r="BZ6312" s="14"/>
      <c r="CA6312" s="109"/>
      <c r="CB6312"/>
      <c r="CG6312" s="71"/>
      <c r="EK6312" s="160"/>
    </row>
    <row r="6313" spans="78:141">
      <c r="BZ6313" s="14"/>
      <c r="CA6313" s="109"/>
      <c r="CB6313"/>
      <c r="CG6313" s="71"/>
      <c r="EK6313" s="160"/>
    </row>
    <row r="6314" spans="78:141">
      <c r="BZ6314" s="14"/>
      <c r="CA6314" s="109"/>
      <c r="CB6314"/>
      <c r="CG6314" s="71"/>
      <c r="EK6314" s="160"/>
    </row>
    <row r="6315" spans="78:141">
      <c r="BZ6315" s="14"/>
      <c r="CA6315" s="109"/>
      <c r="CB6315"/>
      <c r="CG6315" s="71"/>
      <c r="EK6315" s="160"/>
    </row>
    <row r="6316" spans="78:141">
      <c r="BZ6316" s="14"/>
      <c r="CA6316" s="109"/>
      <c r="CB6316"/>
      <c r="CG6316" s="71"/>
      <c r="EK6316" s="160"/>
    </row>
    <row r="6317" spans="78:141">
      <c r="BZ6317" s="14"/>
      <c r="CA6317" s="109"/>
      <c r="CB6317"/>
      <c r="CG6317" s="71"/>
      <c r="EK6317" s="160"/>
    </row>
    <row r="6318" spans="78:141">
      <c r="BZ6318" s="14"/>
      <c r="CA6318" s="109"/>
      <c r="CB6318"/>
      <c r="CG6318" s="71"/>
      <c r="EK6318" s="160"/>
    </row>
    <row r="6319" spans="78:141">
      <c r="BZ6319" s="14"/>
      <c r="CA6319" s="109"/>
      <c r="CB6319"/>
      <c r="CG6319" s="71"/>
      <c r="EK6319" s="160"/>
    </row>
    <row r="6320" spans="78:141">
      <c r="BZ6320" s="14"/>
      <c r="CA6320" s="109"/>
      <c r="CB6320"/>
      <c r="CG6320" s="71"/>
      <c r="EK6320" s="160"/>
    </row>
    <row r="6321" spans="78:141">
      <c r="BZ6321" s="14"/>
      <c r="CA6321" s="109"/>
      <c r="CB6321"/>
      <c r="CG6321" s="71"/>
      <c r="EK6321" s="160"/>
    </row>
    <row r="6322" spans="78:141">
      <c r="BZ6322" s="14"/>
      <c r="CA6322" s="109"/>
      <c r="CB6322"/>
      <c r="CG6322" s="71"/>
      <c r="EK6322" s="160"/>
    </row>
    <row r="6323" spans="78:141">
      <c r="BZ6323" s="14"/>
      <c r="CA6323" s="109"/>
      <c r="CB6323"/>
      <c r="CG6323" s="71"/>
      <c r="EK6323" s="160"/>
    </row>
    <row r="6324" spans="78:141">
      <c r="BZ6324" s="14"/>
      <c r="CA6324" s="109"/>
      <c r="CB6324"/>
      <c r="CG6324" s="71"/>
      <c r="EK6324" s="160"/>
    </row>
    <row r="6325" spans="78:141">
      <c r="BZ6325" s="14"/>
      <c r="CA6325" s="109"/>
      <c r="CB6325"/>
      <c r="CG6325" s="71"/>
      <c r="EK6325" s="160"/>
    </row>
    <row r="6326" spans="78:141">
      <c r="BZ6326" s="14"/>
      <c r="CA6326" s="109"/>
      <c r="CB6326"/>
      <c r="CG6326" s="71"/>
      <c r="EK6326" s="160"/>
    </row>
    <row r="6327" spans="78:141">
      <c r="BZ6327" s="14"/>
      <c r="CA6327" s="109"/>
      <c r="CB6327"/>
      <c r="CG6327" s="71"/>
      <c r="EK6327" s="160"/>
    </row>
    <row r="6328" spans="78:141">
      <c r="BZ6328" s="14"/>
      <c r="CA6328" s="109"/>
      <c r="CB6328"/>
      <c r="CG6328" s="71"/>
      <c r="EK6328" s="160"/>
    </row>
    <row r="6329" spans="78:141">
      <c r="BZ6329" s="14"/>
      <c r="CA6329" s="109"/>
      <c r="CB6329"/>
      <c r="CG6329" s="71"/>
      <c r="EK6329" s="160"/>
    </row>
    <row r="6330" spans="78:141">
      <c r="BZ6330" s="14"/>
      <c r="CA6330" s="109"/>
      <c r="CB6330"/>
      <c r="CG6330" s="71"/>
      <c r="EK6330" s="160"/>
    </row>
    <row r="6331" spans="78:141">
      <c r="BZ6331" s="14"/>
      <c r="CA6331" s="109"/>
      <c r="CB6331"/>
      <c r="CG6331" s="71"/>
      <c r="EK6331" s="160"/>
    </row>
    <row r="6332" spans="78:141">
      <c r="BZ6332" s="14"/>
      <c r="CA6332" s="109"/>
      <c r="CB6332"/>
      <c r="CG6332" s="71"/>
      <c r="EK6332" s="160"/>
    </row>
    <row r="6333" spans="78:141">
      <c r="BZ6333" s="14"/>
      <c r="CA6333" s="109"/>
      <c r="CB6333"/>
      <c r="CG6333" s="71"/>
      <c r="EK6333" s="160"/>
    </row>
    <row r="6334" spans="78:141">
      <c r="BZ6334" s="14"/>
      <c r="CA6334" s="109"/>
      <c r="CB6334"/>
      <c r="CG6334" s="71"/>
      <c r="EK6334" s="160"/>
    </row>
    <row r="6335" spans="78:141">
      <c r="BZ6335" s="14"/>
      <c r="CA6335" s="109"/>
      <c r="CB6335"/>
      <c r="CG6335" s="71"/>
      <c r="EK6335" s="160"/>
    </row>
    <row r="6336" spans="78:141">
      <c r="BZ6336" s="14"/>
      <c r="CA6336" s="109"/>
      <c r="CB6336"/>
      <c r="CG6336" s="71"/>
      <c r="EK6336" s="160"/>
    </row>
    <row r="6337" spans="78:141">
      <c r="BZ6337" s="14"/>
      <c r="CA6337" s="109"/>
      <c r="CB6337"/>
      <c r="CG6337" s="71"/>
      <c r="EK6337" s="160"/>
    </row>
    <row r="6338" spans="78:141">
      <c r="BZ6338" s="14"/>
      <c r="CA6338" s="109"/>
      <c r="CB6338"/>
      <c r="CG6338" s="71"/>
      <c r="EK6338" s="160"/>
    </row>
    <row r="6339" spans="78:141">
      <c r="BZ6339" s="14"/>
      <c r="CA6339" s="109"/>
      <c r="CB6339"/>
      <c r="CG6339" s="71"/>
      <c r="EK6339" s="160"/>
    </row>
    <row r="6340" spans="78:141">
      <c r="BZ6340" s="14"/>
      <c r="CA6340" s="109"/>
      <c r="CB6340"/>
      <c r="CG6340" s="71"/>
      <c r="EK6340" s="160"/>
    </row>
    <row r="6341" spans="78:141">
      <c r="BZ6341" s="14"/>
      <c r="CA6341" s="109"/>
      <c r="CB6341"/>
      <c r="CG6341" s="71"/>
      <c r="EK6341" s="160"/>
    </row>
    <row r="6342" spans="78:141">
      <c r="BZ6342" s="14"/>
      <c r="CA6342" s="109"/>
      <c r="CB6342"/>
      <c r="CG6342" s="71"/>
      <c r="EK6342" s="160"/>
    </row>
    <row r="6343" spans="78:141">
      <c r="BZ6343" s="14"/>
      <c r="CA6343" s="109"/>
      <c r="CB6343"/>
      <c r="CG6343" s="71"/>
      <c r="EK6343" s="160"/>
    </row>
    <row r="6344" spans="78:141">
      <c r="BZ6344" s="14"/>
      <c r="CA6344" s="109"/>
      <c r="CB6344"/>
      <c r="CG6344" s="71"/>
      <c r="EK6344" s="160"/>
    </row>
    <row r="6345" spans="78:141">
      <c r="BZ6345" s="14"/>
      <c r="CA6345" s="109"/>
      <c r="CB6345"/>
      <c r="CG6345" s="71"/>
      <c r="EK6345" s="160"/>
    </row>
    <row r="6346" spans="78:141">
      <c r="BZ6346" s="14"/>
      <c r="CA6346" s="109"/>
      <c r="CB6346"/>
      <c r="CG6346" s="71"/>
      <c r="EK6346" s="160"/>
    </row>
    <row r="6347" spans="78:141">
      <c r="BZ6347" s="14"/>
      <c r="CA6347" s="109"/>
      <c r="CB6347"/>
      <c r="CG6347" s="71"/>
      <c r="EK6347" s="160"/>
    </row>
    <row r="6348" spans="78:141">
      <c r="BZ6348" s="14"/>
      <c r="CA6348" s="109"/>
      <c r="CB6348"/>
      <c r="CG6348" s="71"/>
      <c r="EK6348" s="160"/>
    </row>
    <row r="6349" spans="78:141">
      <c r="BZ6349" s="14"/>
      <c r="CA6349" s="109"/>
      <c r="CB6349"/>
      <c r="CG6349" s="71"/>
      <c r="EK6349" s="160"/>
    </row>
    <row r="6350" spans="78:141">
      <c r="BZ6350" s="14"/>
      <c r="CA6350" s="109"/>
      <c r="CB6350"/>
      <c r="CG6350" s="71"/>
      <c r="EK6350" s="160"/>
    </row>
    <row r="6351" spans="78:141">
      <c r="BZ6351" s="14"/>
      <c r="CA6351" s="109"/>
      <c r="CB6351"/>
      <c r="CG6351" s="71"/>
      <c r="EK6351" s="160"/>
    </row>
    <row r="6352" spans="78:141">
      <c r="BZ6352" s="14"/>
      <c r="CA6352" s="109"/>
      <c r="CB6352"/>
      <c r="CG6352" s="71"/>
      <c r="EK6352" s="160"/>
    </row>
    <row r="6353" spans="78:141">
      <c r="BZ6353" s="14"/>
      <c r="CA6353" s="109"/>
      <c r="CB6353"/>
      <c r="CG6353" s="71"/>
      <c r="EK6353" s="160"/>
    </row>
    <row r="6354" spans="78:141">
      <c r="BZ6354" s="14"/>
      <c r="CA6354" s="109"/>
      <c r="CB6354"/>
      <c r="CG6354" s="71"/>
      <c r="EK6354" s="160"/>
    </row>
    <row r="6355" spans="78:141">
      <c r="BZ6355" s="14"/>
      <c r="CA6355" s="109"/>
      <c r="CB6355"/>
      <c r="CG6355" s="71"/>
      <c r="EK6355" s="160"/>
    </row>
    <row r="6356" spans="78:141">
      <c r="BZ6356" s="14"/>
      <c r="CA6356" s="109"/>
      <c r="CB6356"/>
      <c r="CG6356" s="71"/>
      <c r="EK6356" s="160"/>
    </row>
    <row r="6357" spans="78:141">
      <c r="BZ6357" s="14"/>
      <c r="CA6357" s="109"/>
      <c r="CB6357"/>
      <c r="CG6357" s="71"/>
      <c r="EK6357" s="160"/>
    </row>
    <row r="6358" spans="78:141">
      <c r="BZ6358" s="14"/>
      <c r="CA6358" s="109"/>
      <c r="CB6358"/>
      <c r="CG6358" s="71"/>
      <c r="EK6358" s="160"/>
    </row>
    <row r="6359" spans="78:141">
      <c r="BZ6359" s="14"/>
      <c r="CA6359" s="109"/>
      <c r="CB6359"/>
      <c r="CG6359" s="71"/>
      <c r="EK6359" s="160"/>
    </row>
    <row r="6360" spans="78:141">
      <c r="BZ6360" s="14"/>
      <c r="CA6360" s="109"/>
      <c r="CB6360"/>
      <c r="CG6360" s="71"/>
      <c r="EK6360" s="160"/>
    </row>
    <row r="6361" spans="78:141">
      <c r="BZ6361" s="14"/>
      <c r="CA6361" s="109"/>
      <c r="CB6361"/>
      <c r="CG6361" s="71"/>
      <c r="EK6361" s="160"/>
    </row>
    <row r="6362" spans="78:141">
      <c r="BZ6362" s="14"/>
      <c r="CA6362" s="109"/>
      <c r="CB6362"/>
      <c r="CG6362" s="71"/>
      <c r="EK6362" s="160"/>
    </row>
    <row r="6363" spans="78:141">
      <c r="BZ6363" s="14"/>
      <c r="CA6363" s="109"/>
      <c r="CB6363"/>
      <c r="CG6363" s="71"/>
      <c r="EK6363" s="160"/>
    </row>
    <row r="6364" spans="78:141">
      <c r="BZ6364" s="14"/>
      <c r="CA6364" s="109"/>
      <c r="CB6364"/>
      <c r="CG6364" s="71"/>
      <c r="EK6364" s="160"/>
    </row>
    <row r="6365" spans="78:141">
      <c r="BZ6365" s="14"/>
      <c r="CA6365" s="109"/>
      <c r="CB6365"/>
      <c r="CG6365" s="71"/>
      <c r="EK6365" s="160"/>
    </row>
    <row r="6366" spans="78:141">
      <c r="BZ6366" s="14"/>
      <c r="CA6366" s="109"/>
      <c r="CB6366"/>
      <c r="CG6366" s="71"/>
      <c r="EK6366" s="160"/>
    </row>
    <row r="6367" spans="78:141">
      <c r="BZ6367" s="14"/>
      <c r="CA6367" s="109"/>
      <c r="CB6367"/>
      <c r="CG6367" s="71"/>
      <c r="EK6367" s="160"/>
    </row>
    <row r="6368" spans="78:141">
      <c r="BZ6368" s="14"/>
      <c r="CA6368" s="109"/>
      <c r="CB6368"/>
      <c r="CG6368" s="71"/>
      <c r="EK6368" s="160"/>
    </row>
    <row r="6369" spans="78:141">
      <c r="BZ6369" s="14"/>
      <c r="CA6369" s="109"/>
      <c r="CB6369"/>
      <c r="CG6369" s="71"/>
      <c r="EK6369" s="160"/>
    </row>
    <row r="6370" spans="78:141">
      <c r="BZ6370" s="14"/>
      <c r="CA6370" s="109"/>
      <c r="CB6370"/>
      <c r="CG6370" s="71"/>
      <c r="EK6370" s="160"/>
    </row>
    <row r="6371" spans="78:141">
      <c r="BZ6371" s="14"/>
      <c r="CA6371" s="109"/>
      <c r="CB6371"/>
      <c r="CG6371" s="71"/>
      <c r="EK6371" s="160"/>
    </row>
    <row r="6372" spans="78:141">
      <c r="BZ6372" s="14"/>
      <c r="CA6372" s="109"/>
      <c r="CB6372"/>
      <c r="CG6372" s="71"/>
      <c r="EK6372" s="160"/>
    </row>
    <row r="6373" spans="78:141">
      <c r="BZ6373" s="14"/>
      <c r="CA6373" s="109"/>
      <c r="CB6373"/>
      <c r="CG6373" s="71"/>
      <c r="EK6373" s="160"/>
    </row>
    <row r="6374" spans="78:141">
      <c r="BZ6374" s="14"/>
      <c r="CA6374" s="109"/>
      <c r="CB6374"/>
      <c r="CG6374" s="71"/>
      <c r="EK6374" s="160"/>
    </row>
    <row r="6375" spans="78:141">
      <c r="BZ6375" s="14"/>
      <c r="CA6375" s="109"/>
      <c r="CB6375"/>
      <c r="CG6375" s="71"/>
      <c r="EK6375" s="160"/>
    </row>
    <row r="6376" spans="78:141">
      <c r="BZ6376" s="14"/>
      <c r="CA6376" s="109"/>
      <c r="CB6376"/>
      <c r="CG6376" s="71"/>
      <c r="EK6376" s="160"/>
    </row>
    <row r="6377" spans="78:141">
      <c r="BZ6377" s="14"/>
      <c r="CA6377" s="109"/>
      <c r="CB6377"/>
      <c r="CG6377" s="71"/>
      <c r="EK6377" s="160"/>
    </row>
    <row r="6378" spans="78:141">
      <c r="BZ6378" s="14"/>
      <c r="CA6378" s="109"/>
      <c r="CB6378"/>
      <c r="CG6378" s="71"/>
      <c r="EK6378" s="160"/>
    </row>
    <row r="6379" spans="78:141">
      <c r="BZ6379" s="14"/>
      <c r="CA6379" s="109"/>
      <c r="CB6379"/>
      <c r="CG6379" s="71"/>
      <c r="EK6379" s="160"/>
    </row>
    <row r="6380" spans="78:141">
      <c r="BZ6380" s="14"/>
      <c r="CA6380" s="109"/>
      <c r="CB6380"/>
      <c r="CG6380" s="71"/>
      <c r="EK6380" s="160"/>
    </row>
    <row r="6381" spans="78:141">
      <c r="BZ6381" s="14"/>
      <c r="CA6381" s="109"/>
      <c r="CB6381"/>
      <c r="CG6381" s="71"/>
      <c r="EK6381" s="160"/>
    </row>
    <row r="6382" spans="78:141">
      <c r="BZ6382" s="14"/>
      <c r="CA6382" s="109"/>
      <c r="CB6382"/>
      <c r="CG6382" s="71"/>
      <c r="EK6382" s="160"/>
    </row>
    <row r="6383" spans="78:141">
      <c r="BZ6383" s="14"/>
      <c r="CA6383" s="109"/>
      <c r="CB6383"/>
      <c r="CG6383" s="71"/>
      <c r="EK6383" s="160"/>
    </row>
    <row r="6384" spans="78:141">
      <c r="BZ6384" s="14"/>
      <c r="CA6384" s="109"/>
      <c r="CB6384"/>
      <c r="CG6384" s="71"/>
      <c r="EK6384" s="160"/>
    </row>
    <row r="6385" spans="78:141">
      <c r="BZ6385" s="14"/>
      <c r="CA6385" s="109"/>
      <c r="CB6385"/>
      <c r="CG6385" s="71"/>
      <c r="EK6385" s="160"/>
    </row>
    <row r="6386" spans="78:141">
      <c r="BZ6386" s="14"/>
      <c r="CA6386" s="109"/>
      <c r="CB6386"/>
      <c r="CG6386" s="71"/>
      <c r="EK6386" s="160"/>
    </row>
    <row r="6387" spans="78:141">
      <c r="BZ6387" s="14"/>
      <c r="CA6387" s="109"/>
      <c r="CB6387"/>
      <c r="CG6387" s="71"/>
      <c r="EK6387" s="160"/>
    </row>
    <row r="6388" spans="78:141">
      <c r="BZ6388" s="14"/>
      <c r="CA6388" s="109"/>
      <c r="CB6388"/>
      <c r="CG6388" s="71"/>
      <c r="EK6388" s="160"/>
    </row>
    <row r="6389" spans="78:141">
      <c r="BZ6389" s="14"/>
      <c r="CA6389" s="109"/>
      <c r="CB6389"/>
      <c r="CG6389" s="71"/>
      <c r="EK6389" s="160"/>
    </row>
    <row r="6390" spans="78:141">
      <c r="BZ6390" s="14"/>
      <c r="CA6390" s="109"/>
      <c r="CB6390"/>
      <c r="CG6390" s="71"/>
      <c r="EK6390" s="160"/>
    </row>
    <row r="6391" spans="78:141">
      <c r="BZ6391" s="14"/>
      <c r="CA6391" s="109"/>
      <c r="CB6391"/>
      <c r="CG6391" s="71"/>
      <c r="EK6391" s="160"/>
    </row>
    <row r="6392" spans="78:141">
      <c r="BZ6392" s="14"/>
      <c r="CA6392" s="109"/>
      <c r="CB6392"/>
      <c r="CG6392" s="71"/>
      <c r="EK6392" s="160"/>
    </row>
    <row r="6393" spans="78:141">
      <c r="BZ6393" s="14"/>
      <c r="CA6393" s="109"/>
      <c r="CB6393"/>
      <c r="CG6393" s="71"/>
      <c r="EK6393" s="160"/>
    </row>
    <row r="6394" spans="78:141">
      <c r="BZ6394" s="14"/>
      <c r="CA6394" s="109"/>
      <c r="CB6394"/>
      <c r="CG6394" s="71"/>
      <c r="EK6394" s="160"/>
    </row>
    <row r="6395" spans="78:141">
      <c r="BZ6395" s="14"/>
      <c r="CA6395" s="109"/>
      <c r="CB6395"/>
      <c r="CG6395" s="71"/>
      <c r="EK6395" s="160"/>
    </row>
    <row r="6396" spans="78:141">
      <c r="BZ6396" s="14"/>
      <c r="CA6396" s="109"/>
      <c r="CB6396"/>
      <c r="CG6396" s="71"/>
      <c r="EK6396" s="160"/>
    </row>
    <row r="6397" spans="78:141">
      <c r="BZ6397" s="14"/>
      <c r="CA6397" s="109"/>
      <c r="CB6397"/>
      <c r="CG6397" s="71"/>
      <c r="EK6397" s="160"/>
    </row>
    <row r="6398" spans="78:141">
      <c r="BZ6398" s="14"/>
      <c r="CA6398" s="109"/>
      <c r="CB6398"/>
      <c r="CG6398" s="71"/>
      <c r="EK6398" s="160"/>
    </row>
    <row r="6399" spans="78:141">
      <c r="BZ6399" s="14"/>
      <c r="CA6399" s="109"/>
      <c r="CB6399"/>
      <c r="CG6399" s="71"/>
      <c r="EK6399" s="160"/>
    </row>
    <row r="6400" spans="78:141">
      <c r="BZ6400" s="14"/>
      <c r="CA6400" s="109"/>
      <c r="CB6400"/>
      <c r="CG6400" s="71"/>
      <c r="EK6400" s="160"/>
    </row>
    <row r="6401" spans="78:141">
      <c r="BZ6401" s="14"/>
      <c r="CA6401" s="109"/>
      <c r="CB6401"/>
      <c r="CG6401" s="71"/>
      <c r="EK6401" s="160"/>
    </row>
    <row r="6402" spans="78:141">
      <c r="BZ6402" s="14"/>
      <c r="CA6402" s="109"/>
      <c r="CB6402"/>
      <c r="CG6402" s="71"/>
      <c r="EK6402" s="160"/>
    </row>
    <row r="6403" spans="78:141">
      <c r="BZ6403" s="14"/>
      <c r="CA6403" s="109"/>
      <c r="CB6403"/>
      <c r="CG6403" s="71"/>
      <c r="EK6403" s="160"/>
    </row>
    <row r="6404" spans="78:141">
      <c r="BZ6404" s="14"/>
      <c r="CA6404" s="109"/>
      <c r="CB6404"/>
      <c r="CG6404" s="71"/>
      <c r="EK6404" s="160"/>
    </row>
    <row r="6405" spans="78:141">
      <c r="BZ6405" s="14"/>
      <c r="CA6405" s="109"/>
      <c r="CB6405"/>
      <c r="CG6405" s="71"/>
      <c r="EK6405" s="160"/>
    </row>
    <row r="6406" spans="78:141">
      <c r="BZ6406" s="14"/>
      <c r="CA6406" s="109"/>
      <c r="CB6406"/>
      <c r="CG6406" s="71"/>
      <c r="EK6406" s="160"/>
    </row>
    <row r="6407" spans="78:141">
      <c r="BZ6407" s="14"/>
      <c r="CA6407" s="109"/>
      <c r="CB6407"/>
      <c r="CG6407" s="71"/>
      <c r="EK6407" s="160"/>
    </row>
    <row r="6408" spans="78:141">
      <c r="BZ6408" s="14"/>
      <c r="CA6408" s="109"/>
      <c r="CB6408"/>
      <c r="CG6408" s="71"/>
      <c r="EK6408" s="160"/>
    </row>
    <row r="6409" spans="78:141">
      <c r="BZ6409" s="14"/>
      <c r="CA6409" s="109"/>
      <c r="CB6409"/>
      <c r="CG6409" s="71"/>
      <c r="EK6409" s="160"/>
    </row>
    <row r="6410" spans="78:141">
      <c r="BZ6410" s="14"/>
      <c r="CA6410" s="109"/>
      <c r="CB6410"/>
      <c r="CG6410" s="71"/>
      <c r="EK6410" s="160"/>
    </row>
    <row r="6411" spans="78:141">
      <c r="BZ6411" s="14"/>
      <c r="CA6411" s="109"/>
      <c r="CB6411"/>
      <c r="CG6411" s="71"/>
      <c r="EK6411" s="160"/>
    </row>
    <row r="6412" spans="78:141">
      <c r="BZ6412" s="14"/>
      <c r="CA6412" s="109"/>
      <c r="CB6412"/>
      <c r="CG6412" s="71"/>
      <c r="EK6412" s="160"/>
    </row>
    <row r="6413" spans="78:141">
      <c r="BZ6413" s="14"/>
      <c r="CA6413" s="109"/>
      <c r="CB6413"/>
      <c r="CG6413" s="71"/>
      <c r="EK6413" s="160"/>
    </row>
    <row r="6414" spans="78:141">
      <c r="BZ6414" s="14"/>
      <c r="CA6414" s="109"/>
      <c r="CB6414"/>
      <c r="CG6414" s="71"/>
      <c r="EK6414" s="160"/>
    </row>
    <row r="6415" spans="78:141">
      <c r="BZ6415" s="14"/>
      <c r="CA6415" s="109"/>
      <c r="CB6415"/>
      <c r="CG6415" s="71"/>
      <c r="EK6415" s="160"/>
    </row>
    <row r="6416" spans="78:141">
      <c r="BZ6416" s="14"/>
      <c r="CA6416" s="109"/>
      <c r="CB6416"/>
      <c r="CG6416" s="71"/>
      <c r="EK6416" s="160"/>
    </row>
    <row r="6417" spans="78:141">
      <c r="BZ6417" s="14"/>
      <c r="CA6417" s="109"/>
      <c r="CB6417"/>
      <c r="CG6417" s="71"/>
      <c r="EK6417" s="160"/>
    </row>
    <row r="6418" spans="78:141">
      <c r="BZ6418" s="14"/>
      <c r="CA6418" s="109"/>
      <c r="CB6418"/>
      <c r="CG6418" s="71"/>
      <c r="EK6418" s="160"/>
    </row>
    <row r="6419" spans="78:141">
      <c r="BZ6419" s="14"/>
      <c r="CA6419" s="109"/>
      <c r="CB6419"/>
      <c r="CG6419" s="71"/>
      <c r="EK6419" s="160"/>
    </row>
    <row r="6420" spans="78:141">
      <c r="BZ6420" s="14"/>
      <c r="CA6420" s="109"/>
      <c r="CB6420"/>
      <c r="CG6420" s="71"/>
      <c r="EK6420" s="160"/>
    </row>
    <row r="6421" spans="78:141">
      <c r="BZ6421" s="14"/>
      <c r="CA6421" s="109"/>
      <c r="CB6421"/>
      <c r="CG6421" s="71"/>
      <c r="EK6421" s="160"/>
    </row>
    <row r="6422" spans="78:141">
      <c r="BZ6422" s="14"/>
      <c r="CA6422" s="109"/>
      <c r="CB6422"/>
      <c r="CG6422" s="71"/>
      <c r="EK6422" s="160"/>
    </row>
    <row r="6423" spans="78:141">
      <c r="BZ6423" s="14"/>
      <c r="CA6423" s="109"/>
      <c r="CB6423"/>
      <c r="CG6423" s="71"/>
      <c r="EK6423" s="160"/>
    </row>
    <row r="6424" spans="78:141">
      <c r="BZ6424" s="14"/>
      <c r="CA6424" s="109"/>
      <c r="CB6424"/>
      <c r="CG6424" s="71"/>
      <c r="EK6424" s="160"/>
    </row>
    <row r="6425" spans="78:141">
      <c r="BZ6425" s="14"/>
      <c r="CA6425" s="109"/>
      <c r="CB6425"/>
      <c r="CG6425" s="71"/>
      <c r="EK6425" s="160"/>
    </row>
    <row r="6426" spans="78:141">
      <c r="BZ6426" s="14"/>
      <c r="CA6426" s="109"/>
      <c r="CB6426"/>
      <c r="CG6426" s="71"/>
      <c r="EK6426" s="160"/>
    </row>
    <row r="6427" spans="78:141">
      <c r="BZ6427" s="14"/>
      <c r="CA6427" s="109"/>
      <c r="CB6427"/>
      <c r="CG6427" s="71"/>
      <c r="EK6427" s="160"/>
    </row>
    <row r="6428" spans="78:141">
      <c r="BZ6428" s="14"/>
      <c r="CA6428" s="109"/>
      <c r="CB6428"/>
      <c r="CG6428" s="71"/>
      <c r="EK6428" s="160"/>
    </row>
    <row r="6429" spans="78:141">
      <c r="BZ6429" s="14"/>
      <c r="CA6429" s="109"/>
      <c r="CB6429"/>
      <c r="CG6429" s="71"/>
      <c r="EK6429" s="160"/>
    </row>
    <row r="6430" spans="78:141">
      <c r="BZ6430" s="14"/>
      <c r="CA6430" s="109"/>
      <c r="CB6430"/>
      <c r="CG6430" s="71"/>
      <c r="EK6430" s="160"/>
    </row>
    <row r="6431" spans="78:141">
      <c r="BZ6431" s="14"/>
      <c r="CA6431" s="109"/>
      <c r="CB6431"/>
      <c r="CG6431" s="71"/>
      <c r="EK6431" s="160"/>
    </row>
    <row r="6432" spans="78:141">
      <c r="BZ6432" s="14"/>
      <c r="CA6432" s="109"/>
      <c r="CB6432"/>
      <c r="CG6432" s="71"/>
      <c r="EK6432" s="160"/>
    </row>
    <row r="6433" spans="78:141">
      <c r="BZ6433" s="14"/>
      <c r="CA6433" s="109"/>
      <c r="CB6433"/>
      <c r="CG6433" s="71"/>
      <c r="EK6433" s="160"/>
    </row>
    <row r="6434" spans="78:141">
      <c r="BZ6434" s="14"/>
      <c r="CA6434" s="109"/>
      <c r="CB6434"/>
      <c r="CG6434" s="71"/>
      <c r="EK6434" s="160"/>
    </row>
    <row r="6435" spans="78:141">
      <c r="BZ6435" s="14"/>
      <c r="CA6435" s="109"/>
      <c r="CB6435"/>
      <c r="CG6435" s="71"/>
      <c r="EK6435" s="160"/>
    </row>
    <row r="6436" spans="78:141">
      <c r="BZ6436" s="14"/>
      <c r="CA6436" s="109"/>
      <c r="CB6436"/>
      <c r="CG6436" s="71"/>
      <c r="EK6436" s="160"/>
    </row>
    <row r="6437" spans="78:141">
      <c r="BZ6437" s="14"/>
      <c r="CA6437" s="109"/>
      <c r="CB6437"/>
      <c r="CG6437" s="71"/>
      <c r="EK6437" s="160"/>
    </row>
    <row r="6438" spans="78:141">
      <c r="BZ6438" s="14"/>
      <c r="CA6438" s="109"/>
      <c r="CB6438"/>
      <c r="CG6438" s="71"/>
      <c r="EK6438" s="160"/>
    </row>
    <row r="6439" spans="78:141">
      <c r="BZ6439" s="14"/>
      <c r="CA6439" s="109"/>
      <c r="CB6439"/>
      <c r="CG6439" s="71"/>
      <c r="EK6439" s="160"/>
    </row>
    <row r="6440" spans="78:141">
      <c r="BZ6440" s="14"/>
      <c r="CA6440" s="109"/>
      <c r="CB6440"/>
      <c r="CG6440" s="71"/>
      <c r="EK6440" s="160"/>
    </row>
    <row r="6441" spans="78:141">
      <c r="BZ6441" s="14"/>
      <c r="CA6441" s="109"/>
      <c r="CB6441"/>
      <c r="CG6441" s="71"/>
      <c r="EK6441" s="160"/>
    </row>
    <row r="6442" spans="78:141">
      <c r="BZ6442" s="14"/>
      <c r="CA6442" s="109"/>
      <c r="CB6442"/>
      <c r="CG6442" s="71"/>
      <c r="EK6442" s="160"/>
    </row>
    <row r="6443" spans="78:141">
      <c r="BZ6443" s="14"/>
      <c r="CA6443" s="109"/>
      <c r="CB6443"/>
      <c r="CG6443" s="71"/>
      <c r="EK6443" s="160"/>
    </row>
    <row r="6444" spans="78:141">
      <c r="BZ6444" s="14"/>
      <c r="CA6444" s="109"/>
      <c r="CB6444"/>
      <c r="CG6444" s="71"/>
      <c r="EK6444" s="160"/>
    </row>
    <row r="6445" spans="78:141">
      <c r="BZ6445" s="14"/>
      <c r="CA6445" s="109"/>
      <c r="CB6445"/>
      <c r="CG6445" s="71"/>
      <c r="EK6445" s="160"/>
    </row>
    <row r="6446" spans="78:141">
      <c r="BZ6446" s="14"/>
      <c r="CA6446" s="109"/>
      <c r="CB6446"/>
      <c r="CG6446" s="71"/>
      <c r="EK6446" s="160"/>
    </row>
    <row r="6447" spans="78:141">
      <c r="BZ6447" s="14"/>
      <c r="CA6447" s="109"/>
      <c r="CB6447"/>
      <c r="CG6447" s="71"/>
      <c r="EK6447" s="160"/>
    </row>
    <row r="6448" spans="78:141">
      <c r="BZ6448" s="14"/>
      <c r="CA6448" s="109"/>
      <c r="CB6448"/>
      <c r="CG6448" s="71"/>
      <c r="EK6448" s="160"/>
    </row>
    <row r="6449" spans="78:141">
      <c r="BZ6449" s="14"/>
      <c r="CA6449" s="109"/>
      <c r="CB6449"/>
      <c r="CG6449" s="71"/>
      <c r="EK6449" s="160"/>
    </row>
    <row r="6450" spans="78:141">
      <c r="BZ6450" s="14"/>
      <c r="CA6450" s="109"/>
      <c r="CB6450"/>
      <c r="CG6450" s="71"/>
      <c r="EK6450" s="160"/>
    </row>
    <row r="6451" spans="78:141">
      <c r="BZ6451" s="14"/>
      <c r="CA6451" s="109"/>
      <c r="CB6451"/>
      <c r="CG6451" s="71"/>
      <c r="EK6451" s="160"/>
    </row>
    <row r="6452" spans="78:141">
      <c r="BZ6452" s="14"/>
      <c r="CA6452" s="109"/>
      <c r="CB6452"/>
      <c r="CG6452" s="71"/>
      <c r="EK6452" s="160"/>
    </row>
    <row r="6453" spans="78:141">
      <c r="BZ6453" s="14"/>
      <c r="CA6453" s="109"/>
      <c r="CB6453"/>
      <c r="CG6453" s="71"/>
      <c r="EK6453" s="160"/>
    </row>
    <row r="6454" spans="78:141">
      <c r="BZ6454" s="14"/>
      <c r="CA6454" s="109"/>
      <c r="CB6454"/>
      <c r="CG6454" s="71"/>
      <c r="EK6454" s="160"/>
    </row>
    <row r="6455" spans="78:141">
      <c r="BZ6455" s="14"/>
      <c r="CA6455" s="109"/>
      <c r="CB6455"/>
      <c r="CG6455" s="71"/>
      <c r="EK6455" s="160"/>
    </row>
    <row r="6456" spans="78:141">
      <c r="BZ6456" s="14"/>
      <c r="CA6456" s="109"/>
      <c r="CB6456"/>
      <c r="CG6456" s="71"/>
      <c r="EK6456" s="160"/>
    </row>
    <row r="6457" spans="78:141">
      <c r="BZ6457" s="14"/>
      <c r="CA6457" s="109"/>
      <c r="CB6457"/>
      <c r="CG6457" s="71"/>
      <c r="EK6457" s="160"/>
    </row>
    <row r="6458" spans="78:141">
      <c r="BZ6458" s="14"/>
      <c r="CA6458" s="109"/>
      <c r="CB6458"/>
      <c r="CG6458" s="71"/>
      <c r="EK6458" s="160"/>
    </row>
    <row r="6459" spans="78:141">
      <c r="BZ6459" s="14"/>
      <c r="CA6459" s="109"/>
      <c r="CB6459"/>
      <c r="CG6459" s="71"/>
      <c r="EK6459" s="160"/>
    </row>
    <row r="6460" spans="78:141">
      <c r="BZ6460" s="14"/>
      <c r="CA6460" s="109"/>
      <c r="CB6460"/>
      <c r="CG6460" s="71"/>
      <c r="EK6460" s="160"/>
    </row>
    <row r="6461" spans="78:141">
      <c r="BZ6461" s="14"/>
      <c r="CA6461" s="109"/>
      <c r="CB6461"/>
      <c r="CG6461" s="71"/>
      <c r="EK6461" s="160"/>
    </row>
    <row r="6462" spans="78:141">
      <c r="BZ6462" s="14"/>
      <c r="CA6462" s="109"/>
      <c r="CB6462"/>
      <c r="CG6462" s="71"/>
      <c r="EK6462" s="160"/>
    </row>
    <row r="6463" spans="78:141">
      <c r="BZ6463" s="14"/>
      <c r="CA6463" s="109"/>
      <c r="CB6463"/>
      <c r="CG6463" s="71"/>
      <c r="EK6463" s="160"/>
    </row>
    <row r="6464" spans="78:141">
      <c r="BZ6464" s="14"/>
      <c r="CA6464" s="109"/>
      <c r="CB6464"/>
      <c r="CG6464" s="71"/>
      <c r="EK6464" s="160"/>
    </row>
    <row r="6465" spans="78:141">
      <c r="BZ6465" s="14"/>
      <c r="CA6465" s="109"/>
      <c r="CB6465"/>
      <c r="CG6465" s="71"/>
      <c r="EK6465" s="160"/>
    </row>
    <row r="6466" spans="78:141">
      <c r="BZ6466" s="14"/>
      <c r="CA6466" s="109"/>
      <c r="CB6466"/>
      <c r="CG6466" s="71"/>
      <c r="EK6466" s="160"/>
    </row>
    <row r="6467" spans="78:141">
      <c r="BZ6467" s="14"/>
      <c r="CA6467" s="109"/>
      <c r="CB6467"/>
      <c r="CG6467" s="71"/>
      <c r="EK6467" s="160"/>
    </row>
    <row r="6468" spans="78:141">
      <c r="BZ6468" s="14"/>
      <c r="CA6468" s="109"/>
      <c r="CB6468"/>
      <c r="CG6468" s="71"/>
      <c r="EK6468" s="160"/>
    </row>
    <row r="6469" spans="78:141">
      <c r="BZ6469" s="14"/>
      <c r="CA6469" s="109"/>
      <c r="CB6469"/>
      <c r="CG6469" s="71"/>
      <c r="EK6469" s="160"/>
    </row>
    <row r="6470" spans="78:141">
      <c r="BZ6470" s="14"/>
      <c r="CA6470" s="109"/>
      <c r="CB6470"/>
      <c r="CG6470" s="71"/>
      <c r="EK6470" s="160"/>
    </row>
    <row r="6471" spans="78:141">
      <c r="BZ6471" s="14"/>
      <c r="CA6471" s="109"/>
      <c r="CB6471"/>
      <c r="CG6471" s="71"/>
      <c r="EK6471" s="160"/>
    </row>
    <row r="6472" spans="78:141">
      <c r="BZ6472" s="14"/>
      <c r="CA6472" s="109"/>
      <c r="CB6472"/>
      <c r="CG6472" s="71"/>
      <c r="EK6472" s="160"/>
    </row>
    <row r="6473" spans="78:141">
      <c r="BZ6473" s="14"/>
      <c r="CA6473" s="109"/>
      <c r="CB6473"/>
      <c r="CG6473" s="71"/>
      <c r="EK6473" s="160"/>
    </row>
    <row r="6474" spans="78:141">
      <c r="BZ6474" s="14"/>
      <c r="CA6474" s="109"/>
      <c r="CB6474"/>
      <c r="CG6474" s="71"/>
      <c r="EK6474" s="160"/>
    </row>
    <row r="6475" spans="78:141">
      <c r="BZ6475" s="14"/>
      <c r="CA6475" s="109"/>
      <c r="CB6475"/>
      <c r="CG6475" s="71"/>
      <c r="EK6475" s="160"/>
    </row>
    <row r="6476" spans="78:141">
      <c r="BZ6476" s="14"/>
      <c r="CA6476" s="109"/>
      <c r="CB6476"/>
      <c r="CG6476" s="71"/>
      <c r="EK6476" s="160"/>
    </row>
    <row r="6477" spans="78:141">
      <c r="BZ6477" s="14"/>
      <c r="CA6477" s="109"/>
      <c r="CB6477"/>
      <c r="CG6477" s="71"/>
      <c r="EK6477" s="160"/>
    </row>
    <row r="6478" spans="78:141">
      <c r="BZ6478" s="14"/>
      <c r="CA6478" s="109"/>
      <c r="CB6478"/>
      <c r="CG6478" s="71"/>
      <c r="EK6478" s="160"/>
    </row>
    <row r="6479" spans="78:141">
      <c r="BZ6479" s="14"/>
      <c r="CA6479" s="109"/>
      <c r="CB6479"/>
      <c r="CG6479" s="71"/>
      <c r="EK6479" s="160"/>
    </row>
    <row r="6480" spans="78:141">
      <c r="BZ6480" s="14"/>
      <c r="CA6480" s="109"/>
      <c r="CB6480"/>
      <c r="CG6480" s="71"/>
      <c r="EK6480" s="160"/>
    </row>
    <row r="6481" spans="78:141">
      <c r="BZ6481" s="14"/>
      <c r="CA6481" s="109"/>
      <c r="CB6481"/>
      <c r="CG6481" s="71"/>
      <c r="EK6481" s="160"/>
    </row>
    <row r="6482" spans="78:141">
      <c r="BZ6482" s="14"/>
      <c r="CA6482" s="109"/>
      <c r="CB6482"/>
      <c r="CG6482" s="71"/>
      <c r="EK6482" s="160"/>
    </row>
    <row r="6483" spans="78:141">
      <c r="BZ6483" s="14"/>
      <c r="CA6483" s="109"/>
      <c r="CB6483"/>
      <c r="CG6483" s="71"/>
      <c r="EK6483" s="160"/>
    </row>
    <row r="6484" spans="78:141">
      <c r="BZ6484" s="14"/>
      <c r="CA6484" s="109"/>
      <c r="CB6484"/>
      <c r="CG6484" s="71"/>
      <c r="EK6484" s="160"/>
    </row>
    <row r="6485" spans="78:141">
      <c r="BZ6485" s="14"/>
      <c r="CA6485" s="109"/>
      <c r="CB6485"/>
      <c r="CG6485" s="71"/>
      <c r="EK6485" s="160"/>
    </row>
    <row r="6486" spans="78:141">
      <c r="BZ6486" s="14"/>
      <c r="CA6486" s="109"/>
      <c r="CB6486"/>
      <c r="CG6486" s="71"/>
      <c r="EK6486" s="160"/>
    </row>
    <row r="6487" spans="78:141">
      <c r="BZ6487" s="14"/>
      <c r="CA6487" s="109"/>
      <c r="CB6487"/>
      <c r="CG6487" s="71"/>
      <c r="EK6487" s="160"/>
    </row>
    <row r="6488" spans="78:141">
      <c r="BZ6488" s="14"/>
      <c r="CA6488" s="109"/>
      <c r="CB6488"/>
      <c r="CG6488" s="71"/>
      <c r="EK6488" s="160"/>
    </row>
    <row r="6489" spans="78:141">
      <c r="BZ6489" s="14"/>
      <c r="CA6489" s="109"/>
      <c r="CB6489"/>
      <c r="CG6489" s="71"/>
      <c r="EK6489" s="160"/>
    </row>
    <row r="6490" spans="78:141">
      <c r="BZ6490" s="14"/>
      <c r="CA6490" s="109"/>
      <c r="CB6490"/>
      <c r="CG6490" s="71"/>
      <c r="EK6490" s="160"/>
    </row>
    <row r="6491" spans="78:141">
      <c r="BZ6491" s="14"/>
      <c r="CA6491" s="109"/>
      <c r="CB6491"/>
      <c r="CG6491" s="71"/>
      <c r="EK6491" s="160"/>
    </row>
    <row r="6492" spans="78:141">
      <c r="BZ6492" s="14"/>
      <c r="CA6492" s="109"/>
      <c r="CB6492"/>
      <c r="CG6492" s="71"/>
      <c r="EK6492" s="160"/>
    </row>
    <row r="6493" spans="78:141">
      <c r="BZ6493" s="14"/>
      <c r="CA6493" s="109"/>
      <c r="CB6493"/>
      <c r="CG6493" s="71"/>
      <c r="EK6493" s="160"/>
    </row>
    <row r="6494" spans="78:141">
      <c r="BZ6494" s="14"/>
      <c r="CA6494" s="109"/>
      <c r="CB6494"/>
      <c r="CG6494" s="71"/>
      <c r="EK6494" s="160"/>
    </row>
    <row r="6495" spans="78:141">
      <c r="BZ6495" s="14"/>
      <c r="CA6495" s="109"/>
      <c r="CB6495"/>
      <c r="CG6495" s="71"/>
      <c r="EK6495" s="160"/>
    </row>
    <row r="6496" spans="78:141">
      <c r="BZ6496" s="14"/>
      <c r="CA6496" s="109"/>
      <c r="CB6496"/>
      <c r="CG6496" s="71"/>
      <c r="EK6496" s="160"/>
    </row>
    <row r="6497" spans="78:141">
      <c r="BZ6497" s="14"/>
      <c r="CA6497" s="109"/>
      <c r="CB6497"/>
      <c r="CG6497" s="71"/>
      <c r="EK6497" s="160"/>
    </row>
    <row r="6498" spans="78:141">
      <c r="BZ6498" s="14"/>
      <c r="CA6498" s="109"/>
      <c r="CB6498"/>
      <c r="CG6498" s="71"/>
      <c r="EK6498" s="160"/>
    </row>
    <row r="6499" spans="78:141">
      <c r="BZ6499" s="14"/>
      <c r="CA6499" s="109"/>
      <c r="CB6499"/>
      <c r="CG6499" s="71"/>
      <c r="EK6499" s="160"/>
    </row>
    <row r="6500" spans="78:141">
      <c r="BZ6500" s="14"/>
      <c r="CA6500" s="109"/>
      <c r="CB6500"/>
      <c r="CG6500" s="71"/>
      <c r="EK6500" s="160"/>
    </row>
    <row r="6501" spans="78:141">
      <c r="BZ6501" s="14"/>
      <c r="CA6501" s="109"/>
      <c r="CB6501"/>
      <c r="CG6501" s="71"/>
      <c r="EK6501" s="160"/>
    </row>
    <row r="6502" spans="78:141">
      <c r="BZ6502" s="14"/>
      <c r="CA6502" s="109"/>
      <c r="CB6502"/>
      <c r="CG6502" s="71"/>
      <c r="EK6502" s="160"/>
    </row>
    <row r="6503" spans="78:141">
      <c r="BZ6503" s="14"/>
      <c r="CA6503" s="109"/>
      <c r="CB6503"/>
      <c r="CG6503" s="71"/>
      <c r="EK6503" s="160"/>
    </row>
    <row r="6504" spans="78:141">
      <c r="BZ6504" s="14"/>
      <c r="CA6504" s="109"/>
      <c r="CB6504"/>
      <c r="CG6504" s="71"/>
      <c r="EK6504" s="160"/>
    </row>
    <row r="6505" spans="78:141">
      <c r="BZ6505" s="14"/>
      <c r="CA6505" s="109"/>
      <c r="CB6505"/>
      <c r="CG6505" s="71"/>
      <c r="EK6505" s="160"/>
    </row>
    <row r="6506" spans="78:141">
      <c r="BZ6506" s="14"/>
      <c r="CA6506" s="109"/>
      <c r="CB6506"/>
      <c r="CG6506" s="71"/>
      <c r="EK6506" s="160"/>
    </row>
    <row r="6507" spans="78:141">
      <c r="BZ6507" s="14"/>
      <c r="CA6507" s="109"/>
      <c r="CB6507"/>
      <c r="CG6507" s="71"/>
      <c r="EK6507" s="160"/>
    </row>
    <row r="6508" spans="78:141">
      <c r="BZ6508" s="14"/>
      <c r="CA6508" s="109"/>
      <c r="CB6508"/>
      <c r="CG6508" s="71"/>
      <c r="EK6508" s="160"/>
    </row>
    <row r="6509" spans="78:141">
      <c r="BZ6509" s="14"/>
      <c r="CA6509" s="109"/>
      <c r="CB6509"/>
      <c r="CG6509" s="71"/>
      <c r="EK6509" s="160"/>
    </row>
    <row r="6510" spans="78:141">
      <c r="BZ6510" s="14"/>
      <c r="CA6510" s="109"/>
      <c r="CB6510"/>
      <c r="CG6510" s="71"/>
      <c r="EK6510" s="160"/>
    </row>
    <row r="6511" spans="78:141">
      <c r="BZ6511" s="14"/>
      <c r="CA6511" s="109"/>
      <c r="CB6511"/>
      <c r="CG6511" s="71"/>
      <c r="EK6511" s="160"/>
    </row>
    <row r="6512" spans="78:141">
      <c r="BZ6512" s="14"/>
      <c r="CA6512" s="109"/>
      <c r="CB6512"/>
      <c r="CG6512" s="71"/>
      <c r="EK6512" s="160"/>
    </row>
    <row r="6513" spans="78:141">
      <c r="BZ6513" s="14"/>
      <c r="CA6513" s="109"/>
      <c r="CB6513"/>
      <c r="CG6513" s="71"/>
      <c r="EK6513" s="160"/>
    </row>
    <row r="6514" spans="78:141">
      <c r="BZ6514" s="14"/>
      <c r="CA6514" s="109"/>
      <c r="CB6514"/>
      <c r="CG6514" s="71"/>
      <c r="EK6514" s="160"/>
    </row>
    <row r="6515" spans="78:141">
      <c r="BZ6515" s="14"/>
      <c r="CA6515" s="109"/>
      <c r="CB6515"/>
      <c r="CG6515" s="71"/>
      <c r="EK6515" s="160"/>
    </row>
    <row r="6516" spans="78:141">
      <c r="BZ6516" s="14"/>
      <c r="CA6516" s="109"/>
      <c r="CB6516"/>
      <c r="CG6516" s="71"/>
      <c r="EK6516" s="160"/>
    </row>
    <row r="6517" spans="78:141">
      <c r="BZ6517" s="14"/>
      <c r="CA6517" s="109"/>
      <c r="CB6517"/>
      <c r="CG6517" s="71"/>
      <c r="EK6517" s="160"/>
    </row>
    <row r="6518" spans="78:141">
      <c r="BZ6518" s="14"/>
      <c r="CA6518" s="109"/>
      <c r="CB6518"/>
      <c r="CG6518" s="71"/>
      <c r="EK6518" s="160"/>
    </row>
    <row r="6519" spans="78:141">
      <c r="BZ6519" s="14"/>
      <c r="CA6519" s="109"/>
      <c r="CB6519"/>
      <c r="CG6519" s="71"/>
      <c r="EK6519" s="160"/>
    </row>
    <row r="6520" spans="78:141">
      <c r="BZ6520" s="14"/>
      <c r="CA6520" s="109"/>
      <c r="CB6520"/>
      <c r="CG6520" s="71"/>
      <c r="EK6520" s="160"/>
    </row>
    <row r="6521" spans="78:141">
      <c r="BZ6521" s="14"/>
      <c r="CA6521" s="109"/>
      <c r="CB6521"/>
      <c r="CG6521" s="71"/>
      <c r="EK6521" s="160"/>
    </row>
    <row r="6522" spans="78:141">
      <c r="BZ6522" s="14"/>
      <c r="CA6522" s="109"/>
      <c r="CB6522"/>
      <c r="CG6522" s="71"/>
      <c r="EK6522" s="160"/>
    </row>
    <row r="6523" spans="78:141">
      <c r="BZ6523" s="14"/>
      <c r="CA6523" s="109"/>
      <c r="CB6523"/>
      <c r="CG6523" s="71"/>
      <c r="EK6523" s="160"/>
    </row>
    <row r="6524" spans="78:141">
      <c r="BZ6524" s="14"/>
      <c r="CA6524" s="109"/>
      <c r="CB6524"/>
      <c r="CG6524" s="71"/>
      <c r="EK6524" s="160"/>
    </row>
    <row r="6525" spans="78:141">
      <c r="BZ6525" s="14"/>
      <c r="CA6525" s="109"/>
      <c r="CB6525"/>
      <c r="CG6525" s="71"/>
      <c r="EK6525" s="160"/>
    </row>
    <row r="6526" spans="78:141">
      <c r="BZ6526" s="14"/>
      <c r="CA6526" s="109"/>
      <c r="CB6526"/>
      <c r="CG6526" s="71"/>
      <c r="EK6526" s="160"/>
    </row>
    <row r="6527" spans="78:141">
      <c r="BZ6527" s="14"/>
      <c r="CA6527" s="109"/>
      <c r="CB6527"/>
      <c r="CG6527" s="71"/>
      <c r="EK6527" s="160"/>
    </row>
    <row r="6528" spans="78:141">
      <c r="BZ6528" s="14"/>
      <c r="CA6528" s="109"/>
      <c r="CB6528"/>
      <c r="CG6528" s="71"/>
      <c r="EK6528" s="160"/>
    </row>
    <row r="6529" spans="78:141">
      <c r="BZ6529" s="14"/>
      <c r="CA6529" s="109"/>
      <c r="CB6529"/>
      <c r="CG6529" s="71"/>
      <c r="EK6529" s="160"/>
    </row>
    <row r="6530" spans="78:141">
      <c r="BZ6530" s="14"/>
      <c r="CA6530" s="109"/>
      <c r="CB6530"/>
      <c r="CG6530" s="71"/>
      <c r="EK6530" s="160"/>
    </row>
    <row r="6531" spans="78:141">
      <c r="BZ6531" s="14"/>
      <c r="CA6531" s="109"/>
      <c r="CB6531"/>
      <c r="CG6531" s="71"/>
      <c r="EK6531" s="160"/>
    </row>
    <row r="6532" spans="78:141">
      <c r="BZ6532" s="14"/>
      <c r="CA6532" s="109"/>
      <c r="CB6532"/>
      <c r="CG6532" s="71"/>
      <c r="EK6532" s="160"/>
    </row>
    <row r="6533" spans="78:141">
      <c r="BZ6533" s="14"/>
      <c r="CA6533" s="109"/>
      <c r="CB6533"/>
      <c r="CG6533" s="71"/>
      <c r="EK6533" s="160"/>
    </row>
    <row r="6534" spans="78:141">
      <c r="BZ6534" s="14"/>
      <c r="CA6534" s="109"/>
      <c r="CB6534"/>
      <c r="CG6534" s="71"/>
      <c r="EK6534" s="160"/>
    </row>
    <row r="6535" spans="78:141">
      <c r="BZ6535" s="14"/>
      <c r="CA6535" s="109"/>
      <c r="CB6535"/>
      <c r="CG6535" s="71"/>
      <c r="EK6535" s="160"/>
    </row>
    <row r="6536" spans="78:141">
      <c r="BZ6536" s="14"/>
      <c r="CA6536" s="109"/>
      <c r="CB6536"/>
      <c r="CG6536" s="71"/>
      <c r="EK6536" s="160"/>
    </row>
    <row r="6537" spans="78:141">
      <c r="BZ6537" s="14"/>
      <c r="CA6537" s="109"/>
      <c r="CB6537"/>
      <c r="CG6537" s="71"/>
      <c r="EK6537" s="160"/>
    </row>
    <row r="6538" spans="78:141">
      <c r="BZ6538" s="14"/>
      <c r="CA6538" s="109"/>
      <c r="CB6538"/>
      <c r="CG6538" s="71"/>
      <c r="EK6538" s="160"/>
    </row>
    <row r="6539" spans="78:141">
      <c r="BZ6539" s="14"/>
      <c r="CA6539" s="109"/>
      <c r="CB6539"/>
      <c r="CG6539" s="71"/>
      <c r="EK6539" s="160"/>
    </row>
    <row r="6540" spans="78:141">
      <c r="BZ6540" s="14"/>
      <c r="CA6540" s="109"/>
      <c r="CB6540"/>
      <c r="CG6540" s="71"/>
      <c r="EK6540" s="160"/>
    </row>
    <row r="6541" spans="78:141">
      <c r="BZ6541" s="14"/>
      <c r="CA6541" s="109"/>
      <c r="CB6541"/>
      <c r="CG6541" s="71"/>
      <c r="EK6541" s="160"/>
    </row>
    <row r="6542" spans="78:141">
      <c r="BZ6542" s="14"/>
      <c r="CA6542" s="109"/>
      <c r="CB6542"/>
      <c r="CG6542" s="71"/>
      <c r="EK6542" s="160"/>
    </row>
    <row r="6543" spans="78:141">
      <c r="BZ6543" s="14"/>
      <c r="CA6543" s="109"/>
      <c r="CB6543"/>
      <c r="CG6543" s="71"/>
      <c r="EK6543" s="160"/>
    </row>
    <row r="6544" spans="78:141">
      <c r="BZ6544" s="14"/>
      <c r="CA6544" s="109"/>
      <c r="CB6544"/>
      <c r="CG6544" s="71"/>
      <c r="EK6544" s="160"/>
    </row>
    <row r="6545" spans="78:141">
      <c r="BZ6545" s="14"/>
      <c r="CA6545" s="109"/>
      <c r="CB6545"/>
      <c r="CG6545" s="71"/>
      <c r="EK6545" s="160"/>
    </row>
    <row r="6546" spans="78:141">
      <c r="BZ6546" s="14"/>
      <c r="CA6546" s="109"/>
      <c r="CB6546"/>
      <c r="CG6546" s="71"/>
      <c r="EK6546" s="160"/>
    </row>
    <row r="6547" spans="78:141">
      <c r="BZ6547" s="14"/>
      <c r="CA6547" s="109"/>
      <c r="CB6547"/>
      <c r="CG6547" s="71"/>
      <c r="EK6547" s="160"/>
    </row>
    <row r="6548" spans="78:141">
      <c r="BZ6548" s="14"/>
      <c r="CA6548" s="109"/>
      <c r="CB6548"/>
      <c r="CG6548" s="71"/>
      <c r="EK6548" s="160"/>
    </row>
    <row r="6549" spans="78:141">
      <c r="BZ6549" s="14"/>
      <c r="CA6549" s="109"/>
      <c r="CB6549"/>
      <c r="CG6549" s="71"/>
      <c r="EK6549" s="160"/>
    </row>
    <row r="6550" spans="78:141">
      <c r="BZ6550" s="14"/>
      <c r="CA6550" s="109"/>
      <c r="CB6550"/>
      <c r="CG6550" s="71"/>
      <c r="EK6550" s="160"/>
    </row>
    <row r="6551" spans="78:141">
      <c r="BZ6551" s="14"/>
      <c r="CA6551" s="109"/>
      <c r="CB6551"/>
      <c r="CG6551" s="71"/>
      <c r="EK6551" s="160"/>
    </row>
    <row r="6552" spans="78:141">
      <c r="BZ6552" s="14"/>
      <c r="CA6552" s="109"/>
      <c r="CB6552"/>
      <c r="CG6552" s="71"/>
      <c r="EK6552" s="160"/>
    </row>
    <row r="6553" spans="78:141">
      <c r="BZ6553" s="14"/>
      <c r="CA6553" s="109"/>
      <c r="CB6553"/>
      <c r="CG6553" s="71"/>
      <c r="EK6553" s="160"/>
    </row>
    <row r="6554" spans="78:141">
      <c r="BZ6554" s="14"/>
      <c r="CA6554" s="109"/>
      <c r="CB6554"/>
      <c r="CG6554" s="71"/>
      <c r="EK6554" s="160"/>
    </row>
    <row r="6555" spans="78:141">
      <c r="BZ6555" s="14"/>
      <c r="CA6555" s="109"/>
      <c r="CB6555"/>
      <c r="CG6555" s="71"/>
      <c r="EK6555" s="160"/>
    </row>
    <row r="6556" spans="78:141">
      <c r="BZ6556" s="14"/>
      <c r="CA6556" s="109"/>
      <c r="CB6556"/>
      <c r="CG6556" s="71"/>
      <c r="EK6556" s="160"/>
    </row>
    <row r="6557" spans="78:141">
      <c r="BZ6557" s="14"/>
      <c r="CA6557" s="109"/>
      <c r="CB6557"/>
      <c r="CG6557" s="71"/>
      <c r="EK6557" s="160"/>
    </row>
    <row r="6558" spans="78:141">
      <c r="BZ6558" s="14"/>
      <c r="CA6558" s="109"/>
      <c r="CB6558"/>
      <c r="CG6558" s="71"/>
      <c r="EK6558" s="160"/>
    </row>
    <row r="6559" spans="78:141">
      <c r="BZ6559" s="14"/>
      <c r="CA6559" s="109"/>
      <c r="CB6559"/>
      <c r="CG6559" s="71"/>
      <c r="EK6559" s="160"/>
    </row>
    <row r="6560" spans="78:141">
      <c r="BZ6560" s="14"/>
      <c r="CA6560" s="109"/>
      <c r="CB6560"/>
      <c r="CG6560" s="71"/>
      <c r="EK6560" s="160"/>
    </row>
    <row r="6561" spans="78:141">
      <c r="BZ6561" s="14"/>
      <c r="CA6561" s="109"/>
      <c r="CB6561"/>
      <c r="CG6561" s="71"/>
      <c r="EK6561" s="160"/>
    </row>
    <row r="6562" spans="78:141">
      <c r="BZ6562" s="14"/>
      <c r="CA6562" s="109"/>
      <c r="CB6562"/>
      <c r="CG6562" s="71"/>
      <c r="EK6562" s="160"/>
    </row>
    <row r="6563" spans="78:141">
      <c r="BZ6563" s="14"/>
      <c r="CA6563" s="109"/>
      <c r="CB6563"/>
      <c r="CG6563" s="71"/>
      <c r="EK6563" s="160"/>
    </row>
    <row r="6564" spans="78:141">
      <c r="BZ6564" s="14"/>
      <c r="CA6564" s="109"/>
      <c r="CB6564"/>
      <c r="CG6564" s="71"/>
      <c r="EK6564" s="160"/>
    </row>
    <row r="6565" spans="78:141">
      <c r="BZ6565" s="14"/>
      <c r="CA6565" s="109"/>
      <c r="CB6565"/>
      <c r="CG6565" s="71"/>
      <c r="EK6565" s="160"/>
    </row>
    <row r="6566" spans="78:141">
      <c r="BZ6566" s="14"/>
      <c r="CA6566" s="109"/>
      <c r="CB6566"/>
      <c r="CG6566" s="71"/>
      <c r="EK6566" s="160"/>
    </row>
    <row r="6567" spans="78:141">
      <c r="BZ6567" s="14"/>
      <c r="CA6567" s="109"/>
      <c r="CB6567"/>
      <c r="CG6567" s="71"/>
      <c r="EK6567" s="160"/>
    </row>
    <row r="6568" spans="78:141">
      <c r="BZ6568" s="14"/>
      <c r="CA6568" s="109"/>
      <c r="CB6568"/>
      <c r="CG6568" s="71"/>
      <c r="EK6568" s="160"/>
    </row>
    <row r="6569" spans="78:141">
      <c r="BZ6569" s="14"/>
      <c r="CA6569" s="109"/>
      <c r="CB6569"/>
      <c r="CG6569" s="71"/>
      <c r="EK6569" s="160"/>
    </row>
    <row r="6570" spans="78:141">
      <c r="BZ6570" s="14"/>
      <c r="CA6570" s="109"/>
      <c r="CB6570"/>
      <c r="CG6570" s="71"/>
      <c r="EK6570" s="160"/>
    </row>
    <row r="6571" spans="78:141">
      <c r="BZ6571" s="14"/>
      <c r="CA6571" s="109"/>
      <c r="CB6571"/>
      <c r="CG6571" s="71"/>
      <c r="EK6571" s="160"/>
    </row>
    <row r="6572" spans="78:141">
      <c r="BZ6572" s="14"/>
      <c r="CA6572" s="109"/>
      <c r="CB6572"/>
      <c r="CG6572" s="71"/>
      <c r="EK6572" s="160"/>
    </row>
    <row r="6573" spans="78:141">
      <c r="BZ6573" s="14"/>
      <c r="CA6573" s="109"/>
      <c r="CB6573"/>
      <c r="CG6573" s="71"/>
      <c r="EK6573" s="160"/>
    </row>
    <row r="6574" spans="78:141">
      <c r="BZ6574" s="14"/>
      <c r="CA6574" s="109"/>
      <c r="CB6574"/>
      <c r="CG6574" s="71"/>
      <c r="EK6574" s="160"/>
    </row>
    <row r="6575" spans="78:141">
      <c r="BZ6575" s="14"/>
      <c r="CA6575" s="109"/>
      <c r="CB6575"/>
      <c r="CG6575" s="71"/>
      <c r="EK6575" s="160"/>
    </row>
    <row r="6576" spans="78:141">
      <c r="BZ6576" s="14"/>
      <c r="CA6576" s="109"/>
      <c r="CB6576"/>
      <c r="CG6576" s="71"/>
      <c r="EK6576" s="160"/>
    </row>
    <row r="6577" spans="78:141">
      <c r="BZ6577" s="14"/>
      <c r="CA6577" s="109"/>
      <c r="CB6577"/>
      <c r="CG6577" s="71"/>
      <c r="EK6577" s="160"/>
    </row>
    <row r="6578" spans="78:141">
      <c r="BZ6578" s="14"/>
      <c r="CA6578" s="109"/>
      <c r="CB6578"/>
      <c r="CG6578" s="71"/>
      <c r="EK6578" s="160"/>
    </row>
    <row r="6579" spans="78:141">
      <c r="BZ6579" s="14"/>
      <c r="CA6579" s="109"/>
      <c r="CB6579"/>
      <c r="CG6579" s="71"/>
      <c r="EK6579" s="160"/>
    </row>
    <row r="6580" spans="78:141">
      <c r="BZ6580" s="14"/>
      <c r="CA6580" s="109"/>
      <c r="CB6580"/>
      <c r="CG6580" s="71"/>
      <c r="EK6580" s="160"/>
    </row>
    <row r="6581" spans="78:141">
      <c r="BZ6581" s="14"/>
      <c r="CA6581" s="109"/>
      <c r="CB6581"/>
      <c r="CG6581" s="71"/>
      <c r="EK6581" s="160"/>
    </row>
    <row r="6582" spans="78:141">
      <c r="BZ6582" s="14"/>
      <c r="CA6582" s="109"/>
      <c r="CB6582"/>
      <c r="CG6582" s="71"/>
      <c r="EK6582" s="160"/>
    </row>
    <row r="6583" spans="78:141">
      <c r="BZ6583" s="14"/>
      <c r="CA6583" s="109"/>
      <c r="CB6583"/>
      <c r="CG6583" s="71"/>
      <c r="EK6583" s="160"/>
    </row>
    <row r="6584" spans="78:141">
      <c r="BZ6584" s="14"/>
      <c r="CA6584" s="109"/>
      <c r="CB6584"/>
      <c r="CG6584" s="71"/>
      <c r="EK6584" s="160"/>
    </row>
    <row r="6585" spans="78:141">
      <c r="BZ6585" s="14"/>
      <c r="CA6585" s="109"/>
      <c r="CB6585"/>
      <c r="CG6585" s="71"/>
      <c r="EK6585" s="160"/>
    </row>
    <row r="6586" spans="78:141">
      <c r="BZ6586" s="14"/>
      <c r="CA6586" s="109"/>
      <c r="CB6586"/>
      <c r="CG6586" s="71"/>
      <c r="EK6586" s="160"/>
    </row>
    <row r="6587" spans="78:141">
      <c r="BZ6587" s="14"/>
      <c r="CA6587" s="109"/>
      <c r="CB6587"/>
      <c r="CG6587" s="71"/>
      <c r="EK6587" s="160"/>
    </row>
    <row r="6588" spans="78:141">
      <c r="BZ6588" s="14"/>
      <c r="CA6588" s="109"/>
      <c r="CB6588"/>
      <c r="CG6588" s="71"/>
      <c r="EK6588" s="160"/>
    </row>
    <row r="6589" spans="78:141">
      <c r="BZ6589" s="14"/>
      <c r="CA6589" s="109"/>
      <c r="CB6589"/>
      <c r="CG6589" s="71"/>
      <c r="EK6589" s="160"/>
    </row>
    <row r="6590" spans="78:141">
      <c r="BZ6590" s="14"/>
      <c r="CA6590" s="109"/>
      <c r="CB6590"/>
      <c r="CG6590" s="71"/>
      <c r="EK6590" s="160"/>
    </row>
    <row r="6591" spans="78:141">
      <c r="BZ6591" s="14"/>
      <c r="CA6591" s="109"/>
      <c r="CB6591"/>
      <c r="CG6591" s="71"/>
      <c r="EK6591" s="160"/>
    </row>
    <row r="6592" spans="78:141">
      <c r="BZ6592" s="14"/>
      <c r="CA6592" s="109"/>
      <c r="CB6592"/>
      <c r="CG6592" s="71"/>
      <c r="EK6592" s="160"/>
    </row>
    <row r="6593" spans="78:141">
      <c r="BZ6593" s="14"/>
      <c r="CA6593" s="109"/>
      <c r="CB6593"/>
      <c r="CG6593" s="71"/>
      <c r="EK6593" s="160"/>
    </row>
    <row r="6594" spans="78:141">
      <c r="BZ6594" s="14"/>
      <c r="CA6594" s="109"/>
      <c r="CB6594"/>
      <c r="CG6594" s="71"/>
      <c r="EK6594" s="160"/>
    </row>
    <row r="6595" spans="78:141">
      <c r="BZ6595" s="14"/>
      <c r="CA6595" s="109"/>
      <c r="CB6595"/>
      <c r="CG6595" s="71"/>
      <c r="EK6595" s="160"/>
    </row>
    <row r="6596" spans="78:141">
      <c r="BZ6596" s="14"/>
      <c r="CA6596" s="109"/>
      <c r="CB6596"/>
      <c r="CG6596" s="71"/>
      <c r="EK6596" s="160"/>
    </row>
    <row r="6597" spans="78:141">
      <c r="BZ6597" s="14"/>
      <c r="CA6597" s="109"/>
      <c r="CB6597"/>
      <c r="CG6597" s="71"/>
      <c r="EK6597" s="160"/>
    </row>
    <row r="6598" spans="78:141">
      <c r="BZ6598" s="14"/>
      <c r="CA6598" s="109"/>
      <c r="CB6598"/>
      <c r="CG6598" s="71"/>
      <c r="EK6598" s="160"/>
    </row>
    <row r="6599" spans="78:141">
      <c r="BZ6599" s="14"/>
      <c r="CA6599" s="109"/>
      <c r="CB6599"/>
      <c r="CG6599" s="71"/>
      <c r="EK6599" s="160"/>
    </row>
    <row r="6600" spans="78:141">
      <c r="BZ6600" s="14"/>
      <c r="CA6600" s="109"/>
      <c r="CB6600"/>
      <c r="CG6600" s="71"/>
      <c r="EK6600" s="160"/>
    </row>
    <row r="6601" spans="78:141">
      <c r="BZ6601" s="14"/>
      <c r="CA6601" s="109"/>
      <c r="CB6601"/>
      <c r="CG6601" s="71"/>
      <c r="EK6601" s="160"/>
    </row>
    <row r="6602" spans="78:141">
      <c r="BZ6602" s="14"/>
      <c r="CA6602" s="109"/>
      <c r="CB6602"/>
      <c r="CG6602" s="71"/>
      <c r="EK6602" s="160"/>
    </row>
    <row r="6603" spans="78:141">
      <c r="BZ6603" s="14"/>
      <c r="CA6603" s="109"/>
      <c r="CB6603"/>
      <c r="CG6603" s="71"/>
      <c r="EK6603" s="160"/>
    </row>
    <row r="6604" spans="78:141">
      <c r="BZ6604" s="14"/>
      <c r="CA6604" s="109"/>
      <c r="CB6604"/>
      <c r="CG6604" s="71"/>
      <c r="EK6604" s="160"/>
    </row>
    <row r="6605" spans="78:141">
      <c r="BZ6605" s="14"/>
      <c r="CA6605" s="109"/>
      <c r="CB6605"/>
      <c r="CG6605" s="71"/>
      <c r="EK6605" s="160"/>
    </row>
    <row r="6606" spans="78:141">
      <c r="BZ6606" s="14"/>
      <c r="CA6606" s="109"/>
      <c r="CB6606"/>
      <c r="CG6606" s="71"/>
      <c r="EK6606" s="160"/>
    </row>
    <row r="6607" spans="78:141">
      <c r="BZ6607" s="14"/>
      <c r="CA6607" s="109"/>
      <c r="CB6607"/>
      <c r="CG6607" s="71"/>
      <c r="EK6607" s="160"/>
    </row>
    <row r="6608" spans="78:141">
      <c r="BZ6608" s="14"/>
      <c r="CA6608" s="109"/>
      <c r="CB6608"/>
      <c r="CG6608" s="71"/>
      <c r="EK6608" s="160"/>
    </row>
    <row r="6609" spans="78:141">
      <c r="BZ6609" s="14"/>
      <c r="CA6609" s="109"/>
      <c r="CB6609"/>
      <c r="CG6609" s="71"/>
      <c r="EK6609" s="160"/>
    </row>
    <row r="6610" spans="78:141">
      <c r="BZ6610" s="14"/>
      <c r="CA6610" s="109"/>
      <c r="CB6610"/>
      <c r="CG6610" s="71"/>
      <c r="EK6610" s="160"/>
    </row>
    <row r="6611" spans="78:141">
      <c r="BZ6611" s="14"/>
      <c r="CA6611" s="109"/>
      <c r="CB6611"/>
      <c r="CG6611" s="71"/>
      <c r="EK6611" s="160"/>
    </row>
    <row r="6612" spans="78:141">
      <c r="BZ6612" s="14"/>
      <c r="CA6612" s="109"/>
      <c r="CB6612"/>
      <c r="CG6612" s="71"/>
      <c r="EK6612" s="160"/>
    </row>
    <row r="6613" spans="78:141">
      <c r="BZ6613" s="14"/>
      <c r="CA6613" s="109"/>
      <c r="CB6613"/>
      <c r="CG6613" s="71"/>
      <c r="EK6613" s="160"/>
    </row>
    <row r="6614" spans="78:141">
      <c r="BZ6614" s="14"/>
      <c r="CA6614" s="109"/>
      <c r="CB6614"/>
      <c r="CG6614" s="71"/>
      <c r="EK6614" s="160"/>
    </row>
    <row r="6615" spans="78:141">
      <c r="BZ6615" s="14"/>
      <c r="CA6615" s="109"/>
      <c r="CB6615"/>
      <c r="CG6615" s="71"/>
      <c r="EK6615" s="160"/>
    </row>
    <row r="6616" spans="78:141">
      <c r="BZ6616" s="14"/>
      <c r="CA6616" s="109"/>
      <c r="CB6616"/>
      <c r="CG6616" s="71"/>
      <c r="EK6616" s="160"/>
    </row>
    <row r="6617" spans="78:141">
      <c r="BZ6617" s="14"/>
      <c r="CA6617" s="109"/>
      <c r="CB6617"/>
      <c r="CG6617" s="71"/>
      <c r="EK6617" s="160"/>
    </row>
    <row r="6618" spans="78:141">
      <c r="BZ6618" s="14"/>
      <c r="CA6618" s="109"/>
      <c r="CB6618"/>
      <c r="CG6618" s="71"/>
      <c r="EK6618" s="160"/>
    </row>
    <row r="6619" spans="78:141">
      <c r="BZ6619" s="14"/>
      <c r="CA6619" s="109"/>
      <c r="CB6619"/>
      <c r="CG6619" s="71"/>
      <c r="EK6619" s="160"/>
    </row>
    <row r="6620" spans="78:141">
      <c r="BZ6620" s="14"/>
      <c r="CA6620" s="109"/>
      <c r="CB6620"/>
      <c r="CG6620" s="71"/>
      <c r="EK6620" s="160"/>
    </row>
    <row r="6621" spans="78:141">
      <c r="BZ6621" s="14"/>
      <c r="CA6621" s="109"/>
      <c r="CB6621"/>
      <c r="CG6621" s="71"/>
      <c r="EK6621" s="160"/>
    </row>
    <row r="6622" spans="78:141">
      <c r="BZ6622" s="14"/>
      <c r="CA6622" s="109"/>
      <c r="CB6622"/>
      <c r="CG6622" s="71"/>
      <c r="EK6622" s="160"/>
    </row>
    <row r="6623" spans="78:141">
      <c r="BZ6623" s="14"/>
      <c r="CA6623" s="109"/>
      <c r="CB6623"/>
      <c r="CG6623" s="71"/>
      <c r="EK6623" s="160"/>
    </row>
    <row r="6624" spans="78:141">
      <c r="BZ6624" s="14"/>
      <c r="CA6624" s="109"/>
      <c r="CB6624"/>
      <c r="CG6624" s="71"/>
      <c r="EK6624" s="160"/>
    </row>
    <row r="6625" spans="78:141">
      <c r="BZ6625" s="14"/>
      <c r="CA6625" s="109"/>
      <c r="CB6625"/>
      <c r="CG6625" s="71"/>
      <c r="EK6625" s="160"/>
    </row>
    <row r="6626" spans="78:141">
      <c r="BZ6626" s="14"/>
      <c r="CA6626" s="109"/>
      <c r="CB6626"/>
      <c r="CG6626" s="71"/>
      <c r="EK6626" s="160"/>
    </row>
    <row r="6627" spans="78:141">
      <c r="BZ6627" s="14"/>
      <c r="CA6627" s="109"/>
      <c r="CB6627"/>
      <c r="CG6627" s="71"/>
      <c r="EK6627" s="160"/>
    </row>
    <row r="6628" spans="78:141">
      <c r="BZ6628" s="14"/>
      <c r="CA6628" s="109"/>
      <c r="CB6628"/>
      <c r="CG6628" s="71"/>
      <c r="EK6628" s="160"/>
    </row>
    <row r="6629" spans="78:141">
      <c r="BZ6629" s="14"/>
      <c r="CA6629" s="109"/>
      <c r="CB6629"/>
      <c r="CG6629" s="71"/>
      <c r="EK6629" s="160"/>
    </row>
    <row r="6630" spans="78:141">
      <c r="BZ6630" s="14"/>
      <c r="CA6630" s="109"/>
      <c r="CB6630"/>
      <c r="CG6630" s="71"/>
      <c r="EK6630" s="160"/>
    </row>
    <row r="6631" spans="78:141">
      <c r="BZ6631" s="14"/>
      <c r="CA6631" s="109"/>
      <c r="CB6631"/>
      <c r="CG6631" s="71"/>
      <c r="EK6631" s="160"/>
    </row>
    <row r="6632" spans="78:141">
      <c r="BZ6632" s="14"/>
      <c r="CA6632" s="109"/>
      <c r="CB6632"/>
      <c r="CG6632" s="71"/>
      <c r="EK6632" s="160"/>
    </row>
    <row r="6633" spans="78:141">
      <c r="BZ6633" s="14"/>
      <c r="CA6633" s="109"/>
      <c r="CB6633"/>
      <c r="CG6633" s="71"/>
      <c r="EK6633" s="160"/>
    </row>
    <row r="6634" spans="78:141">
      <c r="BZ6634" s="14"/>
      <c r="CA6634" s="109"/>
      <c r="CB6634"/>
      <c r="CG6634" s="71"/>
      <c r="EK6634" s="160"/>
    </row>
    <row r="6635" spans="78:141">
      <c r="BZ6635" s="14"/>
      <c r="CA6635" s="109"/>
      <c r="CB6635"/>
      <c r="CG6635" s="71"/>
      <c r="EK6635" s="160"/>
    </row>
    <row r="6636" spans="78:141">
      <c r="BZ6636" s="14"/>
      <c r="CA6636" s="109"/>
      <c r="CB6636"/>
      <c r="CG6636" s="71"/>
      <c r="EK6636" s="160"/>
    </row>
    <row r="6637" spans="78:141">
      <c r="BZ6637" s="14"/>
      <c r="CA6637" s="109"/>
      <c r="CB6637"/>
      <c r="CG6637" s="71"/>
      <c r="EK6637" s="160"/>
    </row>
    <row r="6638" spans="78:141">
      <c r="BZ6638" s="14"/>
      <c r="CA6638" s="109"/>
      <c r="CB6638"/>
      <c r="CG6638" s="71"/>
      <c r="EK6638" s="160"/>
    </row>
    <row r="6639" spans="78:141">
      <c r="BZ6639" s="14"/>
      <c r="CA6639" s="109"/>
      <c r="CB6639"/>
      <c r="CG6639" s="71"/>
      <c r="EK6639" s="160"/>
    </row>
    <row r="6640" spans="78:141">
      <c r="BZ6640" s="14"/>
      <c r="CA6640" s="109"/>
      <c r="CB6640"/>
      <c r="CG6640" s="71"/>
      <c r="EK6640" s="160"/>
    </row>
    <row r="6641" spans="78:141">
      <c r="BZ6641" s="14"/>
      <c r="CA6641" s="109"/>
      <c r="CB6641"/>
      <c r="CG6641" s="71"/>
      <c r="EK6641" s="160"/>
    </row>
    <row r="6642" spans="78:141">
      <c r="BZ6642" s="14"/>
      <c r="CA6642" s="109"/>
      <c r="CB6642"/>
      <c r="CG6642" s="71"/>
      <c r="EK6642" s="160"/>
    </row>
    <row r="6643" spans="78:141">
      <c r="BZ6643" s="14"/>
      <c r="CA6643" s="109"/>
      <c r="CB6643"/>
      <c r="CG6643" s="71"/>
      <c r="EK6643" s="160"/>
    </row>
    <row r="6644" spans="78:141">
      <c r="BZ6644" s="14"/>
      <c r="CA6644" s="109"/>
      <c r="CB6644"/>
      <c r="CG6644" s="71"/>
      <c r="EK6644" s="160"/>
    </row>
    <row r="6645" spans="78:141">
      <c r="BZ6645" s="14"/>
      <c r="CA6645" s="109"/>
      <c r="CB6645"/>
      <c r="CG6645" s="71"/>
      <c r="EK6645" s="160"/>
    </row>
    <row r="6646" spans="78:141">
      <c r="BZ6646" s="14"/>
      <c r="CA6646" s="109"/>
      <c r="CB6646"/>
      <c r="CG6646" s="71"/>
      <c r="EK6646" s="160"/>
    </row>
    <row r="6647" spans="78:141">
      <c r="BZ6647" s="14"/>
      <c r="CA6647" s="109"/>
      <c r="CB6647"/>
      <c r="CG6647" s="71"/>
      <c r="EK6647" s="160"/>
    </row>
    <row r="6648" spans="78:141">
      <c r="BZ6648" s="14"/>
      <c r="CA6648" s="109"/>
      <c r="CB6648"/>
      <c r="CG6648" s="71"/>
      <c r="EK6648" s="160"/>
    </row>
    <row r="6649" spans="78:141">
      <c r="BZ6649" s="14"/>
      <c r="CA6649" s="109"/>
      <c r="CB6649"/>
      <c r="CG6649" s="71"/>
      <c r="EK6649" s="160"/>
    </row>
    <row r="6650" spans="78:141">
      <c r="BZ6650" s="14"/>
      <c r="CA6650" s="109"/>
      <c r="CB6650"/>
      <c r="CG6650" s="71"/>
      <c r="EK6650" s="160"/>
    </row>
    <row r="6651" spans="78:141">
      <c r="BZ6651" s="14"/>
      <c r="CA6651" s="109"/>
      <c r="CB6651"/>
      <c r="CG6651" s="71"/>
      <c r="EK6651" s="160"/>
    </row>
    <row r="6652" spans="78:141">
      <c r="BZ6652" s="14"/>
      <c r="CA6652" s="109"/>
      <c r="CB6652"/>
      <c r="CG6652" s="71"/>
      <c r="EK6652" s="160"/>
    </row>
    <row r="6653" spans="78:141">
      <c r="BZ6653" s="14"/>
      <c r="CA6653" s="109"/>
      <c r="CB6653"/>
      <c r="CG6653" s="71"/>
      <c r="EK6653" s="160"/>
    </row>
    <row r="6654" spans="78:141">
      <c r="BZ6654" s="14"/>
      <c r="CA6654" s="109"/>
      <c r="CB6654"/>
      <c r="CG6654" s="71"/>
      <c r="EK6654" s="160"/>
    </row>
    <row r="6655" spans="78:141">
      <c r="BZ6655" s="14"/>
      <c r="CA6655" s="109"/>
      <c r="CB6655"/>
      <c r="CG6655" s="71"/>
      <c r="EK6655" s="160"/>
    </row>
    <row r="6656" spans="78:141">
      <c r="BZ6656" s="14"/>
      <c r="CA6656" s="109"/>
      <c r="CB6656"/>
      <c r="CG6656" s="71"/>
      <c r="EK6656" s="160"/>
    </row>
    <row r="6657" spans="78:141">
      <c r="BZ6657" s="14"/>
      <c r="CA6657" s="109"/>
      <c r="CB6657"/>
      <c r="CG6657" s="71"/>
      <c r="EK6657" s="160"/>
    </row>
    <row r="6658" spans="78:141">
      <c r="BZ6658" s="14"/>
      <c r="CA6658" s="109"/>
      <c r="CB6658"/>
      <c r="CG6658" s="71"/>
      <c r="EK6658" s="160"/>
    </row>
    <row r="6659" spans="78:141">
      <c r="BZ6659" s="14"/>
      <c r="CA6659" s="109"/>
      <c r="CB6659"/>
      <c r="CG6659" s="71"/>
      <c r="EK6659" s="160"/>
    </row>
    <row r="6660" spans="78:141">
      <c r="BZ6660" s="14"/>
      <c r="CA6660" s="109"/>
      <c r="CB6660"/>
      <c r="CG6660" s="71"/>
      <c r="EK6660" s="160"/>
    </row>
    <row r="6661" spans="78:141">
      <c r="BZ6661" s="14"/>
      <c r="CA6661" s="109"/>
      <c r="CB6661"/>
      <c r="CG6661" s="71"/>
      <c r="EK6661" s="160"/>
    </row>
    <row r="6662" spans="78:141">
      <c r="BZ6662" s="14"/>
      <c r="CA6662" s="109"/>
      <c r="CB6662"/>
      <c r="CG6662" s="71"/>
      <c r="EK6662" s="160"/>
    </row>
    <row r="6663" spans="78:141">
      <c r="BZ6663" s="14"/>
      <c r="CA6663" s="109"/>
      <c r="CB6663"/>
      <c r="CG6663" s="71"/>
      <c r="EK6663" s="160"/>
    </row>
    <row r="6664" spans="78:141">
      <c r="BZ6664" s="14"/>
      <c r="CA6664" s="109"/>
      <c r="CB6664"/>
      <c r="CG6664" s="71"/>
      <c r="EK6664" s="160"/>
    </row>
    <row r="6665" spans="78:141">
      <c r="BZ6665" s="14"/>
      <c r="CA6665" s="109"/>
      <c r="CB6665"/>
      <c r="CG6665" s="71"/>
      <c r="EK6665" s="160"/>
    </row>
    <row r="6666" spans="78:141">
      <c r="BZ6666" s="14"/>
      <c r="CA6666" s="109"/>
      <c r="CB6666"/>
      <c r="CG6666" s="71"/>
      <c r="EK6666" s="160"/>
    </row>
    <row r="6667" spans="78:141">
      <c r="BZ6667" s="14"/>
      <c r="CA6667" s="109"/>
      <c r="CB6667"/>
      <c r="CG6667" s="71"/>
      <c r="EK6667" s="160"/>
    </row>
    <row r="6668" spans="78:141">
      <c r="BZ6668" s="14"/>
      <c r="CA6668" s="109"/>
      <c r="CB6668"/>
      <c r="CG6668" s="71"/>
      <c r="EK6668" s="160"/>
    </row>
    <row r="6669" spans="78:141">
      <c r="BZ6669" s="14"/>
      <c r="CA6669" s="109"/>
      <c r="CB6669"/>
      <c r="CG6669" s="71"/>
      <c r="EK6669" s="160"/>
    </row>
    <row r="6670" spans="78:141">
      <c r="BZ6670" s="14"/>
      <c r="CA6670" s="109"/>
      <c r="CB6670"/>
      <c r="CG6670" s="71"/>
      <c r="EK6670" s="160"/>
    </row>
    <row r="6671" spans="78:141">
      <c r="BZ6671" s="14"/>
      <c r="CA6671" s="109"/>
      <c r="CB6671"/>
      <c r="CG6671" s="71"/>
      <c r="EK6671" s="160"/>
    </row>
    <row r="6672" spans="78:141">
      <c r="BZ6672" s="14"/>
      <c r="CA6672" s="109"/>
      <c r="CB6672"/>
      <c r="CG6672" s="71"/>
      <c r="EK6672" s="160"/>
    </row>
    <row r="6673" spans="78:141">
      <c r="BZ6673" s="14"/>
      <c r="CA6673" s="109"/>
      <c r="CB6673"/>
      <c r="CG6673" s="71"/>
      <c r="EK6673" s="160"/>
    </row>
    <row r="6674" spans="78:141">
      <c r="BZ6674" s="14"/>
      <c r="CA6674" s="109"/>
      <c r="CB6674"/>
      <c r="CG6674" s="71"/>
      <c r="EK6674" s="160"/>
    </row>
    <row r="6675" spans="78:141">
      <c r="BZ6675" s="14"/>
      <c r="CA6675" s="109"/>
      <c r="CB6675"/>
      <c r="CG6675" s="71"/>
      <c r="EK6675" s="160"/>
    </row>
    <row r="6676" spans="78:141">
      <c r="BZ6676" s="14"/>
      <c r="CA6676" s="109"/>
      <c r="CB6676"/>
      <c r="CG6676" s="71"/>
      <c r="EK6676" s="160"/>
    </row>
    <row r="6677" spans="78:141">
      <c r="BZ6677" s="14"/>
      <c r="CA6677" s="109"/>
      <c r="CB6677"/>
      <c r="CG6677" s="71"/>
      <c r="EK6677" s="160"/>
    </row>
    <row r="6678" spans="78:141">
      <c r="BZ6678" s="14"/>
      <c r="CA6678" s="109"/>
      <c r="CB6678"/>
      <c r="CG6678" s="71"/>
      <c r="EK6678" s="160"/>
    </row>
    <row r="6679" spans="78:141">
      <c r="BZ6679" s="14"/>
      <c r="CA6679" s="109"/>
      <c r="CB6679"/>
      <c r="CG6679" s="71"/>
      <c r="EK6679" s="160"/>
    </row>
    <row r="6680" spans="78:141">
      <c r="BZ6680" s="14"/>
      <c r="CA6680" s="109"/>
      <c r="CB6680"/>
      <c r="CG6680" s="71"/>
      <c r="EK6680" s="160"/>
    </row>
    <row r="6681" spans="78:141">
      <c r="BZ6681" s="14"/>
      <c r="CA6681" s="109"/>
      <c r="CB6681"/>
      <c r="CG6681" s="71"/>
      <c r="EK6681" s="160"/>
    </row>
    <row r="6682" spans="78:141">
      <c r="BZ6682" s="14"/>
      <c r="CA6682" s="109"/>
      <c r="CB6682"/>
      <c r="CG6682" s="71"/>
      <c r="EK6682" s="160"/>
    </row>
    <row r="6683" spans="78:141">
      <c r="BZ6683" s="14"/>
      <c r="CA6683" s="109"/>
      <c r="CB6683"/>
      <c r="CG6683" s="71"/>
      <c r="EK6683" s="160"/>
    </row>
    <row r="6684" spans="78:141">
      <c r="BZ6684" s="14"/>
      <c r="CA6684" s="109"/>
      <c r="CB6684"/>
      <c r="CG6684" s="71"/>
      <c r="EK6684" s="160"/>
    </row>
    <row r="6685" spans="78:141">
      <c r="BZ6685" s="14"/>
      <c r="CA6685" s="109"/>
      <c r="CB6685"/>
      <c r="CG6685" s="71"/>
      <c r="EK6685" s="160"/>
    </row>
    <row r="6686" spans="78:141">
      <c r="BZ6686" s="14"/>
      <c r="CA6686" s="109"/>
      <c r="CB6686"/>
      <c r="CG6686" s="71"/>
      <c r="EK6686" s="160"/>
    </row>
    <row r="6687" spans="78:141">
      <c r="BZ6687" s="14"/>
      <c r="CA6687" s="109"/>
      <c r="CB6687"/>
      <c r="CG6687" s="71"/>
      <c r="EK6687" s="160"/>
    </row>
    <row r="6688" spans="78:141">
      <c r="BZ6688" s="14"/>
      <c r="CA6688" s="109"/>
      <c r="CB6688"/>
      <c r="CG6688" s="71"/>
      <c r="EK6688" s="160"/>
    </row>
    <row r="6689" spans="78:141">
      <c r="BZ6689" s="14"/>
      <c r="CA6689" s="109"/>
      <c r="CB6689"/>
      <c r="CG6689" s="71"/>
      <c r="EK6689" s="160"/>
    </row>
    <row r="6690" spans="78:141">
      <c r="BZ6690" s="14"/>
      <c r="CA6690" s="109"/>
      <c r="CB6690"/>
      <c r="CG6690" s="71"/>
      <c r="EK6690" s="160"/>
    </row>
    <row r="6691" spans="78:141">
      <c r="BZ6691" s="14"/>
      <c r="CA6691" s="109"/>
      <c r="CB6691"/>
      <c r="CG6691" s="71"/>
      <c r="EK6691" s="160"/>
    </row>
    <row r="6692" spans="78:141">
      <c r="BZ6692" s="14"/>
      <c r="CA6692" s="109"/>
      <c r="CB6692"/>
      <c r="CG6692" s="71"/>
      <c r="EK6692" s="160"/>
    </row>
    <row r="6693" spans="78:141">
      <c r="BZ6693" s="14"/>
      <c r="CA6693" s="109"/>
      <c r="CB6693"/>
      <c r="CG6693" s="71"/>
      <c r="EK6693" s="160"/>
    </row>
    <row r="6694" spans="78:141">
      <c r="BZ6694" s="14"/>
      <c r="CA6694" s="109"/>
      <c r="CB6694"/>
      <c r="CG6694" s="71"/>
      <c r="EK6694" s="160"/>
    </row>
    <row r="6695" spans="78:141">
      <c r="BZ6695" s="14"/>
      <c r="CA6695" s="109"/>
      <c r="CB6695"/>
      <c r="CG6695" s="71"/>
      <c r="EK6695" s="160"/>
    </row>
    <row r="6696" spans="78:141">
      <c r="BZ6696" s="14"/>
      <c r="CA6696" s="109"/>
      <c r="CB6696"/>
      <c r="CG6696" s="71"/>
      <c r="EK6696" s="160"/>
    </row>
    <row r="6697" spans="78:141">
      <c r="BZ6697" s="14"/>
      <c r="CA6697" s="109"/>
      <c r="CB6697"/>
      <c r="CG6697" s="71"/>
      <c r="EK6697" s="160"/>
    </row>
    <row r="6698" spans="78:141">
      <c r="BZ6698" s="14"/>
      <c r="CA6698" s="109"/>
      <c r="CB6698"/>
      <c r="CG6698" s="71"/>
      <c r="EK6698" s="160"/>
    </row>
    <row r="6699" spans="78:141">
      <c r="BZ6699" s="14"/>
      <c r="CA6699" s="109"/>
      <c r="CB6699"/>
      <c r="CG6699" s="71"/>
      <c r="EK6699" s="160"/>
    </row>
    <row r="6700" spans="78:141">
      <c r="BZ6700" s="14"/>
      <c r="CA6700" s="109"/>
      <c r="CB6700"/>
      <c r="CG6700" s="71"/>
      <c r="EK6700" s="160"/>
    </row>
    <row r="6701" spans="78:141">
      <c r="BZ6701" s="14"/>
      <c r="CA6701" s="109"/>
      <c r="CB6701"/>
      <c r="CG6701" s="71"/>
      <c r="EK6701" s="160"/>
    </row>
    <row r="6702" spans="78:141">
      <c r="BZ6702" s="14"/>
      <c r="CA6702" s="109"/>
      <c r="CB6702"/>
      <c r="CG6702" s="71"/>
      <c r="EK6702" s="160"/>
    </row>
    <row r="6703" spans="78:141">
      <c r="BZ6703" s="14"/>
      <c r="CA6703" s="109"/>
      <c r="CB6703"/>
      <c r="CG6703" s="71"/>
      <c r="EK6703" s="160"/>
    </row>
    <row r="6704" spans="78:141">
      <c r="BZ6704" s="14"/>
      <c r="CA6704" s="109"/>
      <c r="CB6704"/>
      <c r="CG6704" s="71"/>
      <c r="EK6704" s="160"/>
    </row>
    <row r="6705" spans="78:141">
      <c r="BZ6705" s="14"/>
      <c r="CA6705" s="109"/>
      <c r="CB6705"/>
      <c r="CG6705" s="71"/>
      <c r="EK6705" s="160"/>
    </row>
    <row r="6706" spans="78:141">
      <c r="BZ6706" s="14"/>
      <c r="CA6706" s="109"/>
      <c r="CB6706"/>
      <c r="CG6706" s="71"/>
      <c r="EK6706" s="160"/>
    </row>
    <row r="6707" spans="78:141">
      <c r="BZ6707" s="14"/>
      <c r="CA6707" s="109"/>
      <c r="CB6707"/>
      <c r="CG6707" s="71"/>
      <c r="EK6707" s="160"/>
    </row>
    <row r="6708" spans="78:141">
      <c r="BZ6708" s="14"/>
      <c r="CA6708" s="109"/>
      <c r="CB6708"/>
      <c r="CG6708" s="71"/>
      <c r="EK6708" s="160"/>
    </row>
    <row r="6709" spans="78:141">
      <c r="BZ6709" s="14"/>
      <c r="CA6709" s="109"/>
      <c r="CB6709"/>
      <c r="CG6709" s="71"/>
      <c r="EK6709" s="160"/>
    </row>
    <row r="6710" spans="78:141">
      <c r="BZ6710" s="14"/>
      <c r="CA6710" s="109"/>
      <c r="CB6710"/>
      <c r="CG6710" s="71"/>
      <c r="EK6710" s="160"/>
    </row>
    <row r="6711" spans="78:141">
      <c r="BZ6711" s="14"/>
      <c r="CA6711" s="109"/>
      <c r="CB6711"/>
      <c r="CG6711" s="71"/>
      <c r="EK6711" s="160"/>
    </row>
    <row r="6712" spans="78:141">
      <c r="BZ6712" s="14"/>
      <c r="CA6712" s="109"/>
      <c r="CB6712"/>
      <c r="CG6712" s="71"/>
      <c r="EK6712" s="160"/>
    </row>
    <row r="6713" spans="78:141">
      <c r="BZ6713" s="14"/>
      <c r="CA6713" s="109"/>
      <c r="CB6713"/>
      <c r="CG6713" s="71"/>
      <c r="EK6713" s="160"/>
    </row>
    <row r="6714" spans="78:141">
      <c r="BZ6714" s="14"/>
      <c r="CA6714" s="109"/>
      <c r="CB6714"/>
      <c r="CG6714" s="71"/>
      <c r="EK6714" s="160"/>
    </row>
    <row r="6715" spans="78:141">
      <c r="BZ6715" s="14"/>
      <c r="CA6715" s="109"/>
      <c r="CB6715"/>
      <c r="CG6715" s="71"/>
      <c r="EK6715" s="160"/>
    </row>
    <row r="6716" spans="78:141">
      <c r="BZ6716" s="14"/>
      <c r="CA6716" s="109"/>
      <c r="CB6716"/>
      <c r="CG6716" s="71"/>
      <c r="EK6716" s="160"/>
    </row>
    <row r="6717" spans="78:141">
      <c r="BZ6717" s="14"/>
      <c r="CA6717" s="109"/>
      <c r="CB6717"/>
      <c r="CG6717" s="71"/>
      <c r="EK6717" s="160"/>
    </row>
    <row r="6718" spans="78:141">
      <c r="BZ6718" s="14"/>
      <c r="CA6718" s="109"/>
      <c r="CB6718"/>
      <c r="CG6718" s="71"/>
      <c r="EK6718" s="160"/>
    </row>
    <row r="6719" spans="78:141">
      <c r="BZ6719" s="14"/>
      <c r="CA6719" s="109"/>
      <c r="CB6719"/>
      <c r="CG6719" s="71"/>
      <c r="EK6719" s="160"/>
    </row>
    <row r="6720" spans="78:141">
      <c r="BZ6720" s="14"/>
      <c r="CA6720" s="109"/>
      <c r="CB6720"/>
      <c r="CG6720" s="71"/>
      <c r="EK6720" s="160"/>
    </row>
    <row r="6721" spans="78:141">
      <c r="BZ6721" s="14"/>
      <c r="CA6721" s="109"/>
      <c r="CB6721"/>
      <c r="CG6721" s="71"/>
      <c r="EK6721" s="160"/>
    </row>
    <row r="6722" spans="78:141">
      <c r="BZ6722" s="14"/>
      <c r="CA6722" s="109"/>
      <c r="CB6722"/>
      <c r="CG6722" s="71"/>
      <c r="EK6722" s="160"/>
    </row>
    <row r="6723" spans="78:141">
      <c r="BZ6723" s="14"/>
      <c r="CA6723" s="109"/>
      <c r="CB6723"/>
      <c r="CG6723" s="71"/>
      <c r="EK6723" s="160"/>
    </row>
    <row r="6724" spans="78:141">
      <c r="BZ6724" s="14"/>
      <c r="CA6724" s="109"/>
      <c r="CB6724"/>
      <c r="CG6724" s="71"/>
      <c r="EK6724" s="160"/>
    </row>
    <row r="6725" spans="78:141">
      <c r="BZ6725" s="14"/>
      <c r="CA6725" s="109"/>
      <c r="CB6725"/>
      <c r="CG6725" s="71"/>
      <c r="EK6725" s="160"/>
    </row>
    <row r="6726" spans="78:141">
      <c r="BZ6726" s="14"/>
      <c r="CA6726" s="109"/>
      <c r="CB6726"/>
      <c r="CG6726" s="71"/>
      <c r="EK6726" s="160"/>
    </row>
    <row r="6727" spans="78:141">
      <c r="BZ6727" s="14"/>
      <c r="CA6727" s="109"/>
      <c r="CB6727"/>
      <c r="CG6727" s="71"/>
      <c r="EK6727" s="160"/>
    </row>
    <row r="6728" spans="78:141">
      <c r="BZ6728" s="14"/>
      <c r="CA6728" s="109"/>
      <c r="CB6728"/>
      <c r="CG6728" s="71"/>
      <c r="EK6728" s="160"/>
    </row>
    <row r="6729" spans="78:141">
      <c r="BZ6729" s="14"/>
      <c r="CA6729" s="109"/>
      <c r="CB6729"/>
      <c r="CG6729" s="71"/>
      <c r="EK6729" s="160"/>
    </row>
    <row r="6730" spans="78:141">
      <c r="BZ6730" s="14"/>
      <c r="CA6730" s="109"/>
      <c r="CB6730"/>
      <c r="CG6730" s="71"/>
      <c r="EK6730" s="160"/>
    </row>
    <row r="6731" spans="78:141">
      <c r="BZ6731" s="14"/>
      <c r="CA6731" s="109"/>
      <c r="CB6731"/>
      <c r="CG6731" s="71"/>
      <c r="EK6731" s="160"/>
    </row>
    <row r="6732" spans="78:141">
      <c r="BZ6732" s="14"/>
      <c r="CA6732" s="109"/>
      <c r="CB6732"/>
      <c r="CG6732" s="71"/>
      <c r="EK6732" s="160"/>
    </row>
    <row r="6733" spans="78:141">
      <c r="BZ6733" s="14"/>
      <c r="CA6733" s="109"/>
      <c r="CB6733"/>
      <c r="CG6733" s="71"/>
      <c r="EK6733" s="160"/>
    </row>
    <row r="6734" spans="78:141">
      <c r="BZ6734" s="14"/>
      <c r="CA6734" s="109"/>
      <c r="CB6734"/>
      <c r="CG6734" s="71"/>
      <c r="EK6734" s="160"/>
    </row>
    <row r="6735" spans="78:141">
      <c r="BZ6735" s="14"/>
      <c r="CA6735" s="109"/>
      <c r="CB6735"/>
      <c r="CG6735" s="71"/>
      <c r="EK6735" s="160"/>
    </row>
    <row r="6736" spans="78:141">
      <c r="BZ6736" s="14"/>
      <c r="CA6736" s="109"/>
      <c r="CB6736"/>
      <c r="CG6736" s="71"/>
      <c r="EK6736" s="160"/>
    </row>
    <row r="6737" spans="78:141">
      <c r="BZ6737" s="14"/>
      <c r="CA6737" s="109"/>
      <c r="CB6737"/>
      <c r="CG6737" s="71"/>
      <c r="EK6737" s="160"/>
    </row>
    <row r="6738" spans="78:141">
      <c r="BZ6738" s="14"/>
      <c r="CA6738" s="109"/>
      <c r="CB6738"/>
      <c r="CG6738" s="71"/>
      <c r="EK6738" s="160"/>
    </row>
    <row r="6739" spans="78:141">
      <c r="BZ6739" s="14"/>
      <c r="CA6739" s="109"/>
      <c r="CB6739"/>
      <c r="CG6739" s="71"/>
      <c r="EK6739" s="160"/>
    </row>
    <row r="6740" spans="78:141">
      <c r="BZ6740" s="14"/>
      <c r="CA6740" s="109"/>
      <c r="CB6740"/>
      <c r="CG6740" s="71"/>
      <c r="EK6740" s="160"/>
    </row>
    <row r="6741" spans="78:141">
      <c r="BZ6741" s="14"/>
      <c r="CA6741" s="109"/>
      <c r="CB6741"/>
      <c r="CG6741" s="71"/>
      <c r="EK6741" s="160"/>
    </row>
    <row r="6742" spans="78:141">
      <c r="BZ6742" s="14"/>
      <c r="CA6742" s="109"/>
      <c r="CB6742"/>
      <c r="CG6742" s="71"/>
      <c r="EK6742" s="160"/>
    </row>
    <row r="6743" spans="78:141">
      <c r="BZ6743" s="14"/>
      <c r="CA6743" s="109"/>
      <c r="CB6743"/>
      <c r="CG6743" s="71"/>
      <c r="EK6743" s="160"/>
    </row>
    <row r="6744" spans="78:141">
      <c r="BZ6744" s="14"/>
      <c r="CA6744" s="109"/>
      <c r="CB6744"/>
      <c r="CG6744" s="71"/>
      <c r="EK6744" s="160"/>
    </row>
    <row r="6745" spans="78:141">
      <c r="BZ6745" s="14"/>
      <c r="CA6745" s="109"/>
      <c r="CB6745"/>
      <c r="CG6745" s="71"/>
      <c r="EK6745" s="160"/>
    </row>
    <row r="6746" spans="78:141">
      <c r="BZ6746" s="14"/>
      <c r="CA6746" s="109"/>
      <c r="CB6746"/>
      <c r="CG6746" s="71"/>
      <c r="EK6746" s="160"/>
    </row>
    <row r="6747" spans="78:141">
      <c r="BZ6747" s="14"/>
      <c r="CA6747" s="109"/>
      <c r="CB6747"/>
      <c r="CG6747" s="71"/>
      <c r="EK6747" s="160"/>
    </row>
    <row r="6748" spans="78:141">
      <c r="BZ6748" s="14"/>
      <c r="CA6748" s="109"/>
      <c r="CB6748"/>
      <c r="CG6748" s="71"/>
      <c r="EK6748" s="160"/>
    </row>
    <row r="6749" spans="78:141">
      <c r="BZ6749" s="14"/>
      <c r="CA6749" s="109"/>
      <c r="CB6749"/>
      <c r="CG6749" s="71"/>
      <c r="EK6749" s="160"/>
    </row>
    <row r="6750" spans="78:141">
      <c r="BZ6750" s="14"/>
      <c r="CA6750" s="109"/>
      <c r="CB6750"/>
      <c r="CG6750" s="71"/>
      <c r="EK6750" s="160"/>
    </row>
    <row r="6751" spans="78:141">
      <c r="BZ6751" s="14"/>
      <c r="CA6751" s="109"/>
      <c r="CB6751"/>
      <c r="CG6751" s="71"/>
      <c r="EK6751" s="160"/>
    </row>
    <row r="6752" spans="78:141">
      <c r="BZ6752" s="14"/>
      <c r="CA6752" s="109"/>
      <c r="CB6752"/>
      <c r="CG6752" s="71"/>
      <c r="EK6752" s="160"/>
    </row>
    <row r="6753" spans="78:141">
      <c r="BZ6753" s="14"/>
      <c r="CA6753" s="109"/>
      <c r="CB6753"/>
      <c r="CG6753" s="71"/>
      <c r="EK6753" s="160"/>
    </row>
    <row r="6754" spans="78:141">
      <c r="BZ6754" s="14"/>
      <c r="CA6754" s="109"/>
      <c r="CB6754"/>
      <c r="CG6754" s="71"/>
      <c r="EK6754" s="160"/>
    </row>
    <row r="6755" spans="78:141">
      <c r="BZ6755" s="14"/>
      <c r="CA6755" s="109"/>
      <c r="CB6755"/>
      <c r="CG6755" s="71"/>
      <c r="EK6755" s="160"/>
    </row>
    <row r="6756" spans="78:141">
      <c r="BZ6756" s="14"/>
      <c r="CA6756" s="109"/>
      <c r="CB6756"/>
      <c r="CG6756" s="71"/>
      <c r="EK6756" s="160"/>
    </row>
    <row r="6757" spans="78:141">
      <c r="BZ6757" s="14"/>
      <c r="CA6757" s="109"/>
      <c r="CB6757"/>
      <c r="CG6757" s="71"/>
      <c r="EK6757" s="160"/>
    </row>
    <row r="6758" spans="78:141">
      <c r="BZ6758" s="14"/>
      <c r="CA6758" s="109"/>
      <c r="CB6758"/>
      <c r="CG6758" s="71"/>
      <c r="EK6758" s="160"/>
    </row>
    <row r="6759" spans="78:141">
      <c r="BZ6759" s="14"/>
      <c r="CA6759" s="109"/>
      <c r="CB6759"/>
      <c r="CG6759" s="71"/>
      <c r="EK6759" s="160"/>
    </row>
    <row r="6760" spans="78:141">
      <c r="BZ6760" s="14"/>
      <c r="CA6760" s="109"/>
      <c r="CB6760"/>
      <c r="CG6760" s="71"/>
      <c r="EK6760" s="160"/>
    </row>
    <row r="6761" spans="78:141">
      <c r="BZ6761" s="14"/>
      <c r="CA6761" s="109"/>
      <c r="CB6761"/>
      <c r="CG6761" s="71"/>
      <c r="EK6761" s="160"/>
    </row>
    <row r="6762" spans="78:141">
      <c r="BZ6762" s="14"/>
      <c r="CA6762" s="109"/>
      <c r="CB6762"/>
      <c r="CG6762" s="71"/>
      <c r="EK6762" s="160"/>
    </row>
    <row r="6763" spans="78:141">
      <c r="BZ6763" s="14"/>
      <c r="CA6763" s="109"/>
      <c r="CB6763"/>
      <c r="CG6763" s="71"/>
      <c r="EK6763" s="160"/>
    </row>
    <row r="6764" spans="78:141">
      <c r="BZ6764" s="14"/>
      <c r="CA6764" s="109"/>
      <c r="CB6764"/>
      <c r="CG6764" s="71"/>
      <c r="EK6764" s="160"/>
    </row>
    <row r="6765" spans="78:141">
      <c r="BZ6765" s="14"/>
      <c r="CA6765" s="109"/>
      <c r="CB6765"/>
      <c r="CG6765" s="71"/>
      <c r="EK6765" s="160"/>
    </row>
    <row r="6766" spans="78:141">
      <c r="BZ6766" s="14"/>
      <c r="CA6766" s="109"/>
      <c r="CB6766"/>
      <c r="CG6766" s="71"/>
      <c r="EK6766" s="160"/>
    </row>
    <row r="6767" spans="78:141">
      <c r="BZ6767" s="14"/>
      <c r="CA6767" s="109"/>
      <c r="CB6767"/>
      <c r="CG6767" s="71"/>
      <c r="EK6767" s="160"/>
    </row>
    <row r="6768" spans="78:141">
      <c r="BZ6768" s="14"/>
      <c r="CA6768" s="109"/>
      <c r="CB6768"/>
      <c r="CG6768" s="71"/>
      <c r="EK6768" s="160"/>
    </row>
    <row r="6769" spans="78:141">
      <c r="BZ6769" s="14"/>
      <c r="CA6769" s="109"/>
      <c r="CB6769"/>
      <c r="CG6769" s="71"/>
      <c r="EK6769" s="160"/>
    </row>
    <row r="6770" spans="78:141">
      <c r="BZ6770" s="14"/>
      <c r="CA6770" s="109"/>
      <c r="CB6770"/>
      <c r="CG6770" s="71"/>
      <c r="EK6770" s="160"/>
    </row>
    <row r="6771" spans="78:141">
      <c r="BZ6771" s="14"/>
      <c r="CA6771" s="109"/>
      <c r="CB6771"/>
      <c r="CG6771" s="71"/>
      <c r="EK6771" s="160"/>
    </row>
    <row r="6772" spans="78:141">
      <c r="BZ6772" s="14"/>
      <c r="CA6772" s="109"/>
      <c r="CB6772"/>
      <c r="CG6772" s="71"/>
      <c r="EK6772" s="160"/>
    </row>
    <row r="6773" spans="78:141">
      <c r="BZ6773" s="14"/>
      <c r="CA6773" s="109"/>
      <c r="CB6773"/>
      <c r="CG6773" s="71"/>
      <c r="EK6773" s="160"/>
    </row>
    <row r="6774" spans="78:141">
      <c r="BZ6774" s="14"/>
      <c r="CA6774" s="109"/>
      <c r="CB6774"/>
      <c r="CG6774" s="71"/>
      <c r="EK6774" s="160"/>
    </row>
    <row r="6775" spans="78:141">
      <c r="BZ6775" s="14"/>
      <c r="CA6775" s="109"/>
      <c r="CB6775"/>
      <c r="CG6775" s="71"/>
      <c r="EK6775" s="160"/>
    </row>
    <row r="6776" spans="78:141">
      <c r="BZ6776" s="14"/>
      <c r="CA6776" s="109"/>
      <c r="CB6776"/>
      <c r="CG6776" s="71"/>
      <c r="EK6776" s="160"/>
    </row>
    <row r="6777" spans="78:141">
      <c r="BZ6777" s="14"/>
      <c r="CA6777" s="109"/>
      <c r="CB6777"/>
      <c r="CG6777" s="71"/>
      <c r="EK6777" s="160"/>
    </row>
    <row r="6778" spans="78:141">
      <c r="BZ6778" s="14"/>
      <c r="CA6778" s="109"/>
      <c r="CB6778"/>
      <c r="CG6778" s="71"/>
      <c r="EK6778" s="160"/>
    </row>
    <row r="6779" spans="78:141">
      <c r="BZ6779" s="14"/>
      <c r="CA6779" s="109"/>
      <c r="CB6779"/>
      <c r="CG6779" s="71"/>
      <c r="EK6779" s="160"/>
    </row>
    <row r="6780" spans="78:141">
      <c r="BZ6780" s="14"/>
      <c r="CA6780" s="109"/>
      <c r="CB6780"/>
      <c r="CG6780" s="71"/>
      <c r="EK6780" s="160"/>
    </row>
    <row r="6781" spans="78:141">
      <c r="BZ6781" s="14"/>
      <c r="CA6781" s="109"/>
      <c r="CB6781"/>
      <c r="CG6781" s="71"/>
      <c r="EK6781" s="160"/>
    </row>
    <row r="6782" spans="78:141">
      <c r="BZ6782" s="14"/>
      <c r="CA6782" s="109"/>
      <c r="CB6782"/>
      <c r="CG6782" s="71"/>
      <c r="EK6782" s="160"/>
    </row>
    <row r="6783" spans="78:141">
      <c r="BZ6783" s="14"/>
      <c r="CA6783" s="109"/>
      <c r="CB6783"/>
      <c r="CG6783" s="71"/>
      <c r="EK6783" s="160"/>
    </row>
    <row r="6784" spans="78:141">
      <c r="BZ6784" s="14"/>
      <c r="CA6784" s="109"/>
      <c r="CB6784"/>
      <c r="CG6784" s="71"/>
      <c r="EK6784" s="160"/>
    </row>
    <row r="6785" spans="78:141">
      <c r="BZ6785" s="14"/>
      <c r="CA6785" s="109"/>
      <c r="CB6785"/>
      <c r="CG6785" s="71"/>
      <c r="EK6785" s="160"/>
    </row>
    <row r="6786" spans="78:141">
      <c r="BZ6786" s="14"/>
      <c r="CA6786" s="109"/>
      <c r="CB6786"/>
      <c r="CG6786" s="71"/>
      <c r="EK6786" s="160"/>
    </row>
    <row r="6787" spans="78:141">
      <c r="BZ6787" s="14"/>
      <c r="CA6787" s="109"/>
      <c r="CB6787"/>
      <c r="CG6787" s="71"/>
      <c r="EK6787" s="160"/>
    </row>
    <row r="6788" spans="78:141">
      <c r="BZ6788" s="14"/>
      <c r="CA6788" s="109"/>
      <c r="CB6788"/>
      <c r="CG6788" s="71"/>
      <c r="EK6788" s="160"/>
    </row>
    <row r="6789" spans="78:141">
      <c r="BZ6789" s="14"/>
      <c r="CA6789" s="109"/>
      <c r="CB6789"/>
      <c r="CG6789" s="71"/>
      <c r="EK6789" s="160"/>
    </row>
    <row r="6790" spans="78:141">
      <c r="BZ6790" s="14"/>
      <c r="CA6790" s="109"/>
      <c r="CB6790"/>
      <c r="CG6790" s="71"/>
      <c r="EK6790" s="160"/>
    </row>
    <row r="6791" spans="78:141">
      <c r="BZ6791" s="14"/>
      <c r="CA6791" s="109"/>
      <c r="CB6791"/>
      <c r="CG6791" s="71"/>
      <c r="EK6791" s="160"/>
    </row>
    <row r="6792" spans="78:141">
      <c r="BZ6792" s="14"/>
      <c r="CA6792" s="109"/>
      <c r="CB6792"/>
      <c r="CG6792" s="71"/>
      <c r="EK6792" s="160"/>
    </row>
    <row r="6793" spans="78:141">
      <c r="BZ6793" s="14"/>
      <c r="CA6793" s="109"/>
      <c r="CB6793"/>
      <c r="CG6793" s="71"/>
      <c r="EK6793" s="160"/>
    </row>
    <row r="6794" spans="78:141">
      <c r="BZ6794" s="14"/>
      <c r="CA6794" s="109"/>
      <c r="CB6794"/>
      <c r="CG6794" s="71"/>
      <c r="EK6794" s="160"/>
    </row>
    <row r="6795" spans="78:141">
      <c r="BZ6795" s="14"/>
      <c r="CA6795" s="109"/>
      <c r="CB6795"/>
      <c r="CG6795" s="71"/>
      <c r="EK6795" s="160"/>
    </row>
    <row r="6796" spans="78:141">
      <c r="BZ6796" s="14"/>
      <c r="CA6796" s="109"/>
      <c r="CB6796"/>
      <c r="CG6796" s="71"/>
      <c r="EK6796" s="160"/>
    </row>
    <row r="6797" spans="78:141">
      <c r="BZ6797" s="14"/>
      <c r="CA6797" s="109"/>
      <c r="CB6797"/>
      <c r="CG6797" s="71"/>
      <c r="EK6797" s="160"/>
    </row>
    <row r="6798" spans="78:141">
      <c r="BZ6798" s="14"/>
      <c r="CA6798" s="109"/>
      <c r="CB6798"/>
      <c r="CG6798" s="71"/>
      <c r="EK6798" s="160"/>
    </row>
    <row r="6799" spans="78:141">
      <c r="BZ6799" s="14"/>
      <c r="CA6799" s="109"/>
      <c r="CB6799"/>
      <c r="CG6799" s="71"/>
      <c r="EK6799" s="160"/>
    </row>
    <row r="6800" spans="78:141">
      <c r="BZ6800" s="14"/>
      <c r="CA6800" s="109"/>
      <c r="CB6800"/>
      <c r="CG6800" s="71"/>
      <c r="EK6800" s="160"/>
    </row>
    <row r="6801" spans="78:141">
      <c r="BZ6801" s="14"/>
      <c r="CA6801" s="109"/>
      <c r="CB6801"/>
      <c r="CG6801" s="71"/>
      <c r="EK6801" s="160"/>
    </row>
    <row r="6802" spans="78:141">
      <c r="BZ6802" s="14"/>
      <c r="CA6802" s="109"/>
      <c r="CB6802"/>
      <c r="CG6802" s="71"/>
      <c r="EK6802" s="160"/>
    </row>
    <row r="6803" spans="78:141">
      <c r="BZ6803" s="14"/>
      <c r="CA6803" s="109"/>
      <c r="CB6803"/>
      <c r="CG6803" s="71"/>
      <c r="EK6803" s="160"/>
    </row>
    <row r="6804" spans="78:141">
      <c r="BZ6804" s="14"/>
      <c r="CA6804" s="109"/>
      <c r="CB6804"/>
      <c r="CG6804" s="71"/>
      <c r="EK6804" s="160"/>
    </row>
    <row r="6805" spans="78:141">
      <c r="BZ6805" s="14"/>
      <c r="CA6805" s="109"/>
      <c r="CB6805"/>
      <c r="CG6805" s="71"/>
      <c r="EK6805" s="160"/>
    </row>
    <row r="6806" spans="78:141">
      <c r="BZ6806" s="14"/>
      <c r="CA6806" s="109"/>
      <c r="CB6806"/>
      <c r="CG6806" s="71"/>
      <c r="EK6806" s="160"/>
    </row>
    <row r="6807" spans="78:141">
      <c r="BZ6807" s="14"/>
      <c r="CA6807" s="109"/>
      <c r="CB6807"/>
      <c r="CG6807" s="71"/>
      <c r="EK6807" s="160"/>
    </row>
    <row r="6808" spans="78:141">
      <c r="BZ6808" s="14"/>
      <c r="CA6808" s="109"/>
      <c r="CB6808"/>
      <c r="CG6808" s="71"/>
      <c r="EK6808" s="160"/>
    </row>
    <row r="6809" spans="78:141">
      <c r="BZ6809" s="14"/>
      <c r="CA6809" s="109"/>
      <c r="CB6809"/>
      <c r="CG6809" s="71"/>
      <c r="EK6809" s="160"/>
    </row>
    <row r="6810" spans="78:141">
      <c r="BZ6810" s="14"/>
      <c r="CA6810" s="109"/>
      <c r="CB6810"/>
      <c r="CG6810" s="71"/>
      <c r="EK6810" s="160"/>
    </row>
    <row r="6811" spans="78:141">
      <c r="BZ6811" s="14"/>
      <c r="CA6811" s="109"/>
      <c r="CB6811"/>
      <c r="CG6811" s="71"/>
      <c r="EK6811" s="160"/>
    </row>
    <row r="6812" spans="78:141">
      <c r="BZ6812" s="14"/>
      <c r="CA6812" s="109"/>
      <c r="CB6812"/>
      <c r="CG6812" s="71"/>
      <c r="EK6812" s="160"/>
    </row>
    <row r="6813" spans="78:141">
      <c r="BZ6813" s="14"/>
      <c r="CA6813" s="109"/>
      <c r="CB6813"/>
      <c r="CG6813" s="71"/>
      <c r="EK6813" s="160"/>
    </row>
    <row r="6814" spans="78:141">
      <c r="BZ6814" s="14"/>
      <c r="CA6814" s="109"/>
      <c r="CB6814"/>
      <c r="CG6814" s="71"/>
      <c r="EK6814" s="160"/>
    </row>
    <row r="6815" spans="78:141">
      <c r="BZ6815" s="14"/>
      <c r="CA6815" s="109"/>
      <c r="CB6815"/>
      <c r="CG6815" s="71"/>
      <c r="EK6815" s="160"/>
    </row>
    <row r="6816" spans="78:141">
      <c r="BZ6816" s="14"/>
      <c r="CA6816" s="109"/>
      <c r="CB6816"/>
      <c r="CG6816" s="71"/>
      <c r="EK6816" s="160"/>
    </row>
    <row r="6817" spans="78:141">
      <c r="BZ6817" s="14"/>
      <c r="CA6817" s="109"/>
      <c r="CB6817"/>
      <c r="CG6817" s="71"/>
      <c r="EK6817" s="160"/>
    </row>
    <row r="6818" spans="78:141">
      <c r="BZ6818" s="14"/>
      <c r="CA6818" s="109"/>
      <c r="CB6818"/>
      <c r="CG6818" s="71"/>
      <c r="EK6818" s="160"/>
    </row>
    <row r="6819" spans="78:141">
      <c r="BZ6819" s="14"/>
      <c r="CA6819" s="109"/>
      <c r="CB6819"/>
      <c r="CG6819" s="71"/>
      <c r="EK6819" s="160"/>
    </row>
    <row r="6820" spans="78:141">
      <c r="BZ6820" s="14"/>
      <c r="CA6820" s="109"/>
      <c r="CB6820"/>
      <c r="CG6820" s="71"/>
      <c r="EK6820" s="160"/>
    </row>
    <row r="6821" spans="78:141">
      <c r="BZ6821" s="14"/>
      <c r="CA6821" s="109"/>
      <c r="CB6821"/>
      <c r="CG6821" s="71"/>
      <c r="EK6821" s="160"/>
    </row>
    <row r="6822" spans="78:141">
      <c r="BZ6822" s="14"/>
      <c r="CA6822" s="109"/>
      <c r="CB6822"/>
      <c r="CG6822" s="71"/>
      <c r="EK6822" s="160"/>
    </row>
    <row r="6823" spans="78:141">
      <c r="BZ6823" s="14"/>
      <c r="CA6823" s="109"/>
      <c r="CB6823"/>
      <c r="CG6823" s="71"/>
      <c r="EK6823" s="160"/>
    </row>
    <row r="6824" spans="78:141">
      <c r="BZ6824" s="14"/>
      <c r="CA6824" s="109"/>
      <c r="CB6824"/>
      <c r="CG6824" s="71"/>
      <c r="EK6824" s="160"/>
    </row>
    <row r="6825" spans="78:141">
      <c r="BZ6825" s="14"/>
      <c r="CA6825" s="109"/>
      <c r="CB6825"/>
      <c r="CG6825" s="71"/>
      <c r="EK6825" s="160"/>
    </row>
    <row r="6826" spans="78:141">
      <c r="BZ6826" s="14"/>
      <c r="CA6826" s="109"/>
      <c r="CB6826"/>
      <c r="CG6826" s="71"/>
      <c r="EK6826" s="160"/>
    </row>
    <row r="6827" spans="78:141">
      <c r="BZ6827" s="14"/>
      <c r="CA6827" s="109"/>
      <c r="CB6827"/>
      <c r="CG6827" s="71"/>
      <c r="EK6827" s="160"/>
    </row>
    <row r="6828" spans="78:141">
      <c r="BZ6828" s="14"/>
      <c r="CA6828" s="109"/>
      <c r="CB6828"/>
      <c r="CG6828" s="71"/>
      <c r="EK6828" s="160"/>
    </row>
    <row r="6829" spans="78:141">
      <c r="BZ6829" s="14"/>
      <c r="CA6829" s="109"/>
      <c r="CB6829"/>
      <c r="CG6829" s="71"/>
      <c r="EK6829" s="160"/>
    </row>
    <row r="6830" spans="78:141">
      <c r="BZ6830" s="14"/>
      <c r="CA6830" s="109"/>
      <c r="CB6830"/>
      <c r="CG6830" s="71"/>
      <c r="EK6830" s="160"/>
    </row>
    <row r="6831" spans="78:141">
      <c r="BZ6831" s="14"/>
      <c r="CA6831" s="109"/>
      <c r="CB6831"/>
      <c r="CG6831" s="71"/>
      <c r="EK6831" s="160"/>
    </row>
    <row r="6832" spans="78:141">
      <c r="BZ6832" s="14"/>
      <c r="CA6832" s="109"/>
      <c r="CB6832"/>
      <c r="CG6832" s="71"/>
      <c r="EK6832" s="160"/>
    </row>
    <row r="6833" spans="78:141">
      <c r="BZ6833" s="14"/>
      <c r="CA6833" s="109"/>
      <c r="CB6833"/>
      <c r="CG6833" s="71"/>
      <c r="EK6833" s="160"/>
    </row>
    <row r="6834" spans="78:141">
      <c r="BZ6834" s="14"/>
      <c r="CA6834" s="109"/>
      <c r="CB6834"/>
      <c r="CG6834" s="71"/>
      <c r="EK6834" s="160"/>
    </row>
    <row r="6835" spans="78:141">
      <c r="BZ6835" s="14"/>
      <c r="CA6835" s="109"/>
      <c r="CB6835"/>
      <c r="CG6835" s="71"/>
      <c r="EK6835" s="160"/>
    </row>
    <row r="6836" spans="78:141">
      <c r="BZ6836" s="14"/>
      <c r="CA6836" s="109"/>
      <c r="CB6836"/>
      <c r="CG6836" s="71"/>
      <c r="EK6836" s="160"/>
    </row>
    <row r="6837" spans="78:141">
      <c r="BZ6837" s="14"/>
      <c r="CA6837" s="109"/>
      <c r="CB6837"/>
      <c r="CG6837" s="71"/>
      <c r="EK6837" s="160"/>
    </row>
    <row r="6838" spans="78:141">
      <c r="BZ6838" s="14"/>
      <c r="CA6838" s="109"/>
      <c r="CB6838"/>
      <c r="CG6838" s="71"/>
      <c r="EK6838" s="160"/>
    </row>
    <row r="6839" spans="78:141">
      <c r="BZ6839" s="14"/>
      <c r="CA6839" s="109"/>
      <c r="CB6839"/>
      <c r="CG6839" s="71"/>
      <c r="EK6839" s="160"/>
    </row>
    <row r="6840" spans="78:141">
      <c r="BZ6840" s="14"/>
      <c r="CA6840" s="109"/>
      <c r="CB6840"/>
      <c r="CG6840" s="71"/>
      <c r="EK6840" s="160"/>
    </row>
    <row r="6841" spans="78:141">
      <c r="BZ6841" s="14"/>
      <c r="CA6841" s="109"/>
      <c r="CB6841"/>
      <c r="CG6841" s="71"/>
      <c r="EK6841" s="160"/>
    </row>
    <row r="6842" spans="78:141">
      <c r="BZ6842" s="14"/>
      <c r="CA6842" s="109"/>
      <c r="CB6842"/>
      <c r="CG6842" s="71"/>
      <c r="EK6842" s="160"/>
    </row>
    <row r="6843" spans="78:141">
      <c r="BZ6843" s="14"/>
      <c r="CA6843" s="109"/>
      <c r="CB6843"/>
      <c r="CG6843" s="71"/>
      <c r="EK6843" s="160"/>
    </row>
    <row r="6844" spans="78:141">
      <c r="BZ6844" s="14"/>
      <c r="CA6844" s="109"/>
      <c r="CB6844"/>
      <c r="CG6844" s="71"/>
      <c r="EK6844" s="160"/>
    </row>
    <row r="6845" spans="78:141">
      <c r="BZ6845" s="14"/>
      <c r="CA6845" s="109"/>
      <c r="CB6845"/>
      <c r="CG6845" s="71"/>
      <c r="EK6845" s="160"/>
    </row>
    <row r="6846" spans="78:141">
      <c r="BZ6846" s="14"/>
      <c r="CA6846" s="109"/>
      <c r="CB6846"/>
      <c r="CG6846" s="71"/>
      <c r="EK6846" s="160"/>
    </row>
    <row r="6847" spans="78:141">
      <c r="BZ6847" s="14"/>
      <c r="CA6847" s="109"/>
      <c r="CB6847"/>
      <c r="CG6847" s="71"/>
      <c r="EK6847" s="160"/>
    </row>
    <row r="6848" spans="78:141">
      <c r="BZ6848" s="14"/>
      <c r="CA6848" s="109"/>
      <c r="CB6848"/>
      <c r="CG6848" s="71"/>
      <c r="EK6848" s="160"/>
    </row>
    <row r="6849" spans="78:141">
      <c r="BZ6849" s="14"/>
      <c r="CA6849" s="109"/>
      <c r="CB6849"/>
      <c r="CG6849" s="71"/>
      <c r="EK6849" s="160"/>
    </row>
    <row r="6850" spans="78:141">
      <c r="BZ6850" s="14"/>
      <c r="CA6850" s="109"/>
      <c r="CB6850"/>
      <c r="CG6850" s="71"/>
      <c r="EK6850" s="160"/>
    </row>
    <row r="6851" spans="78:141">
      <c r="BZ6851" s="14"/>
      <c r="CA6851" s="109"/>
      <c r="CB6851"/>
      <c r="CG6851" s="71"/>
      <c r="EK6851" s="160"/>
    </row>
    <row r="6852" spans="78:141">
      <c r="BZ6852" s="14"/>
      <c r="CA6852" s="109"/>
      <c r="CB6852"/>
      <c r="CG6852" s="71"/>
      <c r="EK6852" s="160"/>
    </row>
    <row r="6853" spans="78:141">
      <c r="BZ6853" s="14"/>
      <c r="CA6853" s="109"/>
      <c r="CB6853"/>
      <c r="CG6853" s="71"/>
      <c r="EK6853" s="160"/>
    </row>
    <row r="6854" spans="78:141">
      <c r="BZ6854" s="14"/>
      <c r="CA6854" s="109"/>
      <c r="CB6854"/>
      <c r="CG6854" s="71"/>
      <c r="EK6854" s="160"/>
    </row>
    <row r="6855" spans="78:141">
      <c r="BZ6855" s="14"/>
      <c r="CA6855" s="109"/>
      <c r="CB6855"/>
      <c r="CG6855" s="71"/>
      <c r="EK6855" s="160"/>
    </row>
    <row r="6856" spans="78:141">
      <c r="BZ6856" s="14"/>
      <c r="CA6856" s="109"/>
      <c r="CB6856"/>
      <c r="CG6856" s="71"/>
      <c r="EK6856" s="160"/>
    </row>
    <row r="6857" spans="78:141">
      <c r="BZ6857" s="14"/>
      <c r="CA6857" s="109"/>
      <c r="CB6857"/>
      <c r="CG6857" s="71"/>
      <c r="EK6857" s="160"/>
    </row>
    <row r="6858" spans="78:141">
      <c r="BZ6858" s="14"/>
      <c r="CA6858" s="109"/>
      <c r="CB6858"/>
      <c r="CG6858" s="71"/>
      <c r="EK6858" s="160"/>
    </row>
    <row r="6859" spans="78:141">
      <c r="BZ6859" s="14"/>
      <c r="CA6859" s="109"/>
      <c r="CB6859"/>
      <c r="CG6859" s="71"/>
      <c r="EK6859" s="160"/>
    </row>
    <row r="6860" spans="78:141">
      <c r="BZ6860" s="14"/>
      <c r="CA6860" s="109"/>
      <c r="CB6860"/>
      <c r="CG6860" s="71"/>
      <c r="EK6860" s="160"/>
    </row>
    <row r="6861" spans="78:141">
      <c r="BZ6861" s="14"/>
      <c r="CA6861" s="109"/>
      <c r="CB6861"/>
      <c r="CG6861" s="71"/>
      <c r="EK6861" s="160"/>
    </row>
    <row r="6862" spans="78:141">
      <c r="BZ6862" s="14"/>
      <c r="CA6862" s="109"/>
      <c r="CB6862"/>
      <c r="CG6862" s="71"/>
      <c r="EK6862" s="160"/>
    </row>
    <row r="6863" spans="78:141">
      <c r="BZ6863" s="14"/>
      <c r="CA6863" s="109"/>
      <c r="CB6863"/>
      <c r="CG6863" s="71"/>
      <c r="EK6863" s="160"/>
    </row>
    <row r="6864" spans="78:141">
      <c r="BZ6864" s="14"/>
      <c r="CA6864" s="109"/>
      <c r="CB6864"/>
      <c r="CG6864" s="71"/>
      <c r="EK6864" s="160"/>
    </row>
    <row r="6865" spans="78:141">
      <c r="BZ6865" s="14"/>
      <c r="CA6865" s="109"/>
      <c r="CB6865"/>
      <c r="CG6865" s="71"/>
      <c r="EK6865" s="160"/>
    </row>
    <row r="6866" spans="78:141">
      <c r="BZ6866" s="14"/>
      <c r="CA6866" s="109"/>
      <c r="CB6866"/>
      <c r="CG6866" s="71"/>
      <c r="EK6866" s="160"/>
    </row>
    <row r="6867" spans="78:141">
      <c r="BZ6867" s="14"/>
      <c r="CA6867" s="109"/>
      <c r="CB6867"/>
      <c r="CG6867" s="71"/>
      <c r="EK6867" s="160"/>
    </row>
    <row r="6868" spans="78:141">
      <c r="BZ6868" s="14"/>
      <c r="CA6868" s="109"/>
      <c r="CB6868"/>
      <c r="CG6868" s="71"/>
      <c r="EK6868" s="160"/>
    </row>
    <row r="6869" spans="78:141">
      <c r="BZ6869" s="14"/>
      <c r="CA6869" s="109"/>
      <c r="CB6869"/>
      <c r="CG6869" s="71"/>
      <c r="EK6869" s="160"/>
    </row>
    <row r="6870" spans="78:141">
      <c r="BZ6870" s="14"/>
      <c r="CA6870" s="109"/>
      <c r="CB6870"/>
      <c r="CG6870" s="71"/>
      <c r="EK6870" s="160"/>
    </row>
    <row r="6871" spans="78:141">
      <c r="BZ6871" s="14"/>
      <c r="CA6871" s="109"/>
      <c r="CB6871"/>
      <c r="CG6871" s="71"/>
      <c r="EK6871" s="160"/>
    </row>
    <row r="6872" spans="78:141">
      <c r="BZ6872" s="14"/>
      <c r="CA6872" s="109"/>
      <c r="CB6872"/>
      <c r="CG6872" s="71"/>
      <c r="EK6872" s="160"/>
    </row>
    <row r="6873" spans="78:141">
      <c r="BZ6873" s="14"/>
      <c r="CA6873" s="109"/>
      <c r="CB6873"/>
      <c r="CG6873" s="71"/>
      <c r="EK6873" s="160"/>
    </row>
    <row r="6874" spans="78:141">
      <c r="BZ6874" s="14"/>
      <c r="CA6874" s="109"/>
      <c r="CB6874"/>
      <c r="CG6874" s="71"/>
      <c r="EK6874" s="160"/>
    </row>
    <row r="6875" spans="78:141">
      <c r="BZ6875" s="14"/>
      <c r="CA6875" s="109"/>
      <c r="CB6875"/>
      <c r="CG6875" s="71"/>
      <c r="EK6875" s="160"/>
    </row>
    <row r="6876" spans="78:141">
      <c r="BZ6876" s="14"/>
      <c r="CA6876" s="109"/>
      <c r="CB6876"/>
      <c r="CG6876" s="71"/>
      <c r="EK6876" s="160"/>
    </row>
    <row r="6877" spans="78:141">
      <c r="BZ6877" s="14"/>
      <c r="CA6877" s="109"/>
      <c r="CB6877"/>
      <c r="CG6877" s="71"/>
      <c r="EK6877" s="160"/>
    </row>
    <row r="6878" spans="78:141">
      <c r="BZ6878" s="14"/>
      <c r="CA6878" s="109"/>
      <c r="CB6878"/>
      <c r="CG6878" s="71"/>
      <c r="EK6878" s="160"/>
    </row>
    <row r="6879" spans="78:141">
      <c r="BZ6879" s="14"/>
      <c r="CA6879" s="109"/>
      <c r="CB6879"/>
      <c r="CG6879" s="71"/>
      <c r="EK6879" s="160"/>
    </row>
    <row r="6880" spans="78:141">
      <c r="BZ6880" s="14"/>
      <c r="CA6880" s="109"/>
      <c r="CB6880"/>
      <c r="CG6880" s="71"/>
      <c r="EK6880" s="160"/>
    </row>
    <row r="6881" spans="78:141">
      <c r="BZ6881" s="14"/>
      <c r="CA6881" s="109"/>
      <c r="CB6881"/>
      <c r="CG6881" s="71"/>
      <c r="EK6881" s="160"/>
    </row>
    <row r="6882" spans="78:141">
      <c r="BZ6882" s="14"/>
      <c r="CA6882" s="109"/>
      <c r="CB6882"/>
      <c r="CG6882" s="71"/>
      <c r="EK6882" s="160"/>
    </row>
    <row r="6883" spans="78:141">
      <c r="BZ6883" s="14"/>
      <c r="CA6883" s="109"/>
      <c r="CB6883"/>
      <c r="CG6883" s="71"/>
      <c r="EK6883" s="160"/>
    </row>
    <row r="6884" spans="78:141">
      <c r="BZ6884" s="14"/>
      <c r="CA6884" s="109"/>
      <c r="CB6884"/>
      <c r="CG6884" s="71"/>
      <c r="EK6884" s="160"/>
    </row>
    <row r="6885" spans="78:141">
      <c r="BZ6885" s="14"/>
      <c r="CA6885" s="109"/>
      <c r="CB6885"/>
      <c r="CG6885" s="71"/>
      <c r="EK6885" s="160"/>
    </row>
    <row r="6886" spans="78:141">
      <c r="BZ6886" s="14"/>
      <c r="CA6886" s="109"/>
      <c r="CB6886"/>
      <c r="CG6886" s="71"/>
      <c r="EK6886" s="160"/>
    </row>
    <row r="6887" spans="78:141">
      <c r="BZ6887" s="14"/>
      <c r="CA6887" s="109"/>
      <c r="CB6887"/>
      <c r="CG6887" s="71"/>
      <c r="EK6887" s="160"/>
    </row>
    <row r="6888" spans="78:141">
      <c r="BZ6888" s="14"/>
      <c r="CA6888" s="109"/>
      <c r="CB6888"/>
      <c r="CG6888" s="71"/>
      <c r="EK6888" s="160"/>
    </row>
    <row r="6889" spans="78:141">
      <c r="BZ6889" s="14"/>
      <c r="CA6889" s="109"/>
      <c r="CB6889"/>
      <c r="CG6889" s="71"/>
      <c r="EK6889" s="160"/>
    </row>
    <row r="6890" spans="78:141">
      <c r="BZ6890" s="14"/>
      <c r="CA6890" s="109"/>
      <c r="CB6890"/>
      <c r="CG6890" s="71"/>
      <c r="EK6890" s="160"/>
    </row>
    <row r="6891" spans="78:141">
      <c r="BZ6891" s="14"/>
      <c r="CA6891" s="109"/>
      <c r="CB6891"/>
      <c r="CG6891" s="71"/>
      <c r="EK6891" s="160"/>
    </row>
    <row r="6892" spans="78:141">
      <c r="BZ6892" s="14"/>
      <c r="CA6892" s="109"/>
      <c r="CB6892"/>
      <c r="CG6892" s="71"/>
      <c r="EK6892" s="160"/>
    </row>
    <row r="6893" spans="78:141">
      <c r="BZ6893" s="14"/>
      <c r="CA6893" s="109"/>
      <c r="CB6893"/>
      <c r="CG6893" s="71"/>
      <c r="EK6893" s="160"/>
    </row>
    <row r="6894" spans="78:141">
      <c r="BZ6894" s="14"/>
      <c r="CA6894" s="109"/>
      <c r="CB6894"/>
      <c r="CG6894" s="71"/>
      <c r="EK6894" s="160"/>
    </row>
    <row r="6895" spans="78:141">
      <c r="BZ6895" s="14"/>
      <c r="CA6895" s="109"/>
      <c r="CB6895"/>
      <c r="CG6895" s="71"/>
      <c r="EK6895" s="160"/>
    </row>
    <row r="6896" spans="78:141">
      <c r="BZ6896" s="14"/>
      <c r="CA6896" s="109"/>
      <c r="CB6896"/>
      <c r="CG6896" s="71"/>
      <c r="EK6896" s="160"/>
    </row>
    <row r="6897" spans="78:141">
      <c r="BZ6897" s="14"/>
      <c r="CA6897" s="109"/>
      <c r="CB6897"/>
      <c r="CG6897" s="71"/>
      <c r="EK6897" s="160"/>
    </row>
    <row r="6898" spans="78:141">
      <c r="BZ6898" s="14"/>
      <c r="CA6898" s="109"/>
      <c r="CB6898"/>
      <c r="CG6898" s="71"/>
      <c r="EK6898" s="160"/>
    </row>
    <row r="6899" spans="78:141">
      <c r="BZ6899" s="14"/>
      <c r="CA6899" s="109"/>
      <c r="CB6899"/>
      <c r="CG6899" s="71"/>
      <c r="EK6899" s="160"/>
    </row>
    <row r="6900" spans="78:141">
      <c r="BZ6900" s="14"/>
      <c r="CA6900" s="109"/>
      <c r="CB6900"/>
      <c r="CG6900" s="71"/>
      <c r="EK6900" s="160"/>
    </row>
    <row r="6901" spans="78:141">
      <c r="BZ6901" s="14"/>
      <c r="CA6901" s="109"/>
      <c r="CB6901"/>
      <c r="CG6901" s="71"/>
      <c r="EK6901" s="160"/>
    </row>
    <row r="6902" spans="78:141">
      <c r="BZ6902" s="14"/>
      <c r="CA6902" s="109"/>
      <c r="CB6902"/>
      <c r="CG6902" s="71"/>
      <c r="EK6902" s="160"/>
    </row>
    <row r="6903" spans="78:141">
      <c r="BZ6903" s="14"/>
      <c r="CA6903" s="109"/>
      <c r="CB6903"/>
      <c r="CG6903" s="71"/>
      <c r="EK6903" s="160"/>
    </row>
    <row r="6904" spans="78:141">
      <c r="BZ6904" s="14"/>
      <c r="CA6904" s="109"/>
      <c r="CB6904"/>
      <c r="CG6904" s="71"/>
      <c r="EK6904" s="160"/>
    </row>
    <row r="6905" spans="78:141">
      <c r="BZ6905" s="14"/>
      <c r="CA6905" s="109"/>
      <c r="CB6905"/>
      <c r="CG6905" s="71"/>
      <c r="EK6905" s="160"/>
    </row>
    <row r="6906" spans="78:141">
      <c r="BZ6906" s="14"/>
      <c r="CA6906" s="109"/>
      <c r="CB6906"/>
      <c r="CG6906" s="71"/>
      <c r="EK6906" s="160"/>
    </row>
    <row r="6907" spans="78:141">
      <c r="BZ6907" s="14"/>
      <c r="CA6907" s="109"/>
      <c r="CB6907"/>
      <c r="CG6907" s="71"/>
      <c r="EK6907" s="160"/>
    </row>
    <row r="6908" spans="78:141">
      <c r="BZ6908" s="14"/>
      <c r="CA6908" s="109"/>
      <c r="CB6908"/>
      <c r="CG6908" s="71"/>
      <c r="EK6908" s="160"/>
    </row>
    <row r="6909" spans="78:141">
      <c r="BZ6909" s="14"/>
      <c r="CA6909" s="109"/>
      <c r="CB6909"/>
      <c r="CG6909" s="71"/>
      <c r="EK6909" s="160"/>
    </row>
    <row r="6910" spans="78:141">
      <c r="BZ6910" s="14"/>
      <c r="CA6910" s="109"/>
      <c r="CB6910"/>
      <c r="CG6910" s="71"/>
      <c r="EK6910" s="160"/>
    </row>
    <row r="6911" spans="78:141">
      <c r="BZ6911" s="14"/>
      <c r="CA6911" s="109"/>
      <c r="CB6911"/>
      <c r="CG6911" s="71"/>
      <c r="EK6911" s="160"/>
    </row>
    <row r="6912" spans="78:141">
      <c r="BZ6912" s="14"/>
      <c r="CA6912" s="109"/>
      <c r="CB6912"/>
      <c r="CG6912" s="71"/>
      <c r="EK6912" s="160"/>
    </row>
    <row r="6913" spans="78:141">
      <c r="BZ6913" s="14"/>
      <c r="CA6913" s="109"/>
      <c r="CB6913"/>
      <c r="CG6913" s="71"/>
      <c r="EK6913" s="160"/>
    </row>
    <row r="6914" spans="78:141">
      <c r="BZ6914" s="14"/>
      <c r="CA6914" s="109"/>
      <c r="CB6914"/>
      <c r="CG6914" s="71"/>
      <c r="EK6914" s="160"/>
    </row>
    <row r="6915" spans="78:141">
      <c r="BZ6915" s="14"/>
      <c r="CA6915" s="109"/>
      <c r="CB6915"/>
      <c r="CG6915" s="71"/>
      <c r="EK6915" s="160"/>
    </row>
    <row r="6916" spans="78:141">
      <c r="BZ6916" s="14"/>
      <c r="CA6916" s="109"/>
      <c r="CB6916"/>
      <c r="CG6916" s="71"/>
      <c r="EK6916" s="160"/>
    </row>
    <row r="6917" spans="78:141">
      <c r="BZ6917" s="14"/>
      <c r="CA6917" s="109"/>
      <c r="CB6917"/>
      <c r="CG6917" s="71"/>
      <c r="EK6917" s="160"/>
    </row>
    <row r="6918" spans="78:141">
      <c r="BZ6918" s="14"/>
      <c r="CA6918" s="109"/>
      <c r="CB6918"/>
      <c r="CG6918" s="71"/>
      <c r="EK6918" s="160"/>
    </row>
    <row r="6919" spans="78:141">
      <c r="BZ6919" s="14"/>
      <c r="CA6919" s="109"/>
      <c r="CB6919"/>
      <c r="CG6919" s="71"/>
      <c r="EK6919" s="160"/>
    </row>
    <row r="6920" spans="78:141">
      <c r="BZ6920" s="14"/>
      <c r="CA6920" s="109"/>
      <c r="CB6920"/>
      <c r="CG6920" s="71"/>
      <c r="EK6920" s="160"/>
    </row>
    <row r="6921" spans="78:141">
      <c r="BZ6921" s="14"/>
      <c r="CA6921" s="109"/>
      <c r="CB6921"/>
      <c r="CG6921" s="71"/>
      <c r="EK6921" s="160"/>
    </row>
    <row r="6922" spans="78:141">
      <c r="BZ6922" s="14"/>
      <c r="CA6922" s="109"/>
      <c r="CB6922"/>
      <c r="CG6922" s="71"/>
      <c r="EK6922" s="160"/>
    </row>
    <row r="6923" spans="78:141">
      <c r="BZ6923" s="14"/>
      <c r="CA6923" s="109"/>
      <c r="CB6923"/>
      <c r="CG6923" s="71"/>
      <c r="EK6923" s="160"/>
    </row>
    <row r="6924" spans="78:141">
      <c r="BZ6924" s="14"/>
      <c r="CA6924" s="109"/>
      <c r="CB6924"/>
      <c r="CG6924" s="71"/>
      <c r="EK6924" s="160"/>
    </row>
    <row r="6925" spans="78:141">
      <c r="BZ6925" s="14"/>
      <c r="CA6925" s="109"/>
      <c r="CB6925"/>
      <c r="CG6925" s="71"/>
      <c r="EK6925" s="160"/>
    </row>
    <row r="6926" spans="78:141">
      <c r="BZ6926" s="14"/>
      <c r="CA6926" s="109"/>
      <c r="CB6926"/>
      <c r="CG6926" s="71"/>
      <c r="EK6926" s="160"/>
    </row>
    <row r="6927" spans="78:141">
      <c r="BZ6927" s="14"/>
      <c r="CA6927" s="109"/>
      <c r="CB6927"/>
      <c r="CG6927" s="71"/>
      <c r="EK6927" s="160"/>
    </row>
    <row r="6928" spans="78:141">
      <c r="BZ6928" s="14"/>
      <c r="CA6928" s="109"/>
      <c r="CB6928"/>
      <c r="CG6928" s="71"/>
      <c r="EK6928" s="160"/>
    </row>
    <row r="6929" spans="78:141">
      <c r="BZ6929" s="14"/>
      <c r="CA6929" s="109"/>
      <c r="CB6929"/>
      <c r="CG6929" s="71"/>
      <c r="EK6929" s="160"/>
    </row>
    <row r="6930" spans="78:141">
      <c r="BZ6930" s="14"/>
      <c r="CA6930" s="109"/>
      <c r="CB6930"/>
      <c r="CG6930" s="71"/>
      <c r="EK6930" s="160"/>
    </row>
    <row r="6931" spans="78:141">
      <c r="BZ6931" s="14"/>
      <c r="CA6931" s="109"/>
      <c r="CB6931"/>
      <c r="CG6931" s="71"/>
      <c r="EK6931" s="160"/>
    </row>
    <row r="6932" spans="78:141">
      <c r="BZ6932" s="14"/>
      <c r="CA6932" s="109"/>
      <c r="CB6932"/>
      <c r="CG6932" s="71"/>
      <c r="EK6932" s="160"/>
    </row>
    <row r="6933" spans="78:141">
      <c r="BZ6933" s="14"/>
      <c r="CA6933" s="109"/>
      <c r="CB6933"/>
      <c r="CG6933" s="71"/>
      <c r="EK6933" s="160"/>
    </row>
    <row r="6934" spans="78:141">
      <c r="BZ6934" s="14"/>
      <c r="CA6934" s="109"/>
      <c r="CB6934"/>
      <c r="CG6934" s="71"/>
      <c r="EK6934" s="160"/>
    </row>
    <row r="6935" spans="78:141">
      <c r="BZ6935" s="14"/>
      <c r="CA6935" s="109"/>
      <c r="CB6935"/>
      <c r="CG6935" s="71"/>
      <c r="EK6935" s="160"/>
    </row>
    <row r="6936" spans="78:141">
      <c r="BZ6936" s="14"/>
      <c r="CA6936" s="109"/>
      <c r="CB6936"/>
      <c r="CG6936" s="71"/>
      <c r="EK6936" s="160"/>
    </row>
    <row r="6937" spans="78:141">
      <c r="BZ6937" s="14"/>
      <c r="CA6937" s="109"/>
      <c r="CB6937"/>
      <c r="CG6937" s="71"/>
      <c r="EK6937" s="160"/>
    </row>
    <row r="6938" spans="78:141">
      <c r="BZ6938" s="14"/>
      <c r="CA6938" s="109"/>
      <c r="CB6938"/>
      <c r="CG6938" s="71"/>
      <c r="EK6938" s="160"/>
    </row>
    <row r="6939" spans="78:141">
      <c r="BZ6939" s="14"/>
      <c r="CA6939" s="109"/>
      <c r="CB6939"/>
      <c r="CG6939" s="71"/>
      <c r="EK6939" s="160"/>
    </row>
    <row r="6940" spans="78:141">
      <c r="BZ6940" s="14"/>
      <c r="CA6940" s="109"/>
      <c r="CB6940"/>
      <c r="CG6940" s="71"/>
      <c r="EK6940" s="160"/>
    </row>
    <row r="6941" spans="78:141">
      <c r="BZ6941" s="14"/>
      <c r="CA6941" s="109"/>
      <c r="CB6941"/>
      <c r="CG6941" s="71"/>
      <c r="EK6941" s="160"/>
    </row>
    <row r="6942" spans="78:141">
      <c r="BZ6942" s="14"/>
      <c r="CA6942" s="109"/>
      <c r="CB6942"/>
      <c r="CG6942" s="71"/>
      <c r="EK6942" s="160"/>
    </row>
    <row r="6943" spans="78:141">
      <c r="BZ6943" s="14"/>
      <c r="CA6943" s="109"/>
      <c r="CB6943"/>
      <c r="CG6943" s="71"/>
      <c r="EK6943" s="160"/>
    </row>
    <row r="6944" spans="78:141">
      <c r="BZ6944" s="14"/>
      <c r="CA6944" s="109"/>
      <c r="CB6944"/>
      <c r="CG6944" s="71"/>
      <c r="EK6944" s="160"/>
    </row>
    <row r="6945" spans="78:141">
      <c r="BZ6945" s="14"/>
      <c r="CA6945" s="109"/>
      <c r="CB6945"/>
      <c r="CG6945" s="71"/>
      <c r="EK6945" s="160"/>
    </row>
    <row r="6946" spans="78:141">
      <c r="BZ6946" s="14"/>
      <c r="CA6946" s="109"/>
      <c r="CB6946"/>
      <c r="CG6946" s="71"/>
      <c r="EK6946" s="160"/>
    </row>
    <row r="6947" spans="78:141">
      <c r="BZ6947" s="14"/>
      <c r="CA6947" s="109"/>
      <c r="CB6947"/>
      <c r="CG6947" s="71"/>
      <c r="EK6947" s="160"/>
    </row>
    <row r="6948" spans="78:141">
      <c r="BZ6948" s="14"/>
      <c r="CA6948" s="109"/>
      <c r="CB6948"/>
      <c r="CG6948" s="71"/>
      <c r="EK6948" s="160"/>
    </row>
    <row r="6949" spans="78:141">
      <c r="BZ6949" s="14"/>
      <c r="CA6949" s="109"/>
      <c r="CB6949"/>
      <c r="CG6949" s="71"/>
      <c r="EK6949" s="160"/>
    </row>
    <row r="6950" spans="78:141">
      <c r="BZ6950" s="14"/>
      <c r="CA6950" s="109"/>
      <c r="CB6950"/>
      <c r="CG6950" s="71"/>
      <c r="EK6950" s="160"/>
    </row>
    <row r="6951" spans="78:141">
      <c r="BZ6951" s="14"/>
      <c r="CA6951" s="109"/>
      <c r="CB6951"/>
      <c r="CG6951" s="71"/>
      <c r="EK6951" s="160"/>
    </row>
    <row r="6952" spans="78:141">
      <c r="BZ6952" s="14"/>
      <c r="CA6952" s="109"/>
      <c r="CB6952"/>
      <c r="CG6952" s="71"/>
      <c r="EK6952" s="160"/>
    </row>
    <row r="6953" spans="78:141">
      <c r="BZ6953" s="14"/>
      <c r="CA6953" s="109"/>
      <c r="CB6953"/>
      <c r="CG6953" s="71"/>
      <c r="EK6953" s="160"/>
    </row>
    <row r="6954" spans="78:141">
      <c r="BZ6954" s="14"/>
      <c r="CA6954" s="109"/>
      <c r="CB6954"/>
      <c r="CG6954" s="71"/>
      <c r="EK6954" s="160"/>
    </row>
    <row r="6955" spans="78:141">
      <c r="BZ6955" s="14"/>
      <c r="CA6955" s="109"/>
      <c r="CB6955"/>
      <c r="CG6955" s="71"/>
      <c r="EK6955" s="160"/>
    </row>
    <row r="6956" spans="78:141">
      <c r="BZ6956" s="14"/>
      <c r="CA6956" s="109"/>
      <c r="CB6956"/>
      <c r="CG6956" s="71"/>
      <c r="EK6956" s="160"/>
    </row>
    <row r="6957" spans="78:141">
      <c r="BZ6957" s="14"/>
      <c r="CA6957" s="109"/>
      <c r="CB6957"/>
      <c r="CG6957" s="71"/>
      <c r="EK6957" s="160"/>
    </row>
    <row r="6958" spans="78:141">
      <c r="BZ6958" s="14"/>
      <c r="CA6958" s="109"/>
      <c r="CB6958"/>
      <c r="CG6958" s="71"/>
      <c r="EK6958" s="160"/>
    </row>
    <row r="6959" spans="78:141">
      <c r="BZ6959" s="14"/>
      <c r="CA6959" s="109"/>
      <c r="CB6959"/>
      <c r="CG6959" s="71"/>
      <c r="EK6959" s="160"/>
    </row>
    <row r="6960" spans="78:141">
      <c r="BZ6960" s="14"/>
      <c r="CA6960" s="109"/>
      <c r="CB6960"/>
      <c r="CG6960" s="71"/>
      <c r="EK6960" s="160"/>
    </row>
    <row r="6961" spans="78:141">
      <c r="BZ6961" s="14"/>
      <c r="CA6961" s="109"/>
      <c r="CB6961"/>
      <c r="CG6961" s="71"/>
      <c r="EK6961" s="160"/>
    </row>
    <row r="6962" spans="78:141">
      <c r="BZ6962" s="14"/>
      <c r="CA6962" s="109"/>
      <c r="CB6962"/>
      <c r="CG6962" s="71"/>
      <c r="EK6962" s="160"/>
    </row>
    <row r="6963" spans="78:141">
      <c r="BZ6963" s="14"/>
      <c r="CA6963" s="109"/>
      <c r="CB6963"/>
      <c r="CG6963" s="71"/>
      <c r="EK6963" s="160"/>
    </row>
    <row r="6964" spans="78:141">
      <c r="BZ6964" s="14"/>
      <c r="CA6964" s="109"/>
      <c r="CB6964"/>
      <c r="CG6964" s="71"/>
      <c r="EK6964" s="160"/>
    </row>
    <row r="6965" spans="78:141">
      <c r="BZ6965" s="14"/>
      <c r="CA6965" s="109"/>
      <c r="CB6965"/>
      <c r="CG6965" s="71"/>
      <c r="EK6965" s="160"/>
    </row>
    <row r="6966" spans="78:141">
      <c r="BZ6966" s="14"/>
      <c r="CA6966" s="109"/>
      <c r="CB6966"/>
      <c r="CG6966" s="71"/>
      <c r="EK6966" s="160"/>
    </row>
    <row r="6967" spans="78:141">
      <c r="BZ6967" s="14"/>
      <c r="CA6967" s="109"/>
      <c r="CB6967"/>
      <c r="CG6967" s="71"/>
      <c r="EK6967" s="160"/>
    </row>
    <row r="6968" spans="78:141">
      <c r="BZ6968" s="14"/>
      <c r="CA6968" s="109"/>
      <c r="CB6968"/>
      <c r="CG6968" s="71"/>
      <c r="EK6968" s="160"/>
    </row>
    <row r="6969" spans="78:141">
      <c r="BZ6969" s="14"/>
      <c r="CA6969" s="109"/>
      <c r="CB6969"/>
      <c r="CG6969" s="71"/>
      <c r="EK6969" s="160"/>
    </row>
    <row r="6970" spans="78:141">
      <c r="BZ6970" s="14"/>
      <c r="CA6970" s="109"/>
      <c r="CB6970"/>
      <c r="CG6970" s="71"/>
      <c r="EK6970" s="160"/>
    </row>
    <row r="6971" spans="78:141">
      <c r="BZ6971" s="14"/>
      <c r="CA6971" s="109"/>
      <c r="CB6971"/>
      <c r="CG6971" s="71"/>
      <c r="EK6971" s="160"/>
    </row>
    <row r="6972" spans="78:141">
      <c r="BZ6972" s="14"/>
      <c r="CA6972" s="109"/>
      <c r="CB6972"/>
      <c r="CG6972" s="71"/>
      <c r="EK6972" s="160"/>
    </row>
    <row r="6973" spans="78:141">
      <c r="BZ6973" s="14"/>
      <c r="CA6973" s="109"/>
      <c r="CB6973"/>
      <c r="CG6973" s="71"/>
      <c r="EK6973" s="160"/>
    </row>
    <row r="6974" spans="78:141">
      <c r="BZ6974" s="14"/>
      <c r="CA6974" s="109"/>
      <c r="CB6974"/>
      <c r="CG6974" s="71"/>
      <c r="EK6974" s="160"/>
    </row>
    <row r="6975" spans="78:141">
      <c r="BZ6975" s="14"/>
      <c r="CA6975" s="109"/>
      <c r="CB6975"/>
      <c r="CG6975" s="71"/>
      <c r="EK6975" s="160"/>
    </row>
    <row r="6976" spans="78:141">
      <c r="BZ6976" s="14"/>
      <c r="CA6976" s="109"/>
      <c r="CB6976"/>
      <c r="CG6976" s="71"/>
      <c r="EK6976" s="160"/>
    </row>
    <row r="6977" spans="78:141">
      <c r="BZ6977" s="14"/>
      <c r="CA6977" s="109"/>
      <c r="CB6977"/>
      <c r="CG6977" s="71"/>
      <c r="EK6977" s="160"/>
    </row>
    <row r="6978" spans="78:141">
      <c r="BZ6978" s="14"/>
      <c r="CA6978" s="109"/>
      <c r="CB6978"/>
      <c r="CG6978" s="71"/>
      <c r="EK6978" s="160"/>
    </row>
    <row r="6979" spans="78:141">
      <c r="BZ6979" s="14"/>
      <c r="CA6979" s="109"/>
      <c r="CB6979"/>
      <c r="CG6979" s="71"/>
      <c r="EK6979" s="160"/>
    </row>
    <row r="6980" spans="78:141">
      <c r="BZ6980" s="14"/>
      <c r="CA6980" s="109"/>
      <c r="CB6980"/>
      <c r="CG6980" s="71"/>
      <c r="EK6980" s="160"/>
    </row>
    <row r="6981" spans="78:141">
      <c r="BZ6981" s="14"/>
      <c r="CA6981" s="109"/>
      <c r="CB6981"/>
      <c r="CG6981" s="71"/>
      <c r="EK6981" s="160"/>
    </row>
    <row r="6982" spans="78:141">
      <c r="BZ6982" s="14"/>
      <c r="CA6982" s="109"/>
      <c r="CB6982"/>
      <c r="CG6982" s="71"/>
      <c r="EK6982" s="160"/>
    </row>
    <row r="6983" spans="78:141">
      <c r="BZ6983" s="14"/>
      <c r="CA6983" s="109"/>
      <c r="CB6983"/>
      <c r="CG6983" s="71"/>
      <c r="EK6983" s="160"/>
    </row>
    <row r="6984" spans="78:141">
      <c r="BZ6984" s="14"/>
      <c r="CA6984" s="109"/>
      <c r="CB6984"/>
      <c r="CG6984" s="71"/>
      <c r="EK6984" s="160"/>
    </row>
    <row r="6985" spans="78:141">
      <c r="BZ6985" s="14"/>
      <c r="CA6985" s="109"/>
      <c r="CB6985"/>
      <c r="CG6985" s="71"/>
      <c r="EK6985" s="160"/>
    </row>
    <row r="6986" spans="78:141">
      <c r="BZ6986" s="14"/>
      <c r="CA6986" s="109"/>
      <c r="CB6986"/>
      <c r="CG6986" s="71"/>
      <c r="EK6986" s="160"/>
    </row>
    <row r="6987" spans="78:141">
      <c r="BZ6987" s="14"/>
      <c r="CA6987" s="109"/>
      <c r="CB6987"/>
      <c r="CG6987" s="71"/>
      <c r="EK6987" s="160"/>
    </row>
    <row r="6988" spans="78:141">
      <c r="BZ6988" s="14"/>
      <c r="CA6988" s="109"/>
      <c r="CB6988"/>
      <c r="CG6988" s="71"/>
      <c r="EK6988" s="160"/>
    </row>
    <row r="6989" spans="78:141">
      <c r="BZ6989" s="14"/>
      <c r="CA6989" s="109"/>
      <c r="CB6989"/>
      <c r="CG6989" s="71"/>
      <c r="EK6989" s="160"/>
    </row>
    <row r="6990" spans="78:141">
      <c r="BZ6990" s="14"/>
      <c r="CA6990" s="109"/>
      <c r="CB6990"/>
      <c r="CG6990" s="71"/>
      <c r="EK6990" s="160"/>
    </row>
    <row r="6991" spans="78:141">
      <c r="BZ6991" s="14"/>
      <c r="CA6991" s="109"/>
      <c r="CB6991"/>
      <c r="CG6991" s="71"/>
      <c r="EK6991" s="160"/>
    </row>
    <row r="6992" spans="78:141">
      <c r="BZ6992" s="14"/>
      <c r="CA6992" s="109"/>
      <c r="CB6992"/>
      <c r="CG6992" s="71"/>
      <c r="EK6992" s="160"/>
    </row>
    <row r="6993" spans="78:141">
      <c r="BZ6993" s="14"/>
      <c r="CA6993" s="109"/>
      <c r="CB6993"/>
      <c r="CG6993" s="71"/>
      <c r="EK6993" s="160"/>
    </row>
    <row r="6994" spans="78:141">
      <c r="BZ6994" s="14"/>
      <c r="CA6994" s="109"/>
      <c r="CB6994"/>
      <c r="CG6994" s="71"/>
      <c r="EK6994" s="160"/>
    </row>
    <row r="6995" spans="78:141">
      <c r="BZ6995" s="14"/>
      <c r="CA6995" s="109"/>
      <c r="CB6995"/>
      <c r="CG6995" s="71"/>
      <c r="EK6995" s="160"/>
    </row>
    <row r="6996" spans="78:141">
      <c r="BZ6996" s="14"/>
      <c r="CA6996" s="109"/>
      <c r="CB6996"/>
      <c r="CG6996" s="71"/>
      <c r="EK6996" s="160"/>
    </row>
    <row r="6997" spans="78:141">
      <c r="BZ6997" s="14"/>
      <c r="CA6997" s="109"/>
      <c r="CB6997"/>
      <c r="CG6997" s="71"/>
      <c r="EK6997" s="160"/>
    </row>
    <row r="6998" spans="78:141">
      <c r="BZ6998" s="14"/>
      <c r="CA6998" s="109"/>
      <c r="CB6998"/>
      <c r="CG6998" s="71"/>
      <c r="EK6998" s="160"/>
    </row>
    <row r="6999" spans="78:141">
      <c r="BZ6999" s="14"/>
      <c r="CA6999" s="109"/>
      <c r="CB6999"/>
      <c r="CG6999" s="71"/>
      <c r="EK6999" s="160"/>
    </row>
    <row r="7000" spans="78:141">
      <c r="BZ7000" s="14"/>
      <c r="CA7000" s="109"/>
      <c r="CB7000"/>
      <c r="CG7000" s="71"/>
      <c r="EK7000" s="160"/>
    </row>
    <row r="7001" spans="78:141">
      <c r="BZ7001" s="14"/>
      <c r="CA7001" s="109"/>
      <c r="CB7001"/>
      <c r="CG7001" s="71"/>
      <c r="EK7001" s="160"/>
    </row>
    <row r="7002" spans="78:141">
      <c r="BZ7002" s="14"/>
      <c r="CA7002" s="109"/>
      <c r="CB7002"/>
      <c r="CG7002" s="71"/>
      <c r="EK7002" s="160"/>
    </row>
    <row r="7003" spans="78:141">
      <c r="BZ7003" s="14"/>
      <c r="CA7003" s="109"/>
      <c r="CB7003"/>
      <c r="CG7003" s="71"/>
      <c r="EK7003" s="160"/>
    </row>
    <row r="7004" spans="78:141">
      <c r="BZ7004" s="14"/>
      <c r="CA7004" s="109"/>
      <c r="CB7004"/>
      <c r="CG7004" s="71"/>
      <c r="EK7004" s="160"/>
    </row>
    <row r="7005" spans="78:141">
      <c r="BZ7005" s="14"/>
      <c r="CA7005" s="109"/>
      <c r="CB7005"/>
      <c r="CG7005" s="71"/>
      <c r="EK7005" s="160"/>
    </row>
    <row r="7006" spans="78:141">
      <c r="BZ7006" s="14"/>
      <c r="CA7006" s="109"/>
      <c r="CB7006"/>
      <c r="CG7006" s="71"/>
      <c r="EK7006" s="160"/>
    </row>
    <row r="7007" spans="78:141">
      <c r="BZ7007" s="14"/>
      <c r="CA7007" s="109"/>
      <c r="CB7007"/>
      <c r="CG7007" s="71"/>
      <c r="EK7007" s="160"/>
    </row>
    <row r="7008" spans="78:141">
      <c r="BZ7008" s="14"/>
      <c r="CA7008" s="109"/>
      <c r="CB7008"/>
      <c r="CG7008" s="71"/>
      <c r="EK7008" s="160"/>
    </row>
    <row r="7009" spans="78:141">
      <c r="BZ7009" s="14"/>
      <c r="CA7009" s="109"/>
      <c r="CB7009"/>
      <c r="CG7009" s="71"/>
      <c r="EK7009" s="160"/>
    </row>
    <row r="7010" spans="78:141">
      <c r="BZ7010" s="14"/>
      <c r="CA7010" s="109"/>
      <c r="CB7010"/>
      <c r="CG7010" s="71"/>
      <c r="EK7010" s="160"/>
    </row>
    <row r="7011" spans="78:141">
      <c r="BZ7011" s="14"/>
      <c r="CA7011" s="109"/>
      <c r="CB7011"/>
      <c r="CG7011" s="71"/>
      <c r="EK7011" s="160"/>
    </row>
    <row r="7012" spans="78:141">
      <c r="BZ7012" s="14"/>
      <c r="CA7012" s="109"/>
      <c r="CB7012"/>
      <c r="CG7012" s="71"/>
      <c r="EK7012" s="160"/>
    </row>
    <row r="7013" spans="78:141">
      <c r="BZ7013" s="14"/>
      <c r="CA7013" s="109"/>
      <c r="CB7013"/>
      <c r="CG7013" s="71"/>
      <c r="EK7013" s="160"/>
    </row>
    <row r="7014" spans="78:141">
      <c r="BZ7014" s="14"/>
      <c r="CA7014" s="109"/>
      <c r="CB7014"/>
      <c r="CG7014" s="71"/>
      <c r="EK7014" s="160"/>
    </row>
    <row r="7015" spans="78:141">
      <c r="BZ7015" s="14"/>
      <c r="CA7015" s="109"/>
      <c r="CB7015"/>
      <c r="CG7015" s="71"/>
      <c r="EK7015" s="160"/>
    </row>
    <row r="7016" spans="78:141">
      <c r="BZ7016" s="14"/>
      <c r="CA7016" s="109"/>
      <c r="CB7016"/>
      <c r="CG7016" s="71"/>
      <c r="EK7016" s="160"/>
    </row>
    <row r="7017" spans="78:141">
      <c r="BZ7017" s="14"/>
      <c r="CA7017" s="109"/>
      <c r="CB7017"/>
      <c r="CG7017" s="71"/>
      <c r="EK7017" s="160"/>
    </row>
    <row r="7018" spans="78:141">
      <c r="BZ7018" s="14"/>
      <c r="CA7018" s="109"/>
      <c r="CB7018"/>
      <c r="CG7018" s="71"/>
      <c r="EK7018" s="160"/>
    </row>
    <row r="7019" spans="78:141">
      <c r="BZ7019" s="14"/>
      <c r="CA7019" s="109"/>
      <c r="CB7019"/>
      <c r="CG7019" s="71"/>
      <c r="EK7019" s="160"/>
    </row>
    <row r="7020" spans="78:141">
      <c r="BZ7020" s="14"/>
      <c r="CA7020" s="109"/>
      <c r="CB7020"/>
      <c r="CG7020" s="71"/>
      <c r="EK7020" s="160"/>
    </row>
    <row r="7021" spans="78:141">
      <c r="BZ7021" s="14"/>
      <c r="CA7021" s="109"/>
      <c r="CB7021"/>
      <c r="CG7021" s="71"/>
      <c r="EK7021" s="160"/>
    </row>
    <row r="7022" spans="78:141">
      <c r="BZ7022" s="14"/>
      <c r="CA7022" s="109"/>
      <c r="CB7022"/>
      <c r="CG7022" s="71"/>
      <c r="EK7022" s="160"/>
    </row>
    <row r="7023" spans="78:141">
      <c r="BZ7023" s="14"/>
      <c r="CA7023" s="109"/>
      <c r="CB7023"/>
      <c r="CG7023" s="71"/>
      <c r="EK7023" s="160"/>
    </row>
    <row r="7024" spans="78:141">
      <c r="BZ7024" s="14"/>
      <c r="CA7024" s="109"/>
      <c r="CB7024"/>
      <c r="CG7024" s="71"/>
      <c r="EK7024" s="160"/>
    </row>
    <row r="7025" spans="78:141">
      <c r="BZ7025" s="14"/>
      <c r="CA7025" s="109"/>
      <c r="CB7025"/>
      <c r="CG7025" s="71"/>
      <c r="EK7025" s="160"/>
    </row>
    <row r="7026" spans="78:141">
      <c r="BZ7026" s="14"/>
      <c r="CA7026" s="109"/>
      <c r="CB7026"/>
      <c r="CG7026" s="71"/>
      <c r="EK7026" s="160"/>
    </row>
    <row r="7027" spans="78:141">
      <c r="BZ7027" s="14"/>
      <c r="CA7027" s="109"/>
      <c r="CB7027"/>
      <c r="CG7027" s="71"/>
      <c r="EK7027" s="160"/>
    </row>
    <row r="7028" spans="78:141">
      <c r="BZ7028" s="14"/>
      <c r="CA7028" s="109"/>
      <c r="CB7028"/>
      <c r="CG7028" s="71"/>
      <c r="EK7028" s="160"/>
    </row>
    <row r="7029" spans="78:141">
      <c r="BZ7029" s="14"/>
      <c r="CA7029" s="109"/>
      <c r="CB7029"/>
      <c r="CG7029" s="71"/>
      <c r="EK7029" s="160"/>
    </row>
    <row r="7030" spans="78:141">
      <c r="BZ7030" s="14"/>
      <c r="CA7030" s="109"/>
      <c r="CB7030"/>
      <c r="CG7030" s="71"/>
      <c r="EK7030" s="160"/>
    </row>
    <row r="7031" spans="78:141">
      <c r="BZ7031" s="14"/>
      <c r="CA7031" s="109"/>
      <c r="CB7031"/>
      <c r="CG7031" s="71"/>
      <c r="EK7031" s="160"/>
    </row>
    <row r="7032" spans="78:141">
      <c r="BZ7032" s="14"/>
      <c r="CA7032" s="109"/>
      <c r="CB7032"/>
      <c r="CG7032" s="71"/>
      <c r="EK7032" s="160"/>
    </row>
    <row r="7033" spans="78:141">
      <c r="BZ7033" s="14"/>
      <c r="CA7033" s="109"/>
      <c r="CB7033"/>
      <c r="CG7033" s="71"/>
      <c r="EK7033" s="160"/>
    </row>
    <row r="7034" spans="78:141">
      <c r="BZ7034" s="14"/>
      <c r="CA7034" s="109"/>
      <c r="CB7034"/>
      <c r="CG7034" s="71"/>
      <c r="EK7034" s="160"/>
    </row>
    <row r="7035" spans="78:141">
      <c r="BZ7035" s="14"/>
      <c r="CA7035" s="109"/>
      <c r="CB7035"/>
      <c r="CG7035" s="71"/>
      <c r="EK7035" s="160"/>
    </row>
    <row r="7036" spans="78:141">
      <c r="BZ7036" s="14"/>
      <c r="CA7036" s="109"/>
      <c r="CB7036"/>
      <c r="CG7036" s="71"/>
      <c r="EK7036" s="160"/>
    </row>
    <row r="7037" spans="78:141">
      <c r="BZ7037" s="14"/>
      <c r="CA7037" s="109"/>
      <c r="CB7037"/>
      <c r="CG7037" s="71"/>
      <c r="EK7037" s="160"/>
    </row>
    <row r="7038" spans="78:141">
      <c r="BZ7038" s="14"/>
      <c r="CA7038" s="109"/>
      <c r="CB7038"/>
      <c r="CG7038" s="71"/>
      <c r="EK7038" s="160"/>
    </row>
    <row r="7039" spans="78:141">
      <c r="BZ7039" s="14"/>
      <c r="CA7039" s="109"/>
      <c r="CB7039"/>
      <c r="CG7039" s="71"/>
      <c r="EK7039" s="160"/>
    </row>
    <row r="7040" spans="78:141">
      <c r="BZ7040" s="14"/>
      <c r="CA7040" s="109"/>
      <c r="CB7040"/>
      <c r="CG7040" s="71"/>
      <c r="EK7040" s="160"/>
    </row>
    <row r="7041" spans="78:141">
      <c r="BZ7041" s="14"/>
      <c r="CA7041" s="109"/>
      <c r="CB7041"/>
      <c r="CG7041" s="71"/>
      <c r="EK7041" s="160"/>
    </row>
    <row r="7042" spans="78:141">
      <c r="BZ7042" s="14"/>
      <c r="CA7042" s="109"/>
      <c r="CB7042"/>
      <c r="CG7042" s="71"/>
      <c r="EK7042" s="160"/>
    </row>
    <row r="7043" spans="78:141">
      <c r="BZ7043" s="14"/>
      <c r="CA7043" s="109"/>
      <c r="CB7043"/>
      <c r="CG7043" s="71"/>
      <c r="EK7043" s="160"/>
    </row>
    <row r="7044" spans="78:141">
      <c r="BZ7044" s="14"/>
      <c r="CA7044" s="109"/>
      <c r="CB7044"/>
      <c r="CG7044" s="71"/>
      <c r="EK7044" s="160"/>
    </row>
    <row r="7045" spans="78:141">
      <c r="BZ7045" s="14"/>
      <c r="CA7045" s="109"/>
      <c r="CB7045"/>
      <c r="CG7045" s="71"/>
      <c r="EK7045" s="160"/>
    </row>
    <row r="7046" spans="78:141">
      <c r="BZ7046" s="14"/>
      <c r="CA7046" s="109"/>
      <c r="CB7046"/>
      <c r="CG7046" s="71"/>
      <c r="EK7046" s="160"/>
    </row>
    <row r="7047" spans="78:141">
      <c r="BZ7047" s="14"/>
      <c r="CA7047" s="109"/>
      <c r="CB7047"/>
      <c r="CG7047" s="71"/>
      <c r="EK7047" s="160"/>
    </row>
    <row r="7048" spans="78:141">
      <c r="BZ7048" s="14"/>
      <c r="CA7048" s="109"/>
      <c r="CB7048"/>
      <c r="CG7048" s="71"/>
      <c r="EK7048" s="160"/>
    </row>
    <row r="7049" spans="78:141">
      <c r="BZ7049" s="14"/>
      <c r="CA7049" s="109"/>
      <c r="CB7049"/>
      <c r="CG7049" s="71"/>
      <c r="EK7049" s="160"/>
    </row>
    <row r="7050" spans="78:141">
      <c r="BZ7050" s="14"/>
      <c r="CA7050" s="109"/>
      <c r="CB7050"/>
      <c r="CG7050" s="71"/>
      <c r="EK7050" s="160"/>
    </row>
    <row r="7051" spans="78:141">
      <c r="BZ7051" s="14"/>
      <c r="CA7051" s="109"/>
      <c r="CB7051"/>
      <c r="CG7051" s="71"/>
      <c r="EK7051" s="160"/>
    </row>
    <row r="7052" spans="78:141">
      <c r="BZ7052" s="14"/>
      <c r="CA7052" s="109"/>
      <c r="CB7052"/>
      <c r="CG7052" s="71"/>
      <c r="EK7052" s="160"/>
    </row>
    <row r="7053" spans="78:141">
      <c r="BZ7053" s="14"/>
      <c r="CA7053" s="109"/>
      <c r="CB7053"/>
      <c r="CG7053" s="71"/>
      <c r="EK7053" s="160"/>
    </row>
    <row r="7054" spans="78:141">
      <c r="BZ7054" s="14"/>
      <c r="CA7054" s="109"/>
      <c r="CB7054"/>
      <c r="CG7054" s="71"/>
      <c r="EK7054" s="160"/>
    </row>
    <row r="7055" spans="78:141">
      <c r="BZ7055" s="14"/>
      <c r="CA7055" s="109"/>
      <c r="CB7055"/>
      <c r="CG7055" s="71"/>
      <c r="EK7055" s="160"/>
    </row>
    <row r="7056" spans="78:141">
      <c r="BZ7056" s="14"/>
      <c r="CA7056" s="109"/>
      <c r="CB7056"/>
      <c r="CG7056" s="71"/>
      <c r="EK7056" s="160"/>
    </row>
    <row r="7057" spans="78:141">
      <c r="BZ7057" s="14"/>
      <c r="CA7057" s="109"/>
      <c r="CB7057"/>
      <c r="CG7057" s="71"/>
      <c r="EK7057" s="160"/>
    </row>
    <row r="7058" spans="78:141">
      <c r="BZ7058" s="14"/>
      <c r="CA7058" s="109"/>
      <c r="CB7058"/>
      <c r="CG7058" s="71"/>
      <c r="EK7058" s="160"/>
    </row>
    <row r="7059" spans="78:141">
      <c r="BZ7059" s="14"/>
      <c r="CA7059" s="109"/>
      <c r="CB7059"/>
      <c r="CG7059" s="71"/>
      <c r="EK7059" s="160"/>
    </row>
    <row r="7060" spans="78:141">
      <c r="BZ7060" s="14"/>
      <c r="CA7060" s="109"/>
      <c r="CB7060"/>
      <c r="CG7060" s="71"/>
      <c r="EK7060" s="160"/>
    </row>
    <row r="7061" spans="78:141">
      <c r="BZ7061" s="14"/>
      <c r="CA7061" s="109"/>
      <c r="CB7061"/>
      <c r="CG7061" s="71"/>
      <c r="EK7061" s="160"/>
    </row>
    <row r="7062" spans="78:141">
      <c r="BZ7062" s="14"/>
      <c r="CA7062" s="109"/>
      <c r="CB7062"/>
      <c r="CG7062" s="71"/>
      <c r="EK7062" s="160"/>
    </row>
    <row r="7063" spans="78:141">
      <c r="BZ7063" s="14"/>
      <c r="CA7063" s="109"/>
      <c r="CB7063"/>
      <c r="CG7063" s="71"/>
      <c r="EK7063" s="160"/>
    </row>
    <row r="7064" spans="78:141">
      <c r="BZ7064" s="14"/>
      <c r="CA7064" s="109"/>
      <c r="CB7064"/>
      <c r="CG7064" s="71"/>
      <c r="EK7064" s="160"/>
    </row>
    <row r="7065" spans="78:141">
      <c r="BZ7065" s="14"/>
      <c r="CA7065" s="109"/>
      <c r="CB7065"/>
      <c r="CG7065" s="71"/>
      <c r="EK7065" s="160"/>
    </row>
    <row r="7066" spans="78:141">
      <c r="BZ7066" s="14"/>
      <c r="CA7066" s="109"/>
      <c r="CB7066"/>
      <c r="CG7066" s="71"/>
      <c r="EK7066" s="160"/>
    </row>
    <row r="7067" spans="78:141">
      <c r="BZ7067" s="14"/>
      <c r="CA7067" s="109"/>
      <c r="CB7067"/>
      <c r="CG7067" s="71"/>
      <c r="EK7067" s="160"/>
    </row>
    <row r="7068" spans="78:141">
      <c r="BZ7068" s="14"/>
      <c r="CA7068" s="109"/>
      <c r="CB7068"/>
      <c r="CG7068" s="71"/>
      <c r="EK7068" s="160"/>
    </row>
    <row r="7069" spans="78:141">
      <c r="BZ7069" s="14"/>
      <c r="CA7069" s="109"/>
      <c r="CB7069"/>
      <c r="CG7069" s="71"/>
      <c r="EK7069" s="160"/>
    </row>
    <row r="7070" spans="78:141">
      <c r="BZ7070" s="14"/>
      <c r="CA7070" s="109"/>
      <c r="CB7070"/>
      <c r="CG7070" s="71"/>
      <c r="EK7070" s="160"/>
    </row>
    <row r="7071" spans="78:141">
      <c r="BZ7071" s="14"/>
      <c r="CA7071" s="109"/>
      <c r="CB7071"/>
      <c r="CG7071" s="71"/>
      <c r="EK7071" s="160"/>
    </row>
    <row r="7072" spans="78:141">
      <c r="BZ7072" s="14"/>
      <c r="CA7072" s="109"/>
      <c r="CB7072"/>
      <c r="CG7072" s="71"/>
      <c r="EK7072" s="160"/>
    </row>
    <row r="7073" spans="78:141">
      <c r="BZ7073" s="14"/>
      <c r="CA7073" s="109"/>
      <c r="CB7073"/>
      <c r="CG7073" s="71"/>
      <c r="EK7073" s="160"/>
    </row>
    <row r="7074" spans="78:141">
      <c r="BZ7074" s="14"/>
      <c r="CA7074" s="109"/>
      <c r="CB7074"/>
      <c r="CG7074" s="71"/>
      <c r="EK7074" s="160"/>
    </row>
    <row r="7075" spans="78:141">
      <c r="BZ7075" s="14"/>
      <c r="CA7075" s="109"/>
      <c r="CB7075"/>
      <c r="CG7075" s="71"/>
      <c r="EK7075" s="160"/>
    </row>
    <row r="7076" spans="78:141">
      <c r="BZ7076" s="14"/>
      <c r="CA7076" s="109"/>
      <c r="CB7076"/>
      <c r="CG7076" s="71"/>
      <c r="EK7076" s="160"/>
    </row>
    <row r="7077" spans="78:141">
      <c r="BZ7077" s="14"/>
      <c r="CA7077" s="109"/>
      <c r="CB7077"/>
      <c r="CG7077" s="71"/>
      <c r="EK7077" s="160"/>
    </row>
    <row r="7078" spans="78:141">
      <c r="BZ7078" s="14"/>
      <c r="CA7078" s="109"/>
      <c r="CB7078"/>
      <c r="CG7078" s="71"/>
      <c r="EK7078" s="160"/>
    </row>
    <row r="7079" spans="78:141">
      <c r="BZ7079" s="14"/>
      <c r="CA7079" s="109"/>
      <c r="CB7079"/>
      <c r="CG7079" s="71"/>
      <c r="EK7079" s="160"/>
    </row>
    <row r="7080" spans="78:141">
      <c r="BZ7080" s="14"/>
      <c r="CA7080" s="109"/>
      <c r="CB7080"/>
      <c r="CG7080" s="71"/>
      <c r="EK7080" s="160"/>
    </row>
    <row r="7081" spans="78:141">
      <c r="BZ7081" s="14"/>
      <c r="CA7081" s="109"/>
      <c r="CB7081"/>
      <c r="CG7081" s="71"/>
      <c r="EK7081" s="160"/>
    </row>
    <row r="7082" spans="78:141">
      <c r="BZ7082" s="14"/>
      <c r="CA7082" s="109"/>
      <c r="CB7082"/>
      <c r="CG7082" s="71"/>
      <c r="EK7082" s="160"/>
    </row>
    <row r="7083" spans="78:141">
      <c r="BZ7083" s="14"/>
      <c r="CA7083" s="109"/>
      <c r="CB7083"/>
      <c r="CG7083" s="71"/>
      <c r="EK7083" s="160"/>
    </row>
    <row r="7084" spans="78:141">
      <c r="BZ7084" s="14"/>
      <c r="CA7084" s="109"/>
      <c r="CB7084"/>
      <c r="CG7084" s="71"/>
      <c r="EK7084" s="160"/>
    </row>
    <row r="7085" spans="78:141">
      <c r="BZ7085" s="14"/>
      <c r="CA7085" s="109"/>
      <c r="CB7085"/>
      <c r="CG7085" s="71"/>
      <c r="EK7085" s="160"/>
    </row>
    <row r="7086" spans="78:141">
      <c r="BZ7086" s="14"/>
      <c r="CA7086" s="109"/>
      <c r="CB7086"/>
      <c r="CG7086" s="71"/>
      <c r="EK7086" s="160"/>
    </row>
    <row r="7087" spans="78:141">
      <c r="BZ7087" s="14"/>
      <c r="CA7087" s="109"/>
      <c r="CB7087"/>
      <c r="CG7087" s="71"/>
      <c r="EK7087" s="160"/>
    </row>
    <row r="7088" spans="78:141">
      <c r="BZ7088" s="14"/>
      <c r="CA7088" s="109"/>
      <c r="CB7088"/>
      <c r="CG7088" s="71"/>
      <c r="EK7088" s="160"/>
    </row>
    <row r="7089" spans="78:141">
      <c r="BZ7089" s="14"/>
      <c r="CA7089" s="109"/>
      <c r="CB7089"/>
      <c r="CG7089" s="71"/>
      <c r="EK7089" s="160"/>
    </row>
    <row r="7090" spans="78:141">
      <c r="BZ7090" s="14"/>
      <c r="CA7090" s="109"/>
      <c r="CB7090"/>
      <c r="CG7090" s="71"/>
      <c r="EK7090" s="160"/>
    </row>
    <row r="7091" spans="78:141">
      <c r="BZ7091" s="14"/>
      <c r="CA7091" s="109"/>
      <c r="CB7091"/>
      <c r="CG7091" s="71"/>
      <c r="EK7091" s="160"/>
    </row>
    <row r="7092" spans="78:141">
      <c r="BZ7092" s="14"/>
      <c r="CA7092" s="109"/>
      <c r="CB7092"/>
      <c r="CG7092" s="71"/>
      <c r="EK7092" s="160"/>
    </row>
    <row r="7093" spans="78:141">
      <c r="BZ7093" s="14"/>
      <c r="CA7093" s="109"/>
      <c r="CB7093"/>
      <c r="CG7093" s="71"/>
      <c r="EK7093" s="160"/>
    </row>
    <row r="7094" spans="78:141">
      <c r="BZ7094" s="14"/>
      <c r="CA7094" s="109"/>
      <c r="CB7094"/>
      <c r="CG7094" s="71"/>
      <c r="EK7094" s="160"/>
    </row>
    <row r="7095" spans="78:141">
      <c r="BZ7095" s="14"/>
      <c r="CA7095" s="109"/>
      <c r="CB7095"/>
      <c r="CG7095" s="71"/>
      <c r="EK7095" s="160"/>
    </row>
    <row r="7096" spans="78:141">
      <c r="BZ7096" s="14"/>
      <c r="CA7096" s="109"/>
      <c r="CB7096"/>
      <c r="CG7096" s="71"/>
      <c r="EK7096" s="160"/>
    </row>
    <row r="7097" spans="78:141">
      <c r="BZ7097" s="14"/>
      <c r="CA7097" s="109"/>
      <c r="CB7097"/>
      <c r="CG7097" s="71"/>
      <c r="EK7097" s="160"/>
    </row>
    <row r="7098" spans="78:141">
      <c r="BZ7098" s="14"/>
      <c r="CA7098" s="109"/>
      <c r="CB7098"/>
      <c r="CG7098" s="71"/>
      <c r="EK7098" s="160"/>
    </row>
    <row r="7099" spans="78:141">
      <c r="BZ7099" s="14"/>
      <c r="CA7099" s="109"/>
      <c r="CB7099"/>
      <c r="CG7099" s="71"/>
      <c r="EK7099" s="160"/>
    </row>
    <row r="7100" spans="78:141">
      <c r="BZ7100" s="14"/>
      <c r="CA7100" s="109"/>
      <c r="CB7100"/>
      <c r="CG7100" s="71"/>
      <c r="EK7100" s="160"/>
    </row>
    <row r="7101" spans="78:141">
      <c r="BZ7101" s="14"/>
      <c r="CA7101" s="109"/>
      <c r="CB7101"/>
      <c r="CG7101" s="71"/>
      <c r="EK7101" s="160"/>
    </row>
    <row r="7102" spans="78:141">
      <c r="BZ7102" s="14"/>
      <c r="CA7102" s="109"/>
      <c r="CB7102"/>
      <c r="CG7102" s="71"/>
      <c r="EK7102" s="160"/>
    </row>
    <row r="7103" spans="78:141">
      <c r="BZ7103" s="14"/>
      <c r="CA7103" s="109"/>
      <c r="CB7103"/>
      <c r="CG7103" s="71"/>
      <c r="EK7103" s="160"/>
    </row>
    <row r="7104" spans="78:141">
      <c r="BZ7104" s="14"/>
      <c r="CA7104" s="109"/>
      <c r="CB7104"/>
      <c r="CG7104" s="71"/>
      <c r="EK7104" s="160"/>
    </row>
    <row r="7105" spans="78:141">
      <c r="BZ7105" s="14"/>
      <c r="CA7105" s="109"/>
      <c r="CB7105"/>
      <c r="CG7105" s="71"/>
      <c r="EK7105" s="160"/>
    </row>
    <row r="7106" spans="78:141">
      <c r="BZ7106" s="14"/>
      <c r="CA7106" s="109"/>
      <c r="CB7106"/>
      <c r="CG7106" s="71"/>
      <c r="EK7106" s="160"/>
    </row>
    <row r="7107" spans="78:141">
      <c r="BZ7107" s="14"/>
      <c r="CA7107" s="109"/>
      <c r="CB7107"/>
      <c r="CG7107" s="71"/>
      <c r="EK7107" s="160"/>
    </row>
    <row r="7108" spans="78:141">
      <c r="BZ7108" s="14"/>
      <c r="CA7108" s="109"/>
      <c r="CB7108"/>
      <c r="CG7108" s="71"/>
      <c r="EK7108" s="160"/>
    </row>
    <row r="7109" spans="78:141">
      <c r="BZ7109" s="14"/>
      <c r="CA7109" s="109"/>
      <c r="CB7109"/>
      <c r="CG7109" s="71"/>
      <c r="EK7109" s="160"/>
    </row>
    <row r="7110" spans="78:141">
      <c r="BZ7110" s="14"/>
      <c r="CA7110" s="109"/>
      <c r="CB7110"/>
      <c r="CG7110" s="71"/>
      <c r="EK7110" s="160"/>
    </row>
    <row r="7111" spans="78:141">
      <c r="BZ7111" s="14"/>
      <c r="CA7111" s="109"/>
      <c r="CB7111"/>
      <c r="CG7111" s="71"/>
      <c r="EK7111" s="160"/>
    </row>
    <row r="7112" spans="78:141">
      <c r="BZ7112" s="14"/>
      <c r="CA7112" s="109"/>
      <c r="CB7112"/>
      <c r="CG7112" s="71"/>
      <c r="EK7112" s="160"/>
    </row>
    <row r="7113" spans="78:141">
      <c r="BZ7113" s="14"/>
      <c r="CA7113" s="109"/>
      <c r="CB7113"/>
      <c r="CG7113" s="71"/>
      <c r="EK7113" s="160"/>
    </row>
    <row r="7114" spans="78:141">
      <c r="BZ7114" s="14"/>
      <c r="CA7114" s="109"/>
      <c r="CB7114"/>
      <c r="CG7114" s="71"/>
      <c r="EK7114" s="160"/>
    </row>
    <row r="7115" spans="78:141">
      <c r="BZ7115" s="14"/>
      <c r="CA7115" s="109"/>
      <c r="CB7115"/>
      <c r="CG7115" s="71"/>
      <c r="EK7115" s="160"/>
    </row>
    <row r="7116" spans="78:141">
      <c r="BZ7116" s="14"/>
      <c r="CA7116" s="109"/>
      <c r="CB7116"/>
      <c r="CG7116" s="71"/>
      <c r="EK7116" s="160"/>
    </row>
    <row r="7117" spans="78:141">
      <c r="BZ7117" s="14"/>
      <c r="CA7117" s="109"/>
      <c r="CB7117"/>
      <c r="CG7117" s="71"/>
      <c r="EK7117" s="160"/>
    </row>
    <row r="7118" spans="78:141">
      <c r="BZ7118" s="14"/>
      <c r="CA7118" s="109"/>
      <c r="CB7118"/>
      <c r="CG7118" s="71"/>
      <c r="EK7118" s="160"/>
    </row>
    <row r="7119" spans="78:141">
      <c r="BZ7119" s="14"/>
      <c r="CA7119" s="109"/>
      <c r="CB7119"/>
      <c r="CG7119" s="71"/>
      <c r="EK7119" s="160"/>
    </row>
    <row r="7120" spans="78:141">
      <c r="BZ7120" s="14"/>
      <c r="CA7120" s="109"/>
      <c r="CB7120"/>
      <c r="CG7120" s="71"/>
      <c r="EK7120" s="160"/>
    </row>
    <row r="7121" spans="78:141">
      <c r="BZ7121" s="14"/>
      <c r="CA7121" s="109"/>
      <c r="CB7121"/>
      <c r="CG7121" s="71"/>
      <c r="EK7121" s="160"/>
    </row>
    <row r="7122" spans="78:141">
      <c r="BZ7122" s="14"/>
      <c r="CA7122" s="109"/>
      <c r="CB7122"/>
      <c r="CG7122" s="71"/>
      <c r="EK7122" s="160"/>
    </row>
    <row r="7123" spans="78:141">
      <c r="BZ7123" s="14"/>
      <c r="CA7123" s="109"/>
      <c r="CB7123"/>
      <c r="CG7123" s="71"/>
      <c r="EK7123" s="160"/>
    </row>
    <row r="7124" spans="78:141">
      <c r="BZ7124" s="14"/>
      <c r="CA7124" s="109"/>
      <c r="CB7124"/>
      <c r="CG7124" s="71"/>
      <c r="EK7124" s="160"/>
    </row>
    <row r="7125" spans="78:141">
      <c r="BZ7125" s="14"/>
      <c r="CA7125" s="109"/>
      <c r="CB7125"/>
      <c r="CG7125" s="71"/>
      <c r="EK7125" s="160"/>
    </row>
    <row r="7126" spans="78:141">
      <c r="BZ7126" s="14"/>
      <c r="CA7126" s="109"/>
      <c r="CB7126"/>
      <c r="CG7126" s="71"/>
      <c r="EK7126" s="160"/>
    </row>
    <row r="7127" spans="78:141">
      <c r="BZ7127" s="14"/>
      <c r="CA7127" s="109"/>
      <c r="CB7127"/>
      <c r="CG7127" s="71"/>
      <c r="EK7127" s="160"/>
    </row>
    <row r="7128" spans="78:141">
      <c r="BZ7128" s="14"/>
      <c r="CA7128" s="109"/>
      <c r="CB7128"/>
      <c r="CG7128" s="71"/>
      <c r="EK7128" s="160"/>
    </row>
    <row r="7129" spans="78:141">
      <c r="BZ7129" s="14"/>
      <c r="CA7129" s="109"/>
      <c r="CB7129"/>
      <c r="CG7129" s="71"/>
      <c r="EK7129" s="160"/>
    </row>
    <row r="7130" spans="78:141">
      <c r="BZ7130" s="14"/>
      <c r="CA7130" s="109"/>
      <c r="CB7130"/>
      <c r="CG7130" s="71"/>
      <c r="EK7130" s="160"/>
    </row>
    <row r="7131" spans="78:141">
      <c r="BZ7131" s="14"/>
      <c r="CA7131" s="109"/>
      <c r="CB7131"/>
      <c r="CG7131" s="71"/>
      <c r="EK7131" s="160"/>
    </row>
    <row r="7132" spans="78:141">
      <c r="BZ7132" s="14"/>
      <c r="CA7132" s="109"/>
      <c r="CB7132"/>
      <c r="CG7132" s="71"/>
      <c r="EK7132" s="160"/>
    </row>
    <row r="7133" spans="78:141">
      <c r="BZ7133" s="14"/>
      <c r="CA7133" s="109"/>
      <c r="CB7133"/>
      <c r="CG7133" s="71"/>
      <c r="EK7133" s="160"/>
    </row>
    <row r="7134" spans="78:141">
      <c r="BZ7134" s="14"/>
      <c r="CA7134" s="109"/>
      <c r="CB7134"/>
      <c r="CG7134" s="71"/>
      <c r="EK7134" s="160"/>
    </row>
    <row r="7135" spans="78:141">
      <c r="BZ7135" s="14"/>
      <c r="CA7135" s="109"/>
      <c r="CB7135"/>
      <c r="CG7135" s="71"/>
      <c r="EK7135" s="160"/>
    </row>
    <row r="7136" spans="78:141">
      <c r="BZ7136" s="14"/>
      <c r="CA7136" s="109"/>
      <c r="CB7136"/>
      <c r="CG7136" s="71"/>
      <c r="EK7136" s="160"/>
    </row>
    <row r="7137" spans="78:141">
      <c r="BZ7137" s="14"/>
      <c r="CA7137" s="109"/>
      <c r="CB7137"/>
      <c r="CG7137" s="71"/>
      <c r="EK7137" s="160"/>
    </row>
    <row r="7138" spans="78:141">
      <c r="BZ7138" s="14"/>
      <c r="CA7138" s="109"/>
      <c r="CB7138"/>
      <c r="CG7138" s="71"/>
      <c r="EK7138" s="160"/>
    </row>
    <row r="7139" spans="78:141">
      <c r="BZ7139" s="14"/>
      <c r="CA7139" s="109"/>
      <c r="CB7139"/>
      <c r="CG7139" s="71"/>
      <c r="EK7139" s="160"/>
    </row>
    <row r="7140" spans="78:141">
      <c r="BZ7140" s="14"/>
      <c r="CA7140" s="109"/>
      <c r="CB7140"/>
      <c r="CG7140" s="71"/>
      <c r="EK7140" s="160"/>
    </row>
    <row r="7141" spans="78:141">
      <c r="BZ7141" s="14"/>
      <c r="CA7141" s="109"/>
      <c r="CB7141"/>
      <c r="CG7141" s="71"/>
      <c r="EK7141" s="160"/>
    </row>
    <row r="7142" spans="78:141">
      <c r="BZ7142" s="14"/>
      <c r="CA7142" s="109"/>
      <c r="CB7142"/>
      <c r="CG7142" s="71"/>
      <c r="EK7142" s="160"/>
    </row>
    <row r="7143" spans="78:141">
      <c r="BZ7143" s="14"/>
      <c r="CA7143" s="109"/>
      <c r="CB7143"/>
      <c r="CG7143" s="71"/>
      <c r="EK7143" s="160"/>
    </row>
    <row r="7144" spans="78:141">
      <c r="BZ7144" s="14"/>
      <c r="CA7144" s="109"/>
      <c r="CB7144"/>
      <c r="CG7144" s="71"/>
      <c r="EK7144" s="160"/>
    </row>
    <row r="7145" spans="78:141">
      <c r="BZ7145" s="14"/>
      <c r="CA7145" s="109"/>
      <c r="CB7145"/>
      <c r="CG7145" s="71"/>
      <c r="EK7145" s="160"/>
    </row>
    <row r="7146" spans="78:141">
      <c r="BZ7146" s="14"/>
      <c r="CA7146" s="109"/>
      <c r="CB7146"/>
      <c r="CG7146" s="71"/>
      <c r="EK7146" s="160"/>
    </row>
    <row r="7147" spans="78:141">
      <c r="BZ7147" s="14"/>
      <c r="CA7147" s="109"/>
      <c r="CB7147"/>
      <c r="CG7147" s="71"/>
      <c r="EK7147" s="160"/>
    </row>
    <row r="7148" spans="78:141">
      <c r="BZ7148" s="14"/>
      <c r="CA7148" s="109"/>
      <c r="CB7148"/>
      <c r="CG7148" s="71"/>
      <c r="EK7148" s="160"/>
    </row>
    <row r="7149" spans="78:141">
      <c r="BZ7149" s="14"/>
      <c r="CA7149" s="109"/>
      <c r="CB7149"/>
      <c r="CG7149" s="71"/>
      <c r="EK7149" s="160"/>
    </row>
    <row r="7150" spans="78:141">
      <c r="BZ7150" s="14"/>
      <c r="CA7150" s="109"/>
      <c r="CB7150"/>
      <c r="CG7150" s="71"/>
      <c r="EK7150" s="160"/>
    </row>
    <row r="7151" spans="78:141">
      <c r="BZ7151" s="14"/>
      <c r="CA7151" s="109"/>
      <c r="CB7151"/>
      <c r="CG7151" s="71"/>
      <c r="EK7151" s="160"/>
    </row>
    <row r="7152" spans="78:141">
      <c r="BZ7152" s="14"/>
      <c r="CA7152" s="109"/>
      <c r="CB7152"/>
      <c r="CG7152" s="71"/>
      <c r="EK7152" s="160"/>
    </row>
    <row r="7153" spans="78:141">
      <c r="BZ7153" s="14"/>
      <c r="CA7153" s="109"/>
      <c r="CB7153"/>
      <c r="CG7153" s="71"/>
      <c r="EK7153" s="160"/>
    </row>
    <row r="7154" spans="78:141">
      <c r="BZ7154" s="14"/>
      <c r="CA7154" s="109"/>
      <c r="CB7154"/>
      <c r="CG7154" s="71"/>
      <c r="EK7154" s="160"/>
    </row>
    <row r="7155" spans="78:141">
      <c r="BZ7155" s="14"/>
      <c r="CA7155" s="109"/>
      <c r="CB7155"/>
      <c r="CG7155" s="71"/>
      <c r="EK7155" s="160"/>
    </row>
    <row r="7156" spans="78:141">
      <c r="BZ7156" s="14"/>
      <c r="CA7156" s="109"/>
      <c r="CB7156"/>
      <c r="CG7156" s="71"/>
      <c r="EK7156" s="160"/>
    </row>
    <row r="7157" spans="78:141">
      <c r="BZ7157" s="14"/>
      <c r="CA7157" s="109"/>
      <c r="CB7157"/>
      <c r="CG7157" s="71"/>
      <c r="EK7157" s="160"/>
    </row>
    <row r="7158" spans="78:141">
      <c r="BZ7158" s="14"/>
      <c r="CA7158" s="109"/>
      <c r="CB7158"/>
      <c r="CG7158" s="71"/>
      <c r="EK7158" s="160"/>
    </row>
    <row r="7159" spans="78:141">
      <c r="BZ7159" s="14"/>
      <c r="CA7159" s="109"/>
      <c r="CB7159"/>
      <c r="CG7159" s="71"/>
      <c r="EK7159" s="160"/>
    </row>
    <row r="7160" spans="78:141">
      <c r="BZ7160" s="14"/>
      <c r="CA7160" s="109"/>
      <c r="CB7160"/>
      <c r="CG7160" s="71"/>
      <c r="EK7160" s="160"/>
    </row>
    <row r="7161" spans="78:141">
      <c r="BZ7161" s="14"/>
      <c r="CA7161" s="109"/>
      <c r="CB7161"/>
      <c r="CG7161" s="71"/>
      <c r="EK7161" s="160"/>
    </row>
    <row r="7162" spans="78:141">
      <c r="BZ7162" s="14"/>
      <c r="CA7162" s="109"/>
      <c r="CB7162"/>
      <c r="CG7162" s="71"/>
      <c r="EK7162" s="160"/>
    </row>
    <row r="7163" spans="78:141">
      <c r="BZ7163" s="14"/>
      <c r="CA7163" s="109"/>
      <c r="CB7163"/>
      <c r="CG7163" s="71"/>
      <c r="EK7163" s="160"/>
    </row>
    <row r="7164" spans="78:141">
      <c r="BZ7164" s="14"/>
      <c r="CA7164" s="109"/>
      <c r="CB7164"/>
      <c r="CG7164" s="71"/>
      <c r="EK7164" s="160"/>
    </row>
    <row r="7165" spans="78:141">
      <c r="BZ7165" s="14"/>
      <c r="CA7165" s="109"/>
      <c r="CB7165"/>
      <c r="CG7165" s="71"/>
      <c r="EK7165" s="160"/>
    </row>
    <row r="7166" spans="78:141">
      <c r="BZ7166" s="14"/>
      <c r="CA7166" s="109"/>
      <c r="CB7166"/>
      <c r="CG7166" s="71"/>
      <c r="EK7166" s="160"/>
    </row>
    <row r="7167" spans="78:141">
      <c r="BZ7167" s="14"/>
      <c r="CA7167" s="109"/>
      <c r="CB7167"/>
      <c r="CG7167" s="71"/>
      <c r="EK7167" s="160"/>
    </row>
    <row r="7168" spans="78:141">
      <c r="BZ7168" s="14"/>
      <c r="CA7168" s="109"/>
      <c r="CB7168"/>
      <c r="CG7168" s="71"/>
      <c r="EK7168" s="160"/>
    </row>
    <row r="7169" spans="78:141">
      <c r="BZ7169" s="14"/>
      <c r="CA7169" s="109"/>
      <c r="CB7169"/>
      <c r="CG7169" s="71"/>
      <c r="EK7169" s="160"/>
    </row>
    <row r="7170" spans="78:141">
      <c r="BZ7170" s="14"/>
      <c r="CA7170" s="109"/>
      <c r="CB7170"/>
      <c r="CG7170" s="71"/>
      <c r="EK7170" s="160"/>
    </row>
    <row r="7171" spans="78:141">
      <c r="BZ7171" s="14"/>
      <c r="CA7171" s="109"/>
      <c r="CB7171"/>
      <c r="CG7171" s="71"/>
      <c r="EK7171" s="160"/>
    </row>
    <row r="7172" spans="78:141">
      <c r="BZ7172" s="14"/>
      <c r="CA7172" s="109"/>
      <c r="CB7172"/>
      <c r="CG7172" s="71"/>
      <c r="EK7172" s="160"/>
    </row>
    <row r="7173" spans="78:141">
      <c r="BZ7173" s="14"/>
      <c r="CA7173" s="109"/>
      <c r="CB7173"/>
      <c r="CG7173" s="71"/>
      <c r="EK7173" s="160"/>
    </row>
    <row r="7174" spans="78:141">
      <c r="BZ7174" s="14"/>
      <c r="CA7174" s="109"/>
      <c r="CB7174"/>
      <c r="CG7174" s="71"/>
      <c r="EK7174" s="160"/>
    </row>
    <row r="7175" spans="78:141">
      <c r="BZ7175" s="14"/>
      <c r="CA7175" s="109"/>
      <c r="CB7175"/>
      <c r="CG7175" s="71"/>
      <c r="EK7175" s="160"/>
    </row>
    <row r="7176" spans="78:141">
      <c r="BZ7176" s="14"/>
      <c r="CA7176" s="109"/>
      <c r="CB7176"/>
      <c r="CG7176" s="71"/>
      <c r="EK7176" s="160"/>
    </row>
    <row r="7177" spans="78:141">
      <c r="BZ7177" s="14"/>
      <c r="CA7177" s="109"/>
      <c r="CB7177"/>
      <c r="CG7177" s="71"/>
      <c r="EK7177" s="160"/>
    </row>
    <row r="7178" spans="78:141">
      <c r="BZ7178" s="14"/>
      <c r="CA7178" s="109"/>
      <c r="CB7178"/>
      <c r="CG7178" s="71"/>
      <c r="EK7178" s="160"/>
    </row>
    <row r="7179" spans="78:141">
      <c r="BZ7179" s="14"/>
      <c r="CA7179" s="109"/>
      <c r="CB7179"/>
      <c r="CG7179" s="71"/>
      <c r="EK7179" s="160"/>
    </row>
    <row r="7180" spans="78:141">
      <c r="BZ7180" s="14"/>
      <c r="CA7180" s="109"/>
      <c r="CB7180"/>
      <c r="CG7180" s="71"/>
      <c r="EK7180" s="160"/>
    </row>
    <row r="7181" spans="78:141">
      <c r="BZ7181" s="14"/>
      <c r="CA7181" s="109"/>
      <c r="CB7181"/>
      <c r="CG7181" s="71"/>
      <c r="EK7181" s="160"/>
    </row>
    <row r="7182" spans="78:141">
      <c r="BZ7182" s="14"/>
      <c r="CA7182" s="109"/>
      <c r="CB7182"/>
      <c r="CG7182" s="71"/>
      <c r="EK7182" s="160"/>
    </row>
    <row r="7183" spans="78:141">
      <c r="BZ7183" s="14"/>
      <c r="CA7183" s="109"/>
      <c r="CB7183"/>
      <c r="CG7183" s="71"/>
      <c r="EK7183" s="160"/>
    </row>
    <row r="7184" spans="78:141">
      <c r="BZ7184" s="14"/>
      <c r="CA7184" s="109"/>
      <c r="CB7184"/>
      <c r="CG7184" s="71"/>
      <c r="EK7184" s="160"/>
    </row>
    <row r="7185" spans="78:141">
      <c r="BZ7185" s="14"/>
      <c r="CA7185" s="109"/>
      <c r="CB7185"/>
      <c r="CG7185" s="71"/>
      <c r="EK7185" s="160"/>
    </row>
    <row r="7186" spans="78:141">
      <c r="BZ7186" s="14"/>
      <c r="CA7186" s="109"/>
      <c r="CB7186"/>
      <c r="CG7186" s="71"/>
      <c r="EK7186" s="160"/>
    </row>
    <row r="7187" spans="78:141">
      <c r="BZ7187" s="14"/>
      <c r="CA7187" s="109"/>
      <c r="CB7187"/>
      <c r="CG7187" s="71"/>
      <c r="EK7187" s="160"/>
    </row>
    <row r="7188" spans="78:141">
      <c r="BZ7188" s="14"/>
      <c r="CA7188" s="109"/>
      <c r="CB7188"/>
      <c r="CG7188" s="71"/>
      <c r="EK7188" s="160"/>
    </row>
    <row r="7189" spans="78:141">
      <c r="BZ7189" s="14"/>
      <c r="CA7189" s="109"/>
      <c r="CB7189"/>
      <c r="CG7189" s="71"/>
      <c r="EK7189" s="160"/>
    </row>
    <row r="7190" spans="78:141">
      <c r="BZ7190" s="14"/>
      <c r="CA7190" s="109"/>
      <c r="CB7190"/>
      <c r="CG7190" s="71"/>
      <c r="EK7190" s="160"/>
    </row>
    <row r="7191" spans="78:141">
      <c r="BZ7191" s="14"/>
      <c r="CA7191" s="109"/>
      <c r="CB7191"/>
      <c r="CG7191" s="71"/>
      <c r="EK7191" s="160"/>
    </row>
    <row r="7192" spans="78:141">
      <c r="BZ7192" s="14"/>
      <c r="CA7192" s="109"/>
      <c r="CB7192"/>
      <c r="CG7192" s="71"/>
      <c r="EK7192" s="160"/>
    </row>
    <row r="7193" spans="78:141">
      <c r="BZ7193" s="14"/>
      <c r="CA7193" s="109"/>
      <c r="CB7193"/>
      <c r="CG7193" s="71"/>
      <c r="EK7193" s="160"/>
    </row>
    <row r="7194" spans="78:141">
      <c r="BZ7194" s="14"/>
      <c r="CA7194" s="109"/>
      <c r="CB7194"/>
      <c r="CG7194" s="71"/>
      <c r="EK7194" s="160"/>
    </row>
    <row r="7195" spans="78:141">
      <c r="BZ7195" s="14"/>
      <c r="CA7195" s="109"/>
      <c r="CB7195"/>
      <c r="CG7195" s="71"/>
      <c r="EK7195" s="160"/>
    </row>
    <row r="7196" spans="78:141">
      <c r="BZ7196" s="14"/>
      <c r="CA7196" s="109"/>
      <c r="CB7196"/>
      <c r="CG7196" s="71"/>
      <c r="EK7196" s="160"/>
    </row>
    <row r="7197" spans="78:141">
      <c r="BZ7197" s="14"/>
      <c r="CA7197" s="109"/>
      <c r="CB7197"/>
      <c r="CG7197" s="71"/>
      <c r="EK7197" s="160"/>
    </row>
    <row r="7198" spans="78:141">
      <c r="BZ7198" s="14"/>
      <c r="CA7198" s="109"/>
      <c r="CB7198"/>
      <c r="CG7198" s="71"/>
      <c r="EK7198" s="160"/>
    </row>
    <row r="7199" spans="78:141">
      <c r="BZ7199" s="14"/>
      <c r="CA7199" s="109"/>
      <c r="CB7199"/>
      <c r="CG7199" s="71"/>
      <c r="EK7199" s="160"/>
    </row>
    <row r="7200" spans="78:141">
      <c r="BZ7200" s="14"/>
      <c r="CA7200" s="109"/>
      <c r="CB7200"/>
      <c r="CG7200" s="71"/>
      <c r="EK7200" s="160"/>
    </row>
    <row r="7201" spans="78:141">
      <c r="BZ7201" s="14"/>
      <c r="CA7201" s="109"/>
      <c r="CB7201"/>
      <c r="CG7201" s="71"/>
      <c r="EK7201" s="160"/>
    </row>
    <row r="7202" spans="78:141">
      <c r="BZ7202" s="14"/>
      <c r="CA7202" s="109"/>
      <c r="CB7202"/>
      <c r="CG7202" s="71"/>
      <c r="EK7202" s="160"/>
    </row>
    <row r="7203" spans="78:141">
      <c r="BZ7203" s="14"/>
      <c r="CA7203" s="109"/>
      <c r="CB7203"/>
      <c r="CG7203" s="71"/>
      <c r="EK7203" s="160"/>
    </row>
    <row r="7204" spans="78:141">
      <c r="BZ7204" s="14"/>
      <c r="CA7204" s="109"/>
      <c r="CB7204"/>
      <c r="CG7204" s="71"/>
      <c r="EK7204" s="160"/>
    </row>
    <row r="7205" spans="78:141">
      <c r="BZ7205" s="14"/>
      <c r="CA7205" s="109"/>
      <c r="CB7205"/>
      <c r="CG7205" s="71"/>
      <c r="EK7205" s="160"/>
    </row>
    <row r="7206" spans="78:141">
      <c r="BZ7206" s="14"/>
      <c r="CA7206" s="109"/>
      <c r="CB7206"/>
      <c r="CG7206" s="71"/>
      <c r="EK7206" s="160"/>
    </row>
    <row r="7207" spans="78:141">
      <c r="BZ7207" s="14"/>
      <c r="CA7207" s="109"/>
      <c r="CB7207"/>
      <c r="CG7207" s="71"/>
      <c r="EK7207" s="160"/>
    </row>
    <row r="7208" spans="78:141">
      <c r="BZ7208" s="14"/>
      <c r="CA7208" s="109"/>
      <c r="CB7208"/>
      <c r="CG7208" s="71"/>
      <c r="EK7208" s="160"/>
    </row>
    <row r="7209" spans="78:141">
      <c r="BZ7209" s="14"/>
      <c r="CA7209" s="109"/>
      <c r="CB7209"/>
      <c r="CG7209" s="71"/>
      <c r="EK7209" s="160"/>
    </row>
    <row r="7210" spans="78:141">
      <c r="BZ7210" s="14"/>
      <c r="CA7210" s="109"/>
      <c r="CB7210"/>
      <c r="CG7210" s="71"/>
      <c r="EK7210" s="160"/>
    </row>
    <row r="7211" spans="78:141">
      <c r="BZ7211" s="14"/>
      <c r="CA7211" s="109"/>
      <c r="CB7211"/>
      <c r="CG7211" s="71"/>
      <c r="EK7211" s="160"/>
    </row>
    <row r="7212" spans="78:141">
      <c r="BZ7212" s="14"/>
      <c r="CA7212" s="109"/>
      <c r="CB7212"/>
      <c r="CG7212" s="71"/>
      <c r="EK7212" s="160"/>
    </row>
    <row r="7213" spans="78:141">
      <c r="BZ7213" s="14"/>
      <c r="CA7213" s="109"/>
      <c r="CB7213"/>
      <c r="CG7213" s="71"/>
      <c r="EK7213" s="160"/>
    </row>
    <row r="7214" spans="78:141">
      <c r="BZ7214" s="14"/>
      <c r="CA7214" s="109"/>
      <c r="CB7214"/>
      <c r="CG7214" s="71"/>
      <c r="EK7214" s="160"/>
    </row>
    <row r="7215" spans="78:141">
      <c r="BZ7215" s="14"/>
      <c r="CA7215" s="109"/>
      <c r="CB7215"/>
      <c r="CG7215" s="71"/>
      <c r="EK7215" s="160"/>
    </row>
    <row r="7216" spans="78:141">
      <c r="BZ7216" s="14"/>
      <c r="CA7216" s="109"/>
      <c r="CB7216"/>
      <c r="CG7216" s="71"/>
      <c r="EK7216" s="160"/>
    </row>
    <row r="7217" spans="78:141">
      <c r="BZ7217" s="14"/>
      <c r="CA7217" s="109"/>
      <c r="CB7217"/>
      <c r="CG7217" s="71"/>
      <c r="EK7217" s="160"/>
    </row>
    <row r="7218" spans="78:141">
      <c r="BZ7218" s="14"/>
      <c r="CA7218" s="109"/>
      <c r="CB7218"/>
      <c r="CG7218" s="71"/>
      <c r="EK7218" s="160"/>
    </row>
    <row r="7219" spans="78:141">
      <c r="BZ7219" s="14"/>
      <c r="CA7219" s="109"/>
      <c r="CB7219"/>
      <c r="CG7219" s="71"/>
      <c r="EK7219" s="160"/>
    </row>
    <row r="7220" spans="78:141">
      <c r="BZ7220" s="14"/>
      <c r="CA7220" s="109"/>
      <c r="CB7220"/>
      <c r="CG7220" s="71"/>
      <c r="EK7220" s="160"/>
    </row>
    <row r="7221" spans="78:141">
      <c r="BZ7221" s="14"/>
      <c r="CA7221" s="109"/>
      <c r="CB7221"/>
      <c r="CG7221" s="71"/>
      <c r="EK7221" s="160"/>
    </row>
    <row r="7222" spans="78:141">
      <c r="BZ7222" s="14"/>
      <c r="CA7222" s="109"/>
      <c r="CB7222"/>
      <c r="CG7222" s="71"/>
      <c r="EK7222" s="160"/>
    </row>
    <row r="7223" spans="78:141">
      <c r="BZ7223" s="14"/>
      <c r="CA7223" s="109"/>
      <c r="CB7223"/>
      <c r="CG7223" s="71"/>
      <c r="EK7223" s="160"/>
    </row>
    <row r="7224" spans="78:141">
      <c r="BZ7224" s="14"/>
      <c r="CA7224" s="109"/>
      <c r="CB7224"/>
      <c r="CG7224" s="71"/>
      <c r="EK7224" s="160"/>
    </row>
    <row r="7225" spans="78:141">
      <c r="BZ7225" s="14"/>
      <c r="CA7225" s="109"/>
      <c r="CB7225"/>
      <c r="CG7225" s="71"/>
      <c r="EK7225" s="160"/>
    </row>
    <row r="7226" spans="78:141">
      <c r="BZ7226" s="14"/>
      <c r="CA7226" s="109"/>
      <c r="CB7226"/>
      <c r="CG7226" s="71"/>
      <c r="EK7226" s="160"/>
    </row>
    <row r="7227" spans="78:141">
      <c r="BZ7227" s="14"/>
      <c r="CA7227" s="109"/>
      <c r="CB7227"/>
      <c r="CG7227" s="71"/>
      <c r="EK7227" s="160"/>
    </row>
    <row r="7228" spans="78:141">
      <c r="BZ7228" s="14"/>
      <c r="CA7228" s="109"/>
      <c r="CB7228"/>
      <c r="CG7228" s="71"/>
      <c r="EK7228" s="160"/>
    </row>
    <row r="7229" spans="78:141">
      <c r="BZ7229" s="14"/>
      <c r="CA7229" s="109"/>
      <c r="CB7229"/>
      <c r="CG7229" s="71"/>
      <c r="EK7229" s="160"/>
    </row>
    <row r="7230" spans="78:141">
      <c r="BZ7230" s="14"/>
      <c r="CA7230" s="109"/>
      <c r="CB7230"/>
      <c r="CG7230" s="71"/>
      <c r="EK7230" s="160"/>
    </row>
    <row r="7231" spans="78:141">
      <c r="BZ7231" s="14"/>
      <c r="CA7231" s="109"/>
      <c r="CB7231"/>
      <c r="CG7231" s="71"/>
      <c r="EK7231" s="160"/>
    </row>
    <row r="7232" spans="78:141">
      <c r="BZ7232" s="14"/>
      <c r="CA7232" s="109"/>
      <c r="CB7232"/>
      <c r="CG7232" s="71"/>
      <c r="EK7232" s="160"/>
    </row>
    <row r="7233" spans="78:141">
      <c r="BZ7233" s="14"/>
      <c r="CA7233" s="109"/>
      <c r="CB7233"/>
      <c r="CG7233" s="71"/>
      <c r="EK7233" s="160"/>
    </row>
    <row r="7234" spans="78:141">
      <c r="BZ7234" s="14"/>
      <c r="CA7234" s="109"/>
      <c r="CB7234"/>
      <c r="CG7234" s="71"/>
      <c r="EK7234" s="160"/>
    </row>
    <row r="7235" spans="78:141">
      <c r="BZ7235" s="14"/>
      <c r="CA7235" s="109"/>
      <c r="CB7235"/>
      <c r="CG7235" s="71"/>
      <c r="EK7235" s="160"/>
    </row>
    <row r="7236" spans="78:141">
      <c r="BZ7236" s="14"/>
      <c r="CA7236" s="109"/>
      <c r="CB7236"/>
      <c r="CG7236" s="71"/>
      <c r="EK7236" s="160"/>
    </row>
    <row r="7237" spans="78:141">
      <c r="BZ7237" s="14"/>
      <c r="CA7237" s="109"/>
      <c r="CB7237"/>
      <c r="CG7237" s="71"/>
      <c r="EK7237" s="160"/>
    </row>
    <row r="7238" spans="78:141">
      <c r="BZ7238" s="14"/>
      <c r="CA7238" s="109"/>
      <c r="CB7238"/>
      <c r="CG7238" s="71"/>
      <c r="EK7238" s="160"/>
    </row>
    <row r="7239" spans="78:141">
      <c r="BZ7239" s="14"/>
      <c r="CA7239" s="109"/>
      <c r="CB7239"/>
      <c r="CG7239" s="71"/>
      <c r="EK7239" s="160"/>
    </row>
    <row r="7240" spans="78:141">
      <c r="BZ7240" s="14"/>
      <c r="CA7240" s="109"/>
      <c r="CB7240"/>
      <c r="CG7240" s="71"/>
      <c r="EK7240" s="160"/>
    </row>
    <row r="7241" spans="78:141">
      <c r="BZ7241" s="14"/>
      <c r="CA7241" s="109"/>
      <c r="CB7241"/>
      <c r="CG7241" s="71"/>
      <c r="EK7241" s="160"/>
    </row>
    <row r="7242" spans="78:141">
      <c r="BZ7242" s="14"/>
      <c r="CA7242" s="109"/>
      <c r="CB7242"/>
      <c r="CG7242" s="71"/>
      <c r="EK7242" s="160"/>
    </row>
    <row r="7243" spans="78:141">
      <c r="BZ7243" s="14"/>
      <c r="CA7243" s="109"/>
      <c r="CB7243"/>
      <c r="CG7243" s="71"/>
      <c r="EK7243" s="160"/>
    </row>
    <row r="7244" spans="78:141">
      <c r="BZ7244" s="14"/>
      <c r="CA7244" s="109"/>
      <c r="CB7244"/>
      <c r="CG7244" s="71"/>
      <c r="EK7244" s="160"/>
    </row>
    <row r="7245" spans="78:141">
      <c r="BZ7245" s="14"/>
      <c r="CA7245" s="109"/>
      <c r="CB7245"/>
      <c r="CG7245" s="71"/>
      <c r="EK7245" s="160"/>
    </row>
    <row r="7246" spans="78:141">
      <c r="BZ7246" s="14"/>
      <c r="CA7246" s="109"/>
      <c r="CB7246"/>
      <c r="CG7246" s="71"/>
      <c r="EK7246" s="160"/>
    </row>
    <row r="7247" spans="78:141">
      <c r="BZ7247" s="14"/>
      <c r="CA7247" s="109"/>
      <c r="CB7247"/>
      <c r="CG7247" s="71"/>
      <c r="EK7247" s="160"/>
    </row>
    <row r="7248" spans="78:141">
      <c r="BZ7248" s="14"/>
      <c r="CA7248" s="109"/>
      <c r="CB7248"/>
      <c r="CG7248" s="71"/>
      <c r="EK7248" s="160"/>
    </row>
    <row r="7249" spans="78:141">
      <c r="BZ7249" s="14"/>
      <c r="CA7249" s="109"/>
      <c r="CB7249"/>
      <c r="CG7249" s="71"/>
      <c r="EK7249" s="160"/>
    </row>
    <row r="7250" spans="78:141">
      <c r="BZ7250" s="14"/>
      <c r="CA7250" s="109"/>
      <c r="CB7250"/>
      <c r="CG7250" s="71"/>
      <c r="EK7250" s="160"/>
    </row>
    <row r="7251" spans="78:141">
      <c r="BZ7251" s="14"/>
      <c r="CA7251" s="109"/>
      <c r="CB7251"/>
      <c r="CG7251" s="71"/>
      <c r="EK7251" s="160"/>
    </row>
    <row r="7252" spans="78:141">
      <c r="BZ7252" s="14"/>
      <c r="CA7252" s="109"/>
      <c r="CB7252"/>
      <c r="CG7252" s="71"/>
      <c r="EK7252" s="160"/>
    </row>
    <row r="7253" spans="78:141">
      <c r="BZ7253" s="14"/>
      <c r="CA7253" s="109"/>
      <c r="CB7253"/>
      <c r="CG7253" s="71"/>
      <c r="EK7253" s="160"/>
    </row>
    <row r="7254" spans="78:141">
      <c r="BZ7254" s="14"/>
      <c r="CA7254" s="109"/>
      <c r="CB7254"/>
      <c r="CG7254" s="71"/>
      <c r="EK7254" s="160"/>
    </row>
    <row r="7255" spans="78:141">
      <c r="BZ7255" s="14"/>
      <c r="CA7255" s="109"/>
      <c r="CB7255"/>
      <c r="CG7255" s="71"/>
      <c r="EK7255" s="160"/>
    </row>
    <row r="7256" spans="78:141">
      <c r="BZ7256" s="14"/>
      <c r="CA7256" s="109"/>
      <c r="CB7256"/>
      <c r="CG7256" s="71"/>
      <c r="EK7256" s="160"/>
    </row>
    <row r="7257" spans="78:141">
      <c r="BZ7257" s="14"/>
      <c r="CA7257" s="109"/>
      <c r="CB7257"/>
      <c r="CG7257" s="71"/>
      <c r="EK7257" s="160"/>
    </row>
    <row r="7258" spans="78:141">
      <c r="BZ7258" s="14"/>
      <c r="CA7258" s="109"/>
      <c r="CB7258"/>
      <c r="CG7258" s="71"/>
      <c r="EK7258" s="160"/>
    </row>
    <row r="7259" spans="78:141">
      <c r="BZ7259" s="14"/>
      <c r="CA7259" s="109"/>
      <c r="CB7259"/>
      <c r="CG7259" s="71"/>
      <c r="EK7259" s="160"/>
    </row>
    <row r="7260" spans="78:141">
      <c r="BZ7260" s="14"/>
      <c r="CA7260" s="109"/>
      <c r="CB7260"/>
      <c r="CG7260" s="71"/>
      <c r="EK7260" s="160"/>
    </row>
    <row r="7261" spans="78:141">
      <c r="BZ7261" s="14"/>
      <c r="CA7261" s="109"/>
      <c r="CB7261"/>
      <c r="CG7261" s="71"/>
      <c r="EK7261" s="160"/>
    </row>
    <row r="7262" spans="78:141">
      <c r="BZ7262" s="14"/>
      <c r="CA7262" s="109"/>
      <c r="CB7262"/>
      <c r="CG7262" s="71"/>
      <c r="EK7262" s="160"/>
    </row>
    <row r="7263" spans="78:141">
      <c r="BZ7263" s="14"/>
      <c r="CA7263" s="109"/>
      <c r="CB7263"/>
      <c r="CG7263" s="71"/>
      <c r="EK7263" s="160"/>
    </row>
    <row r="7264" spans="78:141">
      <c r="BZ7264" s="14"/>
      <c r="CA7264" s="109"/>
      <c r="CB7264"/>
      <c r="CG7264" s="71"/>
      <c r="EK7264" s="160"/>
    </row>
    <row r="7265" spans="78:141">
      <c r="BZ7265" s="14"/>
      <c r="CA7265" s="109"/>
      <c r="CB7265"/>
      <c r="CG7265" s="71"/>
      <c r="EK7265" s="160"/>
    </row>
    <row r="7266" spans="78:141">
      <c r="BZ7266" s="14"/>
      <c r="CA7266" s="109"/>
      <c r="CB7266"/>
      <c r="CG7266" s="71"/>
      <c r="EK7266" s="160"/>
    </row>
    <row r="7267" spans="78:141">
      <c r="BZ7267" s="14"/>
      <c r="CA7267" s="109"/>
      <c r="CB7267"/>
      <c r="CG7267" s="71"/>
      <c r="EK7267" s="160"/>
    </row>
    <row r="7268" spans="78:141">
      <c r="BZ7268" s="14"/>
      <c r="CA7268" s="109"/>
      <c r="CB7268"/>
      <c r="CG7268" s="71"/>
      <c r="EK7268" s="160"/>
    </row>
    <row r="7269" spans="78:141">
      <c r="BZ7269" s="14"/>
      <c r="CA7269" s="109"/>
      <c r="CB7269"/>
      <c r="CG7269" s="71"/>
      <c r="EK7269" s="160"/>
    </row>
    <row r="7270" spans="78:141">
      <c r="BZ7270" s="14"/>
      <c r="CA7270" s="109"/>
      <c r="CB7270"/>
      <c r="CG7270" s="71"/>
      <c r="EK7270" s="160"/>
    </row>
    <row r="7271" spans="78:141">
      <c r="BZ7271" s="14"/>
      <c r="CA7271" s="109"/>
      <c r="CB7271"/>
      <c r="CG7271" s="71"/>
      <c r="EK7271" s="160"/>
    </row>
    <row r="7272" spans="78:141">
      <c r="BZ7272" s="14"/>
      <c r="CA7272" s="109"/>
      <c r="CB7272"/>
      <c r="CG7272" s="71"/>
      <c r="EK7272" s="160"/>
    </row>
    <row r="7273" spans="78:141">
      <c r="BZ7273" s="14"/>
      <c r="CA7273" s="109"/>
      <c r="CB7273"/>
      <c r="CG7273" s="71"/>
      <c r="EK7273" s="160"/>
    </row>
    <row r="7274" spans="78:141">
      <c r="BZ7274" s="14"/>
      <c r="CA7274" s="109"/>
      <c r="CB7274"/>
      <c r="CG7274" s="71"/>
      <c r="EK7274" s="160"/>
    </row>
    <row r="7275" spans="78:141">
      <c r="BZ7275" s="14"/>
      <c r="CA7275" s="109"/>
      <c r="CB7275"/>
      <c r="CG7275" s="71"/>
      <c r="EK7275" s="160"/>
    </row>
    <row r="7276" spans="78:141">
      <c r="BZ7276" s="14"/>
      <c r="CA7276" s="109"/>
      <c r="CB7276"/>
      <c r="CG7276" s="71"/>
      <c r="EK7276" s="160"/>
    </row>
    <row r="7277" spans="78:141">
      <c r="BZ7277" s="14"/>
      <c r="CA7277" s="109"/>
      <c r="CB7277"/>
      <c r="CG7277" s="71"/>
      <c r="EK7277" s="160"/>
    </row>
    <row r="7278" spans="78:141">
      <c r="BZ7278" s="14"/>
      <c r="CA7278" s="109"/>
      <c r="CB7278"/>
      <c r="CG7278" s="71"/>
      <c r="EK7278" s="160"/>
    </row>
    <row r="7279" spans="78:141">
      <c r="BZ7279" s="14"/>
      <c r="CA7279" s="109"/>
      <c r="CB7279"/>
      <c r="CG7279" s="71"/>
      <c r="EK7279" s="160"/>
    </row>
    <row r="7280" spans="78:141">
      <c r="BZ7280" s="14"/>
      <c r="CA7280" s="109"/>
      <c r="CB7280"/>
      <c r="CG7280" s="71"/>
      <c r="EK7280" s="160"/>
    </row>
    <row r="7281" spans="78:141">
      <c r="BZ7281" s="14"/>
      <c r="CA7281" s="109"/>
      <c r="CB7281"/>
      <c r="CG7281" s="71"/>
      <c r="EK7281" s="160"/>
    </row>
    <row r="7282" spans="78:141">
      <c r="BZ7282" s="14"/>
      <c r="CA7282" s="109"/>
      <c r="CB7282"/>
      <c r="CG7282" s="71"/>
      <c r="EK7282" s="160"/>
    </row>
    <row r="7283" spans="78:141">
      <c r="BZ7283" s="14"/>
      <c r="CA7283" s="109"/>
      <c r="CB7283"/>
      <c r="CG7283" s="71"/>
      <c r="EK7283" s="160"/>
    </row>
    <row r="7284" spans="78:141">
      <c r="BZ7284" s="14"/>
      <c r="CA7284" s="109"/>
      <c r="CB7284"/>
      <c r="CG7284" s="71"/>
      <c r="EK7284" s="160"/>
    </row>
    <row r="7285" spans="78:141">
      <c r="BZ7285" s="14"/>
      <c r="CA7285" s="109"/>
      <c r="CB7285"/>
      <c r="CG7285" s="71"/>
      <c r="EK7285" s="160"/>
    </row>
    <row r="7286" spans="78:141">
      <c r="BZ7286" s="14"/>
      <c r="CA7286" s="109"/>
      <c r="CB7286"/>
      <c r="CG7286" s="71"/>
      <c r="EK7286" s="160"/>
    </row>
    <row r="7287" spans="78:141">
      <c r="BZ7287" s="14"/>
      <c r="CA7287" s="109"/>
      <c r="CB7287"/>
      <c r="CG7287" s="71"/>
      <c r="EK7287" s="160"/>
    </row>
    <row r="7288" spans="78:141">
      <c r="BZ7288" s="14"/>
      <c r="CA7288" s="109"/>
      <c r="CB7288"/>
      <c r="CG7288" s="71"/>
      <c r="EK7288" s="160"/>
    </row>
    <row r="7289" spans="78:141">
      <c r="BZ7289" s="14"/>
      <c r="CA7289" s="109"/>
      <c r="CB7289"/>
      <c r="CG7289" s="71"/>
      <c r="EK7289" s="160"/>
    </row>
    <row r="7290" spans="78:141">
      <c r="BZ7290" s="14"/>
      <c r="CA7290" s="109"/>
      <c r="CB7290"/>
      <c r="CG7290" s="71"/>
      <c r="EK7290" s="160"/>
    </row>
    <row r="7291" spans="78:141">
      <c r="BZ7291" s="14"/>
      <c r="CA7291" s="109"/>
      <c r="CB7291"/>
      <c r="CG7291" s="71"/>
      <c r="EK7291" s="160"/>
    </row>
    <row r="7292" spans="78:141">
      <c r="BZ7292" s="14"/>
      <c r="CA7292" s="109"/>
      <c r="CB7292"/>
      <c r="CG7292" s="71"/>
      <c r="EK7292" s="160"/>
    </row>
    <row r="7293" spans="78:141">
      <c r="BZ7293" s="14"/>
      <c r="CA7293" s="109"/>
      <c r="CB7293"/>
      <c r="CG7293" s="71"/>
      <c r="EK7293" s="160"/>
    </row>
    <row r="7294" spans="78:141">
      <c r="BZ7294" s="14"/>
      <c r="CA7294" s="109"/>
      <c r="CB7294"/>
      <c r="CG7294" s="71"/>
      <c r="EK7294" s="160"/>
    </row>
    <row r="7295" spans="78:141">
      <c r="BZ7295" s="14"/>
      <c r="CA7295" s="109"/>
      <c r="CB7295"/>
      <c r="CG7295" s="71"/>
      <c r="EK7295" s="160"/>
    </row>
    <row r="7296" spans="78:141">
      <c r="BZ7296" s="14"/>
      <c r="CA7296" s="109"/>
      <c r="CB7296"/>
      <c r="CG7296" s="71"/>
      <c r="EK7296" s="160"/>
    </row>
    <row r="7297" spans="78:141">
      <c r="BZ7297" s="14"/>
      <c r="CA7297" s="109"/>
      <c r="CB7297"/>
      <c r="CG7297" s="71"/>
      <c r="EK7297" s="160"/>
    </row>
    <row r="7298" spans="78:141">
      <c r="BZ7298" s="14"/>
      <c r="CA7298" s="109"/>
      <c r="CB7298"/>
      <c r="CG7298" s="71"/>
      <c r="EK7298" s="160"/>
    </row>
    <row r="7299" spans="78:141">
      <c r="BZ7299" s="14"/>
      <c r="CA7299" s="109"/>
      <c r="CB7299"/>
      <c r="CG7299" s="71"/>
      <c r="EK7299" s="160"/>
    </row>
    <row r="7300" spans="78:141">
      <c r="BZ7300" s="14"/>
      <c r="CA7300" s="109"/>
      <c r="CB7300"/>
      <c r="CG7300" s="71"/>
      <c r="EK7300" s="160"/>
    </row>
    <row r="7301" spans="78:141">
      <c r="BZ7301" s="14"/>
      <c r="CA7301" s="109"/>
      <c r="CB7301"/>
      <c r="CG7301" s="71"/>
      <c r="EK7301" s="160"/>
    </row>
    <row r="7302" spans="78:141">
      <c r="BZ7302" s="14"/>
      <c r="CA7302" s="109"/>
      <c r="CB7302"/>
      <c r="CG7302" s="71"/>
      <c r="EK7302" s="160"/>
    </row>
    <row r="7303" spans="78:141">
      <c r="BZ7303" s="14"/>
      <c r="CA7303" s="109"/>
      <c r="CB7303"/>
      <c r="CG7303" s="71"/>
      <c r="EK7303" s="160"/>
    </row>
    <row r="7304" spans="78:141">
      <c r="BZ7304" s="14"/>
      <c r="CA7304" s="109"/>
      <c r="CB7304"/>
      <c r="CG7304" s="71"/>
      <c r="EK7304" s="160"/>
    </row>
    <row r="7305" spans="78:141">
      <c r="BZ7305" s="14"/>
      <c r="CA7305" s="109"/>
      <c r="CB7305"/>
      <c r="CG7305" s="71"/>
      <c r="EK7305" s="160"/>
    </row>
    <row r="7306" spans="78:141">
      <c r="BZ7306" s="14"/>
      <c r="CA7306" s="109"/>
      <c r="CB7306"/>
      <c r="CG7306" s="71"/>
      <c r="EK7306" s="160"/>
    </row>
    <row r="7307" spans="78:141">
      <c r="BZ7307" s="14"/>
      <c r="CA7307" s="109"/>
      <c r="CB7307"/>
      <c r="CG7307" s="71"/>
      <c r="EK7307" s="160"/>
    </row>
    <row r="7308" spans="78:141">
      <c r="BZ7308" s="14"/>
      <c r="CA7308" s="109"/>
      <c r="CB7308"/>
      <c r="CG7308" s="71"/>
      <c r="EK7308" s="160"/>
    </row>
    <row r="7309" spans="78:141">
      <c r="BZ7309" s="14"/>
      <c r="CA7309" s="109"/>
      <c r="CB7309"/>
      <c r="CG7309" s="71"/>
      <c r="EK7309" s="160"/>
    </row>
    <row r="7310" spans="78:141">
      <c r="BZ7310" s="14"/>
      <c r="CA7310" s="109"/>
      <c r="CB7310"/>
      <c r="CG7310" s="71"/>
      <c r="EK7310" s="160"/>
    </row>
    <row r="7311" spans="78:141">
      <c r="BZ7311" s="14"/>
      <c r="CA7311" s="109"/>
      <c r="CB7311"/>
      <c r="CG7311" s="71"/>
      <c r="EK7311" s="160"/>
    </row>
    <row r="7312" spans="78:141">
      <c r="BZ7312" s="14"/>
      <c r="CA7312" s="109"/>
      <c r="CB7312"/>
      <c r="CG7312" s="71"/>
      <c r="EK7312" s="160"/>
    </row>
    <row r="7313" spans="78:141">
      <c r="BZ7313" s="14"/>
      <c r="CA7313" s="109"/>
      <c r="CB7313"/>
      <c r="CG7313" s="71"/>
      <c r="EK7313" s="160"/>
    </row>
    <row r="7314" spans="78:141">
      <c r="BZ7314" s="14"/>
      <c r="CA7314" s="109"/>
      <c r="CB7314"/>
      <c r="CG7314" s="71"/>
      <c r="EK7314" s="160"/>
    </row>
    <row r="7315" spans="78:141">
      <c r="BZ7315" s="14"/>
      <c r="CA7315" s="109"/>
      <c r="CB7315"/>
      <c r="CG7315" s="71"/>
      <c r="EK7315" s="160"/>
    </row>
    <row r="7316" spans="78:141">
      <c r="BZ7316" s="14"/>
      <c r="CA7316" s="109"/>
      <c r="CB7316"/>
      <c r="CG7316" s="71"/>
      <c r="EK7316" s="160"/>
    </row>
    <row r="7317" spans="78:141">
      <c r="BZ7317" s="14"/>
      <c r="CA7317" s="109"/>
      <c r="CB7317"/>
      <c r="CG7317" s="71"/>
      <c r="EK7317" s="160"/>
    </row>
    <row r="7318" spans="78:141">
      <c r="BZ7318" s="14"/>
      <c r="CA7318" s="109"/>
      <c r="CB7318"/>
      <c r="CG7318" s="71"/>
      <c r="EK7318" s="160"/>
    </row>
    <row r="7319" spans="78:141">
      <c r="BZ7319" s="14"/>
      <c r="CA7319" s="109"/>
      <c r="CB7319"/>
      <c r="CG7319" s="71"/>
      <c r="EK7319" s="160"/>
    </row>
    <row r="7320" spans="78:141">
      <c r="BZ7320" s="14"/>
      <c r="CA7320" s="109"/>
      <c r="CB7320"/>
      <c r="CG7320" s="71"/>
      <c r="EK7320" s="160"/>
    </row>
    <row r="7321" spans="78:141">
      <c r="BZ7321" s="14"/>
      <c r="CA7321" s="109"/>
      <c r="CB7321"/>
      <c r="CG7321" s="71"/>
      <c r="EK7321" s="160"/>
    </row>
    <row r="7322" spans="78:141">
      <c r="BZ7322" s="14"/>
      <c r="CA7322" s="109"/>
      <c r="CB7322"/>
      <c r="CG7322" s="71"/>
      <c r="EK7322" s="160"/>
    </row>
    <row r="7323" spans="78:141">
      <c r="BZ7323" s="14"/>
      <c r="CA7323" s="109"/>
      <c r="CB7323"/>
      <c r="CG7323" s="71"/>
      <c r="EK7323" s="160"/>
    </row>
    <row r="7324" spans="78:141">
      <c r="BZ7324" s="14"/>
      <c r="CA7324" s="109"/>
      <c r="CB7324"/>
      <c r="CG7324" s="71"/>
      <c r="EK7324" s="160"/>
    </row>
    <row r="7325" spans="78:141">
      <c r="BZ7325" s="14"/>
      <c r="CA7325" s="109"/>
      <c r="CB7325"/>
      <c r="CG7325" s="71"/>
      <c r="EK7325" s="160"/>
    </row>
    <row r="7326" spans="78:141">
      <c r="BZ7326" s="14"/>
      <c r="CA7326" s="109"/>
      <c r="CB7326"/>
      <c r="CG7326" s="71"/>
      <c r="EK7326" s="160"/>
    </row>
    <row r="7327" spans="78:141">
      <c r="BZ7327" s="14"/>
      <c r="CA7327" s="109"/>
      <c r="CB7327"/>
      <c r="CG7327" s="71"/>
      <c r="EK7327" s="160"/>
    </row>
    <row r="7328" spans="78:141">
      <c r="BZ7328" s="14"/>
      <c r="CA7328" s="109"/>
      <c r="CB7328"/>
      <c r="CG7328" s="71"/>
      <c r="EK7328" s="160"/>
    </row>
    <row r="7329" spans="78:141">
      <c r="BZ7329" s="14"/>
      <c r="CA7329" s="109"/>
      <c r="CB7329"/>
      <c r="CG7329" s="71"/>
      <c r="EK7329" s="160"/>
    </row>
    <row r="7330" spans="78:141">
      <c r="BZ7330" s="14"/>
      <c r="CA7330" s="109"/>
      <c r="CB7330"/>
      <c r="CG7330" s="71"/>
      <c r="EK7330" s="160"/>
    </row>
    <row r="7331" spans="78:141">
      <c r="BZ7331" s="14"/>
      <c r="CA7331" s="109"/>
      <c r="CB7331"/>
      <c r="CG7331" s="71"/>
      <c r="EK7331" s="160"/>
    </row>
    <row r="7332" spans="78:141">
      <c r="BZ7332" s="14"/>
      <c r="CA7332" s="109"/>
      <c r="CB7332"/>
      <c r="CG7332" s="71"/>
      <c r="EK7332" s="160"/>
    </row>
    <row r="7333" spans="78:141">
      <c r="BZ7333" s="14"/>
      <c r="CA7333" s="109"/>
      <c r="CB7333"/>
      <c r="CG7333" s="71"/>
      <c r="EK7333" s="160"/>
    </row>
    <row r="7334" spans="78:141">
      <c r="BZ7334" s="14"/>
      <c r="CA7334" s="109"/>
      <c r="CB7334"/>
      <c r="CG7334" s="71"/>
      <c r="EK7334" s="160"/>
    </row>
    <row r="7335" spans="78:141">
      <c r="BZ7335" s="14"/>
      <c r="CA7335" s="109"/>
      <c r="CB7335"/>
      <c r="CG7335" s="71"/>
      <c r="EK7335" s="160"/>
    </row>
    <row r="7336" spans="78:141">
      <c r="BZ7336" s="14"/>
      <c r="CA7336" s="109"/>
      <c r="CB7336"/>
      <c r="CG7336" s="71"/>
      <c r="EK7336" s="160"/>
    </row>
    <row r="7337" spans="78:141">
      <c r="BZ7337" s="14"/>
      <c r="CA7337" s="109"/>
      <c r="CB7337"/>
      <c r="CG7337" s="71"/>
      <c r="EK7337" s="160"/>
    </row>
    <row r="7338" spans="78:141">
      <c r="BZ7338" s="14"/>
      <c r="CA7338" s="109"/>
      <c r="CB7338"/>
      <c r="CG7338" s="71"/>
      <c r="EK7338" s="160"/>
    </row>
    <row r="7339" spans="78:141">
      <c r="BZ7339" s="14"/>
      <c r="CA7339" s="109"/>
      <c r="CB7339"/>
      <c r="CG7339" s="71"/>
      <c r="EK7339" s="160"/>
    </row>
    <row r="7340" spans="78:141">
      <c r="BZ7340" s="14"/>
      <c r="CA7340" s="109"/>
      <c r="CB7340"/>
      <c r="CG7340" s="71"/>
      <c r="EK7340" s="160"/>
    </row>
    <row r="7341" spans="78:141">
      <c r="BZ7341" s="14"/>
      <c r="CA7341" s="109"/>
      <c r="CB7341"/>
      <c r="CG7341" s="71"/>
      <c r="EK7341" s="160"/>
    </row>
    <row r="7342" spans="78:141">
      <c r="BZ7342" s="14"/>
      <c r="CA7342" s="109"/>
      <c r="CB7342"/>
      <c r="CG7342" s="71"/>
      <c r="EK7342" s="160"/>
    </row>
    <row r="7343" spans="78:141">
      <c r="BZ7343" s="14"/>
      <c r="CA7343" s="109"/>
      <c r="CB7343"/>
      <c r="CG7343" s="71"/>
      <c r="EK7343" s="160"/>
    </row>
    <row r="7344" spans="78:141">
      <c r="BZ7344" s="14"/>
      <c r="CA7344" s="109"/>
      <c r="CB7344"/>
      <c r="CG7344" s="71"/>
      <c r="EK7344" s="160"/>
    </row>
    <row r="7345" spans="78:141">
      <c r="BZ7345" s="14"/>
      <c r="CA7345" s="109"/>
      <c r="CB7345"/>
      <c r="CG7345" s="71"/>
      <c r="EK7345" s="160"/>
    </row>
    <row r="7346" spans="78:141">
      <c r="BZ7346" s="14"/>
      <c r="CA7346" s="109"/>
      <c r="CB7346"/>
      <c r="CG7346" s="71"/>
      <c r="EK7346" s="160"/>
    </row>
    <row r="7347" spans="78:141">
      <c r="BZ7347" s="14"/>
      <c r="CA7347" s="109"/>
      <c r="CB7347"/>
      <c r="CG7347" s="71"/>
      <c r="EK7347" s="160"/>
    </row>
    <row r="7348" spans="78:141">
      <c r="BZ7348" s="14"/>
      <c r="CA7348" s="109"/>
      <c r="CB7348"/>
      <c r="CG7348" s="71"/>
      <c r="EK7348" s="160"/>
    </row>
    <row r="7349" spans="78:141">
      <c r="BZ7349" s="14"/>
      <c r="CA7349" s="109"/>
      <c r="CB7349"/>
      <c r="CG7349" s="71"/>
      <c r="EK7349" s="160"/>
    </row>
    <row r="7350" spans="78:141">
      <c r="BZ7350" s="14"/>
      <c r="CA7350" s="109"/>
      <c r="CB7350"/>
      <c r="CG7350" s="71"/>
      <c r="EK7350" s="160"/>
    </row>
    <row r="7351" spans="78:141">
      <c r="BZ7351" s="14"/>
      <c r="CA7351" s="109"/>
      <c r="CB7351"/>
      <c r="CG7351" s="71"/>
      <c r="EK7351" s="160"/>
    </row>
    <row r="7352" spans="78:141">
      <c r="BZ7352" s="14"/>
      <c r="CA7352" s="109"/>
      <c r="CB7352"/>
      <c r="CG7352" s="71"/>
      <c r="EK7352" s="160"/>
    </row>
    <row r="7353" spans="78:141">
      <c r="BZ7353" s="14"/>
      <c r="CA7353" s="109"/>
      <c r="CB7353"/>
      <c r="CG7353" s="71"/>
      <c r="EK7353" s="160"/>
    </row>
    <row r="7354" spans="78:141">
      <c r="BZ7354" s="14"/>
      <c r="CA7354" s="109"/>
      <c r="CB7354"/>
      <c r="CG7354" s="71"/>
      <c r="EK7354" s="160"/>
    </row>
    <row r="7355" spans="78:141">
      <c r="BZ7355" s="14"/>
      <c r="CA7355" s="109"/>
      <c r="CB7355"/>
      <c r="CG7355" s="71"/>
      <c r="EK7355" s="160"/>
    </row>
    <row r="7356" spans="78:141">
      <c r="BZ7356" s="14"/>
      <c r="CA7356" s="109"/>
      <c r="CB7356"/>
      <c r="CG7356" s="71"/>
      <c r="EK7356" s="160"/>
    </row>
    <row r="7357" spans="78:141">
      <c r="BZ7357" s="14"/>
      <c r="CA7357" s="109"/>
      <c r="CB7357"/>
      <c r="CG7357" s="71"/>
      <c r="EK7357" s="160"/>
    </row>
    <row r="7358" spans="78:141">
      <c r="BZ7358" s="14"/>
      <c r="CA7358" s="109"/>
      <c r="CB7358"/>
      <c r="CG7358" s="71"/>
      <c r="EK7358" s="160"/>
    </row>
    <row r="7359" spans="78:141">
      <c r="BZ7359" s="14"/>
      <c r="CA7359" s="109"/>
      <c r="CB7359"/>
      <c r="CG7359" s="71"/>
      <c r="EK7359" s="160"/>
    </row>
    <row r="7360" spans="78:141">
      <c r="BZ7360" s="14"/>
      <c r="CA7360" s="109"/>
      <c r="CB7360"/>
      <c r="CG7360" s="71"/>
      <c r="EK7360" s="160"/>
    </row>
    <row r="7361" spans="78:141">
      <c r="BZ7361" s="14"/>
      <c r="CA7361" s="109"/>
      <c r="CB7361"/>
      <c r="CG7361" s="71"/>
      <c r="EK7361" s="160"/>
    </row>
    <row r="7362" spans="78:141">
      <c r="BZ7362" s="14"/>
      <c r="CA7362" s="109"/>
      <c r="CB7362"/>
      <c r="CG7362" s="71"/>
      <c r="EK7362" s="160"/>
    </row>
    <row r="7363" spans="78:141">
      <c r="BZ7363" s="14"/>
      <c r="CA7363" s="109"/>
      <c r="CB7363"/>
      <c r="CG7363" s="71"/>
      <c r="EK7363" s="160"/>
    </row>
    <row r="7364" spans="78:141">
      <c r="BZ7364" s="14"/>
      <c r="CA7364" s="109"/>
      <c r="CB7364"/>
      <c r="CG7364" s="71"/>
      <c r="EK7364" s="160"/>
    </row>
    <row r="7365" spans="78:141">
      <c r="BZ7365" s="14"/>
      <c r="CA7365" s="109"/>
      <c r="CB7365"/>
      <c r="CG7365" s="71"/>
      <c r="EK7365" s="160"/>
    </row>
    <row r="7366" spans="78:141">
      <c r="BZ7366" s="14"/>
      <c r="CA7366" s="109"/>
      <c r="CB7366"/>
      <c r="CG7366" s="71"/>
      <c r="EK7366" s="160"/>
    </row>
    <row r="7367" spans="78:141">
      <c r="BZ7367" s="14"/>
      <c r="CA7367" s="109"/>
      <c r="CB7367"/>
      <c r="CG7367" s="71"/>
      <c r="EK7367" s="160"/>
    </row>
    <row r="7368" spans="78:141">
      <c r="BZ7368" s="14"/>
      <c r="CA7368" s="109"/>
      <c r="CB7368"/>
      <c r="CG7368" s="71"/>
      <c r="EK7368" s="160"/>
    </row>
    <row r="7369" spans="78:141">
      <c r="BZ7369" s="14"/>
      <c r="CA7369" s="109"/>
      <c r="CB7369"/>
      <c r="CG7369" s="71"/>
      <c r="EK7369" s="160"/>
    </row>
    <row r="7370" spans="78:141">
      <c r="BZ7370" s="14"/>
      <c r="CA7370" s="109"/>
      <c r="CB7370"/>
      <c r="CG7370" s="71"/>
      <c r="EK7370" s="160"/>
    </row>
    <row r="7371" spans="78:141">
      <c r="BZ7371" s="14"/>
      <c r="CA7371" s="109"/>
      <c r="CB7371"/>
      <c r="CG7371" s="71"/>
      <c r="EK7371" s="160"/>
    </row>
    <row r="7372" spans="78:141">
      <c r="BZ7372" s="14"/>
      <c r="CA7372" s="109"/>
      <c r="CB7372"/>
      <c r="CG7372" s="71"/>
      <c r="EK7372" s="160"/>
    </row>
    <row r="7373" spans="78:141">
      <c r="BZ7373" s="14"/>
      <c r="CA7373" s="109"/>
      <c r="CB7373"/>
      <c r="CG7373" s="71"/>
      <c r="EK7373" s="160"/>
    </row>
    <row r="7374" spans="78:141">
      <c r="BZ7374" s="14"/>
      <c r="CA7374" s="109"/>
      <c r="CB7374"/>
      <c r="CG7374" s="71"/>
      <c r="EK7374" s="160"/>
    </row>
    <row r="7375" spans="78:141">
      <c r="BZ7375" s="14"/>
      <c r="CA7375" s="109"/>
      <c r="CB7375"/>
      <c r="CG7375" s="71"/>
      <c r="EK7375" s="160"/>
    </row>
    <row r="7376" spans="78:141">
      <c r="BZ7376" s="14"/>
      <c r="CA7376" s="109"/>
      <c r="CB7376"/>
      <c r="CG7376" s="71"/>
      <c r="EK7376" s="160"/>
    </row>
    <row r="7377" spans="78:141">
      <c r="BZ7377" s="14"/>
      <c r="CA7377" s="109"/>
      <c r="CB7377"/>
      <c r="CG7377" s="71"/>
      <c r="EK7377" s="160"/>
    </row>
    <row r="7378" spans="78:141">
      <c r="BZ7378" s="14"/>
      <c r="CA7378" s="109"/>
      <c r="CB7378"/>
      <c r="CG7378" s="71"/>
      <c r="EK7378" s="160"/>
    </row>
    <row r="7379" spans="78:141">
      <c r="BZ7379" s="14"/>
      <c r="CA7379" s="109"/>
      <c r="CB7379"/>
      <c r="CG7379" s="71"/>
      <c r="EK7379" s="160"/>
    </row>
    <row r="7380" spans="78:141">
      <c r="BZ7380" s="14"/>
      <c r="CA7380" s="109"/>
      <c r="CB7380"/>
      <c r="CG7380" s="71"/>
      <c r="EK7380" s="160"/>
    </row>
    <row r="7381" spans="78:141">
      <c r="BZ7381" s="14"/>
      <c r="CA7381" s="109"/>
      <c r="CB7381"/>
      <c r="CG7381" s="71"/>
      <c r="EK7381" s="160"/>
    </row>
    <row r="7382" spans="78:141">
      <c r="BZ7382" s="14"/>
      <c r="CA7382" s="109"/>
      <c r="CB7382"/>
      <c r="CG7382" s="71"/>
      <c r="EK7382" s="160"/>
    </row>
    <row r="7383" spans="78:141">
      <c r="BZ7383" s="14"/>
      <c r="CA7383" s="109"/>
      <c r="CB7383"/>
      <c r="CG7383" s="71"/>
      <c r="EK7383" s="160"/>
    </row>
    <row r="7384" spans="78:141">
      <c r="BZ7384" s="14"/>
      <c r="CA7384" s="109"/>
      <c r="CB7384"/>
      <c r="CG7384" s="71"/>
      <c r="EK7384" s="160"/>
    </row>
    <row r="7385" spans="78:141">
      <c r="BZ7385" s="14"/>
      <c r="CA7385" s="109"/>
      <c r="CB7385"/>
      <c r="CG7385" s="71"/>
      <c r="EK7385" s="160"/>
    </row>
    <row r="7386" spans="78:141">
      <c r="BZ7386" s="14"/>
      <c r="CA7386" s="109"/>
      <c r="CB7386"/>
      <c r="CG7386" s="71"/>
      <c r="EK7386" s="160"/>
    </row>
    <row r="7387" spans="78:141">
      <c r="BZ7387" s="14"/>
      <c r="CA7387" s="109"/>
      <c r="CB7387"/>
      <c r="CG7387" s="71"/>
      <c r="EK7387" s="160"/>
    </row>
    <row r="7388" spans="78:141">
      <c r="BZ7388" s="14"/>
      <c r="CA7388" s="109"/>
      <c r="CB7388"/>
      <c r="CG7388" s="71"/>
      <c r="EK7388" s="160"/>
    </row>
    <row r="7389" spans="78:141">
      <c r="BZ7389" s="14"/>
      <c r="CA7389" s="109"/>
      <c r="CB7389"/>
      <c r="CG7389" s="71"/>
      <c r="EK7389" s="160"/>
    </row>
    <row r="7390" spans="78:141">
      <c r="BZ7390" s="14"/>
      <c r="CA7390" s="109"/>
      <c r="CB7390"/>
      <c r="CG7390" s="71"/>
      <c r="EK7390" s="160"/>
    </row>
    <row r="7391" spans="78:141">
      <c r="BZ7391" s="14"/>
      <c r="CA7391" s="109"/>
      <c r="CB7391"/>
      <c r="CG7391" s="71"/>
      <c r="EK7391" s="160"/>
    </row>
    <row r="7392" spans="78:141">
      <c r="BZ7392" s="14"/>
      <c r="CA7392" s="109"/>
      <c r="CB7392"/>
      <c r="CG7392" s="71"/>
      <c r="EK7392" s="160"/>
    </row>
    <row r="7393" spans="78:141">
      <c r="BZ7393" s="14"/>
      <c r="CA7393" s="109"/>
      <c r="CB7393"/>
      <c r="CG7393" s="71"/>
      <c r="EK7393" s="160"/>
    </row>
    <row r="7394" spans="78:141">
      <c r="BZ7394" s="14"/>
      <c r="CA7394" s="109"/>
      <c r="CB7394"/>
      <c r="CG7394" s="71"/>
      <c r="EK7394" s="160"/>
    </row>
    <row r="7395" spans="78:141">
      <c r="BZ7395" s="14"/>
      <c r="CA7395" s="109"/>
      <c r="CB7395"/>
      <c r="CG7395" s="71"/>
      <c r="EK7395" s="160"/>
    </row>
    <row r="7396" spans="78:141">
      <c r="BZ7396" s="14"/>
      <c r="CA7396" s="109"/>
      <c r="CB7396"/>
      <c r="CG7396" s="71"/>
      <c r="EK7396" s="160"/>
    </row>
    <row r="7397" spans="78:141">
      <c r="BZ7397" s="14"/>
      <c r="CA7397" s="109"/>
      <c r="CB7397"/>
      <c r="CG7397" s="71"/>
      <c r="EK7397" s="160"/>
    </row>
    <row r="7398" spans="78:141">
      <c r="BZ7398" s="14"/>
      <c r="CA7398" s="109"/>
      <c r="CB7398"/>
      <c r="CG7398" s="71"/>
      <c r="EK7398" s="160"/>
    </row>
    <row r="7399" spans="78:141">
      <c r="BZ7399" s="14"/>
      <c r="CA7399" s="109"/>
      <c r="CB7399"/>
      <c r="CG7399" s="71"/>
      <c r="EK7399" s="160"/>
    </row>
    <row r="7400" spans="78:141">
      <c r="BZ7400" s="14"/>
      <c r="CA7400" s="109"/>
      <c r="CB7400"/>
      <c r="CG7400" s="71"/>
      <c r="EK7400" s="160"/>
    </row>
    <row r="7401" spans="78:141">
      <c r="BZ7401" s="14"/>
      <c r="CA7401" s="109"/>
      <c r="CB7401"/>
      <c r="CG7401" s="71"/>
      <c r="EK7401" s="160"/>
    </row>
    <row r="7402" spans="78:141">
      <c r="BZ7402" s="14"/>
      <c r="CA7402" s="109"/>
      <c r="CB7402"/>
      <c r="CG7402" s="71"/>
      <c r="EK7402" s="160"/>
    </row>
    <row r="7403" spans="78:141">
      <c r="BZ7403" s="14"/>
      <c r="CA7403" s="109"/>
      <c r="CB7403"/>
      <c r="CG7403" s="71"/>
      <c r="EK7403" s="160"/>
    </row>
    <row r="7404" spans="78:141">
      <c r="BZ7404" s="14"/>
      <c r="CA7404" s="109"/>
      <c r="CB7404"/>
      <c r="CG7404" s="71"/>
      <c r="EK7404" s="160"/>
    </row>
    <row r="7405" spans="78:141">
      <c r="BZ7405" s="14"/>
      <c r="CA7405" s="109"/>
      <c r="CB7405"/>
      <c r="CG7405" s="71"/>
      <c r="EK7405" s="160"/>
    </row>
    <row r="7406" spans="78:141">
      <c r="BZ7406" s="14"/>
      <c r="CA7406" s="109"/>
      <c r="CB7406"/>
      <c r="CG7406" s="71"/>
      <c r="EK7406" s="160"/>
    </row>
    <row r="7407" spans="78:141">
      <c r="BZ7407" s="14"/>
      <c r="CA7407" s="109"/>
      <c r="CB7407"/>
      <c r="CG7407" s="71"/>
      <c r="EK7407" s="160"/>
    </row>
    <row r="7408" spans="78:141">
      <c r="BZ7408" s="14"/>
      <c r="CA7408" s="109"/>
      <c r="CB7408"/>
      <c r="CG7408" s="71"/>
      <c r="EK7408" s="160"/>
    </row>
    <row r="7409" spans="78:141">
      <c r="BZ7409" s="14"/>
      <c r="CA7409" s="109"/>
      <c r="CB7409"/>
      <c r="CG7409" s="71"/>
      <c r="EK7409" s="160"/>
    </row>
    <row r="7410" spans="78:141">
      <c r="BZ7410" s="14"/>
      <c r="CA7410" s="109"/>
      <c r="CB7410"/>
      <c r="CG7410" s="71"/>
      <c r="EK7410" s="160"/>
    </row>
    <row r="7411" spans="78:141">
      <c r="BZ7411" s="14"/>
      <c r="CA7411" s="109"/>
      <c r="CB7411"/>
      <c r="CG7411" s="71"/>
      <c r="EK7411" s="160"/>
    </row>
    <row r="7412" spans="78:141">
      <c r="BZ7412" s="14"/>
      <c r="CA7412" s="109"/>
      <c r="CB7412"/>
      <c r="CG7412" s="71"/>
      <c r="EK7412" s="160"/>
    </row>
    <row r="7413" spans="78:141">
      <c r="BZ7413" s="14"/>
      <c r="CA7413" s="109"/>
      <c r="CB7413"/>
      <c r="CG7413" s="71"/>
      <c r="EK7413" s="160"/>
    </row>
    <row r="7414" spans="78:141">
      <c r="BZ7414" s="14"/>
      <c r="CA7414" s="109"/>
      <c r="CB7414"/>
      <c r="CG7414" s="71"/>
      <c r="EK7414" s="160"/>
    </row>
    <row r="7415" spans="78:141">
      <c r="BZ7415" s="14"/>
      <c r="CA7415" s="109"/>
      <c r="CB7415"/>
      <c r="CG7415" s="71"/>
      <c r="EK7415" s="160"/>
    </row>
    <row r="7416" spans="78:141">
      <c r="BZ7416" s="14"/>
      <c r="CA7416" s="109"/>
      <c r="CB7416"/>
      <c r="CG7416" s="71"/>
      <c r="EK7416" s="160"/>
    </row>
    <row r="7417" spans="78:141">
      <c r="BZ7417" s="14"/>
      <c r="CA7417" s="109"/>
      <c r="CB7417"/>
      <c r="CG7417" s="71"/>
      <c r="EK7417" s="160"/>
    </row>
    <row r="7418" spans="78:141">
      <c r="BZ7418" s="14"/>
      <c r="CA7418" s="109"/>
      <c r="CB7418"/>
      <c r="CG7418" s="71"/>
      <c r="EK7418" s="160"/>
    </row>
    <row r="7419" spans="78:141">
      <c r="BZ7419" s="14"/>
      <c r="CA7419" s="109"/>
      <c r="CB7419"/>
      <c r="CG7419" s="71"/>
      <c r="EK7419" s="160"/>
    </row>
    <row r="7420" spans="78:141">
      <c r="BZ7420" s="14"/>
      <c r="CA7420" s="109"/>
      <c r="CB7420"/>
      <c r="CG7420" s="71"/>
      <c r="EK7420" s="160"/>
    </row>
    <row r="7421" spans="78:141">
      <c r="BZ7421" s="14"/>
      <c r="CA7421" s="109"/>
      <c r="CB7421"/>
      <c r="CG7421" s="71"/>
      <c r="EK7421" s="160"/>
    </row>
    <row r="7422" spans="78:141">
      <c r="BZ7422" s="14"/>
      <c r="CA7422" s="109"/>
      <c r="CB7422"/>
      <c r="CG7422" s="71"/>
      <c r="EK7422" s="160"/>
    </row>
    <row r="7423" spans="78:141">
      <c r="BZ7423" s="14"/>
      <c r="CA7423" s="109"/>
      <c r="CB7423"/>
      <c r="CG7423" s="71"/>
      <c r="EK7423" s="160"/>
    </row>
    <row r="7424" spans="78:141">
      <c r="BZ7424" s="14"/>
      <c r="CA7424" s="109"/>
      <c r="CB7424"/>
      <c r="CG7424" s="71"/>
      <c r="EK7424" s="160"/>
    </row>
    <row r="7425" spans="78:141">
      <c r="BZ7425" s="14"/>
      <c r="CA7425" s="109"/>
      <c r="CB7425"/>
      <c r="CG7425" s="71"/>
      <c r="EK7425" s="160"/>
    </row>
    <row r="7426" spans="78:141">
      <c r="BZ7426" s="14"/>
      <c r="CA7426" s="109"/>
      <c r="CB7426"/>
      <c r="CG7426" s="71"/>
      <c r="EK7426" s="160"/>
    </row>
    <row r="7427" spans="78:141">
      <c r="BZ7427" s="14"/>
      <c r="CA7427" s="109"/>
      <c r="CB7427"/>
      <c r="CG7427" s="71"/>
      <c r="EK7427" s="160"/>
    </row>
    <row r="7428" spans="78:141">
      <c r="BZ7428" s="14"/>
      <c r="CA7428" s="109"/>
      <c r="CB7428"/>
      <c r="CG7428" s="71"/>
      <c r="EK7428" s="160"/>
    </row>
    <row r="7429" spans="78:141">
      <c r="BZ7429" s="14"/>
      <c r="CA7429" s="109"/>
      <c r="CB7429"/>
      <c r="CG7429" s="71"/>
      <c r="EK7429" s="160"/>
    </row>
    <row r="7430" spans="78:141">
      <c r="BZ7430" s="14"/>
      <c r="CA7430" s="109"/>
      <c r="CB7430"/>
      <c r="CG7430" s="71"/>
      <c r="EK7430" s="160"/>
    </row>
    <row r="7431" spans="78:141">
      <c r="BZ7431" s="14"/>
      <c r="CA7431" s="109"/>
      <c r="CB7431"/>
      <c r="CG7431" s="71"/>
      <c r="EK7431" s="160"/>
    </row>
    <row r="7432" spans="78:141">
      <c r="BZ7432" s="14"/>
      <c r="CA7432" s="109"/>
      <c r="CB7432"/>
      <c r="CG7432" s="71"/>
      <c r="EK7432" s="160"/>
    </row>
    <row r="7433" spans="78:141">
      <c r="BZ7433" s="14"/>
      <c r="CA7433" s="109"/>
      <c r="CB7433"/>
      <c r="CG7433" s="71"/>
      <c r="EK7433" s="160"/>
    </row>
    <row r="7434" spans="78:141">
      <c r="BZ7434" s="14"/>
      <c r="CA7434" s="109"/>
      <c r="CB7434"/>
      <c r="CG7434" s="71"/>
      <c r="EK7434" s="160"/>
    </row>
    <row r="7435" spans="78:141">
      <c r="BZ7435" s="14"/>
      <c r="CA7435" s="109"/>
      <c r="CB7435"/>
      <c r="CG7435" s="71"/>
      <c r="EK7435" s="160"/>
    </row>
    <row r="7436" spans="78:141">
      <c r="BZ7436" s="14"/>
      <c r="CA7436" s="109"/>
      <c r="CB7436"/>
      <c r="CG7436" s="71"/>
      <c r="EK7436" s="160"/>
    </row>
    <row r="7437" spans="78:141">
      <c r="BZ7437" s="14"/>
      <c r="CA7437" s="109"/>
      <c r="CB7437"/>
      <c r="CG7437" s="71"/>
      <c r="EK7437" s="160"/>
    </row>
    <row r="7438" spans="78:141">
      <c r="BZ7438" s="14"/>
      <c r="CA7438" s="109"/>
      <c r="CB7438"/>
      <c r="CG7438" s="71"/>
      <c r="EK7438" s="160"/>
    </row>
    <row r="7439" spans="78:141">
      <c r="BZ7439" s="14"/>
      <c r="CA7439" s="109"/>
      <c r="CB7439"/>
      <c r="CG7439" s="71"/>
      <c r="EK7439" s="160"/>
    </row>
    <row r="7440" spans="78:141">
      <c r="BZ7440" s="14"/>
      <c r="CA7440" s="109"/>
      <c r="CB7440"/>
      <c r="CG7440" s="71"/>
      <c r="EK7440" s="160"/>
    </row>
    <row r="7441" spans="78:141">
      <c r="BZ7441" s="14"/>
      <c r="CA7441" s="109"/>
      <c r="CB7441"/>
      <c r="CG7441" s="71"/>
      <c r="EK7441" s="160"/>
    </row>
    <row r="7442" spans="78:141">
      <c r="BZ7442" s="14"/>
      <c r="CA7442" s="109"/>
      <c r="CB7442"/>
      <c r="CG7442" s="71"/>
      <c r="EK7442" s="160"/>
    </row>
    <row r="7443" spans="78:141">
      <c r="BZ7443" s="14"/>
      <c r="CA7443" s="109"/>
      <c r="CB7443"/>
      <c r="CG7443" s="71"/>
      <c r="EK7443" s="160"/>
    </row>
    <row r="7444" spans="78:141">
      <c r="BZ7444" s="14"/>
      <c r="CA7444" s="109"/>
      <c r="CB7444"/>
      <c r="CG7444" s="71"/>
      <c r="EK7444" s="160"/>
    </row>
    <row r="7445" spans="78:141">
      <c r="BZ7445" s="14"/>
      <c r="CA7445" s="109"/>
      <c r="CB7445"/>
      <c r="CG7445" s="71"/>
      <c r="EK7445" s="160"/>
    </row>
    <row r="7446" spans="78:141">
      <c r="BZ7446" s="14"/>
      <c r="CA7446" s="109"/>
      <c r="CB7446"/>
      <c r="CG7446" s="71"/>
      <c r="EK7446" s="160"/>
    </row>
    <row r="7447" spans="78:141">
      <c r="BZ7447" s="14"/>
      <c r="CA7447" s="109"/>
      <c r="CB7447"/>
      <c r="CG7447" s="71"/>
      <c r="EK7447" s="160"/>
    </row>
    <row r="7448" spans="78:141">
      <c r="BZ7448" s="14"/>
      <c r="CA7448" s="109"/>
      <c r="CB7448"/>
      <c r="CG7448" s="71"/>
      <c r="EK7448" s="160"/>
    </row>
    <row r="7449" spans="78:141">
      <c r="BZ7449" s="14"/>
      <c r="CA7449" s="109"/>
      <c r="CB7449"/>
      <c r="CG7449" s="71"/>
      <c r="EK7449" s="160"/>
    </row>
    <row r="7450" spans="78:141">
      <c r="BZ7450" s="14"/>
      <c r="CA7450" s="109"/>
      <c r="CB7450"/>
      <c r="CG7450" s="71"/>
      <c r="EK7450" s="160"/>
    </row>
    <row r="7451" spans="78:141">
      <c r="BZ7451" s="14"/>
      <c r="CA7451" s="109"/>
      <c r="CB7451"/>
      <c r="CG7451" s="71"/>
      <c r="EK7451" s="160"/>
    </row>
    <row r="7452" spans="78:141">
      <c r="BZ7452" s="14"/>
      <c r="CA7452" s="109"/>
      <c r="CB7452"/>
      <c r="CG7452" s="71"/>
      <c r="EK7452" s="160"/>
    </row>
    <row r="7453" spans="78:141">
      <c r="BZ7453" s="14"/>
      <c r="CA7453" s="109"/>
      <c r="CB7453"/>
      <c r="CG7453" s="71"/>
      <c r="EK7453" s="160"/>
    </row>
    <row r="7454" spans="78:141">
      <c r="BZ7454" s="14"/>
      <c r="CA7454" s="109"/>
      <c r="CB7454"/>
      <c r="CG7454" s="71"/>
      <c r="EK7454" s="160"/>
    </row>
    <row r="7455" spans="78:141">
      <c r="BZ7455" s="14"/>
      <c r="CA7455" s="109"/>
      <c r="CB7455"/>
      <c r="CG7455" s="71"/>
      <c r="EK7455" s="160"/>
    </row>
    <row r="7456" spans="78:141">
      <c r="BZ7456" s="14"/>
      <c r="CA7456" s="109"/>
      <c r="CB7456"/>
      <c r="CG7456" s="71"/>
      <c r="EK7456" s="160"/>
    </row>
    <row r="7457" spans="78:141">
      <c r="BZ7457" s="14"/>
      <c r="CA7457" s="109"/>
      <c r="CB7457"/>
      <c r="CG7457" s="71"/>
      <c r="EK7457" s="160"/>
    </row>
    <row r="7458" spans="78:141">
      <c r="BZ7458" s="14"/>
      <c r="CA7458" s="109"/>
      <c r="CB7458"/>
      <c r="CG7458" s="71"/>
      <c r="EK7458" s="160"/>
    </row>
    <row r="7459" spans="78:141">
      <c r="BZ7459" s="14"/>
      <c r="CA7459" s="109"/>
      <c r="CB7459"/>
      <c r="CG7459" s="71"/>
      <c r="EK7459" s="160"/>
    </row>
    <row r="7460" spans="78:141">
      <c r="BZ7460" s="14"/>
      <c r="CA7460" s="109"/>
      <c r="CB7460"/>
      <c r="CG7460" s="71"/>
      <c r="EK7460" s="160"/>
    </row>
    <row r="7461" spans="78:141">
      <c r="BZ7461" s="14"/>
      <c r="CA7461" s="109"/>
      <c r="CB7461"/>
      <c r="CG7461" s="71"/>
      <c r="EK7461" s="160"/>
    </row>
    <row r="7462" spans="78:141">
      <c r="BZ7462" s="14"/>
      <c r="CA7462" s="109"/>
      <c r="CB7462"/>
      <c r="CG7462" s="71"/>
      <c r="EK7462" s="160"/>
    </row>
    <row r="7463" spans="78:141">
      <c r="BZ7463" s="14"/>
      <c r="CA7463" s="109"/>
      <c r="CB7463"/>
      <c r="CG7463" s="71"/>
      <c r="EK7463" s="160"/>
    </row>
    <row r="7464" spans="78:141">
      <c r="BZ7464" s="14"/>
      <c r="CA7464" s="109"/>
      <c r="CB7464"/>
      <c r="CG7464" s="71"/>
      <c r="EK7464" s="160"/>
    </row>
    <row r="7465" spans="78:141">
      <c r="BZ7465" s="14"/>
      <c r="CA7465" s="109"/>
      <c r="CB7465"/>
      <c r="CG7465" s="71"/>
      <c r="EK7465" s="160"/>
    </row>
    <row r="7466" spans="78:141">
      <c r="BZ7466" s="14"/>
      <c r="CA7466" s="109"/>
      <c r="CB7466"/>
      <c r="CG7466" s="71"/>
      <c r="EK7466" s="160"/>
    </row>
    <row r="7467" spans="78:141">
      <c r="BZ7467" s="14"/>
      <c r="CA7467" s="109"/>
      <c r="CB7467"/>
      <c r="CG7467" s="71"/>
      <c r="EK7467" s="160"/>
    </row>
    <row r="7468" spans="78:141">
      <c r="BZ7468" s="14"/>
      <c r="CA7468" s="109"/>
      <c r="CB7468"/>
      <c r="CG7468" s="71"/>
      <c r="EK7468" s="160"/>
    </row>
    <row r="7469" spans="78:141">
      <c r="BZ7469" s="14"/>
      <c r="CA7469" s="109"/>
      <c r="CB7469"/>
      <c r="CG7469" s="71"/>
      <c r="EK7469" s="160"/>
    </row>
    <row r="7470" spans="78:141">
      <c r="BZ7470" s="14"/>
      <c r="CA7470" s="109"/>
      <c r="CB7470"/>
      <c r="CG7470" s="71"/>
      <c r="EK7470" s="160"/>
    </row>
    <row r="7471" spans="78:141">
      <c r="BZ7471" s="14"/>
      <c r="CA7471" s="109"/>
      <c r="CB7471"/>
      <c r="CG7471" s="71"/>
      <c r="EK7471" s="160"/>
    </row>
    <row r="7472" spans="78:141">
      <c r="BZ7472" s="14"/>
      <c r="CA7472" s="109"/>
      <c r="CB7472"/>
      <c r="CG7472" s="71"/>
      <c r="EK7472" s="160"/>
    </row>
    <row r="7473" spans="78:141">
      <c r="BZ7473" s="14"/>
      <c r="CA7473" s="109"/>
      <c r="CB7473"/>
      <c r="CG7473" s="71"/>
      <c r="EK7473" s="160"/>
    </row>
    <row r="7474" spans="78:141">
      <c r="BZ7474" s="14"/>
      <c r="CA7474" s="109"/>
      <c r="CB7474"/>
      <c r="CG7474" s="71"/>
      <c r="EK7474" s="160"/>
    </row>
    <row r="7475" spans="78:141">
      <c r="BZ7475" s="14"/>
      <c r="CA7475" s="109"/>
      <c r="CB7475"/>
      <c r="CG7475" s="71"/>
      <c r="EK7475" s="160"/>
    </row>
    <row r="7476" spans="78:141">
      <c r="BZ7476" s="14"/>
      <c r="CA7476" s="109"/>
      <c r="CB7476"/>
      <c r="CG7476" s="71"/>
      <c r="EK7476" s="160"/>
    </row>
    <row r="7477" spans="78:141">
      <c r="BZ7477" s="14"/>
      <c r="CA7477" s="109"/>
      <c r="CB7477"/>
      <c r="CG7477" s="71"/>
      <c r="EK7477" s="160"/>
    </row>
    <row r="7478" spans="78:141">
      <c r="BZ7478" s="14"/>
      <c r="CA7478" s="109"/>
      <c r="CB7478"/>
      <c r="CG7478" s="71"/>
      <c r="EK7478" s="160"/>
    </row>
    <row r="7479" spans="78:141">
      <c r="BZ7479" s="14"/>
      <c r="CA7479" s="109"/>
      <c r="CB7479"/>
      <c r="CG7479" s="71"/>
      <c r="EK7479" s="160"/>
    </row>
    <row r="7480" spans="78:141">
      <c r="BZ7480" s="14"/>
      <c r="CA7480" s="109"/>
      <c r="CB7480"/>
      <c r="CG7480" s="71"/>
      <c r="EK7480" s="160"/>
    </row>
    <row r="7481" spans="78:141">
      <c r="BZ7481" s="14"/>
      <c r="CA7481" s="109"/>
      <c r="CB7481"/>
      <c r="CG7481" s="71"/>
      <c r="EK7481" s="160"/>
    </row>
    <row r="7482" spans="78:141">
      <c r="BZ7482" s="14"/>
      <c r="CA7482" s="109"/>
      <c r="CB7482"/>
      <c r="CG7482" s="71"/>
      <c r="EK7482" s="160"/>
    </row>
    <row r="7483" spans="78:141">
      <c r="BZ7483" s="14"/>
      <c r="CA7483" s="109"/>
      <c r="CB7483"/>
      <c r="CG7483" s="71"/>
      <c r="EK7483" s="160"/>
    </row>
    <row r="7484" spans="78:141">
      <c r="BZ7484" s="14"/>
      <c r="CA7484" s="109"/>
      <c r="CB7484"/>
      <c r="CG7484" s="71"/>
      <c r="EK7484" s="160"/>
    </row>
    <row r="7485" spans="78:141">
      <c r="BZ7485" s="14"/>
      <c r="CA7485" s="109"/>
      <c r="CB7485"/>
      <c r="CG7485" s="71"/>
      <c r="EK7485" s="160"/>
    </row>
    <row r="7486" spans="78:141">
      <c r="BZ7486" s="14"/>
      <c r="CA7486" s="109"/>
      <c r="CB7486"/>
      <c r="CG7486" s="71"/>
      <c r="EK7486" s="160"/>
    </row>
    <row r="7487" spans="78:141">
      <c r="BZ7487" s="14"/>
      <c r="CA7487" s="109"/>
      <c r="CB7487"/>
      <c r="CG7487" s="71"/>
      <c r="EK7487" s="160"/>
    </row>
    <row r="7488" spans="78:141">
      <c r="BZ7488" s="14"/>
      <c r="CA7488" s="109"/>
      <c r="CB7488"/>
      <c r="CG7488" s="71"/>
      <c r="EK7488" s="160"/>
    </row>
    <row r="7489" spans="78:141">
      <c r="BZ7489" s="14"/>
      <c r="CA7489" s="109"/>
      <c r="CB7489"/>
      <c r="CG7489" s="71"/>
      <c r="EK7489" s="160"/>
    </row>
    <row r="7490" spans="78:141">
      <c r="BZ7490" s="14"/>
      <c r="CA7490" s="109"/>
      <c r="CB7490"/>
      <c r="CG7490" s="71"/>
      <c r="EK7490" s="160"/>
    </row>
    <row r="7491" spans="78:141">
      <c r="BZ7491" s="14"/>
      <c r="CA7491" s="109"/>
      <c r="CB7491"/>
      <c r="CG7491" s="71"/>
      <c r="EK7491" s="160"/>
    </row>
    <row r="7492" spans="78:141">
      <c r="BZ7492" s="14"/>
      <c r="CA7492" s="109"/>
      <c r="CB7492"/>
      <c r="CG7492" s="71"/>
      <c r="EK7492" s="160"/>
    </row>
    <row r="7493" spans="78:141">
      <c r="BZ7493" s="14"/>
      <c r="CA7493" s="109"/>
      <c r="CB7493"/>
      <c r="CG7493" s="71"/>
      <c r="EK7493" s="160"/>
    </row>
    <row r="7494" spans="78:141">
      <c r="BZ7494" s="14"/>
      <c r="CA7494" s="109"/>
      <c r="CB7494"/>
      <c r="CG7494" s="71"/>
      <c r="EK7494" s="160"/>
    </row>
    <row r="7495" spans="78:141">
      <c r="BZ7495" s="14"/>
      <c r="CA7495" s="109"/>
      <c r="CB7495"/>
      <c r="CG7495" s="71"/>
      <c r="EK7495" s="160"/>
    </row>
    <row r="7496" spans="78:141">
      <c r="BZ7496" s="14"/>
      <c r="CA7496" s="109"/>
      <c r="CB7496"/>
      <c r="CG7496" s="71"/>
      <c r="EK7496" s="160"/>
    </row>
    <row r="7497" spans="78:141">
      <c r="BZ7497" s="14"/>
      <c r="CA7497" s="109"/>
      <c r="CB7497"/>
      <c r="CG7497" s="71"/>
      <c r="EK7497" s="160"/>
    </row>
    <row r="7498" spans="78:141">
      <c r="BZ7498" s="14"/>
      <c r="CA7498" s="109"/>
      <c r="CB7498"/>
      <c r="CG7498" s="71"/>
      <c r="EK7498" s="160"/>
    </row>
    <row r="7499" spans="78:141">
      <c r="BZ7499" s="14"/>
      <c r="CA7499" s="109"/>
      <c r="CB7499"/>
      <c r="CG7499" s="71"/>
      <c r="EK7499" s="160"/>
    </row>
    <row r="7500" spans="78:141">
      <c r="BZ7500" s="14"/>
      <c r="CA7500" s="109"/>
      <c r="CB7500"/>
      <c r="CG7500" s="71"/>
      <c r="EK7500" s="160"/>
    </row>
    <row r="7501" spans="78:141">
      <c r="BZ7501" s="14"/>
      <c r="CA7501" s="109"/>
      <c r="CB7501"/>
      <c r="CG7501" s="71"/>
      <c r="EK7501" s="160"/>
    </row>
    <row r="7502" spans="78:141">
      <c r="BZ7502" s="14"/>
      <c r="CA7502" s="109"/>
      <c r="CB7502"/>
      <c r="CG7502" s="71"/>
      <c r="EK7502" s="160"/>
    </row>
    <row r="7503" spans="78:141">
      <c r="BZ7503" s="14"/>
      <c r="CA7503" s="109"/>
      <c r="CB7503"/>
      <c r="CG7503" s="71"/>
      <c r="EK7503" s="160"/>
    </row>
    <row r="7504" spans="78:141">
      <c r="BZ7504" s="14"/>
      <c r="CA7504" s="109"/>
      <c r="CB7504"/>
      <c r="CG7504" s="71"/>
      <c r="EK7504" s="160"/>
    </row>
    <row r="7505" spans="78:141">
      <c r="BZ7505" s="14"/>
      <c r="CA7505" s="109"/>
      <c r="CB7505"/>
      <c r="CG7505" s="71"/>
      <c r="EK7505" s="160"/>
    </row>
    <row r="7506" spans="78:141">
      <c r="BZ7506" s="14"/>
      <c r="CA7506" s="109"/>
      <c r="CB7506"/>
      <c r="CG7506" s="71"/>
      <c r="EK7506" s="160"/>
    </row>
    <row r="7507" spans="78:141">
      <c r="BZ7507" s="14"/>
      <c r="CA7507" s="109"/>
      <c r="CB7507"/>
      <c r="CG7507" s="71"/>
      <c r="EK7507" s="160"/>
    </row>
    <row r="7508" spans="78:141">
      <c r="BZ7508" s="14"/>
      <c r="CA7508" s="109"/>
      <c r="CB7508"/>
      <c r="CG7508" s="71"/>
      <c r="EK7508" s="160"/>
    </row>
    <row r="7509" spans="78:141">
      <c r="BZ7509" s="14"/>
      <c r="CA7509" s="109"/>
      <c r="CB7509"/>
      <c r="CG7509" s="71"/>
      <c r="EK7509" s="160"/>
    </row>
    <row r="7510" spans="78:141">
      <c r="BZ7510" s="14"/>
      <c r="CA7510" s="109"/>
      <c r="CB7510"/>
      <c r="CG7510" s="71"/>
      <c r="EK7510" s="160"/>
    </row>
    <row r="7511" spans="78:141">
      <c r="BZ7511" s="14"/>
      <c r="CA7511" s="109"/>
      <c r="CB7511"/>
      <c r="CG7511" s="71"/>
      <c r="EK7511" s="160"/>
    </row>
    <row r="7512" spans="78:141">
      <c r="BZ7512" s="14"/>
      <c r="CA7512" s="109"/>
      <c r="CB7512"/>
      <c r="CG7512" s="71"/>
      <c r="EK7512" s="160"/>
    </row>
    <row r="7513" spans="78:141">
      <c r="BZ7513" s="14"/>
      <c r="CA7513" s="109"/>
      <c r="CB7513"/>
      <c r="CG7513" s="71"/>
      <c r="EK7513" s="160"/>
    </row>
    <row r="7514" spans="78:141">
      <c r="BZ7514" s="14"/>
      <c r="CA7514" s="109"/>
      <c r="CB7514"/>
      <c r="CG7514" s="71"/>
      <c r="EK7514" s="160"/>
    </row>
    <row r="7515" spans="78:141">
      <c r="BZ7515" s="14"/>
      <c r="CA7515" s="109"/>
      <c r="CB7515"/>
      <c r="CG7515" s="71"/>
      <c r="EK7515" s="160"/>
    </row>
    <row r="7516" spans="78:141">
      <c r="BZ7516" s="14"/>
      <c r="CA7516" s="109"/>
      <c r="CB7516"/>
      <c r="CG7516" s="71"/>
      <c r="EK7516" s="160"/>
    </row>
    <row r="7517" spans="78:141">
      <c r="BZ7517" s="14"/>
      <c r="CA7517" s="109"/>
      <c r="CB7517"/>
      <c r="CG7517" s="71"/>
      <c r="EK7517" s="160"/>
    </row>
    <row r="7518" spans="78:141">
      <c r="BZ7518" s="14"/>
      <c r="CA7518" s="109"/>
      <c r="CB7518"/>
      <c r="CG7518" s="71"/>
      <c r="EK7518" s="160"/>
    </row>
    <row r="7519" spans="78:141">
      <c r="BZ7519" s="14"/>
      <c r="CA7519" s="109"/>
      <c r="CB7519"/>
      <c r="CG7519" s="71"/>
      <c r="EK7519" s="160"/>
    </row>
    <row r="7520" spans="78:141">
      <c r="BZ7520" s="14"/>
      <c r="CA7520" s="109"/>
      <c r="CB7520"/>
      <c r="CG7520" s="71"/>
      <c r="EK7520" s="160"/>
    </row>
    <row r="7521" spans="78:141">
      <c r="BZ7521" s="14"/>
      <c r="CA7521" s="109"/>
      <c r="CB7521"/>
      <c r="CG7521" s="71"/>
      <c r="EK7521" s="160"/>
    </row>
    <row r="7522" spans="78:141">
      <c r="BZ7522" s="14"/>
      <c r="CA7522" s="109"/>
      <c r="CB7522"/>
      <c r="CG7522" s="71"/>
      <c r="EK7522" s="160"/>
    </row>
    <row r="7523" spans="78:141">
      <c r="BZ7523" s="14"/>
      <c r="CA7523" s="109"/>
      <c r="CB7523"/>
      <c r="CG7523" s="71"/>
      <c r="EK7523" s="160"/>
    </row>
    <row r="7524" spans="78:141">
      <c r="BZ7524" s="14"/>
      <c r="CA7524" s="109"/>
      <c r="CB7524"/>
      <c r="CG7524" s="71"/>
      <c r="EK7524" s="160"/>
    </row>
    <row r="7525" spans="78:141">
      <c r="BZ7525" s="14"/>
      <c r="CA7525" s="109"/>
      <c r="CB7525"/>
      <c r="CG7525" s="71"/>
      <c r="EK7525" s="160"/>
    </row>
    <row r="7526" spans="78:141">
      <c r="BZ7526" s="14"/>
      <c r="CA7526" s="109"/>
      <c r="CB7526"/>
      <c r="CG7526" s="71"/>
      <c r="EK7526" s="160"/>
    </row>
    <row r="7527" spans="78:141">
      <c r="BZ7527" s="14"/>
      <c r="CA7527" s="109"/>
      <c r="CB7527"/>
      <c r="CG7527" s="71"/>
      <c r="EK7527" s="160"/>
    </row>
    <row r="7528" spans="78:141">
      <c r="BZ7528" s="14"/>
      <c r="CA7528" s="109"/>
      <c r="CB7528"/>
      <c r="CG7528" s="71"/>
      <c r="EK7528" s="160"/>
    </row>
    <row r="7529" spans="78:141">
      <c r="BZ7529" s="14"/>
      <c r="CA7529" s="109"/>
      <c r="CB7529"/>
      <c r="CG7529" s="71"/>
      <c r="EK7529" s="160"/>
    </row>
    <row r="7530" spans="78:141">
      <c r="BZ7530" s="14"/>
      <c r="CA7530" s="109"/>
      <c r="CB7530"/>
      <c r="CG7530" s="71"/>
      <c r="EK7530" s="160"/>
    </row>
    <row r="7531" spans="78:141">
      <c r="BZ7531" s="14"/>
      <c r="CA7531" s="109"/>
      <c r="CB7531"/>
      <c r="CG7531" s="71"/>
      <c r="EK7531" s="160"/>
    </row>
    <row r="7532" spans="78:141">
      <c r="BZ7532" s="14"/>
      <c r="CA7532" s="109"/>
      <c r="CB7532"/>
      <c r="CG7532" s="71"/>
      <c r="EK7532" s="160"/>
    </row>
    <row r="7533" spans="78:141">
      <c r="BZ7533" s="14"/>
      <c r="CA7533" s="109"/>
      <c r="CB7533"/>
      <c r="CG7533" s="71"/>
      <c r="EK7533" s="160"/>
    </row>
    <row r="7534" spans="78:141">
      <c r="BZ7534" s="14"/>
      <c r="CA7534" s="109"/>
      <c r="CB7534"/>
      <c r="CG7534" s="71"/>
      <c r="EK7534" s="160"/>
    </row>
    <row r="7535" spans="78:141">
      <c r="BZ7535" s="14"/>
      <c r="CA7535" s="109"/>
      <c r="CB7535"/>
      <c r="CG7535" s="71"/>
      <c r="EK7535" s="160"/>
    </row>
    <row r="7536" spans="78:141">
      <c r="BZ7536" s="14"/>
      <c r="CA7536" s="109"/>
      <c r="CB7536"/>
      <c r="CG7536" s="71"/>
      <c r="EK7536" s="160"/>
    </row>
    <row r="7537" spans="78:141">
      <c r="BZ7537" s="14"/>
      <c r="CA7537" s="109"/>
      <c r="CB7537"/>
      <c r="CG7537" s="71"/>
      <c r="EK7537" s="160"/>
    </row>
    <row r="7538" spans="78:141">
      <c r="BZ7538" s="14"/>
      <c r="CA7538" s="109"/>
      <c r="CB7538"/>
      <c r="CG7538" s="71"/>
      <c r="EK7538" s="160"/>
    </row>
    <row r="7539" spans="78:141">
      <c r="BZ7539" s="14"/>
      <c r="CA7539" s="109"/>
      <c r="CB7539"/>
      <c r="CG7539" s="71"/>
      <c r="EK7539" s="160"/>
    </row>
    <row r="7540" spans="78:141">
      <c r="BZ7540" s="14"/>
      <c r="CA7540" s="109"/>
      <c r="CB7540"/>
      <c r="CG7540" s="71"/>
      <c r="EK7540" s="160"/>
    </row>
    <row r="7541" spans="78:141">
      <c r="BZ7541" s="14"/>
      <c r="CA7541" s="109"/>
      <c r="CB7541"/>
      <c r="CG7541" s="71"/>
      <c r="EK7541" s="160"/>
    </row>
    <row r="7542" spans="78:141">
      <c r="BZ7542" s="14"/>
      <c r="CA7542" s="109"/>
      <c r="CB7542"/>
      <c r="CG7542" s="71"/>
      <c r="EK7542" s="160"/>
    </row>
    <row r="7543" spans="78:141">
      <c r="BZ7543" s="14"/>
      <c r="CA7543" s="109"/>
      <c r="CB7543"/>
      <c r="CG7543" s="71"/>
      <c r="EK7543" s="160"/>
    </row>
    <row r="7544" spans="78:141">
      <c r="BZ7544" s="14"/>
      <c r="CA7544" s="109"/>
      <c r="CB7544"/>
      <c r="CG7544" s="71"/>
      <c r="EK7544" s="160"/>
    </row>
    <row r="7545" spans="78:141">
      <c r="BZ7545" s="14"/>
      <c r="CA7545" s="109"/>
      <c r="CB7545"/>
      <c r="CG7545" s="71"/>
      <c r="EK7545" s="160"/>
    </row>
    <row r="7546" spans="78:141">
      <c r="BZ7546" s="14"/>
      <c r="CA7546" s="109"/>
      <c r="CB7546"/>
      <c r="CG7546" s="71"/>
      <c r="EK7546" s="160"/>
    </row>
    <row r="7547" spans="78:141">
      <c r="BZ7547" s="14"/>
      <c r="CA7547" s="109"/>
      <c r="CB7547"/>
      <c r="CG7547" s="71"/>
      <c r="EK7547" s="160"/>
    </row>
    <row r="7548" spans="78:141">
      <c r="BZ7548" s="14"/>
      <c r="CA7548" s="109"/>
      <c r="CB7548"/>
      <c r="CG7548" s="71"/>
      <c r="EK7548" s="160"/>
    </row>
    <row r="7549" spans="78:141">
      <c r="BZ7549" s="14"/>
      <c r="CA7549" s="109"/>
      <c r="CB7549"/>
      <c r="CG7549" s="71"/>
      <c r="EK7549" s="160"/>
    </row>
    <row r="7550" spans="78:141">
      <c r="BZ7550" s="14"/>
      <c r="CA7550" s="109"/>
      <c r="CB7550"/>
      <c r="CG7550" s="71"/>
      <c r="EK7550" s="160"/>
    </row>
    <row r="7551" spans="78:141">
      <c r="BZ7551" s="14"/>
      <c r="CA7551" s="109"/>
      <c r="CB7551"/>
      <c r="CG7551" s="71"/>
      <c r="EK7551" s="160"/>
    </row>
    <row r="7552" spans="78:141">
      <c r="BZ7552" s="14"/>
      <c r="CA7552" s="109"/>
      <c r="CB7552"/>
      <c r="CG7552" s="71"/>
      <c r="EK7552" s="160"/>
    </row>
    <row r="7553" spans="78:141">
      <c r="BZ7553" s="14"/>
      <c r="CA7553" s="109"/>
      <c r="CB7553"/>
      <c r="CG7553" s="71"/>
      <c r="EK7553" s="160"/>
    </row>
    <row r="7554" spans="78:141">
      <c r="BZ7554" s="14"/>
      <c r="CA7554" s="109"/>
      <c r="CB7554"/>
      <c r="CG7554" s="71"/>
      <c r="EK7554" s="160"/>
    </row>
    <row r="7555" spans="78:141">
      <c r="BZ7555" s="14"/>
      <c r="CA7555" s="109"/>
      <c r="CB7555"/>
      <c r="CG7555" s="71"/>
      <c r="EK7555" s="160"/>
    </row>
    <row r="7556" spans="78:141">
      <c r="BZ7556" s="14"/>
      <c r="CA7556" s="109"/>
      <c r="CB7556"/>
      <c r="CG7556" s="71"/>
      <c r="EK7556" s="160"/>
    </row>
    <row r="7557" spans="78:141">
      <c r="BZ7557" s="14"/>
      <c r="CA7557" s="109"/>
      <c r="CB7557"/>
      <c r="CG7557" s="71"/>
      <c r="EK7557" s="160"/>
    </row>
    <row r="7558" spans="78:141">
      <c r="BZ7558" s="14"/>
      <c r="CA7558" s="109"/>
      <c r="CB7558"/>
      <c r="CG7558" s="71"/>
      <c r="EK7558" s="160"/>
    </row>
    <row r="7559" spans="78:141">
      <c r="BZ7559" s="14"/>
      <c r="CA7559" s="109"/>
      <c r="CB7559"/>
      <c r="CG7559" s="71"/>
      <c r="EK7559" s="160"/>
    </row>
    <row r="7560" spans="78:141">
      <c r="BZ7560" s="14"/>
      <c r="CA7560" s="109"/>
      <c r="CB7560"/>
      <c r="CG7560" s="71"/>
      <c r="EK7560" s="160"/>
    </row>
    <row r="7561" spans="78:141">
      <c r="BZ7561" s="14"/>
      <c r="CA7561" s="109"/>
      <c r="CB7561"/>
      <c r="CG7561" s="71"/>
      <c r="EK7561" s="160"/>
    </row>
    <row r="7562" spans="78:141">
      <c r="BZ7562" s="14"/>
      <c r="CA7562" s="109"/>
      <c r="CB7562"/>
      <c r="CG7562" s="71"/>
      <c r="EK7562" s="160"/>
    </row>
    <row r="7563" spans="78:141">
      <c r="BZ7563" s="14"/>
      <c r="CA7563" s="109"/>
      <c r="CB7563"/>
      <c r="CG7563" s="71"/>
      <c r="EK7563" s="160"/>
    </row>
    <row r="7564" spans="78:141">
      <c r="BZ7564" s="14"/>
      <c r="CA7564" s="109"/>
      <c r="CB7564"/>
      <c r="CG7564" s="71"/>
      <c r="EK7564" s="160"/>
    </row>
    <row r="7565" spans="78:141">
      <c r="BZ7565" s="14"/>
      <c r="CA7565" s="109"/>
      <c r="CB7565"/>
      <c r="CG7565" s="71"/>
      <c r="EK7565" s="160"/>
    </row>
    <row r="7566" spans="78:141">
      <c r="BZ7566" s="14"/>
      <c r="CA7566" s="109"/>
      <c r="CB7566"/>
      <c r="CG7566" s="71"/>
      <c r="EK7566" s="160"/>
    </row>
    <row r="7567" spans="78:141">
      <c r="BZ7567" s="14"/>
      <c r="CA7567" s="109"/>
      <c r="CB7567"/>
      <c r="CG7567" s="71"/>
      <c r="EK7567" s="160"/>
    </row>
    <row r="7568" spans="78:141">
      <c r="BZ7568" s="14"/>
      <c r="CA7568" s="109"/>
      <c r="CB7568"/>
      <c r="CG7568" s="71"/>
      <c r="EK7568" s="160"/>
    </row>
    <row r="7569" spans="78:141">
      <c r="BZ7569" s="14"/>
      <c r="CA7569" s="109"/>
      <c r="CB7569"/>
      <c r="CG7569" s="71"/>
      <c r="EK7569" s="160"/>
    </row>
    <row r="7570" spans="78:141">
      <c r="BZ7570" s="14"/>
      <c r="CA7570" s="109"/>
      <c r="CB7570"/>
      <c r="CG7570" s="71"/>
      <c r="EK7570" s="160"/>
    </row>
    <row r="7571" spans="78:141">
      <c r="BZ7571" s="14"/>
      <c r="CA7571" s="109"/>
      <c r="CB7571"/>
      <c r="CG7571" s="71"/>
      <c r="EK7571" s="160"/>
    </row>
    <row r="7572" spans="78:141">
      <c r="BZ7572" s="14"/>
      <c r="CA7572" s="109"/>
      <c r="CB7572"/>
      <c r="CG7572" s="71"/>
      <c r="EK7572" s="160"/>
    </row>
    <row r="7573" spans="78:141">
      <c r="BZ7573" s="14"/>
      <c r="CA7573" s="109"/>
      <c r="CB7573"/>
      <c r="CG7573" s="71"/>
      <c r="EK7573" s="160"/>
    </row>
    <row r="7574" spans="78:141">
      <c r="BZ7574" s="14"/>
      <c r="CA7574" s="109"/>
      <c r="CB7574"/>
      <c r="CG7574" s="71"/>
      <c r="EK7574" s="160"/>
    </row>
    <row r="7575" spans="78:141">
      <c r="BZ7575" s="14"/>
      <c r="CA7575" s="109"/>
      <c r="CB7575"/>
      <c r="CG7575" s="71"/>
      <c r="EK7575" s="160"/>
    </row>
    <row r="7576" spans="78:141">
      <c r="BZ7576" s="14"/>
      <c r="CA7576" s="109"/>
      <c r="CB7576"/>
      <c r="CG7576" s="71"/>
      <c r="EK7576" s="160"/>
    </row>
    <row r="7577" spans="78:141">
      <c r="BZ7577" s="14"/>
      <c r="CA7577" s="109"/>
      <c r="CB7577"/>
      <c r="CG7577" s="71"/>
      <c r="EK7577" s="160"/>
    </row>
    <row r="7578" spans="78:141">
      <c r="BZ7578" s="14"/>
      <c r="CA7578" s="109"/>
      <c r="CB7578"/>
      <c r="CG7578" s="71"/>
      <c r="EK7578" s="160"/>
    </row>
    <row r="7579" spans="78:141">
      <c r="BZ7579" s="14"/>
      <c r="CA7579" s="109"/>
      <c r="CB7579"/>
      <c r="CG7579" s="71"/>
      <c r="EK7579" s="160"/>
    </row>
    <row r="7580" spans="78:141">
      <c r="BZ7580" s="14"/>
      <c r="CA7580" s="109"/>
      <c r="CB7580"/>
      <c r="CG7580" s="71"/>
      <c r="EK7580" s="160"/>
    </row>
    <row r="7581" spans="78:141">
      <c r="BZ7581" s="14"/>
      <c r="CA7581" s="109"/>
      <c r="CB7581"/>
      <c r="CG7581" s="71"/>
      <c r="EK7581" s="160"/>
    </row>
    <row r="7582" spans="78:141">
      <c r="BZ7582" s="14"/>
      <c r="CA7582" s="109"/>
      <c r="CB7582"/>
      <c r="CG7582" s="71"/>
      <c r="EK7582" s="160"/>
    </row>
    <row r="7583" spans="78:141">
      <c r="BZ7583" s="14"/>
      <c r="CA7583" s="109"/>
      <c r="CB7583"/>
      <c r="CG7583" s="71"/>
      <c r="EK7583" s="160"/>
    </row>
    <row r="7584" spans="78:141">
      <c r="BZ7584" s="14"/>
      <c r="CA7584" s="109"/>
      <c r="CB7584"/>
      <c r="CG7584" s="71"/>
      <c r="EK7584" s="160"/>
    </row>
    <row r="7585" spans="78:141">
      <c r="BZ7585" s="14"/>
      <c r="CA7585" s="109"/>
      <c r="CB7585"/>
      <c r="CG7585" s="71"/>
      <c r="EK7585" s="160"/>
    </row>
    <row r="7586" spans="78:141">
      <c r="BZ7586" s="14"/>
      <c r="CA7586" s="109"/>
      <c r="CB7586"/>
      <c r="CG7586" s="71"/>
      <c r="EK7586" s="160"/>
    </row>
    <row r="7587" spans="78:141">
      <c r="BZ7587" s="14"/>
      <c r="CA7587" s="109"/>
      <c r="CB7587"/>
      <c r="CG7587" s="71"/>
      <c r="EK7587" s="160"/>
    </row>
    <row r="7588" spans="78:141">
      <c r="BZ7588" s="14"/>
      <c r="CA7588" s="109"/>
      <c r="CB7588"/>
      <c r="CG7588" s="71"/>
      <c r="EK7588" s="160"/>
    </row>
    <row r="7589" spans="78:141">
      <c r="BZ7589" s="14"/>
      <c r="CA7589" s="109"/>
      <c r="CB7589"/>
      <c r="CG7589" s="71"/>
      <c r="EK7589" s="160"/>
    </row>
    <row r="7590" spans="78:141">
      <c r="BZ7590" s="14"/>
      <c r="CA7590" s="109"/>
      <c r="CB7590"/>
      <c r="CG7590" s="71"/>
      <c r="EK7590" s="160"/>
    </row>
    <row r="7591" spans="78:141">
      <c r="BZ7591" s="14"/>
      <c r="CA7591" s="109"/>
      <c r="CB7591"/>
      <c r="CG7591" s="71"/>
      <c r="EK7591" s="160"/>
    </row>
    <row r="7592" spans="78:141">
      <c r="BZ7592" s="14"/>
      <c r="CA7592" s="109"/>
      <c r="CB7592"/>
      <c r="CG7592" s="71"/>
      <c r="EK7592" s="160"/>
    </row>
    <row r="7593" spans="78:141">
      <c r="BZ7593" s="14"/>
      <c r="CA7593" s="109"/>
      <c r="CB7593"/>
      <c r="CG7593" s="71"/>
      <c r="EK7593" s="160"/>
    </row>
    <row r="7594" spans="78:141">
      <c r="BZ7594" s="14"/>
      <c r="CA7594" s="109"/>
      <c r="CB7594"/>
      <c r="CG7594" s="71"/>
      <c r="EK7594" s="160"/>
    </row>
    <row r="7595" spans="78:141">
      <c r="BZ7595" s="14"/>
      <c r="CA7595" s="109"/>
      <c r="CB7595"/>
      <c r="CG7595" s="71"/>
      <c r="EK7595" s="160"/>
    </row>
    <row r="7596" spans="78:141">
      <c r="BZ7596" s="14"/>
      <c r="CA7596" s="109"/>
      <c r="CB7596"/>
      <c r="CG7596" s="71"/>
      <c r="EK7596" s="160"/>
    </row>
    <row r="7597" spans="78:141">
      <c r="BZ7597" s="14"/>
      <c r="CA7597" s="109"/>
      <c r="CB7597"/>
      <c r="CG7597" s="71"/>
      <c r="EK7597" s="160"/>
    </row>
    <row r="7598" spans="78:141">
      <c r="BZ7598" s="14"/>
      <c r="CA7598" s="109"/>
      <c r="CB7598"/>
      <c r="CG7598" s="71"/>
      <c r="EK7598" s="160"/>
    </row>
    <row r="7599" spans="78:141">
      <c r="BZ7599" s="14"/>
      <c r="CA7599" s="109"/>
      <c r="CB7599"/>
      <c r="CG7599" s="71"/>
      <c r="EK7599" s="160"/>
    </row>
    <row r="7600" spans="78:141">
      <c r="BZ7600" s="14"/>
      <c r="CA7600" s="109"/>
      <c r="CB7600"/>
      <c r="CG7600" s="71"/>
      <c r="EK7600" s="160"/>
    </row>
    <row r="7601" spans="78:141">
      <c r="BZ7601" s="14"/>
      <c r="CA7601" s="109"/>
      <c r="CB7601"/>
      <c r="CG7601" s="71"/>
      <c r="EK7601" s="160"/>
    </row>
    <row r="7602" spans="78:141">
      <c r="BZ7602" s="14"/>
      <c r="CA7602" s="109"/>
      <c r="CB7602"/>
      <c r="CG7602" s="71"/>
      <c r="EK7602" s="160"/>
    </row>
    <row r="7603" spans="78:141">
      <c r="BZ7603" s="14"/>
      <c r="CA7603" s="109"/>
      <c r="CB7603"/>
      <c r="CG7603" s="71"/>
      <c r="EK7603" s="160"/>
    </row>
    <row r="7604" spans="78:141">
      <c r="BZ7604" s="14"/>
      <c r="CA7604" s="109"/>
      <c r="CB7604"/>
      <c r="CG7604" s="71"/>
      <c r="EK7604" s="160"/>
    </row>
    <row r="7605" spans="78:141">
      <c r="BZ7605" s="14"/>
      <c r="CA7605" s="109"/>
      <c r="CB7605"/>
      <c r="CG7605" s="71"/>
      <c r="EK7605" s="160"/>
    </row>
    <row r="7606" spans="78:141">
      <c r="BZ7606" s="14"/>
      <c r="CA7606" s="109"/>
      <c r="CB7606"/>
      <c r="CG7606" s="71"/>
      <c r="EK7606" s="160"/>
    </row>
    <row r="7607" spans="78:141">
      <c r="BZ7607" s="14"/>
      <c r="CA7607" s="109"/>
      <c r="CB7607"/>
      <c r="CG7607" s="71"/>
      <c r="EK7607" s="160"/>
    </row>
    <row r="7608" spans="78:141">
      <c r="BZ7608" s="14"/>
      <c r="CA7608" s="109"/>
      <c r="CB7608"/>
      <c r="CG7608" s="71"/>
      <c r="EK7608" s="160"/>
    </row>
    <row r="7609" spans="78:141">
      <c r="BZ7609" s="14"/>
      <c r="CA7609" s="109"/>
      <c r="CB7609"/>
      <c r="CG7609" s="71"/>
      <c r="EK7609" s="160"/>
    </row>
    <row r="7610" spans="78:141">
      <c r="BZ7610" s="14"/>
      <c r="CA7610" s="109"/>
      <c r="CB7610"/>
      <c r="CG7610" s="71"/>
      <c r="EK7610" s="160"/>
    </row>
    <row r="7611" spans="78:141">
      <c r="BZ7611" s="14"/>
      <c r="CA7611" s="109"/>
      <c r="CB7611"/>
      <c r="CG7611" s="71"/>
      <c r="EK7611" s="160"/>
    </row>
    <row r="7612" spans="78:141">
      <c r="BZ7612" s="14"/>
      <c r="CA7612" s="109"/>
      <c r="CB7612"/>
      <c r="CG7612" s="71"/>
      <c r="EK7612" s="160"/>
    </row>
    <row r="7613" spans="78:141">
      <c r="BZ7613" s="14"/>
      <c r="CA7613" s="109"/>
      <c r="CB7613"/>
      <c r="CG7613" s="71"/>
      <c r="EK7613" s="160"/>
    </row>
    <row r="7614" spans="78:141">
      <c r="BZ7614" s="14"/>
      <c r="CA7614" s="109"/>
      <c r="CB7614"/>
      <c r="CG7614" s="71"/>
      <c r="EK7614" s="160"/>
    </row>
    <row r="7615" spans="78:141">
      <c r="BZ7615" s="14"/>
      <c r="CA7615" s="109"/>
      <c r="CB7615"/>
      <c r="CG7615" s="71"/>
      <c r="EK7615" s="160"/>
    </row>
    <row r="7616" spans="78:141">
      <c r="BZ7616" s="14"/>
      <c r="CA7616" s="109"/>
      <c r="CB7616"/>
      <c r="CG7616" s="71"/>
      <c r="EK7616" s="160"/>
    </row>
    <row r="7617" spans="78:141">
      <c r="BZ7617" s="14"/>
      <c r="CA7617" s="109"/>
      <c r="CB7617"/>
      <c r="CG7617" s="71"/>
      <c r="EK7617" s="160"/>
    </row>
    <row r="7618" spans="78:141">
      <c r="BZ7618" s="14"/>
      <c r="CA7618" s="109"/>
      <c r="CB7618"/>
      <c r="CG7618" s="71"/>
      <c r="EK7618" s="160"/>
    </row>
    <row r="7619" spans="78:141">
      <c r="BZ7619" s="14"/>
      <c r="CA7619" s="109"/>
      <c r="CB7619"/>
      <c r="CG7619" s="71"/>
      <c r="EK7619" s="160"/>
    </row>
    <row r="7620" spans="78:141">
      <c r="BZ7620" s="14"/>
      <c r="CA7620" s="109"/>
      <c r="CB7620"/>
      <c r="CG7620" s="71"/>
      <c r="EK7620" s="160"/>
    </row>
    <row r="7621" spans="78:141">
      <c r="BZ7621" s="14"/>
      <c r="CA7621" s="109"/>
      <c r="CB7621"/>
      <c r="CG7621" s="71"/>
      <c r="EK7621" s="160"/>
    </row>
    <row r="7622" spans="78:141">
      <c r="BZ7622" s="14"/>
      <c r="CA7622" s="109"/>
      <c r="CB7622"/>
      <c r="CG7622" s="71"/>
      <c r="EK7622" s="160"/>
    </row>
    <row r="7623" spans="78:141">
      <c r="BZ7623" s="14"/>
      <c r="CA7623" s="109"/>
      <c r="CB7623"/>
      <c r="CG7623" s="71"/>
      <c r="EK7623" s="160"/>
    </row>
    <row r="7624" spans="78:141">
      <c r="BZ7624" s="14"/>
      <c r="CA7624" s="109"/>
      <c r="CB7624"/>
      <c r="CG7624" s="71"/>
      <c r="EK7624" s="160"/>
    </row>
    <row r="7625" spans="78:141">
      <c r="BZ7625" s="14"/>
      <c r="CA7625" s="109"/>
      <c r="CB7625"/>
      <c r="CG7625" s="71"/>
      <c r="EK7625" s="160"/>
    </row>
    <row r="7626" spans="78:141">
      <c r="BZ7626" s="14"/>
      <c r="CA7626" s="109"/>
      <c r="CB7626"/>
      <c r="CG7626" s="71"/>
      <c r="EK7626" s="160"/>
    </row>
    <row r="7627" spans="78:141">
      <c r="BZ7627" s="14"/>
      <c r="CA7627" s="109"/>
      <c r="CB7627"/>
      <c r="CG7627" s="71"/>
      <c r="EK7627" s="160"/>
    </row>
    <row r="7628" spans="78:141">
      <c r="BZ7628" s="14"/>
      <c r="CA7628" s="109"/>
      <c r="CB7628"/>
      <c r="CG7628" s="71"/>
      <c r="EK7628" s="160"/>
    </row>
    <row r="7629" spans="78:141">
      <c r="BZ7629" s="14"/>
      <c r="CA7629" s="109"/>
      <c r="CB7629"/>
      <c r="CG7629" s="71"/>
      <c r="EK7629" s="160"/>
    </row>
    <row r="7630" spans="78:141">
      <c r="BZ7630" s="14"/>
      <c r="CA7630" s="109"/>
      <c r="CB7630"/>
      <c r="CG7630" s="71"/>
      <c r="EK7630" s="160"/>
    </row>
    <row r="7631" spans="78:141">
      <c r="BZ7631" s="14"/>
      <c r="CA7631" s="109"/>
      <c r="CB7631"/>
      <c r="CG7631" s="71"/>
      <c r="EK7631" s="160"/>
    </row>
    <row r="7632" spans="78:141">
      <c r="BZ7632" s="14"/>
      <c r="CA7632" s="109"/>
      <c r="CB7632"/>
      <c r="CG7632" s="71"/>
      <c r="EK7632" s="160"/>
    </row>
    <row r="7633" spans="78:141">
      <c r="BZ7633" s="14"/>
      <c r="CA7633" s="109"/>
      <c r="CB7633"/>
      <c r="CG7633" s="71"/>
      <c r="EK7633" s="160"/>
    </row>
    <row r="7634" spans="78:141">
      <c r="BZ7634" s="14"/>
      <c r="CA7634" s="109"/>
      <c r="CB7634"/>
      <c r="CG7634" s="71"/>
      <c r="EK7634" s="160"/>
    </row>
    <row r="7635" spans="78:141">
      <c r="BZ7635" s="14"/>
      <c r="CA7635" s="109"/>
      <c r="CB7635"/>
      <c r="CG7635" s="71"/>
      <c r="EK7635" s="160"/>
    </row>
    <row r="7636" spans="78:141">
      <c r="BZ7636" s="14"/>
      <c r="CA7636" s="109"/>
      <c r="CB7636"/>
      <c r="CG7636" s="71"/>
      <c r="EK7636" s="160"/>
    </row>
    <row r="7637" spans="78:141">
      <c r="BZ7637" s="14"/>
      <c r="CA7637" s="109"/>
      <c r="CB7637"/>
      <c r="CG7637" s="71"/>
      <c r="EK7637" s="160"/>
    </row>
    <row r="7638" spans="78:141">
      <c r="BZ7638" s="14"/>
      <c r="CA7638" s="109"/>
      <c r="CB7638"/>
      <c r="CG7638" s="71"/>
      <c r="EK7638" s="160"/>
    </row>
    <row r="7639" spans="78:141">
      <c r="BZ7639" s="14"/>
      <c r="CA7639" s="109"/>
      <c r="CB7639"/>
      <c r="CG7639" s="71"/>
      <c r="EK7639" s="160"/>
    </row>
    <row r="7640" spans="78:141">
      <c r="BZ7640" s="14"/>
      <c r="CA7640" s="109"/>
      <c r="CB7640"/>
      <c r="CG7640" s="71"/>
      <c r="EK7640" s="160"/>
    </row>
    <row r="7641" spans="78:141">
      <c r="BZ7641" s="14"/>
      <c r="CA7641" s="109"/>
      <c r="CB7641"/>
      <c r="CG7641" s="71"/>
      <c r="EK7641" s="160"/>
    </row>
    <row r="7642" spans="78:141">
      <c r="BZ7642" s="14"/>
      <c r="CA7642" s="109"/>
      <c r="CB7642"/>
      <c r="CG7642" s="71"/>
      <c r="EK7642" s="160"/>
    </row>
    <row r="7643" spans="78:141">
      <c r="BZ7643" s="14"/>
      <c r="CA7643" s="109"/>
      <c r="CB7643"/>
      <c r="CG7643" s="71"/>
      <c r="EK7643" s="160"/>
    </row>
    <row r="7644" spans="78:141">
      <c r="BZ7644" s="14"/>
      <c r="CA7644" s="109"/>
      <c r="CB7644"/>
      <c r="CG7644" s="71"/>
      <c r="EK7644" s="160"/>
    </row>
    <row r="7645" spans="78:141">
      <c r="BZ7645" s="14"/>
      <c r="CA7645" s="109"/>
      <c r="CB7645"/>
      <c r="CG7645" s="71"/>
      <c r="EK7645" s="160"/>
    </row>
    <row r="7646" spans="78:141">
      <c r="BZ7646" s="14"/>
      <c r="CA7646" s="109"/>
      <c r="CB7646"/>
      <c r="CG7646" s="71"/>
      <c r="EK7646" s="160"/>
    </row>
    <row r="7647" spans="78:141">
      <c r="BZ7647" s="14"/>
      <c r="CA7647" s="109"/>
      <c r="CB7647"/>
      <c r="CG7647" s="71"/>
      <c r="EK7647" s="160"/>
    </row>
    <row r="7648" spans="78:141">
      <c r="BZ7648" s="14"/>
      <c r="CA7648" s="109"/>
      <c r="CB7648"/>
      <c r="CG7648" s="71"/>
      <c r="EK7648" s="160"/>
    </row>
    <row r="7649" spans="78:141">
      <c r="BZ7649" s="14"/>
      <c r="CA7649" s="109"/>
      <c r="CB7649"/>
      <c r="CG7649" s="71"/>
      <c r="EK7649" s="160"/>
    </row>
    <row r="7650" spans="78:141">
      <c r="BZ7650" s="14"/>
      <c r="CA7650" s="109"/>
      <c r="CB7650"/>
      <c r="CG7650" s="71"/>
      <c r="EK7650" s="160"/>
    </row>
    <row r="7651" spans="78:141">
      <c r="BZ7651" s="14"/>
      <c r="CA7651" s="109"/>
      <c r="CB7651"/>
      <c r="CG7651" s="71"/>
      <c r="EK7651" s="160"/>
    </row>
    <row r="7652" spans="78:141">
      <c r="BZ7652" s="14"/>
      <c r="CA7652" s="109"/>
      <c r="CB7652"/>
      <c r="CG7652" s="71"/>
      <c r="EK7652" s="160"/>
    </row>
    <row r="7653" spans="78:141">
      <c r="BZ7653" s="14"/>
      <c r="CA7653" s="109"/>
      <c r="CB7653"/>
      <c r="CG7653" s="71"/>
      <c r="EK7653" s="160"/>
    </row>
    <row r="7654" spans="78:141">
      <c r="BZ7654" s="14"/>
      <c r="CA7654" s="109"/>
      <c r="CB7654"/>
      <c r="CG7654" s="71"/>
      <c r="EK7654" s="160"/>
    </row>
    <row r="7655" spans="78:141">
      <c r="BZ7655" s="14"/>
      <c r="CA7655" s="109"/>
      <c r="CB7655"/>
      <c r="CG7655" s="71"/>
      <c r="EK7655" s="160"/>
    </row>
    <row r="7656" spans="78:141">
      <c r="BZ7656" s="14"/>
      <c r="CA7656" s="109"/>
      <c r="CB7656"/>
      <c r="CG7656" s="71"/>
      <c r="EK7656" s="160"/>
    </row>
    <row r="7657" spans="78:141">
      <c r="BZ7657" s="14"/>
      <c r="CA7657" s="109"/>
      <c r="CB7657"/>
      <c r="CG7657" s="71"/>
      <c r="EK7657" s="160"/>
    </row>
    <row r="7658" spans="78:141">
      <c r="BZ7658" s="14"/>
      <c r="CA7658" s="109"/>
      <c r="CB7658"/>
      <c r="CG7658" s="71"/>
      <c r="EK7658" s="160"/>
    </row>
    <row r="7659" spans="78:141">
      <c r="BZ7659" s="14"/>
      <c r="CA7659" s="109"/>
      <c r="CB7659"/>
      <c r="CG7659" s="71"/>
      <c r="EK7659" s="160"/>
    </row>
    <row r="7660" spans="78:141">
      <c r="BZ7660" s="14"/>
      <c r="CA7660" s="109"/>
      <c r="CB7660"/>
      <c r="CG7660" s="71"/>
      <c r="EK7660" s="160"/>
    </row>
    <row r="7661" spans="78:141">
      <c r="BZ7661" s="14"/>
      <c r="CA7661" s="109"/>
      <c r="CB7661"/>
      <c r="CG7661" s="71"/>
      <c r="EK7661" s="160"/>
    </row>
    <row r="7662" spans="78:141">
      <c r="BZ7662" s="14"/>
      <c r="CA7662" s="109"/>
      <c r="CB7662"/>
      <c r="CG7662" s="71"/>
      <c r="EK7662" s="160"/>
    </row>
    <row r="7663" spans="78:141">
      <c r="BZ7663" s="14"/>
      <c r="CA7663" s="109"/>
      <c r="CB7663"/>
      <c r="CG7663" s="71"/>
      <c r="EK7663" s="160"/>
    </row>
    <row r="7664" spans="78:141">
      <c r="BZ7664" s="14"/>
      <c r="CA7664" s="109"/>
      <c r="CB7664"/>
      <c r="CG7664" s="71"/>
      <c r="EK7664" s="160"/>
    </row>
    <row r="7665" spans="78:141">
      <c r="BZ7665" s="14"/>
      <c r="CA7665" s="109"/>
      <c r="CB7665"/>
      <c r="CG7665" s="71"/>
      <c r="EK7665" s="160"/>
    </row>
    <row r="7666" spans="78:141">
      <c r="BZ7666" s="14"/>
      <c r="CA7666" s="109"/>
      <c r="CB7666"/>
      <c r="CG7666" s="71"/>
      <c r="EK7666" s="160"/>
    </row>
    <row r="7667" spans="78:141">
      <c r="BZ7667" s="14"/>
      <c r="CA7667" s="109"/>
      <c r="CB7667"/>
      <c r="CG7667" s="71"/>
      <c r="EK7667" s="160"/>
    </row>
    <row r="7668" spans="78:141">
      <c r="BZ7668" s="14"/>
      <c r="CA7668" s="109"/>
      <c r="CB7668"/>
      <c r="CG7668" s="71"/>
      <c r="EK7668" s="160"/>
    </row>
    <row r="7669" spans="78:141">
      <c r="BZ7669" s="14"/>
      <c r="CA7669" s="109"/>
      <c r="CB7669"/>
      <c r="CG7669" s="71"/>
      <c r="EK7669" s="160"/>
    </row>
    <row r="7670" spans="78:141">
      <c r="BZ7670" s="14"/>
      <c r="CA7670" s="109"/>
      <c r="CB7670"/>
      <c r="CG7670" s="71"/>
      <c r="EK7670" s="160"/>
    </row>
    <row r="7671" spans="78:141">
      <c r="BZ7671" s="14"/>
      <c r="CA7671" s="109"/>
      <c r="CB7671"/>
      <c r="CG7671" s="71"/>
      <c r="EK7671" s="160"/>
    </row>
    <row r="7672" spans="78:141">
      <c r="BZ7672" s="14"/>
      <c r="CA7672" s="109"/>
      <c r="CB7672"/>
      <c r="CG7672" s="71"/>
      <c r="EK7672" s="160"/>
    </row>
    <row r="7673" spans="78:141">
      <c r="BZ7673" s="14"/>
      <c r="CA7673" s="109"/>
      <c r="CB7673"/>
      <c r="CG7673" s="71"/>
      <c r="EK7673" s="160"/>
    </row>
    <row r="7674" spans="78:141">
      <c r="BZ7674" s="14"/>
      <c r="CA7674" s="109"/>
      <c r="CB7674"/>
      <c r="CG7674" s="71"/>
      <c r="EK7674" s="160"/>
    </row>
    <row r="7675" spans="78:141">
      <c r="BZ7675" s="14"/>
      <c r="CA7675" s="109"/>
      <c r="CB7675"/>
      <c r="CG7675" s="71"/>
      <c r="EK7675" s="160"/>
    </row>
    <row r="7676" spans="78:141">
      <c r="BZ7676" s="14"/>
      <c r="CA7676" s="109"/>
      <c r="CB7676"/>
      <c r="CG7676" s="71"/>
      <c r="EK7676" s="160"/>
    </row>
    <row r="7677" spans="78:141">
      <c r="BZ7677" s="14"/>
      <c r="CA7677" s="109"/>
      <c r="CB7677"/>
      <c r="CG7677" s="71"/>
      <c r="EK7677" s="160"/>
    </row>
    <row r="7678" spans="78:141">
      <c r="BZ7678" s="14"/>
      <c r="CA7678" s="109"/>
      <c r="CB7678"/>
      <c r="CG7678" s="71"/>
      <c r="EK7678" s="160"/>
    </row>
    <row r="7679" spans="78:141">
      <c r="BZ7679" s="14"/>
      <c r="CA7679" s="109"/>
      <c r="CB7679"/>
      <c r="CG7679" s="71"/>
      <c r="EK7679" s="160"/>
    </row>
    <row r="7680" spans="78:141">
      <c r="BZ7680" s="14"/>
      <c r="CA7680" s="109"/>
      <c r="CB7680"/>
      <c r="CG7680" s="71"/>
      <c r="EK7680" s="160"/>
    </row>
    <row r="7681" spans="78:141">
      <c r="BZ7681" s="14"/>
      <c r="CA7681" s="109"/>
      <c r="CB7681"/>
      <c r="CG7681" s="71"/>
      <c r="EK7681" s="160"/>
    </row>
    <row r="7682" spans="78:141">
      <c r="BZ7682" s="14"/>
      <c r="CA7682" s="109"/>
      <c r="CB7682"/>
      <c r="CG7682" s="71"/>
      <c r="EK7682" s="160"/>
    </row>
    <row r="7683" spans="78:141">
      <c r="BZ7683" s="14"/>
      <c r="CA7683" s="109"/>
      <c r="CB7683"/>
      <c r="CG7683" s="71"/>
      <c r="EK7683" s="160"/>
    </row>
    <row r="7684" spans="78:141">
      <c r="BZ7684" s="14"/>
      <c r="CA7684" s="109"/>
      <c r="CB7684"/>
      <c r="CG7684" s="71"/>
      <c r="EK7684" s="160"/>
    </row>
    <row r="7685" spans="78:141">
      <c r="BZ7685" s="14"/>
      <c r="CA7685" s="109"/>
      <c r="CB7685"/>
      <c r="CG7685" s="71"/>
      <c r="EK7685" s="160"/>
    </row>
    <row r="7686" spans="78:141">
      <c r="BZ7686" s="14"/>
      <c r="CA7686" s="109"/>
      <c r="CB7686"/>
      <c r="CG7686" s="71"/>
      <c r="EK7686" s="160"/>
    </row>
    <row r="7687" spans="78:141">
      <c r="BZ7687" s="14"/>
      <c r="CA7687" s="109"/>
      <c r="CB7687"/>
      <c r="CG7687" s="71"/>
      <c r="EK7687" s="160"/>
    </row>
    <row r="7688" spans="78:141">
      <c r="BZ7688" s="14"/>
      <c r="CA7688" s="109"/>
      <c r="CB7688"/>
      <c r="CG7688" s="71"/>
      <c r="EK7688" s="160"/>
    </row>
    <row r="7689" spans="78:141">
      <c r="BZ7689" s="14"/>
      <c r="CA7689" s="109"/>
      <c r="CB7689"/>
      <c r="CG7689" s="71"/>
      <c r="EK7689" s="160"/>
    </row>
    <row r="7690" spans="78:141">
      <c r="BZ7690" s="14"/>
      <c r="CA7690" s="109"/>
      <c r="CB7690"/>
      <c r="CG7690" s="71"/>
      <c r="EK7690" s="160"/>
    </row>
    <row r="7691" spans="78:141">
      <c r="BZ7691" s="14"/>
      <c r="CA7691" s="109"/>
      <c r="CB7691"/>
      <c r="CG7691" s="71"/>
      <c r="EK7691" s="160"/>
    </row>
    <row r="7692" spans="78:141">
      <c r="BZ7692" s="14"/>
      <c r="CA7692" s="109"/>
      <c r="CB7692"/>
      <c r="CG7692" s="71"/>
      <c r="EK7692" s="160"/>
    </row>
    <row r="7693" spans="78:141">
      <c r="BZ7693" s="14"/>
      <c r="CA7693" s="109"/>
      <c r="CB7693"/>
      <c r="CG7693" s="71"/>
      <c r="EK7693" s="160"/>
    </row>
    <row r="7694" spans="78:141">
      <c r="BZ7694" s="14"/>
      <c r="CA7694" s="109"/>
      <c r="CB7694"/>
      <c r="CG7694" s="71"/>
      <c r="EK7694" s="160"/>
    </row>
    <row r="7695" spans="78:141">
      <c r="BZ7695" s="14"/>
      <c r="CA7695" s="109"/>
      <c r="CB7695"/>
      <c r="CG7695" s="71"/>
      <c r="EK7695" s="160"/>
    </row>
    <row r="7696" spans="78:141">
      <c r="BZ7696" s="14"/>
      <c r="CA7696" s="109"/>
      <c r="CB7696"/>
      <c r="CG7696" s="71"/>
      <c r="EK7696" s="160"/>
    </row>
    <row r="7697" spans="78:141">
      <c r="BZ7697" s="14"/>
      <c r="CA7697" s="109"/>
      <c r="CB7697"/>
      <c r="CG7697" s="71"/>
      <c r="EK7697" s="160"/>
    </row>
    <row r="7698" spans="78:141">
      <c r="BZ7698" s="14"/>
      <c r="CA7698" s="109"/>
      <c r="CB7698"/>
      <c r="CG7698" s="71"/>
      <c r="EK7698" s="160"/>
    </row>
    <row r="7699" spans="78:141">
      <c r="BZ7699" s="14"/>
      <c r="CA7699" s="109"/>
      <c r="CB7699"/>
      <c r="CG7699" s="71"/>
      <c r="EK7699" s="160"/>
    </row>
    <row r="7700" spans="78:141">
      <c r="BZ7700" s="14"/>
      <c r="CA7700" s="109"/>
      <c r="CB7700"/>
      <c r="CG7700" s="71"/>
      <c r="EK7700" s="160"/>
    </row>
    <row r="7701" spans="78:141">
      <c r="BZ7701" s="14"/>
      <c r="CA7701" s="109"/>
      <c r="CB7701"/>
      <c r="CG7701" s="71"/>
      <c r="EK7701" s="160"/>
    </row>
    <row r="7702" spans="78:141">
      <c r="BZ7702" s="14"/>
      <c r="CA7702" s="109"/>
      <c r="CB7702"/>
      <c r="CG7702" s="71"/>
      <c r="EK7702" s="160"/>
    </row>
    <row r="7703" spans="78:141">
      <c r="BZ7703" s="14"/>
      <c r="CA7703" s="109"/>
      <c r="CB7703"/>
      <c r="CG7703" s="71"/>
      <c r="EK7703" s="160"/>
    </row>
    <row r="7704" spans="78:141">
      <c r="BZ7704" s="14"/>
      <c r="CA7704" s="109"/>
      <c r="CB7704"/>
      <c r="CG7704" s="71"/>
      <c r="EK7704" s="160"/>
    </row>
    <row r="7705" spans="78:141">
      <c r="BZ7705" s="14"/>
      <c r="CA7705" s="109"/>
      <c r="CB7705"/>
      <c r="CG7705" s="71"/>
      <c r="EK7705" s="160"/>
    </row>
    <row r="7706" spans="78:141">
      <c r="BZ7706" s="14"/>
      <c r="CA7706" s="109"/>
      <c r="CB7706"/>
      <c r="CG7706" s="71"/>
      <c r="EK7706" s="160"/>
    </row>
    <row r="7707" spans="78:141">
      <c r="BZ7707" s="14"/>
      <c r="CA7707" s="109"/>
      <c r="CB7707"/>
      <c r="CG7707" s="71"/>
      <c r="EK7707" s="160"/>
    </row>
    <row r="7708" spans="78:141">
      <c r="BZ7708" s="14"/>
      <c r="CA7708" s="109"/>
      <c r="CB7708"/>
      <c r="CG7708" s="71"/>
      <c r="EK7708" s="160"/>
    </row>
    <row r="7709" spans="78:141">
      <c r="BZ7709" s="14"/>
      <c r="CA7709" s="109"/>
      <c r="CB7709"/>
      <c r="CG7709" s="71"/>
      <c r="EK7709" s="160"/>
    </row>
    <row r="7710" spans="78:141">
      <c r="BZ7710" s="14"/>
      <c r="CA7710" s="109"/>
      <c r="CB7710"/>
      <c r="CG7710" s="71"/>
      <c r="EK7710" s="160"/>
    </row>
    <row r="7711" spans="78:141">
      <c r="BZ7711" s="14"/>
      <c r="CA7711" s="109"/>
      <c r="CB7711"/>
      <c r="CG7711" s="71"/>
      <c r="EK7711" s="160"/>
    </row>
    <row r="7712" spans="78:141">
      <c r="BZ7712" s="14"/>
      <c r="CA7712" s="109"/>
      <c r="CB7712"/>
      <c r="CG7712" s="71"/>
      <c r="EK7712" s="160"/>
    </row>
    <row r="7713" spans="78:141">
      <c r="BZ7713" s="14"/>
      <c r="CA7713" s="109"/>
      <c r="CB7713"/>
      <c r="CG7713" s="71"/>
      <c r="EK7713" s="160"/>
    </row>
    <row r="7714" spans="78:141">
      <c r="BZ7714" s="14"/>
      <c r="CA7714" s="109"/>
      <c r="CB7714"/>
      <c r="CG7714" s="71"/>
      <c r="EK7714" s="160"/>
    </row>
    <row r="7715" spans="78:141">
      <c r="BZ7715" s="14"/>
      <c r="CA7715" s="109"/>
      <c r="CB7715"/>
      <c r="CG7715" s="71"/>
      <c r="EK7715" s="160"/>
    </row>
    <row r="7716" spans="78:141">
      <c r="BZ7716" s="14"/>
      <c r="CA7716" s="109"/>
      <c r="CB7716"/>
      <c r="CG7716" s="71"/>
      <c r="EK7716" s="160"/>
    </row>
    <row r="7717" spans="78:141">
      <c r="BZ7717" s="14"/>
      <c r="CA7717" s="109"/>
      <c r="CB7717"/>
      <c r="CG7717" s="71"/>
      <c r="EK7717" s="160"/>
    </row>
    <row r="7718" spans="78:141">
      <c r="BZ7718" s="14"/>
      <c r="CA7718" s="109"/>
      <c r="CB7718"/>
      <c r="CG7718" s="71"/>
      <c r="EK7718" s="160"/>
    </row>
    <row r="7719" spans="78:141">
      <c r="BZ7719" s="14"/>
      <c r="CA7719" s="109"/>
      <c r="CB7719"/>
      <c r="CG7719" s="71"/>
      <c r="EK7719" s="160"/>
    </row>
    <row r="7720" spans="78:141">
      <c r="BZ7720" s="14"/>
      <c r="CA7720" s="109"/>
      <c r="CB7720"/>
      <c r="CG7720" s="71"/>
      <c r="EK7720" s="160"/>
    </row>
    <row r="7721" spans="78:141">
      <c r="BZ7721" s="14"/>
      <c r="CA7721" s="109"/>
      <c r="CB7721"/>
      <c r="CG7721" s="71"/>
      <c r="EK7721" s="160"/>
    </row>
    <row r="7722" spans="78:141">
      <c r="BZ7722" s="14"/>
      <c r="CA7722" s="109"/>
      <c r="CB7722"/>
      <c r="CG7722" s="71"/>
      <c r="EK7722" s="160"/>
    </row>
    <row r="7723" spans="78:141">
      <c r="BZ7723" s="14"/>
      <c r="CA7723" s="109"/>
      <c r="CB7723"/>
      <c r="CG7723" s="71"/>
      <c r="EK7723" s="160"/>
    </row>
    <row r="7724" spans="78:141">
      <c r="BZ7724" s="14"/>
      <c r="CA7724" s="109"/>
      <c r="CB7724"/>
      <c r="CG7724" s="71"/>
      <c r="EK7724" s="160"/>
    </row>
    <row r="7725" spans="78:141">
      <c r="BZ7725" s="14"/>
      <c r="CA7725" s="109"/>
      <c r="CB7725"/>
      <c r="CG7725" s="71"/>
      <c r="EK7725" s="160"/>
    </row>
    <row r="7726" spans="78:141">
      <c r="BZ7726" s="14"/>
      <c r="CA7726" s="109"/>
      <c r="CB7726"/>
      <c r="CG7726" s="71"/>
      <c r="EK7726" s="160"/>
    </row>
    <row r="7727" spans="78:141">
      <c r="BZ7727" s="14"/>
      <c r="CA7727" s="109"/>
      <c r="CB7727"/>
      <c r="CG7727" s="71"/>
      <c r="EK7727" s="160"/>
    </row>
    <row r="7728" spans="78:141">
      <c r="BZ7728" s="14"/>
      <c r="CA7728" s="109"/>
      <c r="CB7728"/>
      <c r="CG7728" s="71"/>
      <c r="EK7728" s="160"/>
    </row>
    <row r="7729" spans="78:141">
      <c r="BZ7729" s="14"/>
      <c r="CA7729" s="109"/>
      <c r="CB7729"/>
      <c r="CG7729" s="71"/>
      <c r="EK7729" s="160"/>
    </row>
    <row r="7730" spans="78:141">
      <c r="BZ7730" s="14"/>
      <c r="CA7730" s="109"/>
      <c r="CB7730"/>
      <c r="CG7730" s="71"/>
      <c r="EK7730" s="160"/>
    </row>
    <row r="7731" spans="78:141">
      <c r="BZ7731" s="14"/>
      <c r="CA7731" s="109"/>
      <c r="CB7731"/>
      <c r="CG7731" s="71"/>
      <c r="EK7731" s="160"/>
    </row>
    <row r="7732" spans="78:141">
      <c r="BZ7732" s="14"/>
      <c r="CA7732" s="109"/>
      <c r="CB7732"/>
      <c r="CG7732" s="71"/>
      <c r="EK7732" s="160"/>
    </row>
    <row r="7733" spans="78:141">
      <c r="BZ7733" s="14"/>
      <c r="CA7733" s="109"/>
      <c r="CB7733"/>
      <c r="CG7733" s="71"/>
      <c r="EK7733" s="160"/>
    </row>
    <row r="7734" spans="78:141">
      <c r="BZ7734" s="14"/>
      <c r="CA7734" s="109"/>
      <c r="CB7734"/>
      <c r="CG7734" s="71"/>
      <c r="EK7734" s="160"/>
    </row>
    <row r="7735" spans="78:141">
      <c r="BZ7735" s="14"/>
      <c r="CA7735" s="109"/>
      <c r="CB7735"/>
      <c r="CG7735" s="71"/>
      <c r="EK7735" s="160"/>
    </row>
    <row r="7736" spans="78:141">
      <c r="BZ7736" s="14"/>
      <c r="CA7736" s="109"/>
      <c r="CB7736"/>
      <c r="CG7736" s="71"/>
      <c r="EK7736" s="160"/>
    </row>
    <row r="7737" spans="78:141">
      <c r="BZ7737" s="14"/>
      <c r="CA7737" s="109"/>
      <c r="CB7737"/>
      <c r="CG7737" s="71"/>
      <c r="EK7737" s="160"/>
    </row>
    <row r="7738" spans="78:141">
      <c r="BZ7738" s="14"/>
      <c r="CA7738" s="109"/>
      <c r="CB7738"/>
      <c r="CG7738" s="71"/>
      <c r="EK7738" s="160"/>
    </row>
    <row r="7739" spans="78:141">
      <c r="BZ7739" s="14"/>
      <c r="CA7739" s="109"/>
      <c r="CB7739"/>
      <c r="CG7739" s="71"/>
      <c r="EK7739" s="160"/>
    </row>
    <row r="7740" spans="78:141">
      <c r="BZ7740" s="14"/>
      <c r="CA7740" s="109"/>
      <c r="CB7740"/>
      <c r="CG7740" s="71"/>
      <c r="EK7740" s="160"/>
    </row>
    <row r="7741" spans="78:141">
      <c r="BZ7741" s="14"/>
      <c r="CA7741" s="109"/>
      <c r="CB7741"/>
      <c r="CG7741" s="71"/>
      <c r="EK7741" s="160"/>
    </row>
    <row r="7742" spans="78:141">
      <c r="BZ7742" s="14"/>
      <c r="CA7742" s="109"/>
      <c r="CB7742"/>
      <c r="CG7742" s="71"/>
      <c r="EK7742" s="160"/>
    </row>
    <row r="7743" spans="78:141">
      <c r="BZ7743" s="14"/>
      <c r="CA7743" s="109"/>
      <c r="CB7743"/>
      <c r="CG7743" s="71"/>
      <c r="EK7743" s="160"/>
    </row>
    <row r="7744" spans="78:141">
      <c r="BZ7744" s="14"/>
      <c r="CA7744" s="109"/>
      <c r="CB7744"/>
      <c r="CG7744" s="71"/>
      <c r="EK7744" s="160"/>
    </row>
    <row r="7745" spans="78:141">
      <c r="BZ7745" s="14"/>
      <c r="CA7745" s="109"/>
      <c r="CB7745"/>
      <c r="CG7745" s="71"/>
      <c r="EK7745" s="160"/>
    </row>
    <row r="7746" spans="78:141">
      <c r="BZ7746" s="14"/>
      <c r="CA7746" s="109"/>
      <c r="CB7746"/>
      <c r="CG7746" s="71"/>
      <c r="EK7746" s="160"/>
    </row>
    <row r="7747" spans="78:141">
      <c r="BZ7747" s="14"/>
      <c r="CA7747" s="109"/>
      <c r="CB7747"/>
      <c r="CG7747" s="71"/>
      <c r="EK7747" s="160"/>
    </row>
    <row r="7748" spans="78:141">
      <c r="BZ7748" s="14"/>
      <c r="CA7748" s="109"/>
      <c r="CB7748"/>
      <c r="CG7748" s="71"/>
      <c r="EK7748" s="160"/>
    </row>
    <row r="7749" spans="78:141">
      <c r="BZ7749" s="14"/>
      <c r="CA7749" s="109"/>
      <c r="CB7749"/>
      <c r="CG7749" s="71"/>
      <c r="EK7749" s="160"/>
    </row>
    <row r="7750" spans="78:141">
      <c r="BZ7750" s="14"/>
      <c r="CA7750" s="109"/>
      <c r="CB7750"/>
      <c r="CG7750" s="71"/>
      <c r="EK7750" s="160"/>
    </row>
    <row r="7751" spans="78:141">
      <c r="BZ7751" s="14"/>
      <c r="CA7751" s="109"/>
      <c r="CB7751"/>
      <c r="CG7751" s="71"/>
      <c r="EK7751" s="160"/>
    </row>
    <row r="7752" spans="78:141">
      <c r="BZ7752" s="14"/>
      <c r="CA7752" s="109"/>
      <c r="CB7752"/>
      <c r="CG7752" s="71"/>
      <c r="EK7752" s="160"/>
    </row>
    <row r="7753" spans="78:141">
      <c r="BZ7753" s="14"/>
      <c r="CA7753" s="109"/>
      <c r="CB7753"/>
      <c r="CG7753" s="71"/>
      <c r="EK7753" s="160"/>
    </row>
    <row r="7754" spans="78:141">
      <c r="BZ7754" s="14"/>
      <c r="CA7754" s="109"/>
      <c r="CB7754"/>
      <c r="CG7754" s="71"/>
      <c r="EK7754" s="160"/>
    </row>
    <row r="7755" spans="78:141">
      <c r="BZ7755" s="14"/>
      <c r="CA7755" s="109"/>
      <c r="CB7755"/>
      <c r="CG7755" s="71"/>
      <c r="EK7755" s="160"/>
    </row>
    <row r="7756" spans="78:141">
      <c r="BZ7756" s="14"/>
      <c r="CA7756" s="109"/>
      <c r="CB7756"/>
      <c r="CG7756" s="71"/>
      <c r="EK7756" s="160"/>
    </row>
    <row r="7757" spans="78:141">
      <c r="BZ7757" s="14"/>
      <c r="CA7757" s="109"/>
      <c r="CB7757"/>
      <c r="CG7757" s="71"/>
      <c r="EK7757" s="160"/>
    </row>
    <row r="7758" spans="78:141">
      <c r="BZ7758" s="14"/>
      <c r="CA7758" s="109"/>
      <c r="CB7758"/>
      <c r="CG7758" s="71"/>
      <c r="EK7758" s="160"/>
    </row>
    <row r="7759" spans="78:141">
      <c r="BZ7759" s="14"/>
      <c r="CA7759" s="109"/>
      <c r="CB7759"/>
      <c r="CG7759" s="71"/>
      <c r="EK7759" s="160"/>
    </row>
    <row r="7760" spans="78:141">
      <c r="BZ7760" s="14"/>
      <c r="CA7760" s="109"/>
      <c r="CB7760"/>
      <c r="CG7760" s="71"/>
      <c r="EK7760" s="160"/>
    </row>
    <row r="7761" spans="78:141">
      <c r="BZ7761" s="14"/>
      <c r="CA7761" s="109"/>
      <c r="CB7761"/>
      <c r="CG7761" s="71"/>
      <c r="EK7761" s="160"/>
    </row>
    <row r="7762" spans="78:141">
      <c r="BZ7762" s="14"/>
      <c r="CA7762" s="109"/>
      <c r="CB7762"/>
      <c r="CG7762" s="71"/>
      <c r="EK7762" s="160"/>
    </row>
    <row r="7763" spans="78:141">
      <c r="BZ7763" s="14"/>
      <c r="CA7763" s="109"/>
      <c r="CB7763"/>
      <c r="CG7763" s="71"/>
      <c r="EK7763" s="160"/>
    </row>
    <row r="7764" spans="78:141">
      <c r="BZ7764" s="14"/>
      <c r="CA7764" s="109"/>
      <c r="CB7764"/>
      <c r="CG7764" s="71"/>
      <c r="EK7764" s="160"/>
    </row>
    <row r="7765" spans="78:141">
      <c r="BZ7765" s="14"/>
      <c r="CA7765" s="109"/>
      <c r="CB7765"/>
      <c r="CG7765" s="71"/>
      <c r="EK7765" s="160"/>
    </row>
    <row r="7766" spans="78:141">
      <c r="BZ7766" s="14"/>
      <c r="CA7766" s="109"/>
      <c r="CB7766"/>
      <c r="CG7766" s="71"/>
      <c r="EK7766" s="160"/>
    </row>
    <row r="7767" spans="78:141">
      <c r="BZ7767" s="14"/>
      <c r="CA7767" s="109"/>
      <c r="CB7767"/>
      <c r="CG7767" s="71"/>
      <c r="EK7767" s="160"/>
    </row>
    <row r="7768" spans="78:141">
      <c r="BZ7768" s="14"/>
      <c r="CA7768" s="109"/>
      <c r="CB7768"/>
      <c r="CG7768" s="71"/>
      <c r="EK7768" s="160"/>
    </row>
    <row r="7769" spans="78:141">
      <c r="BZ7769" s="14"/>
      <c r="CA7769" s="109"/>
      <c r="CB7769"/>
      <c r="CG7769" s="71"/>
      <c r="EK7769" s="160"/>
    </row>
    <row r="7770" spans="78:141">
      <c r="BZ7770" s="14"/>
      <c r="CA7770" s="109"/>
      <c r="CB7770"/>
      <c r="CG7770" s="71"/>
      <c r="EK7770" s="160"/>
    </row>
    <row r="7771" spans="78:141">
      <c r="BZ7771" s="14"/>
      <c r="CA7771" s="109"/>
      <c r="CB7771"/>
      <c r="CG7771" s="71"/>
      <c r="EK7771" s="160"/>
    </row>
    <row r="7772" spans="78:141">
      <c r="BZ7772" s="14"/>
      <c r="CA7772" s="109"/>
      <c r="CB7772"/>
      <c r="CG7772" s="71"/>
      <c r="EK7772" s="160"/>
    </row>
    <row r="7773" spans="78:141">
      <c r="BZ7773" s="14"/>
      <c r="CA7773" s="109"/>
      <c r="CB7773"/>
      <c r="CG7773" s="71"/>
      <c r="EK7773" s="160"/>
    </row>
    <row r="7774" spans="78:141">
      <c r="BZ7774" s="14"/>
      <c r="CA7774" s="109"/>
      <c r="CB7774"/>
      <c r="CG7774" s="71"/>
      <c r="EK7774" s="160"/>
    </row>
    <row r="7775" spans="78:141">
      <c r="BZ7775" s="14"/>
      <c r="CA7775" s="109"/>
      <c r="CB7775"/>
      <c r="CG7775" s="71"/>
      <c r="EK7775" s="160"/>
    </row>
    <row r="7776" spans="78:141">
      <c r="BZ7776" s="14"/>
      <c r="CA7776" s="109"/>
      <c r="CB7776"/>
      <c r="CG7776" s="71"/>
      <c r="EK7776" s="160"/>
    </row>
    <row r="7777" spans="78:141">
      <c r="BZ7777" s="14"/>
      <c r="CA7777" s="109"/>
      <c r="CB7777"/>
      <c r="CG7777" s="71"/>
      <c r="EK7777" s="160"/>
    </row>
    <row r="7778" spans="78:141">
      <c r="BZ7778" s="14"/>
      <c r="CA7778" s="109"/>
      <c r="CB7778"/>
      <c r="CG7778" s="71"/>
      <c r="EK7778" s="160"/>
    </row>
    <row r="7779" spans="78:141">
      <c r="BZ7779" s="14"/>
      <c r="CA7779" s="109"/>
      <c r="CB7779"/>
      <c r="CG7779" s="71"/>
      <c r="EK7779" s="160"/>
    </row>
    <row r="7780" spans="78:141">
      <c r="BZ7780" s="14"/>
      <c r="CA7780" s="109"/>
      <c r="CB7780"/>
      <c r="CG7780" s="71"/>
      <c r="EK7780" s="160"/>
    </row>
    <row r="7781" spans="78:141">
      <c r="BZ7781" s="14"/>
      <c r="CA7781" s="109"/>
      <c r="CB7781"/>
      <c r="CG7781" s="71"/>
      <c r="EK7781" s="160"/>
    </row>
    <row r="7782" spans="78:141">
      <c r="BZ7782" s="14"/>
      <c r="CA7782" s="109"/>
      <c r="CB7782"/>
      <c r="CG7782" s="71"/>
      <c r="EK7782" s="160"/>
    </row>
    <row r="7783" spans="78:141">
      <c r="BZ7783" s="14"/>
      <c r="CA7783" s="109"/>
      <c r="CB7783"/>
      <c r="CG7783" s="71"/>
      <c r="EK7783" s="160"/>
    </row>
    <row r="7784" spans="78:141">
      <c r="BZ7784" s="14"/>
      <c r="CA7784" s="109"/>
      <c r="CB7784"/>
      <c r="CG7784" s="71"/>
      <c r="EK7784" s="160"/>
    </row>
    <row r="7785" spans="78:141">
      <c r="BZ7785" s="14"/>
      <c r="CA7785" s="109"/>
      <c r="CB7785"/>
      <c r="CG7785" s="71"/>
      <c r="EK7785" s="160"/>
    </row>
    <row r="7786" spans="78:141">
      <c r="BZ7786" s="14"/>
      <c r="CA7786" s="109"/>
      <c r="CB7786"/>
      <c r="CG7786" s="71"/>
      <c r="EK7786" s="160"/>
    </row>
    <row r="7787" spans="78:141">
      <c r="BZ7787" s="14"/>
      <c r="CA7787" s="109"/>
      <c r="CB7787"/>
      <c r="CG7787" s="71"/>
      <c r="EK7787" s="160"/>
    </row>
    <row r="7788" spans="78:141">
      <c r="BZ7788" s="14"/>
      <c r="CA7788" s="109"/>
      <c r="CB7788"/>
      <c r="CG7788" s="71"/>
      <c r="EK7788" s="160"/>
    </row>
    <row r="7789" spans="78:141">
      <c r="BZ7789" s="14"/>
      <c r="CA7789" s="109"/>
      <c r="CB7789"/>
      <c r="CG7789" s="71"/>
      <c r="EK7789" s="160"/>
    </row>
    <row r="7790" spans="78:141">
      <c r="BZ7790" s="14"/>
      <c r="CA7790" s="109"/>
      <c r="CB7790"/>
      <c r="CG7790" s="71"/>
      <c r="EK7790" s="160"/>
    </row>
    <row r="7791" spans="78:141">
      <c r="BZ7791" s="14"/>
      <c r="CA7791" s="109"/>
      <c r="CB7791"/>
      <c r="CG7791" s="71"/>
      <c r="EK7791" s="160"/>
    </row>
    <row r="7792" spans="78:141">
      <c r="BZ7792" s="14"/>
      <c r="CA7792" s="109"/>
      <c r="CB7792"/>
      <c r="CG7792" s="71"/>
      <c r="EK7792" s="160"/>
    </row>
    <row r="7793" spans="78:141">
      <c r="BZ7793" s="14"/>
      <c r="CA7793" s="109"/>
      <c r="CB7793"/>
      <c r="CG7793" s="71"/>
      <c r="EK7793" s="160"/>
    </row>
    <row r="7794" spans="78:141">
      <c r="BZ7794" s="14"/>
      <c r="CA7794" s="109"/>
      <c r="CB7794"/>
      <c r="CG7794" s="71"/>
      <c r="EK7794" s="160"/>
    </row>
    <row r="7795" spans="78:141">
      <c r="BZ7795" s="14"/>
      <c r="CA7795" s="109"/>
      <c r="CB7795"/>
      <c r="CG7795" s="71"/>
      <c r="EK7795" s="160"/>
    </row>
    <row r="7796" spans="78:141">
      <c r="BZ7796" s="14"/>
      <c r="CA7796" s="109"/>
      <c r="CB7796"/>
      <c r="CG7796" s="71"/>
      <c r="EK7796" s="160"/>
    </row>
    <row r="7797" spans="78:141">
      <c r="BZ7797" s="14"/>
      <c r="CA7797" s="109"/>
      <c r="CB7797"/>
      <c r="CG7797" s="71"/>
      <c r="EK7797" s="160"/>
    </row>
    <row r="7798" spans="78:141">
      <c r="BZ7798" s="14"/>
      <c r="CA7798" s="109"/>
      <c r="CB7798"/>
      <c r="CG7798" s="71"/>
      <c r="EK7798" s="160"/>
    </row>
    <row r="7799" spans="78:141">
      <c r="BZ7799" s="14"/>
      <c r="CA7799" s="109"/>
      <c r="CB7799"/>
      <c r="CG7799" s="71"/>
      <c r="EK7799" s="160"/>
    </row>
    <row r="7800" spans="78:141">
      <c r="BZ7800" s="14"/>
      <c r="CA7800" s="109"/>
      <c r="CB7800"/>
      <c r="CG7800" s="71"/>
      <c r="EK7800" s="160"/>
    </row>
    <row r="7801" spans="78:141">
      <c r="BZ7801" s="14"/>
      <c r="CA7801" s="109"/>
      <c r="CB7801"/>
      <c r="CG7801" s="71"/>
      <c r="EK7801" s="160"/>
    </row>
    <row r="7802" spans="78:141">
      <c r="BZ7802" s="14"/>
      <c r="CA7802" s="109"/>
      <c r="CB7802"/>
      <c r="CG7802" s="71"/>
      <c r="EK7802" s="160"/>
    </row>
    <row r="7803" spans="78:141">
      <c r="BZ7803" s="14"/>
      <c r="CA7803" s="109"/>
      <c r="CB7803"/>
      <c r="CG7803" s="71"/>
      <c r="EK7803" s="160"/>
    </row>
    <row r="7804" spans="78:141">
      <c r="BZ7804" s="14"/>
      <c r="CA7804" s="109"/>
      <c r="CB7804"/>
      <c r="CG7804" s="71"/>
      <c r="EK7804" s="160"/>
    </row>
    <row r="7805" spans="78:141">
      <c r="BZ7805" s="14"/>
      <c r="CA7805" s="109"/>
      <c r="CB7805"/>
      <c r="CG7805" s="71"/>
      <c r="EK7805" s="160"/>
    </row>
    <row r="7806" spans="78:141">
      <c r="BZ7806" s="14"/>
      <c r="CA7806" s="109"/>
      <c r="CB7806"/>
      <c r="CG7806" s="71"/>
      <c r="EK7806" s="160"/>
    </row>
    <row r="7807" spans="78:141">
      <c r="BZ7807" s="14"/>
      <c r="CA7807" s="109"/>
      <c r="CB7807"/>
      <c r="CG7807" s="71"/>
      <c r="EK7807" s="160"/>
    </row>
    <row r="7808" spans="78:141">
      <c r="BZ7808" s="14"/>
      <c r="CA7808" s="109"/>
      <c r="CB7808"/>
      <c r="CG7808" s="71"/>
      <c r="EK7808" s="160"/>
    </row>
    <row r="7809" spans="78:141">
      <c r="BZ7809" s="14"/>
      <c r="CA7809" s="109"/>
      <c r="CB7809"/>
      <c r="CG7809" s="71"/>
      <c r="EK7809" s="160"/>
    </row>
    <row r="7810" spans="78:141">
      <c r="BZ7810" s="14"/>
      <c r="CA7810" s="109"/>
      <c r="CB7810"/>
      <c r="CG7810" s="71"/>
      <c r="EK7810" s="160"/>
    </row>
    <row r="7811" spans="78:141">
      <c r="BZ7811" s="14"/>
      <c r="CA7811" s="109"/>
      <c r="CB7811"/>
      <c r="CG7811" s="71"/>
      <c r="EK7811" s="160"/>
    </row>
    <row r="7812" spans="78:141">
      <c r="BZ7812" s="14"/>
      <c r="CA7812" s="109"/>
      <c r="CB7812"/>
      <c r="CG7812" s="71"/>
      <c r="EK7812" s="160"/>
    </row>
    <row r="7813" spans="78:141">
      <c r="BZ7813" s="14"/>
      <c r="CA7813" s="109"/>
      <c r="CB7813"/>
      <c r="CG7813" s="71"/>
      <c r="EK7813" s="160"/>
    </row>
    <row r="7814" spans="78:141">
      <c r="BZ7814" s="14"/>
      <c r="CA7814" s="109"/>
      <c r="CB7814"/>
      <c r="CG7814" s="71"/>
      <c r="EK7814" s="160"/>
    </row>
    <row r="7815" spans="78:141">
      <c r="BZ7815" s="14"/>
      <c r="CA7815" s="109"/>
      <c r="CB7815"/>
      <c r="CG7815" s="71"/>
      <c r="EK7815" s="160"/>
    </row>
    <row r="7816" spans="78:141">
      <c r="BZ7816" s="14"/>
      <c r="CA7816" s="109"/>
      <c r="CB7816"/>
      <c r="CG7816" s="71"/>
      <c r="EK7816" s="160"/>
    </row>
    <row r="7817" spans="78:141">
      <c r="BZ7817" s="14"/>
      <c r="CA7817" s="109"/>
      <c r="CB7817"/>
      <c r="CG7817" s="71"/>
      <c r="EK7817" s="160"/>
    </row>
    <row r="7818" spans="78:141">
      <c r="BZ7818" s="14"/>
      <c r="CA7818" s="109"/>
      <c r="CB7818"/>
      <c r="CG7818" s="71"/>
      <c r="EK7818" s="160"/>
    </row>
    <row r="7819" spans="78:141">
      <c r="BZ7819" s="14"/>
      <c r="CA7819" s="109"/>
      <c r="CB7819"/>
      <c r="CG7819" s="71"/>
      <c r="EK7819" s="160"/>
    </row>
    <row r="7820" spans="78:141">
      <c r="BZ7820" s="14"/>
      <c r="CA7820" s="109"/>
      <c r="CB7820"/>
      <c r="CG7820" s="71"/>
      <c r="EK7820" s="160"/>
    </row>
    <row r="7821" spans="78:141">
      <c r="BZ7821" s="14"/>
      <c r="CA7821" s="109"/>
      <c r="CB7821"/>
      <c r="CG7821" s="71"/>
      <c r="EK7821" s="160"/>
    </row>
    <row r="7822" spans="78:141">
      <c r="BZ7822" s="14"/>
      <c r="CA7822" s="109"/>
      <c r="CB7822"/>
      <c r="CG7822" s="71"/>
      <c r="EK7822" s="160"/>
    </row>
    <row r="7823" spans="78:141">
      <c r="BZ7823" s="14"/>
      <c r="CA7823" s="109"/>
      <c r="CB7823"/>
      <c r="CG7823" s="71"/>
      <c r="EK7823" s="160"/>
    </row>
    <row r="7824" spans="78:141">
      <c r="BZ7824" s="14"/>
      <c r="CA7824" s="109"/>
      <c r="CB7824"/>
      <c r="CG7824" s="71"/>
      <c r="EK7824" s="160"/>
    </row>
    <row r="7825" spans="78:141">
      <c r="BZ7825" s="14"/>
      <c r="CA7825" s="109"/>
      <c r="CB7825"/>
      <c r="CG7825" s="71"/>
      <c r="EK7825" s="160"/>
    </row>
    <row r="7826" spans="78:141">
      <c r="BZ7826" s="14"/>
      <c r="CA7826" s="109"/>
      <c r="CB7826"/>
      <c r="CG7826" s="71"/>
      <c r="EK7826" s="160"/>
    </row>
    <row r="7827" spans="78:141">
      <c r="BZ7827" s="14"/>
      <c r="CA7827" s="109"/>
      <c r="CB7827"/>
      <c r="CG7827" s="71"/>
      <c r="EK7827" s="160"/>
    </row>
    <row r="7828" spans="78:141">
      <c r="BZ7828" s="14"/>
      <c r="CA7828" s="109"/>
      <c r="CB7828"/>
      <c r="CG7828" s="71"/>
      <c r="EK7828" s="160"/>
    </row>
    <row r="7829" spans="78:141">
      <c r="BZ7829" s="14"/>
      <c r="CA7829" s="109"/>
      <c r="CB7829"/>
      <c r="CG7829" s="71"/>
      <c r="EK7829" s="160"/>
    </row>
    <row r="7830" spans="78:141">
      <c r="BZ7830" s="14"/>
      <c r="CA7830" s="109"/>
      <c r="CB7830"/>
      <c r="CG7830" s="71"/>
      <c r="EK7830" s="160"/>
    </row>
    <row r="7831" spans="78:141">
      <c r="BZ7831" s="14"/>
      <c r="CA7831" s="109"/>
      <c r="CB7831"/>
      <c r="CG7831" s="71"/>
      <c r="EK7831" s="160"/>
    </row>
    <row r="7832" spans="78:141">
      <c r="BZ7832" s="14"/>
      <c r="CA7832" s="109"/>
      <c r="CB7832"/>
      <c r="CG7832" s="71"/>
      <c r="EK7832" s="160"/>
    </row>
    <row r="7833" spans="78:141">
      <c r="BZ7833" s="14"/>
      <c r="CA7833" s="109"/>
      <c r="CB7833"/>
      <c r="CG7833" s="71"/>
      <c r="EK7833" s="160"/>
    </row>
    <row r="7834" spans="78:141">
      <c r="BZ7834" s="14"/>
      <c r="CA7834" s="109"/>
      <c r="CB7834"/>
      <c r="CG7834" s="71"/>
      <c r="EK7834" s="160"/>
    </row>
    <row r="7835" spans="78:141">
      <c r="BZ7835" s="14"/>
      <c r="CA7835" s="109"/>
      <c r="CB7835"/>
      <c r="CG7835" s="71"/>
      <c r="EK7835" s="160"/>
    </row>
    <row r="7836" spans="78:141">
      <c r="BZ7836" s="14"/>
      <c r="CA7836" s="109"/>
      <c r="CB7836"/>
      <c r="CG7836" s="71"/>
      <c r="EK7836" s="160"/>
    </row>
    <row r="7837" spans="78:141">
      <c r="BZ7837" s="14"/>
      <c r="CA7837" s="109"/>
      <c r="CB7837"/>
      <c r="CG7837" s="71"/>
      <c r="EK7837" s="160"/>
    </row>
    <row r="7838" spans="78:141">
      <c r="BZ7838" s="14"/>
      <c r="CA7838" s="109"/>
      <c r="CB7838"/>
      <c r="CG7838" s="71"/>
      <c r="EK7838" s="160"/>
    </row>
    <row r="7839" spans="78:141">
      <c r="BZ7839" s="14"/>
      <c r="CA7839" s="109"/>
      <c r="CB7839"/>
      <c r="CG7839" s="71"/>
      <c r="EK7839" s="160"/>
    </row>
    <row r="7840" spans="78:141">
      <c r="BZ7840" s="14"/>
      <c r="CA7840" s="109"/>
      <c r="CB7840"/>
      <c r="CG7840" s="71"/>
      <c r="EK7840" s="160"/>
    </row>
    <row r="7841" spans="78:141">
      <c r="BZ7841" s="14"/>
      <c r="CA7841" s="109"/>
      <c r="CB7841"/>
      <c r="CG7841" s="71"/>
      <c r="EK7841" s="160"/>
    </row>
    <row r="7842" spans="78:141">
      <c r="BZ7842" s="14"/>
      <c r="CA7842" s="109"/>
      <c r="CB7842"/>
      <c r="CG7842" s="71"/>
      <c r="EK7842" s="160"/>
    </row>
    <row r="7843" spans="78:141">
      <c r="BZ7843" s="14"/>
      <c r="CA7843" s="109"/>
      <c r="CB7843"/>
      <c r="CG7843" s="71"/>
      <c r="EK7843" s="160"/>
    </row>
    <row r="7844" spans="78:141">
      <c r="BZ7844" s="14"/>
      <c r="CA7844" s="109"/>
      <c r="CB7844"/>
      <c r="CG7844" s="71"/>
      <c r="EK7844" s="160"/>
    </row>
    <row r="7845" spans="78:141">
      <c r="BZ7845" s="14"/>
      <c r="CA7845" s="109"/>
      <c r="CB7845"/>
      <c r="CG7845" s="71"/>
      <c r="EK7845" s="160"/>
    </row>
    <row r="7846" spans="78:141">
      <c r="BZ7846" s="14"/>
      <c r="CA7846" s="109"/>
      <c r="CB7846"/>
      <c r="CG7846" s="71"/>
      <c r="EK7846" s="160"/>
    </row>
    <row r="7847" spans="78:141">
      <c r="BZ7847" s="14"/>
      <c r="CA7847" s="109"/>
      <c r="CB7847"/>
      <c r="CG7847" s="71"/>
      <c r="EK7847" s="160"/>
    </row>
    <row r="7848" spans="78:141">
      <c r="BZ7848" s="14"/>
      <c r="CA7848" s="109"/>
      <c r="CB7848"/>
      <c r="CG7848" s="71"/>
      <c r="EK7848" s="160"/>
    </row>
    <row r="7849" spans="78:141">
      <c r="BZ7849" s="14"/>
      <c r="CA7849" s="109"/>
      <c r="CB7849"/>
      <c r="CG7849" s="71"/>
      <c r="EK7849" s="160"/>
    </row>
    <row r="7850" spans="78:141">
      <c r="BZ7850" s="14"/>
      <c r="CA7850" s="109"/>
      <c r="CB7850"/>
      <c r="CG7850" s="71"/>
      <c r="EK7850" s="160"/>
    </row>
    <row r="7851" spans="78:141">
      <c r="BZ7851" s="14"/>
      <c r="CA7851" s="109"/>
      <c r="CB7851"/>
      <c r="CG7851" s="71"/>
      <c r="EK7851" s="160"/>
    </row>
    <row r="7852" spans="78:141">
      <c r="BZ7852" s="14"/>
      <c r="CA7852" s="109"/>
      <c r="CB7852"/>
      <c r="CG7852" s="71"/>
      <c r="EK7852" s="160"/>
    </row>
    <row r="7853" spans="78:141">
      <c r="BZ7853" s="14"/>
      <c r="CA7853" s="109"/>
      <c r="CB7853"/>
      <c r="CG7853" s="71"/>
      <c r="EK7853" s="160"/>
    </row>
    <row r="7854" spans="78:141">
      <c r="BZ7854" s="14"/>
      <c r="CA7854" s="109"/>
      <c r="CB7854"/>
      <c r="CG7854" s="71"/>
      <c r="EK7854" s="160"/>
    </row>
    <row r="7855" spans="78:141">
      <c r="BZ7855" s="14"/>
      <c r="CA7855" s="109"/>
      <c r="CB7855"/>
      <c r="CG7855" s="71"/>
      <c r="EK7855" s="160"/>
    </row>
    <row r="7856" spans="78:141">
      <c r="BZ7856" s="14"/>
      <c r="CA7856" s="109"/>
      <c r="CB7856"/>
      <c r="CG7856" s="71"/>
      <c r="EK7856" s="160"/>
    </row>
    <row r="7857" spans="78:141">
      <c r="BZ7857" s="14"/>
      <c r="CA7857" s="109"/>
      <c r="CB7857"/>
      <c r="CG7857" s="71"/>
      <c r="EK7857" s="160"/>
    </row>
    <row r="7858" spans="78:141">
      <c r="BZ7858" s="14"/>
      <c r="CA7858" s="109"/>
      <c r="CB7858"/>
      <c r="CG7858" s="71"/>
      <c r="EK7858" s="160"/>
    </row>
    <row r="7859" spans="78:141">
      <c r="BZ7859" s="14"/>
      <c r="CA7859" s="109"/>
      <c r="CB7859"/>
      <c r="CG7859" s="71"/>
      <c r="EK7859" s="160"/>
    </row>
    <row r="7860" spans="78:141">
      <c r="BZ7860" s="14"/>
      <c r="CA7860" s="109"/>
      <c r="CB7860"/>
      <c r="CG7860" s="71"/>
      <c r="EK7860" s="160"/>
    </row>
    <row r="7861" spans="78:141">
      <c r="BZ7861" s="14"/>
      <c r="CA7861" s="109"/>
      <c r="CB7861"/>
      <c r="CG7861" s="71"/>
      <c r="EK7861" s="160"/>
    </row>
    <row r="7862" spans="78:141">
      <c r="BZ7862" s="14"/>
      <c r="CA7862" s="109"/>
      <c r="CB7862"/>
      <c r="CG7862" s="71"/>
      <c r="EK7862" s="160"/>
    </row>
    <row r="7863" spans="78:141">
      <c r="BZ7863" s="14"/>
      <c r="CA7863" s="109"/>
      <c r="CB7863"/>
      <c r="CG7863" s="71"/>
      <c r="EK7863" s="160"/>
    </row>
    <row r="7864" spans="78:141">
      <c r="BZ7864" s="14"/>
      <c r="CA7864" s="109"/>
      <c r="CB7864"/>
      <c r="CG7864" s="71"/>
      <c r="EK7864" s="160"/>
    </row>
    <row r="7865" spans="78:141">
      <c r="BZ7865" s="14"/>
      <c r="CA7865" s="109"/>
      <c r="CB7865"/>
      <c r="CG7865" s="71"/>
      <c r="EK7865" s="160"/>
    </row>
    <row r="7866" spans="78:141">
      <c r="BZ7866" s="14"/>
      <c r="CA7866" s="109"/>
      <c r="CB7866"/>
      <c r="CG7866" s="71"/>
      <c r="EK7866" s="160"/>
    </row>
    <row r="7867" spans="78:141">
      <c r="BZ7867" s="14"/>
      <c r="CA7867" s="109"/>
      <c r="CB7867"/>
      <c r="CG7867" s="71"/>
      <c r="EK7867" s="160"/>
    </row>
    <row r="7868" spans="78:141">
      <c r="BZ7868" s="14"/>
      <c r="CA7868" s="109"/>
      <c r="CB7868"/>
      <c r="CG7868" s="71"/>
      <c r="EK7868" s="160"/>
    </row>
    <row r="7869" spans="78:141">
      <c r="BZ7869" s="14"/>
      <c r="CA7869" s="109"/>
      <c r="CB7869"/>
      <c r="CG7869" s="71"/>
      <c r="EK7869" s="160"/>
    </row>
    <row r="7870" spans="78:141">
      <c r="BZ7870" s="14"/>
      <c r="CA7870" s="109"/>
      <c r="CB7870"/>
      <c r="CG7870" s="71"/>
      <c r="EK7870" s="160"/>
    </row>
    <row r="7871" spans="78:141">
      <c r="BZ7871" s="14"/>
      <c r="CA7871" s="109"/>
      <c r="CB7871"/>
      <c r="CG7871" s="71"/>
      <c r="EK7871" s="160"/>
    </row>
    <row r="7872" spans="78:141">
      <c r="BZ7872" s="14"/>
      <c r="CA7872" s="109"/>
      <c r="CB7872"/>
      <c r="CG7872" s="71"/>
      <c r="EK7872" s="160"/>
    </row>
    <row r="7873" spans="78:141">
      <c r="BZ7873" s="14"/>
      <c r="CA7873" s="109"/>
      <c r="CB7873"/>
      <c r="CG7873" s="71"/>
      <c r="EK7873" s="160"/>
    </row>
    <row r="7874" spans="78:141">
      <c r="BZ7874" s="14"/>
      <c r="CA7874" s="109"/>
      <c r="CB7874"/>
      <c r="CG7874" s="71"/>
      <c r="EK7874" s="160"/>
    </row>
    <row r="7875" spans="78:141">
      <c r="BZ7875" s="14"/>
      <c r="CA7875" s="109"/>
      <c r="CB7875"/>
      <c r="CG7875" s="71"/>
      <c r="EK7875" s="160"/>
    </row>
    <row r="7876" spans="78:141">
      <c r="BZ7876" s="14"/>
      <c r="CA7876" s="109"/>
      <c r="CB7876"/>
      <c r="CG7876" s="71"/>
      <c r="EK7876" s="160"/>
    </row>
    <row r="7877" spans="78:141">
      <c r="BZ7877" s="14"/>
      <c r="CA7877" s="109"/>
      <c r="CB7877"/>
      <c r="CG7877" s="71"/>
      <c r="EK7877" s="160"/>
    </row>
    <row r="7878" spans="78:141">
      <c r="BZ7878" s="14"/>
      <c r="CA7878" s="109"/>
      <c r="CB7878"/>
      <c r="CG7878" s="71"/>
      <c r="EK7878" s="160"/>
    </row>
    <row r="7879" spans="78:141">
      <c r="BZ7879" s="14"/>
      <c r="CA7879" s="109"/>
      <c r="CB7879"/>
      <c r="CG7879" s="71"/>
      <c r="EK7879" s="160"/>
    </row>
    <row r="7880" spans="78:141">
      <c r="BZ7880" s="14"/>
      <c r="CA7880" s="109"/>
      <c r="CB7880"/>
      <c r="CG7880" s="71"/>
      <c r="EK7880" s="160"/>
    </row>
    <row r="7881" spans="78:141">
      <c r="BZ7881" s="14"/>
      <c r="CA7881" s="109"/>
      <c r="CB7881"/>
      <c r="CG7881" s="71"/>
      <c r="EK7881" s="160"/>
    </row>
    <row r="7882" spans="78:141">
      <c r="BZ7882" s="14"/>
      <c r="CA7882" s="109"/>
      <c r="CB7882"/>
      <c r="CG7882" s="71"/>
      <c r="EK7882" s="160"/>
    </row>
    <row r="7883" spans="78:141">
      <c r="BZ7883" s="14"/>
      <c r="CA7883" s="109"/>
      <c r="CB7883"/>
      <c r="CG7883" s="71"/>
      <c r="EK7883" s="160"/>
    </row>
    <row r="7884" spans="78:141">
      <c r="BZ7884" s="14"/>
      <c r="CA7884" s="109"/>
      <c r="CB7884"/>
      <c r="CG7884" s="71"/>
      <c r="EK7884" s="160"/>
    </row>
    <row r="7885" spans="78:141">
      <c r="BZ7885" s="14"/>
      <c r="CA7885" s="109"/>
      <c r="CB7885"/>
      <c r="CG7885" s="71"/>
      <c r="EK7885" s="160"/>
    </row>
    <row r="7886" spans="78:141">
      <c r="BZ7886" s="14"/>
      <c r="CA7886" s="109"/>
      <c r="CB7886"/>
      <c r="CG7886" s="71"/>
      <c r="EK7886" s="160"/>
    </row>
    <row r="7887" spans="78:141">
      <c r="BZ7887" s="14"/>
      <c r="CA7887" s="109"/>
      <c r="CB7887"/>
      <c r="CG7887" s="71"/>
      <c r="EK7887" s="160"/>
    </row>
    <row r="7888" spans="78:141">
      <c r="BZ7888" s="14"/>
      <c r="CA7888" s="109"/>
      <c r="CB7888"/>
      <c r="CG7888" s="71"/>
      <c r="EK7888" s="160"/>
    </row>
    <row r="7889" spans="78:141">
      <c r="BZ7889" s="14"/>
      <c r="CA7889" s="109"/>
      <c r="CB7889"/>
      <c r="CG7889" s="71"/>
      <c r="EK7889" s="160"/>
    </row>
    <row r="7890" spans="78:141">
      <c r="BZ7890" s="14"/>
      <c r="CA7890" s="109"/>
      <c r="CB7890"/>
      <c r="CG7890" s="71"/>
      <c r="EK7890" s="160"/>
    </row>
    <row r="7891" spans="78:141">
      <c r="BZ7891" s="14"/>
      <c r="CA7891" s="109"/>
      <c r="CB7891"/>
      <c r="CG7891" s="71"/>
      <c r="EK7891" s="160"/>
    </row>
    <row r="7892" spans="78:141">
      <c r="BZ7892" s="14"/>
      <c r="CA7892" s="109"/>
      <c r="CB7892"/>
      <c r="CG7892" s="71"/>
      <c r="EK7892" s="160"/>
    </row>
    <row r="7893" spans="78:141">
      <c r="BZ7893" s="14"/>
      <c r="CA7893" s="109"/>
      <c r="CB7893"/>
      <c r="CG7893" s="71"/>
      <c r="EK7893" s="160"/>
    </row>
    <row r="7894" spans="78:141">
      <c r="BZ7894" s="14"/>
      <c r="CA7894" s="109"/>
      <c r="CB7894"/>
      <c r="CG7894" s="71"/>
      <c r="EK7894" s="160"/>
    </row>
    <row r="7895" spans="78:141">
      <c r="BZ7895" s="14"/>
      <c r="CA7895" s="109"/>
      <c r="CB7895"/>
      <c r="CG7895" s="71"/>
      <c r="EK7895" s="160"/>
    </row>
    <row r="7896" spans="78:141">
      <c r="BZ7896" s="14"/>
      <c r="CA7896" s="109"/>
      <c r="CB7896"/>
      <c r="CG7896" s="71"/>
      <c r="EK7896" s="160"/>
    </row>
    <row r="7897" spans="78:141">
      <c r="BZ7897" s="14"/>
      <c r="CA7897" s="109"/>
      <c r="CB7897"/>
      <c r="CG7897" s="71"/>
      <c r="EK7897" s="160"/>
    </row>
    <row r="7898" spans="78:141">
      <c r="BZ7898" s="14"/>
      <c r="CA7898" s="109"/>
      <c r="CB7898"/>
      <c r="CG7898" s="71"/>
      <c r="EK7898" s="160"/>
    </row>
    <row r="7899" spans="78:141">
      <c r="BZ7899" s="14"/>
      <c r="CA7899" s="109"/>
      <c r="CB7899"/>
      <c r="CG7899" s="71"/>
      <c r="EK7899" s="160"/>
    </row>
    <row r="7900" spans="78:141">
      <c r="BZ7900" s="14"/>
      <c r="CA7900" s="109"/>
      <c r="CB7900"/>
      <c r="CG7900" s="71"/>
      <c r="EK7900" s="160"/>
    </row>
    <row r="7901" spans="78:141">
      <c r="BZ7901" s="14"/>
      <c r="CA7901" s="109"/>
      <c r="CB7901"/>
      <c r="CG7901" s="71"/>
      <c r="EK7901" s="160"/>
    </row>
    <row r="7902" spans="78:141">
      <c r="BZ7902" s="14"/>
      <c r="CA7902" s="109"/>
      <c r="CB7902"/>
      <c r="CG7902" s="71"/>
      <c r="EK7902" s="160"/>
    </row>
    <row r="7903" spans="78:141">
      <c r="BZ7903" s="14"/>
      <c r="CA7903" s="109"/>
      <c r="CB7903"/>
      <c r="CG7903" s="71"/>
      <c r="EK7903" s="160"/>
    </row>
    <row r="7904" spans="78:141">
      <c r="BZ7904" s="14"/>
      <c r="CA7904" s="109"/>
      <c r="CB7904"/>
      <c r="CG7904" s="71"/>
      <c r="EK7904" s="160"/>
    </row>
    <row r="7905" spans="78:141">
      <c r="BZ7905" s="14"/>
      <c r="CA7905" s="109"/>
      <c r="CB7905"/>
      <c r="CG7905" s="71"/>
      <c r="EK7905" s="160"/>
    </row>
    <row r="7906" spans="78:141">
      <c r="BZ7906" s="14"/>
      <c r="CA7906" s="109"/>
      <c r="CB7906"/>
      <c r="CG7906" s="71"/>
      <c r="EK7906" s="160"/>
    </row>
    <row r="7907" spans="78:141">
      <c r="BZ7907" s="14"/>
      <c r="CA7907" s="109"/>
      <c r="CB7907"/>
      <c r="CG7907" s="71"/>
      <c r="EK7907" s="160"/>
    </row>
    <row r="7908" spans="78:141">
      <c r="BZ7908" s="14"/>
      <c r="CA7908" s="109"/>
      <c r="CB7908"/>
      <c r="CG7908" s="71"/>
      <c r="EK7908" s="160"/>
    </row>
    <row r="7909" spans="78:141">
      <c r="BZ7909" s="14"/>
      <c r="CA7909" s="109"/>
      <c r="CB7909"/>
      <c r="CG7909" s="71"/>
      <c r="EK7909" s="160"/>
    </row>
    <row r="7910" spans="78:141">
      <c r="BZ7910" s="14"/>
      <c r="CA7910" s="109"/>
      <c r="CB7910"/>
      <c r="CG7910" s="71"/>
      <c r="EK7910" s="160"/>
    </row>
    <row r="7911" spans="78:141">
      <c r="BZ7911" s="14"/>
      <c r="CA7911" s="109"/>
      <c r="CB7911"/>
      <c r="CG7911" s="71"/>
      <c r="EK7911" s="160"/>
    </row>
    <row r="7912" spans="78:141">
      <c r="BZ7912" s="14"/>
      <c r="CA7912" s="109"/>
      <c r="CB7912"/>
      <c r="CG7912" s="71"/>
      <c r="EK7912" s="160"/>
    </row>
    <row r="7913" spans="78:141">
      <c r="BZ7913" s="14"/>
      <c r="CA7913" s="109"/>
      <c r="CB7913"/>
      <c r="CG7913" s="71"/>
      <c r="EK7913" s="160"/>
    </row>
    <row r="7914" spans="78:141">
      <c r="BZ7914" s="14"/>
      <c r="CA7914" s="109"/>
      <c r="CB7914"/>
      <c r="CG7914" s="71"/>
      <c r="EK7914" s="160"/>
    </row>
    <row r="7915" spans="78:141">
      <c r="BZ7915" s="14"/>
      <c r="CA7915" s="109"/>
      <c r="CB7915"/>
      <c r="CG7915" s="71"/>
      <c r="EK7915" s="160"/>
    </row>
    <row r="7916" spans="78:141">
      <c r="BZ7916" s="14"/>
      <c r="CA7916" s="109"/>
      <c r="CB7916"/>
      <c r="CG7916" s="71"/>
      <c r="EK7916" s="160"/>
    </row>
    <row r="7917" spans="78:141">
      <c r="BZ7917" s="14"/>
      <c r="CA7917" s="109"/>
      <c r="CB7917"/>
      <c r="CG7917" s="71"/>
      <c r="EK7917" s="160"/>
    </row>
    <row r="7918" spans="78:141">
      <c r="BZ7918" s="14"/>
      <c r="CA7918" s="109"/>
      <c r="CB7918"/>
      <c r="CG7918" s="71"/>
      <c r="EK7918" s="160"/>
    </row>
    <row r="7919" spans="78:141">
      <c r="BZ7919" s="14"/>
      <c r="CA7919" s="109"/>
      <c r="CB7919"/>
      <c r="CG7919" s="71"/>
      <c r="EK7919" s="160"/>
    </row>
    <row r="7920" spans="78:141">
      <c r="BZ7920" s="14"/>
      <c r="CA7920" s="109"/>
      <c r="CB7920"/>
      <c r="CG7920" s="71"/>
      <c r="EK7920" s="160"/>
    </row>
    <row r="7921" spans="78:141">
      <c r="BZ7921" s="14"/>
      <c r="CA7921" s="109"/>
      <c r="CB7921"/>
      <c r="CG7921" s="71"/>
      <c r="EK7921" s="160"/>
    </row>
    <row r="7922" spans="78:141">
      <c r="BZ7922" s="14"/>
      <c r="CA7922" s="109"/>
      <c r="CB7922"/>
      <c r="CG7922" s="71"/>
      <c r="EK7922" s="160"/>
    </row>
    <row r="7923" spans="78:141">
      <c r="BZ7923" s="14"/>
      <c r="CA7923" s="109"/>
      <c r="CB7923"/>
      <c r="CG7923" s="71"/>
      <c r="EK7923" s="160"/>
    </row>
    <row r="7924" spans="78:141">
      <c r="BZ7924" s="14"/>
      <c r="CA7924" s="109"/>
      <c r="CB7924"/>
      <c r="CG7924" s="71"/>
      <c r="EK7924" s="160"/>
    </row>
    <row r="7925" spans="78:141">
      <c r="BZ7925" s="14"/>
      <c r="CA7925" s="109"/>
      <c r="CB7925"/>
      <c r="CG7925" s="71"/>
      <c r="EK7925" s="160"/>
    </row>
    <row r="7926" spans="78:141">
      <c r="BZ7926" s="14"/>
      <c r="CA7926" s="109"/>
      <c r="CB7926"/>
      <c r="CG7926" s="71"/>
      <c r="EK7926" s="160"/>
    </row>
    <row r="7927" spans="78:141">
      <c r="BZ7927" s="14"/>
      <c r="CA7927" s="109"/>
      <c r="CB7927"/>
      <c r="CG7927" s="71"/>
      <c r="EK7927" s="160"/>
    </row>
    <row r="7928" spans="78:141">
      <c r="BZ7928" s="14"/>
      <c r="CA7928" s="109"/>
      <c r="CB7928"/>
      <c r="CG7928" s="71"/>
      <c r="EK7928" s="160"/>
    </row>
    <row r="7929" spans="78:141">
      <c r="BZ7929" s="14"/>
      <c r="CA7929" s="109"/>
      <c r="CB7929"/>
      <c r="CG7929" s="71"/>
      <c r="EK7929" s="160"/>
    </row>
    <row r="7930" spans="78:141">
      <c r="BZ7930" s="14"/>
      <c r="CA7930" s="109"/>
      <c r="CB7930"/>
      <c r="CG7930" s="71"/>
      <c r="EK7930" s="160"/>
    </row>
    <row r="7931" spans="78:141">
      <c r="BZ7931" s="14"/>
      <c r="CA7931" s="109"/>
      <c r="CB7931"/>
      <c r="CG7931" s="71"/>
      <c r="EK7931" s="160"/>
    </row>
    <row r="7932" spans="78:141">
      <c r="BZ7932" s="14"/>
      <c r="CA7932" s="109"/>
      <c r="CB7932"/>
      <c r="CG7932" s="71"/>
      <c r="EK7932" s="160"/>
    </row>
    <row r="7933" spans="78:141">
      <c r="BZ7933" s="14"/>
      <c r="CA7933" s="109"/>
      <c r="CB7933"/>
      <c r="CG7933" s="71"/>
      <c r="EK7933" s="160"/>
    </row>
    <row r="7934" spans="78:141">
      <c r="BZ7934" s="14"/>
      <c r="CA7934" s="109"/>
      <c r="CB7934"/>
      <c r="CG7934" s="71"/>
      <c r="EK7934" s="160"/>
    </row>
    <row r="7935" spans="78:141">
      <c r="BZ7935" s="14"/>
      <c r="CA7935" s="109"/>
      <c r="CB7935"/>
      <c r="CG7935" s="71"/>
      <c r="EK7935" s="160"/>
    </row>
    <row r="7936" spans="78:141">
      <c r="BZ7936" s="14"/>
      <c r="CA7936" s="109"/>
      <c r="CB7936"/>
      <c r="CG7936" s="71"/>
      <c r="EK7936" s="160"/>
    </row>
    <row r="7937" spans="78:141">
      <c r="BZ7937" s="14"/>
      <c r="CA7937" s="109"/>
      <c r="CB7937"/>
      <c r="CG7937" s="71"/>
      <c r="EK7937" s="160"/>
    </row>
    <row r="7938" spans="78:141">
      <c r="BZ7938" s="14"/>
      <c r="CA7938" s="109"/>
      <c r="CB7938"/>
      <c r="CG7938" s="71"/>
      <c r="EK7938" s="160"/>
    </row>
    <row r="7939" spans="78:141">
      <c r="BZ7939" s="14"/>
      <c r="CA7939" s="109"/>
      <c r="CB7939"/>
      <c r="CG7939" s="71"/>
      <c r="EK7939" s="160"/>
    </row>
    <row r="7940" spans="78:141">
      <c r="BZ7940" s="14"/>
      <c r="CA7940" s="109"/>
      <c r="CB7940"/>
      <c r="CG7940" s="71"/>
      <c r="EK7940" s="160"/>
    </row>
    <row r="7941" spans="78:141">
      <c r="BZ7941" s="14"/>
      <c r="CA7941" s="109"/>
      <c r="CB7941"/>
      <c r="CG7941" s="71"/>
      <c r="EK7941" s="160"/>
    </row>
    <row r="7942" spans="78:141">
      <c r="BZ7942" s="14"/>
      <c r="CA7942" s="109"/>
      <c r="CB7942"/>
      <c r="CG7942" s="71"/>
      <c r="EK7942" s="160"/>
    </row>
    <row r="7943" spans="78:141">
      <c r="BZ7943" s="14"/>
      <c r="CA7943" s="109"/>
      <c r="CB7943"/>
      <c r="CG7943" s="71"/>
      <c r="EK7943" s="160"/>
    </row>
    <row r="7944" spans="78:141">
      <c r="BZ7944" s="14"/>
      <c r="CA7944" s="109"/>
      <c r="CB7944"/>
      <c r="CG7944" s="71"/>
      <c r="EK7944" s="160"/>
    </row>
    <row r="7945" spans="78:141">
      <c r="BZ7945" s="14"/>
      <c r="CA7945" s="109"/>
      <c r="CB7945"/>
      <c r="CG7945" s="71"/>
      <c r="EK7945" s="160"/>
    </row>
    <row r="7946" spans="78:141">
      <c r="BZ7946" s="14"/>
      <c r="CA7946" s="109"/>
      <c r="CB7946"/>
      <c r="CG7946" s="71"/>
      <c r="EK7946" s="160"/>
    </row>
    <row r="7947" spans="78:141">
      <c r="BZ7947" s="14"/>
      <c r="CA7947" s="109"/>
      <c r="CB7947"/>
      <c r="CG7947" s="71"/>
      <c r="EK7947" s="160"/>
    </row>
    <row r="7948" spans="78:141">
      <c r="BZ7948" s="14"/>
      <c r="CA7948" s="109"/>
      <c r="CB7948"/>
      <c r="CG7948" s="71"/>
      <c r="EK7948" s="160"/>
    </row>
    <row r="7949" spans="78:141">
      <c r="BZ7949" s="14"/>
      <c r="CA7949" s="109"/>
      <c r="CB7949"/>
      <c r="CG7949" s="71"/>
      <c r="EK7949" s="160"/>
    </row>
    <row r="7950" spans="78:141">
      <c r="BZ7950" s="14"/>
      <c r="CA7950" s="109"/>
      <c r="CB7950"/>
      <c r="CG7950" s="71"/>
      <c r="EK7950" s="160"/>
    </row>
    <row r="7951" spans="78:141">
      <c r="BZ7951" s="14"/>
      <c r="CA7951" s="109"/>
      <c r="CB7951"/>
      <c r="CG7951" s="71"/>
      <c r="EK7951" s="160"/>
    </row>
    <row r="7952" spans="78:141">
      <c r="BZ7952" s="14"/>
      <c r="CA7952" s="109"/>
      <c r="CB7952"/>
      <c r="CG7952" s="71"/>
      <c r="EK7952" s="160"/>
    </row>
    <row r="7953" spans="78:141">
      <c r="BZ7953" s="14"/>
      <c r="CA7953" s="109"/>
      <c r="CB7953"/>
      <c r="CG7953" s="71"/>
      <c r="EK7953" s="160"/>
    </row>
    <row r="7954" spans="78:141">
      <c r="BZ7954" s="14"/>
      <c r="CA7954" s="109"/>
      <c r="CB7954"/>
      <c r="CG7954" s="71"/>
      <c r="EK7954" s="160"/>
    </row>
    <row r="7955" spans="78:141">
      <c r="BZ7955" s="14"/>
      <c r="CA7955" s="109"/>
      <c r="CB7955"/>
      <c r="CG7955" s="71"/>
      <c r="EK7955" s="160"/>
    </row>
    <row r="7956" spans="78:141">
      <c r="BZ7956" s="14"/>
      <c r="CA7956" s="109"/>
      <c r="CB7956"/>
      <c r="CG7956" s="71"/>
      <c r="EK7956" s="160"/>
    </row>
    <row r="7957" spans="78:141">
      <c r="BZ7957" s="14"/>
      <c r="CA7957" s="109"/>
      <c r="CB7957"/>
      <c r="CG7957" s="71"/>
      <c r="EK7957" s="160"/>
    </row>
    <row r="7958" spans="78:141">
      <c r="BZ7958" s="14"/>
      <c r="CA7958" s="109"/>
      <c r="CB7958"/>
      <c r="CG7958" s="71"/>
      <c r="EK7958" s="160"/>
    </row>
    <row r="7959" spans="78:141">
      <c r="BZ7959" s="14"/>
      <c r="CA7959" s="109"/>
      <c r="CB7959"/>
      <c r="CG7959" s="71"/>
      <c r="EK7959" s="160"/>
    </row>
    <row r="7960" spans="78:141">
      <c r="BZ7960" s="14"/>
      <c r="CA7960" s="109"/>
      <c r="CB7960"/>
      <c r="CG7960" s="71"/>
      <c r="EK7960" s="160"/>
    </row>
    <row r="7961" spans="78:141">
      <c r="BZ7961" s="14"/>
      <c r="CA7961" s="109"/>
      <c r="CB7961"/>
      <c r="CG7961" s="71"/>
      <c r="EK7961" s="160"/>
    </row>
    <row r="7962" spans="78:141">
      <c r="BZ7962" s="14"/>
      <c r="CA7962" s="109"/>
      <c r="CB7962"/>
      <c r="CG7962" s="71"/>
      <c r="EK7962" s="160"/>
    </row>
    <row r="7963" spans="78:141">
      <c r="BZ7963" s="14"/>
      <c r="CA7963" s="109"/>
      <c r="CB7963"/>
      <c r="CG7963" s="71"/>
      <c r="EK7963" s="160"/>
    </row>
    <row r="7964" spans="78:141">
      <c r="BZ7964" s="14"/>
      <c r="CA7964" s="109"/>
      <c r="CB7964"/>
      <c r="CG7964" s="71"/>
      <c r="EK7964" s="160"/>
    </row>
    <row r="7965" spans="78:141">
      <c r="BZ7965" s="14"/>
      <c r="CA7965" s="109"/>
      <c r="CB7965"/>
      <c r="CG7965" s="71"/>
      <c r="EK7965" s="160"/>
    </row>
    <row r="7966" spans="78:141">
      <c r="BZ7966" s="14"/>
      <c r="CA7966" s="109"/>
      <c r="CB7966"/>
      <c r="CG7966" s="71"/>
      <c r="EK7966" s="160"/>
    </row>
    <row r="7967" spans="78:141">
      <c r="BZ7967" s="14"/>
      <c r="CA7967" s="109"/>
      <c r="CB7967"/>
      <c r="CG7967" s="71"/>
      <c r="EK7967" s="160"/>
    </row>
    <row r="7968" spans="78:141">
      <c r="BZ7968" s="14"/>
      <c r="CA7968" s="109"/>
      <c r="CB7968"/>
      <c r="CG7968" s="71"/>
      <c r="EK7968" s="160"/>
    </row>
    <row r="7969" spans="78:141">
      <c r="BZ7969" s="14"/>
      <c r="CA7969" s="109"/>
      <c r="CB7969"/>
      <c r="CG7969" s="71"/>
      <c r="EK7969" s="160"/>
    </row>
    <row r="7970" spans="78:141">
      <c r="BZ7970" s="14"/>
      <c r="CA7970" s="109"/>
      <c r="CB7970"/>
      <c r="CG7970" s="71"/>
      <c r="EK7970" s="160"/>
    </row>
    <row r="7971" spans="78:141">
      <c r="BZ7971" s="14"/>
      <c r="CA7971" s="109"/>
      <c r="CB7971"/>
      <c r="CG7971" s="71"/>
      <c r="EK7971" s="160"/>
    </row>
    <row r="7972" spans="78:141">
      <c r="BZ7972" s="14"/>
      <c r="CA7972" s="109"/>
      <c r="CB7972"/>
      <c r="CG7972" s="71"/>
      <c r="EK7972" s="160"/>
    </row>
    <row r="7973" spans="78:141">
      <c r="BZ7973" s="14"/>
      <c r="CA7973" s="109"/>
      <c r="CB7973"/>
      <c r="CG7973" s="71"/>
      <c r="EK7973" s="160"/>
    </row>
    <row r="7974" spans="78:141">
      <c r="BZ7974" s="14"/>
      <c r="CA7974" s="109"/>
      <c r="CB7974"/>
      <c r="CG7974" s="71"/>
      <c r="EK7974" s="160"/>
    </row>
    <row r="7975" spans="78:141">
      <c r="BZ7975" s="14"/>
      <c r="CA7975" s="109"/>
      <c r="CB7975"/>
      <c r="CG7975" s="71"/>
      <c r="EK7975" s="160"/>
    </row>
    <row r="7976" spans="78:141">
      <c r="BZ7976" s="14"/>
      <c r="CA7976" s="109"/>
      <c r="CB7976"/>
      <c r="CG7976" s="71"/>
      <c r="EK7976" s="160"/>
    </row>
    <row r="7977" spans="78:141">
      <c r="BZ7977" s="14"/>
      <c r="CA7977" s="109"/>
      <c r="CB7977"/>
      <c r="CG7977" s="71"/>
      <c r="EK7977" s="160"/>
    </row>
    <row r="7978" spans="78:141">
      <c r="BZ7978" s="14"/>
      <c r="CA7978" s="109"/>
      <c r="CB7978"/>
      <c r="CG7978" s="71"/>
      <c r="EK7978" s="160"/>
    </row>
    <row r="7979" spans="78:141">
      <c r="BZ7979" s="14"/>
      <c r="CA7979" s="109"/>
      <c r="CB7979"/>
      <c r="CG7979" s="71"/>
      <c r="EK7979" s="160"/>
    </row>
    <row r="7980" spans="78:141">
      <c r="BZ7980" s="14"/>
      <c r="CA7980" s="109"/>
      <c r="CB7980"/>
      <c r="CG7980" s="71"/>
      <c r="EK7980" s="160"/>
    </row>
    <row r="7981" spans="78:141">
      <c r="BZ7981" s="14"/>
      <c r="CA7981" s="109"/>
      <c r="CB7981"/>
      <c r="CG7981" s="71"/>
      <c r="EK7981" s="160"/>
    </row>
    <row r="7982" spans="78:141">
      <c r="BZ7982" s="14"/>
      <c r="CA7982" s="109"/>
      <c r="CB7982"/>
      <c r="CG7982" s="71"/>
      <c r="EK7982" s="160"/>
    </row>
    <row r="7983" spans="78:141">
      <c r="BZ7983" s="14"/>
      <c r="CA7983" s="109"/>
      <c r="CB7983"/>
      <c r="CG7983" s="71"/>
      <c r="EK7983" s="160"/>
    </row>
    <row r="7984" spans="78:141">
      <c r="BZ7984" s="14"/>
      <c r="CA7984" s="109"/>
      <c r="CB7984"/>
      <c r="CG7984" s="71"/>
      <c r="EK7984" s="160"/>
    </row>
    <row r="7985" spans="78:141">
      <c r="BZ7985" s="14"/>
      <c r="CA7985" s="109"/>
      <c r="CB7985"/>
      <c r="CG7985" s="71"/>
      <c r="EK7985" s="160"/>
    </row>
    <row r="7986" spans="78:141">
      <c r="BZ7986" s="14"/>
      <c r="CA7986" s="109"/>
      <c r="CB7986"/>
      <c r="CG7986" s="71"/>
      <c r="EK7986" s="160"/>
    </row>
    <row r="7987" spans="78:141">
      <c r="BZ7987" s="14"/>
      <c r="CA7987" s="109"/>
      <c r="CB7987"/>
      <c r="CG7987" s="71"/>
      <c r="EK7987" s="160"/>
    </row>
    <row r="7988" spans="78:141">
      <c r="BZ7988" s="14"/>
      <c r="CA7988" s="109"/>
      <c r="CB7988"/>
      <c r="CG7988" s="71"/>
      <c r="EK7988" s="160"/>
    </row>
    <row r="7989" spans="78:141">
      <c r="BZ7989" s="14"/>
      <c r="CA7989" s="109"/>
      <c r="CB7989"/>
      <c r="CG7989" s="71"/>
      <c r="EK7989" s="160"/>
    </row>
    <row r="7990" spans="78:141">
      <c r="BZ7990" s="14"/>
      <c r="CA7990" s="109"/>
      <c r="CB7990"/>
      <c r="CG7990" s="71"/>
      <c r="EK7990" s="160"/>
    </row>
    <row r="7991" spans="78:141">
      <c r="BZ7991" s="14"/>
      <c r="CA7991" s="109"/>
      <c r="CB7991"/>
      <c r="CG7991" s="71"/>
      <c r="EK7991" s="160"/>
    </row>
    <row r="7992" spans="78:141">
      <c r="BZ7992" s="14"/>
      <c r="CA7992" s="109"/>
      <c r="CB7992"/>
      <c r="CG7992" s="71"/>
      <c r="EK7992" s="160"/>
    </row>
    <row r="7993" spans="78:141">
      <c r="BZ7993" s="14"/>
      <c r="CA7993" s="109"/>
      <c r="CB7993"/>
      <c r="CG7993" s="71"/>
      <c r="EK7993" s="160"/>
    </row>
    <row r="7994" spans="78:141">
      <c r="BZ7994" s="14"/>
      <c r="CA7994" s="109"/>
      <c r="CB7994"/>
      <c r="CG7994" s="71"/>
      <c r="EK7994" s="160"/>
    </row>
    <row r="7995" spans="78:141">
      <c r="BZ7995" s="14"/>
      <c r="CA7995" s="109"/>
      <c r="CB7995"/>
      <c r="CG7995" s="71"/>
      <c r="EK7995" s="160"/>
    </row>
    <row r="7996" spans="78:141">
      <c r="BZ7996" s="14"/>
      <c r="CA7996" s="109"/>
      <c r="CB7996"/>
      <c r="CG7996" s="71"/>
      <c r="EK7996" s="160"/>
    </row>
    <row r="7997" spans="78:141">
      <c r="BZ7997" s="14"/>
      <c r="CA7997" s="109"/>
      <c r="CB7997"/>
      <c r="CG7997" s="71"/>
      <c r="EK7997" s="160"/>
    </row>
    <row r="7998" spans="78:141">
      <c r="BZ7998" s="14"/>
      <c r="CA7998" s="109"/>
      <c r="CB7998"/>
      <c r="CG7998" s="71"/>
      <c r="EK7998" s="160"/>
    </row>
    <row r="7999" spans="78:141">
      <c r="BZ7999" s="14"/>
      <c r="CA7999" s="109"/>
      <c r="CB7999"/>
      <c r="CG7999" s="71"/>
      <c r="EK7999" s="160"/>
    </row>
    <row r="8000" spans="78:141">
      <c r="BZ8000" s="14"/>
      <c r="CA8000" s="109"/>
      <c r="CB8000"/>
      <c r="CG8000" s="71"/>
      <c r="EK8000" s="160"/>
    </row>
    <row r="8001" spans="78:141">
      <c r="BZ8001" s="14"/>
      <c r="CA8001" s="109"/>
      <c r="CB8001"/>
      <c r="CG8001" s="71"/>
      <c r="EK8001" s="160"/>
    </row>
    <row r="8002" spans="78:141">
      <c r="BZ8002" s="14"/>
      <c r="CA8002" s="109"/>
      <c r="CB8002"/>
      <c r="CG8002" s="71"/>
      <c r="EK8002" s="160"/>
    </row>
    <row r="8003" spans="78:141">
      <c r="BZ8003" s="14"/>
      <c r="CA8003" s="109"/>
      <c r="CB8003"/>
      <c r="CG8003" s="71"/>
      <c r="EK8003" s="160"/>
    </row>
    <row r="8004" spans="78:141">
      <c r="BZ8004" s="14"/>
      <c r="CA8004" s="109"/>
      <c r="CB8004"/>
      <c r="CG8004" s="71"/>
      <c r="EK8004" s="160"/>
    </row>
    <row r="8005" spans="78:141">
      <c r="BZ8005" s="14"/>
      <c r="CA8005" s="109"/>
      <c r="CB8005"/>
      <c r="CG8005" s="71"/>
      <c r="EK8005" s="160"/>
    </row>
    <row r="8006" spans="78:141">
      <c r="BZ8006" s="14"/>
      <c r="CA8006" s="109"/>
      <c r="CB8006"/>
      <c r="CG8006" s="71"/>
      <c r="EK8006" s="160"/>
    </row>
    <row r="8007" spans="78:141">
      <c r="BZ8007" s="14"/>
      <c r="CA8007" s="109"/>
      <c r="CB8007"/>
      <c r="CG8007" s="71"/>
      <c r="EK8007" s="160"/>
    </row>
    <row r="8008" spans="78:141">
      <c r="BZ8008" s="14"/>
      <c r="CA8008" s="109"/>
      <c r="CB8008"/>
      <c r="CG8008" s="71"/>
      <c r="EK8008" s="160"/>
    </row>
    <row r="8009" spans="78:141">
      <c r="BZ8009" s="14"/>
      <c r="CA8009" s="109"/>
      <c r="CB8009"/>
      <c r="CG8009" s="71"/>
      <c r="EK8009" s="160"/>
    </row>
    <row r="8010" spans="78:141">
      <c r="BZ8010" s="14"/>
      <c r="CA8010" s="109"/>
      <c r="CB8010"/>
      <c r="CG8010" s="71"/>
      <c r="EK8010" s="160"/>
    </row>
    <row r="8011" spans="78:141">
      <c r="BZ8011" s="14"/>
      <c r="CA8011" s="109"/>
      <c r="CB8011"/>
      <c r="CG8011" s="71"/>
      <c r="EK8011" s="160"/>
    </row>
    <row r="8012" spans="78:141">
      <c r="BZ8012" s="14"/>
      <c r="CA8012" s="109"/>
      <c r="CB8012"/>
      <c r="CG8012" s="71"/>
      <c r="EK8012" s="160"/>
    </row>
    <row r="8013" spans="78:141">
      <c r="BZ8013" s="14"/>
      <c r="CA8013" s="109"/>
      <c r="CB8013"/>
      <c r="CG8013" s="71"/>
      <c r="EK8013" s="160"/>
    </row>
    <row r="8014" spans="78:141">
      <c r="BZ8014" s="14"/>
      <c r="CA8014" s="109"/>
      <c r="CB8014"/>
      <c r="CG8014" s="71"/>
      <c r="EK8014" s="160"/>
    </row>
    <row r="8015" spans="78:141">
      <c r="BZ8015" s="14"/>
      <c r="CA8015" s="109"/>
      <c r="CB8015"/>
      <c r="CG8015" s="71"/>
      <c r="EK8015" s="160"/>
    </row>
    <row r="8016" spans="78:141">
      <c r="BZ8016" s="14"/>
      <c r="CA8016" s="109"/>
      <c r="CB8016"/>
      <c r="CG8016" s="71"/>
      <c r="EK8016" s="160"/>
    </row>
    <row r="8017" spans="78:141">
      <c r="BZ8017" s="14"/>
      <c r="CA8017" s="109"/>
      <c r="CB8017"/>
      <c r="CG8017" s="71"/>
      <c r="EK8017" s="160"/>
    </row>
    <row r="8018" spans="78:141">
      <c r="BZ8018" s="14"/>
      <c r="CA8018" s="109"/>
      <c r="CB8018"/>
      <c r="CG8018" s="71"/>
      <c r="EK8018" s="160"/>
    </row>
    <row r="8019" spans="78:141">
      <c r="BZ8019" s="14"/>
      <c r="CA8019" s="109"/>
      <c r="CB8019"/>
      <c r="CG8019" s="71"/>
      <c r="EK8019" s="160"/>
    </row>
    <row r="8020" spans="78:141">
      <c r="BZ8020" s="14"/>
      <c r="CA8020" s="109"/>
      <c r="CB8020"/>
      <c r="CG8020" s="71"/>
      <c r="EK8020" s="160"/>
    </row>
    <row r="8021" spans="78:141">
      <c r="BZ8021" s="14"/>
      <c r="CA8021" s="109"/>
      <c r="CB8021"/>
      <c r="CG8021" s="71"/>
      <c r="EK8021" s="160"/>
    </row>
    <row r="8022" spans="78:141">
      <c r="BZ8022" s="14"/>
      <c r="CA8022" s="109"/>
      <c r="CB8022"/>
      <c r="CG8022" s="71"/>
      <c r="EK8022" s="160"/>
    </row>
    <row r="8023" spans="78:141">
      <c r="BZ8023" s="14"/>
      <c r="CA8023" s="109"/>
      <c r="CB8023"/>
      <c r="CG8023" s="71"/>
      <c r="EK8023" s="160"/>
    </row>
    <row r="8024" spans="78:141">
      <c r="BZ8024" s="14"/>
      <c r="CA8024" s="109"/>
      <c r="CB8024"/>
      <c r="CG8024" s="71"/>
      <c r="EK8024" s="160"/>
    </row>
    <row r="8025" spans="78:141">
      <c r="BZ8025" s="14"/>
      <c r="CA8025" s="109"/>
      <c r="CB8025"/>
      <c r="CG8025" s="71"/>
      <c r="EK8025" s="160"/>
    </row>
    <row r="8026" spans="78:141">
      <c r="BZ8026" s="14"/>
      <c r="CA8026" s="109"/>
      <c r="CB8026"/>
      <c r="CG8026" s="71"/>
      <c r="EK8026" s="160"/>
    </row>
    <row r="8027" spans="78:141">
      <c r="BZ8027" s="14"/>
      <c r="CA8027" s="109"/>
      <c r="CB8027"/>
      <c r="CG8027" s="71"/>
      <c r="EK8027" s="160"/>
    </row>
    <row r="8028" spans="78:141">
      <c r="BZ8028" s="14"/>
      <c r="CA8028" s="109"/>
      <c r="CB8028"/>
      <c r="CG8028" s="71"/>
      <c r="EK8028" s="160"/>
    </row>
    <row r="8029" spans="78:141">
      <c r="BZ8029" s="14"/>
      <c r="CA8029" s="109"/>
      <c r="CB8029"/>
      <c r="CG8029" s="71"/>
      <c r="EK8029" s="160"/>
    </row>
    <row r="8030" spans="78:141">
      <c r="BZ8030" s="14"/>
      <c r="CA8030" s="109"/>
      <c r="CB8030"/>
      <c r="CG8030" s="71"/>
      <c r="EK8030" s="160"/>
    </row>
    <row r="8031" spans="78:141">
      <c r="BZ8031" s="14"/>
      <c r="CA8031" s="109"/>
      <c r="CB8031"/>
      <c r="CG8031" s="71"/>
      <c r="EK8031" s="160"/>
    </row>
    <row r="8032" spans="78:141">
      <c r="BZ8032" s="14"/>
      <c r="CA8032" s="109"/>
      <c r="CB8032"/>
      <c r="CG8032" s="71"/>
      <c r="EK8032" s="160"/>
    </row>
    <row r="8033" spans="78:141">
      <c r="BZ8033" s="14"/>
      <c r="CA8033" s="109"/>
      <c r="CB8033"/>
      <c r="CG8033" s="71"/>
      <c r="EK8033" s="160"/>
    </row>
    <row r="8034" spans="78:141">
      <c r="BZ8034" s="14"/>
      <c r="CA8034" s="109"/>
      <c r="CB8034"/>
      <c r="CG8034" s="71"/>
      <c r="EK8034" s="160"/>
    </row>
    <row r="8035" spans="78:141">
      <c r="BZ8035" s="14"/>
      <c r="CA8035" s="109"/>
      <c r="CB8035"/>
      <c r="CG8035" s="71"/>
      <c r="EK8035" s="160"/>
    </row>
    <row r="8036" spans="78:141">
      <c r="BZ8036" s="14"/>
      <c r="CA8036" s="109"/>
      <c r="CB8036"/>
      <c r="CG8036" s="71"/>
      <c r="EK8036" s="160"/>
    </row>
    <row r="8037" spans="78:141">
      <c r="BZ8037" s="14"/>
      <c r="CA8037" s="109"/>
      <c r="CB8037"/>
      <c r="CG8037" s="71"/>
      <c r="EK8037" s="160"/>
    </row>
    <row r="8038" spans="78:141">
      <c r="BZ8038" s="14"/>
      <c r="CA8038" s="109"/>
      <c r="CB8038"/>
      <c r="CG8038" s="71"/>
      <c r="EK8038" s="160"/>
    </row>
    <row r="8039" spans="78:141">
      <c r="BZ8039" s="14"/>
      <c r="CA8039" s="109"/>
      <c r="CB8039"/>
      <c r="CG8039" s="71"/>
      <c r="EK8039" s="160"/>
    </row>
    <row r="8040" spans="78:141">
      <c r="BZ8040" s="14"/>
      <c r="CA8040" s="109"/>
      <c r="CB8040"/>
      <c r="CG8040" s="71"/>
      <c r="EK8040" s="160"/>
    </row>
    <row r="8041" spans="78:141">
      <c r="BZ8041" s="14"/>
      <c r="CA8041" s="109"/>
      <c r="CB8041"/>
      <c r="CG8041" s="71"/>
      <c r="EK8041" s="160"/>
    </row>
    <row r="8042" spans="78:141">
      <c r="BZ8042" s="14"/>
      <c r="CA8042" s="109"/>
      <c r="CB8042"/>
      <c r="CG8042" s="71"/>
      <c r="EK8042" s="160"/>
    </row>
    <row r="8043" spans="78:141">
      <c r="BZ8043" s="14"/>
      <c r="CA8043" s="109"/>
      <c r="CB8043"/>
      <c r="CG8043" s="71"/>
      <c r="EK8043" s="160"/>
    </row>
    <row r="8044" spans="78:141">
      <c r="BZ8044" s="14"/>
      <c r="CA8044" s="109"/>
      <c r="CB8044"/>
      <c r="CG8044" s="71"/>
      <c r="EK8044" s="160"/>
    </row>
    <row r="8045" spans="78:141">
      <c r="BZ8045" s="14"/>
      <c r="CA8045" s="109"/>
      <c r="CB8045"/>
      <c r="CG8045" s="71"/>
      <c r="EK8045" s="160"/>
    </row>
    <row r="8046" spans="78:141">
      <c r="BZ8046" s="14"/>
      <c r="CA8046" s="109"/>
      <c r="CB8046"/>
      <c r="CG8046" s="71"/>
      <c r="EK8046" s="160"/>
    </row>
    <row r="8047" spans="78:141">
      <c r="BZ8047" s="14"/>
      <c r="CA8047" s="109"/>
      <c r="CB8047"/>
      <c r="CG8047" s="71"/>
      <c r="EK8047" s="160"/>
    </row>
    <row r="8048" spans="78:141">
      <c r="BZ8048" s="14"/>
      <c r="CA8048" s="109"/>
      <c r="CB8048"/>
      <c r="CG8048" s="71"/>
      <c r="EK8048" s="160"/>
    </row>
    <row r="8049" spans="78:141">
      <c r="BZ8049" s="14"/>
      <c r="CA8049" s="109"/>
      <c r="CB8049"/>
      <c r="CG8049" s="71"/>
      <c r="EK8049" s="160"/>
    </row>
    <row r="8050" spans="78:141">
      <c r="BZ8050" s="14"/>
      <c r="CA8050" s="109"/>
      <c r="CB8050"/>
      <c r="CG8050" s="71"/>
      <c r="EK8050" s="160"/>
    </row>
    <row r="8051" spans="78:141">
      <c r="BZ8051" s="14"/>
      <c r="CA8051" s="109"/>
      <c r="CB8051"/>
      <c r="CG8051" s="71"/>
      <c r="EK8051" s="160"/>
    </row>
    <row r="8052" spans="78:141">
      <c r="BZ8052" s="14"/>
      <c r="CA8052" s="109"/>
      <c r="CB8052"/>
      <c r="CG8052" s="71"/>
      <c r="EK8052" s="160"/>
    </row>
    <row r="8053" spans="78:141">
      <c r="BZ8053" s="14"/>
      <c r="CA8053" s="109"/>
      <c r="CB8053"/>
      <c r="CG8053" s="71"/>
      <c r="EK8053" s="160"/>
    </row>
    <row r="8054" spans="78:141">
      <c r="BZ8054" s="14"/>
      <c r="CA8054" s="109"/>
      <c r="CB8054"/>
      <c r="CG8054" s="71"/>
      <c r="EK8054" s="160"/>
    </row>
    <row r="8055" spans="78:141">
      <c r="BZ8055" s="14"/>
      <c r="CA8055" s="109"/>
      <c r="CB8055"/>
      <c r="CG8055" s="71"/>
      <c r="EK8055" s="160"/>
    </row>
    <row r="8056" spans="78:141">
      <c r="BZ8056" s="14"/>
      <c r="CA8056" s="109"/>
      <c r="CB8056"/>
      <c r="CG8056" s="71"/>
      <c r="EK8056" s="160"/>
    </row>
    <row r="8057" spans="78:141">
      <c r="BZ8057" s="14"/>
      <c r="CA8057" s="109"/>
      <c r="CB8057"/>
      <c r="CG8057" s="71"/>
      <c r="EK8057" s="160"/>
    </row>
    <row r="8058" spans="78:141">
      <c r="BZ8058" s="14"/>
      <c r="CA8058" s="109"/>
      <c r="CB8058"/>
      <c r="CG8058" s="71"/>
      <c r="EK8058" s="160"/>
    </row>
    <row r="8059" spans="78:141">
      <c r="BZ8059" s="14"/>
      <c r="CA8059" s="109"/>
      <c r="CB8059"/>
      <c r="CG8059" s="71"/>
      <c r="EK8059" s="160"/>
    </row>
    <row r="8060" spans="78:141">
      <c r="BZ8060" s="14"/>
      <c r="CA8060" s="109"/>
      <c r="CB8060"/>
      <c r="CG8060" s="71"/>
      <c r="EK8060" s="160"/>
    </row>
    <row r="8061" spans="78:141">
      <c r="BZ8061" s="14"/>
      <c r="CA8061" s="109"/>
      <c r="CB8061"/>
      <c r="CG8061" s="71"/>
      <c r="EK8061" s="160"/>
    </row>
    <row r="8062" spans="78:141">
      <c r="BZ8062" s="14"/>
      <c r="CA8062" s="109"/>
      <c r="CB8062"/>
      <c r="CG8062" s="71"/>
      <c r="EK8062" s="160"/>
    </row>
    <row r="8063" spans="78:141">
      <c r="BZ8063" s="14"/>
      <c r="CA8063" s="109"/>
      <c r="CB8063"/>
      <c r="CG8063" s="71"/>
      <c r="EK8063" s="160"/>
    </row>
    <row r="8064" spans="78:141">
      <c r="BZ8064" s="14"/>
      <c r="CA8064" s="109"/>
      <c r="CB8064"/>
      <c r="CG8064" s="71"/>
      <c r="EK8064" s="160"/>
    </row>
    <row r="8065" spans="78:141">
      <c r="BZ8065" s="14"/>
      <c r="CA8065" s="109"/>
      <c r="CB8065"/>
      <c r="CG8065" s="71"/>
      <c r="EK8065" s="160"/>
    </row>
    <row r="8066" spans="78:141">
      <c r="BZ8066" s="14"/>
      <c r="CA8066" s="109"/>
      <c r="CB8066"/>
      <c r="CG8066" s="71"/>
      <c r="EK8066" s="160"/>
    </row>
    <row r="8067" spans="78:141">
      <c r="BZ8067" s="14"/>
      <c r="CA8067" s="109"/>
      <c r="CB8067"/>
      <c r="CG8067" s="71"/>
      <c r="EK8067" s="160"/>
    </row>
    <row r="8068" spans="78:141">
      <c r="BZ8068" s="14"/>
      <c r="CA8068" s="109"/>
      <c r="CB8068"/>
      <c r="CG8068" s="71"/>
      <c r="EK8068" s="160"/>
    </row>
    <row r="8069" spans="78:141">
      <c r="BZ8069" s="14"/>
      <c r="CA8069" s="109"/>
      <c r="CB8069"/>
      <c r="CG8069" s="71"/>
      <c r="EK8069" s="160"/>
    </row>
    <row r="8070" spans="78:141">
      <c r="BZ8070" s="14"/>
      <c r="CA8070" s="109"/>
      <c r="CB8070"/>
      <c r="CG8070" s="71"/>
      <c r="EK8070" s="160"/>
    </row>
    <row r="8071" spans="78:141">
      <c r="BZ8071" s="14"/>
      <c r="CA8071" s="109"/>
      <c r="CB8071"/>
      <c r="CG8071" s="71"/>
      <c r="EK8071" s="160"/>
    </row>
    <row r="8072" spans="78:141">
      <c r="BZ8072" s="14"/>
      <c r="CA8072" s="109"/>
      <c r="CB8072"/>
      <c r="CG8072" s="71"/>
      <c r="EK8072" s="160"/>
    </row>
    <row r="8073" spans="78:141">
      <c r="BZ8073" s="14"/>
      <c r="CA8073" s="109"/>
      <c r="CB8073"/>
      <c r="CG8073" s="71"/>
      <c r="EK8073" s="160"/>
    </row>
    <row r="8074" spans="78:141">
      <c r="BZ8074" s="14"/>
      <c r="CA8074" s="109"/>
      <c r="CB8074"/>
      <c r="CG8074" s="71"/>
      <c r="EK8074" s="160"/>
    </row>
    <row r="8075" spans="78:141">
      <c r="BZ8075" s="14"/>
      <c r="CA8075" s="109"/>
      <c r="CB8075"/>
      <c r="CG8075" s="71"/>
      <c r="EK8075" s="160"/>
    </row>
    <row r="8076" spans="78:141">
      <c r="BZ8076" s="14"/>
      <c r="CA8076" s="109"/>
      <c r="CB8076"/>
      <c r="CG8076" s="71"/>
      <c r="EK8076" s="160"/>
    </row>
    <row r="8077" spans="78:141">
      <c r="BZ8077" s="14"/>
      <c r="CA8077" s="109"/>
      <c r="CB8077"/>
      <c r="CG8077" s="71"/>
      <c r="EK8077" s="160"/>
    </row>
    <row r="8078" spans="78:141">
      <c r="BZ8078" s="14"/>
      <c r="CA8078" s="109"/>
      <c r="CB8078"/>
      <c r="CG8078" s="71"/>
      <c r="EK8078" s="160"/>
    </row>
    <row r="8079" spans="78:141">
      <c r="BZ8079" s="14"/>
      <c r="CA8079" s="109"/>
      <c r="CB8079"/>
      <c r="CG8079" s="71"/>
      <c r="EK8079" s="160"/>
    </row>
    <row r="8080" spans="78:141">
      <c r="BZ8080" s="14"/>
      <c r="CA8080" s="109"/>
      <c r="CB8080"/>
      <c r="CG8080" s="71"/>
      <c r="EK8080" s="160"/>
    </row>
    <row r="8081" spans="78:141">
      <c r="BZ8081" s="14"/>
      <c r="CA8081" s="109"/>
      <c r="CB8081"/>
      <c r="CG8081" s="71"/>
      <c r="EK8081" s="160"/>
    </row>
    <row r="8082" spans="78:141">
      <c r="BZ8082" s="14"/>
      <c r="CA8082" s="109"/>
      <c r="CB8082"/>
      <c r="CG8082" s="71"/>
      <c r="EK8082" s="160"/>
    </row>
    <row r="8083" spans="78:141">
      <c r="BZ8083" s="14"/>
      <c r="CA8083" s="109"/>
      <c r="CB8083"/>
      <c r="CG8083" s="71"/>
      <c r="EK8083" s="160"/>
    </row>
    <row r="8084" spans="78:141">
      <c r="BZ8084" s="14"/>
      <c r="CA8084" s="109"/>
      <c r="CB8084"/>
      <c r="CG8084" s="71"/>
      <c r="EK8084" s="160"/>
    </row>
    <row r="8085" spans="78:141">
      <c r="BZ8085" s="14"/>
      <c r="CA8085" s="109"/>
      <c r="CB8085"/>
      <c r="CG8085" s="71"/>
      <c r="EK8085" s="160"/>
    </row>
    <row r="8086" spans="78:141">
      <c r="BZ8086" s="14"/>
      <c r="CA8086" s="109"/>
      <c r="CB8086"/>
      <c r="CG8086" s="71"/>
      <c r="EK8086" s="160"/>
    </row>
    <row r="8087" spans="78:141">
      <c r="BZ8087" s="14"/>
      <c r="CA8087" s="109"/>
      <c r="CB8087"/>
      <c r="CG8087" s="71"/>
      <c r="EK8087" s="160"/>
    </row>
    <row r="8088" spans="78:141">
      <c r="BZ8088" s="14"/>
      <c r="CA8088" s="109"/>
      <c r="CB8088"/>
      <c r="CG8088" s="71"/>
      <c r="EK8088" s="160"/>
    </row>
    <row r="8089" spans="78:141">
      <c r="BZ8089" s="14"/>
      <c r="CA8089" s="109"/>
      <c r="CB8089"/>
      <c r="CG8089" s="71"/>
      <c r="EK8089" s="160"/>
    </row>
    <row r="8090" spans="78:141">
      <c r="BZ8090" s="14"/>
      <c r="CA8090" s="109"/>
      <c r="CB8090"/>
      <c r="CG8090" s="71"/>
      <c r="EK8090" s="160"/>
    </row>
    <row r="8091" spans="78:141">
      <c r="BZ8091" s="14"/>
      <c r="CA8091" s="109"/>
      <c r="CB8091"/>
      <c r="CG8091" s="71"/>
      <c r="EK8091" s="160"/>
    </row>
    <row r="8092" spans="78:141">
      <c r="BZ8092" s="14"/>
      <c r="CA8092" s="109"/>
      <c r="CB8092"/>
      <c r="CG8092" s="71"/>
      <c r="EK8092" s="160"/>
    </row>
    <row r="8093" spans="78:141">
      <c r="BZ8093" s="14"/>
      <c r="CA8093" s="109"/>
      <c r="CB8093"/>
      <c r="CG8093" s="71"/>
      <c r="EK8093" s="160"/>
    </row>
    <row r="8094" spans="78:141">
      <c r="BZ8094" s="14"/>
      <c r="CA8094" s="109"/>
      <c r="CB8094"/>
      <c r="CG8094" s="71"/>
      <c r="EK8094" s="160"/>
    </row>
    <row r="8095" spans="78:141">
      <c r="BZ8095" s="14"/>
      <c r="CA8095" s="109"/>
      <c r="CB8095"/>
      <c r="CG8095" s="71"/>
      <c r="EK8095" s="160"/>
    </row>
    <row r="8096" spans="78:141">
      <c r="BZ8096" s="14"/>
      <c r="CA8096" s="109"/>
      <c r="CB8096"/>
      <c r="CG8096" s="71"/>
      <c r="EK8096" s="160"/>
    </row>
    <row r="8097" spans="78:141">
      <c r="BZ8097" s="14"/>
      <c r="CA8097" s="109"/>
      <c r="CB8097"/>
      <c r="CG8097" s="71"/>
      <c r="EK8097" s="160"/>
    </row>
    <row r="8098" spans="78:141">
      <c r="BZ8098" s="14"/>
      <c r="CA8098" s="109"/>
      <c r="CB8098"/>
      <c r="CG8098" s="71"/>
      <c r="EK8098" s="160"/>
    </row>
    <row r="8099" spans="78:141">
      <c r="BZ8099" s="14"/>
      <c r="CA8099" s="109"/>
      <c r="CB8099"/>
      <c r="CG8099" s="71"/>
      <c r="EK8099" s="160"/>
    </row>
    <row r="8100" spans="78:141">
      <c r="BZ8100" s="14"/>
      <c r="CA8100" s="109"/>
      <c r="CB8100"/>
      <c r="CG8100" s="71"/>
      <c r="EK8100" s="160"/>
    </row>
    <row r="8101" spans="78:141">
      <c r="BZ8101" s="14"/>
      <c r="CA8101" s="109"/>
      <c r="CB8101"/>
      <c r="CG8101" s="71"/>
      <c r="EK8101" s="160"/>
    </row>
    <row r="8102" spans="78:141">
      <c r="BZ8102" s="14"/>
      <c r="CA8102" s="109"/>
      <c r="CB8102"/>
      <c r="CG8102" s="71"/>
      <c r="EK8102" s="160"/>
    </row>
    <row r="8103" spans="78:141">
      <c r="BZ8103" s="14"/>
      <c r="CA8103" s="109"/>
      <c r="CB8103"/>
      <c r="CG8103" s="71"/>
      <c r="EK8103" s="160"/>
    </row>
    <row r="8104" spans="78:141">
      <c r="BZ8104" s="14"/>
      <c r="CA8104" s="109"/>
      <c r="CB8104"/>
      <c r="CG8104" s="71"/>
      <c r="EK8104" s="160"/>
    </row>
    <row r="8105" spans="78:141">
      <c r="BZ8105" s="14"/>
      <c r="CA8105" s="109"/>
      <c r="CB8105"/>
      <c r="CG8105" s="71"/>
      <c r="EK8105" s="160"/>
    </row>
    <row r="8106" spans="78:141">
      <c r="BZ8106" s="14"/>
      <c r="CA8106" s="109"/>
      <c r="CB8106"/>
      <c r="CG8106" s="71"/>
      <c r="EK8106" s="160"/>
    </row>
    <row r="8107" spans="78:141">
      <c r="BZ8107" s="14"/>
      <c r="CA8107" s="109"/>
      <c r="CB8107"/>
      <c r="CG8107" s="71"/>
      <c r="EK8107" s="160"/>
    </row>
    <row r="8108" spans="78:141">
      <c r="BZ8108" s="14"/>
      <c r="CA8108" s="109"/>
      <c r="CB8108"/>
      <c r="CG8108" s="71"/>
      <c r="EK8108" s="160"/>
    </row>
    <row r="8109" spans="78:141">
      <c r="BZ8109" s="14"/>
      <c r="CA8109" s="109"/>
      <c r="CB8109"/>
      <c r="CG8109" s="71"/>
      <c r="EK8109" s="160"/>
    </row>
    <row r="8110" spans="78:141">
      <c r="BZ8110" s="14"/>
      <c r="CA8110" s="109"/>
      <c r="CB8110"/>
      <c r="CG8110" s="71"/>
      <c r="EK8110" s="160"/>
    </row>
    <row r="8111" spans="78:141">
      <c r="BZ8111" s="14"/>
      <c r="CA8111" s="109"/>
      <c r="CB8111"/>
      <c r="CG8111" s="71"/>
      <c r="EK8111" s="160"/>
    </row>
    <row r="8112" spans="78:141">
      <c r="BZ8112" s="14"/>
      <c r="CA8112" s="109"/>
      <c r="CB8112"/>
      <c r="CG8112" s="71"/>
      <c r="EK8112" s="160"/>
    </row>
    <row r="8113" spans="78:141">
      <c r="BZ8113" s="14"/>
      <c r="CA8113" s="109"/>
      <c r="CB8113"/>
      <c r="CG8113" s="71"/>
      <c r="EK8113" s="160"/>
    </row>
    <row r="8114" spans="78:141">
      <c r="BZ8114" s="14"/>
      <c r="CA8114" s="109"/>
      <c r="CB8114"/>
      <c r="CG8114" s="71"/>
      <c r="EK8114" s="160"/>
    </row>
    <row r="8115" spans="78:141">
      <c r="BZ8115" s="14"/>
      <c r="CA8115" s="109"/>
      <c r="CB8115"/>
      <c r="CG8115" s="71"/>
      <c r="EK8115" s="160"/>
    </row>
    <row r="8116" spans="78:141">
      <c r="BZ8116" s="14"/>
      <c r="CA8116" s="109"/>
      <c r="CB8116"/>
      <c r="CG8116" s="71"/>
      <c r="EK8116" s="160"/>
    </row>
    <row r="8117" spans="78:141">
      <c r="BZ8117" s="14"/>
      <c r="CA8117" s="109"/>
      <c r="CB8117"/>
      <c r="CG8117" s="71"/>
      <c r="EK8117" s="160"/>
    </row>
    <row r="8118" spans="78:141">
      <c r="BZ8118" s="14"/>
      <c r="CA8118" s="109"/>
      <c r="CB8118"/>
      <c r="CG8118" s="71"/>
      <c r="EK8118" s="160"/>
    </row>
    <row r="8119" spans="78:141">
      <c r="BZ8119" s="14"/>
      <c r="CA8119" s="109"/>
      <c r="CB8119"/>
      <c r="CG8119" s="71"/>
      <c r="EK8119" s="160"/>
    </row>
    <row r="8120" spans="78:141">
      <c r="BZ8120" s="14"/>
      <c r="CA8120" s="109"/>
      <c r="CB8120"/>
      <c r="CG8120" s="71"/>
      <c r="EK8120" s="160"/>
    </row>
    <row r="8121" spans="78:141">
      <c r="BZ8121" s="14"/>
      <c r="CA8121" s="109"/>
      <c r="CB8121"/>
      <c r="CG8121" s="71"/>
      <c r="EK8121" s="160"/>
    </row>
    <row r="8122" spans="78:141">
      <c r="BZ8122" s="14"/>
      <c r="CA8122" s="109"/>
      <c r="CB8122"/>
      <c r="CG8122" s="71"/>
      <c r="EK8122" s="160"/>
    </row>
    <row r="8123" spans="78:141">
      <c r="BZ8123" s="14"/>
      <c r="CA8123" s="109"/>
      <c r="CB8123"/>
      <c r="CG8123" s="71"/>
      <c r="EK8123" s="160"/>
    </row>
    <row r="8124" spans="78:141">
      <c r="BZ8124" s="14"/>
      <c r="CA8124" s="109"/>
      <c r="CB8124"/>
      <c r="CG8124" s="71"/>
      <c r="EK8124" s="160"/>
    </row>
    <row r="8125" spans="78:141">
      <c r="BZ8125" s="14"/>
      <c r="CA8125" s="109"/>
      <c r="CB8125"/>
      <c r="CG8125" s="71"/>
      <c r="EK8125" s="160"/>
    </row>
    <row r="8126" spans="78:141">
      <c r="BZ8126" s="14"/>
      <c r="CA8126" s="109"/>
      <c r="CB8126"/>
      <c r="CG8126" s="71"/>
      <c r="EK8126" s="160"/>
    </row>
    <row r="8127" spans="78:141">
      <c r="BZ8127" s="14"/>
      <c r="CA8127" s="109"/>
      <c r="CB8127"/>
      <c r="CG8127" s="71"/>
      <c r="EK8127" s="160"/>
    </row>
    <row r="8128" spans="78:141">
      <c r="BZ8128" s="14"/>
      <c r="CA8128" s="109"/>
      <c r="CB8128"/>
      <c r="CG8128" s="71"/>
      <c r="EK8128" s="160"/>
    </row>
    <row r="8129" spans="78:141">
      <c r="BZ8129" s="14"/>
      <c r="CA8129" s="109"/>
      <c r="CB8129"/>
      <c r="CG8129" s="71"/>
      <c r="EK8129" s="160"/>
    </row>
    <row r="8130" spans="78:141">
      <c r="BZ8130" s="14"/>
      <c r="CA8130" s="109"/>
      <c r="CB8130"/>
      <c r="CG8130" s="71"/>
      <c r="EK8130" s="160"/>
    </row>
    <row r="8131" spans="78:141">
      <c r="BZ8131" s="14"/>
      <c r="CA8131" s="109"/>
      <c r="CB8131"/>
      <c r="CG8131" s="71"/>
      <c r="EK8131" s="160"/>
    </row>
    <row r="8132" spans="78:141">
      <c r="BZ8132" s="14"/>
      <c r="CA8132" s="109"/>
      <c r="CB8132"/>
      <c r="CG8132" s="71"/>
      <c r="EK8132" s="160"/>
    </row>
    <row r="8133" spans="78:141">
      <c r="BZ8133" s="14"/>
      <c r="CA8133" s="109"/>
      <c r="CB8133"/>
      <c r="CG8133" s="71"/>
      <c r="EK8133" s="160"/>
    </row>
    <row r="8134" spans="78:141">
      <c r="BZ8134" s="14"/>
      <c r="CA8134" s="109"/>
      <c r="CB8134"/>
      <c r="CG8134" s="71"/>
      <c r="EK8134" s="160"/>
    </row>
    <row r="8135" spans="78:141">
      <c r="BZ8135" s="14"/>
      <c r="CA8135" s="109"/>
      <c r="CB8135"/>
      <c r="CG8135" s="71"/>
      <c r="EK8135" s="160"/>
    </row>
    <row r="8136" spans="78:141">
      <c r="BZ8136" s="14"/>
      <c r="CA8136" s="109"/>
      <c r="CB8136"/>
      <c r="CG8136" s="71"/>
      <c r="EK8136" s="160"/>
    </row>
    <row r="8137" spans="78:141">
      <c r="BZ8137" s="14"/>
      <c r="CA8137" s="109"/>
      <c r="CB8137"/>
      <c r="CG8137" s="71"/>
      <c r="EK8137" s="160"/>
    </row>
    <row r="8138" spans="78:141">
      <c r="BZ8138" s="14"/>
      <c r="CA8138" s="109"/>
      <c r="CB8138"/>
      <c r="CG8138" s="71"/>
      <c r="EK8138" s="160"/>
    </row>
    <row r="8139" spans="78:141">
      <c r="BZ8139" s="14"/>
      <c r="CA8139" s="109"/>
      <c r="CB8139"/>
      <c r="CG8139" s="71"/>
      <c r="EK8139" s="160"/>
    </row>
    <row r="8140" spans="78:141">
      <c r="BZ8140" s="14"/>
      <c r="CA8140" s="109"/>
      <c r="CB8140"/>
      <c r="CG8140" s="71"/>
      <c r="EK8140" s="160"/>
    </row>
    <row r="8141" spans="78:141">
      <c r="BZ8141" s="14"/>
      <c r="CA8141" s="109"/>
      <c r="CB8141"/>
      <c r="CG8141" s="71"/>
      <c r="EK8141" s="160"/>
    </row>
    <row r="8142" spans="78:141">
      <c r="BZ8142" s="14"/>
      <c r="CA8142" s="109"/>
      <c r="CB8142"/>
      <c r="CG8142" s="71"/>
      <c r="EK8142" s="160"/>
    </row>
    <row r="8143" spans="78:141">
      <c r="BZ8143" s="14"/>
      <c r="CA8143" s="109"/>
      <c r="CB8143"/>
      <c r="CG8143" s="71"/>
      <c r="EK8143" s="160"/>
    </row>
    <row r="8144" spans="78:141">
      <c r="BZ8144" s="14"/>
      <c r="CA8144" s="109"/>
      <c r="CB8144"/>
      <c r="CG8144" s="71"/>
      <c r="EK8144" s="160"/>
    </row>
    <row r="8145" spans="78:141">
      <c r="BZ8145" s="14"/>
      <c r="CA8145" s="109"/>
      <c r="CB8145"/>
      <c r="CG8145" s="71"/>
      <c r="EK8145" s="160"/>
    </row>
    <row r="8146" spans="78:141">
      <c r="BZ8146" s="14"/>
      <c r="CA8146" s="109"/>
      <c r="CB8146"/>
      <c r="CG8146" s="71"/>
      <c r="EK8146" s="160"/>
    </row>
    <row r="8147" spans="78:141">
      <c r="BZ8147" s="14"/>
      <c r="CA8147" s="109"/>
      <c r="CB8147"/>
      <c r="CG8147" s="71"/>
      <c r="EK8147" s="160"/>
    </row>
    <row r="8148" spans="78:141">
      <c r="BZ8148" s="14"/>
      <c r="CA8148" s="109"/>
      <c r="CB8148"/>
      <c r="CG8148" s="71"/>
      <c r="EK8148" s="160"/>
    </row>
    <row r="8149" spans="78:141">
      <c r="BZ8149" s="14"/>
      <c r="CA8149" s="109"/>
      <c r="CB8149"/>
      <c r="CG8149" s="71"/>
      <c r="EK8149" s="160"/>
    </row>
    <row r="8150" spans="78:141">
      <c r="BZ8150" s="14"/>
      <c r="CA8150" s="109"/>
      <c r="CB8150"/>
      <c r="CG8150" s="71"/>
      <c r="EK8150" s="160"/>
    </row>
    <row r="8151" spans="78:141">
      <c r="BZ8151" s="14"/>
      <c r="CA8151" s="109"/>
      <c r="CB8151"/>
      <c r="CG8151" s="71"/>
      <c r="EK8151" s="160"/>
    </row>
    <row r="8152" spans="78:141">
      <c r="BZ8152" s="14"/>
      <c r="CA8152" s="109"/>
      <c r="CB8152"/>
      <c r="CG8152" s="71"/>
      <c r="EK8152" s="160"/>
    </row>
    <row r="8153" spans="78:141">
      <c r="BZ8153" s="14"/>
      <c r="CA8153" s="109"/>
      <c r="CB8153"/>
      <c r="CG8153" s="71"/>
      <c r="EK8153" s="160"/>
    </row>
    <row r="8154" spans="78:141">
      <c r="BZ8154" s="14"/>
      <c r="CA8154" s="109"/>
      <c r="CB8154"/>
      <c r="CG8154" s="71"/>
      <c r="EK8154" s="160"/>
    </row>
    <row r="8155" spans="78:141">
      <c r="BZ8155" s="14"/>
      <c r="CA8155" s="109"/>
      <c r="CB8155"/>
      <c r="CG8155" s="71"/>
      <c r="EK8155" s="160"/>
    </row>
    <row r="8156" spans="78:141">
      <c r="BZ8156" s="14"/>
      <c r="CA8156" s="109"/>
      <c r="CB8156"/>
      <c r="CG8156" s="71"/>
      <c r="EK8156" s="160"/>
    </row>
    <row r="8157" spans="78:141">
      <c r="BZ8157" s="14"/>
      <c r="CA8157" s="109"/>
      <c r="CB8157"/>
      <c r="CG8157" s="71"/>
      <c r="EK8157" s="160"/>
    </row>
    <row r="8158" spans="78:141">
      <c r="BZ8158" s="14"/>
      <c r="CA8158" s="109"/>
      <c r="CB8158"/>
      <c r="CG8158" s="71"/>
      <c r="EK8158" s="160"/>
    </row>
    <row r="8159" spans="78:141">
      <c r="BZ8159" s="14"/>
      <c r="CA8159" s="109"/>
      <c r="CB8159"/>
      <c r="CG8159" s="71"/>
      <c r="EK8159" s="160"/>
    </row>
    <row r="8160" spans="78:141">
      <c r="BZ8160" s="14"/>
      <c r="CA8160" s="109"/>
      <c r="CB8160"/>
      <c r="CG8160" s="71"/>
      <c r="EK8160" s="160"/>
    </row>
    <row r="8161" spans="78:141">
      <c r="BZ8161" s="14"/>
      <c r="CA8161" s="109"/>
      <c r="CB8161"/>
      <c r="CG8161" s="71"/>
      <c r="EK8161" s="160"/>
    </row>
    <row r="8162" spans="78:141">
      <c r="BZ8162" s="14"/>
      <c r="CA8162" s="109"/>
      <c r="CB8162"/>
      <c r="CG8162" s="71"/>
      <c r="EK8162" s="160"/>
    </row>
    <row r="8163" spans="78:141">
      <c r="BZ8163" s="14"/>
      <c r="CA8163" s="109"/>
      <c r="CB8163"/>
      <c r="CG8163" s="71"/>
      <c r="EK8163" s="160"/>
    </row>
    <row r="8164" spans="78:141">
      <c r="BZ8164" s="14"/>
      <c r="CA8164" s="109"/>
      <c r="CB8164"/>
      <c r="CG8164" s="71"/>
      <c r="EK8164" s="160"/>
    </row>
    <row r="8165" spans="78:141">
      <c r="BZ8165" s="14"/>
      <c r="CA8165" s="109"/>
      <c r="CB8165"/>
      <c r="CG8165" s="71"/>
      <c r="EK8165" s="160"/>
    </row>
    <row r="8166" spans="78:141">
      <c r="BZ8166" s="14"/>
      <c r="CA8166" s="109"/>
      <c r="CB8166"/>
      <c r="CG8166" s="71"/>
      <c r="EK8166" s="160"/>
    </row>
    <row r="8167" spans="78:141">
      <c r="BZ8167" s="14"/>
      <c r="CA8167" s="109"/>
      <c r="CB8167"/>
      <c r="CG8167" s="71"/>
      <c r="EK8167" s="160"/>
    </row>
    <row r="8168" spans="78:141">
      <c r="BZ8168" s="14"/>
      <c r="CA8168" s="109"/>
      <c r="CB8168"/>
      <c r="CG8168" s="71"/>
      <c r="EK8168" s="160"/>
    </row>
    <row r="8169" spans="78:141">
      <c r="BZ8169" s="14"/>
      <c r="CA8169" s="109"/>
      <c r="CB8169"/>
      <c r="CG8169" s="71"/>
      <c r="EK8169" s="160"/>
    </row>
    <row r="8170" spans="78:141">
      <c r="BZ8170" s="14"/>
      <c r="CA8170" s="109"/>
      <c r="CB8170"/>
      <c r="CG8170" s="71"/>
      <c r="EK8170" s="160"/>
    </row>
    <row r="8171" spans="78:141">
      <c r="BZ8171" s="14"/>
      <c r="CA8171" s="109"/>
      <c r="CB8171"/>
      <c r="CG8171" s="71"/>
      <c r="EK8171" s="160"/>
    </row>
    <row r="8172" spans="78:141">
      <c r="BZ8172" s="14"/>
      <c r="CA8172" s="109"/>
      <c r="CB8172"/>
      <c r="CG8172" s="71"/>
      <c r="EK8172" s="160"/>
    </row>
    <row r="8173" spans="78:141">
      <c r="BZ8173" s="14"/>
      <c r="CA8173" s="109"/>
      <c r="CB8173"/>
      <c r="CG8173" s="71"/>
      <c r="EK8173" s="160"/>
    </row>
    <row r="8174" spans="78:141">
      <c r="BZ8174" s="14"/>
      <c r="CA8174" s="109"/>
      <c r="CB8174"/>
      <c r="CG8174" s="71"/>
      <c r="EK8174" s="160"/>
    </row>
    <row r="8175" spans="78:141">
      <c r="BZ8175" s="14"/>
      <c r="CA8175" s="109"/>
      <c r="CB8175"/>
      <c r="CG8175" s="71"/>
      <c r="EK8175" s="160"/>
    </row>
    <row r="8176" spans="78:141">
      <c r="BZ8176" s="14"/>
      <c r="CA8176" s="109"/>
      <c r="CB8176"/>
      <c r="CG8176" s="71"/>
      <c r="EK8176" s="160"/>
    </row>
    <row r="8177" spans="78:141">
      <c r="BZ8177" s="14"/>
      <c r="CA8177" s="109"/>
      <c r="CB8177"/>
      <c r="CG8177" s="71"/>
      <c r="EK8177" s="160"/>
    </row>
    <row r="8178" spans="78:141">
      <c r="BZ8178" s="14"/>
      <c r="CA8178" s="109"/>
      <c r="CB8178"/>
      <c r="CG8178" s="71"/>
      <c r="EK8178" s="160"/>
    </row>
    <row r="8179" spans="78:141">
      <c r="BZ8179" s="14"/>
      <c r="CA8179" s="109"/>
      <c r="CB8179"/>
      <c r="CG8179" s="71"/>
      <c r="EK8179" s="160"/>
    </row>
    <row r="8180" spans="78:141">
      <c r="BZ8180" s="14"/>
      <c r="CA8180" s="109"/>
      <c r="CB8180"/>
      <c r="CG8180" s="71"/>
      <c r="EK8180" s="160"/>
    </row>
    <row r="8181" spans="78:141">
      <c r="BZ8181" s="14"/>
      <c r="CA8181" s="109"/>
      <c r="CB8181"/>
      <c r="CG8181" s="71"/>
      <c r="EK8181" s="160"/>
    </row>
    <row r="8182" spans="78:141">
      <c r="BZ8182" s="14"/>
      <c r="CA8182" s="109"/>
      <c r="CB8182"/>
      <c r="CG8182" s="71"/>
      <c r="EK8182" s="160"/>
    </row>
    <row r="8183" spans="78:141">
      <c r="BZ8183" s="14"/>
      <c r="CA8183" s="109"/>
      <c r="CB8183"/>
      <c r="CG8183" s="71"/>
      <c r="EK8183" s="160"/>
    </row>
    <row r="8184" spans="78:141">
      <c r="BZ8184" s="14"/>
      <c r="CA8184" s="109"/>
      <c r="CB8184"/>
      <c r="CG8184" s="71"/>
      <c r="EK8184" s="160"/>
    </row>
    <row r="8185" spans="78:141">
      <c r="BZ8185" s="14"/>
      <c r="CA8185" s="109"/>
      <c r="CB8185"/>
      <c r="CG8185" s="71"/>
      <c r="EK8185" s="160"/>
    </row>
    <row r="8186" spans="78:141">
      <c r="BZ8186" s="14"/>
      <c r="CA8186" s="109"/>
      <c r="CB8186"/>
      <c r="CG8186" s="71"/>
      <c r="EK8186" s="160"/>
    </row>
    <row r="8187" spans="78:141">
      <c r="BZ8187" s="14"/>
      <c r="CA8187" s="109"/>
      <c r="CB8187"/>
      <c r="CG8187" s="71"/>
      <c r="EK8187" s="160"/>
    </row>
    <row r="8188" spans="78:141">
      <c r="BZ8188" s="14"/>
      <c r="CA8188" s="109"/>
      <c r="CB8188"/>
      <c r="CG8188" s="71"/>
      <c r="EK8188" s="160"/>
    </row>
    <row r="8189" spans="78:141">
      <c r="BZ8189" s="14"/>
      <c r="CA8189" s="109"/>
      <c r="CB8189"/>
      <c r="CG8189" s="71"/>
      <c r="EK8189" s="160"/>
    </row>
    <row r="8190" spans="78:141">
      <c r="BZ8190" s="14"/>
      <c r="CA8190" s="109"/>
      <c r="CB8190"/>
      <c r="CG8190" s="71"/>
      <c r="EK8190" s="160"/>
    </row>
    <row r="8191" spans="78:141">
      <c r="BZ8191" s="14"/>
      <c r="CA8191" s="109"/>
      <c r="CB8191"/>
      <c r="CG8191" s="71"/>
      <c r="EK8191" s="160"/>
    </row>
    <row r="8192" spans="78:141">
      <c r="BZ8192" s="14"/>
      <c r="CA8192" s="109"/>
      <c r="CB8192"/>
      <c r="CG8192" s="71"/>
      <c r="EK8192" s="160"/>
    </row>
    <row r="8193" spans="78:141">
      <c r="BZ8193" s="14"/>
      <c r="CA8193" s="109"/>
      <c r="CB8193"/>
      <c r="CG8193" s="71"/>
      <c r="EK8193" s="160"/>
    </row>
    <row r="8194" spans="78:141">
      <c r="BZ8194" s="14"/>
      <c r="CA8194" s="109"/>
      <c r="CB8194"/>
      <c r="CG8194" s="71"/>
      <c r="EK8194" s="160"/>
    </row>
    <row r="8195" spans="78:141">
      <c r="BZ8195" s="14"/>
      <c r="CA8195" s="109"/>
      <c r="CB8195"/>
      <c r="CG8195" s="71"/>
      <c r="EK8195" s="160"/>
    </row>
    <row r="8196" spans="78:141">
      <c r="BZ8196" s="14"/>
      <c r="CA8196" s="109"/>
      <c r="CB8196"/>
      <c r="CG8196" s="71"/>
      <c r="EK8196" s="160"/>
    </row>
    <row r="8197" spans="78:141">
      <c r="BZ8197" s="14"/>
      <c r="CA8197" s="109"/>
      <c r="CB8197"/>
      <c r="CG8197" s="71"/>
      <c r="EK8197" s="160"/>
    </row>
    <row r="8198" spans="78:141">
      <c r="BZ8198" s="14"/>
      <c r="CA8198" s="109"/>
      <c r="CB8198"/>
      <c r="CG8198" s="71"/>
      <c r="EK8198" s="160"/>
    </row>
    <row r="8199" spans="78:141">
      <c r="BZ8199" s="14"/>
      <c r="CA8199" s="109"/>
      <c r="CB8199"/>
      <c r="CG8199" s="71"/>
      <c r="EK8199" s="160"/>
    </row>
    <row r="8200" spans="78:141">
      <c r="BZ8200" s="14"/>
      <c r="CA8200" s="109"/>
      <c r="CB8200"/>
      <c r="CG8200" s="71"/>
      <c r="EK8200" s="160"/>
    </row>
    <row r="8201" spans="78:141">
      <c r="BZ8201" s="14"/>
      <c r="CA8201" s="109"/>
      <c r="CB8201"/>
      <c r="CG8201" s="71"/>
      <c r="EK8201" s="160"/>
    </row>
    <row r="8202" spans="78:141">
      <c r="BZ8202" s="14"/>
      <c r="CA8202" s="109"/>
      <c r="CB8202"/>
      <c r="CG8202" s="71"/>
      <c r="EK8202" s="160"/>
    </row>
    <row r="8203" spans="78:141">
      <c r="BZ8203" s="14"/>
      <c r="CA8203" s="109"/>
      <c r="CB8203"/>
      <c r="CG8203" s="71"/>
      <c r="EK8203" s="160"/>
    </row>
    <row r="8204" spans="78:141">
      <c r="BZ8204" s="14"/>
      <c r="CA8204" s="109"/>
      <c r="CB8204"/>
      <c r="CG8204" s="71"/>
      <c r="EK8204" s="160"/>
    </row>
    <row r="8205" spans="78:141">
      <c r="BZ8205" s="14"/>
      <c r="CA8205" s="109"/>
      <c r="CB8205"/>
      <c r="CG8205" s="71"/>
      <c r="EK8205" s="160"/>
    </row>
    <row r="8206" spans="78:141">
      <c r="BZ8206" s="14"/>
      <c r="CA8206" s="109"/>
      <c r="CB8206"/>
      <c r="CG8206" s="71"/>
      <c r="EK8206" s="160"/>
    </row>
    <row r="8207" spans="78:141">
      <c r="BZ8207" s="14"/>
      <c r="CA8207" s="109"/>
      <c r="CB8207"/>
      <c r="CG8207" s="71"/>
      <c r="EK8207" s="160"/>
    </row>
    <row r="8208" spans="78:141">
      <c r="BZ8208" s="14"/>
      <c r="CA8208" s="109"/>
      <c r="CB8208"/>
      <c r="CG8208" s="71"/>
      <c r="EK8208" s="160"/>
    </row>
    <row r="8209" spans="78:141">
      <c r="BZ8209" s="14"/>
      <c r="CA8209" s="109"/>
      <c r="CB8209"/>
      <c r="CG8209" s="71"/>
      <c r="EK8209" s="160"/>
    </row>
    <row r="8210" spans="78:141">
      <c r="BZ8210" s="14"/>
      <c r="CA8210" s="109"/>
      <c r="CB8210"/>
      <c r="CG8210" s="71"/>
      <c r="EK8210" s="160"/>
    </row>
    <row r="8211" spans="78:141">
      <c r="BZ8211" s="14"/>
      <c r="CA8211" s="109"/>
      <c r="CB8211"/>
      <c r="CG8211" s="71"/>
      <c r="EK8211" s="160"/>
    </row>
    <row r="8212" spans="78:141">
      <c r="BZ8212" s="14"/>
      <c r="CA8212" s="109"/>
      <c r="CB8212"/>
      <c r="CG8212" s="71"/>
      <c r="EK8212" s="160"/>
    </row>
    <row r="8213" spans="78:141">
      <c r="BZ8213" s="14"/>
      <c r="CA8213" s="109"/>
      <c r="CB8213"/>
      <c r="CG8213" s="71"/>
      <c r="EK8213" s="160"/>
    </row>
    <row r="8214" spans="78:141">
      <c r="BZ8214" s="14"/>
      <c r="CA8214" s="109"/>
      <c r="CB8214"/>
      <c r="CG8214" s="71"/>
      <c r="EK8214" s="160"/>
    </row>
    <row r="8215" spans="78:141">
      <c r="BZ8215" s="14"/>
      <c r="CA8215" s="109"/>
      <c r="CB8215"/>
      <c r="CG8215" s="71"/>
      <c r="EK8215" s="160"/>
    </row>
    <row r="8216" spans="78:141">
      <c r="BZ8216" s="14"/>
      <c r="CA8216" s="109"/>
      <c r="CB8216"/>
      <c r="CG8216" s="71"/>
      <c r="EK8216" s="160"/>
    </row>
    <row r="8217" spans="78:141">
      <c r="BZ8217" s="14"/>
      <c r="CA8217" s="109"/>
      <c r="CB8217"/>
      <c r="CG8217" s="71"/>
      <c r="EK8217" s="160"/>
    </row>
    <row r="8218" spans="78:141">
      <c r="BZ8218" s="14"/>
      <c r="CA8218" s="109"/>
      <c r="CB8218"/>
      <c r="CG8218" s="71"/>
      <c r="EK8218" s="160"/>
    </row>
    <row r="8219" spans="78:141">
      <c r="BZ8219" s="14"/>
      <c r="CA8219" s="109"/>
      <c r="CB8219"/>
      <c r="CG8219" s="71"/>
      <c r="EK8219" s="160"/>
    </row>
    <row r="8220" spans="78:141">
      <c r="BZ8220" s="14"/>
      <c r="CA8220" s="109"/>
      <c r="CB8220"/>
      <c r="CG8220" s="71"/>
      <c r="EK8220" s="160"/>
    </row>
    <row r="8221" spans="78:141">
      <c r="BZ8221" s="14"/>
      <c r="CA8221" s="109"/>
      <c r="CB8221"/>
      <c r="CG8221" s="71"/>
      <c r="EK8221" s="160"/>
    </row>
    <row r="8222" spans="78:141">
      <c r="BZ8222" s="14"/>
      <c r="CA8222" s="109"/>
      <c r="CB8222"/>
      <c r="CG8222" s="71"/>
      <c r="EK8222" s="160"/>
    </row>
    <row r="8223" spans="78:141">
      <c r="BZ8223" s="14"/>
      <c r="CA8223" s="109"/>
      <c r="CB8223"/>
      <c r="CG8223" s="71"/>
      <c r="EK8223" s="160"/>
    </row>
    <row r="8224" spans="78:141">
      <c r="BZ8224" s="14"/>
      <c r="CA8224" s="109"/>
      <c r="CB8224"/>
      <c r="CG8224" s="71"/>
      <c r="EK8224" s="160"/>
    </row>
    <row r="8225" spans="78:141">
      <c r="BZ8225" s="14"/>
      <c r="CA8225" s="109"/>
      <c r="CB8225"/>
      <c r="CG8225" s="71"/>
      <c r="EK8225" s="160"/>
    </row>
    <row r="8226" spans="78:141">
      <c r="BZ8226" s="14"/>
      <c r="CA8226" s="109"/>
      <c r="CB8226"/>
      <c r="CG8226" s="71"/>
      <c r="EK8226" s="160"/>
    </row>
    <row r="8227" spans="78:141">
      <c r="BZ8227" s="14"/>
      <c r="CA8227" s="109"/>
      <c r="CB8227"/>
      <c r="CG8227" s="71"/>
      <c r="EK8227" s="160"/>
    </row>
    <row r="8228" spans="78:141">
      <c r="BZ8228" s="14"/>
      <c r="CA8228" s="109"/>
      <c r="CB8228"/>
      <c r="CG8228" s="71"/>
      <c r="EK8228" s="160"/>
    </row>
    <row r="8229" spans="78:141">
      <c r="BZ8229" s="14"/>
      <c r="CA8229" s="109"/>
      <c r="CB8229"/>
      <c r="CG8229" s="71"/>
      <c r="EK8229" s="160"/>
    </row>
    <row r="8230" spans="78:141">
      <c r="BZ8230" s="14"/>
      <c r="CA8230" s="109"/>
      <c r="CB8230"/>
      <c r="CG8230" s="71"/>
      <c r="EK8230" s="160"/>
    </row>
    <row r="8231" spans="78:141">
      <c r="BZ8231" s="14"/>
      <c r="CA8231" s="109"/>
      <c r="CB8231"/>
      <c r="CG8231" s="71"/>
      <c r="EK8231" s="160"/>
    </row>
    <row r="8232" spans="78:141">
      <c r="BZ8232" s="14"/>
      <c r="CA8232" s="109"/>
      <c r="CB8232"/>
      <c r="CG8232" s="71"/>
      <c r="EK8232" s="160"/>
    </row>
    <row r="8233" spans="78:141">
      <c r="BZ8233" s="14"/>
      <c r="CA8233" s="109"/>
      <c r="CB8233"/>
      <c r="CG8233" s="71"/>
      <c r="EK8233" s="160"/>
    </row>
    <row r="8234" spans="78:141">
      <c r="BZ8234" s="14"/>
      <c r="CA8234" s="109"/>
      <c r="CB8234"/>
      <c r="CG8234" s="71"/>
      <c r="EK8234" s="160"/>
    </row>
    <row r="8235" spans="78:141">
      <c r="BZ8235" s="14"/>
      <c r="CA8235" s="109"/>
      <c r="CB8235"/>
      <c r="CG8235" s="71"/>
      <c r="EK8235" s="160"/>
    </row>
    <row r="8236" spans="78:141">
      <c r="BZ8236" s="14"/>
      <c r="CA8236" s="109"/>
      <c r="CB8236"/>
      <c r="CG8236" s="71"/>
      <c r="EK8236" s="160"/>
    </row>
    <row r="8237" spans="78:141">
      <c r="BZ8237" s="14"/>
      <c r="CA8237" s="109"/>
      <c r="CB8237"/>
      <c r="CG8237" s="71"/>
      <c r="EK8237" s="160"/>
    </row>
    <row r="8238" spans="78:141">
      <c r="BZ8238" s="14"/>
      <c r="CA8238" s="109"/>
      <c r="CB8238"/>
      <c r="CG8238" s="71"/>
      <c r="EK8238" s="160"/>
    </row>
    <row r="8239" spans="78:141">
      <c r="BZ8239" s="14"/>
      <c r="CA8239" s="109"/>
      <c r="CB8239"/>
      <c r="CG8239" s="71"/>
      <c r="EK8239" s="160"/>
    </row>
    <row r="8240" spans="78:141">
      <c r="BZ8240" s="14"/>
      <c r="CA8240" s="109"/>
      <c r="CB8240"/>
      <c r="CG8240" s="71"/>
      <c r="EK8240" s="160"/>
    </row>
    <row r="8241" spans="78:141">
      <c r="BZ8241" s="14"/>
      <c r="CA8241" s="109"/>
      <c r="CB8241"/>
      <c r="CG8241" s="71"/>
      <c r="EK8241" s="160"/>
    </row>
    <row r="8242" spans="78:141">
      <c r="BZ8242" s="14"/>
      <c r="CA8242" s="109"/>
      <c r="CB8242"/>
      <c r="CG8242" s="71"/>
      <c r="EK8242" s="160"/>
    </row>
    <row r="8243" spans="78:141">
      <c r="BZ8243" s="14"/>
      <c r="CA8243" s="109"/>
      <c r="CB8243"/>
      <c r="CG8243" s="71"/>
      <c r="EK8243" s="160"/>
    </row>
    <row r="8244" spans="78:141">
      <c r="BZ8244" s="14"/>
      <c r="CA8244" s="109"/>
      <c r="CB8244"/>
      <c r="CG8244" s="71"/>
      <c r="EK8244" s="160"/>
    </row>
    <row r="8245" spans="78:141">
      <c r="BZ8245" s="14"/>
      <c r="CA8245" s="109"/>
      <c r="CB8245"/>
      <c r="CG8245" s="71"/>
      <c r="EK8245" s="160"/>
    </row>
    <row r="8246" spans="78:141">
      <c r="BZ8246" s="14"/>
      <c r="CA8246" s="109"/>
      <c r="CB8246"/>
      <c r="CG8246" s="71"/>
      <c r="EK8246" s="160"/>
    </row>
    <row r="8247" spans="78:141">
      <c r="BZ8247" s="14"/>
      <c r="CA8247" s="109"/>
      <c r="CB8247"/>
      <c r="CG8247" s="71"/>
      <c r="EK8247" s="160"/>
    </row>
    <row r="8248" spans="78:141">
      <c r="BZ8248" s="14"/>
      <c r="CA8248" s="109"/>
      <c r="CB8248"/>
      <c r="CG8248" s="71"/>
      <c r="EK8248" s="160"/>
    </row>
    <row r="8249" spans="78:141">
      <c r="BZ8249" s="14"/>
      <c r="CA8249" s="109"/>
      <c r="CB8249"/>
      <c r="CG8249" s="71"/>
      <c r="EK8249" s="160"/>
    </row>
    <row r="8250" spans="78:141">
      <c r="BZ8250" s="14"/>
      <c r="CA8250" s="109"/>
      <c r="CB8250"/>
      <c r="CG8250" s="71"/>
      <c r="EK8250" s="160"/>
    </row>
    <row r="8251" spans="78:141">
      <c r="BZ8251" s="14"/>
      <c r="CA8251" s="109"/>
      <c r="CB8251"/>
      <c r="CG8251" s="71"/>
      <c r="EK8251" s="160"/>
    </row>
    <row r="8252" spans="78:141">
      <c r="BZ8252" s="14"/>
      <c r="CA8252" s="109"/>
      <c r="CB8252"/>
      <c r="CG8252" s="71"/>
      <c r="EK8252" s="160"/>
    </row>
    <row r="8253" spans="78:141">
      <c r="BZ8253" s="14"/>
      <c r="CA8253" s="109"/>
      <c r="CB8253"/>
      <c r="CG8253" s="71"/>
      <c r="EK8253" s="160"/>
    </row>
    <row r="8254" spans="78:141">
      <c r="BZ8254" s="14"/>
      <c r="CA8254" s="109"/>
      <c r="CB8254"/>
      <c r="CG8254" s="71"/>
      <c r="EK8254" s="160"/>
    </row>
    <row r="8255" spans="78:141">
      <c r="BZ8255" s="14"/>
      <c r="CA8255" s="109"/>
      <c r="CB8255"/>
      <c r="CG8255" s="71"/>
      <c r="EK8255" s="160"/>
    </row>
    <row r="8256" spans="78:141">
      <c r="BZ8256" s="14"/>
      <c r="CA8256" s="109"/>
      <c r="CB8256"/>
      <c r="CG8256" s="71"/>
      <c r="EK8256" s="160"/>
    </row>
    <row r="8257" spans="78:141">
      <c r="BZ8257" s="14"/>
      <c r="CA8257" s="109"/>
      <c r="CB8257"/>
      <c r="CG8257" s="71"/>
      <c r="EK8257" s="160"/>
    </row>
    <row r="8258" spans="78:141">
      <c r="BZ8258" s="14"/>
      <c r="CA8258" s="109"/>
      <c r="CB8258"/>
      <c r="CG8258" s="71"/>
      <c r="EK8258" s="160"/>
    </row>
    <row r="8259" spans="78:141">
      <c r="BZ8259" s="14"/>
      <c r="CA8259" s="109"/>
      <c r="CB8259"/>
      <c r="CG8259" s="71"/>
      <c r="EK8259" s="160"/>
    </row>
    <row r="8260" spans="78:141">
      <c r="BZ8260" s="14"/>
      <c r="CA8260" s="109"/>
      <c r="CB8260"/>
      <c r="CG8260" s="71"/>
      <c r="EK8260" s="160"/>
    </row>
    <row r="8261" spans="78:141">
      <c r="BZ8261" s="14"/>
      <c r="CA8261" s="109"/>
      <c r="CB8261"/>
      <c r="CG8261" s="71"/>
      <c r="EK8261" s="160"/>
    </row>
    <row r="8262" spans="78:141">
      <c r="BZ8262" s="14"/>
      <c r="CA8262" s="109"/>
      <c r="CB8262"/>
      <c r="CG8262" s="71"/>
      <c r="EK8262" s="160"/>
    </row>
    <row r="8263" spans="78:141">
      <c r="BZ8263" s="14"/>
      <c r="CA8263" s="109"/>
      <c r="CB8263"/>
      <c r="CG8263" s="71"/>
      <c r="EK8263" s="160"/>
    </row>
    <row r="8264" spans="78:141">
      <c r="BZ8264" s="14"/>
      <c r="CA8264" s="109"/>
      <c r="CB8264"/>
      <c r="CG8264" s="71"/>
      <c r="EK8264" s="160"/>
    </row>
    <row r="8265" spans="78:141">
      <c r="BZ8265" s="14"/>
      <c r="CA8265" s="109"/>
      <c r="CB8265"/>
      <c r="CG8265" s="71"/>
      <c r="EK8265" s="160"/>
    </row>
    <row r="8266" spans="78:141">
      <c r="BZ8266" s="14"/>
      <c r="CA8266" s="109"/>
      <c r="CB8266"/>
      <c r="CG8266" s="71"/>
      <c r="EK8266" s="160"/>
    </row>
    <row r="8267" spans="78:141">
      <c r="BZ8267" s="14"/>
      <c r="CA8267" s="109"/>
      <c r="CB8267"/>
      <c r="CG8267" s="71"/>
      <c r="EK8267" s="160"/>
    </row>
    <row r="8268" spans="78:141">
      <c r="BZ8268" s="14"/>
      <c r="CA8268" s="109"/>
      <c r="CB8268"/>
      <c r="CG8268" s="71"/>
      <c r="EK8268" s="160"/>
    </row>
    <row r="8269" spans="78:141">
      <c r="BZ8269" s="14"/>
      <c r="CA8269" s="109"/>
      <c r="CB8269"/>
      <c r="CG8269" s="71"/>
      <c r="EK8269" s="160"/>
    </row>
    <row r="8270" spans="78:141">
      <c r="BZ8270" s="14"/>
      <c r="CA8270" s="109"/>
      <c r="CB8270"/>
      <c r="CG8270" s="71"/>
      <c r="EK8270" s="160"/>
    </row>
    <row r="8271" spans="78:141">
      <c r="BZ8271" s="14"/>
      <c r="CA8271" s="109"/>
      <c r="CB8271"/>
      <c r="CG8271" s="71"/>
      <c r="EK8271" s="160"/>
    </row>
    <row r="8272" spans="78:141">
      <c r="BZ8272" s="14"/>
      <c r="CA8272" s="109"/>
      <c r="CB8272"/>
      <c r="CG8272" s="71"/>
      <c r="EK8272" s="160"/>
    </row>
    <row r="8273" spans="78:141">
      <c r="BZ8273" s="14"/>
      <c r="CA8273" s="109"/>
      <c r="CB8273"/>
      <c r="CG8273" s="71"/>
      <c r="EK8273" s="160"/>
    </row>
    <row r="8274" spans="78:141">
      <c r="BZ8274" s="14"/>
      <c r="CA8274" s="109"/>
      <c r="CB8274"/>
      <c r="CG8274" s="71"/>
      <c r="EK8274" s="160"/>
    </row>
    <row r="8275" spans="78:141">
      <c r="BZ8275" s="14"/>
      <c r="CA8275" s="109"/>
      <c r="CB8275"/>
      <c r="CG8275" s="71"/>
      <c r="EK8275" s="160"/>
    </row>
    <row r="8276" spans="78:141">
      <c r="BZ8276" s="14"/>
      <c r="CA8276" s="109"/>
      <c r="CB8276"/>
      <c r="CG8276" s="71"/>
      <c r="EK8276" s="160"/>
    </row>
    <row r="8277" spans="78:141">
      <c r="BZ8277" s="14"/>
      <c r="CA8277" s="109"/>
      <c r="CB8277"/>
      <c r="CG8277" s="71"/>
      <c r="EK8277" s="160"/>
    </row>
    <row r="8278" spans="78:141">
      <c r="BZ8278" s="14"/>
      <c r="CA8278" s="109"/>
      <c r="CB8278"/>
      <c r="CG8278" s="71"/>
      <c r="EK8278" s="160"/>
    </row>
    <row r="8279" spans="78:141">
      <c r="BZ8279" s="14"/>
      <c r="CA8279" s="109"/>
      <c r="CB8279"/>
      <c r="CG8279" s="71"/>
      <c r="EK8279" s="160"/>
    </row>
    <row r="8280" spans="78:141">
      <c r="BZ8280" s="14"/>
      <c r="CA8280" s="109"/>
      <c r="CB8280"/>
      <c r="CG8280" s="71"/>
      <c r="EK8280" s="160"/>
    </row>
    <row r="8281" spans="78:141">
      <c r="BZ8281" s="14"/>
      <c r="CA8281" s="109"/>
      <c r="CB8281"/>
      <c r="CG8281" s="71"/>
      <c r="EK8281" s="160"/>
    </row>
    <row r="8282" spans="78:141">
      <c r="BZ8282" s="14"/>
      <c r="CA8282" s="109"/>
      <c r="CB8282"/>
      <c r="CG8282" s="71"/>
      <c r="EK8282" s="160"/>
    </row>
    <row r="8283" spans="78:141">
      <c r="BZ8283" s="14"/>
      <c r="CA8283" s="109"/>
      <c r="CB8283"/>
      <c r="CG8283" s="71"/>
      <c r="EK8283" s="160"/>
    </row>
    <row r="8284" spans="78:141">
      <c r="BZ8284" s="14"/>
      <c r="CA8284" s="109"/>
      <c r="CB8284"/>
      <c r="CG8284" s="71"/>
      <c r="EK8284" s="160"/>
    </row>
    <row r="8285" spans="78:141">
      <c r="BZ8285" s="14"/>
      <c r="CA8285" s="109"/>
      <c r="CB8285"/>
      <c r="CG8285" s="71"/>
      <c r="EK8285" s="160"/>
    </row>
    <row r="8286" spans="78:141">
      <c r="BZ8286" s="14"/>
      <c r="CA8286" s="109"/>
      <c r="CB8286"/>
      <c r="CG8286" s="71"/>
      <c r="EK8286" s="160"/>
    </row>
    <row r="8287" spans="78:141">
      <c r="BZ8287" s="14"/>
      <c r="CA8287" s="109"/>
      <c r="CB8287"/>
      <c r="CG8287" s="71"/>
      <c r="EK8287" s="160"/>
    </row>
    <row r="8288" spans="78:141">
      <c r="BZ8288" s="14"/>
      <c r="CA8288" s="109"/>
      <c r="CB8288"/>
      <c r="CG8288" s="71"/>
      <c r="EK8288" s="160"/>
    </row>
    <row r="8289" spans="78:141">
      <c r="BZ8289" s="14"/>
      <c r="CA8289" s="109"/>
      <c r="CB8289"/>
      <c r="CG8289" s="71"/>
      <c r="EK8289" s="160"/>
    </row>
    <row r="8290" spans="78:141">
      <c r="BZ8290" s="14"/>
      <c r="CA8290" s="109"/>
      <c r="CB8290"/>
      <c r="CG8290" s="71"/>
      <c r="EK8290" s="160"/>
    </row>
    <row r="8291" spans="78:141">
      <c r="BZ8291" s="14"/>
      <c r="CA8291" s="109"/>
      <c r="CB8291"/>
      <c r="CG8291" s="71"/>
      <c r="EK8291" s="160"/>
    </row>
    <row r="8292" spans="78:141">
      <c r="BZ8292" s="14"/>
      <c r="CA8292" s="109"/>
      <c r="CB8292"/>
      <c r="CG8292" s="71"/>
      <c r="EK8292" s="160"/>
    </row>
    <row r="8293" spans="78:141">
      <c r="BZ8293" s="14"/>
      <c r="CA8293" s="109"/>
      <c r="CB8293"/>
      <c r="CG8293" s="71"/>
      <c r="EK8293" s="160"/>
    </row>
    <row r="8294" spans="78:141">
      <c r="BZ8294" s="14"/>
      <c r="CA8294" s="109"/>
      <c r="CB8294"/>
      <c r="CG8294" s="71"/>
      <c r="EK8294" s="160"/>
    </row>
    <row r="8295" spans="78:141">
      <c r="BZ8295" s="14"/>
      <c r="CA8295" s="109"/>
      <c r="CB8295"/>
      <c r="CG8295" s="71"/>
      <c r="EK8295" s="160"/>
    </row>
    <row r="8296" spans="78:141">
      <c r="BZ8296" s="14"/>
      <c r="CA8296" s="109"/>
      <c r="CB8296"/>
      <c r="CG8296" s="71"/>
      <c r="EK8296" s="160"/>
    </row>
    <row r="8297" spans="78:141">
      <c r="BZ8297" s="14"/>
      <c r="CA8297" s="109"/>
      <c r="CB8297"/>
      <c r="CG8297" s="71"/>
      <c r="EK8297" s="160"/>
    </row>
    <row r="8298" spans="78:141">
      <c r="BZ8298" s="14"/>
      <c r="CA8298" s="109"/>
      <c r="CB8298"/>
      <c r="CG8298" s="71"/>
      <c r="EK8298" s="160"/>
    </row>
    <row r="8299" spans="78:141">
      <c r="BZ8299" s="14"/>
      <c r="CA8299" s="109"/>
      <c r="CB8299"/>
      <c r="CG8299" s="71"/>
      <c r="EK8299" s="160"/>
    </row>
    <row r="8300" spans="78:141">
      <c r="BZ8300" s="14"/>
      <c r="CA8300" s="109"/>
      <c r="CB8300"/>
      <c r="CG8300" s="71"/>
      <c r="EK8300" s="160"/>
    </row>
    <row r="8301" spans="78:141">
      <c r="BZ8301" s="14"/>
      <c r="CA8301" s="109"/>
      <c r="CB8301"/>
      <c r="CG8301" s="71"/>
      <c r="EK8301" s="160"/>
    </row>
    <row r="8302" spans="78:141">
      <c r="BZ8302" s="14"/>
      <c r="CA8302" s="109"/>
      <c r="CB8302"/>
      <c r="CG8302" s="71"/>
      <c r="EK8302" s="160"/>
    </row>
    <row r="8303" spans="78:141">
      <c r="BZ8303" s="14"/>
      <c r="CA8303" s="109"/>
      <c r="CB8303"/>
      <c r="CG8303" s="71"/>
      <c r="EK8303" s="160"/>
    </row>
    <row r="8304" spans="78:141">
      <c r="BZ8304" s="14"/>
      <c r="CA8304" s="109"/>
      <c r="CB8304"/>
      <c r="CG8304" s="71"/>
      <c r="EK8304" s="160"/>
    </row>
    <row r="8305" spans="78:141">
      <c r="BZ8305" s="14"/>
      <c r="CA8305" s="109"/>
      <c r="CB8305"/>
      <c r="CG8305" s="71"/>
      <c r="EK8305" s="160"/>
    </row>
    <row r="8306" spans="78:141">
      <c r="BZ8306" s="14"/>
      <c r="CA8306" s="109"/>
      <c r="CB8306"/>
      <c r="CG8306" s="71"/>
      <c r="EK8306" s="160"/>
    </row>
    <row r="8307" spans="78:141">
      <c r="BZ8307" s="14"/>
      <c r="CA8307" s="109"/>
      <c r="CB8307"/>
      <c r="CG8307" s="71"/>
      <c r="EK8307" s="160"/>
    </row>
    <row r="8308" spans="78:141">
      <c r="BZ8308" s="14"/>
      <c r="CA8308" s="109"/>
      <c r="CB8308"/>
      <c r="CG8308" s="71"/>
      <c r="EK8308" s="160"/>
    </row>
    <row r="8309" spans="78:141">
      <c r="BZ8309" s="14"/>
      <c r="CA8309" s="109"/>
      <c r="CB8309"/>
      <c r="CG8309" s="71"/>
      <c r="EK8309" s="160"/>
    </row>
    <row r="8310" spans="78:141">
      <c r="BZ8310" s="14"/>
      <c r="CA8310" s="109"/>
      <c r="CB8310"/>
      <c r="CG8310" s="71"/>
      <c r="EK8310" s="160"/>
    </row>
    <row r="8311" spans="78:141">
      <c r="BZ8311" s="14"/>
      <c r="CA8311" s="109"/>
      <c r="CB8311"/>
      <c r="CG8311" s="71"/>
      <c r="EK8311" s="160"/>
    </row>
    <row r="8312" spans="78:141">
      <c r="BZ8312" s="14"/>
      <c r="CA8312" s="109"/>
      <c r="CB8312"/>
      <c r="CG8312" s="71"/>
      <c r="EK8312" s="160"/>
    </row>
    <row r="8313" spans="78:141">
      <c r="BZ8313" s="14"/>
      <c r="CA8313" s="109"/>
      <c r="CB8313"/>
      <c r="CG8313" s="71"/>
      <c r="EK8313" s="160"/>
    </row>
    <row r="8314" spans="78:141">
      <c r="BZ8314" s="14"/>
      <c r="CA8314" s="109"/>
      <c r="CB8314"/>
      <c r="CG8314" s="71"/>
      <c r="EK8314" s="160"/>
    </row>
    <row r="8315" spans="78:141">
      <c r="BZ8315" s="14"/>
      <c r="CA8315" s="109"/>
      <c r="CB8315"/>
      <c r="CG8315" s="71"/>
      <c r="EK8315" s="160"/>
    </row>
    <row r="8316" spans="78:141">
      <c r="BZ8316" s="14"/>
      <c r="CA8316" s="109"/>
      <c r="CB8316"/>
      <c r="CG8316" s="71"/>
      <c r="EK8316" s="160"/>
    </row>
    <row r="8317" spans="78:141">
      <c r="BZ8317" s="14"/>
      <c r="CA8317" s="109"/>
      <c r="CB8317"/>
      <c r="CG8317" s="71"/>
      <c r="EK8317" s="160"/>
    </row>
    <row r="8318" spans="78:141">
      <c r="BZ8318" s="14"/>
      <c r="CA8318" s="109"/>
      <c r="CB8318"/>
      <c r="CG8318" s="71"/>
      <c r="EK8318" s="160"/>
    </row>
    <row r="8319" spans="78:141">
      <c r="BZ8319" s="14"/>
      <c r="CA8319" s="109"/>
      <c r="CB8319"/>
      <c r="CG8319" s="71"/>
      <c r="EK8319" s="160"/>
    </row>
    <row r="8320" spans="78:141">
      <c r="BZ8320" s="14"/>
      <c r="CA8320" s="109"/>
      <c r="CB8320"/>
      <c r="CG8320" s="71"/>
      <c r="EK8320" s="160"/>
    </row>
    <row r="8321" spans="78:141">
      <c r="BZ8321" s="14"/>
      <c r="CA8321" s="109"/>
      <c r="CB8321"/>
      <c r="CG8321" s="71"/>
      <c r="EK8321" s="160"/>
    </row>
    <row r="8322" spans="78:141">
      <c r="BZ8322" s="14"/>
      <c r="CA8322" s="109"/>
      <c r="CB8322"/>
      <c r="CG8322" s="71"/>
      <c r="EK8322" s="160"/>
    </row>
    <row r="8323" spans="78:141">
      <c r="BZ8323" s="14"/>
      <c r="CA8323" s="109"/>
      <c r="CB8323"/>
      <c r="CG8323" s="71"/>
      <c r="EK8323" s="160"/>
    </row>
    <row r="8324" spans="78:141">
      <c r="BZ8324" s="14"/>
      <c r="CA8324" s="109"/>
      <c r="CB8324"/>
      <c r="CG8324" s="71"/>
      <c r="EK8324" s="160"/>
    </row>
    <row r="8325" spans="78:141">
      <c r="BZ8325" s="14"/>
      <c r="CA8325" s="109"/>
      <c r="CB8325"/>
      <c r="CG8325" s="71"/>
      <c r="EK8325" s="160"/>
    </row>
    <row r="8326" spans="78:141">
      <c r="BZ8326" s="14"/>
      <c r="CA8326" s="109"/>
      <c r="CB8326"/>
      <c r="CG8326" s="71"/>
      <c r="EK8326" s="160"/>
    </row>
    <row r="8327" spans="78:141">
      <c r="BZ8327" s="14"/>
      <c r="CA8327" s="109"/>
      <c r="CB8327"/>
      <c r="CG8327" s="71"/>
      <c r="EK8327" s="160"/>
    </row>
    <row r="8328" spans="78:141">
      <c r="BZ8328" s="14"/>
      <c r="CA8328" s="109"/>
      <c r="CB8328"/>
      <c r="CG8328" s="71"/>
      <c r="EK8328" s="160"/>
    </row>
    <row r="8329" spans="78:141">
      <c r="BZ8329" s="14"/>
      <c r="CA8329" s="109"/>
      <c r="CB8329"/>
      <c r="CG8329" s="71"/>
      <c r="EK8329" s="160"/>
    </row>
    <row r="8330" spans="78:141">
      <c r="BZ8330" s="14"/>
      <c r="CA8330" s="109"/>
      <c r="CB8330"/>
      <c r="CG8330" s="71"/>
      <c r="EK8330" s="160"/>
    </row>
    <row r="8331" spans="78:141">
      <c r="BZ8331" s="14"/>
      <c r="CA8331" s="109"/>
      <c r="CB8331"/>
      <c r="CG8331" s="71"/>
      <c r="EK8331" s="160"/>
    </row>
    <row r="8332" spans="78:141">
      <c r="BZ8332" s="14"/>
      <c r="CA8332" s="109"/>
      <c r="CB8332"/>
      <c r="CG8332" s="71"/>
      <c r="EK8332" s="160"/>
    </row>
    <row r="8333" spans="78:141">
      <c r="BZ8333" s="14"/>
      <c r="CA8333" s="109"/>
      <c r="CB8333"/>
      <c r="CG8333" s="71"/>
      <c r="EK8333" s="160"/>
    </row>
    <row r="8334" spans="78:141">
      <c r="BZ8334" s="14"/>
      <c r="CA8334" s="109"/>
      <c r="CB8334"/>
      <c r="CG8334" s="71"/>
      <c r="EK8334" s="160"/>
    </row>
    <row r="8335" spans="78:141">
      <c r="BZ8335" s="14"/>
      <c r="CA8335" s="109"/>
      <c r="CB8335"/>
      <c r="CG8335" s="71"/>
      <c r="EK8335" s="160"/>
    </row>
    <row r="8336" spans="78:141">
      <c r="BZ8336" s="14"/>
      <c r="CA8336" s="109"/>
      <c r="CB8336"/>
      <c r="CG8336" s="71"/>
      <c r="EK8336" s="160"/>
    </row>
    <row r="8337" spans="78:141">
      <c r="BZ8337" s="14"/>
      <c r="CA8337" s="109"/>
      <c r="CB8337"/>
      <c r="CG8337" s="71"/>
      <c r="EK8337" s="160"/>
    </row>
    <row r="8338" spans="78:141">
      <c r="BZ8338" s="14"/>
      <c r="CA8338" s="109"/>
      <c r="CB8338"/>
      <c r="CG8338" s="71"/>
      <c r="EK8338" s="160"/>
    </row>
    <row r="8339" spans="78:141">
      <c r="BZ8339" s="14"/>
      <c r="CA8339" s="109"/>
      <c r="CB8339"/>
      <c r="CG8339" s="71"/>
      <c r="EK8339" s="160"/>
    </row>
    <row r="8340" spans="78:141">
      <c r="BZ8340" s="14"/>
      <c r="CA8340" s="109"/>
      <c r="CB8340"/>
      <c r="CG8340" s="71"/>
      <c r="EK8340" s="160"/>
    </row>
    <row r="8341" spans="78:141">
      <c r="BZ8341" s="14"/>
      <c r="CA8341" s="109"/>
      <c r="CB8341"/>
      <c r="CG8341" s="71"/>
      <c r="EK8341" s="160"/>
    </row>
    <row r="8342" spans="78:141">
      <c r="BZ8342" s="14"/>
      <c r="CA8342" s="109"/>
      <c r="CB8342"/>
      <c r="CG8342" s="71"/>
      <c r="EK8342" s="160"/>
    </row>
    <row r="8343" spans="78:141">
      <c r="BZ8343" s="14"/>
      <c r="CA8343" s="109"/>
      <c r="CB8343"/>
      <c r="CG8343" s="71"/>
      <c r="EK8343" s="160"/>
    </row>
    <row r="8344" spans="78:141">
      <c r="BZ8344" s="14"/>
      <c r="CA8344" s="109"/>
      <c r="CB8344"/>
      <c r="CG8344" s="71"/>
      <c r="EK8344" s="160"/>
    </row>
    <row r="8345" spans="78:141">
      <c r="BZ8345" s="14"/>
      <c r="CA8345" s="109"/>
      <c r="CB8345"/>
      <c r="CG8345" s="71"/>
      <c r="EK8345" s="160"/>
    </row>
    <row r="8346" spans="78:141">
      <c r="BZ8346" s="14"/>
      <c r="CA8346" s="109"/>
      <c r="CB8346"/>
      <c r="CG8346" s="71"/>
      <c r="EK8346" s="160"/>
    </row>
    <row r="8347" spans="78:141">
      <c r="BZ8347" s="14"/>
      <c r="CA8347" s="109"/>
      <c r="CB8347"/>
      <c r="CG8347" s="71"/>
      <c r="EK8347" s="160"/>
    </row>
    <row r="8348" spans="78:141">
      <c r="BZ8348" s="14"/>
      <c r="CA8348" s="109"/>
      <c r="CB8348"/>
      <c r="CG8348" s="71"/>
      <c r="EK8348" s="160"/>
    </row>
    <row r="8349" spans="78:141">
      <c r="BZ8349" s="14"/>
      <c r="CA8349" s="109"/>
      <c r="CB8349"/>
      <c r="CG8349" s="71"/>
      <c r="EK8349" s="160"/>
    </row>
    <row r="8350" spans="78:141">
      <c r="BZ8350" s="14"/>
      <c r="CA8350" s="109"/>
      <c r="CB8350"/>
      <c r="CG8350" s="71"/>
      <c r="EK8350" s="160"/>
    </row>
    <row r="8351" spans="78:141">
      <c r="BZ8351" s="14"/>
      <c r="CA8351" s="109"/>
      <c r="CB8351"/>
      <c r="CG8351" s="71"/>
      <c r="EK8351" s="160"/>
    </row>
    <row r="8352" spans="78:141">
      <c r="BZ8352" s="14"/>
      <c r="CA8352" s="109"/>
      <c r="CB8352"/>
      <c r="CG8352" s="71"/>
      <c r="EK8352" s="160"/>
    </row>
    <row r="8353" spans="78:141">
      <c r="BZ8353" s="14"/>
      <c r="CA8353" s="109"/>
      <c r="CB8353"/>
      <c r="CG8353" s="71"/>
      <c r="EK8353" s="160"/>
    </row>
    <row r="8354" spans="78:141">
      <c r="BZ8354" s="14"/>
      <c r="CA8354" s="109"/>
      <c r="CB8354"/>
      <c r="CG8354" s="71"/>
      <c r="EK8354" s="160"/>
    </row>
    <row r="8355" spans="78:141">
      <c r="BZ8355" s="14"/>
      <c r="CA8355" s="109"/>
      <c r="CB8355"/>
      <c r="CG8355" s="71"/>
      <c r="EK8355" s="160"/>
    </row>
    <row r="8356" spans="78:141">
      <c r="BZ8356" s="14"/>
      <c r="CA8356" s="109"/>
      <c r="CB8356"/>
      <c r="CG8356" s="71"/>
      <c r="EK8356" s="160"/>
    </row>
    <row r="8357" spans="78:141">
      <c r="BZ8357" s="14"/>
      <c r="CA8357" s="109"/>
      <c r="CB8357"/>
      <c r="CG8357" s="71"/>
      <c r="EK8357" s="160"/>
    </row>
    <row r="8358" spans="78:141">
      <c r="BZ8358" s="14"/>
      <c r="CA8358" s="109"/>
      <c r="CB8358"/>
      <c r="CG8358" s="71"/>
      <c r="EK8358" s="160"/>
    </row>
    <row r="8359" spans="78:141">
      <c r="BZ8359" s="14"/>
      <c r="CA8359" s="109"/>
      <c r="CB8359"/>
      <c r="CG8359" s="71"/>
      <c r="EK8359" s="160"/>
    </row>
    <row r="8360" spans="78:141">
      <c r="BZ8360" s="14"/>
      <c r="CA8360" s="109"/>
      <c r="CB8360"/>
      <c r="CG8360" s="71"/>
      <c r="EK8360" s="160"/>
    </row>
    <row r="8361" spans="78:141">
      <c r="BZ8361" s="14"/>
      <c r="CA8361" s="109"/>
      <c r="CB8361"/>
      <c r="CG8361" s="71"/>
      <c r="EK8361" s="160"/>
    </row>
    <row r="8362" spans="78:141">
      <c r="BZ8362" s="14"/>
      <c r="CA8362" s="109"/>
      <c r="CB8362"/>
      <c r="CG8362" s="71"/>
      <c r="EK8362" s="160"/>
    </row>
    <row r="8363" spans="78:141">
      <c r="BZ8363" s="14"/>
      <c r="CA8363" s="109"/>
      <c r="CB8363"/>
      <c r="CG8363" s="71"/>
      <c r="EK8363" s="160"/>
    </row>
    <row r="8364" spans="78:141">
      <c r="BZ8364" s="14"/>
      <c r="CA8364" s="109"/>
      <c r="CB8364"/>
      <c r="CG8364" s="71"/>
      <c r="EK8364" s="160"/>
    </row>
    <row r="8365" spans="78:141">
      <c r="BZ8365" s="14"/>
      <c r="CA8365" s="109"/>
      <c r="CB8365"/>
      <c r="CG8365" s="71"/>
      <c r="EK8365" s="160"/>
    </row>
    <row r="8366" spans="78:141">
      <c r="BZ8366" s="14"/>
      <c r="CA8366" s="109"/>
      <c r="CB8366"/>
      <c r="CG8366" s="71"/>
      <c r="EK8366" s="160"/>
    </row>
    <row r="8367" spans="78:141">
      <c r="BZ8367" s="14"/>
      <c r="CA8367" s="109"/>
      <c r="CB8367"/>
      <c r="CG8367" s="71"/>
      <c r="EK8367" s="160"/>
    </row>
    <row r="8368" spans="78:141">
      <c r="BZ8368" s="14"/>
      <c r="CA8368" s="109"/>
      <c r="CB8368"/>
      <c r="CG8368" s="71"/>
      <c r="EK8368" s="160"/>
    </row>
    <row r="8369" spans="78:141">
      <c r="BZ8369" s="14"/>
      <c r="CA8369" s="109"/>
      <c r="CB8369"/>
      <c r="CG8369" s="71"/>
      <c r="EK8369" s="160"/>
    </row>
    <row r="8370" spans="78:141">
      <c r="BZ8370" s="14"/>
      <c r="CA8370" s="109"/>
      <c r="CB8370"/>
      <c r="CG8370" s="71"/>
      <c r="EK8370" s="160"/>
    </row>
    <row r="8371" spans="78:141">
      <c r="BZ8371" s="14"/>
      <c r="CA8371" s="109"/>
      <c r="CB8371"/>
      <c r="CG8371" s="71"/>
      <c r="EK8371" s="160"/>
    </row>
    <row r="8372" spans="78:141">
      <c r="BZ8372" s="14"/>
      <c r="CA8372" s="109"/>
      <c r="CB8372"/>
      <c r="CG8372" s="71"/>
      <c r="EK8372" s="160"/>
    </row>
    <row r="8373" spans="78:141">
      <c r="BZ8373" s="14"/>
      <c r="CA8373" s="109"/>
      <c r="CB8373"/>
      <c r="CG8373" s="71"/>
      <c r="EK8373" s="160"/>
    </row>
    <row r="8374" spans="78:141">
      <c r="BZ8374" s="14"/>
      <c r="CA8374" s="109"/>
      <c r="CB8374"/>
      <c r="CG8374" s="71"/>
      <c r="EK8374" s="160"/>
    </row>
    <row r="8375" spans="78:141">
      <c r="BZ8375" s="14"/>
      <c r="CA8375" s="109"/>
      <c r="CB8375"/>
      <c r="CG8375" s="71"/>
      <c r="EK8375" s="160"/>
    </row>
    <row r="8376" spans="78:141">
      <c r="BZ8376" s="14"/>
      <c r="CA8376" s="109"/>
      <c r="CB8376"/>
      <c r="CG8376" s="71"/>
      <c r="EK8376" s="160"/>
    </row>
    <row r="8377" spans="78:141">
      <c r="BZ8377" s="14"/>
      <c r="CA8377" s="109"/>
      <c r="CB8377"/>
      <c r="CG8377" s="71"/>
      <c r="EK8377" s="160"/>
    </row>
    <row r="8378" spans="78:141">
      <c r="BZ8378" s="14"/>
      <c r="CA8378" s="109"/>
      <c r="CB8378"/>
      <c r="CG8378" s="71"/>
      <c r="EK8378" s="160"/>
    </row>
    <row r="8379" spans="78:141">
      <c r="BZ8379" s="14"/>
      <c r="CA8379" s="109"/>
      <c r="CB8379"/>
      <c r="CG8379" s="71"/>
      <c r="EK8379" s="160"/>
    </row>
    <row r="8380" spans="78:141">
      <c r="BZ8380" s="14"/>
      <c r="CA8380" s="109"/>
      <c r="CB8380"/>
      <c r="CG8380" s="71"/>
      <c r="EK8380" s="160"/>
    </row>
    <row r="8381" spans="78:141">
      <c r="BZ8381" s="14"/>
      <c r="CA8381" s="109"/>
      <c r="CB8381"/>
      <c r="CG8381" s="71"/>
      <c r="EK8381" s="160"/>
    </row>
    <row r="8382" spans="78:141">
      <c r="BZ8382" s="14"/>
      <c r="CA8382" s="109"/>
      <c r="CB8382"/>
      <c r="CG8382" s="71"/>
      <c r="EK8382" s="160"/>
    </row>
    <row r="8383" spans="78:141">
      <c r="BZ8383" s="14"/>
      <c r="CA8383" s="109"/>
      <c r="CB8383"/>
      <c r="CG8383" s="71"/>
      <c r="EK8383" s="160"/>
    </row>
    <row r="8384" spans="78:141">
      <c r="BZ8384" s="14"/>
      <c r="CA8384" s="109"/>
      <c r="CB8384"/>
      <c r="CG8384" s="71"/>
      <c r="EK8384" s="160"/>
    </row>
    <row r="8385" spans="78:141">
      <c r="BZ8385" s="14"/>
      <c r="CA8385" s="109"/>
      <c r="CB8385"/>
      <c r="CG8385" s="71"/>
      <c r="EK8385" s="160"/>
    </row>
    <row r="8386" spans="78:141">
      <c r="BZ8386" s="14"/>
      <c r="CA8386" s="109"/>
      <c r="CB8386"/>
      <c r="CG8386" s="71"/>
      <c r="EK8386" s="160"/>
    </row>
    <row r="8387" spans="78:141">
      <c r="BZ8387" s="14"/>
      <c r="CA8387" s="109"/>
      <c r="CB8387"/>
      <c r="CG8387" s="71"/>
      <c r="EK8387" s="160"/>
    </row>
    <row r="8388" spans="78:141">
      <c r="BZ8388" s="14"/>
      <c r="CA8388" s="109"/>
      <c r="CB8388"/>
      <c r="CG8388" s="71"/>
      <c r="EK8388" s="160"/>
    </row>
    <row r="8389" spans="78:141">
      <c r="BZ8389" s="14"/>
      <c r="CA8389" s="109"/>
      <c r="CB8389"/>
      <c r="CG8389" s="71"/>
      <c r="EK8389" s="160"/>
    </row>
    <row r="8390" spans="78:141">
      <c r="BZ8390" s="14"/>
      <c r="CA8390" s="109"/>
      <c r="CB8390"/>
      <c r="CG8390" s="71"/>
      <c r="EK8390" s="160"/>
    </row>
    <row r="8391" spans="78:141">
      <c r="BZ8391" s="14"/>
      <c r="CA8391" s="109"/>
      <c r="CB8391"/>
      <c r="CG8391" s="71"/>
      <c r="EK8391" s="160"/>
    </row>
    <row r="8392" spans="78:141">
      <c r="BZ8392" s="14"/>
      <c r="CA8392" s="109"/>
      <c r="CB8392"/>
      <c r="CG8392" s="71"/>
      <c r="EK8392" s="160"/>
    </row>
    <row r="8393" spans="78:141">
      <c r="BZ8393" s="14"/>
      <c r="CA8393" s="109"/>
      <c r="CB8393"/>
      <c r="CG8393" s="71"/>
      <c r="EK8393" s="160"/>
    </row>
    <row r="8394" spans="78:141">
      <c r="BZ8394" s="14"/>
      <c r="CA8394" s="109"/>
      <c r="CB8394"/>
      <c r="CG8394" s="71"/>
      <c r="EK8394" s="160"/>
    </row>
    <row r="8395" spans="78:141">
      <c r="BZ8395" s="14"/>
      <c r="CA8395" s="109"/>
      <c r="CB8395"/>
      <c r="CG8395" s="71"/>
      <c r="EK8395" s="160"/>
    </row>
    <row r="8396" spans="78:141">
      <c r="BZ8396" s="14"/>
      <c r="CA8396" s="109"/>
      <c r="CB8396"/>
      <c r="CG8396" s="71"/>
      <c r="EK8396" s="160"/>
    </row>
    <row r="8397" spans="78:141">
      <c r="BZ8397" s="14"/>
      <c r="CA8397" s="109"/>
      <c r="CB8397"/>
      <c r="CG8397" s="71"/>
      <c r="EK8397" s="160"/>
    </row>
    <row r="8398" spans="78:141">
      <c r="BZ8398" s="14"/>
      <c r="CA8398" s="109"/>
      <c r="CB8398"/>
      <c r="CG8398" s="71"/>
      <c r="EK8398" s="160"/>
    </row>
    <row r="8399" spans="78:141">
      <c r="BZ8399" s="14"/>
      <c r="CA8399" s="109"/>
      <c r="CB8399"/>
      <c r="CG8399" s="71"/>
      <c r="EK8399" s="160"/>
    </row>
    <row r="8400" spans="78:141">
      <c r="BZ8400" s="14"/>
      <c r="CA8400" s="109"/>
      <c r="CB8400"/>
      <c r="CG8400" s="71"/>
      <c r="EK8400" s="160"/>
    </row>
    <row r="8401" spans="78:141">
      <c r="BZ8401" s="14"/>
      <c r="CA8401" s="109"/>
      <c r="CB8401"/>
      <c r="CG8401" s="71"/>
      <c r="EK8401" s="160"/>
    </row>
    <row r="8402" spans="78:141">
      <c r="BZ8402" s="14"/>
      <c r="CA8402" s="109"/>
      <c r="CB8402"/>
      <c r="CG8402" s="71"/>
      <c r="EK8402" s="160"/>
    </row>
    <row r="8403" spans="78:141">
      <c r="BZ8403" s="14"/>
      <c r="CA8403" s="109"/>
      <c r="CB8403"/>
      <c r="CG8403" s="71"/>
      <c r="EK8403" s="160"/>
    </row>
    <row r="8404" spans="78:141">
      <c r="BZ8404" s="14"/>
      <c r="CA8404" s="109"/>
      <c r="CB8404"/>
      <c r="CG8404" s="71"/>
      <c r="EK8404" s="160"/>
    </row>
    <row r="8405" spans="78:141">
      <c r="BZ8405" s="14"/>
      <c r="CA8405" s="109"/>
      <c r="CB8405"/>
      <c r="CG8405" s="71"/>
      <c r="EK8405" s="160"/>
    </row>
    <row r="8406" spans="78:141">
      <c r="BZ8406" s="14"/>
      <c r="CA8406" s="109"/>
      <c r="CB8406"/>
      <c r="CG8406" s="71"/>
      <c r="EK8406" s="160"/>
    </row>
    <row r="8407" spans="78:141">
      <c r="BZ8407" s="14"/>
      <c r="CA8407" s="109"/>
      <c r="CB8407"/>
      <c r="CG8407" s="71"/>
      <c r="EK8407" s="160"/>
    </row>
    <row r="8408" spans="78:141">
      <c r="BZ8408" s="14"/>
      <c r="CA8408" s="109"/>
      <c r="CB8408"/>
      <c r="CG8408" s="71"/>
      <c r="EK8408" s="160"/>
    </row>
    <row r="8409" spans="78:141">
      <c r="BZ8409" s="14"/>
      <c r="CA8409" s="109"/>
      <c r="CB8409"/>
      <c r="CG8409" s="71"/>
      <c r="EK8409" s="160"/>
    </row>
    <row r="8410" spans="78:141">
      <c r="BZ8410" s="14"/>
      <c r="CA8410" s="109"/>
      <c r="CB8410"/>
      <c r="CG8410" s="71"/>
      <c r="EK8410" s="160"/>
    </row>
    <row r="8411" spans="78:141">
      <c r="BZ8411" s="14"/>
      <c r="CA8411" s="109"/>
      <c r="CB8411"/>
      <c r="CG8411" s="71"/>
      <c r="EK8411" s="160"/>
    </row>
    <row r="8412" spans="78:141">
      <c r="BZ8412" s="14"/>
      <c r="CA8412" s="109"/>
      <c r="CB8412"/>
      <c r="CG8412" s="71"/>
      <c r="EK8412" s="160"/>
    </row>
    <row r="8413" spans="78:141">
      <c r="BZ8413" s="14"/>
      <c r="CA8413" s="109"/>
      <c r="CB8413"/>
      <c r="CG8413" s="71"/>
      <c r="EK8413" s="160"/>
    </row>
    <row r="8414" spans="78:141">
      <c r="BZ8414" s="14"/>
      <c r="CA8414" s="109"/>
      <c r="CB8414"/>
      <c r="CG8414" s="71"/>
      <c r="EK8414" s="160"/>
    </row>
    <row r="8415" spans="78:141">
      <c r="BZ8415" s="14"/>
      <c r="CA8415" s="109"/>
      <c r="CB8415"/>
      <c r="CG8415" s="71"/>
      <c r="EK8415" s="160"/>
    </row>
    <row r="8416" spans="78:141">
      <c r="BZ8416" s="14"/>
      <c r="CA8416" s="109"/>
      <c r="CB8416"/>
      <c r="CG8416" s="71"/>
      <c r="EK8416" s="160"/>
    </row>
    <row r="8417" spans="78:141">
      <c r="BZ8417" s="14"/>
      <c r="CA8417" s="109"/>
      <c r="CB8417"/>
      <c r="CG8417" s="71"/>
      <c r="EK8417" s="160"/>
    </row>
    <row r="8418" spans="78:141">
      <c r="BZ8418" s="14"/>
      <c r="CA8418" s="109"/>
      <c r="CB8418"/>
      <c r="CG8418" s="71"/>
      <c r="EK8418" s="160"/>
    </row>
    <row r="8419" spans="78:141">
      <c r="BZ8419" s="14"/>
      <c r="CA8419" s="109"/>
      <c r="CB8419"/>
      <c r="CG8419" s="71"/>
      <c r="EK8419" s="160"/>
    </row>
    <row r="8420" spans="78:141">
      <c r="BZ8420" s="14"/>
      <c r="CA8420" s="109"/>
      <c r="CB8420"/>
      <c r="CG8420" s="71"/>
      <c r="EK8420" s="160"/>
    </row>
    <row r="8421" spans="78:141">
      <c r="BZ8421" s="14"/>
      <c r="CA8421" s="109"/>
      <c r="CB8421"/>
      <c r="CG8421" s="71"/>
      <c r="EK8421" s="160"/>
    </row>
    <row r="8422" spans="78:141">
      <c r="BZ8422" s="14"/>
      <c r="CA8422" s="109"/>
      <c r="CB8422"/>
      <c r="CG8422" s="71"/>
      <c r="EK8422" s="160"/>
    </row>
    <row r="8423" spans="78:141">
      <c r="BZ8423" s="14"/>
      <c r="CA8423" s="109"/>
      <c r="CB8423"/>
      <c r="CG8423" s="71"/>
      <c r="EK8423" s="160"/>
    </row>
    <row r="8424" spans="78:141">
      <c r="BZ8424" s="14"/>
      <c r="CA8424" s="109"/>
      <c r="CB8424"/>
      <c r="CG8424" s="71"/>
      <c r="EK8424" s="160"/>
    </row>
    <row r="8425" spans="78:141">
      <c r="BZ8425" s="14"/>
      <c r="CA8425" s="109"/>
      <c r="CB8425"/>
      <c r="CG8425" s="71"/>
      <c r="EK8425" s="160"/>
    </row>
    <row r="8426" spans="78:141">
      <c r="BZ8426" s="14"/>
      <c r="CA8426" s="109"/>
      <c r="CB8426"/>
      <c r="CG8426" s="71"/>
      <c r="EK8426" s="160"/>
    </row>
    <row r="8427" spans="78:141">
      <c r="BZ8427" s="14"/>
      <c r="CA8427" s="109"/>
      <c r="CB8427"/>
      <c r="CG8427" s="71"/>
      <c r="EK8427" s="160"/>
    </row>
    <row r="8428" spans="78:141">
      <c r="BZ8428" s="14"/>
      <c r="CA8428" s="109"/>
      <c r="CB8428"/>
      <c r="CG8428" s="71"/>
      <c r="EK8428" s="160"/>
    </row>
    <row r="8429" spans="78:141">
      <c r="BZ8429" s="14"/>
      <c r="CA8429" s="109"/>
      <c r="CB8429"/>
      <c r="CG8429" s="71"/>
      <c r="EK8429" s="160"/>
    </row>
    <row r="8430" spans="78:141">
      <c r="BZ8430" s="14"/>
      <c r="CA8430" s="109"/>
      <c r="CB8430"/>
      <c r="CG8430" s="71"/>
      <c r="EK8430" s="160"/>
    </row>
    <row r="8431" spans="78:141">
      <c r="BZ8431" s="14"/>
      <c r="CA8431" s="109"/>
      <c r="CB8431"/>
      <c r="CG8431" s="71"/>
      <c r="EK8431" s="160"/>
    </row>
    <row r="8432" spans="78:141">
      <c r="BZ8432" s="14"/>
      <c r="CA8432" s="109"/>
      <c r="CB8432"/>
      <c r="CG8432" s="71"/>
      <c r="EK8432" s="160"/>
    </row>
    <row r="8433" spans="78:141">
      <c r="BZ8433" s="14"/>
      <c r="CA8433" s="109"/>
      <c r="CB8433"/>
      <c r="CG8433" s="71"/>
      <c r="EK8433" s="160"/>
    </row>
    <row r="8434" spans="78:141">
      <c r="BZ8434" s="14"/>
      <c r="CA8434" s="109"/>
      <c r="CB8434"/>
      <c r="CG8434" s="71"/>
      <c r="EK8434" s="160"/>
    </row>
    <row r="8435" spans="78:141">
      <c r="BZ8435" s="14"/>
      <c r="CA8435" s="109"/>
      <c r="CB8435"/>
      <c r="CG8435" s="71"/>
      <c r="EK8435" s="160"/>
    </row>
    <row r="8436" spans="78:141">
      <c r="BZ8436" s="14"/>
      <c r="CA8436" s="109"/>
      <c r="CB8436"/>
      <c r="CG8436" s="71"/>
      <c r="EK8436" s="160"/>
    </row>
    <row r="8437" spans="78:141">
      <c r="BZ8437" s="14"/>
      <c r="CA8437" s="109"/>
      <c r="CB8437"/>
      <c r="CG8437" s="71"/>
      <c r="EK8437" s="160"/>
    </row>
    <row r="8438" spans="78:141">
      <c r="BZ8438" s="14"/>
      <c r="CA8438" s="109"/>
      <c r="CB8438"/>
      <c r="CG8438" s="71"/>
      <c r="EK8438" s="160"/>
    </row>
    <row r="8439" spans="78:141">
      <c r="BZ8439" s="14"/>
      <c r="CA8439" s="109"/>
      <c r="CB8439"/>
      <c r="CG8439" s="71"/>
      <c r="EK8439" s="160"/>
    </row>
    <row r="8440" spans="78:141">
      <c r="BZ8440" s="14"/>
      <c r="CA8440" s="109"/>
      <c r="CB8440"/>
      <c r="CG8440" s="71"/>
      <c r="EK8440" s="160"/>
    </row>
    <row r="8441" spans="78:141">
      <c r="BZ8441" s="14"/>
      <c r="CA8441" s="109"/>
      <c r="CB8441"/>
      <c r="CG8441" s="71"/>
      <c r="EK8441" s="160"/>
    </row>
    <row r="8442" spans="78:141">
      <c r="BZ8442" s="14"/>
      <c r="CA8442" s="109"/>
      <c r="CB8442"/>
      <c r="CG8442" s="71"/>
      <c r="EK8442" s="160"/>
    </row>
    <row r="8443" spans="78:141">
      <c r="BZ8443" s="14"/>
      <c r="CA8443" s="109"/>
      <c r="CB8443"/>
      <c r="CG8443" s="71"/>
      <c r="EK8443" s="160"/>
    </row>
    <row r="8444" spans="78:141">
      <c r="BZ8444" s="14"/>
      <c r="CA8444" s="109"/>
      <c r="CB8444"/>
      <c r="CG8444" s="71"/>
      <c r="EK8444" s="160"/>
    </row>
    <row r="8445" spans="78:141">
      <c r="BZ8445" s="14"/>
      <c r="CA8445" s="109"/>
      <c r="CB8445"/>
      <c r="CG8445" s="71"/>
      <c r="EK8445" s="160"/>
    </row>
    <row r="8446" spans="78:141">
      <c r="BZ8446" s="14"/>
      <c r="CA8446" s="109"/>
      <c r="CB8446"/>
      <c r="CG8446" s="71"/>
      <c r="EK8446" s="160"/>
    </row>
    <row r="8447" spans="78:141">
      <c r="BZ8447" s="14"/>
      <c r="CA8447" s="109"/>
      <c r="CB8447"/>
      <c r="CG8447" s="71"/>
      <c r="EK8447" s="160"/>
    </row>
    <row r="8448" spans="78:141">
      <c r="BZ8448" s="14"/>
      <c r="CA8448" s="109"/>
      <c r="CB8448"/>
      <c r="CG8448" s="71"/>
      <c r="EK8448" s="160"/>
    </row>
    <row r="8449" spans="78:141">
      <c r="BZ8449" s="14"/>
      <c r="CA8449" s="109"/>
      <c r="CB8449"/>
      <c r="CG8449" s="71"/>
      <c r="EK8449" s="160"/>
    </row>
    <row r="8450" spans="78:141">
      <c r="BZ8450" s="14"/>
      <c r="CA8450" s="109"/>
      <c r="CB8450"/>
      <c r="CG8450" s="71"/>
      <c r="EK8450" s="160"/>
    </row>
    <row r="8451" spans="78:141">
      <c r="BZ8451" s="14"/>
      <c r="CA8451" s="109"/>
      <c r="CB8451"/>
      <c r="CG8451" s="71"/>
      <c r="EK8451" s="160"/>
    </row>
    <row r="8452" spans="78:141">
      <c r="BZ8452" s="14"/>
      <c r="CA8452" s="109"/>
      <c r="CB8452"/>
      <c r="CG8452" s="71"/>
      <c r="EK8452" s="160"/>
    </row>
    <row r="8453" spans="78:141">
      <c r="BZ8453" s="14"/>
      <c r="CA8453" s="109"/>
      <c r="CB8453"/>
      <c r="CG8453" s="71"/>
      <c r="EK8453" s="160"/>
    </row>
    <row r="8454" spans="78:141">
      <c r="BZ8454" s="14"/>
      <c r="CA8454" s="109"/>
      <c r="CB8454"/>
      <c r="CG8454" s="71"/>
      <c r="EK8454" s="160"/>
    </row>
    <row r="8455" spans="78:141">
      <c r="BZ8455" s="14"/>
      <c r="CA8455" s="109"/>
      <c r="CB8455"/>
      <c r="CG8455" s="71"/>
      <c r="EK8455" s="160"/>
    </row>
    <row r="8456" spans="78:141">
      <c r="BZ8456" s="14"/>
      <c r="CA8456" s="109"/>
      <c r="CB8456"/>
      <c r="CG8456" s="71"/>
      <c r="EK8456" s="160"/>
    </row>
    <row r="8457" spans="78:141">
      <c r="BZ8457" s="14"/>
      <c r="CA8457" s="109"/>
      <c r="CB8457"/>
      <c r="CG8457" s="71"/>
      <c r="EK8457" s="160"/>
    </row>
    <row r="8458" spans="78:141">
      <c r="BZ8458" s="14"/>
      <c r="CA8458" s="109"/>
      <c r="CB8458"/>
      <c r="CG8458" s="71"/>
      <c r="EK8458" s="160"/>
    </row>
    <row r="8459" spans="78:141">
      <c r="BZ8459" s="14"/>
      <c r="CA8459" s="109"/>
      <c r="CB8459"/>
      <c r="CG8459" s="71"/>
      <c r="EK8459" s="160"/>
    </row>
    <row r="8460" spans="78:141">
      <c r="BZ8460" s="14"/>
      <c r="CA8460" s="109"/>
      <c r="CB8460"/>
      <c r="CG8460" s="71"/>
      <c r="EK8460" s="160"/>
    </row>
    <row r="8461" spans="78:141">
      <c r="BZ8461" s="14"/>
      <c r="CA8461" s="109"/>
      <c r="CB8461"/>
      <c r="CG8461" s="71"/>
      <c r="EK8461" s="160"/>
    </row>
    <row r="8462" spans="78:141">
      <c r="BZ8462" s="14"/>
      <c r="CA8462" s="109"/>
      <c r="CB8462"/>
      <c r="CG8462" s="71"/>
      <c r="EK8462" s="160"/>
    </row>
    <row r="8463" spans="78:141">
      <c r="BZ8463" s="14"/>
      <c r="CA8463" s="109"/>
      <c r="CB8463"/>
      <c r="CG8463" s="71"/>
      <c r="EK8463" s="160"/>
    </row>
    <row r="8464" spans="78:141">
      <c r="BZ8464" s="14"/>
      <c r="CA8464" s="109"/>
      <c r="CB8464"/>
      <c r="CG8464" s="71"/>
      <c r="EK8464" s="160"/>
    </row>
    <row r="8465" spans="78:141">
      <c r="BZ8465" s="14"/>
      <c r="CA8465" s="109"/>
      <c r="CB8465"/>
      <c r="CG8465" s="71"/>
      <c r="EK8465" s="160"/>
    </row>
    <row r="8466" spans="78:141">
      <c r="BZ8466" s="14"/>
      <c r="CA8466" s="109"/>
      <c r="CB8466"/>
      <c r="CG8466" s="71"/>
      <c r="EK8466" s="160"/>
    </row>
    <row r="8467" spans="78:141">
      <c r="BZ8467" s="14"/>
      <c r="CA8467" s="109"/>
      <c r="CB8467"/>
      <c r="CG8467" s="71"/>
      <c r="EK8467" s="160"/>
    </row>
    <row r="8468" spans="78:141">
      <c r="BZ8468" s="14"/>
      <c r="CA8468" s="109"/>
      <c r="CB8468"/>
      <c r="CG8468" s="71"/>
      <c r="EK8468" s="160"/>
    </row>
    <row r="8469" spans="78:141">
      <c r="BZ8469" s="14"/>
      <c r="CA8469" s="109"/>
      <c r="CB8469"/>
      <c r="CG8469" s="71"/>
      <c r="EK8469" s="160"/>
    </row>
    <row r="8470" spans="78:141">
      <c r="BZ8470" s="14"/>
      <c r="CA8470" s="109"/>
      <c r="CB8470"/>
      <c r="CG8470" s="71"/>
      <c r="EK8470" s="160"/>
    </row>
    <row r="8471" spans="78:141">
      <c r="BZ8471" s="14"/>
      <c r="CA8471" s="109"/>
      <c r="CB8471"/>
      <c r="CG8471" s="71"/>
      <c r="EK8471" s="160"/>
    </row>
    <row r="8472" spans="78:141">
      <c r="BZ8472" s="14"/>
      <c r="CA8472" s="109"/>
      <c r="CB8472"/>
      <c r="CG8472" s="71"/>
      <c r="EK8472" s="160"/>
    </row>
    <row r="8473" spans="78:141">
      <c r="BZ8473" s="14"/>
      <c r="CA8473" s="109"/>
      <c r="CB8473"/>
      <c r="CG8473" s="71"/>
      <c r="EK8473" s="160"/>
    </row>
    <row r="8474" spans="78:141">
      <c r="BZ8474" s="14"/>
      <c r="CA8474" s="109"/>
      <c r="CB8474"/>
      <c r="CG8474" s="71"/>
      <c r="EK8474" s="160"/>
    </row>
    <row r="8475" spans="78:141">
      <c r="BZ8475" s="14"/>
      <c r="CA8475" s="109"/>
      <c r="CB8475"/>
      <c r="CG8475" s="71"/>
      <c r="EK8475" s="160"/>
    </row>
    <row r="8476" spans="78:141">
      <c r="BZ8476" s="14"/>
      <c r="CA8476" s="109"/>
      <c r="CB8476"/>
      <c r="CG8476" s="71"/>
      <c r="EK8476" s="160"/>
    </row>
    <row r="8477" spans="78:141">
      <c r="BZ8477" s="14"/>
      <c r="CA8477" s="109"/>
      <c r="CB8477"/>
      <c r="CG8477" s="71"/>
      <c r="EK8477" s="160"/>
    </row>
    <row r="8478" spans="78:141">
      <c r="BZ8478" s="14"/>
      <c r="CA8478" s="109"/>
      <c r="CB8478"/>
      <c r="CG8478" s="71"/>
      <c r="EK8478" s="160"/>
    </row>
    <row r="8479" spans="78:141">
      <c r="BZ8479" s="14"/>
      <c r="CA8479" s="109"/>
      <c r="CB8479"/>
      <c r="CG8479" s="71"/>
      <c r="EK8479" s="160"/>
    </row>
    <row r="8480" spans="78:141">
      <c r="BZ8480" s="14"/>
      <c r="CA8480" s="109"/>
      <c r="CB8480"/>
      <c r="CG8480" s="71"/>
      <c r="EK8480" s="160"/>
    </row>
    <row r="8481" spans="78:141">
      <c r="BZ8481" s="14"/>
      <c r="CA8481" s="109"/>
      <c r="CB8481"/>
      <c r="CG8481" s="71"/>
      <c r="EK8481" s="160"/>
    </row>
    <row r="8482" spans="78:141">
      <c r="BZ8482" s="14"/>
      <c r="CA8482" s="109"/>
      <c r="CB8482"/>
      <c r="CG8482" s="71"/>
      <c r="EK8482" s="160"/>
    </row>
    <row r="8483" spans="78:141">
      <c r="BZ8483" s="14"/>
      <c r="CA8483" s="109"/>
      <c r="CB8483"/>
      <c r="CG8483" s="71"/>
      <c r="EK8483" s="160"/>
    </row>
    <row r="8484" spans="78:141">
      <c r="BZ8484" s="14"/>
      <c r="CA8484" s="109"/>
      <c r="CB8484"/>
      <c r="CG8484" s="71"/>
      <c r="EK8484" s="160"/>
    </row>
    <row r="8485" spans="78:141">
      <c r="BZ8485" s="14"/>
      <c r="CA8485" s="109"/>
      <c r="CB8485"/>
      <c r="CG8485" s="71"/>
      <c r="EK8485" s="160"/>
    </row>
    <row r="8486" spans="78:141">
      <c r="BZ8486" s="14"/>
      <c r="CA8486" s="109"/>
      <c r="CB8486"/>
      <c r="CG8486" s="71"/>
      <c r="EK8486" s="160"/>
    </row>
    <row r="8487" spans="78:141">
      <c r="BZ8487" s="14"/>
      <c r="CA8487" s="109"/>
      <c r="CB8487"/>
      <c r="CG8487" s="71"/>
      <c r="EK8487" s="160"/>
    </row>
    <row r="8488" spans="78:141">
      <c r="BZ8488" s="14"/>
      <c r="CA8488" s="109"/>
      <c r="CB8488"/>
      <c r="CG8488" s="71"/>
      <c r="EK8488" s="160"/>
    </row>
    <row r="8489" spans="78:141">
      <c r="BZ8489" s="14"/>
      <c r="CA8489" s="109"/>
      <c r="CB8489"/>
      <c r="CG8489" s="71"/>
      <c r="EK8489" s="160"/>
    </row>
    <row r="8490" spans="78:141">
      <c r="BZ8490" s="14"/>
      <c r="CA8490" s="109"/>
      <c r="CB8490"/>
      <c r="CG8490" s="71"/>
      <c r="EK8490" s="160"/>
    </row>
    <row r="8491" spans="78:141">
      <c r="BZ8491" s="14"/>
      <c r="CA8491" s="109"/>
      <c r="CB8491"/>
      <c r="CG8491" s="71"/>
      <c r="EK8491" s="160"/>
    </row>
    <row r="8492" spans="78:141">
      <c r="BZ8492" s="14"/>
      <c r="CA8492" s="109"/>
      <c r="CB8492"/>
      <c r="CG8492" s="71"/>
      <c r="EK8492" s="160"/>
    </row>
    <row r="8493" spans="78:141">
      <c r="BZ8493" s="14"/>
      <c r="CA8493" s="109"/>
      <c r="CB8493"/>
      <c r="CG8493" s="71"/>
      <c r="EK8493" s="160"/>
    </row>
    <row r="8494" spans="78:141">
      <c r="BZ8494" s="14"/>
      <c r="CA8494" s="109"/>
      <c r="CB8494"/>
      <c r="CG8494" s="71"/>
      <c r="EK8494" s="160"/>
    </row>
    <row r="8495" spans="78:141">
      <c r="BZ8495" s="14"/>
      <c r="CA8495" s="109"/>
      <c r="CB8495"/>
      <c r="CG8495" s="71"/>
      <c r="EK8495" s="160"/>
    </row>
    <row r="8496" spans="78:141">
      <c r="BZ8496" s="14"/>
      <c r="CA8496" s="109"/>
      <c r="CB8496"/>
      <c r="CG8496" s="71"/>
      <c r="EK8496" s="160"/>
    </row>
    <row r="8497" spans="78:141">
      <c r="BZ8497" s="14"/>
      <c r="CA8497" s="109"/>
      <c r="CB8497"/>
      <c r="CG8497" s="71"/>
      <c r="EK8497" s="160"/>
    </row>
    <row r="8498" spans="78:141">
      <c r="BZ8498" s="14"/>
      <c r="CA8498" s="109"/>
      <c r="CB8498"/>
      <c r="CG8498" s="71"/>
      <c r="EK8498" s="160"/>
    </row>
    <row r="8499" spans="78:141">
      <c r="BZ8499" s="14"/>
      <c r="CA8499" s="109"/>
      <c r="CB8499"/>
      <c r="CG8499" s="71"/>
      <c r="EK8499" s="160"/>
    </row>
    <row r="8500" spans="78:141">
      <c r="BZ8500" s="14"/>
      <c r="CA8500" s="109"/>
      <c r="CB8500"/>
      <c r="CG8500" s="71"/>
      <c r="EK8500" s="160"/>
    </row>
    <row r="8501" spans="78:141">
      <c r="BZ8501" s="14"/>
      <c r="CA8501" s="109"/>
      <c r="CB8501"/>
      <c r="CG8501" s="71"/>
      <c r="EK8501" s="160"/>
    </row>
    <row r="8502" spans="78:141">
      <c r="BZ8502" s="14"/>
      <c r="CA8502" s="109"/>
      <c r="CB8502"/>
      <c r="CG8502" s="71"/>
      <c r="EK8502" s="160"/>
    </row>
    <row r="8503" spans="78:141">
      <c r="BZ8503" s="14"/>
      <c r="CA8503" s="109"/>
      <c r="CB8503"/>
      <c r="CG8503" s="71"/>
      <c r="EK8503" s="160"/>
    </row>
    <row r="8504" spans="78:141">
      <c r="BZ8504" s="14"/>
      <c r="CA8504" s="109"/>
      <c r="CB8504"/>
      <c r="CG8504" s="71"/>
      <c r="EK8504" s="160"/>
    </row>
    <row r="8505" spans="78:141">
      <c r="BZ8505" s="14"/>
      <c r="CA8505" s="109"/>
      <c r="CB8505"/>
      <c r="CG8505" s="71"/>
      <c r="EK8505" s="160"/>
    </row>
    <row r="8506" spans="78:141">
      <c r="BZ8506" s="14"/>
      <c r="CA8506" s="109"/>
      <c r="CB8506"/>
      <c r="CG8506" s="71"/>
      <c r="EK8506" s="160"/>
    </row>
    <row r="8507" spans="78:141">
      <c r="BZ8507" s="14"/>
      <c r="CA8507" s="109"/>
      <c r="CB8507"/>
      <c r="CG8507" s="71"/>
      <c r="EK8507" s="160"/>
    </row>
    <row r="8508" spans="78:141">
      <c r="BZ8508" s="14"/>
      <c r="CA8508" s="109"/>
      <c r="CB8508"/>
      <c r="CG8508" s="71"/>
      <c r="EK8508" s="160"/>
    </row>
    <row r="8509" spans="78:141">
      <c r="BZ8509" s="14"/>
      <c r="CA8509" s="109"/>
      <c r="CB8509"/>
      <c r="CG8509" s="71"/>
      <c r="EK8509" s="160"/>
    </row>
    <row r="8510" spans="78:141">
      <c r="BZ8510" s="14"/>
      <c r="CA8510" s="109"/>
      <c r="CB8510"/>
      <c r="CG8510" s="71"/>
      <c r="EK8510" s="160"/>
    </row>
    <row r="8511" spans="78:141">
      <c r="BZ8511" s="14"/>
      <c r="CA8511" s="109"/>
      <c r="CB8511"/>
      <c r="CG8511" s="71"/>
      <c r="EK8511" s="160"/>
    </row>
    <row r="8512" spans="78:141">
      <c r="BZ8512" s="14"/>
      <c r="CA8512" s="109"/>
      <c r="CB8512"/>
      <c r="CG8512" s="71"/>
      <c r="EK8512" s="160"/>
    </row>
    <row r="8513" spans="78:141">
      <c r="BZ8513" s="14"/>
      <c r="CA8513" s="109"/>
      <c r="CB8513"/>
      <c r="CG8513" s="71"/>
      <c r="EK8513" s="160"/>
    </row>
    <row r="8514" spans="78:141">
      <c r="BZ8514" s="14"/>
      <c r="CA8514" s="109"/>
      <c r="CB8514"/>
      <c r="CG8514" s="71"/>
      <c r="EK8514" s="160"/>
    </row>
    <row r="8515" spans="78:141">
      <c r="BZ8515" s="14"/>
      <c r="CA8515" s="109"/>
      <c r="CB8515"/>
      <c r="CG8515" s="71"/>
      <c r="EK8515" s="160"/>
    </row>
    <row r="8516" spans="78:141">
      <c r="BZ8516" s="14"/>
      <c r="CA8516" s="109"/>
      <c r="CB8516"/>
      <c r="CG8516" s="71"/>
      <c r="EK8516" s="160"/>
    </row>
    <row r="8517" spans="78:141">
      <c r="BZ8517" s="14"/>
      <c r="CA8517" s="109"/>
      <c r="CB8517"/>
      <c r="CG8517" s="71"/>
      <c r="EK8517" s="160"/>
    </row>
    <row r="8518" spans="78:141">
      <c r="BZ8518" s="14"/>
      <c r="CA8518" s="109"/>
      <c r="CB8518"/>
      <c r="CG8518" s="71"/>
      <c r="EK8518" s="160"/>
    </row>
    <row r="8519" spans="78:141">
      <c r="BZ8519" s="14"/>
      <c r="CA8519" s="109"/>
      <c r="CB8519"/>
      <c r="CG8519" s="71"/>
      <c r="EK8519" s="160"/>
    </row>
    <row r="8520" spans="78:141">
      <c r="BZ8520" s="14"/>
      <c r="CA8520" s="109"/>
      <c r="CB8520"/>
      <c r="CG8520" s="71"/>
      <c r="EK8520" s="160"/>
    </row>
    <row r="8521" spans="78:141">
      <c r="BZ8521" s="14"/>
      <c r="CA8521" s="109"/>
      <c r="CB8521"/>
      <c r="CG8521" s="71"/>
      <c r="EK8521" s="160"/>
    </row>
    <row r="8522" spans="78:141">
      <c r="BZ8522" s="14"/>
      <c r="CA8522" s="109"/>
      <c r="CB8522"/>
      <c r="CG8522" s="71"/>
      <c r="EK8522" s="160"/>
    </row>
    <row r="8523" spans="78:141">
      <c r="BZ8523" s="14"/>
      <c r="CA8523" s="109"/>
      <c r="CB8523"/>
      <c r="CG8523" s="71"/>
      <c r="EK8523" s="160"/>
    </row>
    <row r="8524" spans="78:141">
      <c r="BZ8524" s="14"/>
      <c r="CA8524" s="109"/>
      <c r="CB8524"/>
      <c r="CG8524" s="71"/>
      <c r="EK8524" s="160"/>
    </row>
    <row r="8525" spans="78:141">
      <c r="BZ8525" s="14"/>
      <c r="CA8525" s="109"/>
      <c r="CB8525"/>
      <c r="CG8525" s="71"/>
      <c r="EK8525" s="160"/>
    </row>
    <row r="8526" spans="78:141">
      <c r="BZ8526" s="14"/>
      <c r="CA8526" s="109"/>
      <c r="CB8526"/>
      <c r="CG8526" s="71"/>
      <c r="EK8526" s="160"/>
    </row>
    <row r="8527" spans="78:141">
      <c r="BZ8527" s="14"/>
      <c r="CA8527" s="109"/>
      <c r="CB8527"/>
      <c r="CG8527" s="71"/>
      <c r="EK8527" s="160"/>
    </row>
    <row r="8528" spans="78:141">
      <c r="BZ8528" s="14"/>
      <c r="CA8528" s="109"/>
      <c r="CB8528"/>
      <c r="CG8528" s="71"/>
      <c r="EK8528" s="160"/>
    </row>
    <row r="8529" spans="78:141">
      <c r="BZ8529" s="14"/>
      <c r="CA8529" s="109"/>
      <c r="CB8529"/>
      <c r="CG8529" s="71"/>
      <c r="EK8529" s="160"/>
    </row>
    <row r="8530" spans="78:141">
      <c r="BZ8530" s="14"/>
      <c r="CA8530" s="109"/>
      <c r="CB8530"/>
      <c r="CG8530" s="71"/>
      <c r="EK8530" s="160"/>
    </row>
    <row r="8531" spans="78:141">
      <c r="BZ8531" s="14"/>
      <c r="CA8531" s="109"/>
      <c r="CB8531"/>
      <c r="CG8531" s="71"/>
      <c r="EK8531" s="160"/>
    </row>
    <row r="8532" spans="78:141">
      <c r="BZ8532" s="14"/>
      <c r="CA8532" s="109"/>
      <c r="CB8532"/>
      <c r="CG8532" s="71"/>
      <c r="EK8532" s="160"/>
    </row>
    <row r="8533" spans="78:141">
      <c r="BZ8533" s="14"/>
      <c r="CA8533" s="109"/>
      <c r="CB8533"/>
      <c r="CG8533" s="71"/>
      <c r="EK8533" s="160"/>
    </row>
    <row r="8534" spans="78:141">
      <c r="BZ8534" s="14"/>
      <c r="CA8534" s="109"/>
      <c r="CB8534"/>
      <c r="CG8534" s="71"/>
      <c r="EK8534" s="160"/>
    </row>
    <row r="8535" spans="78:141">
      <c r="BZ8535" s="14"/>
      <c r="CA8535" s="109"/>
      <c r="CB8535"/>
      <c r="CG8535" s="71"/>
      <c r="EK8535" s="160"/>
    </row>
    <row r="8536" spans="78:141">
      <c r="BZ8536" s="14"/>
      <c r="CA8536" s="109"/>
      <c r="CB8536"/>
      <c r="CG8536" s="71"/>
      <c r="EK8536" s="160"/>
    </row>
    <row r="8537" spans="78:141">
      <c r="BZ8537" s="14"/>
      <c r="CA8537" s="109"/>
      <c r="CB8537"/>
      <c r="CG8537" s="71"/>
      <c r="EK8537" s="160"/>
    </row>
    <row r="8538" spans="78:141">
      <c r="BZ8538" s="14"/>
      <c r="CA8538" s="109"/>
      <c r="CB8538"/>
      <c r="CG8538" s="71"/>
      <c r="EK8538" s="160"/>
    </row>
    <row r="8539" spans="78:141">
      <c r="BZ8539" s="14"/>
      <c r="CA8539" s="109"/>
      <c r="CB8539"/>
      <c r="CG8539" s="71"/>
      <c r="EK8539" s="160"/>
    </row>
    <row r="8540" spans="78:141">
      <c r="BZ8540" s="14"/>
      <c r="CA8540" s="109"/>
      <c r="CB8540"/>
      <c r="CG8540" s="71"/>
      <c r="EK8540" s="160"/>
    </row>
    <row r="8541" spans="78:141">
      <c r="BZ8541" s="14"/>
      <c r="CA8541" s="109"/>
      <c r="CB8541"/>
      <c r="CG8541" s="71"/>
      <c r="EK8541" s="160"/>
    </row>
    <row r="8542" spans="78:141">
      <c r="BZ8542" s="14"/>
      <c r="CA8542" s="109"/>
      <c r="CB8542"/>
      <c r="CG8542" s="71"/>
      <c r="EK8542" s="160"/>
    </row>
    <row r="8543" spans="78:141">
      <c r="BZ8543" s="14"/>
      <c r="CA8543" s="109"/>
      <c r="CB8543"/>
      <c r="CG8543" s="71"/>
      <c r="EK8543" s="160"/>
    </row>
    <row r="8544" spans="78:141">
      <c r="BZ8544" s="14"/>
      <c r="CA8544" s="109"/>
      <c r="CB8544"/>
      <c r="CG8544" s="71"/>
      <c r="EK8544" s="160"/>
    </row>
    <row r="8545" spans="78:141">
      <c r="BZ8545" s="14"/>
      <c r="CA8545" s="109"/>
      <c r="CB8545"/>
      <c r="CG8545" s="71"/>
      <c r="EK8545" s="160"/>
    </row>
    <row r="8546" spans="78:141">
      <c r="BZ8546" s="14"/>
      <c r="CA8546" s="109"/>
      <c r="CB8546"/>
      <c r="CG8546" s="71"/>
      <c r="EK8546" s="160"/>
    </row>
    <row r="8547" spans="78:141">
      <c r="BZ8547" s="14"/>
      <c r="CA8547" s="109"/>
      <c r="CB8547"/>
      <c r="CG8547" s="71"/>
      <c r="EK8547" s="160"/>
    </row>
    <row r="8548" spans="78:141">
      <c r="BZ8548" s="14"/>
      <c r="CA8548" s="109"/>
      <c r="CB8548"/>
      <c r="CG8548" s="71"/>
      <c r="EK8548" s="160"/>
    </row>
    <row r="8549" spans="78:141">
      <c r="BZ8549" s="14"/>
      <c r="CA8549" s="109"/>
      <c r="CB8549"/>
      <c r="CG8549" s="71"/>
      <c r="EK8549" s="160"/>
    </row>
    <row r="8550" spans="78:141">
      <c r="BZ8550" s="14"/>
      <c r="CA8550" s="109"/>
      <c r="CB8550"/>
      <c r="CG8550" s="71"/>
      <c r="EK8550" s="160"/>
    </row>
    <row r="8551" spans="78:141">
      <c r="BZ8551" s="14"/>
      <c r="CA8551" s="109"/>
      <c r="CB8551"/>
      <c r="CG8551" s="71"/>
      <c r="EK8551" s="160"/>
    </row>
    <row r="8552" spans="78:141">
      <c r="BZ8552" s="14"/>
      <c r="CA8552" s="109"/>
      <c r="CB8552"/>
      <c r="CG8552" s="71"/>
      <c r="EK8552" s="160"/>
    </row>
    <row r="8553" spans="78:141">
      <c r="BZ8553" s="14"/>
      <c r="CA8553" s="109"/>
      <c r="CB8553"/>
      <c r="CG8553" s="71"/>
      <c r="EK8553" s="160"/>
    </row>
    <row r="8554" spans="78:141">
      <c r="BZ8554" s="14"/>
      <c r="CA8554" s="109"/>
      <c r="CB8554"/>
      <c r="CG8554" s="71"/>
      <c r="EK8554" s="160"/>
    </row>
    <row r="8555" spans="78:141">
      <c r="BZ8555" s="14"/>
      <c r="CA8555" s="109"/>
      <c r="CB8555"/>
      <c r="CG8555" s="71"/>
      <c r="EK8555" s="160"/>
    </row>
    <row r="8556" spans="78:141">
      <c r="BZ8556" s="14"/>
      <c r="CA8556" s="109"/>
      <c r="CB8556"/>
      <c r="CG8556" s="71"/>
      <c r="EK8556" s="160"/>
    </row>
    <row r="8557" spans="78:141">
      <c r="BZ8557" s="14"/>
      <c r="CA8557" s="109"/>
      <c r="CB8557"/>
      <c r="CG8557" s="71"/>
      <c r="EK8557" s="160"/>
    </row>
    <row r="8558" spans="78:141">
      <c r="BZ8558" s="14"/>
      <c r="CA8558" s="109"/>
      <c r="CB8558"/>
      <c r="CG8558" s="71"/>
      <c r="EK8558" s="160"/>
    </row>
    <row r="8559" spans="78:141">
      <c r="BZ8559" s="14"/>
      <c r="CA8559" s="109"/>
      <c r="CB8559"/>
      <c r="CG8559" s="71"/>
      <c r="EK8559" s="160"/>
    </row>
    <row r="8560" spans="78:141">
      <c r="BZ8560" s="14"/>
      <c r="CA8560" s="109"/>
      <c r="CB8560"/>
      <c r="CG8560" s="71"/>
      <c r="EK8560" s="160"/>
    </row>
    <row r="8561" spans="78:141">
      <c r="BZ8561" s="14"/>
      <c r="CA8561" s="109"/>
      <c r="CB8561"/>
      <c r="CG8561" s="71"/>
      <c r="EK8561" s="160"/>
    </row>
    <row r="8562" spans="78:141">
      <c r="BZ8562" s="14"/>
      <c r="CA8562" s="109"/>
      <c r="CB8562"/>
      <c r="CG8562" s="71"/>
      <c r="EK8562" s="160"/>
    </row>
    <row r="8563" spans="78:141">
      <c r="BZ8563" s="14"/>
      <c r="CA8563" s="109"/>
      <c r="CB8563"/>
      <c r="CG8563" s="71"/>
      <c r="EK8563" s="160"/>
    </row>
    <row r="8564" spans="78:141">
      <c r="BZ8564" s="14"/>
      <c r="CA8564" s="109"/>
      <c r="CB8564"/>
      <c r="CG8564" s="71"/>
      <c r="EK8564" s="160"/>
    </row>
    <row r="8565" spans="78:141">
      <c r="BZ8565" s="14"/>
      <c r="CA8565" s="109"/>
      <c r="CB8565"/>
      <c r="CG8565" s="71"/>
      <c r="EK8565" s="160"/>
    </row>
    <row r="8566" spans="78:141">
      <c r="BZ8566" s="14"/>
      <c r="CA8566" s="109"/>
      <c r="CB8566"/>
      <c r="CG8566" s="71"/>
      <c r="EK8566" s="160"/>
    </row>
    <row r="8567" spans="78:141">
      <c r="BZ8567" s="14"/>
      <c r="CA8567" s="109"/>
      <c r="CB8567"/>
      <c r="CG8567" s="71"/>
      <c r="EK8567" s="160"/>
    </row>
    <row r="8568" spans="78:141">
      <c r="BZ8568" s="14"/>
      <c r="CA8568" s="109"/>
      <c r="CB8568"/>
      <c r="CG8568" s="71"/>
      <c r="EK8568" s="160"/>
    </row>
    <row r="8569" spans="78:141">
      <c r="BZ8569" s="14"/>
      <c r="CA8569" s="109"/>
      <c r="CB8569"/>
      <c r="CG8569" s="71"/>
      <c r="EK8569" s="160"/>
    </row>
    <row r="8570" spans="78:141">
      <c r="BZ8570" s="14"/>
      <c r="CA8570" s="109"/>
      <c r="CB8570"/>
      <c r="CG8570" s="71"/>
      <c r="EK8570" s="160"/>
    </row>
    <row r="8571" spans="78:141">
      <c r="BZ8571" s="14"/>
      <c r="CA8571" s="109"/>
      <c r="CB8571"/>
      <c r="CG8571" s="71"/>
      <c r="EK8571" s="160"/>
    </row>
    <row r="8572" spans="78:141">
      <c r="BZ8572" s="14"/>
      <c r="CA8572" s="109"/>
      <c r="CB8572"/>
      <c r="CG8572" s="71"/>
      <c r="EK8572" s="160"/>
    </row>
    <row r="8573" spans="78:141">
      <c r="BZ8573" s="14"/>
      <c r="CA8573" s="109"/>
      <c r="CB8573"/>
      <c r="CG8573" s="71"/>
      <c r="EK8573" s="160"/>
    </row>
    <row r="8574" spans="78:141">
      <c r="BZ8574" s="14"/>
      <c r="CA8574" s="109"/>
      <c r="CB8574"/>
      <c r="CG8574" s="71"/>
      <c r="EK8574" s="160"/>
    </row>
    <row r="8575" spans="78:141">
      <c r="BZ8575" s="14"/>
      <c r="CA8575" s="109"/>
      <c r="CB8575"/>
      <c r="CG8575" s="71"/>
      <c r="EK8575" s="160"/>
    </row>
    <row r="8576" spans="78:141">
      <c r="BZ8576" s="14"/>
      <c r="CA8576" s="109"/>
      <c r="CB8576"/>
      <c r="CG8576" s="71"/>
      <c r="EK8576" s="160"/>
    </row>
    <row r="8577" spans="78:141">
      <c r="BZ8577" s="14"/>
      <c r="CA8577" s="109"/>
      <c r="CB8577"/>
      <c r="CG8577" s="71"/>
      <c r="EK8577" s="160"/>
    </row>
    <row r="8578" spans="78:141">
      <c r="BZ8578" s="14"/>
      <c r="CA8578" s="109"/>
      <c r="CB8578"/>
      <c r="CG8578" s="71"/>
      <c r="EK8578" s="160"/>
    </row>
    <row r="8579" spans="78:141">
      <c r="BZ8579" s="14"/>
      <c r="CA8579" s="109"/>
      <c r="CB8579"/>
      <c r="CG8579" s="71"/>
      <c r="EK8579" s="160"/>
    </row>
    <row r="8580" spans="78:141">
      <c r="BZ8580" s="14"/>
      <c r="CA8580" s="109"/>
      <c r="CB8580"/>
      <c r="CG8580" s="71"/>
      <c r="EK8580" s="160"/>
    </row>
    <row r="8581" spans="78:141">
      <c r="BZ8581" s="14"/>
      <c r="CA8581" s="109"/>
      <c r="CB8581"/>
      <c r="CG8581" s="71"/>
      <c r="EK8581" s="160"/>
    </row>
    <row r="8582" spans="78:141">
      <c r="BZ8582" s="14"/>
      <c r="CA8582" s="109"/>
      <c r="CB8582"/>
      <c r="CG8582" s="71"/>
      <c r="EK8582" s="160"/>
    </row>
    <row r="8583" spans="78:141">
      <c r="BZ8583" s="14"/>
      <c r="CA8583" s="109"/>
      <c r="CB8583"/>
      <c r="CG8583" s="71"/>
      <c r="EK8583" s="160"/>
    </row>
    <row r="8584" spans="78:141">
      <c r="BZ8584" s="14"/>
      <c r="CA8584" s="109"/>
      <c r="CB8584"/>
      <c r="CG8584" s="71"/>
      <c r="EK8584" s="160"/>
    </row>
    <row r="8585" spans="78:141">
      <c r="BZ8585" s="14"/>
      <c r="CA8585" s="109"/>
      <c r="CB8585"/>
      <c r="CG8585" s="71"/>
      <c r="EK8585" s="160"/>
    </row>
    <row r="8586" spans="78:141">
      <c r="BZ8586" s="14"/>
      <c r="CA8586" s="109"/>
      <c r="CB8586"/>
      <c r="CG8586" s="71"/>
      <c r="EK8586" s="160"/>
    </row>
    <row r="8587" spans="78:141">
      <c r="BZ8587" s="14"/>
      <c r="CA8587" s="109"/>
      <c r="CB8587"/>
      <c r="CG8587" s="71"/>
      <c r="EK8587" s="160"/>
    </row>
    <row r="8588" spans="78:141">
      <c r="BZ8588" s="14"/>
      <c r="CA8588" s="109"/>
      <c r="CB8588"/>
      <c r="CG8588" s="71"/>
      <c r="EK8588" s="160"/>
    </row>
    <row r="8589" spans="78:141">
      <c r="BZ8589" s="14"/>
      <c r="CA8589" s="109"/>
      <c r="CB8589"/>
      <c r="CG8589" s="71"/>
      <c r="EK8589" s="160"/>
    </row>
    <row r="8590" spans="78:141">
      <c r="BZ8590" s="14"/>
      <c r="CA8590" s="109"/>
      <c r="CB8590"/>
      <c r="CG8590" s="71"/>
      <c r="EK8590" s="160"/>
    </row>
    <row r="8591" spans="78:141">
      <c r="BZ8591" s="14"/>
      <c r="CA8591" s="109"/>
      <c r="CB8591"/>
      <c r="CG8591" s="71"/>
      <c r="EK8591" s="160"/>
    </row>
    <row r="8592" spans="78:141">
      <c r="BZ8592" s="14"/>
      <c r="CA8592" s="109"/>
      <c r="CB8592"/>
      <c r="CG8592" s="71"/>
      <c r="EK8592" s="160"/>
    </row>
    <row r="8593" spans="78:141">
      <c r="BZ8593" s="14"/>
      <c r="CA8593" s="109"/>
      <c r="CB8593"/>
      <c r="CG8593" s="71"/>
      <c r="EK8593" s="160"/>
    </row>
    <row r="8594" spans="78:141">
      <c r="BZ8594" s="14"/>
      <c r="CA8594" s="109"/>
      <c r="CB8594"/>
      <c r="CG8594" s="71"/>
      <c r="EK8594" s="160"/>
    </row>
    <row r="8595" spans="78:141">
      <c r="BZ8595" s="14"/>
      <c r="CA8595" s="109"/>
      <c r="CB8595"/>
      <c r="CG8595" s="71"/>
      <c r="EK8595" s="160"/>
    </row>
    <row r="8596" spans="78:141">
      <c r="BZ8596" s="14"/>
      <c r="CA8596" s="109"/>
      <c r="CB8596"/>
      <c r="CG8596" s="71"/>
      <c r="EK8596" s="160"/>
    </row>
    <row r="8597" spans="78:141">
      <c r="BZ8597" s="14"/>
      <c r="CA8597" s="109"/>
      <c r="CB8597"/>
      <c r="CG8597" s="71"/>
      <c r="EK8597" s="160"/>
    </row>
    <row r="8598" spans="78:141">
      <c r="BZ8598" s="14"/>
      <c r="CA8598" s="109"/>
      <c r="CB8598"/>
      <c r="CG8598" s="71"/>
      <c r="EK8598" s="160"/>
    </row>
    <row r="8599" spans="78:141">
      <c r="BZ8599" s="14"/>
      <c r="CA8599" s="109"/>
      <c r="CB8599"/>
      <c r="CG8599" s="71"/>
      <c r="EK8599" s="160"/>
    </row>
    <row r="8600" spans="78:141">
      <c r="BZ8600" s="14"/>
      <c r="CA8600" s="109"/>
      <c r="CB8600"/>
      <c r="CG8600" s="71"/>
      <c r="EK8600" s="160"/>
    </row>
    <row r="8601" spans="78:141">
      <c r="BZ8601" s="14"/>
      <c r="CA8601" s="109"/>
      <c r="CB8601"/>
      <c r="CG8601" s="71"/>
      <c r="EK8601" s="160"/>
    </row>
    <row r="8602" spans="78:141">
      <c r="BZ8602" s="14"/>
      <c r="CA8602" s="109"/>
      <c r="CB8602"/>
      <c r="CG8602" s="71"/>
      <c r="EK8602" s="160"/>
    </row>
    <row r="8603" spans="78:141">
      <c r="BZ8603" s="14"/>
      <c r="CA8603" s="109"/>
      <c r="CB8603"/>
      <c r="CG8603" s="71"/>
      <c r="EK8603" s="160"/>
    </row>
    <row r="8604" spans="78:141">
      <c r="BZ8604" s="14"/>
      <c r="CA8604" s="109"/>
      <c r="CB8604"/>
      <c r="CG8604" s="71"/>
      <c r="EK8604" s="160"/>
    </row>
    <row r="8605" spans="78:141">
      <c r="BZ8605" s="14"/>
      <c r="CA8605" s="109"/>
      <c r="CB8605"/>
      <c r="CG8605" s="71"/>
      <c r="EK8605" s="160"/>
    </row>
    <row r="8606" spans="78:141">
      <c r="BZ8606" s="14"/>
      <c r="CA8606" s="109"/>
      <c r="CB8606"/>
      <c r="CG8606" s="71"/>
      <c r="EK8606" s="160"/>
    </row>
    <row r="8607" spans="78:141">
      <c r="BZ8607" s="14"/>
      <c r="CA8607" s="109"/>
      <c r="CB8607"/>
      <c r="CG8607" s="71"/>
      <c r="EK8607" s="160"/>
    </row>
    <row r="8608" spans="78:141">
      <c r="BZ8608" s="14"/>
      <c r="CA8608" s="109"/>
      <c r="CB8608"/>
      <c r="CG8608" s="71"/>
      <c r="EK8608" s="160"/>
    </row>
    <row r="8609" spans="78:141">
      <c r="BZ8609" s="14"/>
      <c r="CA8609" s="109"/>
      <c r="CB8609"/>
      <c r="CG8609" s="71"/>
      <c r="EK8609" s="160"/>
    </row>
    <row r="8610" spans="78:141">
      <c r="BZ8610" s="14"/>
      <c r="CA8610" s="109"/>
      <c r="CB8610"/>
      <c r="CG8610" s="71"/>
      <c r="EK8610" s="160"/>
    </row>
    <row r="8611" spans="78:141">
      <c r="BZ8611" s="14"/>
      <c r="CA8611" s="109"/>
      <c r="CB8611"/>
      <c r="CG8611" s="71"/>
      <c r="EK8611" s="160"/>
    </row>
    <row r="8612" spans="78:141">
      <c r="BZ8612" s="14"/>
      <c r="CA8612" s="109"/>
      <c r="CB8612"/>
      <c r="CG8612" s="71"/>
      <c r="EK8612" s="160"/>
    </row>
    <row r="8613" spans="78:141">
      <c r="BZ8613" s="14"/>
      <c r="CA8613" s="109"/>
      <c r="CB8613"/>
      <c r="CG8613" s="71"/>
      <c r="EK8613" s="160"/>
    </row>
    <row r="8614" spans="78:141">
      <c r="BZ8614" s="14"/>
      <c r="CA8614" s="109"/>
      <c r="CB8614"/>
      <c r="CG8614" s="71"/>
      <c r="EK8614" s="160"/>
    </row>
    <row r="8615" spans="78:141">
      <c r="BZ8615" s="14"/>
      <c r="CA8615" s="109"/>
      <c r="CB8615"/>
      <c r="CG8615" s="71"/>
      <c r="EK8615" s="160"/>
    </row>
    <row r="8616" spans="78:141">
      <c r="BZ8616" s="14"/>
      <c r="CA8616" s="109"/>
      <c r="CB8616"/>
      <c r="CG8616" s="71"/>
      <c r="EK8616" s="160"/>
    </row>
    <row r="8617" spans="78:141">
      <c r="BZ8617" s="14"/>
      <c r="CA8617" s="109"/>
      <c r="CB8617"/>
      <c r="CG8617" s="71"/>
      <c r="EK8617" s="160"/>
    </row>
    <row r="8618" spans="78:141">
      <c r="BZ8618" s="14"/>
      <c r="CA8618" s="109"/>
      <c r="CB8618"/>
      <c r="CG8618" s="71"/>
      <c r="EK8618" s="160"/>
    </row>
    <row r="8619" spans="78:141">
      <c r="BZ8619" s="14"/>
      <c r="CA8619" s="109"/>
      <c r="CB8619"/>
      <c r="CG8619" s="71"/>
      <c r="EK8619" s="160"/>
    </row>
    <row r="8620" spans="78:141">
      <c r="BZ8620" s="14"/>
      <c r="CA8620" s="109"/>
      <c r="CB8620"/>
      <c r="CG8620" s="71"/>
      <c r="EK8620" s="160"/>
    </row>
    <row r="8621" spans="78:141">
      <c r="BZ8621" s="14"/>
      <c r="CA8621" s="109"/>
      <c r="CB8621"/>
      <c r="CG8621" s="71"/>
      <c r="EK8621" s="160"/>
    </row>
    <row r="8622" spans="78:141">
      <c r="BZ8622" s="14"/>
      <c r="CA8622" s="109"/>
      <c r="CB8622"/>
      <c r="CG8622" s="71"/>
      <c r="EK8622" s="160"/>
    </row>
    <row r="8623" spans="78:141">
      <c r="BZ8623" s="14"/>
      <c r="CA8623" s="109"/>
      <c r="CB8623"/>
      <c r="CG8623" s="71"/>
      <c r="EK8623" s="160"/>
    </row>
    <row r="8624" spans="78:141">
      <c r="BZ8624" s="14"/>
      <c r="CA8624" s="109"/>
      <c r="CB8624"/>
      <c r="CG8624" s="71"/>
      <c r="EK8624" s="160"/>
    </row>
    <row r="8625" spans="78:141">
      <c r="BZ8625" s="14"/>
      <c r="CA8625" s="109"/>
      <c r="CB8625"/>
      <c r="CG8625" s="71"/>
      <c r="EK8625" s="160"/>
    </row>
    <row r="8626" spans="78:141">
      <c r="BZ8626" s="14"/>
      <c r="CA8626" s="109"/>
      <c r="CB8626"/>
      <c r="CG8626" s="71"/>
      <c r="EK8626" s="160"/>
    </row>
    <row r="8627" spans="78:141">
      <c r="BZ8627" s="14"/>
      <c r="CA8627" s="109"/>
      <c r="CB8627"/>
      <c r="CG8627" s="71"/>
      <c r="EK8627" s="160"/>
    </row>
    <row r="8628" spans="78:141">
      <c r="BZ8628" s="14"/>
      <c r="CA8628" s="109"/>
      <c r="CB8628"/>
      <c r="CG8628" s="71"/>
      <c r="EK8628" s="160"/>
    </row>
    <row r="8629" spans="78:141">
      <c r="BZ8629" s="14"/>
      <c r="CA8629" s="109"/>
      <c r="CB8629"/>
      <c r="CG8629" s="71"/>
      <c r="EK8629" s="160"/>
    </row>
    <row r="8630" spans="78:141">
      <c r="BZ8630" s="14"/>
      <c r="CA8630" s="109"/>
      <c r="CB8630"/>
      <c r="CG8630" s="71"/>
      <c r="EK8630" s="160"/>
    </row>
    <row r="8631" spans="78:141">
      <c r="BZ8631" s="14"/>
      <c r="CA8631" s="109"/>
      <c r="CB8631"/>
      <c r="CG8631" s="71"/>
      <c r="EK8631" s="160"/>
    </row>
    <row r="8632" spans="78:141">
      <c r="BZ8632" s="14"/>
      <c r="CA8632" s="109"/>
      <c r="CB8632"/>
      <c r="CG8632" s="71"/>
      <c r="EK8632" s="160"/>
    </row>
    <row r="8633" spans="78:141">
      <c r="BZ8633" s="14"/>
      <c r="CA8633" s="109"/>
      <c r="CB8633"/>
      <c r="CG8633" s="71"/>
      <c r="EK8633" s="160"/>
    </row>
    <row r="8634" spans="78:141">
      <c r="BZ8634" s="14"/>
      <c r="CA8634" s="109"/>
      <c r="CB8634"/>
      <c r="CG8634" s="71"/>
      <c r="EK8634" s="160"/>
    </row>
    <row r="8635" spans="78:141">
      <c r="BZ8635" s="14"/>
      <c r="CA8635" s="109"/>
      <c r="CB8635"/>
      <c r="CG8635" s="71"/>
      <c r="EK8635" s="160"/>
    </row>
    <row r="8636" spans="78:141">
      <c r="BZ8636" s="14"/>
      <c r="CA8636" s="109"/>
      <c r="CB8636"/>
      <c r="CG8636" s="71"/>
      <c r="EK8636" s="160"/>
    </row>
    <row r="8637" spans="78:141">
      <c r="BZ8637" s="14"/>
      <c r="CA8637" s="109"/>
      <c r="CB8637"/>
      <c r="CG8637" s="71"/>
      <c r="EK8637" s="160"/>
    </row>
    <row r="8638" spans="78:141">
      <c r="BZ8638" s="14"/>
      <c r="CA8638" s="109"/>
      <c r="CB8638"/>
      <c r="CG8638" s="71"/>
      <c r="EK8638" s="160"/>
    </row>
    <row r="8639" spans="78:141">
      <c r="BZ8639" s="14"/>
      <c r="CA8639" s="109"/>
      <c r="CB8639"/>
      <c r="CG8639" s="71"/>
      <c r="EK8639" s="160"/>
    </row>
    <row r="8640" spans="78:141">
      <c r="BZ8640" s="14"/>
      <c r="CA8640" s="109"/>
      <c r="CB8640"/>
      <c r="CG8640" s="71"/>
      <c r="EK8640" s="160"/>
    </row>
    <row r="8641" spans="78:141">
      <c r="BZ8641" s="14"/>
      <c r="CA8641" s="109"/>
      <c r="CB8641"/>
      <c r="CG8641" s="71"/>
      <c r="EK8641" s="160"/>
    </row>
    <row r="8642" spans="78:141">
      <c r="BZ8642" s="14"/>
      <c r="CA8642" s="109"/>
      <c r="CB8642"/>
      <c r="CG8642" s="71"/>
      <c r="EK8642" s="160"/>
    </row>
    <row r="8643" spans="78:141">
      <c r="BZ8643" s="14"/>
      <c r="CA8643" s="109"/>
      <c r="CB8643"/>
      <c r="CG8643" s="71"/>
      <c r="EK8643" s="160"/>
    </row>
    <row r="8644" spans="78:141">
      <c r="BZ8644" s="14"/>
      <c r="CA8644" s="109"/>
      <c r="CB8644"/>
      <c r="CG8644" s="71"/>
      <c r="EK8644" s="160"/>
    </row>
    <row r="8645" spans="78:141">
      <c r="BZ8645" s="14"/>
      <c r="CA8645" s="109"/>
      <c r="CB8645"/>
      <c r="CG8645" s="71"/>
      <c r="EK8645" s="160"/>
    </row>
    <row r="8646" spans="78:141">
      <c r="BZ8646" s="14"/>
      <c r="CA8646" s="109"/>
      <c r="CB8646"/>
      <c r="CG8646" s="71"/>
      <c r="EK8646" s="160"/>
    </row>
    <row r="8647" spans="78:141">
      <c r="BZ8647" s="14"/>
      <c r="CA8647" s="109"/>
      <c r="CB8647"/>
      <c r="CG8647" s="71"/>
      <c r="EK8647" s="160"/>
    </row>
    <row r="8648" spans="78:141">
      <c r="BZ8648" s="14"/>
      <c r="CA8648" s="109"/>
      <c r="CB8648"/>
      <c r="CG8648" s="71"/>
      <c r="EK8648" s="160"/>
    </row>
    <row r="8649" spans="78:141">
      <c r="BZ8649" s="14"/>
      <c r="CA8649" s="109"/>
      <c r="CB8649"/>
      <c r="CG8649" s="71"/>
      <c r="EK8649" s="160"/>
    </row>
    <row r="8650" spans="78:141">
      <c r="BZ8650" s="14"/>
      <c r="CA8650" s="109"/>
      <c r="CB8650"/>
      <c r="CG8650" s="71"/>
      <c r="EK8650" s="160"/>
    </row>
    <row r="8651" spans="78:141">
      <c r="BZ8651" s="14"/>
      <c r="CA8651" s="109"/>
      <c r="CB8651"/>
      <c r="CG8651" s="71"/>
      <c r="EK8651" s="160"/>
    </row>
    <row r="8652" spans="78:141">
      <c r="BZ8652" s="14"/>
      <c r="CA8652" s="109"/>
      <c r="CB8652"/>
      <c r="CG8652" s="71"/>
      <c r="EK8652" s="160"/>
    </row>
    <row r="8653" spans="78:141">
      <c r="BZ8653" s="14"/>
      <c r="CA8653" s="109"/>
      <c r="CB8653"/>
      <c r="CG8653" s="71"/>
      <c r="EK8653" s="160"/>
    </row>
    <row r="8654" spans="78:141">
      <c r="BZ8654" s="14"/>
      <c r="CA8654" s="109"/>
      <c r="CB8654"/>
      <c r="CG8654" s="71"/>
      <c r="EK8654" s="160"/>
    </row>
    <row r="8655" spans="78:141">
      <c r="BZ8655" s="14"/>
      <c r="CA8655" s="109"/>
      <c r="CB8655"/>
      <c r="CG8655" s="71"/>
      <c r="EK8655" s="160"/>
    </row>
    <row r="8656" spans="78:141">
      <c r="BZ8656" s="14"/>
      <c r="CA8656" s="109"/>
      <c r="CB8656"/>
      <c r="CG8656" s="71"/>
      <c r="EK8656" s="160"/>
    </row>
    <row r="8657" spans="78:141">
      <c r="BZ8657" s="14"/>
      <c r="CA8657" s="109"/>
      <c r="CB8657"/>
      <c r="CG8657" s="71"/>
      <c r="EK8657" s="160"/>
    </row>
    <row r="8658" spans="78:141">
      <c r="BZ8658" s="14"/>
      <c r="CA8658" s="109"/>
      <c r="CB8658"/>
      <c r="CG8658" s="71"/>
      <c r="EK8658" s="160"/>
    </row>
    <row r="8659" spans="78:141">
      <c r="BZ8659" s="14"/>
      <c r="CA8659" s="109"/>
      <c r="CB8659"/>
      <c r="CG8659" s="71"/>
      <c r="EK8659" s="160"/>
    </row>
    <row r="8660" spans="78:141">
      <c r="BZ8660" s="14"/>
      <c r="CA8660" s="109"/>
      <c r="CB8660"/>
      <c r="CG8660" s="71"/>
      <c r="EK8660" s="160"/>
    </row>
    <row r="8661" spans="78:141">
      <c r="BZ8661" s="14"/>
      <c r="CA8661" s="109"/>
      <c r="CB8661"/>
      <c r="CG8661" s="71"/>
      <c r="EK8661" s="160"/>
    </row>
    <row r="8662" spans="78:141">
      <c r="BZ8662" s="14"/>
      <c r="CA8662" s="109"/>
      <c r="CB8662"/>
      <c r="CG8662" s="71"/>
      <c r="EK8662" s="160"/>
    </row>
    <row r="8663" spans="78:141">
      <c r="BZ8663" s="14"/>
      <c r="CA8663" s="109"/>
      <c r="CB8663"/>
      <c r="CG8663" s="71"/>
      <c r="EK8663" s="160"/>
    </row>
    <row r="8664" spans="78:141">
      <c r="BZ8664" s="14"/>
      <c r="CA8664" s="109"/>
      <c r="CB8664"/>
      <c r="CG8664" s="71"/>
      <c r="EK8664" s="160"/>
    </row>
    <row r="8665" spans="78:141">
      <c r="BZ8665" s="14"/>
      <c r="CA8665" s="109"/>
      <c r="CB8665"/>
      <c r="CG8665" s="71"/>
      <c r="EK8665" s="160"/>
    </row>
    <row r="8666" spans="78:141">
      <c r="BZ8666" s="14"/>
      <c r="CA8666" s="109"/>
      <c r="CB8666"/>
      <c r="CG8666" s="71"/>
      <c r="EK8666" s="160"/>
    </row>
    <row r="8667" spans="78:141">
      <c r="BZ8667" s="14"/>
      <c r="CA8667" s="109"/>
      <c r="CB8667"/>
      <c r="CG8667" s="71"/>
      <c r="EK8667" s="160"/>
    </row>
    <row r="8668" spans="78:141">
      <c r="BZ8668" s="14"/>
      <c r="CA8668" s="109"/>
      <c r="CB8668"/>
      <c r="CG8668" s="71"/>
      <c r="EK8668" s="160"/>
    </row>
    <row r="8669" spans="78:141">
      <c r="BZ8669" s="14"/>
      <c r="CA8669" s="109"/>
      <c r="CB8669"/>
      <c r="CG8669" s="71"/>
      <c r="EK8669" s="160"/>
    </row>
    <row r="8670" spans="78:141">
      <c r="BZ8670" s="14"/>
      <c r="CA8670" s="109"/>
      <c r="CB8670"/>
      <c r="CG8670" s="71"/>
      <c r="EK8670" s="160"/>
    </row>
    <row r="8671" spans="78:141">
      <c r="BZ8671" s="14"/>
      <c r="CA8671" s="109"/>
      <c r="CB8671"/>
      <c r="CG8671" s="71"/>
      <c r="EK8671" s="160"/>
    </row>
    <row r="8672" spans="78:141">
      <c r="BZ8672" s="14"/>
      <c r="CA8672" s="109"/>
      <c r="CB8672"/>
      <c r="CG8672" s="71"/>
      <c r="EK8672" s="160"/>
    </row>
    <row r="8673" spans="78:141">
      <c r="BZ8673" s="14"/>
      <c r="CA8673" s="109"/>
      <c r="CB8673"/>
      <c r="CG8673" s="71"/>
      <c r="EK8673" s="160"/>
    </row>
    <row r="8674" spans="78:141">
      <c r="BZ8674" s="14"/>
      <c r="CA8674" s="109"/>
      <c r="CB8674"/>
      <c r="CG8674" s="71"/>
      <c r="EK8674" s="160"/>
    </row>
    <row r="8675" spans="78:141">
      <c r="BZ8675" s="14"/>
      <c r="CA8675" s="109"/>
      <c r="CB8675"/>
      <c r="CG8675" s="71"/>
      <c r="EK8675" s="160"/>
    </row>
    <row r="8676" spans="78:141">
      <c r="BZ8676" s="14"/>
      <c r="CA8676" s="109"/>
      <c r="CB8676"/>
      <c r="CG8676" s="71"/>
      <c r="EK8676" s="160"/>
    </row>
    <row r="8677" spans="78:141">
      <c r="BZ8677" s="14"/>
      <c r="CA8677" s="109"/>
      <c r="CB8677"/>
      <c r="CG8677" s="71"/>
      <c r="EK8677" s="160"/>
    </row>
    <row r="8678" spans="78:141">
      <c r="BZ8678" s="14"/>
      <c r="CA8678" s="109"/>
      <c r="CB8678"/>
      <c r="CG8678" s="71"/>
      <c r="EK8678" s="160"/>
    </row>
    <row r="8679" spans="78:141">
      <c r="BZ8679" s="14"/>
      <c r="CA8679" s="109"/>
      <c r="CB8679"/>
      <c r="CG8679" s="71"/>
      <c r="EK8679" s="160"/>
    </row>
    <row r="8680" spans="78:141">
      <c r="BZ8680" s="14"/>
      <c r="CA8680" s="109"/>
      <c r="CB8680"/>
      <c r="CG8680" s="71"/>
      <c r="EK8680" s="160"/>
    </row>
    <row r="8681" spans="78:141">
      <c r="BZ8681" s="14"/>
      <c r="CA8681" s="109"/>
      <c r="CB8681"/>
      <c r="CG8681" s="71"/>
      <c r="EK8681" s="160"/>
    </row>
    <row r="8682" spans="78:141">
      <c r="BZ8682" s="14"/>
      <c r="CA8682" s="109"/>
      <c r="CB8682"/>
      <c r="CG8682" s="71"/>
      <c r="EK8682" s="160"/>
    </row>
    <row r="8683" spans="78:141">
      <c r="BZ8683" s="14"/>
      <c r="CA8683" s="109"/>
      <c r="CB8683"/>
      <c r="CG8683" s="71"/>
      <c r="EK8683" s="160"/>
    </row>
    <row r="8684" spans="78:141">
      <c r="BZ8684" s="14"/>
      <c r="CA8684" s="109"/>
      <c r="CB8684"/>
      <c r="CG8684" s="71"/>
      <c r="EK8684" s="160"/>
    </row>
    <row r="8685" spans="78:141">
      <c r="BZ8685" s="14"/>
      <c r="CA8685" s="109"/>
      <c r="CB8685"/>
      <c r="CG8685" s="71"/>
      <c r="EK8685" s="160"/>
    </row>
    <row r="8686" spans="78:141">
      <c r="BZ8686" s="14"/>
      <c r="CA8686" s="109"/>
      <c r="CB8686"/>
      <c r="CG8686" s="71"/>
      <c r="EK8686" s="160"/>
    </row>
    <row r="8687" spans="78:141">
      <c r="BZ8687" s="14"/>
      <c r="CA8687" s="109"/>
      <c r="CB8687"/>
      <c r="CG8687" s="71"/>
      <c r="EK8687" s="160"/>
    </row>
    <row r="8688" spans="78:141">
      <c r="BZ8688" s="14"/>
      <c r="CA8688" s="109"/>
      <c r="CB8688"/>
      <c r="CG8688" s="71"/>
      <c r="EK8688" s="160"/>
    </row>
    <row r="8689" spans="78:141">
      <c r="BZ8689" s="14"/>
      <c r="CA8689" s="109"/>
      <c r="CB8689"/>
      <c r="CG8689" s="71"/>
      <c r="EK8689" s="160"/>
    </row>
    <row r="8690" spans="78:141">
      <c r="BZ8690" s="14"/>
      <c r="CA8690" s="109"/>
      <c r="CB8690"/>
      <c r="CG8690" s="71"/>
      <c r="EK8690" s="160"/>
    </row>
    <row r="8691" spans="78:141">
      <c r="BZ8691" s="14"/>
      <c r="CA8691" s="109"/>
      <c r="CB8691"/>
      <c r="CG8691" s="71"/>
      <c r="EK8691" s="160"/>
    </row>
    <row r="8692" spans="78:141">
      <c r="BZ8692" s="14"/>
      <c r="CA8692" s="109"/>
      <c r="CB8692"/>
      <c r="CG8692" s="71"/>
      <c r="EK8692" s="160"/>
    </row>
    <row r="8693" spans="78:141">
      <c r="BZ8693" s="14"/>
      <c r="CA8693" s="109"/>
      <c r="CB8693"/>
      <c r="CG8693" s="71"/>
      <c r="EK8693" s="160"/>
    </row>
    <row r="8694" spans="78:141">
      <c r="BZ8694" s="14"/>
      <c r="CA8694" s="109"/>
      <c r="CB8694"/>
      <c r="CG8694" s="71"/>
      <c r="EK8694" s="160"/>
    </row>
    <row r="8695" spans="78:141">
      <c r="BZ8695" s="14"/>
      <c r="CA8695" s="109"/>
      <c r="CB8695"/>
      <c r="CG8695" s="71"/>
      <c r="EK8695" s="160"/>
    </row>
    <row r="8696" spans="78:141">
      <c r="BZ8696" s="14"/>
      <c r="CA8696" s="109"/>
      <c r="CB8696"/>
      <c r="CG8696" s="71"/>
      <c r="EK8696" s="160"/>
    </row>
    <row r="8697" spans="78:141">
      <c r="BZ8697" s="14"/>
      <c r="CA8697" s="109"/>
      <c r="CB8697"/>
      <c r="CG8697" s="71"/>
      <c r="EK8697" s="160"/>
    </row>
    <row r="8698" spans="78:141">
      <c r="BZ8698" s="14"/>
      <c r="CA8698" s="109"/>
      <c r="CB8698"/>
      <c r="CG8698" s="71"/>
      <c r="EK8698" s="160"/>
    </row>
    <row r="8699" spans="78:141">
      <c r="BZ8699" s="14"/>
      <c r="CA8699" s="109"/>
      <c r="CB8699"/>
      <c r="CG8699" s="71"/>
      <c r="EK8699" s="160"/>
    </row>
    <row r="8700" spans="78:141">
      <c r="BZ8700" s="14"/>
      <c r="CA8700" s="109"/>
      <c r="CB8700"/>
      <c r="CG8700" s="71"/>
      <c r="EK8700" s="160"/>
    </row>
    <row r="8701" spans="78:141">
      <c r="BZ8701" s="14"/>
      <c r="CA8701" s="109"/>
      <c r="CB8701"/>
      <c r="CG8701" s="71"/>
      <c r="EK8701" s="160"/>
    </row>
    <row r="8702" spans="78:141">
      <c r="BZ8702" s="14"/>
      <c r="CA8702" s="109"/>
      <c r="CB8702"/>
      <c r="CG8702" s="71"/>
      <c r="EK8702" s="160"/>
    </row>
    <row r="8703" spans="78:141">
      <c r="BZ8703" s="14"/>
      <c r="CA8703" s="109"/>
      <c r="CB8703"/>
      <c r="CG8703" s="71"/>
      <c r="EK8703" s="160"/>
    </row>
    <row r="8704" spans="78:141">
      <c r="BZ8704" s="14"/>
      <c r="CA8704" s="109"/>
      <c r="CB8704"/>
      <c r="CG8704" s="71"/>
      <c r="EK8704" s="160"/>
    </row>
    <row r="8705" spans="78:141">
      <c r="BZ8705" s="14"/>
      <c r="CA8705" s="109"/>
      <c r="CB8705"/>
      <c r="CG8705" s="71"/>
      <c r="EK8705" s="160"/>
    </row>
    <row r="8706" spans="78:141">
      <c r="BZ8706" s="14"/>
      <c r="CA8706" s="109"/>
      <c r="CB8706"/>
      <c r="CG8706" s="71"/>
      <c r="EK8706" s="160"/>
    </row>
    <row r="8707" spans="78:141">
      <c r="BZ8707" s="14"/>
      <c r="CA8707" s="109"/>
      <c r="CB8707"/>
      <c r="CG8707" s="71"/>
      <c r="EK8707" s="160"/>
    </row>
    <row r="8708" spans="78:141">
      <c r="BZ8708" s="14"/>
      <c r="CA8708" s="109"/>
      <c r="CB8708"/>
      <c r="CG8708" s="71"/>
      <c r="EK8708" s="160"/>
    </row>
    <row r="8709" spans="78:141">
      <c r="BZ8709" s="14"/>
      <c r="CA8709" s="109"/>
      <c r="CB8709"/>
      <c r="CG8709" s="71"/>
      <c r="EK8709" s="160"/>
    </row>
    <row r="8710" spans="78:141">
      <c r="BZ8710" s="14"/>
      <c r="CA8710" s="109"/>
      <c r="CB8710"/>
      <c r="CG8710" s="71"/>
      <c r="EK8710" s="160"/>
    </row>
    <row r="8711" spans="78:141">
      <c r="BZ8711" s="14"/>
      <c r="CA8711" s="109"/>
      <c r="CB8711"/>
      <c r="CG8711" s="71"/>
      <c r="EK8711" s="160"/>
    </row>
    <row r="8712" spans="78:141">
      <c r="BZ8712" s="14"/>
      <c r="CA8712" s="109"/>
      <c r="CB8712"/>
      <c r="CG8712" s="71"/>
      <c r="EK8712" s="160"/>
    </row>
    <row r="8713" spans="78:141">
      <c r="BZ8713" s="14"/>
      <c r="CA8713" s="109"/>
      <c r="CB8713"/>
      <c r="CG8713" s="71"/>
      <c r="EK8713" s="160"/>
    </row>
    <row r="8714" spans="78:141">
      <c r="BZ8714" s="14"/>
      <c r="CA8714" s="109"/>
      <c r="CB8714"/>
      <c r="CG8714" s="71"/>
      <c r="EK8714" s="160"/>
    </row>
    <row r="8715" spans="78:141">
      <c r="BZ8715" s="14"/>
      <c r="CA8715" s="109"/>
      <c r="CB8715"/>
      <c r="CG8715" s="71"/>
      <c r="EK8715" s="160"/>
    </row>
    <row r="8716" spans="78:141">
      <c r="BZ8716" s="14"/>
      <c r="CA8716" s="109"/>
      <c r="CB8716"/>
      <c r="CG8716" s="71"/>
      <c r="EK8716" s="160"/>
    </row>
    <row r="8717" spans="78:141">
      <c r="BZ8717" s="14"/>
      <c r="CA8717" s="109"/>
      <c r="CB8717"/>
      <c r="CG8717" s="71"/>
      <c r="EK8717" s="160"/>
    </row>
    <row r="8718" spans="78:141">
      <c r="BZ8718" s="14"/>
      <c r="CA8718" s="109"/>
      <c r="CB8718"/>
      <c r="CG8718" s="71"/>
      <c r="EK8718" s="160"/>
    </row>
    <row r="8719" spans="78:141">
      <c r="BZ8719" s="14"/>
      <c r="CA8719" s="109"/>
      <c r="CB8719"/>
      <c r="CG8719" s="71"/>
      <c r="EK8719" s="160"/>
    </row>
    <row r="8720" spans="78:141">
      <c r="BZ8720" s="14"/>
      <c r="CA8720" s="109"/>
      <c r="CB8720"/>
      <c r="CG8720" s="71"/>
      <c r="EK8720" s="160"/>
    </row>
    <row r="8721" spans="78:141">
      <c r="BZ8721" s="14"/>
      <c r="CA8721" s="109"/>
      <c r="CB8721"/>
      <c r="CG8721" s="71"/>
      <c r="EK8721" s="160"/>
    </row>
    <row r="8722" spans="78:141">
      <c r="BZ8722" s="14"/>
      <c r="CA8722" s="109"/>
      <c r="CB8722"/>
      <c r="CG8722" s="71"/>
      <c r="EK8722" s="160"/>
    </row>
    <row r="8723" spans="78:141">
      <c r="BZ8723" s="14"/>
      <c r="CA8723" s="109"/>
      <c r="CB8723"/>
      <c r="CG8723" s="71"/>
      <c r="EK8723" s="160"/>
    </row>
    <row r="8724" spans="78:141">
      <c r="BZ8724" s="14"/>
      <c r="CA8724" s="109"/>
      <c r="CB8724"/>
      <c r="CG8724" s="71"/>
      <c r="EK8724" s="160"/>
    </row>
    <row r="8725" spans="78:141">
      <c r="BZ8725" s="14"/>
      <c r="CA8725" s="109"/>
      <c r="CB8725"/>
      <c r="CG8725" s="71"/>
      <c r="EK8725" s="160"/>
    </row>
    <row r="8726" spans="78:141">
      <c r="BZ8726" s="14"/>
      <c r="CA8726" s="109"/>
      <c r="CB8726"/>
      <c r="CG8726" s="71"/>
      <c r="EK8726" s="160"/>
    </row>
    <row r="8727" spans="78:141">
      <c r="BZ8727" s="14"/>
      <c r="CA8727" s="109"/>
      <c r="CB8727"/>
      <c r="CG8727" s="71"/>
      <c r="EK8727" s="160"/>
    </row>
    <row r="8728" spans="78:141">
      <c r="BZ8728" s="14"/>
      <c r="CA8728" s="109"/>
      <c r="CB8728"/>
      <c r="CG8728" s="71"/>
      <c r="EK8728" s="160"/>
    </row>
    <row r="8729" spans="78:141">
      <c r="BZ8729" s="14"/>
      <c r="CA8729" s="109"/>
      <c r="CB8729"/>
      <c r="CG8729" s="71"/>
      <c r="EK8729" s="160"/>
    </row>
    <row r="8730" spans="78:141">
      <c r="BZ8730" s="14"/>
      <c r="CA8730" s="109"/>
      <c r="CB8730"/>
      <c r="CG8730" s="71"/>
      <c r="EK8730" s="160"/>
    </row>
    <row r="8731" spans="78:141">
      <c r="BZ8731" s="14"/>
      <c r="CA8731" s="109"/>
      <c r="CB8731"/>
      <c r="CG8731" s="71"/>
      <c r="EK8731" s="160"/>
    </row>
    <row r="8732" spans="78:141">
      <c r="BZ8732" s="14"/>
      <c r="CA8732" s="109"/>
      <c r="CB8732"/>
      <c r="CG8732" s="71"/>
      <c r="EK8732" s="160"/>
    </row>
    <row r="8733" spans="78:141">
      <c r="BZ8733" s="14"/>
      <c r="CA8733" s="109"/>
      <c r="CB8733"/>
      <c r="CG8733" s="71"/>
      <c r="EK8733" s="160"/>
    </row>
    <row r="8734" spans="78:141">
      <c r="BZ8734" s="14"/>
      <c r="CA8734" s="109"/>
      <c r="CB8734"/>
      <c r="CG8734" s="71"/>
      <c r="EK8734" s="160"/>
    </row>
    <row r="8735" spans="78:141">
      <c r="BZ8735" s="14"/>
      <c r="CA8735" s="109"/>
      <c r="CB8735"/>
      <c r="CG8735" s="71"/>
      <c r="EK8735" s="160"/>
    </row>
    <row r="8736" spans="78:141">
      <c r="BZ8736" s="14"/>
      <c r="CA8736" s="109"/>
      <c r="CB8736"/>
      <c r="CG8736" s="71"/>
      <c r="EK8736" s="160"/>
    </row>
    <row r="8737" spans="78:141">
      <c r="BZ8737" s="14"/>
      <c r="CA8737" s="109"/>
      <c r="CB8737"/>
      <c r="CG8737" s="71"/>
      <c r="EK8737" s="160"/>
    </row>
    <row r="8738" spans="78:141">
      <c r="BZ8738" s="14"/>
      <c r="CA8738" s="109"/>
      <c r="CB8738"/>
      <c r="CG8738" s="71"/>
      <c r="EK8738" s="160"/>
    </row>
    <row r="8739" spans="78:141">
      <c r="BZ8739" s="14"/>
      <c r="CA8739" s="109"/>
      <c r="CB8739"/>
      <c r="CG8739" s="71"/>
      <c r="EK8739" s="160"/>
    </row>
    <row r="8740" spans="78:141">
      <c r="BZ8740" s="14"/>
      <c r="CA8740" s="109"/>
      <c r="CB8740"/>
      <c r="CG8740" s="71"/>
      <c r="EK8740" s="160"/>
    </row>
    <row r="8741" spans="78:141">
      <c r="BZ8741" s="14"/>
      <c r="CA8741" s="109"/>
      <c r="CB8741"/>
      <c r="CG8741" s="71"/>
      <c r="EK8741" s="160"/>
    </row>
    <row r="8742" spans="78:141">
      <c r="BZ8742" s="14"/>
      <c r="CA8742" s="109"/>
      <c r="CB8742"/>
      <c r="CG8742" s="71"/>
      <c r="EK8742" s="160"/>
    </row>
    <row r="8743" spans="78:141">
      <c r="BZ8743" s="14"/>
      <c r="CA8743" s="109"/>
      <c r="CB8743"/>
      <c r="CG8743" s="71"/>
      <c r="EK8743" s="160"/>
    </row>
    <row r="8744" spans="78:141">
      <c r="BZ8744" s="14"/>
      <c r="CA8744" s="109"/>
      <c r="CB8744"/>
      <c r="CG8744" s="71"/>
      <c r="EK8744" s="160"/>
    </row>
    <row r="8745" spans="78:141">
      <c r="BZ8745" s="14"/>
      <c r="CA8745" s="109"/>
      <c r="CB8745"/>
      <c r="CG8745" s="71"/>
      <c r="EK8745" s="160"/>
    </row>
    <row r="8746" spans="78:141">
      <c r="BZ8746" s="14"/>
      <c r="CA8746" s="109"/>
      <c r="CB8746"/>
      <c r="CG8746" s="71"/>
      <c r="EK8746" s="160"/>
    </row>
    <row r="8747" spans="78:141">
      <c r="BZ8747" s="14"/>
      <c r="CA8747" s="109"/>
      <c r="CB8747"/>
      <c r="CG8747" s="71"/>
      <c r="EK8747" s="160"/>
    </row>
    <row r="8748" spans="78:141">
      <c r="BZ8748" s="14"/>
      <c r="CA8748" s="109"/>
      <c r="CB8748"/>
      <c r="CG8748" s="71"/>
      <c r="EK8748" s="160"/>
    </row>
    <row r="8749" spans="78:141">
      <c r="BZ8749" s="14"/>
      <c r="CA8749" s="109"/>
      <c r="CB8749"/>
      <c r="CG8749" s="71"/>
      <c r="EK8749" s="160"/>
    </row>
    <row r="8750" spans="78:141">
      <c r="BZ8750" s="14"/>
      <c r="CA8750" s="109"/>
      <c r="CB8750"/>
      <c r="CG8750" s="71"/>
      <c r="EK8750" s="160"/>
    </row>
    <row r="8751" spans="78:141">
      <c r="BZ8751" s="14"/>
      <c r="CA8751" s="109"/>
      <c r="CB8751"/>
      <c r="CG8751" s="71"/>
      <c r="EK8751" s="160"/>
    </row>
    <row r="8752" spans="78:141">
      <c r="BZ8752" s="14"/>
      <c r="CA8752" s="109"/>
      <c r="CB8752"/>
      <c r="CG8752" s="71"/>
      <c r="EK8752" s="160"/>
    </row>
    <row r="8753" spans="78:141">
      <c r="BZ8753" s="14"/>
      <c r="CA8753" s="109"/>
      <c r="CB8753"/>
      <c r="CG8753" s="71"/>
      <c r="EK8753" s="160"/>
    </row>
    <row r="8754" spans="78:141">
      <c r="BZ8754" s="14"/>
      <c r="CA8754" s="109"/>
      <c r="CB8754"/>
      <c r="CG8754" s="71"/>
      <c r="EK8754" s="160"/>
    </row>
    <row r="8755" spans="78:141">
      <c r="BZ8755" s="14"/>
      <c r="CA8755" s="109"/>
      <c r="CB8755"/>
      <c r="CG8755" s="71"/>
      <c r="EK8755" s="160"/>
    </row>
    <row r="8756" spans="78:141">
      <c r="BZ8756" s="14"/>
      <c r="CA8756" s="109"/>
      <c r="CB8756"/>
      <c r="CG8756" s="71"/>
      <c r="EK8756" s="160"/>
    </row>
    <row r="8757" spans="78:141">
      <c r="BZ8757" s="14"/>
      <c r="CA8757" s="109"/>
      <c r="CB8757"/>
      <c r="CG8757" s="71"/>
      <c r="EK8757" s="160"/>
    </row>
    <row r="8758" spans="78:141">
      <c r="BZ8758" s="14"/>
      <c r="CA8758" s="109"/>
      <c r="CB8758"/>
      <c r="CG8758" s="71"/>
      <c r="EK8758" s="160"/>
    </row>
    <row r="8759" spans="78:141">
      <c r="BZ8759" s="14"/>
      <c r="CA8759" s="109"/>
      <c r="CB8759"/>
      <c r="CG8759" s="71"/>
      <c r="EK8759" s="160"/>
    </row>
    <row r="8760" spans="78:141">
      <c r="BZ8760" s="14"/>
      <c r="CA8760" s="109"/>
      <c r="CB8760"/>
      <c r="CG8760" s="71"/>
      <c r="EK8760" s="160"/>
    </row>
    <row r="8761" spans="78:141">
      <c r="BZ8761" s="14"/>
      <c r="CA8761" s="109"/>
      <c r="CB8761"/>
      <c r="CG8761" s="71"/>
      <c r="EK8761" s="160"/>
    </row>
    <row r="8762" spans="78:141">
      <c r="BZ8762" s="14"/>
      <c r="CA8762" s="109"/>
      <c r="CB8762"/>
      <c r="CG8762" s="71"/>
      <c r="EK8762" s="160"/>
    </row>
    <row r="8763" spans="78:141">
      <c r="BZ8763" s="14"/>
      <c r="CA8763" s="109"/>
      <c r="CB8763"/>
      <c r="CG8763" s="71"/>
      <c r="EK8763" s="160"/>
    </row>
    <row r="8764" spans="78:141">
      <c r="BZ8764" s="14"/>
      <c r="CA8764" s="109"/>
      <c r="CB8764"/>
      <c r="CG8764" s="71"/>
      <c r="EK8764" s="160"/>
    </row>
    <row r="8765" spans="78:141">
      <c r="BZ8765" s="14"/>
      <c r="CA8765" s="109"/>
      <c r="CB8765"/>
      <c r="CG8765" s="71"/>
      <c r="EK8765" s="160"/>
    </row>
    <row r="8766" spans="78:141">
      <c r="BZ8766" s="14"/>
      <c r="CA8766" s="109"/>
      <c r="CB8766"/>
      <c r="CG8766" s="71"/>
      <c r="EK8766" s="160"/>
    </row>
    <row r="8767" spans="78:141">
      <c r="BZ8767" s="14"/>
      <c r="CA8767" s="109"/>
      <c r="CB8767"/>
      <c r="CG8767" s="71"/>
      <c r="EK8767" s="160"/>
    </row>
    <row r="8768" spans="78:141">
      <c r="BZ8768" s="14"/>
      <c r="CA8768" s="109"/>
      <c r="CB8768"/>
      <c r="CG8768" s="71"/>
      <c r="EK8768" s="160"/>
    </row>
    <row r="8769" spans="78:141">
      <c r="BZ8769" s="14"/>
      <c r="CA8769" s="109"/>
      <c r="CB8769"/>
      <c r="CG8769" s="71"/>
      <c r="EK8769" s="160"/>
    </row>
    <row r="8770" spans="78:141">
      <c r="BZ8770" s="14"/>
      <c r="CA8770" s="109"/>
      <c r="CB8770"/>
      <c r="CG8770" s="71"/>
      <c r="EK8770" s="160"/>
    </row>
    <row r="8771" spans="78:141">
      <c r="BZ8771" s="14"/>
      <c r="CA8771" s="109"/>
      <c r="CB8771"/>
      <c r="CG8771" s="71"/>
      <c r="EK8771" s="160"/>
    </row>
    <row r="8772" spans="78:141">
      <c r="BZ8772" s="14"/>
      <c r="CA8772" s="109"/>
      <c r="CB8772"/>
      <c r="CG8772" s="71"/>
      <c r="EK8772" s="160"/>
    </row>
    <row r="8773" spans="78:141">
      <c r="BZ8773" s="14"/>
      <c r="CA8773" s="109"/>
      <c r="CB8773"/>
      <c r="CG8773" s="71"/>
      <c r="EK8773" s="160"/>
    </row>
    <row r="8774" spans="78:141">
      <c r="BZ8774" s="14"/>
      <c r="CA8774" s="109"/>
      <c r="CB8774"/>
      <c r="CG8774" s="71"/>
      <c r="EK8774" s="160"/>
    </row>
    <row r="8775" spans="78:141">
      <c r="BZ8775" s="14"/>
      <c r="CA8775" s="109"/>
      <c r="CB8775"/>
      <c r="CG8775" s="71"/>
      <c r="EK8775" s="160"/>
    </row>
    <row r="8776" spans="78:141">
      <c r="BZ8776" s="14"/>
      <c r="CA8776" s="109"/>
      <c r="CB8776"/>
      <c r="CG8776" s="71"/>
      <c r="EK8776" s="160"/>
    </row>
    <row r="8777" spans="78:141">
      <c r="BZ8777" s="14"/>
      <c r="CA8777" s="109"/>
      <c r="CB8777"/>
      <c r="CG8777" s="71"/>
      <c r="EK8777" s="160"/>
    </row>
    <row r="8778" spans="78:141">
      <c r="BZ8778" s="14"/>
      <c r="CA8778" s="109"/>
      <c r="CB8778"/>
      <c r="CG8778" s="71"/>
      <c r="EK8778" s="160"/>
    </row>
    <row r="8779" spans="78:141">
      <c r="BZ8779" s="14"/>
      <c r="CA8779" s="109"/>
      <c r="CB8779"/>
      <c r="CG8779" s="71"/>
      <c r="EK8779" s="160"/>
    </row>
    <row r="8780" spans="78:141">
      <c r="BZ8780" s="14"/>
      <c r="CA8780" s="109"/>
      <c r="CB8780"/>
      <c r="CG8780" s="71"/>
      <c r="EK8780" s="160"/>
    </row>
    <row r="8781" spans="78:141">
      <c r="BZ8781" s="14"/>
      <c r="CA8781" s="109"/>
      <c r="CB8781"/>
      <c r="CG8781" s="71"/>
      <c r="EK8781" s="160"/>
    </row>
    <row r="8782" spans="78:141">
      <c r="BZ8782" s="14"/>
      <c r="CA8782" s="109"/>
      <c r="CB8782"/>
      <c r="CG8782" s="71"/>
      <c r="EK8782" s="160"/>
    </row>
    <row r="8783" spans="78:141">
      <c r="BZ8783" s="14"/>
      <c r="CA8783" s="109"/>
      <c r="CB8783"/>
      <c r="CG8783" s="71"/>
      <c r="EK8783" s="160"/>
    </row>
    <row r="8784" spans="78:141">
      <c r="BZ8784" s="14"/>
      <c r="CA8784" s="109"/>
      <c r="CB8784"/>
      <c r="CG8784" s="71"/>
      <c r="EK8784" s="160"/>
    </row>
    <row r="8785" spans="78:141">
      <c r="BZ8785" s="14"/>
      <c r="CA8785" s="109"/>
      <c r="CB8785"/>
      <c r="CG8785" s="71"/>
      <c r="EK8785" s="160"/>
    </row>
    <row r="8786" spans="78:141">
      <c r="BZ8786" s="14"/>
      <c r="CA8786" s="109"/>
      <c r="CB8786"/>
      <c r="CG8786" s="71"/>
      <c r="EK8786" s="160"/>
    </row>
    <row r="8787" spans="78:141">
      <c r="BZ8787" s="14"/>
      <c r="CA8787" s="109"/>
      <c r="CB8787"/>
      <c r="CG8787" s="71"/>
      <c r="EK8787" s="160"/>
    </row>
    <row r="8788" spans="78:141">
      <c r="BZ8788" s="14"/>
      <c r="CA8788" s="109"/>
      <c r="CB8788"/>
      <c r="CG8788" s="71"/>
      <c r="EK8788" s="160"/>
    </row>
    <row r="8789" spans="78:141">
      <c r="BZ8789" s="14"/>
      <c r="CA8789" s="109"/>
      <c r="CB8789"/>
      <c r="CG8789" s="71"/>
      <c r="EK8789" s="160"/>
    </row>
    <row r="8790" spans="78:141">
      <c r="BZ8790" s="14"/>
      <c r="CA8790" s="109"/>
      <c r="CB8790"/>
      <c r="CG8790" s="71"/>
      <c r="EK8790" s="160"/>
    </row>
    <row r="8791" spans="78:141">
      <c r="BZ8791" s="14"/>
      <c r="CA8791" s="109"/>
      <c r="CB8791"/>
      <c r="CG8791" s="71"/>
      <c r="EK8791" s="160"/>
    </row>
    <row r="8792" spans="78:141">
      <c r="BZ8792" s="14"/>
      <c r="CA8792" s="109"/>
      <c r="CB8792"/>
      <c r="CG8792" s="71"/>
      <c r="EK8792" s="160"/>
    </row>
    <row r="8793" spans="78:141">
      <c r="BZ8793" s="14"/>
      <c r="CA8793" s="109"/>
      <c r="CB8793"/>
      <c r="CG8793" s="71"/>
      <c r="EK8793" s="160"/>
    </row>
    <row r="8794" spans="78:141">
      <c r="BZ8794" s="14"/>
      <c r="CA8794" s="109"/>
      <c r="CB8794"/>
      <c r="CG8794" s="71"/>
      <c r="EK8794" s="160"/>
    </row>
    <row r="8795" spans="78:141">
      <c r="BZ8795" s="14"/>
      <c r="CA8795" s="109"/>
      <c r="CB8795"/>
      <c r="CG8795" s="71"/>
      <c r="EK8795" s="160"/>
    </row>
    <row r="8796" spans="78:141">
      <c r="BZ8796" s="14"/>
      <c r="CA8796" s="109"/>
      <c r="CB8796"/>
      <c r="CG8796" s="71"/>
      <c r="EK8796" s="160"/>
    </row>
    <row r="8797" spans="78:141">
      <c r="BZ8797" s="14"/>
      <c r="CA8797" s="109"/>
      <c r="CB8797"/>
      <c r="CG8797" s="71"/>
      <c r="EK8797" s="160"/>
    </row>
    <row r="8798" spans="78:141">
      <c r="BZ8798" s="14"/>
      <c r="CA8798" s="109"/>
      <c r="CB8798"/>
      <c r="CG8798" s="71"/>
      <c r="EK8798" s="160"/>
    </row>
    <row r="8799" spans="78:141">
      <c r="BZ8799" s="14"/>
      <c r="CA8799" s="109"/>
      <c r="CB8799"/>
      <c r="CG8799" s="71"/>
      <c r="EK8799" s="160"/>
    </row>
    <row r="8800" spans="78:141">
      <c r="BZ8800" s="14"/>
      <c r="CA8800" s="109"/>
      <c r="CB8800"/>
      <c r="CG8800" s="71"/>
      <c r="EK8800" s="160"/>
    </row>
    <row r="8801" spans="78:141">
      <c r="BZ8801" s="14"/>
      <c r="CA8801" s="109"/>
      <c r="CB8801"/>
      <c r="CG8801" s="71"/>
      <c r="EK8801" s="160"/>
    </row>
    <row r="8802" spans="78:141">
      <c r="BZ8802" s="14"/>
      <c r="CA8802" s="109"/>
      <c r="CB8802"/>
      <c r="CG8802" s="71"/>
      <c r="EK8802" s="160"/>
    </row>
    <row r="8803" spans="78:141">
      <c r="BZ8803" s="14"/>
      <c r="CA8803" s="109"/>
      <c r="CB8803"/>
      <c r="CG8803" s="71"/>
      <c r="EK8803" s="160"/>
    </row>
    <row r="8804" spans="78:141">
      <c r="BZ8804" s="14"/>
      <c r="CA8804" s="109"/>
      <c r="CB8804"/>
      <c r="CG8804" s="71"/>
      <c r="EK8804" s="160"/>
    </row>
    <row r="8805" spans="78:141">
      <c r="BZ8805" s="14"/>
      <c r="CA8805" s="109"/>
      <c r="CB8805"/>
      <c r="CG8805" s="71"/>
      <c r="EK8805" s="160"/>
    </row>
    <row r="8806" spans="78:141">
      <c r="BZ8806" s="14"/>
      <c r="CA8806" s="109"/>
      <c r="CB8806"/>
      <c r="CG8806" s="71"/>
      <c r="EK8806" s="160"/>
    </row>
    <row r="8807" spans="78:141">
      <c r="BZ8807" s="14"/>
      <c r="CA8807" s="109"/>
      <c r="CB8807"/>
      <c r="CG8807" s="71"/>
      <c r="EK8807" s="160"/>
    </row>
    <row r="8808" spans="78:141">
      <c r="BZ8808" s="14"/>
      <c r="CA8808" s="109"/>
      <c r="CB8808"/>
      <c r="CG8808" s="71"/>
      <c r="EK8808" s="160"/>
    </row>
    <row r="8809" spans="78:141">
      <c r="BZ8809" s="14"/>
      <c r="CA8809" s="109"/>
      <c r="CB8809"/>
      <c r="CG8809" s="71"/>
      <c r="EK8809" s="160"/>
    </row>
    <row r="8810" spans="78:141">
      <c r="BZ8810" s="14"/>
      <c r="CA8810" s="109"/>
      <c r="CB8810"/>
      <c r="CG8810" s="71"/>
      <c r="EK8810" s="160"/>
    </row>
    <row r="8811" spans="78:141">
      <c r="BZ8811" s="14"/>
      <c r="CA8811" s="109"/>
      <c r="CB8811"/>
      <c r="CG8811" s="71"/>
      <c r="EK8811" s="160"/>
    </row>
    <row r="8812" spans="78:141">
      <c r="BZ8812" s="14"/>
      <c r="CA8812" s="109"/>
      <c r="CB8812"/>
      <c r="CG8812" s="71"/>
      <c r="EK8812" s="160"/>
    </row>
    <row r="8813" spans="78:141">
      <c r="BZ8813" s="14"/>
      <c r="CA8813" s="109"/>
      <c r="CB8813"/>
      <c r="CG8813" s="71"/>
      <c r="EK8813" s="160"/>
    </row>
    <row r="8814" spans="78:141">
      <c r="BZ8814" s="14"/>
      <c r="CA8814" s="109"/>
      <c r="CB8814"/>
      <c r="CG8814" s="71"/>
      <c r="EK8814" s="160"/>
    </row>
    <row r="8815" spans="78:141">
      <c r="BZ8815" s="14"/>
      <c r="CA8815" s="109"/>
      <c r="CB8815"/>
      <c r="CG8815" s="71"/>
      <c r="EK8815" s="160"/>
    </row>
    <row r="8816" spans="78:141">
      <c r="BZ8816" s="14"/>
      <c r="CA8816" s="109"/>
      <c r="CB8816"/>
      <c r="CG8816" s="71"/>
      <c r="EK8816" s="160"/>
    </row>
    <row r="8817" spans="78:141">
      <c r="BZ8817" s="14"/>
      <c r="CA8817" s="109"/>
      <c r="CB8817"/>
      <c r="CG8817" s="71"/>
      <c r="EK8817" s="160"/>
    </row>
    <row r="8818" spans="78:141">
      <c r="BZ8818" s="14"/>
      <c r="CA8818" s="109"/>
      <c r="CB8818"/>
      <c r="CG8818" s="71"/>
      <c r="EK8818" s="160"/>
    </row>
    <row r="8819" spans="78:141">
      <c r="BZ8819" s="14"/>
      <c r="CA8819" s="109"/>
      <c r="CB8819"/>
      <c r="CG8819" s="71"/>
      <c r="EK8819" s="160"/>
    </row>
    <row r="8820" spans="78:141">
      <c r="BZ8820" s="14"/>
      <c r="CA8820" s="109"/>
      <c r="CB8820"/>
      <c r="CG8820" s="71"/>
      <c r="EK8820" s="160"/>
    </row>
    <row r="8821" spans="78:141">
      <c r="BZ8821" s="14"/>
      <c r="CA8821" s="109"/>
      <c r="CB8821"/>
      <c r="CG8821" s="71"/>
      <c r="EK8821" s="160"/>
    </row>
    <row r="8822" spans="78:141">
      <c r="BZ8822" s="14"/>
      <c r="CA8822" s="109"/>
      <c r="CB8822"/>
      <c r="CG8822" s="71"/>
      <c r="EK8822" s="160"/>
    </row>
    <row r="8823" spans="78:141">
      <c r="BZ8823" s="14"/>
      <c r="CA8823" s="109"/>
      <c r="CB8823"/>
      <c r="CG8823" s="71"/>
      <c r="EK8823" s="160"/>
    </row>
    <row r="8824" spans="78:141">
      <c r="BZ8824" s="14"/>
      <c r="CA8824" s="109"/>
      <c r="CB8824"/>
      <c r="CG8824" s="71"/>
      <c r="EK8824" s="160"/>
    </row>
    <row r="8825" spans="78:141">
      <c r="BZ8825" s="14"/>
      <c r="CA8825" s="109"/>
      <c r="CB8825"/>
      <c r="CG8825" s="71"/>
      <c r="EK8825" s="160"/>
    </row>
    <row r="8826" spans="78:141">
      <c r="BZ8826" s="14"/>
      <c r="CA8826" s="109"/>
      <c r="CB8826"/>
      <c r="CG8826" s="71"/>
      <c r="EK8826" s="160"/>
    </row>
    <row r="8827" spans="78:141">
      <c r="BZ8827" s="14"/>
      <c r="CA8827" s="109"/>
      <c r="CB8827"/>
      <c r="CG8827" s="71"/>
      <c r="EK8827" s="160"/>
    </row>
    <row r="8828" spans="78:141">
      <c r="BZ8828" s="14"/>
      <c r="CA8828" s="109"/>
      <c r="CB8828"/>
      <c r="CG8828" s="71"/>
      <c r="EK8828" s="160"/>
    </row>
    <row r="8829" spans="78:141">
      <c r="BZ8829" s="14"/>
      <c r="CA8829" s="109"/>
      <c r="CB8829"/>
      <c r="CG8829" s="71"/>
      <c r="EK8829" s="160"/>
    </row>
    <row r="8830" spans="78:141">
      <c r="BZ8830" s="14"/>
      <c r="CA8830" s="109"/>
      <c r="CB8830"/>
      <c r="CG8830" s="71"/>
      <c r="EK8830" s="160"/>
    </row>
    <row r="8831" spans="78:141">
      <c r="BZ8831" s="14"/>
      <c r="CA8831" s="109"/>
      <c r="CB8831"/>
      <c r="CG8831" s="71"/>
      <c r="EK8831" s="160"/>
    </row>
    <row r="8832" spans="78:141">
      <c r="BZ8832" s="14"/>
      <c r="CA8832" s="109"/>
      <c r="CB8832"/>
      <c r="CG8832" s="71"/>
      <c r="EK8832" s="160"/>
    </row>
    <row r="8833" spans="78:141">
      <c r="BZ8833" s="14"/>
      <c r="CA8833" s="109"/>
      <c r="CB8833"/>
      <c r="CG8833" s="71"/>
      <c r="EK8833" s="160"/>
    </row>
    <row r="8834" spans="78:141">
      <c r="BZ8834" s="14"/>
      <c r="CA8834" s="109"/>
      <c r="CB8834"/>
      <c r="CG8834" s="71"/>
      <c r="EK8834" s="160"/>
    </row>
    <row r="8835" spans="78:141">
      <c r="BZ8835" s="14"/>
      <c r="CA8835" s="109"/>
      <c r="CB8835"/>
      <c r="CG8835" s="71"/>
      <c r="EK8835" s="160"/>
    </row>
    <row r="8836" spans="78:141">
      <c r="BZ8836" s="14"/>
      <c r="CA8836" s="109"/>
      <c r="CB8836"/>
      <c r="CG8836" s="71"/>
      <c r="EK8836" s="160"/>
    </row>
    <row r="8837" spans="78:141">
      <c r="BZ8837" s="14"/>
      <c r="CA8837" s="109"/>
      <c r="CB8837"/>
      <c r="CG8837" s="71"/>
      <c r="EK8837" s="160"/>
    </row>
    <row r="8838" spans="78:141">
      <c r="BZ8838" s="14"/>
      <c r="CA8838" s="109"/>
      <c r="CB8838"/>
      <c r="CG8838" s="71"/>
      <c r="EK8838" s="160"/>
    </row>
    <row r="8839" spans="78:141">
      <c r="BZ8839" s="14"/>
      <c r="CA8839" s="109"/>
      <c r="CB8839"/>
      <c r="CG8839" s="71"/>
      <c r="EK8839" s="160"/>
    </row>
    <row r="8840" spans="78:141">
      <c r="BZ8840" s="14"/>
      <c r="CA8840" s="109"/>
      <c r="CB8840"/>
      <c r="CG8840" s="71"/>
      <c r="EK8840" s="160"/>
    </row>
    <row r="8841" spans="78:141">
      <c r="BZ8841" s="14"/>
      <c r="CA8841" s="109"/>
      <c r="CB8841"/>
      <c r="CG8841" s="71"/>
      <c r="EK8841" s="160"/>
    </row>
    <row r="8842" spans="78:141">
      <c r="BZ8842" s="14"/>
      <c r="CA8842" s="109"/>
      <c r="CB8842"/>
      <c r="CG8842" s="71"/>
      <c r="EK8842" s="160"/>
    </row>
    <row r="8843" spans="78:141">
      <c r="BZ8843" s="14"/>
      <c r="CA8843" s="109"/>
      <c r="CB8843"/>
      <c r="CG8843" s="71"/>
      <c r="EK8843" s="160"/>
    </row>
    <row r="8844" spans="78:141">
      <c r="BZ8844" s="14"/>
      <c r="CA8844" s="109"/>
      <c r="CB8844"/>
      <c r="CG8844" s="71"/>
      <c r="EK8844" s="160"/>
    </row>
    <row r="8845" spans="78:141">
      <c r="BZ8845" s="14"/>
      <c r="CA8845" s="109"/>
      <c r="CB8845"/>
      <c r="CG8845" s="71"/>
      <c r="EK8845" s="160"/>
    </row>
    <row r="8846" spans="78:141">
      <c r="BZ8846" s="14"/>
      <c r="CA8846" s="109"/>
      <c r="CB8846"/>
      <c r="CG8846" s="71"/>
      <c r="EK8846" s="160"/>
    </row>
    <row r="8847" spans="78:141">
      <c r="BZ8847" s="14"/>
      <c r="CA8847" s="109"/>
      <c r="CB8847"/>
      <c r="CG8847" s="71"/>
      <c r="EK8847" s="160"/>
    </row>
    <row r="8848" spans="78:141">
      <c r="BZ8848" s="14"/>
      <c r="CA8848" s="109"/>
      <c r="CB8848"/>
      <c r="CG8848" s="71"/>
      <c r="EK8848" s="160"/>
    </row>
    <row r="8849" spans="78:141">
      <c r="BZ8849" s="14"/>
      <c r="CA8849" s="109"/>
      <c r="CB8849"/>
      <c r="CG8849" s="71"/>
      <c r="EK8849" s="160"/>
    </row>
    <row r="8850" spans="78:141">
      <c r="BZ8850" s="14"/>
      <c r="CA8850" s="109"/>
      <c r="CB8850"/>
      <c r="CG8850" s="71"/>
      <c r="EK8850" s="160"/>
    </row>
    <row r="8851" spans="78:141">
      <c r="BZ8851" s="14"/>
      <c r="CA8851" s="109"/>
      <c r="CB8851"/>
      <c r="CG8851" s="71"/>
      <c r="EK8851" s="160"/>
    </row>
    <row r="8852" spans="78:141">
      <c r="BZ8852" s="14"/>
      <c r="CA8852" s="109"/>
      <c r="CB8852"/>
      <c r="CG8852" s="71"/>
      <c r="EK8852" s="160"/>
    </row>
    <row r="8853" spans="78:141">
      <c r="BZ8853" s="14"/>
      <c r="CA8853" s="109"/>
      <c r="CB8853"/>
      <c r="CG8853" s="71"/>
      <c r="EK8853" s="160"/>
    </row>
    <row r="8854" spans="78:141">
      <c r="BZ8854" s="14"/>
      <c r="CA8854" s="109"/>
      <c r="CB8854"/>
      <c r="CG8854" s="71"/>
      <c r="EK8854" s="160"/>
    </row>
    <row r="8855" spans="78:141">
      <c r="BZ8855" s="14"/>
      <c r="CA8855" s="109"/>
      <c r="CB8855"/>
      <c r="CG8855" s="71"/>
      <c r="EK8855" s="160"/>
    </row>
    <row r="8856" spans="78:141">
      <c r="BZ8856" s="14"/>
      <c r="CA8856" s="109"/>
      <c r="CB8856"/>
      <c r="CG8856" s="71"/>
      <c r="EK8856" s="160"/>
    </row>
    <row r="8857" spans="78:141">
      <c r="BZ8857" s="14"/>
      <c r="CA8857" s="109"/>
      <c r="CB8857"/>
      <c r="CG8857" s="71"/>
      <c r="EK8857" s="160"/>
    </row>
    <row r="8858" spans="78:141">
      <c r="BZ8858" s="14"/>
      <c r="CA8858" s="109"/>
      <c r="CB8858"/>
      <c r="CG8858" s="71"/>
      <c r="EK8858" s="160"/>
    </row>
    <row r="8859" spans="78:141">
      <c r="BZ8859" s="14"/>
      <c r="CA8859" s="109"/>
      <c r="CB8859"/>
      <c r="CG8859" s="71"/>
      <c r="EK8859" s="160"/>
    </row>
    <row r="8860" spans="78:141">
      <c r="BZ8860" s="14"/>
      <c r="CA8860" s="109"/>
      <c r="CB8860"/>
      <c r="CG8860" s="71"/>
      <c r="EK8860" s="160"/>
    </row>
    <row r="8861" spans="78:141">
      <c r="BZ8861" s="14"/>
      <c r="CA8861" s="109"/>
      <c r="CB8861"/>
      <c r="CG8861" s="71"/>
      <c r="EK8861" s="160"/>
    </row>
    <row r="8862" spans="78:141">
      <c r="BZ8862" s="14"/>
      <c r="CA8862" s="109"/>
      <c r="CB8862"/>
      <c r="CG8862" s="71"/>
      <c r="EK8862" s="160"/>
    </row>
    <row r="8863" spans="78:141">
      <c r="BZ8863" s="14"/>
      <c r="CA8863" s="109"/>
      <c r="CB8863"/>
      <c r="CG8863" s="71"/>
      <c r="EK8863" s="160"/>
    </row>
    <row r="8864" spans="78:141">
      <c r="BZ8864" s="14"/>
      <c r="CA8864" s="109"/>
      <c r="CB8864"/>
      <c r="CG8864" s="71"/>
      <c r="EK8864" s="160"/>
    </row>
    <row r="8865" spans="78:141">
      <c r="BZ8865" s="14"/>
      <c r="CA8865" s="109"/>
      <c r="CB8865"/>
      <c r="CG8865" s="71"/>
      <c r="EK8865" s="160"/>
    </row>
    <row r="8866" spans="78:141">
      <c r="BZ8866" s="14"/>
      <c r="CA8866" s="109"/>
      <c r="CB8866"/>
      <c r="CG8866" s="71"/>
      <c r="EK8866" s="160"/>
    </row>
    <row r="8867" spans="78:141">
      <c r="BZ8867" s="14"/>
      <c r="CA8867" s="109"/>
      <c r="CB8867"/>
      <c r="CG8867" s="71"/>
      <c r="EK8867" s="160"/>
    </row>
    <row r="8868" spans="78:141">
      <c r="BZ8868" s="14"/>
      <c r="CA8868" s="109"/>
      <c r="CB8868"/>
      <c r="CG8868" s="71"/>
      <c r="EK8868" s="160"/>
    </row>
    <row r="8869" spans="78:141">
      <c r="BZ8869" s="14"/>
      <c r="CA8869" s="109"/>
      <c r="CB8869"/>
      <c r="CG8869" s="71"/>
      <c r="EK8869" s="160"/>
    </row>
    <row r="8870" spans="78:141">
      <c r="BZ8870" s="14"/>
      <c r="CA8870" s="109"/>
      <c r="CB8870"/>
      <c r="CG8870" s="71"/>
      <c r="EK8870" s="160"/>
    </row>
    <row r="8871" spans="78:141">
      <c r="BZ8871" s="14"/>
      <c r="CA8871" s="109"/>
      <c r="CB8871"/>
      <c r="CG8871" s="71"/>
      <c r="EK8871" s="160"/>
    </row>
    <row r="8872" spans="78:141">
      <c r="BZ8872" s="14"/>
      <c r="CA8872" s="109"/>
      <c r="CB8872"/>
      <c r="CG8872" s="71"/>
      <c r="EK8872" s="160"/>
    </row>
    <row r="8873" spans="78:141">
      <c r="BZ8873" s="14"/>
      <c r="CA8873" s="109"/>
      <c r="CB8873"/>
      <c r="CG8873" s="71"/>
      <c r="EK8873" s="160"/>
    </row>
    <row r="8874" spans="78:141">
      <c r="BZ8874" s="14"/>
      <c r="CA8874" s="109"/>
      <c r="CB8874"/>
      <c r="CG8874" s="71"/>
      <c r="EK8874" s="160"/>
    </row>
    <row r="8875" spans="78:141">
      <c r="BZ8875" s="14"/>
      <c r="CA8875" s="109"/>
      <c r="CB8875"/>
      <c r="CG8875" s="71"/>
      <c r="EK8875" s="160"/>
    </row>
    <row r="8876" spans="78:141">
      <c r="BZ8876" s="14"/>
      <c r="CA8876" s="109"/>
      <c r="CB8876"/>
      <c r="CG8876" s="71"/>
      <c r="EK8876" s="160"/>
    </row>
    <row r="8877" spans="78:141">
      <c r="BZ8877" s="14"/>
      <c r="CA8877" s="109"/>
      <c r="CB8877"/>
      <c r="CG8877" s="71"/>
      <c r="EK8877" s="160"/>
    </row>
    <row r="8878" spans="78:141">
      <c r="BZ8878" s="14"/>
      <c r="CA8878" s="109"/>
      <c r="CB8878"/>
      <c r="CG8878" s="71"/>
      <c r="EK8878" s="160"/>
    </row>
    <row r="8879" spans="78:141">
      <c r="BZ8879" s="14"/>
      <c r="CA8879" s="109"/>
      <c r="CB8879"/>
      <c r="CG8879" s="71"/>
      <c r="EK8879" s="160"/>
    </row>
    <row r="8880" spans="78:141">
      <c r="BZ8880" s="14"/>
      <c r="CA8880" s="109"/>
      <c r="CB8880"/>
      <c r="CG8880" s="71"/>
      <c r="EK8880" s="160"/>
    </row>
    <row r="8881" spans="78:141">
      <c r="BZ8881" s="14"/>
      <c r="CA8881" s="109"/>
      <c r="CB8881"/>
      <c r="CG8881" s="71"/>
      <c r="EK8881" s="160"/>
    </row>
    <row r="8882" spans="78:141">
      <c r="BZ8882" s="14"/>
      <c r="CA8882" s="109"/>
      <c r="CB8882"/>
      <c r="CG8882" s="71"/>
      <c r="EK8882" s="160"/>
    </row>
    <row r="8883" spans="78:141">
      <c r="BZ8883" s="14"/>
      <c r="CA8883" s="109"/>
      <c r="CB8883"/>
      <c r="CG8883" s="71"/>
      <c r="EK8883" s="160"/>
    </row>
    <row r="8884" spans="78:141">
      <c r="BZ8884" s="14"/>
      <c r="CA8884" s="109"/>
      <c r="CB8884"/>
      <c r="CG8884" s="71"/>
      <c r="EK8884" s="160"/>
    </row>
    <row r="8885" spans="78:141">
      <c r="BZ8885" s="14"/>
      <c r="CA8885" s="109"/>
      <c r="CB8885"/>
      <c r="CG8885" s="71"/>
      <c r="EK8885" s="160"/>
    </row>
    <row r="8886" spans="78:141">
      <c r="BZ8886" s="14"/>
      <c r="CA8886" s="109"/>
      <c r="CB8886"/>
      <c r="CG8886" s="71"/>
      <c r="EK8886" s="160"/>
    </row>
    <row r="8887" spans="78:141">
      <c r="BZ8887" s="14"/>
      <c r="CA8887" s="109"/>
      <c r="CB8887"/>
      <c r="CG8887" s="71"/>
      <c r="EK8887" s="160"/>
    </row>
    <row r="8888" spans="78:141">
      <c r="BZ8888" s="14"/>
      <c r="CA8888" s="109"/>
      <c r="CB8888"/>
      <c r="CG8888" s="71"/>
      <c r="EK8888" s="160"/>
    </row>
    <row r="8889" spans="78:141">
      <c r="BZ8889" s="14"/>
      <c r="CA8889" s="109"/>
      <c r="CB8889"/>
      <c r="CG8889" s="71"/>
      <c r="EK8889" s="160"/>
    </row>
    <row r="8890" spans="78:141">
      <c r="BZ8890" s="14"/>
      <c r="CA8890" s="109"/>
      <c r="CB8890"/>
      <c r="CG8890" s="71"/>
      <c r="EK8890" s="160"/>
    </row>
    <row r="8891" spans="78:141">
      <c r="BZ8891" s="14"/>
      <c r="CA8891" s="109"/>
      <c r="CB8891"/>
      <c r="CG8891" s="71"/>
      <c r="EK8891" s="160"/>
    </row>
    <row r="8892" spans="78:141">
      <c r="BZ8892" s="14"/>
      <c r="CA8892" s="109"/>
      <c r="CB8892"/>
      <c r="CG8892" s="71"/>
      <c r="EK8892" s="160"/>
    </row>
    <row r="8893" spans="78:141">
      <c r="BZ8893" s="14"/>
      <c r="CA8893" s="109"/>
      <c r="CB8893"/>
      <c r="CG8893" s="71"/>
      <c r="EK8893" s="160"/>
    </row>
    <row r="8894" spans="78:141">
      <c r="BZ8894" s="14"/>
      <c r="CA8894" s="109"/>
      <c r="CB8894"/>
      <c r="CG8894" s="71"/>
      <c r="EK8894" s="160"/>
    </row>
    <row r="8895" spans="78:141">
      <c r="BZ8895" s="14"/>
      <c r="CA8895" s="109"/>
      <c r="CB8895"/>
      <c r="CG8895" s="71"/>
      <c r="EK8895" s="160"/>
    </row>
    <row r="8896" spans="78:141">
      <c r="BZ8896" s="14"/>
      <c r="CA8896" s="109"/>
      <c r="CB8896"/>
      <c r="CG8896" s="71"/>
      <c r="EK8896" s="160"/>
    </row>
    <row r="8897" spans="78:141">
      <c r="BZ8897" s="14"/>
      <c r="CA8897" s="109"/>
      <c r="CB8897"/>
      <c r="CG8897" s="71"/>
      <c r="EK8897" s="160"/>
    </row>
    <row r="8898" spans="78:141">
      <c r="BZ8898" s="14"/>
      <c r="CA8898" s="109"/>
      <c r="CB8898"/>
      <c r="CG8898" s="71"/>
      <c r="EK8898" s="160"/>
    </row>
    <row r="8899" spans="78:141">
      <c r="BZ8899" s="14"/>
      <c r="CA8899" s="109"/>
      <c r="CB8899"/>
      <c r="CG8899" s="71"/>
      <c r="EK8899" s="160"/>
    </row>
    <row r="8900" spans="78:141">
      <c r="BZ8900" s="14"/>
      <c r="CA8900" s="109"/>
      <c r="CB8900"/>
      <c r="CG8900" s="71"/>
      <c r="EK8900" s="160"/>
    </row>
    <row r="8901" spans="78:141">
      <c r="BZ8901" s="14"/>
      <c r="CA8901" s="109"/>
      <c r="CB8901"/>
      <c r="CG8901" s="71"/>
      <c r="EK8901" s="160"/>
    </row>
    <row r="8902" spans="78:141">
      <c r="BZ8902" s="14"/>
      <c r="CA8902" s="109"/>
      <c r="CB8902"/>
      <c r="CG8902" s="71"/>
      <c r="EK8902" s="160"/>
    </row>
    <row r="8903" spans="78:141">
      <c r="BZ8903" s="14"/>
      <c r="CA8903" s="109"/>
      <c r="CB8903"/>
      <c r="CG8903" s="71"/>
      <c r="EK8903" s="160"/>
    </row>
    <row r="8904" spans="78:141">
      <c r="BZ8904" s="14"/>
      <c r="CA8904" s="109"/>
      <c r="CB8904"/>
      <c r="CG8904" s="71"/>
      <c r="EK8904" s="160"/>
    </row>
    <row r="8905" spans="78:141">
      <c r="BZ8905" s="14"/>
      <c r="CA8905" s="109"/>
      <c r="CB8905"/>
      <c r="CG8905" s="71"/>
      <c r="EK8905" s="160"/>
    </row>
    <row r="8906" spans="78:141">
      <c r="BZ8906" s="14"/>
      <c r="CA8906" s="109"/>
      <c r="CB8906"/>
      <c r="CG8906" s="71"/>
      <c r="EK8906" s="160"/>
    </row>
    <row r="8907" spans="78:141">
      <c r="BZ8907" s="14"/>
      <c r="CA8907" s="109"/>
      <c r="CB8907"/>
      <c r="CG8907" s="71"/>
      <c r="EK8907" s="160"/>
    </row>
    <row r="8908" spans="78:141">
      <c r="BZ8908" s="14"/>
      <c r="CA8908" s="109"/>
      <c r="CB8908"/>
      <c r="CG8908" s="71"/>
      <c r="EK8908" s="160"/>
    </row>
    <row r="8909" spans="78:141">
      <c r="BZ8909" s="14"/>
      <c r="CA8909" s="109"/>
      <c r="CB8909"/>
      <c r="CG8909" s="71"/>
      <c r="EK8909" s="160"/>
    </row>
    <row r="8910" spans="78:141">
      <c r="BZ8910" s="14"/>
      <c r="CA8910" s="109"/>
      <c r="CB8910"/>
      <c r="CG8910" s="71"/>
      <c r="EK8910" s="160"/>
    </row>
    <row r="8911" spans="78:141">
      <c r="BZ8911" s="14"/>
      <c r="CA8911" s="109"/>
      <c r="CB8911"/>
      <c r="CG8911" s="71"/>
      <c r="EK8911" s="160"/>
    </row>
    <row r="8912" spans="78:141">
      <c r="BZ8912" s="14"/>
      <c r="CA8912" s="109"/>
      <c r="CB8912"/>
      <c r="CG8912" s="71"/>
      <c r="EK8912" s="160"/>
    </row>
    <row r="8913" spans="78:141">
      <c r="BZ8913" s="14"/>
      <c r="CA8913" s="109"/>
      <c r="CB8913"/>
      <c r="CG8913" s="71"/>
      <c r="EK8913" s="160"/>
    </row>
    <row r="8914" spans="78:141">
      <c r="BZ8914" s="14"/>
      <c r="CA8914" s="109"/>
      <c r="CB8914"/>
      <c r="CG8914" s="71"/>
      <c r="EK8914" s="160"/>
    </row>
    <row r="8915" spans="78:141">
      <c r="BZ8915" s="14"/>
      <c r="CA8915" s="109"/>
      <c r="CB8915"/>
      <c r="CG8915" s="71"/>
      <c r="EK8915" s="160"/>
    </row>
    <row r="8916" spans="78:141">
      <c r="BZ8916" s="14"/>
      <c r="CA8916" s="109"/>
      <c r="CB8916"/>
      <c r="CG8916" s="71"/>
      <c r="EK8916" s="160"/>
    </row>
    <row r="8917" spans="78:141">
      <c r="BZ8917" s="14"/>
      <c r="CA8917" s="109"/>
      <c r="CB8917"/>
      <c r="CG8917" s="71"/>
      <c r="EK8917" s="160"/>
    </row>
    <row r="8918" spans="78:141">
      <c r="BZ8918" s="14"/>
      <c r="CA8918" s="109"/>
      <c r="CB8918"/>
      <c r="CG8918" s="71"/>
      <c r="EK8918" s="160"/>
    </row>
    <row r="8919" spans="78:141">
      <c r="BZ8919" s="14"/>
      <c r="CA8919" s="109"/>
      <c r="CB8919"/>
      <c r="CG8919" s="71"/>
      <c r="EK8919" s="160"/>
    </row>
    <row r="8920" spans="78:141">
      <c r="BZ8920" s="14"/>
      <c r="CA8920" s="109"/>
      <c r="CB8920"/>
      <c r="CG8920" s="71"/>
      <c r="EK8920" s="160"/>
    </row>
    <row r="8921" spans="78:141">
      <c r="BZ8921" s="14"/>
      <c r="CA8921" s="109"/>
      <c r="CB8921"/>
      <c r="CG8921" s="71"/>
      <c r="EK8921" s="160"/>
    </row>
    <row r="8922" spans="78:141">
      <c r="BZ8922" s="14"/>
      <c r="CA8922" s="109"/>
      <c r="CB8922"/>
      <c r="CG8922" s="71"/>
      <c r="EK8922" s="160"/>
    </row>
    <row r="8923" spans="78:141">
      <c r="BZ8923" s="14"/>
      <c r="CA8923" s="109"/>
      <c r="CB8923"/>
      <c r="CG8923" s="71"/>
      <c r="EK8923" s="160"/>
    </row>
    <row r="8924" spans="78:141">
      <c r="BZ8924" s="14"/>
      <c r="CA8924" s="109"/>
      <c r="CB8924"/>
      <c r="CG8924" s="71"/>
      <c r="EK8924" s="160"/>
    </row>
    <row r="8925" spans="78:141">
      <c r="BZ8925" s="14"/>
      <c r="CA8925" s="109"/>
      <c r="CB8925"/>
      <c r="CG8925" s="71"/>
      <c r="EK8925" s="160"/>
    </row>
    <row r="8926" spans="78:141">
      <c r="BZ8926" s="14"/>
      <c r="CA8926" s="109"/>
      <c r="CB8926"/>
      <c r="CG8926" s="71"/>
      <c r="EK8926" s="160"/>
    </row>
    <row r="8927" spans="78:141">
      <c r="BZ8927" s="14"/>
      <c r="CA8927" s="109"/>
      <c r="CB8927"/>
      <c r="CG8927" s="71"/>
      <c r="EK8927" s="160"/>
    </row>
    <row r="8928" spans="78:141">
      <c r="BZ8928" s="14"/>
      <c r="CA8928" s="109"/>
      <c r="CB8928"/>
      <c r="CG8928" s="71"/>
      <c r="EK8928" s="160"/>
    </row>
    <row r="8929" spans="78:141">
      <c r="BZ8929" s="14"/>
      <c r="CA8929" s="109"/>
      <c r="CB8929"/>
      <c r="CG8929" s="71"/>
      <c r="EK8929" s="160"/>
    </row>
    <row r="8930" spans="78:141">
      <c r="BZ8930" s="14"/>
      <c r="CA8930" s="109"/>
      <c r="CB8930"/>
      <c r="CG8930" s="71"/>
      <c r="EK8930" s="160"/>
    </row>
    <row r="8931" spans="78:141">
      <c r="BZ8931" s="14"/>
      <c r="CA8931" s="109"/>
      <c r="CB8931"/>
      <c r="CG8931" s="71"/>
      <c r="EK8931" s="160"/>
    </row>
    <row r="8932" spans="78:141">
      <c r="BZ8932" s="14"/>
      <c r="CA8932" s="109"/>
      <c r="CB8932"/>
      <c r="CG8932" s="71"/>
      <c r="EK8932" s="160"/>
    </row>
    <row r="8933" spans="78:141">
      <c r="BZ8933" s="14"/>
      <c r="CA8933" s="109"/>
      <c r="CB8933"/>
      <c r="CG8933" s="71"/>
      <c r="EK8933" s="160"/>
    </row>
    <row r="8934" spans="78:141">
      <c r="BZ8934" s="14"/>
      <c r="CA8934" s="109"/>
      <c r="CB8934"/>
      <c r="CG8934" s="71"/>
      <c r="EK8934" s="160"/>
    </row>
    <row r="8935" spans="78:141">
      <c r="BZ8935" s="14"/>
      <c r="CA8935" s="109"/>
      <c r="CB8935"/>
      <c r="CG8935" s="71"/>
      <c r="EK8935" s="160"/>
    </row>
    <row r="8936" spans="78:141">
      <c r="BZ8936" s="14"/>
      <c r="CA8936" s="109"/>
      <c r="CB8936"/>
      <c r="CG8936" s="71"/>
      <c r="EK8936" s="160"/>
    </row>
    <row r="8937" spans="78:141">
      <c r="BZ8937" s="14"/>
      <c r="CA8937" s="109"/>
      <c r="CB8937"/>
      <c r="CG8937" s="71"/>
      <c r="EK8937" s="160"/>
    </row>
    <row r="8938" spans="78:141">
      <c r="BZ8938" s="14"/>
      <c r="CA8938" s="109"/>
      <c r="CB8938"/>
      <c r="CG8938" s="71"/>
      <c r="EK8938" s="160"/>
    </row>
    <row r="8939" spans="78:141">
      <c r="BZ8939" s="14"/>
      <c r="CA8939" s="109"/>
      <c r="CB8939"/>
      <c r="CG8939" s="71"/>
      <c r="EK8939" s="160"/>
    </row>
    <row r="8940" spans="78:141">
      <c r="BZ8940" s="14"/>
      <c r="CA8940" s="109"/>
      <c r="CB8940"/>
      <c r="CG8940" s="71"/>
      <c r="EK8940" s="160"/>
    </row>
    <row r="8941" spans="78:141">
      <c r="BZ8941" s="14"/>
      <c r="CA8941" s="109"/>
      <c r="CB8941"/>
      <c r="CG8941" s="71"/>
      <c r="EK8941" s="160"/>
    </row>
    <row r="8942" spans="78:141">
      <c r="BZ8942" s="14"/>
      <c r="CA8942" s="109"/>
      <c r="CB8942"/>
      <c r="CG8942" s="71"/>
      <c r="EK8942" s="160"/>
    </row>
    <row r="8943" spans="78:141">
      <c r="BZ8943" s="14"/>
      <c r="CA8943" s="109"/>
      <c r="CB8943"/>
      <c r="CG8943" s="71"/>
      <c r="EK8943" s="160"/>
    </row>
    <row r="8944" spans="78:141">
      <c r="BZ8944" s="14"/>
      <c r="CA8944" s="109"/>
      <c r="CB8944"/>
      <c r="CG8944" s="71"/>
      <c r="EK8944" s="160"/>
    </row>
    <row r="8945" spans="78:141">
      <c r="BZ8945" s="14"/>
      <c r="CA8945" s="109"/>
      <c r="CB8945"/>
      <c r="CG8945" s="71"/>
      <c r="EK8945" s="160"/>
    </row>
    <row r="8946" spans="78:141">
      <c r="BZ8946" s="14"/>
      <c r="CA8946" s="109"/>
      <c r="CB8946"/>
      <c r="CG8946" s="71"/>
      <c r="EK8946" s="160"/>
    </row>
    <row r="8947" spans="78:141">
      <c r="BZ8947" s="14"/>
      <c r="CA8947" s="109"/>
      <c r="CB8947"/>
      <c r="CG8947" s="71"/>
      <c r="EK8947" s="160"/>
    </row>
    <row r="8948" spans="78:141">
      <c r="BZ8948" s="14"/>
      <c r="CA8948" s="109"/>
      <c r="CB8948"/>
      <c r="CG8948" s="71"/>
      <c r="EK8948" s="160"/>
    </row>
    <row r="8949" spans="78:141">
      <c r="BZ8949" s="14"/>
      <c r="CA8949" s="109"/>
      <c r="CB8949"/>
      <c r="CG8949" s="71"/>
      <c r="EK8949" s="160"/>
    </row>
    <row r="8950" spans="78:141">
      <c r="BZ8950" s="14"/>
      <c r="CA8950" s="109"/>
      <c r="CB8950"/>
      <c r="CG8950" s="71"/>
      <c r="EK8950" s="160"/>
    </row>
    <row r="8951" spans="78:141">
      <c r="BZ8951" s="14"/>
      <c r="CA8951" s="109"/>
      <c r="CB8951"/>
      <c r="CG8951" s="71"/>
      <c r="EK8951" s="160"/>
    </row>
    <row r="8952" spans="78:141">
      <c r="BZ8952" s="14"/>
      <c r="CA8952" s="109"/>
      <c r="CB8952"/>
      <c r="CG8952" s="71"/>
      <c r="EK8952" s="160"/>
    </row>
    <row r="8953" spans="78:141">
      <c r="BZ8953" s="14"/>
      <c r="CA8953" s="109"/>
      <c r="CB8953"/>
      <c r="CG8953" s="71"/>
      <c r="EK8953" s="160"/>
    </row>
    <row r="8954" spans="78:141">
      <c r="BZ8954" s="14"/>
      <c r="CA8954" s="109"/>
      <c r="CB8954"/>
      <c r="CG8954" s="71"/>
      <c r="EK8954" s="160"/>
    </row>
    <row r="8955" spans="78:141">
      <c r="BZ8955" s="14"/>
      <c r="CA8955" s="109"/>
      <c r="CB8955"/>
      <c r="CG8955" s="71"/>
      <c r="EK8955" s="160"/>
    </row>
    <row r="8956" spans="78:141">
      <c r="BZ8956" s="14"/>
      <c r="CA8956" s="109"/>
      <c r="CB8956"/>
      <c r="CG8956" s="71"/>
      <c r="EK8956" s="160"/>
    </row>
    <row r="8957" spans="78:141">
      <c r="BZ8957" s="14"/>
      <c r="CA8957" s="109"/>
      <c r="CB8957"/>
      <c r="CG8957" s="71"/>
      <c r="EK8957" s="160"/>
    </row>
    <row r="8958" spans="78:141">
      <c r="BZ8958" s="14"/>
      <c r="CA8958" s="109"/>
      <c r="CB8958"/>
      <c r="CG8958" s="71"/>
      <c r="EK8958" s="160"/>
    </row>
    <row r="8959" spans="78:141">
      <c r="BZ8959" s="14"/>
      <c r="CA8959" s="109"/>
      <c r="CB8959"/>
      <c r="CG8959" s="71"/>
      <c r="EK8959" s="160"/>
    </row>
    <row r="8960" spans="78:141">
      <c r="BZ8960" s="14"/>
      <c r="CA8960" s="109"/>
      <c r="CB8960"/>
      <c r="CG8960" s="71"/>
      <c r="EK8960" s="160"/>
    </row>
    <row r="8961" spans="78:141">
      <c r="BZ8961" s="14"/>
      <c r="CA8961" s="109"/>
      <c r="CB8961"/>
      <c r="CG8961" s="71"/>
      <c r="EK8961" s="160"/>
    </row>
    <row r="8962" spans="78:141">
      <c r="BZ8962" s="14"/>
      <c r="CA8962" s="109"/>
      <c r="CB8962"/>
      <c r="CG8962" s="71"/>
      <c r="EK8962" s="160"/>
    </row>
    <row r="8963" spans="78:141">
      <c r="BZ8963" s="14"/>
      <c r="CA8963" s="109"/>
      <c r="CB8963"/>
      <c r="CG8963" s="71"/>
      <c r="EK8963" s="160"/>
    </row>
    <row r="8964" spans="78:141">
      <c r="BZ8964" s="14"/>
      <c r="CA8964" s="109"/>
      <c r="CB8964"/>
      <c r="CG8964" s="71"/>
      <c r="EK8964" s="160"/>
    </row>
    <row r="8965" spans="78:141">
      <c r="BZ8965" s="14"/>
      <c r="CA8965" s="109"/>
      <c r="CB8965"/>
      <c r="CG8965" s="71"/>
      <c r="EK8965" s="160"/>
    </row>
    <row r="8966" spans="78:141">
      <c r="BZ8966" s="14"/>
      <c r="CA8966" s="109"/>
      <c r="CB8966"/>
      <c r="CG8966" s="71"/>
      <c r="EK8966" s="160"/>
    </row>
    <row r="8967" spans="78:141">
      <c r="BZ8967" s="14"/>
      <c r="CA8967" s="109"/>
      <c r="CB8967"/>
      <c r="CG8967" s="71"/>
      <c r="EK8967" s="160"/>
    </row>
    <row r="8968" spans="78:141">
      <c r="BZ8968" s="14"/>
      <c r="CA8968" s="109"/>
      <c r="CB8968"/>
      <c r="CG8968" s="71"/>
      <c r="EK8968" s="160"/>
    </row>
    <row r="8969" spans="78:141">
      <c r="BZ8969" s="14"/>
      <c r="CA8969" s="109"/>
      <c r="CB8969"/>
      <c r="CG8969" s="71"/>
      <c r="EK8969" s="160"/>
    </row>
    <row r="8970" spans="78:141">
      <c r="BZ8970" s="14"/>
      <c r="CA8970" s="109"/>
      <c r="CB8970"/>
      <c r="CG8970" s="71"/>
      <c r="EK8970" s="160"/>
    </row>
    <row r="8971" spans="78:141">
      <c r="BZ8971" s="14"/>
      <c r="CA8971" s="109"/>
      <c r="CB8971"/>
      <c r="CG8971" s="71"/>
      <c r="EK8971" s="160"/>
    </row>
    <row r="8972" spans="78:141">
      <c r="BZ8972" s="14"/>
      <c r="CA8972" s="109"/>
      <c r="CB8972"/>
      <c r="CG8972" s="71"/>
      <c r="EK8972" s="160"/>
    </row>
    <row r="8973" spans="78:141">
      <c r="BZ8973" s="14"/>
      <c r="CA8973" s="109"/>
      <c r="CB8973"/>
      <c r="CG8973" s="71"/>
      <c r="EK8973" s="160"/>
    </row>
    <row r="8974" spans="78:141">
      <c r="BZ8974" s="14"/>
      <c r="CA8974" s="109"/>
      <c r="CB8974"/>
      <c r="CG8974" s="71"/>
      <c r="EK8974" s="160"/>
    </row>
    <row r="8975" spans="78:141">
      <c r="BZ8975" s="14"/>
      <c r="CA8975" s="109"/>
      <c r="CB8975"/>
      <c r="CG8975" s="71"/>
      <c r="EK8975" s="160"/>
    </row>
    <row r="8976" spans="78:141">
      <c r="BZ8976" s="14"/>
      <c r="CA8976" s="109"/>
      <c r="CB8976"/>
      <c r="CG8976" s="71"/>
      <c r="EK8976" s="160"/>
    </row>
    <row r="8977" spans="78:141">
      <c r="BZ8977" s="14"/>
      <c r="CA8977" s="109"/>
      <c r="CB8977"/>
      <c r="CG8977" s="71"/>
      <c r="EK8977" s="160"/>
    </row>
    <row r="8978" spans="78:141">
      <c r="BZ8978" s="14"/>
      <c r="CA8978" s="109"/>
      <c r="CB8978"/>
      <c r="CG8978" s="71"/>
      <c r="EK8978" s="160"/>
    </row>
    <row r="8979" spans="78:141">
      <c r="BZ8979" s="14"/>
      <c r="CA8979" s="109"/>
      <c r="CB8979"/>
      <c r="CG8979" s="71"/>
      <c r="EK8979" s="160"/>
    </row>
    <row r="8980" spans="78:141">
      <c r="BZ8980" s="14"/>
      <c r="CA8980" s="109"/>
      <c r="CB8980"/>
      <c r="CG8980" s="71"/>
      <c r="EK8980" s="160"/>
    </row>
    <row r="8981" spans="78:141">
      <c r="BZ8981" s="14"/>
      <c r="CA8981" s="109"/>
      <c r="CB8981"/>
      <c r="CG8981" s="71"/>
      <c r="EK8981" s="160"/>
    </row>
    <row r="8982" spans="78:141">
      <c r="BZ8982" s="14"/>
      <c r="CA8982" s="109"/>
      <c r="CB8982"/>
      <c r="CG8982" s="71"/>
      <c r="EK8982" s="160"/>
    </row>
    <row r="8983" spans="78:141">
      <c r="BZ8983" s="14"/>
      <c r="CA8983" s="109"/>
      <c r="CB8983"/>
      <c r="CG8983" s="71"/>
      <c r="EK8983" s="160"/>
    </row>
    <row r="8984" spans="78:141">
      <c r="BZ8984" s="14"/>
      <c r="CA8984" s="109"/>
      <c r="CB8984"/>
      <c r="CG8984" s="71"/>
      <c r="EK8984" s="160"/>
    </row>
    <row r="8985" spans="78:141">
      <c r="BZ8985" s="14"/>
      <c r="CA8985" s="109"/>
      <c r="CB8985"/>
      <c r="CG8985" s="71"/>
      <c r="EK8985" s="160"/>
    </row>
    <row r="8986" spans="78:141">
      <c r="BZ8986" s="14"/>
      <c r="CA8986" s="109"/>
      <c r="CB8986"/>
      <c r="CG8986" s="71"/>
      <c r="EK8986" s="160"/>
    </row>
    <row r="8987" spans="78:141">
      <c r="BZ8987" s="14"/>
      <c r="CA8987" s="109"/>
      <c r="CB8987"/>
      <c r="CG8987" s="71"/>
      <c r="EK8987" s="160"/>
    </row>
    <row r="8988" spans="78:141">
      <c r="BZ8988" s="14"/>
      <c r="CA8988" s="109"/>
      <c r="CB8988"/>
      <c r="CG8988" s="71"/>
      <c r="EK8988" s="160"/>
    </row>
    <row r="8989" spans="78:141">
      <c r="BZ8989" s="14"/>
      <c r="CA8989" s="109"/>
      <c r="CB8989"/>
      <c r="CG8989" s="71"/>
      <c r="EK8989" s="160"/>
    </row>
    <row r="8990" spans="78:141">
      <c r="BZ8990" s="14"/>
      <c r="CA8990" s="109"/>
      <c r="CB8990"/>
      <c r="CG8990" s="71"/>
      <c r="EK8990" s="160"/>
    </row>
    <row r="8991" spans="78:141">
      <c r="BZ8991" s="14"/>
      <c r="CA8991" s="109"/>
      <c r="CB8991"/>
      <c r="CG8991" s="71"/>
      <c r="EK8991" s="160"/>
    </row>
    <row r="8992" spans="78:141">
      <c r="BZ8992" s="14"/>
      <c r="CA8992" s="109"/>
      <c r="CB8992"/>
      <c r="CG8992" s="71"/>
      <c r="EK8992" s="160"/>
    </row>
    <row r="8993" spans="78:141">
      <c r="BZ8993" s="14"/>
      <c r="CA8993" s="109"/>
      <c r="CB8993"/>
      <c r="CG8993" s="71"/>
      <c r="EK8993" s="160"/>
    </row>
    <row r="8994" spans="78:141">
      <c r="BZ8994" s="14"/>
      <c r="CA8994" s="109"/>
      <c r="CB8994"/>
      <c r="CG8994" s="71"/>
      <c r="EK8994" s="160"/>
    </row>
    <row r="8995" spans="78:141">
      <c r="BZ8995" s="14"/>
      <c r="CA8995" s="109"/>
      <c r="CB8995"/>
      <c r="CG8995" s="71"/>
      <c r="EK8995" s="160"/>
    </row>
    <row r="8996" spans="78:141">
      <c r="BZ8996" s="14"/>
      <c r="CA8996" s="109"/>
      <c r="CB8996"/>
      <c r="CG8996" s="71"/>
      <c r="EK8996" s="160"/>
    </row>
    <row r="8997" spans="78:141">
      <c r="BZ8997" s="14"/>
      <c r="CA8997" s="109"/>
      <c r="CB8997"/>
      <c r="CG8997" s="71"/>
      <c r="EK8997" s="160"/>
    </row>
    <row r="8998" spans="78:141">
      <c r="BZ8998" s="14"/>
      <c r="CA8998" s="109"/>
      <c r="CB8998"/>
      <c r="CG8998" s="71"/>
      <c r="EK8998" s="160"/>
    </row>
    <row r="8999" spans="78:141">
      <c r="BZ8999" s="14"/>
      <c r="CA8999" s="109"/>
      <c r="CB8999"/>
      <c r="CG8999" s="71"/>
      <c r="EK8999" s="160"/>
    </row>
    <row r="9000" spans="78:141">
      <c r="BZ9000" s="14"/>
      <c r="CA9000" s="109"/>
      <c r="CB9000"/>
      <c r="CG9000" s="71"/>
      <c r="EK9000" s="160"/>
    </row>
    <row r="9001" spans="78:141">
      <c r="BZ9001" s="14"/>
      <c r="CA9001" s="109"/>
      <c r="CB9001"/>
      <c r="CG9001" s="71"/>
      <c r="EK9001" s="160"/>
    </row>
    <row r="9002" spans="78:141">
      <c r="BZ9002" s="14"/>
      <c r="CA9002" s="109"/>
      <c r="CB9002"/>
      <c r="CG9002" s="71"/>
      <c r="EK9002" s="160"/>
    </row>
    <row r="9003" spans="78:141">
      <c r="BZ9003" s="14"/>
      <c r="CA9003" s="109"/>
      <c r="CB9003"/>
      <c r="CG9003" s="71"/>
      <c r="EK9003" s="160"/>
    </row>
    <row r="9004" spans="78:141">
      <c r="BZ9004" s="14"/>
      <c r="CA9004" s="109"/>
      <c r="CB9004"/>
      <c r="CG9004" s="71"/>
      <c r="EK9004" s="160"/>
    </row>
    <row r="9005" spans="78:141">
      <c r="BZ9005" s="14"/>
      <c r="CA9005" s="109"/>
      <c r="CB9005"/>
      <c r="CG9005" s="71"/>
      <c r="EK9005" s="160"/>
    </row>
    <row r="9006" spans="78:141">
      <c r="BZ9006" s="14"/>
      <c r="CA9006" s="109"/>
      <c r="CB9006"/>
      <c r="CG9006" s="71"/>
      <c r="EK9006" s="160"/>
    </row>
    <row r="9007" spans="78:141">
      <c r="BZ9007" s="14"/>
      <c r="CA9007" s="109"/>
      <c r="CB9007"/>
      <c r="CG9007" s="71"/>
      <c r="EK9007" s="160"/>
    </row>
    <row r="9008" spans="78:141">
      <c r="BZ9008" s="14"/>
      <c r="CA9008" s="109"/>
      <c r="CB9008"/>
      <c r="CG9008" s="71"/>
      <c r="EK9008" s="160"/>
    </row>
    <row r="9009" spans="78:141">
      <c r="BZ9009" s="14"/>
      <c r="CA9009" s="109"/>
      <c r="CB9009"/>
      <c r="CG9009" s="71"/>
      <c r="EK9009" s="160"/>
    </row>
    <row r="9010" spans="78:141">
      <c r="BZ9010" s="14"/>
      <c r="CA9010" s="109"/>
      <c r="CB9010"/>
      <c r="CG9010" s="71"/>
      <c r="EK9010" s="160"/>
    </row>
    <row r="9011" spans="78:141">
      <c r="BZ9011" s="14"/>
      <c r="CA9011" s="109"/>
      <c r="CB9011"/>
      <c r="CG9011" s="71"/>
      <c r="EK9011" s="160"/>
    </row>
    <row r="9012" spans="78:141">
      <c r="BZ9012" s="14"/>
      <c r="CA9012" s="109"/>
      <c r="CB9012"/>
      <c r="CG9012" s="71"/>
      <c r="EK9012" s="160"/>
    </row>
    <row r="9013" spans="78:141">
      <c r="BZ9013" s="14"/>
      <c r="CA9013" s="109"/>
      <c r="CB9013"/>
      <c r="CG9013" s="71"/>
      <c r="EK9013" s="160"/>
    </row>
    <row r="9014" spans="78:141">
      <c r="BZ9014" s="14"/>
      <c r="CA9014" s="109"/>
      <c r="CB9014"/>
      <c r="CG9014" s="71"/>
      <c r="EK9014" s="160"/>
    </row>
    <row r="9015" spans="78:141">
      <c r="BZ9015" s="14"/>
      <c r="CA9015" s="109"/>
      <c r="CB9015"/>
      <c r="CG9015" s="71"/>
      <c r="EK9015" s="160"/>
    </row>
    <row r="9016" spans="78:141">
      <c r="BZ9016" s="14"/>
      <c r="CA9016" s="109"/>
      <c r="CB9016"/>
      <c r="CG9016" s="71"/>
      <c r="EK9016" s="160"/>
    </row>
    <row r="9017" spans="78:141">
      <c r="BZ9017" s="14"/>
      <c r="CA9017" s="109"/>
      <c r="CB9017"/>
      <c r="CG9017" s="71"/>
      <c r="EK9017" s="160"/>
    </row>
    <row r="9018" spans="78:141">
      <c r="BZ9018" s="14"/>
      <c r="CA9018" s="109"/>
      <c r="CB9018"/>
      <c r="CG9018" s="71"/>
      <c r="EK9018" s="160"/>
    </row>
    <row r="9019" spans="78:141">
      <c r="BZ9019" s="14"/>
      <c r="CA9019" s="109"/>
      <c r="CB9019"/>
      <c r="CG9019" s="71"/>
      <c r="EK9019" s="160"/>
    </row>
    <row r="9020" spans="78:141">
      <c r="BZ9020" s="14"/>
      <c r="CA9020" s="109"/>
      <c r="CB9020"/>
      <c r="CG9020" s="71"/>
      <c r="EK9020" s="160"/>
    </row>
    <row r="9021" spans="78:141">
      <c r="BZ9021" s="14"/>
      <c r="CA9021" s="109"/>
      <c r="CB9021"/>
      <c r="CG9021" s="71"/>
      <c r="EK9021" s="160"/>
    </row>
    <row r="9022" spans="78:141">
      <c r="BZ9022" s="14"/>
      <c r="CA9022" s="109"/>
      <c r="CB9022"/>
      <c r="CG9022" s="71"/>
      <c r="EK9022" s="160"/>
    </row>
    <row r="9023" spans="78:141">
      <c r="BZ9023" s="14"/>
      <c r="CA9023" s="109"/>
      <c r="CB9023"/>
      <c r="CG9023" s="71"/>
      <c r="EK9023" s="160"/>
    </row>
    <row r="9024" spans="78:141">
      <c r="BZ9024" s="14"/>
      <c r="CA9024" s="109"/>
      <c r="CB9024"/>
      <c r="CG9024" s="71"/>
      <c r="EK9024" s="160"/>
    </row>
    <row r="9025" spans="78:141">
      <c r="BZ9025" s="14"/>
      <c r="CA9025" s="109"/>
      <c r="CB9025"/>
      <c r="CG9025" s="71"/>
      <c r="EK9025" s="160"/>
    </row>
    <row r="9026" spans="78:141">
      <c r="BZ9026" s="14"/>
      <c r="CA9026" s="109"/>
      <c r="CB9026"/>
      <c r="CG9026" s="71"/>
      <c r="EK9026" s="160"/>
    </row>
    <row r="9027" spans="78:141">
      <c r="BZ9027" s="14"/>
      <c r="CA9027" s="109"/>
      <c r="CB9027"/>
      <c r="CG9027" s="71"/>
      <c r="EK9027" s="160"/>
    </row>
    <row r="9028" spans="78:141">
      <c r="BZ9028" s="14"/>
      <c r="CA9028" s="109"/>
      <c r="CB9028"/>
      <c r="CG9028" s="71"/>
      <c r="EK9028" s="160"/>
    </row>
    <row r="9029" spans="78:141">
      <c r="BZ9029" s="14"/>
      <c r="CA9029" s="109"/>
      <c r="CB9029"/>
      <c r="CG9029" s="71"/>
      <c r="EK9029" s="160"/>
    </row>
    <row r="9030" spans="78:141">
      <c r="BZ9030" s="14"/>
      <c r="CA9030" s="109"/>
      <c r="CB9030"/>
      <c r="CG9030" s="71"/>
      <c r="EK9030" s="160"/>
    </row>
    <row r="9031" spans="78:141">
      <c r="BZ9031" s="14"/>
      <c r="CA9031" s="109"/>
      <c r="CB9031"/>
      <c r="CG9031" s="71"/>
      <c r="EK9031" s="160"/>
    </row>
    <row r="9032" spans="78:141">
      <c r="BZ9032" s="14"/>
      <c r="CA9032" s="109"/>
      <c r="CB9032"/>
      <c r="CG9032" s="71"/>
      <c r="EK9032" s="160"/>
    </row>
    <row r="9033" spans="78:141">
      <c r="BZ9033" s="14"/>
      <c r="CA9033" s="109"/>
      <c r="CB9033"/>
      <c r="CG9033" s="71"/>
      <c r="EK9033" s="160"/>
    </row>
    <row r="9034" spans="78:141">
      <c r="BZ9034" s="14"/>
      <c r="CA9034" s="109"/>
      <c r="CB9034"/>
      <c r="CG9034" s="71"/>
      <c r="EK9034" s="160"/>
    </row>
    <row r="9035" spans="78:141">
      <c r="BZ9035" s="14"/>
      <c r="CA9035" s="109"/>
      <c r="CB9035"/>
      <c r="CG9035" s="71"/>
      <c r="EK9035" s="160"/>
    </row>
    <row r="9036" spans="78:141">
      <c r="BZ9036" s="14"/>
      <c r="CA9036" s="109"/>
      <c r="CB9036"/>
      <c r="CG9036" s="71"/>
      <c r="EK9036" s="160"/>
    </row>
    <row r="9037" spans="78:141">
      <c r="BZ9037" s="14"/>
      <c r="CA9037" s="109"/>
      <c r="CB9037"/>
      <c r="CG9037" s="71"/>
      <c r="EK9037" s="160"/>
    </row>
    <row r="9038" spans="78:141">
      <c r="BZ9038" s="14"/>
      <c r="CA9038" s="109"/>
      <c r="CB9038"/>
      <c r="CG9038" s="71"/>
      <c r="EK9038" s="160"/>
    </row>
    <row r="9039" spans="78:141">
      <c r="BZ9039" s="14"/>
      <c r="CA9039" s="109"/>
      <c r="CB9039"/>
      <c r="CG9039" s="71"/>
      <c r="EK9039" s="160"/>
    </row>
    <row r="9040" spans="78:141">
      <c r="BZ9040" s="14"/>
      <c r="CA9040" s="109"/>
      <c r="CB9040"/>
      <c r="CG9040" s="71"/>
      <c r="EK9040" s="160"/>
    </row>
    <row r="9041" spans="78:141">
      <c r="BZ9041" s="14"/>
      <c r="CA9041" s="109"/>
      <c r="CB9041"/>
      <c r="CG9041" s="71"/>
      <c r="EK9041" s="160"/>
    </row>
    <row r="9042" spans="78:141">
      <c r="BZ9042" s="14"/>
      <c r="CA9042" s="109"/>
      <c r="CB9042"/>
      <c r="CG9042" s="71"/>
      <c r="EK9042" s="160"/>
    </row>
    <row r="9043" spans="78:141">
      <c r="BZ9043" s="14"/>
      <c r="CA9043" s="109"/>
      <c r="CB9043"/>
      <c r="CG9043" s="71"/>
      <c r="EK9043" s="160"/>
    </row>
    <row r="9044" spans="78:141">
      <c r="BZ9044" s="14"/>
      <c r="CA9044" s="109"/>
      <c r="CB9044"/>
      <c r="CG9044" s="71"/>
      <c r="EK9044" s="160"/>
    </row>
    <row r="9045" spans="78:141">
      <c r="BZ9045" s="14"/>
      <c r="CA9045" s="109"/>
      <c r="CB9045"/>
      <c r="CG9045" s="71"/>
      <c r="EK9045" s="160"/>
    </row>
    <row r="9046" spans="78:141">
      <c r="BZ9046" s="14"/>
      <c r="CA9046" s="109"/>
      <c r="CB9046"/>
      <c r="CG9046" s="71"/>
      <c r="EK9046" s="160"/>
    </row>
    <row r="9047" spans="78:141">
      <c r="BZ9047" s="14"/>
      <c r="CA9047" s="109"/>
      <c r="CB9047"/>
      <c r="CG9047" s="71"/>
      <c r="EK9047" s="160"/>
    </row>
    <row r="9048" spans="78:141">
      <c r="BZ9048" s="14"/>
      <c r="CA9048" s="109"/>
      <c r="CB9048"/>
      <c r="CG9048" s="71"/>
      <c r="EK9048" s="160"/>
    </row>
    <row r="9049" spans="78:141">
      <c r="BZ9049" s="14"/>
      <c r="CA9049" s="109"/>
      <c r="CB9049"/>
      <c r="CG9049" s="71"/>
      <c r="EK9049" s="160"/>
    </row>
    <row r="9050" spans="78:141">
      <c r="BZ9050" s="14"/>
      <c r="CA9050" s="109"/>
      <c r="CB9050"/>
      <c r="CG9050" s="71"/>
      <c r="EK9050" s="160"/>
    </row>
    <row r="9051" spans="78:141">
      <c r="BZ9051" s="14"/>
      <c r="CA9051" s="109"/>
      <c r="CB9051"/>
      <c r="CG9051" s="71"/>
      <c r="EK9051" s="160"/>
    </row>
    <row r="9052" spans="78:141">
      <c r="BZ9052" s="14"/>
      <c r="CA9052" s="109"/>
      <c r="CB9052"/>
      <c r="CG9052" s="71"/>
      <c r="EK9052" s="160"/>
    </row>
    <row r="9053" spans="78:141">
      <c r="BZ9053" s="14"/>
      <c r="CA9053" s="109"/>
      <c r="CB9053"/>
      <c r="CG9053" s="71"/>
      <c r="EK9053" s="160"/>
    </row>
    <row r="9054" spans="78:141">
      <c r="BZ9054" s="14"/>
      <c r="CA9054" s="109"/>
      <c r="CB9054"/>
      <c r="CG9054" s="71"/>
      <c r="EK9054" s="160"/>
    </row>
    <row r="9055" spans="78:141">
      <c r="BZ9055" s="14"/>
      <c r="CA9055" s="109"/>
      <c r="CB9055"/>
      <c r="CG9055" s="71"/>
      <c r="EK9055" s="160"/>
    </row>
    <row r="9056" spans="78:141">
      <c r="BZ9056" s="14"/>
      <c r="CA9056" s="109"/>
      <c r="CB9056"/>
      <c r="CG9056" s="71"/>
      <c r="EK9056" s="160"/>
    </row>
    <row r="9057" spans="78:141">
      <c r="BZ9057" s="14"/>
      <c r="CA9057" s="109"/>
      <c r="CB9057"/>
      <c r="CG9057" s="71"/>
      <c r="EK9057" s="160"/>
    </row>
    <row r="9058" spans="78:141">
      <c r="BZ9058" s="14"/>
      <c r="CA9058" s="109"/>
      <c r="CB9058"/>
      <c r="CG9058" s="71"/>
      <c r="EK9058" s="160"/>
    </row>
    <row r="9059" spans="78:141">
      <c r="BZ9059" s="14"/>
      <c r="CA9059" s="109"/>
      <c r="CB9059"/>
      <c r="CG9059" s="71"/>
      <c r="EK9059" s="160"/>
    </row>
    <row r="9060" spans="78:141">
      <c r="BZ9060" s="14"/>
      <c r="CA9060" s="109"/>
      <c r="CB9060"/>
      <c r="CG9060" s="71"/>
      <c r="EK9060" s="160"/>
    </row>
    <row r="9061" spans="78:141">
      <c r="BZ9061" s="14"/>
      <c r="CA9061" s="109"/>
      <c r="CB9061"/>
      <c r="CG9061" s="71"/>
      <c r="EK9061" s="160"/>
    </row>
    <row r="9062" spans="78:141">
      <c r="BZ9062" s="14"/>
      <c r="CA9062" s="109"/>
      <c r="CB9062"/>
      <c r="CG9062" s="71"/>
      <c r="EK9062" s="160"/>
    </row>
    <row r="9063" spans="78:141">
      <c r="BZ9063" s="14"/>
      <c r="CA9063" s="109"/>
      <c r="CB9063"/>
      <c r="CG9063" s="71"/>
      <c r="EK9063" s="160"/>
    </row>
    <row r="9064" spans="78:141">
      <c r="BZ9064" s="14"/>
      <c r="CA9064" s="109"/>
      <c r="CB9064"/>
      <c r="CG9064" s="71"/>
      <c r="EK9064" s="160"/>
    </row>
    <row r="9065" spans="78:141">
      <c r="BZ9065" s="14"/>
      <c r="CA9065" s="109"/>
      <c r="CB9065"/>
      <c r="CG9065" s="71"/>
      <c r="EK9065" s="160"/>
    </row>
    <row r="9066" spans="78:141">
      <c r="BZ9066" s="14"/>
      <c r="CA9066" s="109"/>
      <c r="CB9066"/>
      <c r="CG9066" s="71"/>
      <c r="EK9066" s="160"/>
    </row>
    <row r="9067" spans="78:141">
      <c r="BZ9067" s="14"/>
      <c r="CA9067" s="109"/>
      <c r="CB9067"/>
      <c r="CG9067" s="71"/>
      <c r="EK9067" s="160"/>
    </row>
    <row r="9068" spans="78:141">
      <c r="BZ9068" s="14"/>
      <c r="CA9068" s="109"/>
      <c r="CB9068"/>
      <c r="CG9068" s="71"/>
      <c r="EK9068" s="160"/>
    </row>
    <row r="9069" spans="78:141">
      <c r="BZ9069" s="14"/>
      <c r="CA9069" s="109"/>
      <c r="CB9069"/>
      <c r="CG9069" s="71"/>
      <c r="EK9069" s="160"/>
    </row>
    <row r="9070" spans="78:141">
      <c r="BZ9070" s="14"/>
      <c r="CA9070" s="109"/>
      <c r="CB9070"/>
      <c r="CG9070" s="71"/>
      <c r="EK9070" s="160"/>
    </row>
    <row r="9071" spans="78:141">
      <c r="BZ9071" s="14"/>
      <c r="CA9071" s="109"/>
      <c r="CB9071"/>
      <c r="CG9071" s="71"/>
      <c r="EK9071" s="160"/>
    </row>
    <row r="9072" spans="78:141">
      <c r="BZ9072" s="14"/>
      <c r="CA9072" s="109"/>
      <c r="CB9072"/>
      <c r="CG9072" s="71"/>
      <c r="EK9072" s="160"/>
    </row>
    <row r="9073" spans="78:141">
      <c r="BZ9073" s="14"/>
      <c r="CA9073" s="109"/>
      <c r="CB9073"/>
      <c r="CG9073" s="71"/>
      <c r="EK9073" s="160"/>
    </row>
    <row r="9074" spans="78:141">
      <c r="BZ9074" s="14"/>
      <c r="CA9074" s="109"/>
      <c r="CB9074"/>
      <c r="CG9074" s="71"/>
      <c r="EK9074" s="160"/>
    </row>
    <row r="9075" spans="78:141">
      <c r="BZ9075" s="14"/>
      <c r="CA9075" s="109"/>
      <c r="CB9075"/>
      <c r="CG9075" s="71"/>
      <c r="EK9075" s="160"/>
    </row>
    <row r="9076" spans="78:141">
      <c r="BZ9076" s="14"/>
      <c r="CA9076" s="109"/>
      <c r="CB9076"/>
      <c r="CG9076" s="71"/>
      <c r="EK9076" s="160"/>
    </row>
    <row r="9077" spans="78:141">
      <c r="BZ9077" s="14"/>
      <c r="CA9077" s="109"/>
      <c r="CB9077"/>
      <c r="CG9077" s="71"/>
      <c r="EK9077" s="160"/>
    </row>
    <row r="9078" spans="78:141">
      <c r="BZ9078" s="14"/>
      <c r="CA9078" s="109"/>
      <c r="CB9078"/>
      <c r="CG9078" s="71"/>
      <c r="EK9078" s="160"/>
    </row>
    <row r="9079" spans="78:141">
      <c r="BZ9079" s="14"/>
      <c r="CA9079" s="109"/>
      <c r="CB9079"/>
      <c r="CG9079" s="71"/>
      <c r="EK9079" s="160"/>
    </row>
    <row r="9080" spans="78:141">
      <c r="BZ9080" s="14"/>
      <c r="CA9080" s="109"/>
      <c r="CB9080"/>
      <c r="CG9080" s="71"/>
      <c r="EK9080" s="160"/>
    </row>
    <row r="9081" spans="78:141">
      <c r="BZ9081" s="14"/>
      <c r="CA9081" s="109"/>
      <c r="CB9081"/>
      <c r="CG9081" s="71"/>
      <c r="EK9081" s="160"/>
    </row>
    <row r="9082" spans="78:141">
      <c r="BZ9082" s="14"/>
      <c r="CA9082" s="109"/>
      <c r="CB9082"/>
      <c r="CG9082" s="71"/>
      <c r="EK9082" s="160"/>
    </row>
    <row r="9083" spans="78:141">
      <c r="BZ9083" s="14"/>
      <c r="CA9083" s="109"/>
      <c r="CB9083"/>
      <c r="CG9083" s="71"/>
      <c r="EK9083" s="160"/>
    </row>
    <row r="9084" spans="78:141">
      <c r="BZ9084" s="14"/>
      <c r="CA9084" s="109"/>
      <c r="CB9084"/>
      <c r="CG9084" s="71"/>
      <c r="EK9084" s="160"/>
    </row>
    <row r="9085" spans="78:141">
      <c r="BZ9085" s="14"/>
      <c r="CA9085" s="109"/>
      <c r="CB9085"/>
      <c r="CG9085" s="71"/>
      <c r="EK9085" s="160"/>
    </row>
    <row r="9086" spans="78:141">
      <c r="BZ9086" s="14"/>
      <c r="CA9086" s="109"/>
      <c r="CB9086"/>
      <c r="CG9086" s="71"/>
      <c r="EK9086" s="160"/>
    </row>
    <row r="9087" spans="78:141">
      <c r="BZ9087" s="14"/>
      <c r="CA9087" s="109"/>
      <c r="CB9087"/>
      <c r="CG9087" s="71"/>
      <c r="EK9087" s="160"/>
    </row>
    <row r="9088" spans="78:141">
      <c r="BZ9088" s="14"/>
      <c r="CA9088" s="109"/>
      <c r="CB9088"/>
      <c r="CG9088" s="71"/>
      <c r="EK9088" s="160"/>
    </row>
    <row r="9089" spans="78:141">
      <c r="BZ9089" s="14"/>
      <c r="CA9089" s="109"/>
      <c r="CB9089"/>
      <c r="CG9089" s="71"/>
      <c r="EK9089" s="160"/>
    </row>
    <row r="9090" spans="78:141">
      <c r="BZ9090" s="14"/>
      <c r="CA9090" s="109"/>
      <c r="CB9090"/>
      <c r="CG9090" s="71"/>
      <c r="EK9090" s="160"/>
    </row>
    <row r="9091" spans="78:141">
      <c r="BZ9091" s="14"/>
      <c r="CA9091" s="109"/>
      <c r="CB9091"/>
      <c r="CG9091" s="71"/>
      <c r="EK9091" s="160"/>
    </row>
    <row r="9092" spans="78:141">
      <c r="BZ9092" s="14"/>
      <c r="CA9092" s="109"/>
      <c r="CB9092"/>
      <c r="CG9092" s="71"/>
      <c r="EK9092" s="160"/>
    </row>
    <row r="9093" spans="78:141">
      <c r="BZ9093" s="14"/>
      <c r="CA9093" s="109"/>
      <c r="CB9093"/>
      <c r="CG9093" s="71"/>
      <c r="EK9093" s="160"/>
    </row>
    <row r="9094" spans="78:141">
      <c r="BZ9094" s="14"/>
      <c r="CA9094" s="109"/>
      <c r="CB9094"/>
      <c r="CG9094" s="71"/>
      <c r="EK9094" s="160"/>
    </row>
    <row r="9095" spans="78:141">
      <c r="BZ9095" s="14"/>
      <c r="CA9095" s="109"/>
      <c r="CB9095"/>
      <c r="CG9095" s="71"/>
      <c r="EK9095" s="160"/>
    </row>
    <row r="9096" spans="78:141">
      <c r="BZ9096" s="14"/>
      <c r="CA9096" s="109"/>
      <c r="CB9096"/>
      <c r="CG9096" s="71"/>
      <c r="EK9096" s="160"/>
    </row>
    <row r="9097" spans="78:141">
      <c r="BZ9097" s="14"/>
      <c r="CA9097" s="109"/>
      <c r="CB9097"/>
      <c r="CG9097" s="71"/>
      <c r="EK9097" s="160"/>
    </row>
    <row r="9098" spans="78:141">
      <c r="BZ9098" s="14"/>
      <c r="CA9098" s="109"/>
      <c r="CB9098"/>
      <c r="CG9098" s="71"/>
      <c r="EK9098" s="160"/>
    </row>
    <row r="9099" spans="78:141">
      <c r="BZ9099" s="14"/>
      <c r="CA9099" s="109"/>
      <c r="CB9099"/>
      <c r="CG9099" s="71"/>
      <c r="EK9099" s="160"/>
    </row>
    <row r="9100" spans="78:141">
      <c r="BZ9100" s="14"/>
      <c r="CA9100" s="109"/>
      <c r="CB9100"/>
      <c r="CG9100" s="71"/>
      <c r="EK9100" s="160"/>
    </row>
    <row r="9101" spans="78:141">
      <c r="BZ9101" s="14"/>
      <c r="CA9101" s="109"/>
      <c r="CB9101"/>
      <c r="CG9101" s="71"/>
      <c r="EK9101" s="160"/>
    </row>
    <row r="9102" spans="78:141">
      <c r="BZ9102" s="14"/>
      <c r="CA9102" s="109"/>
      <c r="CB9102"/>
      <c r="CG9102" s="71"/>
      <c r="EK9102" s="160"/>
    </row>
    <row r="9103" spans="78:141">
      <c r="BZ9103" s="14"/>
      <c r="CA9103" s="109"/>
      <c r="CB9103"/>
      <c r="CG9103" s="71"/>
      <c r="EK9103" s="160"/>
    </row>
    <row r="9104" spans="78:141">
      <c r="BZ9104" s="14"/>
      <c r="CA9104" s="109"/>
      <c r="CB9104"/>
      <c r="CG9104" s="71"/>
      <c r="EK9104" s="160"/>
    </row>
    <row r="9105" spans="78:141">
      <c r="BZ9105" s="14"/>
      <c r="CA9105" s="109"/>
      <c r="CB9105"/>
      <c r="CG9105" s="71"/>
      <c r="EK9105" s="160"/>
    </row>
    <row r="9106" spans="78:141">
      <c r="BZ9106" s="14"/>
      <c r="CA9106" s="109"/>
      <c r="CB9106"/>
      <c r="CG9106" s="71"/>
      <c r="EK9106" s="160"/>
    </row>
    <row r="9107" spans="78:141">
      <c r="BZ9107" s="14"/>
      <c r="CA9107" s="109"/>
      <c r="CB9107"/>
      <c r="CG9107" s="71"/>
      <c r="EK9107" s="160"/>
    </row>
    <row r="9108" spans="78:141">
      <c r="BZ9108" s="14"/>
      <c r="CA9108" s="109"/>
      <c r="CB9108"/>
      <c r="CG9108" s="71"/>
      <c r="EK9108" s="160"/>
    </row>
    <row r="9109" spans="78:141">
      <c r="BZ9109" s="14"/>
      <c r="CA9109" s="109"/>
      <c r="CB9109"/>
      <c r="CG9109" s="71"/>
      <c r="EK9109" s="160"/>
    </row>
    <row r="9110" spans="78:141">
      <c r="BZ9110" s="14"/>
      <c r="CA9110" s="109"/>
      <c r="CB9110"/>
      <c r="CG9110" s="71"/>
      <c r="EK9110" s="160"/>
    </row>
    <row r="9111" spans="78:141">
      <c r="BZ9111" s="14"/>
      <c r="CA9111" s="109"/>
      <c r="CB9111"/>
      <c r="CG9111" s="71"/>
      <c r="EK9111" s="160"/>
    </row>
    <row r="9112" spans="78:141">
      <c r="BZ9112" s="14"/>
      <c r="CA9112" s="109"/>
      <c r="CB9112"/>
      <c r="CG9112" s="71"/>
      <c r="EK9112" s="160"/>
    </row>
    <row r="9113" spans="78:141">
      <c r="BZ9113" s="14"/>
      <c r="CA9113" s="109"/>
      <c r="CB9113"/>
      <c r="CG9113" s="71"/>
      <c r="EK9113" s="160"/>
    </row>
    <row r="9114" spans="78:141">
      <c r="BZ9114" s="14"/>
      <c r="CA9114" s="109"/>
      <c r="CB9114"/>
      <c r="CG9114" s="71"/>
      <c r="EK9114" s="160"/>
    </row>
    <row r="9115" spans="78:141">
      <c r="BZ9115" s="14"/>
      <c r="CA9115" s="109"/>
      <c r="CB9115"/>
      <c r="CG9115" s="71"/>
      <c r="EK9115" s="160"/>
    </row>
    <row r="9116" spans="78:141">
      <c r="BZ9116" s="14"/>
      <c r="CA9116" s="109"/>
      <c r="CB9116"/>
      <c r="CG9116" s="71"/>
      <c r="EK9116" s="160"/>
    </row>
    <row r="9117" spans="78:141">
      <c r="BZ9117" s="14"/>
      <c r="CA9117" s="109"/>
      <c r="CB9117"/>
      <c r="CG9117" s="71"/>
      <c r="EK9117" s="160"/>
    </row>
    <row r="9118" spans="78:141">
      <c r="BZ9118" s="14"/>
      <c r="CA9118" s="109"/>
      <c r="CB9118"/>
      <c r="CG9118" s="71"/>
      <c r="EK9118" s="160"/>
    </row>
    <row r="9119" spans="78:141">
      <c r="BZ9119" s="14"/>
      <c r="CA9119" s="109"/>
      <c r="CB9119"/>
      <c r="CG9119" s="71"/>
      <c r="EK9119" s="160"/>
    </row>
    <row r="9120" spans="78:141">
      <c r="BZ9120" s="14"/>
      <c r="CA9120" s="109"/>
      <c r="CB9120"/>
      <c r="CG9120" s="71"/>
      <c r="EK9120" s="160"/>
    </row>
    <row r="9121" spans="78:141">
      <c r="BZ9121" s="14"/>
      <c r="CA9121" s="109"/>
      <c r="CB9121"/>
      <c r="CG9121" s="71"/>
      <c r="EK9121" s="160"/>
    </row>
    <row r="9122" spans="78:141">
      <c r="BZ9122" s="14"/>
      <c r="CA9122" s="109"/>
      <c r="CB9122"/>
      <c r="CG9122" s="71"/>
      <c r="EK9122" s="160"/>
    </row>
    <row r="9123" spans="78:141">
      <c r="BZ9123" s="14"/>
      <c r="CA9123" s="109"/>
      <c r="CB9123"/>
      <c r="CG9123" s="71"/>
      <c r="EK9123" s="160"/>
    </row>
    <row r="9124" spans="78:141">
      <c r="BZ9124" s="14"/>
      <c r="CA9124" s="109"/>
      <c r="CB9124"/>
      <c r="CG9124" s="71"/>
      <c r="EK9124" s="160"/>
    </row>
    <row r="9125" spans="78:141">
      <c r="BZ9125" s="14"/>
      <c r="CA9125" s="109"/>
      <c r="CB9125"/>
      <c r="CG9125" s="71"/>
      <c r="EK9125" s="160"/>
    </row>
    <row r="9126" spans="78:141">
      <c r="BZ9126" s="14"/>
      <c r="CA9126" s="109"/>
      <c r="CB9126"/>
      <c r="CG9126" s="71"/>
      <c r="EK9126" s="160"/>
    </row>
    <row r="9127" spans="78:141">
      <c r="BZ9127" s="14"/>
      <c r="CA9127" s="109"/>
      <c r="CB9127"/>
      <c r="CG9127" s="71"/>
      <c r="EK9127" s="160"/>
    </row>
    <row r="9128" spans="78:141">
      <c r="BZ9128" s="14"/>
      <c r="CA9128" s="109"/>
      <c r="CB9128"/>
      <c r="CG9128" s="71"/>
      <c r="EK9128" s="160"/>
    </row>
    <row r="9129" spans="78:141">
      <c r="BZ9129" s="14"/>
      <c r="CA9129" s="109"/>
      <c r="CB9129"/>
      <c r="CG9129" s="71"/>
      <c r="EK9129" s="160"/>
    </row>
    <row r="9130" spans="78:141">
      <c r="BZ9130" s="14"/>
      <c r="CA9130" s="109"/>
      <c r="CB9130"/>
      <c r="CG9130" s="71"/>
      <c r="EK9130" s="160"/>
    </row>
    <row r="9131" spans="78:141">
      <c r="BZ9131" s="14"/>
      <c r="CA9131" s="109"/>
      <c r="CB9131"/>
      <c r="CG9131" s="71"/>
      <c r="EK9131" s="160"/>
    </row>
    <row r="9132" spans="78:141">
      <c r="BZ9132" s="14"/>
      <c r="CA9132" s="109"/>
      <c r="CB9132"/>
      <c r="CG9132" s="71"/>
      <c r="EK9132" s="160"/>
    </row>
    <row r="9133" spans="78:141">
      <c r="BZ9133" s="14"/>
      <c r="CA9133" s="109"/>
      <c r="CB9133"/>
      <c r="CG9133" s="71"/>
      <c r="EK9133" s="160"/>
    </row>
    <row r="9134" spans="78:141">
      <c r="BZ9134" s="14"/>
      <c r="CA9134" s="109"/>
      <c r="CB9134"/>
      <c r="CG9134" s="71"/>
      <c r="EK9134" s="160"/>
    </row>
    <row r="9135" spans="78:141">
      <c r="BZ9135" s="14"/>
      <c r="CA9135" s="109"/>
      <c r="CB9135"/>
      <c r="CG9135" s="71"/>
      <c r="EK9135" s="160"/>
    </row>
    <row r="9136" spans="78:141">
      <c r="BZ9136" s="14"/>
      <c r="CA9136" s="109"/>
      <c r="CB9136"/>
      <c r="CG9136" s="71"/>
      <c r="EK9136" s="160"/>
    </row>
    <row r="9137" spans="78:141">
      <c r="BZ9137" s="14"/>
      <c r="CA9137" s="109"/>
      <c r="CB9137"/>
      <c r="CG9137" s="71"/>
      <c r="EK9137" s="160"/>
    </row>
    <row r="9138" spans="78:141">
      <c r="BZ9138" s="14"/>
      <c r="CA9138" s="109"/>
      <c r="CB9138"/>
      <c r="CG9138" s="71"/>
      <c r="EK9138" s="160"/>
    </row>
    <row r="9139" spans="78:141">
      <c r="BZ9139" s="14"/>
      <c r="CA9139" s="109"/>
      <c r="CB9139"/>
      <c r="CG9139" s="71"/>
      <c r="EK9139" s="160"/>
    </row>
    <row r="9140" spans="78:141">
      <c r="BZ9140" s="14"/>
      <c r="CA9140" s="109"/>
      <c r="CB9140"/>
      <c r="CG9140" s="71"/>
      <c r="EK9140" s="160"/>
    </row>
    <row r="9141" spans="78:141">
      <c r="BZ9141" s="14"/>
      <c r="CA9141" s="109"/>
      <c r="CB9141"/>
      <c r="CG9141" s="71"/>
      <c r="EK9141" s="160"/>
    </row>
    <row r="9142" spans="78:141">
      <c r="BZ9142" s="14"/>
      <c r="CA9142" s="109"/>
      <c r="CB9142"/>
      <c r="CG9142" s="71"/>
      <c r="EK9142" s="160"/>
    </row>
    <row r="9143" spans="78:141">
      <c r="BZ9143" s="14"/>
      <c r="CA9143" s="109"/>
      <c r="CB9143"/>
      <c r="CG9143" s="71"/>
      <c r="EK9143" s="160"/>
    </row>
    <row r="9144" spans="78:141">
      <c r="BZ9144" s="14"/>
      <c r="CA9144" s="109"/>
      <c r="CB9144"/>
      <c r="CG9144" s="71"/>
      <c r="EK9144" s="160"/>
    </row>
    <row r="9145" spans="78:141">
      <c r="BZ9145" s="14"/>
      <c r="CA9145" s="109"/>
      <c r="CB9145"/>
      <c r="CG9145" s="71"/>
      <c r="EK9145" s="160"/>
    </row>
    <row r="9146" spans="78:141">
      <c r="BZ9146" s="14"/>
      <c r="CA9146" s="109"/>
      <c r="CB9146"/>
      <c r="CG9146" s="71"/>
      <c r="EK9146" s="160"/>
    </row>
    <row r="9147" spans="78:141">
      <c r="BZ9147" s="14"/>
      <c r="CA9147" s="109"/>
      <c r="CB9147"/>
      <c r="CG9147" s="71"/>
      <c r="EK9147" s="160"/>
    </row>
    <row r="9148" spans="78:141">
      <c r="BZ9148" s="14"/>
      <c r="CA9148" s="109"/>
      <c r="CB9148"/>
      <c r="CG9148" s="71"/>
      <c r="EK9148" s="160"/>
    </row>
    <row r="9149" spans="78:141">
      <c r="BZ9149" s="14"/>
      <c r="CA9149" s="109"/>
      <c r="CB9149"/>
      <c r="CG9149" s="71"/>
      <c r="EK9149" s="160"/>
    </row>
    <row r="9150" spans="78:141">
      <c r="BZ9150" s="14"/>
      <c r="CA9150" s="109"/>
      <c r="CB9150"/>
      <c r="CG9150" s="71"/>
      <c r="EK9150" s="160"/>
    </row>
    <row r="9151" spans="78:141">
      <c r="BZ9151" s="14"/>
      <c r="CA9151" s="109"/>
      <c r="CB9151"/>
      <c r="CG9151" s="71"/>
      <c r="EK9151" s="160"/>
    </row>
    <row r="9152" spans="78:141">
      <c r="BZ9152" s="14"/>
      <c r="CA9152" s="109"/>
      <c r="CB9152"/>
      <c r="CG9152" s="71"/>
      <c r="EK9152" s="160"/>
    </row>
    <row r="9153" spans="78:141">
      <c r="BZ9153" s="14"/>
      <c r="CA9153" s="109"/>
      <c r="CB9153"/>
      <c r="CG9153" s="71"/>
      <c r="EK9153" s="160"/>
    </row>
    <row r="9154" spans="78:141">
      <c r="BZ9154" s="14"/>
      <c r="CA9154" s="109"/>
      <c r="CB9154"/>
      <c r="CG9154" s="71"/>
      <c r="EK9154" s="160"/>
    </row>
    <row r="9155" spans="78:141">
      <c r="BZ9155" s="14"/>
      <c r="CA9155" s="109"/>
      <c r="CB9155"/>
      <c r="CG9155" s="71"/>
      <c r="EK9155" s="160"/>
    </row>
    <row r="9156" spans="78:141">
      <c r="BZ9156" s="14"/>
      <c r="CA9156" s="109"/>
      <c r="CB9156"/>
      <c r="CG9156" s="71"/>
      <c r="EK9156" s="160"/>
    </row>
    <row r="9157" spans="78:141">
      <c r="BZ9157" s="14"/>
      <c r="CA9157" s="109"/>
      <c r="CB9157"/>
      <c r="CG9157" s="71"/>
      <c r="EK9157" s="160"/>
    </row>
    <row r="9158" spans="78:141">
      <c r="BZ9158" s="14"/>
      <c r="CA9158" s="109"/>
      <c r="CB9158"/>
      <c r="CG9158" s="71"/>
      <c r="EK9158" s="160"/>
    </row>
    <row r="9159" spans="78:141">
      <c r="BZ9159" s="14"/>
      <c r="CA9159" s="109"/>
      <c r="CB9159"/>
      <c r="CG9159" s="71"/>
      <c r="EK9159" s="160"/>
    </row>
    <row r="9160" spans="78:141">
      <c r="BZ9160" s="14"/>
      <c r="CA9160" s="109"/>
      <c r="CB9160"/>
      <c r="CG9160" s="71"/>
      <c r="EK9160" s="160"/>
    </row>
    <row r="9161" spans="78:141">
      <c r="BZ9161" s="14"/>
      <c r="CA9161" s="109"/>
      <c r="CB9161"/>
      <c r="CG9161" s="71"/>
      <c r="EK9161" s="160"/>
    </row>
    <row r="9162" spans="78:141">
      <c r="BZ9162" s="14"/>
      <c r="CA9162" s="109"/>
      <c r="CB9162"/>
      <c r="CG9162" s="71"/>
      <c r="EK9162" s="160"/>
    </row>
    <row r="9163" spans="78:141">
      <c r="BZ9163" s="14"/>
      <c r="CA9163" s="109"/>
      <c r="CB9163"/>
      <c r="CG9163" s="71"/>
      <c r="EK9163" s="160"/>
    </row>
    <row r="9164" spans="78:141">
      <c r="BZ9164" s="14"/>
      <c r="CA9164" s="109"/>
      <c r="CB9164"/>
      <c r="CG9164" s="71"/>
      <c r="EK9164" s="160"/>
    </row>
    <row r="9165" spans="78:141">
      <c r="BZ9165" s="14"/>
      <c r="CA9165" s="109"/>
      <c r="CB9165"/>
      <c r="CG9165" s="71"/>
      <c r="EK9165" s="160"/>
    </row>
    <row r="9166" spans="78:141">
      <c r="BZ9166" s="14"/>
      <c r="CA9166" s="109"/>
      <c r="CB9166"/>
      <c r="CG9166" s="71"/>
      <c r="EK9166" s="160"/>
    </row>
    <row r="9167" spans="78:141">
      <c r="BZ9167" s="14"/>
      <c r="CA9167" s="109"/>
      <c r="CB9167"/>
      <c r="CG9167" s="71"/>
      <c r="EK9167" s="160"/>
    </row>
    <row r="9168" spans="78:141">
      <c r="BZ9168" s="14"/>
      <c r="CA9168" s="109"/>
      <c r="CB9168"/>
      <c r="CG9168" s="71"/>
      <c r="EK9168" s="160"/>
    </row>
    <row r="9169" spans="78:141">
      <c r="BZ9169" s="14"/>
      <c r="CA9169" s="109"/>
      <c r="CB9169"/>
      <c r="CG9169" s="71"/>
      <c r="EK9169" s="160"/>
    </row>
    <row r="9170" spans="78:141">
      <c r="BZ9170" s="14"/>
      <c r="CA9170" s="109"/>
      <c r="CB9170"/>
      <c r="CG9170" s="71"/>
      <c r="EK9170" s="160"/>
    </row>
    <row r="9171" spans="78:141">
      <c r="BZ9171" s="14"/>
      <c r="CA9171" s="109"/>
      <c r="CB9171"/>
      <c r="CG9171" s="71"/>
      <c r="EK9171" s="160"/>
    </row>
    <row r="9172" spans="78:141">
      <c r="BZ9172" s="14"/>
      <c r="CA9172" s="109"/>
      <c r="CB9172"/>
      <c r="CG9172" s="71"/>
      <c r="EK9172" s="160"/>
    </row>
    <row r="9173" spans="78:141">
      <c r="BZ9173" s="14"/>
      <c r="CA9173" s="109"/>
      <c r="CB9173"/>
      <c r="CG9173" s="71"/>
      <c r="EK9173" s="160"/>
    </row>
    <row r="9174" spans="78:141">
      <c r="BZ9174" s="14"/>
      <c r="CA9174" s="109"/>
      <c r="CB9174"/>
      <c r="CG9174" s="71"/>
      <c r="EK9174" s="160"/>
    </row>
    <row r="9175" spans="78:141">
      <c r="BZ9175" s="14"/>
      <c r="CA9175" s="109"/>
      <c r="CB9175"/>
      <c r="CG9175" s="71"/>
      <c r="EK9175" s="160"/>
    </row>
    <row r="9176" spans="78:141">
      <c r="BZ9176" s="14"/>
      <c r="CA9176" s="109"/>
      <c r="CB9176"/>
      <c r="CG9176" s="71"/>
      <c r="EK9176" s="160"/>
    </row>
    <row r="9177" spans="78:141">
      <c r="BZ9177" s="14"/>
      <c r="CA9177" s="109"/>
      <c r="CB9177"/>
      <c r="CG9177" s="71"/>
      <c r="EK9177" s="160"/>
    </row>
    <row r="9178" spans="78:141">
      <c r="BZ9178" s="14"/>
      <c r="CA9178" s="109"/>
      <c r="CB9178"/>
      <c r="CG9178" s="71"/>
      <c r="EK9178" s="160"/>
    </row>
    <row r="9179" spans="78:141">
      <c r="BZ9179" s="14"/>
      <c r="CA9179" s="109"/>
      <c r="CB9179"/>
      <c r="CG9179" s="71"/>
      <c r="EK9179" s="160"/>
    </row>
    <row r="9180" spans="78:141">
      <c r="BZ9180" s="14"/>
      <c r="CA9180" s="109"/>
      <c r="CB9180"/>
      <c r="CG9180" s="71"/>
      <c r="EK9180" s="160"/>
    </row>
    <row r="9181" spans="78:141">
      <c r="BZ9181" s="14"/>
      <c r="CA9181" s="109"/>
      <c r="CB9181"/>
      <c r="CG9181" s="71"/>
      <c r="EK9181" s="160"/>
    </row>
    <row r="9182" spans="78:141">
      <c r="BZ9182" s="14"/>
      <c r="CA9182" s="109"/>
      <c r="CB9182"/>
      <c r="CG9182" s="71"/>
      <c r="EK9182" s="160"/>
    </row>
    <row r="9183" spans="78:141">
      <c r="BZ9183" s="14"/>
      <c r="CA9183" s="109"/>
      <c r="CB9183"/>
      <c r="CG9183" s="71"/>
      <c r="EK9183" s="160"/>
    </row>
    <row r="9184" spans="78:141">
      <c r="BZ9184" s="14"/>
      <c r="CA9184" s="109"/>
      <c r="CB9184"/>
      <c r="CG9184" s="71"/>
      <c r="EK9184" s="160"/>
    </row>
    <row r="9185" spans="78:141">
      <c r="BZ9185" s="14"/>
      <c r="CA9185" s="109"/>
      <c r="CB9185"/>
      <c r="CG9185" s="71"/>
      <c r="EK9185" s="160"/>
    </row>
    <row r="9186" spans="78:141">
      <c r="BZ9186" s="14"/>
      <c r="CA9186" s="109"/>
      <c r="CB9186"/>
      <c r="CG9186" s="71"/>
      <c r="EK9186" s="160"/>
    </row>
    <row r="9187" spans="78:141">
      <c r="BZ9187" s="14"/>
      <c r="CA9187" s="109"/>
      <c r="CB9187"/>
      <c r="CG9187" s="71"/>
      <c r="EK9187" s="160"/>
    </row>
    <row r="9188" spans="78:141">
      <c r="BZ9188" s="14"/>
      <c r="CA9188" s="109"/>
      <c r="CB9188"/>
      <c r="CG9188" s="71"/>
      <c r="EK9188" s="160"/>
    </row>
    <row r="9189" spans="78:141">
      <c r="BZ9189" s="14"/>
      <c r="CA9189" s="109"/>
      <c r="CB9189"/>
      <c r="CG9189" s="71"/>
      <c r="EK9189" s="160"/>
    </row>
    <row r="9190" spans="78:141">
      <c r="BZ9190" s="14"/>
      <c r="CA9190" s="109"/>
      <c r="CB9190"/>
      <c r="CG9190" s="71"/>
      <c r="EK9190" s="160"/>
    </row>
    <row r="9191" spans="78:141">
      <c r="BZ9191" s="14"/>
      <c r="CA9191" s="109"/>
      <c r="CB9191"/>
      <c r="CG9191" s="71"/>
      <c r="EK9191" s="160"/>
    </row>
    <row r="9192" spans="78:141">
      <c r="BZ9192" s="14"/>
      <c r="CA9192" s="109"/>
      <c r="CB9192"/>
      <c r="CG9192" s="71"/>
      <c r="EK9192" s="160"/>
    </row>
    <row r="9193" spans="78:141">
      <c r="BZ9193" s="14"/>
      <c r="CA9193" s="109"/>
      <c r="CB9193"/>
      <c r="CG9193" s="71"/>
      <c r="EK9193" s="160"/>
    </row>
    <row r="9194" spans="78:141">
      <c r="BZ9194" s="14"/>
      <c r="CA9194" s="109"/>
      <c r="CB9194"/>
      <c r="CG9194" s="71"/>
      <c r="EK9194" s="160"/>
    </row>
    <row r="9195" spans="78:141">
      <c r="BZ9195" s="14"/>
      <c r="CA9195" s="109"/>
      <c r="CB9195"/>
      <c r="CG9195" s="71"/>
      <c r="EK9195" s="160"/>
    </row>
    <row r="9196" spans="78:141">
      <c r="BZ9196" s="14"/>
      <c r="CA9196" s="109"/>
      <c r="CB9196"/>
      <c r="CG9196" s="71"/>
      <c r="EK9196" s="160"/>
    </row>
    <row r="9197" spans="78:141">
      <c r="BZ9197" s="14"/>
      <c r="CA9197" s="109"/>
      <c r="CB9197"/>
      <c r="CG9197" s="71"/>
      <c r="EK9197" s="160"/>
    </row>
    <row r="9198" spans="78:141">
      <c r="BZ9198" s="14"/>
      <c r="CA9198" s="109"/>
      <c r="CB9198"/>
      <c r="CG9198" s="71"/>
      <c r="EK9198" s="160"/>
    </row>
    <row r="9199" spans="78:141">
      <c r="BZ9199" s="14"/>
      <c r="CA9199" s="109"/>
      <c r="CB9199"/>
      <c r="CG9199" s="71"/>
      <c r="EK9199" s="160"/>
    </row>
    <row r="9200" spans="78:141">
      <c r="BZ9200" s="14"/>
      <c r="CA9200" s="109"/>
      <c r="CB9200"/>
      <c r="CG9200" s="71"/>
      <c r="EK9200" s="160"/>
    </row>
    <row r="9201" spans="78:141">
      <c r="BZ9201" s="14"/>
      <c r="CA9201" s="109"/>
      <c r="CB9201"/>
      <c r="CG9201" s="71"/>
      <c r="EK9201" s="160"/>
    </row>
    <row r="9202" spans="78:141">
      <c r="BZ9202" s="14"/>
      <c r="CA9202" s="109"/>
      <c r="CB9202"/>
      <c r="CG9202" s="71"/>
      <c r="EK9202" s="160"/>
    </row>
    <row r="9203" spans="78:141">
      <c r="BZ9203" s="14"/>
      <c r="CA9203" s="109"/>
      <c r="CB9203"/>
      <c r="CG9203" s="71"/>
      <c r="EK9203" s="160"/>
    </row>
    <row r="9204" spans="78:141">
      <c r="BZ9204" s="14"/>
      <c r="CA9204" s="109"/>
      <c r="CB9204"/>
      <c r="CG9204" s="71"/>
      <c r="EK9204" s="160"/>
    </row>
    <row r="9205" spans="78:141">
      <c r="BZ9205" s="14"/>
      <c r="CA9205" s="109"/>
      <c r="CB9205"/>
      <c r="CG9205" s="71"/>
      <c r="EK9205" s="160"/>
    </row>
    <row r="9206" spans="78:141">
      <c r="BZ9206" s="14"/>
      <c r="CA9206" s="109"/>
      <c r="CB9206"/>
      <c r="CG9206" s="71"/>
      <c r="EK9206" s="160"/>
    </row>
    <row r="9207" spans="78:141">
      <c r="BZ9207" s="14"/>
      <c r="CA9207" s="109"/>
      <c r="CB9207"/>
      <c r="CG9207" s="71"/>
      <c r="EK9207" s="160"/>
    </row>
    <row r="9208" spans="78:141">
      <c r="BZ9208" s="14"/>
      <c r="CA9208" s="109"/>
      <c r="CB9208"/>
      <c r="CG9208" s="71"/>
      <c r="EK9208" s="160"/>
    </row>
    <row r="9209" spans="78:141">
      <c r="BZ9209" s="14"/>
      <c r="CA9209" s="109"/>
      <c r="CB9209"/>
      <c r="CG9209" s="71"/>
      <c r="EK9209" s="160"/>
    </row>
    <row r="9210" spans="78:141">
      <c r="BZ9210" s="14"/>
      <c r="CA9210" s="109"/>
      <c r="CB9210"/>
      <c r="CG9210" s="71"/>
      <c r="EK9210" s="160"/>
    </row>
    <row r="9211" spans="78:141">
      <c r="BZ9211" s="14"/>
      <c r="CA9211" s="109"/>
      <c r="CB9211"/>
      <c r="CG9211" s="71"/>
      <c r="EK9211" s="160"/>
    </row>
    <row r="9212" spans="78:141">
      <c r="BZ9212" s="14"/>
      <c r="CA9212" s="109"/>
      <c r="CB9212"/>
      <c r="CG9212" s="71"/>
      <c r="EK9212" s="160"/>
    </row>
    <row r="9213" spans="78:141">
      <c r="BZ9213" s="14"/>
      <c r="CA9213" s="109"/>
      <c r="CB9213"/>
      <c r="CG9213" s="71"/>
      <c r="EK9213" s="160"/>
    </row>
    <row r="9214" spans="78:141">
      <c r="BZ9214" s="14"/>
      <c r="CA9214" s="109"/>
      <c r="CB9214"/>
      <c r="CG9214" s="71"/>
      <c r="EK9214" s="160"/>
    </row>
    <row r="9215" spans="78:141">
      <c r="BZ9215" s="14"/>
      <c r="CA9215" s="109"/>
      <c r="CB9215"/>
      <c r="CG9215" s="71"/>
      <c r="EK9215" s="160"/>
    </row>
    <row r="9216" spans="78:141">
      <c r="BZ9216" s="14"/>
      <c r="CA9216" s="109"/>
      <c r="CB9216"/>
      <c r="CG9216" s="71"/>
      <c r="EK9216" s="160"/>
    </row>
    <row r="9217" spans="78:141">
      <c r="BZ9217" s="14"/>
      <c r="CA9217" s="109"/>
      <c r="CB9217"/>
      <c r="CG9217" s="71"/>
      <c r="EK9217" s="160"/>
    </row>
    <row r="9218" spans="78:141">
      <c r="BZ9218" s="14"/>
      <c r="CA9218" s="109"/>
      <c r="CB9218"/>
      <c r="CG9218" s="71"/>
      <c r="EK9218" s="160"/>
    </row>
    <row r="9219" spans="78:141">
      <c r="BZ9219" s="14"/>
      <c r="CA9219" s="109"/>
      <c r="CB9219"/>
      <c r="CG9219" s="71"/>
      <c r="EK9219" s="160"/>
    </row>
    <row r="9220" spans="78:141">
      <c r="BZ9220" s="14"/>
      <c r="CA9220" s="109"/>
      <c r="CB9220"/>
      <c r="CG9220" s="71"/>
      <c r="EK9220" s="160"/>
    </row>
    <row r="9221" spans="78:141">
      <c r="BZ9221" s="14"/>
      <c r="CA9221" s="109"/>
      <c r="CB9221"/>
      <c r="CG9221" s="71"/>
      <c r="EK9221" s="160"/>
    </row>
    <row r="9222" spans="78:141">
      <c r="BZ9222" s="14"/>
      <c r="CA9222" s="109"/>
      <c r="CB9222"/>
      <c r="CG9222" s="71"/>
      <c r="EK9222" s="160"/>
    </row>
    <row r="9223" spans="78:141">
      <c r="BZ9223" s="14"/>
      <c r="CA9223" s="109"/>
      <c r="CB9223"/>
      <c r="CG9223" s="71"/>
      <c r="EK9223" s="160"/>
    </row>
    <row r="9224" spans="78:141">
      <c r="BZ9224" s="14"/>
      <c r="CA9224" s="109"/>
      <c r="CB9224"/>
      <c r="CG9224" s="71"/>
      <c r="EK9224" s="160"/>
    </row>
    <row r="9225" spans="78:141">
      <c r="BZ9225" s="14"/>
      <c r="CA9225" s="109"/>
      <c r="CB9225"/>
      <c r="CG9225" s="71"/>
      <c r="EK9225" s="160"/>
    </row>
    <row r="9226" spans="78:141">
      <c r="BZ9226" s="14"/>
      <c r="CA9226" s="109"/>
      <c r="CB9226"/>
      <c r="CG9226" s="71"/>
      <c r="EK9226" s="160"/>
    </row>
    <row r="9227" spans="78:141">
      <c r="BZ9227" s="14"/>
      <c r="CA9227" s="109"/>
      <c r="CB9227"/>
      <c r="CG9227" s="71"/>
      <c r="EK9227" s="160"/>
    </row>
    <row r="9228" spans="78:141">
      <c r="BZ9228" s="14"/>
      <c r="CA9228" s="109"/>
      <c r="CB9228"/>
      <c r="CG9228" s="71"/>
      <c r="EK9228" s="160"/>
    </row>
    <row r="9229" spans="78:141">
      <c r="BZ9229" s="14"/>
      <c r="CA9229" s="109"/>
      <c r="CB9229"/>
      <c r="CG9229" s="71"/>
      <c r="EK9229" s="160"/>
    </row>
    <row r="9230" spans="78:141">
      <c r="BZ9230" s="14"/>
      <c r="CA9230" s="109"/>
      <c r="CB9230"/>
      <c r="CG9230" s="71"/>
      <c r="EK9230" s="160"/>
    </row>
    <row r="9231" spans="78:141">
      <c r="BZ9231" s="14"/>
      <c r="CA9231" s="109"/>
      <c r="CB9231"/>
      <c r="CG9231" s="71"/>
      <c r="EK9231" s="160"/>
    </row>
    <row r="9232" spans="78:141">
      <c r="BZ9232" s="14"/>
      <c r="CA9232" s="109"/>
      <c r="CB9232"/>
      <c r="CG9232" s="71"/>
      <c r="EK9232" s="160"/>
    </row>
    <row r="9233" spans="78:141">
      <c r="BZ9233" s="14"/>
      <c r="CA9233" s="109"/>
      <c r="CB9233"/>
      <c r="CG9233" s="71"/>
      <c r="EK9233" s="160"/>
    </row>
    <row r="9234" spans="78:141">
      <c r="BZ9234" s="14"/>
      <c r="CA9234" s="109"/>
      <c r="CB9234"/>
      <c r="CG9234" s="71"/>
      <c r="EK9234" s="160"/>
    </row>
    <row r="9235" spans="78:141">
      <c r="BZ9235" s="14"/>
      <c r="CA9235" s="109"/>
      <c r="CB9235"/>
      <c r="CG9235" s="71"/>
      <c r="EK9235" s="160"/>
    </row>
    <row r="9236" spans="78:141">
      <c r="BZ9236" s="14"/>
      <c r="CA9236" s="109"/>
      <c r="CB9236"/>
      <c r="CG9236" s="71"/>
      <c r="EK9236" s="160"/>
    </row>
    <row r="9237" spans="78:141">
      <c r="BZ9237" s="14"/>
      <c r="CA9237" s="109"/>
      <c r="CB9237"/>
      <c r="CG9237" s="71"/>
      <c r="EK9237" s="160"/>
    </row>
    <row r="9238" spans="78:141">
      <c r="BZ9238" s="14"/>
      <c r="CA9238" s="109"/>
      <c r="CB9238"/>
      <c r="CG9238" s="71"/>
      <c r="EK9238" s="160"/>
    </row>
    <row r="9239" spans="78:141">
      <c r="BZ9239" s="14"/>
      <c r="CA9239" s="109"/>
      <c r="CB9239"/>
      <c r="CG9239" s="71"/>
      <c r="EK9239" s="160"/>
    </row>
    <row r="9240" spans="78:141">
      <c r="BZ9240" s="14"/>
      <c r="CA9240" s="109"/>
      <c r="CB9240"/>
      <c r="CG9240" s="71"/>
      <c r="EK9240" s="160"/>
    </row>
    <row r="9241" spans="78:141">
      <c r="BZ9241" s="14"/>
      <c r="CA9241" s="109"/>
      <c r="CB9241"/>
      <c r="CG9241" s="71"/>
      <c r="EK9241" s="160"/>
    </row>
    <row r="9242" spans="78:141">
      <c r="BZ9242" s="14"/>
      <c r="CA9242" s="109"/>
      <c r="CB9242"/>
      <c r="CG9242" s="71"/>
      <c r="EK9242" s="160"/>
    </row>
    <row r="9243" spans="78:141">
      <c r="BZ9243" s="14"/>
      <c r="CA9243" s="109"/>
      <c r="CB9243"/>
      <c r="CG9243" s="71"/>
      <c r="EK9243" s="160"/>
    </row>
    <row r="9244" spans="78:141">
      <c r="BZ9244" s="14"/>
      <c r="CA9244" s="109"/>
      <c r="CB9244"/>
      <c r="CG9244" s="71"/>
      <c r="EK9244" s="160"/>
    </row>
    <row r="9245" spans="78:141">
      <c r="BZ9245" s="14"/>
      <c r="CA9245" s="109"/>
      <c r="CB9245"/>
      <c r="CG9245" s="71"/>
      <c r="EK9245" s="160"/>
    </row>
    <row r="9246" spans="78:141">
      <c r="BZ9246" s="14"/>
      <c r="CA9246" s="109"/>
      <c r="CB9246"/>
      <c r="CG9246" s="71"/>
      <c r="EK9246" s="160"/>
    </row>
    <row r="9247" spans="78:141">
      <c r="BZ9247" s="14"/>
      <c r="CA9247" s="109"/>
      <c r="CB9247"/>
      <c r="CG9247" s="71"/>
      <c r="EK9247" s="160"/>
    </row>
    <row r="9248" spans="78:141">
      <c r="BZ9248" s="14"/>
      <c r="CA9248" s="109"/>
      <c r="CB9248"/>
      <c r="CG9248" s="71"/>
      <c r="EK9248" s="160"/>
    </row>
    <row r="9249" spans="78:141">
      <c r="BZ9249" s="14"/>
      <c r="CA9249" s="109"/>
      <c r="CB9249"/>
      <c r="CG9249" s="71"/>
      <c r="EK9249" s="160"/>
    </row>
    <row r="9250" spans="78:141">
      <c r="BZ9250" s="14"/>
      <c r="CA9250" s="109"/>
      <c r="CB9250"/>
      <c r="CG9250" s="71"/>
      <c r="EK9250" s="160"/>
    </row>
    <row r="9251" spans="78:141">
      <c r="BZ9251" s="14"/>
      <c r="CA9251" s="109"/>
      <c r="CB9251"/>
      <c r="CG9251" s="71"/>
      <c r="EK9251" s="160"/>
    </row>
    <row r="9252" spans="78:141">
      <c r="BZ9252" s="14"/>
      <c r="CA9252" s="109"/>
      <c r="CB9252"/>
      <c r="CG9252" s="71"/>
      <c r="EK9252" s="160"/>
    </row>
    <row r="9253" spans="78:141">
      <c r="BZ9253" s="14"/>
      <c r="CA9253" s="109"/>
      <c r="CB9253"/>
      <c r="CG9253" s="71"/>
      <c r="EK9253" s="160"/>
    </row>
    <row r="9254" spans="78:141">
      <c r="BZ9254" s="14"/>
      <c r="CA9254" s="109"/>
      <c r="CB9254"/>
      <c r="CG9254" s="71"/>
      <c r="EK9254" s="160"/>
    </row>
    <row r="9255" spans="78:141">
      <c r="BZ9255" s="14"/>
      <c r="CA9255" s="109"/>
      <c r="CB9255"/>
      <c r="CG9255" s="71"/>
      <c r="EK9255" s="160"/>
    </row>
    <row r="9256" spans="78:141">
      <c r="BZ9256" s="14"/>
      <c r="CA9256" s="109"/>
      <c r="CB9256"/>
      <c r="CG9256" s="71"/>
      <c r="EK9256" s="160"/>
    </row>
    <row r="9257" spans="78:141">
      <c r="BZ9257" s="14"/>
      <c r="CA9257" s="109"/>
      <c r="CB9257"/>
      <c r="CG9257" s="71"/>
      <c r="EK9257" s="160"/>
    </row>
    <row r="9258" spans="78:141">
      <c r="BZ9258" s="14"/>
      <c r="CA9258" s="109"/>
      <c r="CB9258"/>
      <c r="CG9258" s="71"/>
      <c r="EK9258" s="160"/>
    </row>
    <row r="9259" spans="78:141">
      <c r="BZ9259" s="14"/>
      <c r="CA9259" s="109"/>
      <c r="CB9259"/>
      <c r="CG9259" s="71"/>
      <c r="EK9259" s="160"/>
    </row>
    <row r="9260" spans="78:141">
      <c r="BZ9260" s="14"/>
      <c r="CA9260" s="109"/>
      <c r="CB9260"/>
      <c r="CG9260" s="71"/>
      <c r="EK9260" s="160"/>
    </row>
    <row r="9261" spans="78:141">
      <c r="BZ9261" s="14"/>
      <c r="CA9261" s="109"/>
      <c r="CB9261"/>
      <c r="CG9261" s="71"/>
      <c r="EK9261" s="160"/>
    </row>
    <row r="9262" spans="78:141">
      <c r="BZ9262" s="14"/>
      <c r="CA9262" s="109"/>
      <c r="CB9262"/>
      <c r="CG9262" s="71"/>
      <c r="EK9262" s="160"/>
    </row>
    <row r="9263" spans="78:141">
      <c r="BZ9263" s="14"/>
      <c r="CA9263" s="109"/>
      <c r="CB9263"/>
      <c r="CG9263" s="71"/>
      <c r="EK9263" s="160"/>
    </row>
    <row r="9264" spans="78:141">
      <c r="BZ9264" s="14"/>
      <c r="CA9264" s="109"/>
      <c r="CB9264"/>
      <c r="CG9264" s="71"/>
      <c r="EK9264" s="160"/>
    </row>
    <row r="9265" spans="78:141">
      <c r="BZ9265" s="14"/>
      <c r="CA9265" s="109"/>
      <c r="CB9265"/>
      <c r="CG9265" s="71"/>
      <c r="EK9265" s="160"/>
    </row>
    <row r="9266" spans="78:141">
      <c r="BZ9266" s="14"/>
      <c r="CA9266" s="109"/>
      <c r="CB9266"/>
      <c r="CG9266" s="71"/>
      <c r="EK9266" s="160"/>
    </row>
    <row r="9267" spans="78:141">
      <c r="BZ9267" s="14"/>
      <c r="CA9267" s="109"/>
      <c r="CB9267"/>
      <c r="CG9267" s="71"/>
      <c r="EK9267" s="160"/>
    </row>
    <row r="9268" spans="78:141">
      <c r="BZ9268" s="14"/>
      <c r="CA9268" s="109"/>
      <c r="CB9268"/>
      <c r="CG9268" s="71"/>
      <c r="EK9268" s="160"/>
    </row>
    <row r="9269" spans="78:141">
      <c r="BZ9269" s="14"/>
      <c r="CA9269" s="109"/>
      <c r="CB9269"/>
      <c r="CG9269" s="71"/>
      <c r="EK9269" s="160"/>
    </row>
    <row r="9270" spans="78:141">
      <c r="BZ9270" s="14"/>
      <c r="CA9270" s="109"/>
      <c r="CB9270"/>
      <c r="CG9270" s="71"/>
      <c r="EK9270" s="160"/>
    </row>
    <row r="9271" spans="78:141">
      <c r="BZ9271" s="14"/>
      <c r="CA9271" s="109"/>
      <c r="CB9271"/>
      <c r="CG9271" s="71"/>
      <c r="EK9271" s="160"/>
    </row>
    <row r="9272" spans="78:141">
      <c r="BZ9272" s="14"/>
      <c r="CA9272" s="109"/>
      <c r="CB9272"/>
      <c r="CG9272" s="71"/>
      <c r="EK9272" s="160"/>
    </row>
    <row r="9273" spans="78:141">
      <c r="BZ9273" s="14"/>
      <c r="CA9273" s="109"/>
      <c r="CB9273"/>
      <c r="CG9273" s="71"/>
      <c r="EK9273" s="160"/>
    </row>
    <row r="9274" spans="78:141">
      <c r="BZ9274" s="14"/>
      <c r="CA9274" s="109"/>
      <c r="CB9274"/>
      <c r="CG9274" s="71"/>
      <c r="EK9274" s="160"/>
    </row>
    <row r="9275" spans="78:141">
      <c r="BZ9275" s="14"/>
      <c r="CA9275" s="109"/>
      <c r="CB9275"/>
      <c r="CG9275" s="71"/>
      <c r="EK9275" s="160"/>
    </row>
    <row r="9276" spans="78:141">
      <c r="BZ9276" s="14"/>
      <c r="CA9276" s="109"/>
      <c r="CB9276"/>
      <c r="CG9276" s="71"/>
      <c r="EK9276" s="160"/>
    </row>
    <row r="9277" spans="78:141">
      <c r="BZ9277" s="14"/>
      <c r="CA9277" s="109"/>
      <c r="CB9277"/>
      <c r="CG9277" s="71"/>
      <c r="EK9277" s="160"/>
    </row>
    <row r="9278" spans="78:141">
      <c r="BZ9278" s="14"/>
      <c r="CA9278" s="109"/>
      <c r="CB9278"/>
      <c r="CG9278" s="71"/>
      <c r="EK9278" s="160"/>
    </row>
    <row r="9279" spans="78:141">
      <c r="BZ9279" s="14"/>
      <c r="CA9279" s="109"/>
      <c r="CB9279"/>
      <c r="CG9279" s="71"/>
      <c r="EK9279" s="160"/>
    </row>
    <row r="9280" spans="78:141">
      <c r="BZ9280" s="14"/>
      <c r="CA9280" s="109"/>
      <c r="CB9280"/>
      <c r="CG9280" s="71"/>
      <c r="EK9280" s="160"/>
    </row>
    <row r="9281" spans="78:141">
      <c r="BZ9281" s="14"/>
      <c r="CA9281" s="109"/>
      <c r="CB9281"/>
      <c r="CG9281" s="71"/>
      <c r="EK9281" s="160"/>
    </row>
    <row r="9282" spans="78:141">
      <c r="BZ9282" s="14"/>
      <c r="CA9282" s="109"/>
      <c r="CB9282"/>
      <c r="CG9282" s="71"/>
      <c r="EK9282" s="160"/>
    </row>
    <row r="9283" spans="78:141">
      <c r="BZ9283" s="14"/>
      <c r="CA9283" s="109"/>
      <c r="CB9283"/>
      <c r="CG9283" s="71"/>
      <c r="EK9283" s="160"/>
    </row>
    <row r="9284" spans="78:141">
      <c r="BZ9284" s="14"/>
      <c r="CA9284" s="109"/>
      <c r="CB9284"/>
      <c r="CG9284" s="71"/>
      <c r="EK9284" s="160"/>
    </row>
    <row r="9285" spans="78:141">
      <c r="BZ9285" s="14"/>
      <c r="CA9285" s="109"/>
      <c r="CB9285"/>
      <c r="CG9285" s="71"/>
      <c r="EK9285" s="160"/>
    </row>
    <row r="9286" spans="78:141">
      <c r="BZ9286" s="14"/>
      <c r="CA9286" s="109"/>
      <c r="CB9286"/>
      <c r="CG9286" s="71"/>
      <c r="EK9286" s="160"/>
    </row>
    <row r="9287" spans="78:141">
      <c r="BZ9287" s="14"/>
      <c r="CA9287" s="109"/>
      <c r="CB9287"/>
      <c r="CG9287" s="71"/>
      <c r="EK9287" s="160"/>
    </row>
    <row r="9288" spans="78:141">
      <c r="BZ9288" s="14"/>
      <c r="CA9288" s="109"/>
      <c r="CB9288"/>
      <c r="CG9288" s="71"/>
      <c r="EK9288" s="160"/>
    </row>
    <row r="9289" spans="78:141">
      <c r="BZ9289" s="14"/>
      <c r="CA9289" s="109"/>
      <c r="CB9289"/>
      <c r="CG9289" s="71"/>
      <c r="EK9289" s="160"/>
    </row>
    <row r="9290" spans="78:141">
      <c r="BZ9290" s="14"/>
      <c r="CA9290" s="109"/>
      <c r="CB9290"/>
      <c r="CG9290" s="71"/>
      <c r="EK9290" s="160"/>
    </row>
    <row r="9291" spans="78:141">
      <c r="BZ9291" s="14"/>
      <c r="CA9291" s="109"/>
      <c r="CB9291"/>
      <c r="CG9291" s="71"/>
      <c r="EK9291" s="160"/>
    </row>
    <row r="9292" spans="78:141">
      <c r="BZ9292" s="14"/>
      <c r="CA9292" s="109"/>
      <c r="CB9292"/>
      <c r="CG9292" s="71"/>
      <c r="EK9292" s="160"/>
    </row>
    <row r="9293" spans="78:141">
      <c r="BZ9293" s="14"/>
      <c r="CA9293" s="109"/>
      <c r="CB9293"/>
      <c r="CG9293" s="71"/>
      <c r="EK9293" s="160"/>
    </row>
    <row r="9294" spans="78:141">
      <c r="BZ9294" s="14"/>
      <c r="CA9294" s="109"/>
      <c r="CB9294"/>
      <c r="CG9294" s="71"/>
      <c r="EK9294" s="160"/>
    </row>
    <row r="9295" spans="78:141">
      <c r="BZ9295" s="14"/>
      <c r="CA9295" s="109"/>
      <c r="CB9295"/>
      <c r="CG9295" s="71"/>
      <c r="EK9295" s="160"/>
    </row>
    <row r="9296" spans="78:141">
      <c r="BZ9296" s="14"/>
      <c r="CA9296" s="109"/>
      <c r="CB9296"/>
      <c r="CG9296" s="71"/>
      <c r="EK9296" s="160"/>
    </row>
    <row r="9297" spans="78:141">
      <c r="BZ9297" s="14"/>
      <c r="CA9297" s="109"/>
      <c r="CB9297"/>
      <c r="CG9297" s="71"/>
      <c r="EK9297" s="160"/>
    </row>
    <row r="9298" spans="78:141">
      <c r="BZ9298" s="14"/>
      <c r="CA9298" s="109"/>
      <c r="CB9298"/>
      <c r="CG9298" s="71"/>
      <c r="EK9298" s="160"/>
    </row>
    <row r="9299" spans="78:141">
      <c r="BZ9299" s="14"/>
      <c r="CA9299" s="109"/>
      <c r="CB9299"/>
      <c r="CG9299" s="71"/>
      <c r="EK9299" s="160"/>
    </row>
    <row r="9300" spans="78:141">
      <c r="BZ9300" s="14"/>
      <c r="CA9300" s="109"/>
      <c r="CB9300"/>
      <c r="CG9300" s="71"/>
      <c r="EK9300" s="160"/>
    </row>
    <row r="9301" spans="78:141">
      <c r="BZ9301" s="14"/>
      <c r="CA9301" s="109"/>
      <c r="CB9301"/>
      <c r="CG9301" s="71"/>
      <c r="EK9301" s="160"/>
    </row>
    <row r="9302" spans="78:141">
      <c r="BZ9302" s="14"/>
      <c r="CA9302" s="109"/>
      <c r="CB9302"/>
      <c r="CG9302" s="71"/>
      <c r="EK9302" s="160"/>
    </row>
    <row r="9303" spans="78:141">
      <c r="BZ9303" s="14"/>
      <c r="CA9303" s="109"/>
      <c r="CB9303"/>
      <c r="CG9303" s="71"/>
      <c r="EK9303" s="160"/>
    </row>
    <row r="9304" spans="78:141">
      <c r="BZ9304" s="14"/>
      <c r="CA9304" s="109"/>
      <c r="CB9304"/>
      <c r="CG9304" s="71"/>
      <c r="EK9304" s="160"/>
    </row>
    <row r="9305" spans="78:141">
      <c r="BZ9305" s="14"/>
      <c r="CA9305" s="109"/>
      <c r="CB9305"/>
      <c r="CG9305" s="71"/>
      <c r="EK9305" s="160"/>
    </row>
    <row r="9306" spans="78:141">
      <c r="BZ9306" s="14"/>
      <c r="CA9306" s="109"/>
      <c r="CB9306"/>
      <c r="CG9306" s="71"/>
      <c r="EK9306" s="160"/>
    </row>
    <row r="9307" spans="78:141">
      <c r="BZ9307" s="14"/>
      <c r="CA9307" s="109"/>
      <c r="CB9307"/>
      <c r="CG9307" s="71"/>
      <c r="EK9307" s="160"/>
    </row>
    <row r="9308" spans="78:141">
      <c r="BZ9308" s="14"/>
      <c r="CA9308" s="109"/>
      <c r="CB9308"/>
      <c r="CG9308" s="71"/>
      <c r="EK9308" s="160"/>
    </row>
    <row r="9309" spans="78:141">
      <c r="BZ9309" s="14"/>
      <c r="CA9309" s="109"/>
      <c r="CB9309"/>
      <c r="CG9309" s="71"/>
      <c r="EK9309" s="160"/>
    </row>
    <row r="9310" spans="78:141">
      <c r="BZ9310" s="14"/>
      <c r="CA9310" s="109"/>
      <c r="CB9310"/>
      <c r="CG9310" s="71"/>
      <c r="EK9310" s="160"/>
    </row>
    <row r="9311" spans="78:141">
      <c r="BZ9311" s="14"/>
      <c r="CA9311" s="109"/>
      <c r="CB9311"/>
      <c r="CG9311" s="71"/>
      <c r="EK9311" s="160"/>
    </row>
    <row r="9312" spans="78:141">
      <c r="BZ9312" s="14"/>
      <c r="CA9312" s="109"/>
      <c r="CB9312"/>
      <c r="CG9312" s="71"/>
      <c r="EK9312" s="160"/>
    </row>
    <row r="9313" spans="78:141">
      <c r="BZ9313" s="14"/>
      <c r="CA9313" s="109"/>
      <c r="CB9313"/>
      <c r="CG9313" s="71"/>
      <c r="EK9313" s="160"/>
    </row>
    <row r="9314" spans="78:141">
      <c r="BZ9314" s="14"/>
      <c r="CA9314" s="109"/>
      <c r="CB9314"/>
      <c r="CG9314" s="71"/>
      <c r="EK9314" s="160"/>
    </row>
    <row r="9315" spans="78:141">
      <c r="BZ9315" s="14"/>
      <c r="CA9315" s="109"/>
      <c r="CB9315"/>
      <c r="CG9315" s="71"/>
      <c r="EK9315" s="160"/>
    </row>
    <row r="9316" spans="78:141">
      <c r="BZ9316" s="14"/>
      <c r="CA9316" s="109"/>
      <c r="CB9316"/>
      <c r="CG9316" s="71"/>
      <c r="EK9316" s="160"/>
    </row>
    <row r="9317" spans="78:141">
      <c r="BZ9317" s="14"/>
      <c r="CA9317" s="109"/>
      <c r="CB9317"/>
      <c r="CG9317" s="71"/>
      <c r="EK9317" s="160"/>
    </row>
    <row r="9318" spans="78:141">
      <c r="BZ9318" s="14"/>
      <c r="CA9318" s="109"/>
      <c r="CB9318"/>
      <c r="CG9318" s="71"/>
      <c r="EK9318" s="160"/>
    </row>
    <row r="9319" spans="78:141">
      <c r="BZ9319" s="14"/>
      <c r="CA9319" s="109"/>
      <c r="CB9319"/>
      <c r="CG9319" s="71"/>
      <c r="EK9319" s="160"/>
    </row>
    <row r="9320" spans="78:141">
      <c r="BZ9320" s="14"/>
      <c r="CA9320" s="109"/>
      <c r="CB9320"/>
      <c r="CG9320" s="71"/>
      <c r="EK9320" s="160"/>
    </row>
    <row r="9321" spans="78:141">
      <c r="BZ9321" s="14"/>
      <c r="CA9321" s="109"/>
      <c r="CB9321"/>
      <c r="CG9321" s="71"/>
      <c r="EK9321" s="160"/>
    </row>
    <row r="9322" spans="78:141">
      <c r="BZ9322" s="14"/>
      <c r="CA9322" s="109"/>
      <c r="CB9322"/>
      <c r="CG9322" s="71"/>
      <c r="EK9322" s="160"/>
    </row>
    <row r="9323" spans="78:141">
      <c r="BZ9323" s="14"/>
      <c r="CA9323" s="109"/>
      <c r="CB9323"/>
      <c r="CG9323" s="71"/>
      <c r="EK9323" s="160"/>
    </row>
    <row r="9324" spans="78:141">
      <c r="BZ9324" s="14"/>
      <c r="CA9324" s="109"/>
      <c r="CB9324"/>
      <c r="CG9324" s="71"/>
      <c r="EK9324" s="160"/>
    </row>
    <row r="9325" spans="78:141">
      <c r="BZ9325" s="14"/>
      <c r="CA9325" s="109"/>
      <c r="CB9325"/>
      <c r="CG9325" s="71"/>
      <c r="EK9325" s="160"/>
    </row>
    <row r="9326" spans="78:141">
      <c r="BZ9326" s="14"/>
      <c r="CA9326" s="109"/>
      <c r="CB9326"/>
      <c r="CG9326" s="71"/>
      <c r="EK9326" s="160"/>
    </row>
    <row r="9327" spans="78:141">
      <c r="BZ9327" s="14"/>
      <c r="CA9327" s="109"/>
      <c r="CB9327"/>
      <c r="CG9327" s="71"/>
      <c r="EK9327" s="160"/>
    </row>
    <row r="9328" spans="78:141">
      <c r="BZ9328" s="14"/>
      <c r="CA9328" s="109"/>
      <c r="CB9328"/>
      <c r="CG9328" s="71"/>
      <c r="EK9328" s="160"/>
    </row>
    <row r="9329" spans="78:141">
      <c r="BZ9329" s="14"/>
      <c r="CA9329" s="109"/>
      <c r="CB9329"/>
      <c r="CG9329" s="71"/>
      <c r="EK9329" s="160"/>
    </row>
    <row r="9330" spans="78:141">
      <c r="BZ9330" s="14"/>
      <c r="CA9330" s="109"/>
      <c r="CB9330"/>
      <c r="CG9330" s="71"/>
      <c r="EK9330" s="160"/>
    </row>
    <row r="9331" spans="78:141">
      <c r="BZ9331" s="14"/>
      <c r="CA9331" s="109"/>
      <c r="CB9331"/>
      <c r="CG9331" s="71"/>
      <c r="EK9331" s="160"/>
    </row>
    <row r="9332" spans="78:141">
      <c r="BZ9332" s="14"/>
      <c r="CA9332" s="109"/>
      <c r="CB9332"/>
      <c r="CG9332" s="71"/>
      <c r="EK9332" s="160"/>
    </row>
    <row r="9333" spans="78:141">
      <c r="BZ9333" s="14"/>
      <c r="CA9333" s="109"/>
      <c r="CB9333"/>
      <c r="CG9333" s="71"/>
      <c r="EK9333" s="160"/>
    </row>
    <row r="9334" spans="78:141">
      <c r="BZ9334" s="14"/>
      <c r="CA9334" s="109"/>
      <c r="CB9334"/>
      <c r="CG9334" s="71"/>
      <c r="EK9334" s="160"/>
    </row>
    <row r="9335" spans="78:141">
      <c r="BZ9335" s="14"/>
      <c r="CA9335" s="109"/>
      <c r="CB9335"/>
      <c r="CG9335" s="71"/>
      <c r="EK9335" s="160"/>
    </row>
    <row r="9336" spans="78:141">
      <c r="BZ9336" s="14"/>
      <c r="CA9336" s="109"/>
      <c r="CB9336"/>
      <c r="CG9336" s="71"/>
      <c r="EK9336" s="160"/>
    </row>
    <row r="9337" spans="78:141">
      <c r="BZ9337" s="14"/>
      <c r="CA9337" s="109"/>
      <c r="CB9337"/>
      <c r="CG9337" s="71"/>
      <c r="EK9337" s="160"/>
    </row>
    <row r="9338" spans="78:141">
      <c r="BZ9338" s="14"/>
      <c r="CA9338" s="109"/>
      <c r="CB9338"/>
      <c r="CG9338" s="71"/>
      <c r="EK9338" s="160"/>
    </row>
    <row r="9339" spans="78:141">
      <c r="BZ9339" s="14"/>
      <c r="CA9339" s="109"/>
      <c r="CB9339"/>
      <c r="CG9339" s="71"/>
      <c r="EK9339" s="160"/>
    </row>
    <row r="9340" spans="78:141">
      <c r="BZ9340" s="14"/>
      <c r="CA9340" s="109"/>
      <c r="CB9340"/>
      <c r="CG9340" s="71"/>
      <c r="EK9340" s="160"/>
    </row>
    <row r="9341" spans="78:141">
      <c r="BZ9341" s="14"/>
      <c r="CA9341" s="109"/>
      <c r="CB9341"/>
      <c r="CG9341" s="71"/>
      <c r="EK9341" s="160"/>
    </row>
    <row r="9342" spans="78:141">
      <c r="BZ9342" s="14"/>
      <c r="CA9342" s="109"/>
      <c r="CB9342"/>
      <c r="CG9342" s="71"/>
      <c r="EK9342" s="160"/>
    </row>
    <row r="9343" spans="78:141">
      <c r="BZ9343" s="14"/>
      <c r="CA9343" s="109"/>
      <c r="CB9343"/>
      <c r="CG9343" s="71"/>
      <c r="EK9343" s="160"/>
    </row>
    <row r="9344" spans="78:141">
      <c r="BZ9344" s="14"/>
      <c r="CA9344" s="109"/>
      <c r="CB9344"/>
      <c r="CG9344" s="71"/>
      <c r="EK9344" s="160"/>
    </row>
    <row r="9345" spans="78:141">
      <c r="BZ9345" s="14"/>
      <c r="CA9345" s="109"/>
      <c r="CB9345"/>
      <c r="CG9345" s="71"/>
      <c r="EK9345" s="160"/>
    </row>
    <row r="9346" spans="78:141">
      <c r="BZ9346" s="14"/>
      <c r="CA9346" s="109"/>
      <c r="CB9346"/>
      <c r="CG9346" s="71"/>
      <c r="EK9346" s="160"/>
    </row>
    <row r="9347" spans="78:141">
      <c r="BZ9347" s="14"/>
      <c r="CA9347" s="109"/>
      <c r="CB9347"/>
      <c r="CG9347" s="71"/>
      <c r="EK9347" s="160"/>
    </row>
    <row r="9348" spans="78:141">
      <c r="BZ9348" s="14"/>
      <c r="CA9348" s="109"/>
      <c r="CB9348"/>
      <c r="CG9348" s="71"/>
      <c r="EK9348" s="160"/>
    </row>
    <row r="9349" spans="78:141">
      <c r="BZ9349" s="14"/>
      <c r="CA9349" s="109"/>
      <c r="CB9349"/>
      <c r="CG9349" s="71"/>
      <c r="EK9349" s="160"/>
    </row>
    <row r="9350" spans="78:141">
      <c r="BZ9350" s="14"/>
      <c r="CA9350" s="109"/>
      <c r="CB9350"/>
      <c r="CG9350" s="71"/>
      <c r="EK9350" s="160"/>
    </row>
    <row r="9351" spans="78:141">
      <c r="BZ9351" s="14"/>
      <c r="CA9351" s="109"/>
      <c r="CB9351"/>
      <c r="CG9351" s="71"/>
      <c r="EK9351" s="160"/>
    </row>
    <row r="9352" spans="78:141">
      <c r="BZ9352" s="14"/>
      <c r="CA9352" s="109"/>
      <c r="CB9352"/>
      <c r="CG9352" s="71"/>
      <c r="EK9352" s="160"/>
    </row>
    <row r="9353" spans="78:141">
      <c r="BZ9353" s="14"/>
      <c r="CA9353" s="109"/>
      <c r="CB9353"/>
      <c r="CG9353" s="71"/>
      <c r="EK9353" s="160"/>
    </row>
    <row r="9354" spans="78:141">
      <c r="BZ9354" s="14"/>
      <c r="CA9354" s="109"/>
      <c r="CB9354"/>
      <c r="CG9354" s="71"/>
      <c r="EK9354" s="160"/>
    </row>
    <row r="9355" spans="78:141">
      <c r="BZ9355" s="14"/>
      <c r="CA9355" s="109"/>
      <c r="CB9355"/>
      <c r="CG9355" s="71"/>
      <c r="EK9355" s="160"/>
    </row>
    <row r="9356" spans="78:141">
      <c r="BZ9356" s="14"/>
      <c r="CA9356" s="109"/>
      <c r="CB9356"/>
      <c r="CG9356" s="71"/>
      <c r="EK9356" s="160"/>
    </row>
    <row r="9357" spans="78:141">
      <c r="BZ9357" s="14"/>
      <c r="CA9357" s="109"/>
      <c r="CB9357"/>
      <c r="CG9357" s="71"/>
      <c r="EK9357" s="160"/>
    </row>
    <row r="9358" spans="78:141">
      <c r="BZ9358" s="14"/>
      <c r="CA9358" s="109"/>
      <c r="CB9358"/>
      <c r="CG9358" s="71"/>
      <c r="EK9358" s="160"/>
    </row>
    <row r="9359" spans="78:141">
      <c r="BZ9359" s="14"/>
      <c r="CA9359" s="109"/>
      <c r="CB9359"/>
      <c r="CG9359" s="71"/>
      <c r="EK9359" s="160"/>
    </row>
    <row r="9360" spans="78:141">
      <c r="BZ9360" s="14"/>
      <c r="CA9360" s="109"/>
      <c r="CB9360"/>
      <c r="CG9360" s="71"/>
      <c r="EK9360" s="160"/>
    </row>
    <row r="9361" spans="78:141">
      <c r="BZ9361" s="14"/>
      <c r="CA9361" s="109"/>
      <c r="CB9361"/>
      <c r="CG9361" s="71"/>
      <c r="EK9361" s="160"/>
    </row>
    <row r="9362" spans="78:141">
      <c r="BZ9362" s="14"/>
      <c r="CA9362" s="109"/>
      <c r="CB9362"/>
      <c r="CG9362" s="71"/>
      <c r="EK9362" s="160"/>
    </row>
    <row r="9363" spans="78:141">
      <c r="BZ9363" s="14"/>
      <c r="CA9363" s="109"/>
      <c r="CB9363"/>
      <c r="CG9363" s="71"/>
      <c r="EK9363" s="160"/>
    </row>
    <row r="9364" spans="78:141">
      <c r="BZ9364" s="14"/>
      <c r="CA9364" s="109"/>
      <c r="CB9364"/>
      <c r="CG9364" s="71"/>
      <c r="EK9364" s="160"/>
    </row>
    <row r="9365" spans="78:141">
      <c r="BZ9365" s="14"/>
      <c r="CA9365" s="109"/>
      <c r="CB9365"/>
      <c r="CG9365" s="71"/>
      <c r="EK9365" s="160"/>
    </row>
    <row r="9366" spans="78:141">
      <c r="BZ9366" s="14"/>
      <c r="CA9366" s="109"/>
      <c r="CB9366"/>
      <c r="CG9366" s="71"/>
      <c r="EK9366" s="160"/>
    </row>
    <row r="9367" spans="78:141">
      <c r="BZ9367" s="14"/>
      <c r="CA9367" s="109"/>
      <c r="CB9367"/>
      <c r="CG9367" s="71"/>
      <c r="EK9367" s="160"/>
    </row>
    <row r="9368" spans="78:141">
      <c r="BZ9368" s="14"/>
      <c r="CA9368" s="109"/>
      <c r="CB9368"/>
      <c r="CG9368" s="71"/>
      <c r="EK9368" s="160"/>
    </row>
    <row r="9369" spans="78:141">
      <c r="BZ9369" s="14"/>
      <c r="CA9369" s="109"/>
      <c r="CB9369"/>
      <c r="CG9369" s="71"/>
      <c r="EK9369" s="160"/>
    </row>
    <row r="9370" spans="78:141">
      <c r="BZ9370" s="14"/>
      <c r="CA9370" s="109"/>
      <c r="CB9370"/>
      <c r="CG9370" s="71"/>
      <c r="EK9370" s="160"/>
    </row>
    <row r="9371" spans="78:141">
      <c r="BZ9371" s="14"/>
      <c r="CA9371" s="109"/>
      <c r="CB9371"/>
      <c r="CG9371" s="71"/>
      <c r="EK9371" s="160"/>
    </row>
    <row r="9372" spans="78:141">
      <c r="BZ9372" s="14"/>
      <c r="CA9372" s="109"/>
      <c r="CB9372"/>
      <c r="CG9372" s="71"/>
      <c r="EK9372" s="160"/>
    </row>
    <row r="9373" spans="78:141">
      <c r="BZ9373" s="14"/>
      <c r="CA9373" s="109"/>
      <c r="CB9373"/>
      <c r="CG9373" s="71"/>
      <c r="EK9373" s="160"/>
    </row>
    <row r="9374" spans="78:141">
      <c r="BZ9374" s="14"/>
      <c r="CA9374" s="109"/>
      <c r="CB9374"/>
      <c r="CG9374" s="71"/>
      <c r="EK9374" s="160"/>
    </row>
    <row r="9375" spans="78:141">
      <c r="BZ9375" s="14"/>
      <c r="CA9375" s="109"/>
      <c r="CB9375"/>
      <c r="CG9375" s="71"/>
      <c r="EK9375" s="160"/>
    </row>
    <row r="9376" spans="78:141">
      <c r="BZ9376" s="14"/>
      <c r="CA9376" s="109"/>
      <c r="CB9376"/>
      <c r="CG9376" s="71"/>
      <c r="EK9376" s="160"/>
    </row>
    <row r="9377" spans="78:141">
      <c r="BZ9377" s="14"/>
      <c r="CA9377" s="109"/>
      <c r="CB9377"/>
      <c r="CG9377" s="71"/>
      <c r="EK9377" s="160"/>
    </row>
    <row r="9378" spans="78:141">
      <c r="BZ9378" s="14"/>
      <c r="CA9378" s="109"/>
      <c r="CB9378"/>
      <c r="CG9378" s="71"/>
      <c r="EK9378" s="160"/>
    </row>
    <row r="9379" spans="78:141">
      <c r="BZ9379" s="14"/>
      <c r="CA9379" s="109"/>
      <c r="CB9379"/>
      <c r="CG9379" s="71"/>
      <c r="EK9379" s="160"/>
    </row>
    <row r="9380" spans="78:141">
      <c r="BZ9380" s="14"/>
      <c r="CA9380" s="109"/>
      <c r="CB9380"/>
      <c r="CG9380" s="71"/>
      <c r="EK9380" s="160"/>
    </row>
    <row r="9381" spans="78:141">
      <c r="BZ9381" s="14"/>
      <c r="CA9381" s="109"/>
      <c r="CB9381"/>
      <c r="CG9381" s="71"/>
      <c r="EK9381" s="160"/>
    </row>
    <row r="9382" spans="78:141">
      <c r="BZ9382" s="14"/>
      <c r="CA9382" s="109"/>
      <c r="CB9382"/>
      <c r="CG9382" s="71"/>
      <c r="EK9382" s="160"/>
    </row>
    <row r="9383" spans="78:141">
      <c r="BZ9383" s="14"/>
      <c r="CA9383" s="109"/>
      <c r="CB9383"/>
      <c r="CG9383" s="71"/>
      <c r="EK9383" s="160"/>
    </row>
    <row r="9384" spans="78:141">
      <c r="BZ9384" s="14"/>
      <c r="CA9384" s="109"/>
      <c r="CB9384"/>
      <c r="CG9384" s="71"/>
      <c r="EK9384" s="160"/>
    </row>
    <row r="9385" spans="78:141">
      <c r="BZ9385" s="14"/>
      <c r="CA9385" s="109"/>
      <c r="CB9385"/>
      <c r="CG9385" s="71"/>
      <c r="EK9385" s="160"/>
    </row>
    <row r="9386" spans="78:141">
      <c r="BZ9386" s="14"/>
      <c r="CA9386" s="109"/>
      <c r="CB9386"/>
      <c r="CG9386" s="71"/>
      <c r="EK9386" s="160"/>
    </row>
    <row r="9387" spans="78:141">
      <c r="BZ9387" s="14"/>
      <c r="CA9387" s="109"/>
      <c r="CB9387"/>
      <c r="CG9387" s="71"/>
      <c r="EK9387" s="160"/>
    </row>
    <row r="9388" spans="78:141">
      <c r="BZ9388" s="14"/>
      <c r="CA9388" s="109"/>
      <c r="CB9388"/>
      <c r="CG9388" s="71"/>
      <c r="EK9388" s="160"/>
    </row>
    <row r="9389" spans="78:141">
      <c r="BZ9389" s="14"/>
      <c r="CA9389" s="109"/>
      <c r="CB9389"/>
      <c r="CG9389" s="71"/>
      <c r="EK9389" s="160"/>
    </row>
    <row r="9390" spans="78:141">
      <c r="BZ9390" s="14"/>
      <c r="CA9390" s="109"/>
      <c r="CB9390"/>
      <c r="CG9390" s="71"/>
      <c r="EK9390" s="160"/>
    </row>
    <row r="9391" spans="78:141">
      <c r="BZ9391" s="14"/>
      <c r="CA9391" s="109"/>
      <c r="CB9391"/>
      <c r="CG9391" s="71"/>
      <c r="EK9391" s="160"/>
    </row>
    <row r="9392" spans="78:141">
      <c r="BZ9392" s="14"/>
      <c r="CA9392" s="109"/>
      <c r="CB9392"/>
      <c r="CG9392" s="71"/>
      <c r="EK9392" s="160"/>
    </row>
    <row r="9393" spans="78:141">
      <c r="BZ9393" s="14"/>
      <c r="CA9393" s="109"/>
      <c r="CB9393"/>
      <c r="CG9393" s="71"/>
      <c r="EK9393" s="160"/>
    </row>
    <row r="9394" spans="78:141">
      <c r="BZ9394" s="14"/>
      <c r="CA9394" s="109"/>
      <c r="CB9394"/>
      <c r="CG9394" s="71"/>
      <c r="EK9394" s="160"/>
    </row>
    <row r="9395" spans="78:141">
      <c r="BZ9395" s="14"/>
      <c r="CA9395" s="109"/>
      <c r="CB9395"/>
      <c r="CG9395" s="71"/>
      <c r="EK9395" s="160"/>
    </row>
    <row r="9396" spans="78:141">
      <c r="BZ9396" s="14"/>
      <c r="CA9396" s="109"/>
      <c r="CB9396"/>
      <c r="CG9396" s="71"/>
      <c r="EK9396" s="160"/>
    </row>
    <row r="9397" spans="78:141">
      <c r="BZ9397" s="14"/>
      <c r="CA9397" s="109"/>
      <c r="CB9397"/>
      <c r="CG9397" s="71"/>
      <c r="EK9397" s="160"/>
    </row>
    <row r="9398" spans="78:141">
      <c r="BZ9398" s="14"/>
      <c r="CA9398" s="109"/>
      <c r="CB9398"/>
      <c r="CG9398" s="71"/>
      <c r="EK9398" s="160"/>
    </row>
    <row r="9399" spans="78:141">
      <c r="BZ9399" s="14"/>
      <c r="CA9399" s="109"/>
      <c r="CB9399"/>
      <c r="CG9399" s="71"/>
      <c r="EK9399" s="160"/>
    </row>
    <row r="9400" spans="78:141">
      <c r="BZ9400" s="14"/>
      <c r="CA9400" s="109"/>
      <c r="CB9400"/>
      <c r="CG9400" s="71"/>
      <c r="EK9400" s="160"/>
    </row>
    <row r="9401" spans="78:141">
      <c r="BZ9401" s="14"/>
      <c r="CA9401" s="109"/>
      <c r="CB9401"/>
      <c r="CG9401" s="71"/>
      <c r="EK9401" s="160"/>
    </row>
    <row r="9402" spans="78:141">
      <c r="BZ9402" s="14"/>
      <c r="CA9402" s="109"/>
      <c r="CB9402"/>
      <c r="CG9402" s="71"/>
      <c r="EK9402" s="160"/>
    </row>
    <row r="9403" spans="78:141">
      <c r="BZ9403" s="14"/>
      <c r="CA9403" s="109"/>
      <c r="CB9403"/>
      <c r="CG9403" s="71"/>
      <c r="EK9403" s="160"/>
    </row>
    <row r="9404" spans="78:141">
      <c r="BZ9404" s="14"/>
      <c r="CA9404" s="109"/>
      <c r="CB9404"/>
      <c r="CG9404" s="71"/>
      <c r="EK9404" s="160"/>
    </row>
    <row r="9405" spans="78:141">
      <c r="BZ9405" s="14"/>
      <c r="CA9405" s="109"/>
      <c r="CB9405"/>
      <c r="CG9405" s="71"/>
      <c r="EK9405" s="160"/>
    </row>
    <row r="9406" spans="78:141">
      <c r="BZ9406" s="14"/>
      <c r="CA9406" s="109"/>
      <c r="CB9406"/>
      <c r="CG9406" s="71"/>
      <c r="EK9406" s="160"/>
    </row>
    <row r="9407" spans="78:141">
      <c r="BZ9407" s="14"/>
      <c r="CA9407" s="109"/>
      <c r="CB9407"/>
      <c r="CG9407" s="71"/>
      <c r="EK9407" s="160"/>
    </row>
    <row r="9408" spans="78:141">
      <c r="BZ9408" s="14"/>
      <c r="CA9408" s="109"/>
      <c r="CB9408"/>
      <c r="CG9408" s="71"/>
      <c r="EK9408" s="160"/>
    </row>
    <row r="9409" spans="78:141">
      <c r="BZ9409" s="14"/>
      <c r="CA9409" s="109"/>
      <c r="CB9409"/>
      <c r="CG9409" s="71"/>
      <c r="EK9409" s="160"/>
    </row>
    <row r="9410" spans="78:141">
      <c r="BZ9410" s="14"/>
      <c r="CA9410" s="109"/>
      <c r="CB9410"/>
      <c r="CG9410" s="71"/>
      <c r="EK9410" s="160"/>
    </row>
    <row r="9411" spans="78:141">
      <c r="BZ9411" s="14"/>
      <c r="CA9411" s="109"/>
      <c r="CB9411"/>
      <c r="CG9411" s="71"/>
      <c r="EK9411" s="160"/>
    </row>
    <row r="9412" spans="78:141">
      <c r="BZ9412" s="14"/>
      <c r="CA9412" s="109"/>
      <c r="CB9412"/>
      <c r="CG9412" s="71"/>
      <c r="EK9412" s="160"/>
    </row>
    <row r="9413" spans="78:141">
      <c r="BZ9413" s="14"/>
      <c r="CA9413" s="109"/>
      <c r="CB9413"/>
      <c r="CG9413" s="71"/>
      <c r="EK9413" s="160"/>
    </row>
    <row r="9414" spans="78:141">
      <c r="BZ9414" s="14"/>
      <c r="CA9414" s="109"/>
      <c r="CB9414"/>
      <c r="CG9414" s="71"/>
      <c r="EK9414" s="160"/>
    </row>
    <row r="9415" spans="78:141">
      <c r="BZ9415" s="14"/>
      <c r="CA9415" s="109"/>
      <c r="CB9415"/>
      <c r="CG9415" s="71"/>
      <c r="EK9415" s="160"/>
    </row>
    <row r="9416" spans="78:141">
      <c r="BZ9416" s="14"/>
      <c r="CA9416" s="109"/>
      <c r="CB9416"/>
      <c r="CG9416" s="71"/>
      <c r="EK9416" s="160"/>
    </row>
    <row r="9417" spans="78:141">
      <c r="BZ9417" s="14"/>
      <c r="CA9417" s="109"/>
      <c r="CB9417"/>
      <c r="CG9417" s="71"/>
      <c r="EK9417" s="160"/>
    </row>
    <row r="9418" spans="78:141">
      <c r="BZ9418" s="14"/>
      <c r="CA9418" s="109"/>
      <c r="CB9418"/>
      <c r="CG9418" s="71"/>
      <c r="EK9418" s="160"/>
    </row>
    <row r="9419" spans="78:141">
      <c r="BZ9419" s="14"/>
      <c r="CA9419" s="109"/>
      <c r="CB9419"/>
      <c r="CG9419" s="71"/>
      <c r="EK9419" s="160"/>
    </row>
    <row r="9420" spans="78:141">
      <c r="BZ9420" s="14"/>
      <c r="CA9420" s="109"/>
      <c r="CB9420"/>
      <c r="CG9420" s="71"/>
      <c r="EK9420" s="160"/>
    </row>
    <row r="9421" spans="78:141">
      <c r="BZ9421" s="14"/>
      <c r="CA9421" s="109"/>
      <c r="CB9421"/>
      <c r="CG9421" s="71"/>
      <c r="EK9421" s="160"/>
    </row>
    <row r="9422" spans="78:141">
      <c r="BZ9422" s="14"/>
      <c r="CA9422" s="109"/>
      <c r="CB9422"/>
      <c r="CG9422" s="71"/>
      <c r="EK9422" s="160"/>
    </row>
    <row r="9423" spans="78:141">
      <c r="BZ9423" s="14"/>
      <c r="CA9423" s="109"/>
      <c r="CB9423"/>
      <c r="CG9423" s="71"/>
      <c r="EK9423" s="160"/>
    </row>
    <row r="9424" spans="78:141">
      <c r="BZ9424" s="14"/>
      <c r="CA9424" s="109"/>
      <c r="CB9424"/>
      <c r="CG9424" s="71"/>
      <c r="EK9424" s="160"/>
    </row>
    <row r="9425" spans="78:141">
      <c r="BZ9425" s="14"/>
      <c r="CA9425" s="109"/>
      <c r="CB9425"/>
      <c r="CG9425" s="71"/>
      <c r="EK9425" s="160"/>
    </row>
    <row r="9426" spans="78:141">
      <c r="BZ9426" s="14"/>
      <c r="CA9426" s="109"/>
      <c r="CB9426"/>
      <c r="CG9426" s="71"/>
      <c r="EK9426" s="160"/>
    </row>
    <row r="9427" spans="78:141">
      <c r="BZ9427" s="14"/>
      <c r="CA9427" s="109"/>
      <c r="CB9427"/>
      <c r="CG9427" s="71"/>
      <c r="EK9427" s="160"/>
    </row>
    <row r="9428" spans="78:141">
      <c r="BZ9428" s="14"/>
      <c r="CA9428" s="109"/>
      <c r="CB9428"/>
      <c r="CG9428" s="71"/>
      <c r="EK9428" s="160"/>
    </row>
    <row r="9429" spans="78:141">
      <c r="BZ9429" s="14"/>
      <c r="CA9429" s="109"/>
      <c r="CB9429"/>
      <c r="CG9429" s="71"/>
      <c r="EK9429" s="160"/>
    </row>
    <row r="9430" spans="78:141">
      <c r="BZ9430" s="14"/>
      <c r="CA9430" s="109"/>
      <c r="CB9430"/>
      <c r="CG9430" s="71"/>
      <c r="EK9430" s="160"/>
    </row>
    <row r="9431" spans="78:141">
      <c r="BZ9431" s="14"/>
      <c r="CA9431" s="109"/>
      <c r="CB9431"/>
      <c r="CG9431" s="71"/>
      <c r="EK9431" s="160"/>
    </row>
    <row r="9432" spans="78:141">
      <c r="BZ9432" s="14"/>
      <c r="CA9432" s="109"/>
      <c r="CB9432"/>
      <c r="CG9432" s="71"/>
      <c r="EK9432" s="160"/>
    </row>
    <row r="9433" spans="78:141">
      <c r="BZ9433" s="14"/>
      <c r="CA9433" s="109"/>
      <c r="CB9433"/>
      <c r="CG9433" s="71"/>
      <c r="EK9433" s="160"/>
    </row>
    <row r="9434" spans="78:141">
      <c r="BZ9434" s="14"/>
      <c r="CA9434" s="109"/>
      <c r="CB9434"/>
      <c r="CG9434" s="71"/>
      <c r="EK9434" s="160"/>
    </row>
    <row r="9435" spans="78:141">
      <c r="BZ9435" s="14"/>
      <c r="CA9435" s="109"/>
      <c r="CB9435"/>
      <c r="CG9435" s="71"/>
      <c r="EK9435" s="160"/>
    </row>
    <row r="9436" spans="78:141">
      <c r="BZ9436" s="14"/>
      <c r="CA9436" s="109"/>
      <c r="CB9436"/>
      <c r="CG9436" s="71"/>
      <c r="EK9436" s="160"/>
    </row>
    <row r="9437" spans="78:141">
      <c r="BZ9437" s="14"/>
      <c r="CA9437" s="109"/>
      <c r="CB9437"/>
      <c r="CG9437" s="71"/>
      <c r="EK9437" s="160"/>
    </row>
    <row r="9438" spans="78:141">
      <c r="BZ9438" s="14"/>
      <c r="CA9438" s="109"/>
      <c r="CB9438"/>
      <c r="CG9438" s="71"/>
      <c r="EK9438" s="160"/>
    </row>
    <row r="9439" spans="78:141">
      <c r="BZ9439" s="14"/>
      <c r="CA9439" s="109"/>
      <c r="CB9439"/>
      <c r="CG9439" s="71"/>
      <c r="EK9439" s="160"/>
    </row>
    <row r="9440" spans="78:141">
      <c r="BZ9440" s="14"/>
      <c r="CA9440" s="109"/>
      <c r="CB9440"/>
      <c r="CG9440" s="71"/>
      <c r="EK9440" s="160"/>
    </row>
    <row r="9441" spans="78:141">
      <c r="BZ9441" s="14"/>
      <c r="CA9441" s="109"/>
      <c r="CB9441"/>
      <c r="CG9441" s="71"/>
      <c r="EK9441" s="160"/>
    </row>
    <row r="9442" spans="78:141">
      <c r="BZ9442" s="14"/>
      <c r="CA9442" s="109"/>
      <c r="CB9442"/>
      <c r="CG9442" s="71"/>
      <c r="EK9442" s="160"/>
    </row>
    <row r="9443" spans="78:141">
      <c r="BZ9443" s="14"/>
      <c r="CA9443" s="109"/>
      <c r="CB9443"/>
      <c r="CG9443" s="71"/>
      <c r="EK9443" s="160"/>
    </row>
    <row r="9444" spans="78:141">
      <c r="BZ9444" s="14"/>
      <c r="CA9444" s="109"/>
      <c r="CB9444"/>
      <c r="CG9444" s="71"/>
      <c r="EK9444" s="160"/>
    </row>
    <row r="9445" spans="78:141">
      <c r="BZ9445" s="14"/>
      <c r="CA9445" s="109"/>
      <c r="CB9445"/>
      <c r="CG9445" s="71"/>
      <c r="EK9445" s="160"/>
    </row>
    <row r="9446" spans="78:141">
      <c r="BZ9446" s="14"/>
      <c r="CA9446" s="109"/>
      <c r="CB9446"/>
      <c r="CG9446" s="71"/>
      <c r="EK9446" s="160"/>
    </row>
    <row r="9447" spans="78:141">
      <c r="BZ9447" s="14"/>
      <c r="CA9447" s="109"/>
      <c r="CB9447"/>
      <c r="CG9447" s="71"/>
      <c r="EK9447" s="160"/>
    </row>
    <row r="9448" spans="78:141">
      <c r="BZ9448" s="14"/>
      <c r="CA9448" s="109"/>
      <c r="CB9448"/>
      <c r="CG9448" s="71"/>
      <c r="EK9448" s="160"/>
    </row>
    <row r="9449" spans="78:141">
      <c r="BZ9449" s="14"/>
      <c r="CA9449" s="109"/>
      <c r="CB9449"/>
      <c r="CG9449" s="71"/>
      <c r="EK9449" s="160"/>
    </row>
    <row r="9450" spans="78:141">
      <c r="BZ9450" s="14"/>
      <c r="CA9450" s="109"/>
      <c r="CB9450"/>
      <c r="CG9450" s="71"/>
      <c r="EK9450" s="160"/>
    </row>
    <row r="9451" spans="78:141">
      <c r="BZ9451" s="14"/>
      <c r="CA9451" s="109"/>
      <c r="CB9451"/>
      <c r="CG9451" s="71"/>
      <c r="EK9451" s="160"/>
    </row>
    <row r="9452" spans="78:141">
      <c r="BZ9452" s="14"/>
      <c r="CA9452" s="109"/>
      <c r="CB9452"/>
      <c r="CG9452" s="71"/>
      <c r="EK9452" s="160"/>
    </row>
    <row r="9453" spans="78:141">
      <c r="BZ9453" s="14"/>
      <c r="CA9453" s="109"/>
      <c r="CB9453"/>
      <c r="CG9453" s="71"/>
      <c r="EK9453" s="160"/>
    </row>
    <row r="9454" spans="78:141">
      <c r="BZ9454" s="14"/>
      <c r="CA9454" s="109"/>
      <c r="CB9454"/>
      <c r="CG9454" s="71"/>
      <c r="EK9454" s="160"/>
    </row>
    <row r="9455" spans="78:141">
      <c r="BZ9455" s="14"/>
      <c r="CA9455" s="109"/>
      <c r="CB9455"/>
      <c r="CG9455" s="71"/>
      <c r="EK9455" s="160"/>
    </row>
    <row r="9456" spans="78:141">
      <c r="BZ9456" s="14"/>
      <c r="CA9456" s="109"/>
      <c r="CB9456"/>
      <c r="CG9456" s="71"/>
      <c r="EK9456" s="160"/>
    </row>
    <row r="9457" spans="78:141">
      <c r="BZ9457" s="14"/>
      <c r="CA9457" s="109"/>
      <c r="CB9457"/>
      <c r="CG9457" s="71"/>
      <c r="EK9457" s="160"/>
    </row>
    <row r="9458" spans="78:141">
      <c r="BZ9458" s="14"/>
      <c r="CA9458" s="109"/>
      <c r="CB9458"/>
      <c r="CG9458" s="71"/>
      <c r="EK9458" s="160"/>
    </row>
    <row r="9459" spans="78:141">
      <c r="BZ9459" s="14"/>
      <c r="CA9459" s="109"/>
      <c r="CB9459"/>
      <c r="CG9459" s="71"/>
      <c r="EK9459" s="160"/>
    </row>
    <row r="9460" spans="78:141">
      <c r="BZ9460" s="14"/>
      <c r="CA9460" s="109"/>
      <c r="CB9460"/>
      <c r="CG9460" s="71"/>
      <c r="EK9460" s="160"/>
    </row>
    <row r="9461" spans="78:141">
      <c r="BZ9461" s="14"/>
      <c r="CA9461" s="109"/>
      <c r="CB9461"/>
      <c r="CG9461" s="71"/>
      <c r="EK9461" s="160"/>
    </row>
    <row r="9462" spans="78:141">
      <c r="BZ9462" s="14"/>
      <c r="CA9462" s="109"/>
      <c r="CB9462"/>
      <c r="CG9462" s="71"/>
      <c r="EK9462" s="160"/>
    </row>
    <row r="9463" spans="78:141">
      <c r="BZ9463" s="14"/>
      <c r="CA9463" s="109"/>
      <c r="CB9463"/>
      <c r="CG9463" s="71"/>
      <c r="EK9463" s="160"/>
    </row>
    <row r="9464" spans="78:141">
      <c r="BZ9464" s="14"/>
      <c r="CA9464" s="109"/>
      <c r="CB9464"/>
      <c r="CG9464" s="71"/>
      <c r="EK9464" s="160"/>
    </row>
    <row r="9465" spans="78:141">
      <c r="BZ9465" s="14"/>
      <c r="CA9465" s="109"/>
      <c r="CB9465"/>
      <c r="CG9465" s="71"/>
      <c r="EK9465" s="160"/>
    </row>
    <row r="9466" spans="78:141">
      <c r="BZ9466" s="14"/>
      <c r="CA9466" s="109"/>
      <c r="CB9466"/>
      <c r="CG9466" s="71"/>
      <c r="EK9466" s="160"/>
    </row>
    <row r="9467" spans="78:141">
      <c r="BZ9467" s="14"/>
      <c r="CA9467" s="109"/>
      <c r="CB9467"/>
      <c r="CG9467" s="71"/>
      <c r="EK9467" s="160"/>
    </row>
    <row r="9468" spans="78:141">
      <c r="BZ9468" s="14"/>
      <c r="CA9468" s="109"/>
      <c r="CB9468"/>
      <c r="CG9468" s="71"/>
      <c r="EK9468" s="160"/>
    </row>
    <row r="9469" spans="78:141">
      <c r="BZ9469" s="14"/>
      <c r="CA9469" s="109"/>
      <c r="CB9469"/>
      <c r="CG9469" s="71"/>
      <c r="EK9469" s="160"/>
    </row>
    <row r="9470" spans="78:141">
      <c r="BZ9470" s="14"/>
      <c r="CA9470" s="109"/>
      <c r="CB9470"/>
      <c r="CG9470" s="71"/>
      <c r="EK9470" s="160"/>
    </row>
    <row r="9471" spans="78:141">
      <c r="BZ9471" s="14"/>
      <c r="CA9471" s="109"/>
      <c r="CB9471"/>
      <c r="CG9471" s="71"/>
      <c r="EK9471" s="160"/>
    </row>
    <row r="9472" spans="78:141">
      <c r="BZ9472" s="14"/>
      <c r="CA9472" s="109"/>
      <c r="CB9472"/>
      <c r="CG9472" s="71"/>
      <c r="EK9472" s="160"/>
    </row>
    <row r="9473" spans="78:141">
      <c r="BZ9473" s="14"/>
      <c r="CA9473" s="109"/>
      <c r="CB9473"/>
      <c r="CG9473" s="71"/>
      <c r="EK9473" s="160"/>
    </row>
    <row r="9474" spans="78:141">
      <c r="BZ9474" s="14"/>
      <c r="CA9474" s="109"/>
      <c r="CB9474"/>
      <c r="CG9474" s="71"/>
      <c r="EK9474" s="160"/>
    </row>
    <row r="9475" spans="78:141">
      <c r="BZ9475" s="14"/>
      <c r="CA9475" s="109"/>
      <c r="CB9475"/>
      <c r="CG9475" s="71"/>
      <c r="EK9475" s="160"/>
    </row>
    <row r="9476" spans="78:141">
      <c r="BZ9476" s="14"/>
      <c r="CA9476" s="109"/>
      <c r="CB9476"/>
      <c r="CG9476" s="71"/>
      <c r="EK9476" s="160"/>
    </row>
    <row r="9477" spans="78:141">
      <c r="BZ9477" s="14"/>
      <c r="CA9477" s="109"/>
      <c r="CB9477"/>
      <c r="CG9477" s="71"/>
      <c r="EK9477" s="160"/>
    </row>
    <row r="9478" spans="78:141">
      <c r="BZ9478" s="14"/>
      <c r="CA9478" s="109"/>
      <c r="CB9478"/>
      <c r="CG9478" s="71"/>
      <c r="EK9478" s="160"/>
    </row>
    <row r="9479" spans="78:141">
      <c r="BZ9479" s="14"/>
      <c r="CA9479" s="109"/>
      <c r="CB9479"/>
      <c r="CG9479" s="71"/>
      <c r="EK9479" s="160"/>
    </row>
    <row r="9480" spans="78:141">
      <c r="BZ9480" s="14"/>
      <c r="CA9480" s="109"/>
      <c r="CB9480"/>
      <c r="CG9480" s="71"/>
      <c r="EK9480" s="160"/>
    </row>
    <row r="9481" spans="78:141">
      <c r="BZ9481" s="14"/>
      <c r="CA9481" s="109"/>
      <c r="CB9481"/>
      <c r="CG9481" s="71"/>
      <c r="EK9481" s="160"/>
    </row>
    <row r="9482" spans="78:141">
      <c r="BZ9482" s="14"/>
      <c r="CA9482" s="109"/>
      <c r="CB9482"/>
      <c r="CG9482" s="71"/>
      <c r="EK9482" s="160"/>
    </row>
    <row r="9483" spans="78:141">
      <c r="BZ9483" s="14"/>
      <c r="CA9483" s="109"/>
      <c r="CB9483"/>
      <c r="CG9483" s="71"/>
      <c r="EK9483" s="160"/>
    </row>
    <row r="9484" spans="78:141">
      <c r="BZ9484" s="14"/>
      <c r="CA9484" s="109"/>
      <c r="CB9484"/>
      <c r="CG9484" s="71"/>
      <c r="EK9484" s="160"/>
    </row>
    <row r="9485" spans="78:141">
      <c r="BZ9485" s="14"/>
      <c r="CA9485" s="109"/>
      <c r="CB9485"/>
      <c r="CG9485" s="71"/>
      <c r="EK9485" s="160"/>
    </row>
    <row r="9486" spans="78:141">
      <c r="BZ9486" s="14"/>
      <c r="CA9486" s="109"/>
      <c r="CB9486"/>
      <c r="CG9486" s="71"/>
      <c r="EK9486" s="160"/>
    </row>
    <row r="9487" spans="78:141">
      <c r="BZ9487" s="14"/>
      <c r="CA9487" s="109"/>
      <c r="CB9487"/>
      <c r="CG9487" s="71"/>
      <c r="EK9487" s="160"/>
    </row>
    <row r="9488" spans="78:141">
      <c r="BZ9488" s="14"/>
      <c r="CA9488" s="109"/>
      <c r="CB9488"/>
      <c r="CG9488" s="71"/>
      <c r="EK9488" s="160"/>
    </row>
    <row r="9489" spans="78:141">
      <c r="BZ9489"/>
      <c r="CA9489"/>
      <c r="CB9489"/>
      <c r="CG9489" s="71"/>
      <c r="EK9489" s="160"/>
    </row>
    <row r="9490" spans="78:141">
      <c r="BZ9490"/>
      <c r="CA9490"/>
      <c r="CB9490"/>
      <c r="CG9490" s="71"/>
      <c r="EK9490" s="160"/>
    </row>
    <row r="9491" spans="78:141">
      <c r="BZ9491"/>
      <c r="CA9491"/>
      <c r="CB9491"/>
      <c r="CG9491" s="71"/>
      <c r="EK9491" s="160"/>
    </row>
    <row r="9492" spans="78:141">
      <c r="BZ9492"/>
      <c r="CA9492"/>
      <c r="CB9492"/>
      <c r="CG9492" s="71"/>
      <c r="EK9492" s="160"/>
    </row>
    <row r="9493" spans="78:141">
      <c r="BZ9493"/>
      <c r="CA9493"/>
      <c r="CB9493"/>
      <c r="CG9493" s="71"/>
      <c r="EK9493" s="160"/>
    </row>
    <row r="9494" spans="78:141">
      <c r="BZ9494"/>
      <c r="CA9494"/>
      <c r="CB9494"/>
      <c r="CG9494" s="71"/>
      <c r="EK9494" s="160"/>
    </row>
    <row r="9495" spans="78:141">
      <c r="BZ9495"/>
      <c r="CA9495"/>
      <c r="CB9495"/>
      <c r="CG9495" s="71"/>
      <c r="EK9495" s="160"/>
    </row>
    <row r="9496" spans="78:141">
      <c r="BZ9496"/>
      <c r="CA9496"/>
      <c r="CB9496"/>
      <c r="CG9496" s="71"/>
      <c r="EK9496" s="160"/>
    </row>
    <row r="9497" spans="78:141">
      <c r="BZ9497"/>
      <c r="CA9497"/>
      <c r="CB9497"/>
      <c r="CG9497" s="71"/>
      <c r="EK9497" s="160"/>
    </row>
    <row r="9498" spans="78:141">
      <c r="BZ9498"/>
      <c r="CA9498"/>
      <c r="CB9498"/>
      <c r="CG9498" s="71"/>
      <c r="EK9498" s="160"/>
    </row>
    <row r="9499" spans="78:141">
      <c r="BZ9499"/>
      <c r="CA9499"/>
      <c r="CB9499"/>
      <c r="CG9499" s="71"/>
      <c r="EK9499" s="160"/>
    </row>
    <row r="9500" spans="78:141">
      <c r="BZ9500"/>
      <c r="CA9500"/>
      <c r="CB9500"/>
      <c r="CG9500" s="71"/>
      <c r="EK9500" s="160"/>
    </row>
    <row r="9501" spans="78:141">
      <c r="BZ9501"/>
      <c r="CA9501"/>
      <c r="CB9501"/>
      <c r="CG9501" s="71"/>
      <c r="EK9501" s="160"/>
    </row>
    <row r="9502" spans="78:141">
      <c r="BZ9502"/>
      <c r="CA9502"/>
      <c r="CB9502"/>
      <c r="CG9502" s="71"/>
      <c r="EK9502" s="160"/>
    </row>
    <row r="9503" spans="78:141">
      <c r="BZ9503"/>
      <c r="CA9503"/>
      <c r="CB9503"/>
      <c r="CG9503" s="71"/>
      <c r="EK9503" s="160"/>
    </row>
    <row r="9504" spans="78:141">
      <c r="BZ9504"/>
      <c r="CA9504"/>
      <c r="CB9504"/>
      <c r="CG9504" s="71"/>
      <c r="EK9504" s="160"/>
    </row>
    <row r="9505" spans="78:141">
      <c r="BZ9505"/>
      <c r="CA9505"/>
      <c r="CB9505"/>
      <c r="CG9505" s="71"/>
      <c r="EK9505" s="160"/>
    </row>
    <row r="9506" spans="78:141">
      <c r="BZ9506"/>
      <c r="CA9506"/>
      <c r="CB9506"/>
      <c r="CG9506" s="71"/>
      <c r="EK9506" s="160"/>
    </row>
    <row r="9507" spans="78:141">
      <c r="BZ9507"/>
      <c r="CA9507"/>
      <c r="CB9507"/>
      <c r="CG9507" s="71"/>
      <c r="EK9507" s="160"/>
    </row>
    <row r="9508" spans="78:141">
      <c r="BZ9508"/>
      <c r="CA9508"/>
      <c r="CB9508"/>
      <c r="CG9508" s="71"/>
      <c r="EK9508" s="160"/>
    </row>
    <row r="9509" spans="78:141">
      <c r="BZ9509"/>
      <c r="CA9509"/>
      <c r="CB9509"/>
      <c r="CG9509" s="71"/>
      <c r="EK9509" s="160"/>
    </row>
    <row r="9510" spans="78:141">
      <c r="BZ9510"/>
      <c r="CA9510"/>
      <c r="CB9510"/>
      <c r="CG9510" s="71"/>
      <c r="EK9510" s="160"/>
    </row>
    <row r="9511" spans="78:141">
      <c r="BZ9511"/>
      <c r="CA9511"/>
      <c r="CB9511"/>
      <c r="CG9511" s="71"/>
      <c r="EK9511" s="160"/>
    </row>
    <row r="9512" spans="78:141">
      <c r="BZ9512"/>
      <c r="CA9512"/>
      <c r="CB9512"/>
      <c r="CG9512" s="71"/>
      <c r="EK9512" s="160"/>
    </row>
    <row r="9513" spans="78:141">
      <c r="BZ9513"/>
      <c r="CA9513"/>
      <c r="CB9513"/>
      <c r="CG9513" s="71"/>
      <c r="EK9513" s="160"/>
    </row>
    <row r="9514" spans="78:141">
      <c r="BZ9514"/>
      <c r="CA9514"/>
      <c r="CB9514"/>
      <c r="CG9514" s="71"/>
      <c r="EK9514" s="160"/>
    </row>
    <row r="9515" spans="78:141">
      <c r="BZ9515"/>
      <c r="CA9515"/>
      <c r="CB9515"/>
      <c r="CG9515" s="71"/>
      <c r="EK9515" s="160"/>
    </row>
    <row r="9516" spans="78:141">
      <c r="BZ9516"/>
      <c r="CA9516"/>
      <c r="CB9516"/>
      <c r="CG9516" s="71"/>
      <c r="EK9516" s="160"/>
    </row>
    <row r="9517" spans="78:141">
      <c r="BZ9517"/>
      <c r="CA9517"/>
      <c r="CB9517"/>
      <c r="CG9517" s="71"/>
      <c r="EK9517" s="160"/>
    </row>
    <row r="9518" spans="78:141">
      <c r="BZ9518"/>
      <c r="CA9518"/>
      <c r="CB9518"/>
      <c r="CG9518" s="71"/>
      <c r="EK9518" s="160"/>
    </row>
    <row r="9519" spans="78:141">
      <c r="BZ9519"/>
      <c r="CA9519"/>
      <c r="CB9519"/>
      <c r="CG9519" s="71"/>
      <c r="EK9519" s="160"/>
    </row>
    <row r="9520" spans="78:141">
      <c r="BZ9520"/>
      <c r="CA9520"/>
      <c r="CB9520"/>
      <c r="CG9520" s="71"/>
      <c r="EK9520" s="160"/>
    </row>
    <row r="9521" spans="78:141">
      <c r="BZ9521"/>
      <c r="CA9521"/>
      <c r="CB9521"/>
      <c r="CG9521" s="71"/>
      <c r="EK9521" s="160"/>
    </row>
    <row r="9522" spans="78:141">
      <c r="BZ9522"/>
      <c r="CA9522"/>
      <c r="CB9522"/>
      <c r="CG9522" s="71"/>
      <c r="EK9522" s="160"/>
    </row>
    <row r="9523" spans="78:141">
      <c r="BZ9523"/>
      <c r="CA9523"/>
      <c r="CB9523"/>
      <c r="CG9523" s="71"/>
      <c r="EK9523" s="160"/>
    </row>
    <row r="9524" spans="78:141">
      <c r="BZ9524"/>
      <c r="CA9524"/>
      <c r="CB9524"/>
      <c r="CG9524" s="71"/>
      <c r="EK9524" s="160"/>
    </row>
    <row r="9525" spans="78:141">
      <c r="BZ9525"/>
      <c r="CA9525"/>
      <c r="CB9525"/>
      <c r="CG9525" s="71"/>
      <c r="EK9525" s="160"/>
    </row>
    <row r="9526" spans="78:141">
      <c r="BZ9526"/>
      <c r="CA9526"/>
      <c r="CB9526"/>
      <c r="CG9526" s="71"/>
      <c r="EK9526" s="160"/>
    </row>
    <row r="9527" spans="78:141">
      <c r="BZ9527"/>
      <c r="CA9527"/>
      <c r="CB9527"/>
      <c r="CG9527" s="71"/>
      <c r="EK9527" s="160"/>
    </row>
    <row r="9528" spans="78:141">
      <c r="BZ9528"/>
      <c r="CA9528"/>
      <c r="CB9528"/>
      <c r="CG9528" s="71"/>
      <c r="EK9528" s="160"/>
    </row>
    <row r="9529" spans="78:141">
      <c r="BZ9529"/>
      <c r="CA9529"/>
      <c r="CB9529"/>
      <c r="CG9529" s="71"/>
      <c r="EK9529" s="160"/>
    </row>
    <row r="9530" spans="78:141">
      <c r="BZ9530"/>
      <c r="CA9530"/>
      <c r="CB9530"/>
      <c r="CG9530" s="71"/>
      <c r="EK9530" s="160"/>
    </row>
    <row r="9531" spans="78:141">
      <c r="BZ9531"/>
      <c r="CA9531"/>
      <c r="CB9531"/>
      <c r="CG9531" s="71"/>
      <c r="EK9531" s="160"/>
    </row>
    <row r="9532" spans="78:141">
      <c r="BZ9532"/>
      <c r="CA9532"/>
      <c r="CB9532"/>
      <c r="CG9532" s="71"/>
      <c r="EK9532" s="160"/>
    </row>
    <row r="9533" spans="78:141">
      <c r="BZ9533"/>
      <c r="CA9533"/>
      <c r="CB9533"/>
      <c r="CG9533" s="71"/>
      <c r="EK9533" s="160"/>
    </row>
    <row r="9534" spans="78:141">
      <c r="BZ9534"/>
      <c r="CA9534"/>
      <c r="CB9534"/>
      <c r="CG9534" s="71"/>
      <c r="EK9534" s="160"/>
    </row>
    <row r="9535" spans="78:141">
      <c r="BZ9535"/>
      <c r="CA9535"/>
      <c r="CB9535"/>
      <c r="CG9535" s="71"/>
      <c r="EK9535" s="160"/>
    </row>
    <row r="9536" spans="78:141">
      <c r="BZ9536"/>
      <c r="CA9536"/>
      <c r="CB9536"/>
      <c r="CG9536" s="71"/>
      <c r="EK9536" s="160"/>
    </row>
    <row r="9537" spans="78:141">
      <c r="BZ9537"/>
      <c r="CA9537"/>
      <c r="CB9537"/>
      <c r="CG9537" s="71"/>
      <c r="EK9537" s="160"/>
    </row>
    <row r="9538" spans="78:141">
      <c r="BZ9538"/>
      <c r="CA9538"/>
      <c r="CB9538"/>
      <c r="CG9538" s="71"/>
      <c r="EK9538" s="160"/>
    </row>
    <row r="9539" spans="78:141">
      <c r="BZ9539"/>
      <c r="CA9539"/>
      <c r="CB9539"/>
      <c r="CG9539" s="71"/>
      <c r="EK9539" s="160"/>
    </row>
    <row r="9540" spans="78:141">
      <c r="BZ9540"/>
      <c r="CA9540"/>
      <c r="CB9540"/>
      <c r="CG9540" s="71"/>
      <c r="EK9540" s="160"/>
    </row>
    <row r="9541" spans="78:141">
      <c r="BZ9541"/>
      <c r="CA9541"/>
      <c r="CB9541"/>
      <c r="CG9541" s="71"/>
      <c r="EK9541" s="160"/>
    </row>
    <row r="9542" spans="78:141">
      <c r="BZ9542"/>
      <c r="CA9542"/>
      <c r="CB9542"/>
      <c r="CG9542" s="71"/>
      <c r="EK9542" s="160"/>
    </row>
    <row r="9543" spans="78:141">
      <c r="BZ9543"/>
      <c r="CA9543"/>
      <c r="CB9543"/>
      <c r="CG9543" s="71"/>
      <c r="EK9543" s="160"/>
    </row>
    <row r="9544" spans="78:141">
      <c r="BZ9544"/>
      <c r="CA9544"/>
      <c r="CB9544"/>
      <c r="CG9544" s="71"/>
      <c r="EK9544" s="160"/>
    </row>
    <row r="9545" spans="78:141">
      <c r="BZ9545"/>
      <c r="CA9545"/>
      <c r="CB9545"/>
      <c r="CG9545" s="71"/>
      <c r="EK9545" s="160"/>
    </row>
    <row r="9546" spans="78:141">
      <c r="BZ9546"/>
      <c r="CA9546"/>
      <c r="CB9546"/>
      <c r="CG9546" s="71"/>
      <c r="EK9546" s="160"/>
    </row>
    <row r="9547" spans="78:141">
      <c r="BZ9547"/>
      <c r="CA9547"/>
      <c r="CB9547"/>
      <c r="CG9547" s="71"/>
      <c r="EK9547" s="160"/>
    </row>
    <row r="9548" spans="78:141">
      <c r="BZ9548"/>
      <c r="CA9548"/>
      <c r="CB9548"/>
      <c r="CG9548" s="71"/>
      <c r="EK9548" s="160"/>
    </row>
    <row r="9549" spans="78:141">
      <c r="BZ9549"/>
      <c r="CA9549"/>
      <c r="CB9549"/>
      <c r="CG9549" s="71"/>
      <c r="EK9549" s="160"/>
    </row>
    <row r="9550" spans="78:141">
      <c r="BZ9550"/>
      <c r="CA9550"/>
      <c r="CB9550"/>
      <c r="CG9550" s="71"/>
      <c r="EK9550" s="160"/>
    </row>
    <row r="9551" spans="78:141">
      <c r="BZ9551"/>
      <c r="CA9551"/>
      <c r="CB9551"/>
      <c r="CG9551" s="71"/>
      <c r="EK9551" s="160"/>
    </row>
    <row r="9552" spans="78:141">
      <c r="BZ9552"/>
      <c r="CA9552"/>
      <c r="CB9552"/>
      <c r="CG9552" s="71"/>
      <c r="EK9552" s="160"/>
    </row>
    <row r="9553" spans="78:141">
      <c r="BZ9553"/>
      <c r="CA9553"/>
      <c r="CB9553"/>
      <c r="CG9553" s="71"/>
      <c r="EK9553" s="160"/>
    </row>
    <row r="9554" spans="78:141">
      <c r="BZ9554"/>
      <c r="CA9554"/>
      <c r="CB9554"/>
      <c r="CG9554" s="71"/>
      <c r="EK9554" s="160"/>
    </row>
    <row r="9555" spans="78:141">
      <c r="BZ9555"/>
      <c r="CA9555"/>
      <c r="CB9555"/>
      <c r="CG9555" s="71"/>
      <c r="EK9555" s="160"/>
    </row>
    <row r="9556" spans="78:141">
      <c r="BZ9556"/>
      <c r="CA9556"/>
      <c r="CB9556"/>
      <c r="CG9556" s="71"/>
      <c r="EK9556" s="160"/>
    </row>
    <row r="9557" spans="78:141">
      <c r="BZ9557"/>
      <c r="CA9557"/>
      <c r="CB9557"/>
      <c r="CG9557" s="71"/>
      <c r="EK9557" s="160"/>
    </row>
    <row r="9558" spans="78:141">
      <c r="BZ9558"/>
      <c r="CA9558"/>
      <c r="CB9558"/>
      <c r="CG9558" s="71"/>
      <c r="EK9558" s="160"/>
    </row>
    <row r="9559" spans="78:141">
      <c r="BZ9559"/>
      <c r="CA9559"/>
      <c r="CB9559"/>
      <c r="CG9559" s="71"/>
      <c r="EK9559" s="160"/>
    </row>
    <row r="9560" spans="78:141">
      <c r="BZ9560"/>
      <c r="CA9560"/>
      <c r="CB9560"/>
      <c r="CG9560" s="71"/>
      <c r="EK9560" s="160"/>
    </row>
    <row r="9561" spans="78:141">
      <c r="BZ9561"/>
      <c r="CA9561"/>
      <c r="CB9561"/>
      <c r="CG9561" s="71"/>
      <c r="EK9561" s="160"/>
    </row>
    <row r="9562" spans="78:141">
      <c r="BZ9562"/>
      <c r="CA9562"/>
      <c r="CB9562"/>
      <c r="CG9562" s="71"/>
      <c r="EK9562" s="160"/>
    </row>
    <row r="9563" spans="78:141">
      <c r="BZ9563"/>
      <c r="CA9563"/>
      <c r="CB9563"/>
      <c r="CG9563" s="71"/>
      <c r="EK9563" s="160"/>
    </row>
    <row r="9564" spans="78:141">
      <c r="BZ9564"/>
      <c r="CA9564"/>
      <c r="CB9564"/>
      <c r="CG9564" s="71"/>
      <c r="EK9564" s="160"/>
    </row>
    <row r="9565" spans="78:141">
      <c r="BZ9565"/>
      <c r="CA9565"/>
      <c r="CB9565"/>
      <c r="CG9565" s="71"/>
      <c r="EK9565" s="160"/>
    </row>
    <row r="9566" spans="78:141">
      <c r="BZ9566"/>
      <c r="CA9566"/>
      <c r="CB9566"/>
      <c r="CG9566" s="71"/>
      <c r="EK9566" s="160"/>
    </row>
    <row r="9567" spans="78:141">
      <c r="BZ9567"/>
      <c r="CA9567"/>
      <c r="CB9567"/>
      <c r="CG9567" s="71"/>
      <c r="EK9567" s="160"/>
    </row>
    <row r="9568" spans="78:141">
      <c r="BZ9568"/>
      <c r="CA9568"/>
      <c r="CB9568"/>
      <c r="CG9568" s="71"/>
      <c r="EK9568" s="160"/>
    </row>
    <row r="9569" spans="78:141">
      <c r="BZ9569"/>
      <c r="CA9569"/>
      <c r="CB9569"/>
      <c r="CG9569" s="71"/>
      <c r="EK9569" s="160"/>
    </row>
    <row r="9570" spans="78:141">
      <c r="BZ9570"/>
      <c r="CA9570"/>
      <c r="CB9570"/>
      <c r="CG9570" s="71"/>
      <c r="EK9570" s="160"/>
    </row>
    <row r="9571" spans="78:141">
      <c r="BZ9571"/>
      <c r="CA9571"/>
      <c r="CB9571"/>
      <c r="CG9571" s="71"/>
      <c r="EK9571" s="160"/>
    </row>
    <row r="9572" spans="78:141">
      <c r="BZ9572"/>
      <c r="CA9572"/>
      <c r="CB9572"/>
      <c r="CG9572" s="71"/>
      <c r="EK9572" s="160"/>
    </row>
    <row r="9573" spans="78:141">
      <c r="BZ9573"/>
      <c r="CA9573"/>
      <c r="CB9573"/>
      <c r="CG9573" s="71"/>
      <c r="EK9573" s="160"/>
    </row>
    <row r="9574" spans="78:141">
      <c r="BZ9574"/>
      <c r="CA9574"/>
      <c r="CB9574"/>
      <c r="CG9574" s="71"/>
      <c r="EK9574" s="160"/>
    </row>
    <row r="9575" spans="78:141">
      <c r="BZ9575"/>
      <c r="CA9575"/>
      <c r="CB9575"/>
      <c r="CG9575" s="71"/>
      <c r="EK9575" s="160"/>
    </row>
    <row r="9576" spans="78:141">
      <c r="BZ9576"/>
      <c r="CA9576"/>
      <c r="CB9576"/>
      <c r="CG9576" s="71"/>
      <c r="EK9576" s="160"/>
    </row>
    <row r="9577" spans="78:141">
      <c r="BZ9577"/>
      <c r="CA9577"/>
      <c r="CB9577"/>
      <c r="CG9577" s="71"/>
      <c r="EK9577" s="160"/>
    </row>
    <row r="9578" spans="78:141">
      <c r="BZ9578"/>
      <c r="CA9578"/>
      <c r="CB9578"/>
      <c r="CG9578" s="71"/>
      <c r="EK9578" s="160"/>
    </row>
    <row r="9579" spans="78:141">
      <c r="BZ9579"/>
      <c r="CA9579"/>
      <c r="CB9579"/>
      <c r="CG9579" s="71"/>
      <c r="EK9579" s="160"/>
    </row>
    <row r="9580" spans="78:141">
      <c r="BZ9580"/>
      <c r="CA9580"/>
      <c r="CB9580"/>
      <c r="CG9580" s="71"/>
      <c r="EK9580" s="160"/>
    </row>
    <row r="9581" spans="78:141">
      <c r="BZ9581"/>
      <c r="CA9581"/>
      <c r="CB9581"/>
      <c r="CG9581" s="71"/>
      <c r="EK9581" s="160"/>
    </row>
    <row r="9582" spans="78:141">
      <c r="BZ9582"/>
      <c r="CA9582"/>
      <c r="CB9582"/>
      <c r="CG9582" s="71"/>
      <c r="EK9582" s="160"/>
    </row>
    <row r="9583" spans="78:141">
      <c r="BZ9583"/>
      <c r="CA9583"/>
      <c r="CB9583"/>
      <c r="CG9583" s="71"/>
      <c r="EK9583" s="160"/>
    </row>
    <row r="9584" spans="78:141">
      <c r="BZ9584"/>
      <c r="CA9584"/>
      <c r="CB9584"/>
      <c r="CG9584" s="71"/>
      <c r="EK9584" s="160"/>
    </row>
    <row r="9585" spans="78:141">
      <c r="BZ9585"/>
      <c r="CA9585"/>
      <c r="CB9585"/>
      <c r="CG9585" s="71"/>
      <c r="EK9585" s="160"/>
    </row>
    <row r="9586" spans="78:141">
      <c r="BZ9586"/>
      <c r="CA9586"/>
      <c r="CB9586"/>
      <c r="CG9586" s="71"/>
      <c r="EK9586" s="160"/>
    </row>
    <row r="9587" spans="78:141">
      <c r="BZ9587"/>
      <c r="CA9587"/>
      <c r="CB9587"/>
      <c r="CG9587" s="71"/>
      <c r="EK9587" s="160"/>
    </row>
    <row r="9588" spans="78:141">
      <c r="BZ9588"/>
      <c r="CA9588"/>
      <c r="CB9588"/>
      <c r="CG9588" s="71"/>
      <c r="EK9588" s="160"/>
    </row>
    <row r="9589" spans="78:141">
      <c r="BZ9589"/>
      <c r="CA9589"/>
      <c r="CB9589"/>
      <c r="CG9589" s="71"/>
      <c r="EK9589" s="160"/>
    </row>
    <row r="9590" spans="78:141">
      <c r="BZ9590"/>
      <c r="CA9590"/>
      <c r="CB9590"/>
      <c r="CG9590" s="71"/>
      <c r="EK9590" s="160"/>
    </row>
    <row r="9591" spans="78:141">
      <c r="BZ9591"/>
      <c r="CA9591"/>
      <c r="CB9591"/>
      <c r="CG9591" s="71"/>
      <c r="EK9591" s="160"/>
    </row>
    <row r="9592" spans="78:141">
      <c r="BZ9592"/>
      <c r="CA9592"/>
      <c r="CB9592"/>
      <c r="CG9592" s="71"/>
      <c r="EK9592" s="160"/>
    </row>
    <row r="9593" spans="78:141">
      <c r="BZ9593"/>
      <c r="CA9593"/>
      <c r="CB9593"/>
      <c r="CG9593" s="71"/>
      <c r="EK9593" s="160"/>
    </row>
    <row r="9594" spans="78:141">
      <c r="BZ9594"/>
      <c r="CA9594"/>
      <c r="CB9594"/>
      <c r="CG9594" s="71"/>
      <c r="EK9594" s="160"/>
    </row>
    <row r="9595" spans="78:141">
      <c r="BZ9595"/>
      <c r="CA9595"/>
      <c r="CB9595"/>
      <c r="CG9595" s="71"/>
      <c r="EK9595" s="160"/>
    </row>
    <row r="9596" spans="78:141">
      <c r="BZ9596"/>
      <c r="CA9596"/>
      <c r="CB9596"/>
      <c r="CG9596" s="71"/>
      <c r="EK9596" s="160"/>
    </row>
    <row r="9597" spans="78:141">
      <c r="BZ9597"/>
      <c r="CA9597"/>
      <c r="CB9597"/>
      <c r="CG9597" s="71"/>
      <c r="EK9597" s="160"/>
    </row>
    <row r="9598" spans="78:141">
      <c r="BZ9598"/>
      <c r="CA9598"/>
      <c r="CB9598"/>
      <c r="CG9598" s="71"/>
      <c r="EK9598" s="160"/>
    </row>
    <row r="9599" spans="78:141">
      <c r="BZ9599"/>
      <c r="CA9599"/>
      <c r="CB9599"/>
      <c r="CG9599" s="71"/>
      <c r="EK9599" s="160"/>
    </row>
    <row r="9600" spans="78:141">
      <c r="BZ9600"/>
      <c r="CA9600"/>
      <c r="CB9600"/>
      <c r="CG9600" s="71"/>
      <c r="EK9600" s="160"/>
    </row>
    <row r="9601" spans="78:141">
      <c r="BZ9601"/>
      <c r="CA9601"/>
      <c r="CB9601"/>
      <c r="CG9601" s="71"/>
      <c r="EK9601" s="160"/>
    </row>
    <row r="9602" spans="78:141">
      <c r="BZ9602"/>
      <c r="CA9602"/>
      <c r="CB9602"/>
      <c r="CG9602" s="71"/>
      <c r="EK9602" s="160"/>
    </row>
    <row r="9603" spans="78:141">
      <c r="BZ9603"/>
      <c r="CA9603"/>
      <c r="CB9603"/>
      <c r="CG9603" s="71"/>
      <c r="EK9603" s="160"/>
    </row>
    <row r="9604" spans="78:141">
      <c r="BZ9604"/>
      <c r="CA9604"/>
      <c r="CB9604"/>
      <c r="CG9604" s="71"/>
      <c r="EK9604" s="160"/>
    </row>
    <row r="9605" spans="78:141">
      <c r="BZ9605"/>
      <c r="CA9605"/>
      <c r="CB9605"/>
      <c r="CG9605" s="71"/>
      <c r="EK9605" s="160"/>
    </row>
    <row r="9606" spans="78:141">
      <c r="BZ9606"/>
      <c r="CA9606"/>
      <c r="CB9606"/>
      <c r="CG9606" s="71"/>
      <c r="EK9606" s="160"/>
    </row>
    <row r="9607" spans="78:141">
      <c r="BZ9607"/>
      <c r="CA9607"/>
      <c r="CB9607"/>
      <c r="CG9607" s="71"/>
      <c r="EK9607" s="160"/>
    </row>
    <row r="9608" spans="78:141">
      <c r="BZ9608"/>
      <c r="CA9608"/>
      <c r="CB9608"/>
      <c r="CG9608" s="71"/>
      <c r="EK9608" s="160"/>
    </row>
    <row r="9609" spans="78:141">
      <c r="BZ9609"/>
      <c r="CA9609"/>
      <c r="CB9609"/>
      <c r="CG9609" s="71"/>
      <c r="EK9609" s="160"/>
    </row>
    <row r="9610" spans="78:141">
      <c r="BZ9610"/>
      <c r="CA9610"/>
      <c r="CB9610"/>
      <c r="CG9610" s="71"/>
      <c r="EK9610" s="160"/>
    </row>
    <row r="9611" spans="78:141">
      <c r="BZ9611"/>
      <c r="CA9611"/>
      <c r="CB9611"/>
      <c r="CG9611" s="71"/>
      <c r="EK9611" s="160"/>
    </row>
    <row r="9612" spans="78:141">
      <c r="BZ9612"/>
      <c r="CA9612"/>
      <c r="CB9612"/>
      <c r="CG9612" s="71"/>
      <c r="EK9612" s="160"/>
    </row>
    <row r="9613" spans="78:141">
      <c r="BZ9613"/>
      <c r="CA9613"/>
      <c r="CB9613"/>
      <c r="CG9613" s="71"/>
      <c r="EK9613" s="160"/>
    </row>
    <row r="9614" spans="78:141">
      <c r="BZ9614"/>
      <c r="CA9614"/>
      <c r="CB9614"/>
      <c r="CG9614" s="71"/>
      <c r="EK9614" s="160"/>
    </row>
    <row r="9615" spans="78:141">
      <c r="BZ9615"/>
      <c r="CA9615"/>
      <c r="CB9615"/>
      <c r="CG9615" s="71"/>
      <c r="EK9615" s="160"/>
    </row>
    <row r="9616" spans="78:141">
      <c r="BZ9616"/>
      <c r="CA9616"/>
      <c r="CB9616"/>
      <c r="CG9616" s="71"/>
      <c r="EK9616" s="160"/>
    </row>
    <row r="9617" spans="78:141">
      <c r="BZ9617"/>
      <c r="CA9617"/>
      <c r="CB9617"/>
      <c r="CG9617" s="71"/>
      <c r="EK9617" s="160"/>
    </row>
    <row r="9618" spans="78:141">
      <c r="BZ9618"/>
      <c r="CA9618"/>
      <c r="CB9618"/>
      <c r="CG9618" s="71"/>
      <c r="EK9618" s="160"/>
    </row>
    <row r="9619" spans="78:141">
      <c r="BZ9619"/>
      <c r="CA9619"/>
      <c r="CB9619"/>
      <c r="CG9619" s="71"/>
      <c r="EK9619" s="160"/>
    </row>
    <row r="9620" spans="78:141">
      <c r="BZ9620"/>
      <c r="CA9620"/>
      <c r="CB9620"/>
      <c r="CG9620" s="71"/>
      <c r="EK9620" s="160"/>
    </row>
    <row r="9621" spans="78:141">
      <c r="BZ9621"/>
      <c r="CA9621"/>
      <c r="CB9621"/>
      <c r="CG9621" s="71"/>
      <c r="EK9621" s="160"/>
    </row>
    <row r="9622" spans="78:141">
      <c r="BZ9622"/>
      <c r="CA9622"/>
      <c r="CB9622"/>
      <c r="CG9622" s="71"/>
      <c r="EK9622" s="160"/>
    </row>
    <row r="9623" spans="78:141">
      <c r="BZ9623"/>
      <c r="CA9623"/>
      <c r="CB9623"/>
      <c r="CG9623" s="71"/>
      <c r="EK9623" s="160"/>
    </row>
    <row r="9624" spans="78:141">
      <c r="BZ9624"/>
      <c r="CA9624"/>
      <c r="CB9624"/>
      <c r="CG9624" s="71"/>
      <c r="EK9624" s="160"/>
    </row>
    <row r="9625" spans="78:141">
      <c r="BZ9625"/>
      <c r="CA9625"/>
      <c r="CB9625"/>
      <c r="CG9625" s="71"/>
      <c r="EK9625" s="160"/>
    </row>
    <row r="9626" spans="78:141">
      <c r="BZ9626"/>
      <c r="CA9626"/>
      <c r="CB9626"/>
      <c r="CG9626" s="71"/>
      <c r="EK9626" s="160"/>
    </row>
    <row r="9627" spans="78:141">
      <c r="BZ9627"/>
      <c r="CA9627"/>
      <c r="CB9627"/>
      <c r="CG9627" s="71"/>
      <c r="EK9627" s="160"/>
    </row>
    <row r="9628" spans="78:141">
      <c r="BZ9628"/>
      <c r="CA9628"/>
      <c r="CB9628"/>
      <c r="CG9628" s="71"/>
      <c r="EK9628" s="160"/>
    </row>
    <row r="9629" spans="78:141">
      <c r="BZ9629"/>
      <c r="CA9629"/>
      <c r="CB9629"/>
      <c r="CG9629" s="71"/>
      <c r="EK9629" s="160"/>
    </row>
    <row r="9630" spans="78:141">
      <c r="BZ9630"/>
      <c r="CA9630"/>
      <c r="CB9630"/>
      <c r="CG9630" s="71"/>
      <c r="EK9630" s="160"/>
    </row>
    <row r="9631" spans="78:141">
      <c r="BZ9631"/>
      <c r="CA9631"/>
      <c r="CB9631"/>
      <c r="CG9631" s="71"/>
      <c r="EK9631" s="160"/>
    </row>
    <row r="9632" spans="78:141">
      <c r="BZ9632"/>
      <c r="CA9632"/>
      <c r="CB9632"/>
      <c r="CG9632" s="71"/>
      <c r="EK9632" s="160"/>
    </row>
    <row r="9633" spans="78:141">
      <c r="BZ9633"/>
      <c r="CA9633"/>
      <c r="CB9633"/>
      <c r="CG9633" s="71"/>
      <c r="EK9633" s="160"/>
    </row>
    <row r="9634" spans="78:141">
      <c r="BZ9634"/>
      <c r="CA9634"/>
      <c r="CB9634"/>
      <c r="CG9634" s="71"/>
      <c r="EK9634" s="160"/>
    </row>
    <row r="9635" spans="78:141">
      <c r="BZ9635"/>
      <c r="CA9635"/>
      <c r="CB9635"/>
      <c r="CG9635" s="71"/>
      <c r="EK9635" s="160"/>
    </row>
    <row r="9636" spans="78:141">
      <c r="BZ9636"/>
      <c r="CA9636"/>
      <c r="CB9636"/>
      <c r="CG9636" s="71"/>
      <c r="EK9636" s="160"/>
    </row>
    <row r="9637" spans="78:141">
      <c r="BZ9637"/>
      <c r="CA9637"/>
      <c r="CB9637"/>
      <c r="CG9637" s="71"/>
      <c r="EK9637" s="160"/>
    </row>
    <row r="9638" spans="78:141">
      <c r="BZ9638"/>
      <c r="CA9638"/>
      <c r="CB9638"/>
      <c r="CG9638" s="71"/>
      <c r="EK9638" s="160"/>
    </row>
    <row r="9639" spans="78:141">
      <c r="BZ9639"/>
      <c r="CA9639"/>
      <c r="CB9639"/>
      <c r="CG9639" s="71"/>
      <c r="EK9639" s="160"/>
    </row>
    <row r="9640" spans="78:141">
      <c r="BZ9640"/>
      <c r="CA9640"/>
      <c r="CB9640"/>
      <c r="CG9640" s="71"/>
      <c r="EK9640" s="160"/>
    </row>
    <row r="9641" spans="78:141">
      <c r="BZ9641"/>
      <c r="CA9641"/>
      <c r="CB9641"/>
      <c r="CG9641" s="71"/>
      <c r="EK9641" s="160"/>
    </row>
    <row r="9642" spans="78:141">
      <c r="BZ9642"/>
      <c r="CA9642"/>
      <c r="CB9642"/>
      <c r="CG9642" s="71"/>
      <c r="EK9642" s="160"/>
    </row>
    <row r="9643" spans="78:141">
      <c r="BZ9643"/>
      <c r="CA9643"/>
      <c r="CB9643"/>
      <c r="CG9643" s="71"/>
      <c r="EK9643" s="160"/>
    </row>
    <row r="9644" spans="78:141">
      <c r="BZ9644"/>
      <c r="CA9644"/>
      <c r="CB9644"/>
      <c r="CG9644" s="71"/>
      <c r="EK9644" s="160"/>
    </row>
    <row r="9645" spans="78:141">
      <c r="BZ9645"/>
      <c r="CA9645"/>
      <c r="CB9645"/>
      <c r="CG9645" s="71"/>
      <c r="EK9645" s="160"/>
    </row>
    <row r="9646" spans="78:141">
      <c r="BZ9646"/>
      <c r="CA9646"/>
      <c r="CB9646"/>
      <c r="CG9646" s="71"/>
      <c r="EK9646" s="160"/>
    </row>
    <row r="9647" spans="78:141">
      <c r="BZ9647"/>
      <c r="CA9647"/>
      <c r="CB9647"/>
      <c r="CG9647" s="71"/>
      <c r="EK9647" s="160"/>
    </row>
    <row r="9648" spans="78:141">
      <c r="BZ9648"/>
      <c r="CA9648"/>
      <c r="CB9648"/>
      <c r="CG9648" s="71"/>
      <c r="EK9648" s="160"/>
    </row>
    <row r="9649" spans="78:141">
      <c r="BZ9649"/>
      <c r="CA9649"/>
      <c r="CB9649"/>
      <c r="CG9649" s="71"/>
      <c r="EK9649" s="160"/>
    </row>
    <row r="9650" spans="78:141">
      <c r="BZ9650"/>
      <c r="CA9650"/>
      <c r="CB9650"/>
      <c r="CG9650" s="71"/>
      <c r="EK9650" s="160"/>
    </row>
    <row r="9651" spans="78:141">
      <c r="BZ9651"/>
      <c r="CA9651"/>
      <c r="CB9651"/>
      <c r="CG9651" s="71"/>
      <c r="EK9651" s="160"/>
    </row>
    <row r="9652" spans="78:141">
      <c r="BZ9652"/>
      <c r="CA9652"/>
      <c r="CB9652"/>
      <c r="CG9652" s="71"/>
      <c r="EK9652" s="160"/>
    </row>
    <row r="9653" spans="78:141">
      <c r="BZ9653"/>
      <c r="CA9653"/>
      <c r="CB9653"/>
      <c r="CG9653" s="71"/>
      <c r="EK9653" s="160"/>
    </row>
    <row r="9654" spans="78:141">
      <c r="BZ9654"/>
      <c r="CA9654"/>
      <c r="CB9654"/>
      <c r="CG9654" s="71"/>
      <c r="EK9654" s="160"/>
    </row>
    <row r="9655" spans="78:141">
      <c r="BZ9655"/>
      <c r="CA9655"/>
      <c r="CB9655"/>
      <c r="CG9655" s="71"/>
      <c r="EK9655" s="160"/>
    </row>
    <row r="9656" spans="78:141">
      <c r="BZ9656"/>
      <c r="CA9656"/>
      <c r="CB9656"/>
      <c r="CG9656" s="71"/>
      <c r="EK9656" s="160"/>
    </row>
    <row r="9657" spans="78:141">
      <c r="BZ9657"/>
      <c r="CA9657"/>
      <c r="CB9657"/>
      <c r="CG9657" s="71"/>
      <c r="EK9657" s="160"/>
    </row>
    <row r="9658" spans="78:141">
      <c r="BZ9658"/>
      <c r="CA9658"/>
      <c r="CB9658"/>
      <c r="CG9658" s="71"/>
      <c r="EK9658" s="160"/>
    </row>
    <row r="9659" spans="78:141">
      <c r="BZ9659"/>
      <c r="CA9659"/>
      <c r="CB9659"/>
      <c r="CG9659" s="71"/>
      <c r="EK9659" s="160"/>
    </row>
    <row r="9660" spans="78:141">
      <c r="BZ9660"/>
      <c r="CA9660"/>
      <c r="CB9660"/>
      <c r="CG9660" s="71"/>
      <c r="EK9660" s="160"/>
    </row>
    <row r="9661" spans="78:141">
      <c r="BZ9661"/>
      <c r="CA9661"/>
      <c r="CB9661"/>
      <c r="CG9661" s="71"/>
      <c r="EK9661" s="160"/>
    </row>
    <row r="9662" spans="78:141">
      <c r="BZ9662"/>
      <c r="CA9662"/>
      <c r="CB9662"/>
      <c r="CG9662" s="71"/>
      <c r="EK9662" s="160"/>
    </row>
    <row r="9663" spans="78:141">
      <c r="BZ9663"/>
      <c r="CA9663"/>
      <c r="CB9663"/>
      <c r="CG9663" s="71"/>
      <c r="EK9663" s="160"/>
    </row>
    <row r="9664" spans="78:141">
      <c r="BZ9664"/>
      <c r="CA9664"/>
      <c r="CB9664"/>
      <c r="CG9664" s="71"/>
      <c r="EK9664" s="160"/>
    </row>
    <row r="9665" spans="78:141">
      <c r="BZ9665"/>
      <c r="CA9665"/>
      <c r="CB9665"/>
      <c r="CG9665" s="71"/>
      <c r="EK9665" s="160"/>
    </row>
    <row r="9666" spans="78:141">
      <c r="BZ9666"/>
      <c r="CA9666"/>
      <c r="CB9666"/>
      <c r="CG9666" s="71"/>
      <c r="EK9666" s="160"/>
    </row>
    <row r="9667" spans="78:141">
      <c r="BZ9667"/>
      <c r="CA9667"/>
      <c r="CB9667"/>
      <c r="CG9667" s="71"/>
      <c r="EK9667" s="160"/>
    </row>
    <row r="9668" spans="78:141">
      <c r="BZ9668"/>
      <c r="CA9668"/>
      <c r="CB9668"/>
      <c r="CG9668" s="71"/>
      <c r="EK9668" s="160"/>
    </row>
    <row r="9669" spans="78:141">
      <c r="BZ9669"/>
      <c r="CA9669"/>
      <c r="CB9669"/>
      <c r="CG9669" s="71"/>
      <c r="EK9669" s="160"/>
    </row>
    <row r="9670" spans="78:141">
      <c r="BZ9670"/>
      <c r="CA9670"/>
      <c r="CB9670"/>
      <c r="CG9670" s="71"/>
      <c r="EK9670" s="160"/>
    </row>
    <row r="9671" spans="78:141">
      <c r="BZ9671"/>
      <c r="CA9671"/>
      <c r="CB9671"/>
      <c r="CG9671" s="71"/>
      <c r="EK9671" s="160"/>
    </row>
    <row r="9672" spans="78:141">
      <c r="BZ9672"/>
      <c r="CA9672"/>
      <c r="CB9672"/>
      <c r="CG9672" s="71"/>
      <c r="EK9672" s="160"/>
    </row>
    <row r="9673" spans="78:141">
      <c r="BZ9673"/>
      <c r="CA9673"/>
      <c r="CB9673"/>
      <c r="CG9673" s="71"/>
      <c r="EJ9673" s="159"/>
      <c r="EK9673" s="160"/>
    </row>
    <row r="9674" spans="78:141">
      <c r="BZ9674"/>
      <c r="CA9674"/>
      <c r="CB9674"/>
      <c r="CG9674" s="71"/>
      <c r="EJ9674" s="159"/>
      <c r="EK9674" s="160"/>
    </row>
    <row r="9675" spans="78:141">
      <c r="BZ9675"/>
      <c r="CA9675"/>
      <c r="CB9675"/>
      <c r="CG9675" s="71"/>
      <c r="EJ9675" s="159"/>
      <c r="EK9675" s="160"/>
    </row>
    <row r="9676" spans="78:141">
      <c r="BZ9676"/>
      <c r="CA9676"/>
      <c r="CB9676"/>
      <c r="CG9676" s="71"/>
      <c r="EJ9676" s="159"/>
      <c r="EK9676" s="160"/>
    </row>
    <row r="9677" spans="78:141">
      <c r="BZ9677"/>
      <c r="CA9677"/>
      <c r="CB9677"/>
      <c r="CG9677" s="71"/>
      <c r="EJ9677" s="159"/>
      <c r="EK9677" s="160"/>
    </row>
    <row r="9678" spans="78:141">
      <c r="BZ9678"/>
      <c r="CA9678"/>
      <c r="CB9678"/>
      <c r="CG9678" s="71"/>
      <c r="EJ9678" s="159"/>
      <c r="EK9678" s="160"/>
    </row>
    <row r="9679" spans="78:141">
      <c r="BZ9679"/>
      <c r="CA9679"/>
      <c r="CB9679"/>
      <c r="CG9679" s="71"/>
      <c r="EJ9679" s="159"/>
      <c r="EK9679" s="160"/>
    </row>
    <row r="9680" spans="78:141">
      <c r="BZ9680"/>
      <c r="CA9680"/>
      <c r="CB9680"/>
      <c r="CG9680" s="71"/>
      <c r="EJ9680" s="159"/>
      <c r="EK9680" s="160"/>
    </row>
    <row r="9681" spans="78:141">
      <c r="BZ9681"/>
      <c r="CA9681"/>
      <c r="CB9681"/>
      <c r="CG9681" s="71"/>
      <c r="EJ9681" s="159"/>
      <c r="EK9681" s="160"/>
    </row>
    <row r="9682" spans="78:141">
      <c r="BZ9682"/>
      <c r="CA9682"/>
      <c r="CB9682"/>
      <c r="CG9682" s="71"/>
      <c r="EJ9682" s="159"/>
      <c r="EK9682" s="160"/>
    </row>
    <row r="9683" spans="78:141">
      <c r="BZ9683"/>
      <c r="CA9683"/>
      <c r="CB9683"/>
      <c r="CG9683" s="71"/>
      <c r="EJ9683" s="159"/>
      <c r="EK9683" s="160"/>
    </row>
    <row r="9684" spans="78:141">
      <c r="BZ9684"/>
      <c r="CA9684"/>
      <c r="CB9684"/>
      <c r="CG9684" s="71"/>
      <c r="EJ9684" s="159"/>
      <c r="EK9684" s="160"/>
    </row>
    <row r="9685" spans="78:141">
      <c r="BZ9685"/>
      <c r="CA9685"/>
      <c r="CB9685"/>
      <c r="CG9685" s="71"/>
      <c r="EJ9685" s="159"/>
      <c r="EK9685" s="160"/>
    </row>
    <row r="9686" spans="78:141">
      <c r="BZ9686"/>
      <c r="CA9686"/>
      <c r="CB9686"/>
      <c r="CG9686" s="71"/>
      <c r="EJ9686" s="159"/>
      <c r="EK9686" s="160"/>
    </row>
    <row r="9687" spans="78:141">
      <c r="BZ9687"/>
      <c r="CA9687"/>
      <c r="CB9687"/>
      <c r="CG9687" s="71"/>
      <c r="EJ9687" s="159"/>
      <c r="EK9687" s="160"/>
    </row>
    <row r="9688" spans="78:141">
      <c r="BZ9688"/>
      <c r="CA9688"/>
      <c r="CB9688"/>
      <c r="CG9688" s="71"/>
      <c r="EJ9688" s="159"/>
      <c r="EK9688" s="160"/>
    </row>
    <row r="9689" spans="78:141">
      <c r="BZ9689"/>
      <c r="CA9689"/>
      <c r="CB9689"/>
      <c r="CG9689" s="71"/>
      <c r="EJ9689" s="159"/>
      <c r="EK9689" s="160"/>
    </row>
    <row r="9690" spans="78:141">
      <c r="BZ9690"/>
      <c r="CA9690"/>
      <c r="CB9690"/>
      <c r="CG9690" s="71"/>
      <c r="EJ9690" s="159"/>
      <c r="EK9690" s="160"/>
    </row>
    <row r="9691" spans="78:141">
      <c r="BZ9691"/>
      <c r="CA9691"/>
      <c r="CB9691"/>
      <c r="CG9691" s="71"/>
      <c r="EJ9691" s="159"/>
      <c r="EK9691" s="160"/>
    </row>
    <row r="9692" spans="78:141">
      <c r="BZ9692"/>
      <c r="CA9692"/>
      <c r="CB9692"/>
      <c r="CG9692" s="71"/>
      <c r="EJ9692" s="159"/>
      <c r="EK9692" s="160"/>
    </row>
    <row r="9693" spans="78:141">
      <c r="BZ9693"/>
      <c r="CA9693"/>
      <c r="CB9693"/>
      <c r="CG9693" s="71"/>
      <c r="EJ9693" s="159"/>
      <c r="EK9693" s="160"/>
    </row>
    <row r="9694" spans="78:141">
      <c r="BZ9694"/>
      <c r="CA9694"/>
      <c r="CB9694"/>
      <c r="CG9694" s="71"/>
      <c r="EJ9694" s="159"/>
      <c r="EK9694" s="160"/>
    </row>
    <row r="9695" spans="78:141">
      <c r="BZ9695"/>
      <c r="CA9695"/>
      <c r="CB9695"/>
      <c r="CG9695" s="71"/>
      <c r="EJ9695" s="159"/>
      <c r="EK9695" s="160"/>
    </row>
    <row r="9696" spans="78:141">
      <c r="BZ9696"/>
      <c r="CA9696"/>
      <c r="CB9696"/>
      <c r="CG9696" s="71"/>
      <c r="EJ9696" s="159"/>
      <c r="EK9696" s="160"/>
    </row>
    <row r="9697" spans="78:141">
      <c r="BZ9697"/>
      <c r="CA9697"/>
      <c r="CB9697"/>
      <c r="CG9697" s="71"/>
      <c r="EJ9697" s="159"/>
      <c r="EK9697" s="160"/>
    </row>
    <row r="9698" spans="78:141">
      <c r="BZ9698"/>
      <c r="CA9698"/>
      <c r="CB9698"/>
      <c r="CG9698" s="71"/>
      <c r="EJ9698" s="159"/>
      <c r="EK9698" s="160"/>
    </row>
    <row r="9699" spans="78:141">
      <c r="BZ9699"/>
      <c r="CA9699"/>
      <c r="CB9699"/>
      <c r="CG9699" s="71"/>
      <c r="EJ9699" s="159"/>
      <c r="EK9699" s="160"/>
    </row>
    <row r="9700" spans="78:141">
      <c r="BZ9700"/>
      <c r="CA9700"/>
      <c r="CB9700"/>
      <c r="CG9700" s="71"/>
      <c r="EJ9700" s="159"/>
      <c r="EK9700" s="160"/>
    </row>
    <row r="9701" spans="78:141">
      <c r="BZ9701"/>
      <c r="CA9701"/>
      <c r="CB9701"/>
      <c r="CG9701" s="71"/>
      <c r="EJ9701" s="159"/>
      <c r="EK9701" s="160"/>
    </row>
    <row r="9702" spans="78:141">
      <c r="BZ9702"/>
      <c r="CA9702"/>
      <c r="CB9702"/>
      <c r="CG9702" s="71"/>
      <c r="EJ9702" s="159"/>
      <c r="EK9702" s="160"/>
    </row>
    <row r="9703" spans="78:141">
      <c r="BZ9703"/>
      <c r="CA9703"/>
      <c r="CB9703"/>
      <c r="CG9703" s="71"/>
      <c r="EJ9703" s="159"/>
      <c r="EK9703" s="160"/>
    </row>
    <row r="9704" spans="78:141">
      <c r="BZ9704"/>
      <c r="CA9704"/>
      <c r="CB9704"/>
      <c r="CG9704" s="71"/>
      <c r="EJ9704" s="159"/>
      <c r="EK9704" s="160"/>
    </row>
    <row r="9705" spans="78:141">
      <c r="BZ9705"/>
      <c r="CA9705"/>
      <c r="CB9705"/>
      <c r="CG9705" s="71"/>
      <c r="EJ9705" s="159"/>
      <c r="EK9705" s="160"/>
    </row>
    <row r="9706" spans="78:141">
      <c r="BZ9706"/>
      <c r="CA9706"/>
      <c r="CB9706"/>
      <c r="CG9706" s="71"/>
      <c r="EJ9706" s="159"/>
      <c r="EK9706" s="160"/>
    </row>
    <row r="9707" spans="78:141">
      <c r="BZ9707"/>
      <c r="CA9707"/>
      <c r="CB9707"/>
      <c r="CG9707" s="71"/>
      <c r="EJ9707" s="159"/>
      <c r="EK9707" s="160"/>
    </row>
    <row r="9708" spans="78:141">
      <c r="BZ9708"/>
      <c r="CA9708"/>
      <c r="CB9708"/>
      <c r="CG9708" s="71"/>
      <c r="EJ9708" s="159"/>
      <c r="EK9708" s="160"/>
    </row>
    <row r="9709" spans="78:141">
      <c r="BZ9709"/>
      <c r="CA9709"/>
      <c r="CB9709"/>
      <c r="CG9709" s="71"/>
      <c r="EJ9709" s="159"/>
      <c r="EK9709" s="160"/>
    </row>
    <row r="9710" spans="78:141">
      <c r="BZ9710"/>
      <c r="CA9710"/>
      <c r="CB9710"/>
      <c r="CG9710" s="71"/>
      <c r="EJ9710" s="159"/>
      <c r="EK9710" s="160"/>
    </row>
    <row r="9711" spans="78:141">
      <c r="BZ9711"/>
      <c r="CA9711"/>
      <c r="CB9711"/>
      <c r="CG9711" s="71"/>
      <c r="EJ9711" s="159"/>
      <c r="EK9711" s="160"/>
    </row>
    <row r="9712" spans="78:141">
      <c r="BZ9712"/>
      <c r="CA9712"/>
      <c r="CB9712"/>
      <c r="CG9712" s="71"/>
      <c r="EJ9712" s="159"/>
      <c r="EK9712" s="160"/>
    </row>
    <row r="9713" spans="78:141">
      <c r="BZ9713"/>
      <c r="CA9713"/>
      <c r="CB9713"/>
      <c r="CG9713" s="71"/>
      <c r="EJ9713" s="159"/>
      <c r="EK9713" s="160"/>
    </row>
    <row r="9714" spans="78:141">
      <c r="BZ9714"/>
      <c r="CA9714"/>
      <c r="CB9714"/>
      <c r="CG9714" s="71"/>
      <c r="EJ9714" s="159"/>
      <c r="EK9714" s="160"/>
    </row>
    <row r="9715" spans="78:141">
      <c r="BZ9715"/>
      <c r="CA9715"/>
      <c r="CB9715"/>
      <c r="CG9715" s="71"/>
      <c r="EJ9715" s="159"/>
      <c r="EK9715" s="160"/>
    </row>
    <row r="9716" spans="78:141">
      <c r="BZ9716"/>
      <c r="CA9716"/>
      <c r="CB9716"/>
      <c r="CG9716" s="71"/>
      <c r="EJ9716" s="159"/>
      <c r="EK9716" s="160"/>
    </row>
    <row r="9717" spans="78:141">
      <c r="BZ9717"/>
      <c r="CA9717"/>
      <c r="CB9717"/>
      <c r="CG9717" s="71"/>
      <c r="EJ9717" s="159"/>
      <c r="EK9717" s="160"/>
    </row>
    <row r="9718" spans="78:141">
      <c r="BZ9718"/>
      <c r="CA9718"/>
      <c r="CB9718"/>
      <c r="CG9718" s="71"/>
      <c r="EJ9718" s="159"/>
      <c r="EK9718" s="160"/>
    </row>
    <row r="9719" spans="78:141">
      <c r="BZ9719"/>
      <c r="CA9719"/>
      <c r="CB9719"/>
      <c r="CG9719" s="71"/>
      <c r="EJ9719" s="159"/>
      <c r="EK9719" s="160"/>
    </row>
    <row r="9720" spans="78:141">
      <c r="BZ9720"/>
      <c r="CA9720"/>
      <c r="CB9720"/>
      <c r="CG9720" s="71"/>
      <c r="EJ9720" s="159"/>
      <c r="EK9720" s="160"/>
    </row>
    <row r="9721" spans="78:141">
      <c r="BZ9721"/>
      <c r="CA9721"/>
      <c r="CB9721"/>
      <c r="CG9721" s="71"/>
      <c r="EJ9721" s="159"/>
      <c r="EK9721" s="160"/>
    </row>
    <row r="9722" spans="78:141">
      <c r="BZ9722"/>
      <c r="CA9722"/>
      <c r="CB9722"/>
      <c r="CG9722" s="71"/>
      <c r="EJ9722" s="159"/>
      <c r="EK9722" s="160"/>
    </row>
    <row r="9723" spans="78:141">
      <c r="BZ9723"/>
      <c r="CA9723"/>
      <c r="CB9723"/>
      <c r="CG9723" s="71"/>
      <c r="EJ9723" s="159"/>
      <c r="EK9723" s="160"/>
    </row>
    <row r="9724" spans="78:141">
      <c r="BZ9724"/>
      <c r="CA9724"/>
      <c r="CB9724"/>
      <c r="CG9724" s="71"/>
      <c r="EJ9724" s="159"/>
      <c r="EK9724" s="160"/>
    </row>
    <row r="9725" spans="78:141">
      <c r="BZ9725"/>
      <c r="CA9725"/>
      <c r="CB9725"/>
      <c r="CG9725" s="71"/>
      <c r="EJ9725" s="159"/>
      <c r="EK9725" s="160"/>
    </row>
    <row r="9726" spans="78:141">
      <c r="BZ9726"/>
      <c r="CA9726"/>
      <c r="CB9726"/>
      <c r="CG9726" s="71"/>
      <c r="EJ9726" s="159"/>
      <c r="EK9726" s="160"/>
    </row>
    <row r="9727" spans="78:141">
      <c r="BZ9727"/>
      <c r="CA9727"/>
      <c r="CB9727"/>
      <c r="CG9727" s="71"/>
      <c r="EJ9727" s="159"/>
      <c r="EK9727" s="160"/>
    </row>
    <row r="9728" spans="78:141">
      <c r="BZ9728"/>
      <c r="CA9728"/>
      <c r="CB9728"/>
      <c r="CG9728" s="71"/>
      <c r="EJ9728" s="159"/>
      <c r="EK9728" s="160"/>
    </row>
    <row r="9729" spans="78:141">
      <c r="BZ9729"/>
      <c r="CA9729"/>
      <c r="CB9729"/>
      <c r="CG9729" s="71"/>
      <c r="EJ9729" s="159"/>
      <c r="EK9729" s="160"/>
    </row>
    <row r="9730" spans="78:141">
      <c r="BZ9730"/>
      <c r="CA9730"/>
      <c r="CB9730"/>
      <c r="CG9730" s="71"/>
      <c r="EJ9730" s="159"/>
      <c r="EK9730" s="160"/>
    </row>
    <row r="9731" spans="78:141">
      <c r="BZ9731"/>
      <c r="CA9731"/>
      <c r="CB9731"/>
      <c r="CG9731" s="71"/>
      <c r="EJ9731" s="159"/>
      <c r="EK9731" s="160"/>
    </row>
    <row r="9732" spans="78:141">
      <c r="BZ9732"/>
      <c r="CA9732"/>
      <c r="CB9732"/>
      <c r="CG9732" s="71"/>
      <c r="EJ9732" s="159"/>
      <c r="EK9732" s="160"/>
    </row>
    <row r="9733" spans="78:141">
      <c r="BZ9733"/>
      <c r="CA9733"/>
      <c r="CB9733"/>
      <c r="CG9733" s="71"/>
      <c r="EJ9733" s="159"/>
      <c r="EK9733" s="160"/>
    </row>
    <row r="9734" spans="78:141">
      <c r="BZ9734"/>
      <c r="CA9734"/>
      <c r="CB9734"/>
      <c r="CG9734" s="71"/>
      <c r="EJ9734" s="159"/>
      <c r="EK9734" s="160"/>
    </row>
    <row r="9735" spans="78:141">
      <c r="BZ9735"/>
      <c r="CA9735"/>
      <c r="CB9735"/>
      <c r="CG9735" s="71"/>
      <c r="EJ9735" s="159"/>
      <c r="EK9735" s="160"/>
    </row>
    <row r="9736" spans="78:141">
      <c r="BZ9736"/>
      <c r="CA9736"/>
      <c r="CB9736"/>
      <c r="CG9736" s="71"/>
      <c r="EJ9736" s="159"/>
      <c r="EK9736" s="160"/>
    </row>
    <row r="9737" spans="78:141">
      <c r="BZ9737"/>
      <c r="CA9737"/>
      <c r="CB9737"/>
      <c r="CG9737" s="71"/>
      <c r="EJ9737" s="159"/>
      <c r="EK9737" s="160"/>
    </row>
    <row r="9738" spans="78:141">
      <c r="BZ9738"/>
      <c r="CA9738"/>
      <c r="CB9738"/>
      <c r="CG9738" s="71"/>
      <c r="EJ9738" s="159"/>
      <c r="EK9738" s="160"/>
    </row>
    <row r="9739" spans="78:141">
      <c r="BZ9739"/>
      <c r="CA9739"/>
      <c r="CB9739"/>
      <c r="CG9739" s="71"/>
      <c r="EJ9739" s="159"/>
      <c r="EK9739" s="160"/>
    </row>
    <row r="9740" spans="78:141">
      <c r="BZ9740"/>
      <c r="CA9740"/>
      <c r="CB9740"/>
      <c r="CG9740" s="71"/>
      <c r="EJ9740" s="159"/>
      <c r="EK9740" s="160"/>
    </row>
    <row r="9741" spans="78:141">
      <c r="BZ9741"/>
      <c r="CA9741"/>
      <c r="CB9741"/>
      <c r="CG9741" s="71"/>
      <c r="EJ9741" s="159"/>
      <c r="EK9741" s="160"/>
    </row>
    <row r="9742" spans="78:141">
      <c r="BZ9742"/>
      <c r="CA9742"/>
      <c r="CB9742"/>
      <c r="CG9742" s="71"/>
      <c r="EJ9742" s="159"/>
      <c r="EK9742" s="160"/>
    </row>
    <row r="9743" spans="78:141">
      <c r="BZ9743"/>
      <c r="CA9743"/>
      <c r="CB9743"/>
      <c r="CG9743" s="71"/>
      <c r="EJ9743" s="159"/>
      <c r="EK9743" s="160"/>
    </row>
    <row r="9744" spans="78:141">
      <c r="BZ9744"/>
      <c r="CA9744"/>
      <c r="CB9744"/>
      <c r="CG9744" s="71"/>
      <c r="EJ9744" s="159"/>
      <c r="EK9744" s="160"/>
    </row>
    <row r="9745" spans="78:141">
      <c r="BZ9745"/>
      <c r="CA9745"/>
      <c r="CB9745"/>
      <c r="CG9745" s="71"/>
      <c r="EJ9745" s="159"/>
      <c r="EK9745" s="160"/>
    </row>
    <row r="9746" spans="78:141">
      <c r="BZ9746"/>
      <c r="CA9746"/>
      <c r="CB9746"/>
      <c r="CG9746" s="71"/>
      <c r="EJ9746" s="159"/>
      <c r="EK9746" s="160"/>
    </row>
    <row r="9747" spans="78:141">
      <c r="BZ9747"/>
      <c r="CA9747"/>
      <c r="CB9747"/>
      <c r="CG9747" s="71"/>
      <c r="EJ9747" s="159"/>
      <c r="EK9747" s="160"/>
    </row>
    <row r="9748" spans="78:141">
      <c r="BZ9748"/>
      <c r="CA9748"/>
      <c r="CB9748"/>
      <c r="CG9748" s="71"/>
      <c r="EJ9748" s="159"/>
      <c r="EK9748" s="160"/>
    </row>
    <row r="9749" spans="78:141">
      <c r="BZ9749"/>
      <c r="CA9749"/>
      <c r="CB9749"/>
      <c r="CG9749" s="71"/>
      <c r="EJ9749" s="159"/>
      <c r="EK9749" s="160"/>
    </row>
    <row r="9750" spans="78:141">
      <c r="BZ9750"/>
      <c r="CA9750"/>
      <c r="CB9750"/>
      <c r="CG9750" s="71"/>
      <c r="EJ9750" s="159"/>
      <c r="EK9750" s="160"/>
    </row>
    <row r="9751" spans="78:141">
      <c r="BZ9751"/>
      <c r="CA9751"/>
      <c r="CB9751"/>
      <c r="CG9751" s="71"/>
      <c r="EJ9751" s="159"/>
      <c r="EK9751" s="160"/>
    </row>
    <row r="9752" spans="78:141">
      <c r="BZ9752"/>
      <c r="CA9752"/>
      <c r="CB9752"/>
      <c r="CG9752" s="71"/>
      <c r="EJ9752" s="159"/>
      <c r="EK9752" s="160"/>
    </row>
    <row r="9753" spans="78:141">
      <c r="BZ9753"/>
      <c r="CA9753"/>
      <c r="CB9753"/>
      <c r="CG9753" s="71"/>
      <c r="EJ9753" s="159"/>
      <c r="EK9753" s="160"/>
    </row>
    <row r="9754" spans="78:141">
      <c r="BZ9754"/>
      <c r="CA9754"/>
      <c r="CB9754"/>
      <c r="CG9754" s="71"/>
      <c r="EJ9754" s="159"/>
      <c r="EK9754" s="160"/>
    </row>
    <row r="9755" spans="78:141">
      <c r="BZ9755"/>
      <c r="CA9755"/>
      <c r="CB9755"/>
      <c r="CG9755" s="71"/>
      <c r="EJ9755" s="159"/>
      <c r="EK9755" s="160"/>
    </row>
    <row r="9756" spans="78:141">
      <c r="BZ9756"/>
      <c r="CA9756"/>
      <c r="CB9756"/>
      <c r="CG9756" s="71"/>
      <c r="EJ9756" s="159"/>
      <c r="EK9756" s="160"/>
    </row>
    <row r="9757" spans="78:141">
      <c r="BZ9757"/>
      <c r="CA9757"/>
      <c r="CB9757"/>
      <c r="CG9757" s="71"/>
      <c r="EJ9757" s="159"/>
      <c r="EK9757" s="160"/>
    </row>
    <row r="9758" spans="78:141">
      <c r="BZ9758"/>
      <c r="CA9758"/>
      <c r="CB9758"/>
      <c r="CG9758" s="71"/>
      <c r="EJ9758" s="159"/>
      <c r="EK9758" s="160"/>
    </row>
    <row r="9759" spans="78:141">
      <c r="BZ9759"/>
      <c r="CA9759"/>
      <c r="CB9759"/>
      <c r="CG9759" s="71"/>
      <c r="EJ9759" s="159"/>
      <c r="EK9759" s="160"/>
    </row>
    <row r="9760" spans="78:141">
      <c r="BZ9760"/>
      <c r="CA9760"/>
      <c r="CB9760"/>
      <c r="CG9760" s="71"/>
      <c r="EJ9760" s="159"/>
      <c r="EK9760" s="160"/>
    </row>
    <row r="9761" spans="78:141">
      <c r="BZ9761"/>
      <c r="CA9761"/>
      <c r="CB9761"/>
      <c r="CG9761" s="71"/>
      <c r="EJ9761" s="159"/>
      <c r="EK9761" s="160"/>
    </row>
    <row r="9762" spans="78:141">
      <c r="BZ9762"/>
      <c r="CA9762"/>
      <c r="CB9762"/>
      <c r="CG9762" s="71"/>
      <c r="EJ9762" s="159"/>
      <c r="EK9762" s="160"/>
    </row>
    <row r="9763" spans="78:141">
      <c r="BZ9763"/>
      <c r="CA9763"/>
      <c r="CB9763"/>
      <c r="CG9763" s="71"/>
      <c r="EJ9763" s="159"/>
      <c r="EK9763" s="160"/>
    </row>
    <row r="9764" spans="78:141">
      <c r="BZ9764"/>
      <c r="CA9764"/>
      <c r="CB9764"/>
      <c r="CG9764" s="71"/>
      <c r="EJ9764" s="159"/>
      <c r="EK9764" s="160"/>
    </row>
    <row r="9765" spans="78:141">
      <c r="BZ9765"/>
      <c r="CA9765"/>
      <c r="CB9765"/>
      <c r="CG9765" s="71"/>
      <c r="EJ9765" s="159"/>
      <c r="EK9765" s="160"/>
    </row>
    <row r="9766" spans="78:141">
      <c r="BZ9766"/>
      <c r="CA9766"/>
      <c r="CB9766"/>
      <c r="CG9766" s="71"/>
      <c r="EJ9766" s="159"/>
      <c r="EK9766" s="160"/>
    </row>
    <row r="9767" spans="78:141">
      <c r="BZ9767"/>
      <c r="CA9767"/>
      <c r="CB9767"/>
      <c r="CG9767" s="71"/>
      <c r="EJ9767" s="159"/>
      <c r="EK9767" s="160"/>
    </row>
    <row r="9768" spans="78:141">
      <c r="BZ9768"/>
      <c r="CA9768"/>
      <c r="CB9768"/>
      <c r="CG9768" s="71"/>
      <c r="EJ9768" s="159"/>
      <c r="EK9768" s="160"/>
    </row>
    <row r="9769" spans="78:141">
      <c r="BZ9769"/>
      <c r="CA9769"/>
      <c r="CB9769"/>
      <c r="CG9769" s="71"/>
      <c r="EJ9769" s="159"/>
      <c r="EK9769" s="160"/>
    </row>
    <row r="9770" spans="78:141">
      <c r="BZ9770"/>
      <c r="CA9770"/>
      <c r="CB9770"/>
      <c r="CG9770" s="71"/>
      <c r="EJ9770" s="159"/>
      <c r="EK9770" s="160"/>
    </row>
    <row r="9771" spans="78:141">
      <c r="BZ9771"/>
      <c r="CA9771"/>
      <c r="CB9771"/>
      <c r="CG9771" s="71"/>
      <c r="EJ9771" s="159"/>
      <c r="EK9771" s="160"/>
    </row>
    <row r="9772" spans="78:141">
      <c r="BZ9772"/>
      <c r="CA9772"/>
      <c r="CB9772"/>
      <c r="CG9772" s="71"/>
      <c r="EJ9772" s="159"/>
      <c r="EK9772" s="160"/>
    </row>
    <row r="9773" spans="78:141">
      <c r="BZ9773"/>
      <c r="CA9773"/>
      <c r="CB9773"/>
      <c r="CG9773" s="71"/>
      <c r="EJ9773" s="159"/>
      <c r="EK9773" s="160"/>
    </row>
    <row r="9774" spans="78:141">
      <c r="BZ9774"/>
      <c r="CA9774"/>
      <c r="CB9774"/>
      <c r="CG9774" s="71"/>
      <c r="EJ9774" s="159"/>
      <c r="EK9774" s="160"/>
    </row>
    <row r="9775" spans="78:141">
      <c r="BZ9775"/>
      <c r="CA9775"/>
      <c r="CB9775"/>
      <c r="CG9775" s="71"/>
      <c r="EJ9775" s="159"/>
      <c r="EK9775" s="160"/>
    </row>
    <row r="9776" spans="78:141">
      <c r="BZ9776"/>
      <c r="CA9776"/>
      <c r="CB9776"/>
      <c r="CG9776" s="71"/>
      <c r="EJ9776" s="159"/>
      <c r="EK9776" s="160"/>
    </row>
    <row r="9777" spans="78:141">
      <c r="BZ9777"/>
      <c r="CA9777"/>
      <c r="CB9777"/>
      <c r="CG9777" s="71"/>
      <c r="EJ9777" s="159"/>
      <c r="EK9777" s="160"/>
    </row>
    <row r="9778" spans="78:141">
      <c r="BZ9778"/>
      <c r="CA9778"/>
      <c r="CB9778"/>
      <c r="CG9778" s="71"/>
      <c r="EJ9778" s="159"/>
      <c r="EK9778" s="160"/>
    </row>
    <row r="9779" spans="78:141">
      <c r="BZ9779"/>
      <c r="CA9779"/>
      <c r="CB9779"/>
      <c r="CG9779" s="71"/>
      <c r="EJ9779" s="159"/>
      <c r="EK9779" s="160"/>
    </row>
    <row r="9780" spans="78:141">
      <c r="BZ9780"/>
      <c r="CA9780"/>
      <c r="CB9780"/>
      <c r="CG9780" s="71"/>
      <c r="EJ9780" s="159"/>
      <c r="EK9780" s="160"/>
    </row>
    <row r="9781" spans="78:141">
      <c r="BZ9781"/>
      <c r="CA9781"/>
      <c r="CB9781"/>
      <c r="CG9781" s="71"/>
      <c r="EJ9781" s="159"/>
      <c r="EK9781" s="160"/>
    </row>
    <row r="9782" spans="78:141">
      <c r="BZ9782"/>
      <c r="CA9782"/>
      <c r="CB9782"/>
      <c r="CG9782" s="71"/>
      <c r="EJ9782" s="159"/>
      <c r="EK9782" s="160"/>
    </row>
    <row r="9783" spans="78:141">
      <c r="BZ9783"/>
      <c r="CA9783"/>
      <c r="CB9783"/>
      <c r="CG9783" s="71"/>
      <c r="EJ9783" s="159"/>
      <c r="EK9783" s="160"/>
    </row>
    <row r="9784" spans="78:141">
      <c r="BZ9784"/>
      <c r="CA9784"/>
      <c r="CB9784"/>
      <c r="CG9784" s="71"/>
      <c r="EJ9784" s="159"/>
      <c r="EK9784" s="160"/>
    </row>
    <row r="9785" spans="78:141">
      <c r="BZ9785"/>
      <c r="CA9785"/>
      <c r="CB9785"/>
      <c r="CG9785" s="71"/>
      <c r="EJ9785" s="159"/>
      <c r="EK9785" s="160"/>
    </row>
    <row r="9786" spans="78:141">
      <c r="BZ9786"/>
      <c r="CA9786"/>
      <c r="CB9786"/>
      <c r="CG9786" s="71"/>
      <c r="EJ9786" s="159"/>
      <c r="EK9786" s="160"/>
    </row>
    <row r="9787" spans="78:141">
      <c r="BZ9787"/>
      <c r="CA9787"/>
      <c r="CB9787"/>
      <c r="CG9787" s="71"/>
      <c r="EJ9787" s="159"/>
      <c r="EK9787" s="160"/>
    </row>
    <row r="9788" spans="78:141">
      <c r="BZ9788"/>
      <c r="CA9788"/>
      <c r="CB9788"/>
      <c r="CG9788" s="71"/>
      <c r="EJ9788" s="159"/>
      <c r="EK9788" s="160"/>
    </row>
    <row r="9789" spans="78:141">
      <c r="BZ9789"/>
      <c r="CA9789"/>
      <c r="CB9789"/>
      <c r="CG9789" s="71"/>
      <c r="EJ9789" s="159"/>
      <c r="EK9789" s="160"/>
    </row>
    <row r="9790" spans="78:141">
      <c r="BZ9790"/>
      <c r="CA9790"/>
      <c r="CB9790"/>
      <c r="CG9790" s="71"/>
      <c r="EJ9790" s="159"/>
      <c r="EK9790" s="160"/>
    </row>
    <row r="9791" spans="78:141">
      <c r="BZ9791"/>
      <c r="CA9791"/>
      <c r="CB9791"/>
      <c r="CG9791" s="71"/>
      <c r="EJ9791" s="159"/>
      <c r="EK9791" s="160"/>
    </row>
    <row r="9792" spans="78:141">
      <c r="BZ9792"/>
      <c r="CA9792"/>
      <c r="CB9792"/>
      <c r="CG9792" s="71"/>
      <c r="EJ9792" s="159"/>
      <c r="EK9792" s="160"/>
    </row>
    <row r="9793" spans="78:141">
      <c r="BZ9793"/>
      <c r="CA9793"/>
      <c r="CB9793"/>
      <c r="CG9793" s="71"/>
      <c r="EJ9793" s="159"/>
      <c r="EK9793" s="160"/>
    </row>
    <row r="9794" spans="78:141">
      <c r="BZ9794"/>
      <c r="CA9794"/>
      <c r="CB9794"/>
      <c r="CG9794" s="71"/>
      <c r="EJ9794" s="159"/>
      <c r="EK9794" s="160"/>
    </row>
    <row r="9795" spans="78:141">
      <c r="BZ9795"/>
      <c r="CA9795"/>
      <c r="CB9795"/>
      <c r="CG9795" s="71"/>
      <c r="EJ9795" s="159"/>
      <c r="EK9795" s="160"/>
    </row>
    <row r="9796" spans="78:141">
      <c r="BZ9796"/>
      <c r="CA9796"/>
      <c r="CB9796"/>
      <c r="CG9796" s="71"/>
      <c r="EJ9796" s="159"/>
      <c r="EK9796" s="160"/>
    </row>
    <row r="9797" spans="78:141">
      <c r="BZ9797"/>
      <c r="CA9797"/>
      <c r="CB9797"/>
      <c r="CG9797" s="71"/>
      <c r="EJ9797" s="159"/>
      <c r="EK9797" s="160"/>
    </row>
    <row r="9798" spans="78:141">
      <c r="BZ9798"/>
      <c r="CA9798"/>
      <c r="CB9798"/>
      <c r="CG9798" s="71"/>
      <c r="EJ9798" s="159"/>
      <c r="EK9798" s="160"/>
    </row>
    <row r="9799" spans="78:141">
      <c r="BZ9799"/>
      <c r="CA9799"/>
      <c r="CB9799"/>
      <c r="CG9799" s="71"/>
      <c r="EJ9799" s="159"/>
      <c r="EK9799" s="160"/>
    </row>
    <row r="9800" spans="78:141">
      <c r="BZ9800"/>
      <c r="CA9800"/>
      <c r="CB9800"/>
      <c r="CG9800" s="71"/>
      <c r="EJ9800" s="159"/>
      <c r="EK9800" s="160"/>
    </row>
    <row r="9801" spans="78:141">
      <c r="BZ9801"/>
      <c r="CA9801"/>
      <c r="CB9801"/>
      <c r="CG9801" s="71"/>
      <c r="EJ9801" s="159"/>
      <c r="EK9801" s="160"/>
    </row>
    <row r="9802" spans="78:141">
      <c r="BZ9802"/>
      <c r="CA9802"/>
      <c r="CB9802"/>
      <c r="CG9802" s="71"/>
      <c r="EJ9802" s="159"/>
      <c r="EK9802" s="160"/>
    </row>
    <row r="9803" spans="78:141">
      <c r="BZ9803"/>
      <c r="CA9803"/>
      <c r="CB9803"/>
      <c r="CG9803" s="71"/>
      <c r="EJ9803" s="159"/>
      <c r="EK9803" s="160"/>
    </row>
    <row r="9804" spans="78:141">
      <c r="BZ9804"/>
      <c r="CA9804"/>
      <c r="CB9804"/>
      <c r="CG9804" s="71"/>
      <c r="EJ9804" s="159"/>
      <c r="EK9804" s="160"/>
    </row>
    <row r="9805" spans="78:141">
      <c r="BZ9805"/>
      <c r="CA9805"/>
      <c r="CB9805"/>
      <c r="CG9805" s="71"/>
      <c r="EJ9805" s="159"/>
      <c r="EK9805" s="160"/>
    </row>
    <row r="9806" spans="78:141">
      <c r="BZ9806"/>
      <c r="CA9806"/>
      <c r="CB9806"/>
      <c r="CG9806" s="71"/>
      <c r="EJ9806" s="159"/>
      <c r="EK9806" s="160"/>
    </row>
    <row r="9807" spans="78:141">
      <c r="BZ9807"/>
      <c r="CA9807"/>
      <c r="CB9807"/>
      <c r="CG9807" s="71"/>
      <c r="EJ9807" s="159"/>
      <c r="EK9807" s="160"/>
    </row>
    <row r="9808" spans="78:141">
      <c r="BZ9808"/>
      <c r="CA9808"/>
      <c r="CB9808"/>
      <c r="CG9808" s="71"/>
      <c r="EJ9808" s="159"/>
      <c r="EK9808" s="160"/>
    </row>
    <row r="9809" spans="78:141">
      <c r="BZ9809"/>
      <c r="CA9809"/>
      <c r="CB9809"/>
      <c r="CG9809" s="71"/>
      <c r="EJ9809" s="159"/>
      <c r="EK9809" s="160"/>
    </row>
    <row r="9810" spans="78:141">
      <c r="BZ9810"/>
      <c r="CA9810"/>
      <c r="CB9810"/>
      <c r="CG9810" s="71"/>
      <c r="EJ9810" s="159"/>
      <c r="EK9810" s="160"/>
    </row>
    <row r="9811" spans="78:141">
      <c r="BZ9811"/>
      <c r="CA9811"/>
      <c r="CB9811"/>
      <c r="CG9811" s="71"/>
      <c r="EJ9811" s="159"/>
      <c r="EK9811" s="160"/>
    </row>
    <row r="9812" spans="78:141">
      <c r="BZ9812"/>
      <c r="CA9812"/>
      <c r="CB9812"/>
      <c r="CG9812" s="71"/>
      <c r="EJ9812" s="159"/>
      <c r="EK9812" s="160"/>
    </row>
    <row r="9813" spans="78:141">
      <c r="BZ9813"/>
      <c r="CA9813"/>
      <c r="CB9813"/>
      <c r="CG9813" s="71"/>
      <c r="EJ9813" s="159"/>
      <c r="EK9813" s="160"/>
    </row>
    <row r="9814" spans="78:141">
      <c r="BZ9814"/>
      <c r="CA9814"/>
      <c r="CB9814"/>
      <c r="CG9814" s="71"/>
      <c r="EJ9814" s="159"/>
      <c r="EK9814" s="160"/>
    </row>
    <row r="9815" spans="78:141">
      <c r="BZ9815"/>
      <c r="CA9815"/>
      <c r="CB9815"/>
      <c r="CG9815" s="71"/>
      <c r="EJ9815" s="159"/>
      <c r="EK9815" s="160"/>
    </row>
    <row r="9816" spans="78:141">
      <c r="BZ9816"/>
      <c r="CA9816"/>
      <c r="CB9816"/>
      <c r="CG9816" s="71"/>
      <c r="EJ9816" s="159"/>
      <c r="EK9816" s="160"/>
    </row>
    <row r="9817" spans="78:141">
      <c r="BZ9817"/>
      <c r="CA9817"/>
      <c r="CB9817"/>
      <c r="CG9817" s="71"/>
      <c r="EJ9817" s="159"/>
      <c r="EK9817" s="160"/>
    </row>
    <row r="9818" spans="78:141">
      <c r="BZ9818"/>
      <c r="CA9818"/>
      <c r="CB9818"/>
      <c r="CG9818" s="71"/>
      <c r="EJ9818" s="159"/>
      <c r="EK9818" s="160"/>
    </row>
    <row r="9819" spans="78:141">
      <c r="BZ9819"/>
      <c r="CA9819"/>
      <c r="CB9819"/>
      <c r="CG9819" s="71"/>
      <c r="EJ9819" s="159"/>
      <c r="EK9819" s="160"/>
    </row>
    <row r="9820" spans="78:141">
      <c r="BZ9820"/>
      <c r="CA9820"/>
      <c r="CB9820"/>
      <c r="CG9820" s="71"/>
      <c r="EJ9820" s="159"/>
      <c r="EK9820" s="160"/>
    </row>
    <row r="9821" spans="78:141">
      <c r="BZ9821"/>
      <c r="CA9821"/>
      <c r="CB9821"/>
      <c r="CG9821" s="71"/>
      <c r="EJ9821" s="159"/>
      <c r="EK9821" s="160"/>
    </row>
    <row r="9822" spans="78:141">
      <c r="BZ9822"/>
      <c r="CA9822"/>
      <c r="CB9822"/>
      <c r="CG9822" s="71"/>
      <c r="EJ9822" s="159"/>
      <c r="EK9822" s="160"/>
    </row>
    <row r="9823" spans="78:141">
      <c r="BZ9823"/>
      <c r="CA9823"/>
      <c r="CB9823"/>
      <c r="CG9823" s="71"/>
      <c r="EJ9823" s="159"/>
      <c r="EK9823" s="160"/>
    </row>
    <row r="9824" spans="78:141">
      <c r="BZ9824"/>
      <c r="CA9824"/>
      <c r="CB9824"/>
      <c r="CG9824" s="71"/>
      <c r="EJ9824" s="159"/>
      <c r="EK9824" s="160"/>
    </row>
    <row r="9825" spans="78:141">
      <c r="BZ9825"/>
      <c r="CA9825"/>
      <c r="CB9825"/>
      <c r="CG9825" s="71"/>
      <c r="EJ9825" s="159"/>
      <c r="EK9825" s="160"/>
    </row>
    <row r="9826" spans="78:141">
      <c r="BZ9826"/>
      <c r="CA9826"/>
      <c r="CB9826"/>
      <c r="CG9826" s="71"/>
      <c r="EJ9826" s="159"/>
      <c r="EK9826" s="160"/>
    </row>
    <row r="9827" spans="78:141">
      <c r="BZ9827"/>
      <c r="CA9827"/>
      <c r="CB9827"/>
      <c r="CG9827" s="71"/>
      <c r="EJ9827" s="159"/>
      <c r="EK9827" s="160"/>
    </row>
    <row r="9828" spans="78:141">
      <c r="BZ9828"/>
      <c r="CA9828"/>
      <c r="CB9828"/>
      <c r="CG9828" s="71"/>
      <c r="EJ9828" s="159"/>
      <c r="EK9828" s="160"/>
    </row>
    <row r="9829" spans="78:141">
      <c r="BZ9829"/>
      <c r="CA9829"/>
      <c r="CB9829"/>
      <c r="CG9829" s="71"/>
      <c r="EJ9829" s="159"/>
      <c r="EK9829" s="160"/>
    </row>
    <row r="9830" spans="78:141">
      <c r="BZ9830"/>
      <c r="CA9830"/>
      <c r="CB9830"/>
      <c r="CG9830" s="71"/>
      <c r="EJ9830" s="159"/>
      <c r="EK9830" s="160"/>
    </row>
    <row r="9831" spans="78:141">
      <c r="BZ9831"/>
      <c r="CA9831"/>
      <c r="CB9831"/>
      <c r="CG9831" s="71"/>
      <c r="EJ9831" s="159"/>
      <c r="EK9831" s="160"/>
    </row>
    <row r="9832" spans="78:141">
      <c r="BZ9832"/>
      <c r="CA9832"/>
      <c r="CB9832"/>
      <c r="CG9832" s="71"/>
      <c r="EJ9832" s="159"/>
      <c r="EK9832" s="160"/>
    </row>
    <row r="9833" spans="78:141">
      <c r="BZ9833"/>
      <c r="CA9833"/>
      <c r="CB9833"/>
      <c r="CG9833" s="71"/>
      <c r="EJ9833" s="159"/>
      <c r="EK9833" s="160"/>
    </row>
    <row r="9834" spans="78:141">
      <c r="BZ9834"/>
      <c r="CA9834"/>
      <c r="CB9834"/>
      <c r="CG9834" s="71"/>
      <c r="EJ9834" s="159"/>
      <c r="EK9834" s="160"/>
    </row>
    <row r="9835" spans="78:141">
      <c r="BZ9835"/>
      <c r="CA9835"/>
      <c r="CB9835"/>
      <c r="CG9835" s="71"/>
      <c r="EJ9835" s="159"/>
      <c r="EK9835" s="160"/>
    </row>
    <row r="9836" spans="78:141">
      <c r="BZ9836"/>
      <c r="CA9836"/>
      <c r="CB9836"/>
      <c r="CG9836" s="71"/>
      <c r="EJ9836" s="159"/>
      <c r="EK9836" s="160"/>
    </row>
    <row r="9837" spans="78:141">
      <c r="BZ9837"/>
      <c r="CA9837"/>
      <c r="CB9837"/>
      <c r="CG9837" s="71"/>
      <c r="EJ9837" s="159"/>
      <c r="EK9837" s="160"/>
    </row>
    <row r="9838" spans="78:141">
      <c r="BZ9838"/>
      <c r="CA9838"/>
      <c r="CB9838"/>
      <c r="CG9838" s="71"/>
      <c r="EJ9838" s="159"/>
      <c r="EK9838" s="160"/>
    </row>
    <row r="9839" spans="78:141">
      <c r="BZ9839"/>
      <c r="CA9839"/>
      <c r="CB9839"/>
      <c r="CG9839" s="71"/>
      <c r="EJ9839" s="159"/>
      <c r="EK9839" s="160"/>
    </row>
    <row r="9840" spans="78:141">
      <c r="BZ9840"/>
      <c r="CA9840"/>
      <c r="CB9840"/>
      <c r="CG9840" s="71"/>
      <c r="EJ9840" s="159"/>
      <c r="EK9840" s="160"/>
    </row>
    <row r="9841" spans="78:141">
      <c r="BZ9841"/>
      <c r="CA9841"/>
      <c r="CB9841"/>
      <c r="CG9841" s="71"/>
      <c r="EJ9841" s="159"/>
      <c r="EK9841" s="160"/>
    </row>
    <row r="9842" spans="78:141">
      <c r="BZ9842"/>
      <c r="CA9842"/>
      <c r="CB9842"/>
      <c r="CG9842" s="71"/>
      <c r="EJ9842" s="159"/>
      <c r="EK9842" s="160"/>
    </row>
    <row r="9843" spans="78:141">
      <c r="BZ9843"/>
      <c r="CA9843"/>
      <c r="CB9843"/>
      <c r="CG9843" s="71"/>
      <c r="EJ9843" s="159"/>
      <c r="EK9843" s="160"/>
    </row>
    <row r="9844" spans="78:141">
      <c r="BZ9844"/>
      <c r="CA9844"/>
      <c r="CB9844"/>
      <c r="CG9844" s="71"/>
      <c r="EJ9844" s="159"/>
      <c r="EK9844" s="160"/>
    </row>
    <row r="9845" spans="78:141">
      <c r="BZ9845"/>
      <c r="CA9845"/>
      <c r="CB9845"/>
      <c r="CG9845" s="71"/>
      <c r="EJ9845" s="159"/>
      <c r="EK9845" s="160"/>
    </row>
    <row r="9846" spans="78:141">
      <c r="BZ9846"/>
      <c r="CA9846"/>
      <c r="CB9846"/>
      <c r="CG9846" s="71"/>
      <c r="EJ9846" s="159"/>
      <c r="EK9846" s="160"/>
    </row>
    <row r="9847" spans="78:141">
      <c r="BZ9847"/>
      <c r="CA9847"/>
      <c r="CB9847"/>
      <c r="CG9847" s="71"/>
      <c r="EJ9847" s="159"/>
      <c r="EK9847" s="160"/>
    </row>
    <row r="9848" spans="78:141">
      <c r="BZ9848"/>
      <c r="CA9848"/>
      <c r="CB9848"/>
      <c r="CG9848" s="71"/>
      <c r="EJ9848" s="159"/>
      <c r="EK9848" s="160"/>
    </row>
    <row r="9849" spans="78:141">
      <c r="BZ9849"/>
      <c r="CA9849"/>
      <c r="CB9849"/>
      <c r="CG9849" s="71"/>
      <c r="EJ9849" s="159"/>
      <c r="EK9849" s="160"/>
    </row>
    <row r="9850" spans="78:141">
      <c r="BZ9850"/>
      <c r="CA9850"/>
      <c r="CB9850"/>
      <c r="CG9850" s="71"/>
      <c r="EJ9850" s="159"/>
      <c r="EK9850" s="160"/>
    </row>
    <row r="9851" spans="78:141">
      <c r="BZ9851"/>
      <c r="CA9851"/>
      <c r="CB9851"/>
      <c r="CG9851" s="71"/>
      <c r="EJ9851" s="159"/>
      <c r="EK9851" s="160"/>
    </row>
    <row r="9852" spans="78:141">
      <c r="BZ9852"/>
      <c r="CA9852"/>
      <c r="CB9852"/>
      <c r="CG9852" s="71"/>
      <c r="EJ9852" s="159"/>
      <c r="EK9852" s="160"/>
    </row>
    <row r="9853" spans="78:141">
      <c r="BZ9853"/>
      <c r="CA9853"/>
      <c r="CB9853"/>
      <c r="CG9853" s="71"/>
      <c r="EJ9853" s="159"/>
      <c r="EK9853" s="160"/>
    </row>
    <row r="9854" spans="78:141">
      <c r="BZ9854"/>
      <c r="CA9854"/>
      <c r="CB9854"/>
      <c r="CG9854" s="71"/>
      <c r="EJ9854" s="159"/>
      <c r="EK9854" s="160"/>
    </row>
    <row r="9855" spans="78:141">
      <c r="BZ9855"/>
      <c r="CA9855"/>
      <c r="CB9855"/>
      <c r="CG9855" s="71"/>
      <c r="EJ9855" s="159"/>
      <c r="EK9855" s="160"/>
    </row>
    <row r="9856" spans="78:141">
      <c r="BZ9856"/>
      <c r="CA9856"/>
      <c r="CB9856"/>
      <c r="CG9856" s="71"/>
      <c r="EJ9856" s="159"/>
      <c r="EK9856" s="160"/>
    </row>
    <row r="9857" spans="78:141">
      <c r="BZ9857"/>
      <c r="CA9857"/>
      <c r="CB9857"/>
      <c r="CG9857" s="71"/>
      <c r="EJ9857" s="159"/>
      <c r="EK9857" s="160"/>
    </row>
    <row r="9858" spans="78:141">
      <c r="BZ9858"/>
      <c r="CA9858"/>
      <c r="CB9858"/>
      <c r="CG9858" s="71"/>
      <c r="EJ9858" s="159"/>
      <c r="EK9858" s="160"/>
    </row>
    <row r="9859" spans="78:141">
      <c r="BZ9859"/>
      <c r="CA9859"/>
      <c r="CB9859"/>
      <c r="CG9859" s="71"/>
      <c r="EJ9859" s="159"/>
      <c r="EK9859" s="160"/>
    </row>
    <row r="9860" spans="78:141">
      <c r="BZ9860"/>
      <c r="CA9860"/>
      <c r="CB9860"/>
      <c r="CG9860" s="71"/>
      <c r="EJ9860" s="159"/>
      <c r="EK9860" s="160"/>
    </row>
    <row r="9861" spans="78:141">
      <c r="BZ9861"/>
      <c r="CA9861"/>
      <c r="CB9861"/>
      <c r="CG9861" s="71"/>
      <c r="EJ9861" s="159"/>
      <c r="EK9861" s="160"/>
    </row>
    <row r="9862" spans="78:141">
      <c r="BZ9862"/>
      <c r="CA9862"/>
      <c r="CB9862"/>
      <c r="CG9862" s="71"/>
      <c r="EJ9862" s="159"/>
      <c r="EK9862" s="160"/>
    </row>
    <row r="9863" spans="78:141">
      <c r="BZ9863"/>
      <c r="CA9863"/>
      <c r="CB9863"/>
      <c r="CG9863" s="71"/>
      <c r="EJ9863" s="159"/>
      <c r="EK9863" s="160"/>
    </row>
    <row r="9864" spans="78:141">
      <c r="BZ9864"/>
      <c r="CA9864"/>
      <c r="CB9864"/>
      <c r="CG9864" s="71"/>
      <c r="EJ9864" s="159"/>
      <c r="EK9864" s="160"/>
    </row>
    <row r="9865" spans="78:141">
      <c r="BZ9865"/>
      <c r="CA9865"/>
      <c r="CB9865"/>
      <c r="CG9865" s="71"/>
      <c r="EJ9865" s="159"/>
      <c r="EK9865" s="160"/>
    </row>
    <row r="9866" spans="78:141">
      <c r="BZ9866"/>
      <c r="CA9866"/>
      <c r="CB9866"/>
      <c r="CG9866" s="71"/>
      <c r="EJ9866" s="159"/>
      <c r="EK9866" s="160"/>
    </row>
    <row r="9867" spans="78:141">
      <c r="BZ9867"/>
      <c r="CA9867"/>
      <c r="CB9867"/>
      <c r="CG9867" s="71"/>
      <c r="EJ9867" s="159"/>
      <c r="EK9867" s="160"/>
    </row>
    <row r="9868" spans="78:141">
      <c r="BZ9868"/>
      <c r="CA9868"/>
      <c r="CB9868"/>
      <c r="CG9868" s="71"/>
      <c r="EJ9868" s="159"/>
      <c r="EK9868" s="160"/>
    </row>
    <row r="9869" spans="78:141">
      <c r="BZ9869"/>
      <c r="CA9869"/>
      <c r="CB9869"/>
      <c r="CG9869" s="71"/>
      <c r="EJ9869" s="159"/>
      <c r="EK9869" s="160"/>
    </row>
    <row r="9870" spans="78:141">
      <c r="BZ9870"/>
      <c r="CA9870"/>
      <c r="CB9870"/>
      <c r="CG9870" s="71"/>
      <c r="EJ9870" s="159"/>
      <c r="EK9870" s="160"/>
    </row>
    <row r="9871" spans="78:141">
      <c r="BZ9871"/>
      <c r="CA9871"/>
      <c r="CB9871"/>
      <c r="CG9871" s="71"/>
      <c r="EJ9871" s="159"/>
      <c r="EK9871" s="160"/>
    </row>
    <row r="9872" spans="78:141">
      <c r="BZ9872"/>
      <c r="CA9872"/>
      <c r="CB9872"/>
      <c r="CG9872" s="71"/>
      <c r="EJ9872" s="159"/>
      <c r="EK9872" s="160"/>
    </row>
    <row r="9873" spans="78:141">
      <c r="BZ9873"/>
      <c r="CA9873"/>
      <c r="CB9873"/>
      <c r="CG9873" s="71"/>
      <c r="EJ9873" s="159"/>
      <c r="EK9873" s="160"/>
    </row>
    <row r="9874" spans="78:141">
      <c r="BZ9874"/>
      <c r="CA9874"/>
      <c r="CB9874"/>
      <c r="CG9874" s="71"/>
      <c r="EJ9874" s="159"/>
      <c r="EK9874" s="160"/>
    </row>
    <row r="9875" spans="78:141">
      <c r="BZ9875"/>
      <c r="CA9875"/>
      <c r="CB9875"/>
      <c r="CG9875" s="71"/>
      <c r="EJ9875" s="159"/>
      <c r="EK9875" s="160"/>
    </row>
    <row r="9876" spans="78:141">
      <c r="BZ9876"/>
      <c r="CA9876"/>
      <c r="CB9876"/>
      <c r="CG9876" s="71"/>
      <c r="EJ9876" s="159"/>
      <c r="EK9876" s="160"/>
    </row>
    <row r="9877" spans="78:141">
      <c r="BZ9877"/>
      <c r="CA9877"/>
      <c r="CB9877"/>
      <c r="CG9877" s="71"/>
      <c r="EJ9877" s="159"/>
      <c r="EK9877" s="160"/>
    </row>
    <row r="9878" spans="78:141">
      <c r="BZ9878"/>
      <c r="CA9878"/>
      <c r="CB9878"/>
      <c r="CG9878" s="71"/>
      <c r="EJ9878" s="159"/>
      <c r="EK9878" s="160"/>
    </row>
    <row r="9879" spans="78:141">
      <c r="BZ9879"/>
      <c r="CA9879"/>
      <c r="CB9879"/>
      <c r="CG9879" s="71"/>
      <c r="EJ9879" s="159"/>
      <c r="EK9879" s="160"/>
    </row>
    <row r="9880" spans="78:141">
      <c r="BZ9880"/>
      <c r="CA9880"/>
      <c r="CB9880"/>
      <c r="CG9880" s="71"/>
      <c r="EJ9880" s="159"/>
      <c r="EK9880" s="160"/>
    </row>
    <row r="9881" spans="78:141">
      <c r="BZ9881"/>
      <c r="CA9881"/>
      <c r="CB9881"/>
      <c r="CG9881" s="71"/>
      <c r="EJ9881" s="159"/>
      <c r="EK9881" s="160"/>
    </row>
    <row r="9882" spans="78:141">
      <c r="BZ9882"/>
      <c r="CA9882"/>
      <c r="CB9882"/>
      <c r="CG9882" s="71"/>
      <c r="EJ9882" s="159"/>
      <c r="EK9882" s="160"/>
    </row>
    <row r="9883" spans="78:141">
      <c r="BZ9883"/>
      <c r="CA9883"/>
      <c r="CB9883"/>
      <c r="CG9883" s="71"/>
      <c r="EJ9883" s="159"/>
      <c r="EK9883" s="160"/>
    </row>
    <row r="9884" spans="78:141">
      <c r="BZ9884"/>
      <c r="CA9884"/>
      <c r="CB9884"/>
      <c r="CG9884" s="71"/>
      <c r="EJ9884" s="159"/>
      <c r="EK9884" s="160"/>
    </row>
    <row r="9885" spans="78:141">
      <c r="BZ9885"/>
      <c r="CA9885"/>
      <c r="CB9885"/>
      <c r="CG9885" s="71"/>
      <c r="EJ9885" s="159"/>
      <c r="EK9885" s="160"/>
    </row>
    <row r="9886" spans="78:141">
      <c r="BZ9886"/>
      <c r="CA9886"/>
      <c r="CB9886"/>
      <c r="CG9886" s="71"/>
      <c r="EJ9886" s="159"/>
      <c r="EK9886" s="160"/>
    </row>
    <row r="9887" spans="78:141">
      <c r="BZ9887"/>
      <c r="CA9887"/>
      <c r="CB9887"/>
      <c r="CG9887" s="71"/>
      <c r="EJ9887" s="159"/>
      <c r="EK9887" s="160"/>
    </row>
    <row r="9888" spans="78:141">
      <c r="BZ9888"/>
      <c r="CA9888"/>
      <c r="CB9888"/>
      <c r="CG9888" s="71"/>
      <c r="EJ9888" s="159"/>
      <c r="EK9888" s="160"/>
    </row>
    <row r="9889" spans="78:141">
      <c r="BZ9889"/>
      <c r="CA9889"/>
      <c r="CB9889"/>
      <c r="CG9889" s="71"/>
      <c r="EJ9889" s="159"/>
      <c r="EK9889" s="160"/>
    </row>
    <row r="9890" spans="78:141">
      <c r="BZ9890"/>
      <c r="CA9890"/>
      <c r="CB9890"/>
      <c r="CG9890" s="71"/>
      <c r="EJ9890" s="159"/>
      <c r="EK9890" s="160"/>
    </row>
    <row r="9891" spans="78:141">
      <c r="BZ9891"/>
      <c r="CA9891"/>
      <c r="CB9891"/>
      <c r="CG9891" s="71"/>
      <c r="EJ9891" s="159"/>
      <c r="EK9891" s="160"/>
    </row>
    <row r="9892" spans="78:141">
      <c r="BZ9892"/>
      <c r="CA9892"/>
      <c r="CB9892"/>
      <c r="CG9892" s="71"/>
      <c r="EJ9892" s="159"/>
      <c r="EK9892" s="160"/>
    </row>
    <row r="9893" spans="78:141">
      <c r="BZ9893"/>
      <c r="CA9893"/>
      <c r="CB9893"/>
      <c r="CG9893" s="71"/>
      <c r="EJ9893" s="159"/>
      <c r="EK9893" s="160"/>
    </row>
    <row r="9894" spans="78:141">
      <c r="BZ9894"/>
      <c r="CA9894"/>
      <c r="CB9894"/>
      <c r="CG9894" s="71"/>
      <c r="EJ9894" s="159"/>
      <c r="EK9894" s="160"/>
    </row>
    <row r="9895" spans="78:141">
      <c r="BZ9895"/>
      <c r="CA9895"/>
      <c r="CB9895"/>
      <c r="CG9895" s="71"/>
      <c r="EJ9895" s="159"/>
      <c r="EK9895" s="160"/>
    </row>
    <row r="9896" spans="78:141">
      <c r="BZ9896"/>
      <c r="CA9896"/>
      <c r="CB9896"/>
      <c r="CG9896" s="71"/>
      <c r="EJ9896" s="159"/>
      <c r="EK9896" s="160"/>
    </row>
    <row r="9897" spans="78:141">
      <c r="BZ9897"/>
      <c r="CA9897"/>
      <c r="CB9897"/>
      <c r="CG9897" s="71"/>
      <c r="EJ9897" s="159"/>
      <c r="EK9897" s="160"/>
    </row>
    <row r="9898" spans="78:141">
      <c r="BZ9898"/>
      <c r="CA9898"/>
      <c r="CB9898"/>
      <c r="CG9898" s="71"/>
      <c r="EJ9898" s="159"/>
      <c r="EK9898" s="160"/>
    </row>
    <row r="9899" spans="78:141">
      <c r="BZ9899"/>
      <c r="CA9899"/>
      <c r="CB9899"/>
      <c r="CG9899" s="71"/>
      <c r="EJ9899" s="159"/>
      <c r="EK9899" s="160"/>
    </row>
    <row r="9900" spans="78:141">
      <c r="BZ9900"/>
      <c r="CA9900"/>
      <c r="CB9900"/>
      <c r="CG9900" s="71"/>
      <c r="EJ9900" s="159"/>
      <c r="EK9900" s="160"/>
    </row>
    <row r="9901" spans="78:141">
      <c r="BZ9901"/>
      <c r="CA9901"/>
      <c r="CB9901"/>
      <c r="CG9901" s="71"/>
      <c r="EJ9901" s="159"/>
      <c r="EK9901" s="160"/>
    </row>
    <row r="9902" spans="78:141">
      <c r="BZ9902"/>
      <c r="CA9902"/>
      <c r="CB9902"/>
      <c r="CG9902" s="71"/>
      <c r="EJ9902" s="159"/>
      <c r="EK9902" s="160"/>
    </row>
    <row r="9903" spans="78:141">
      <c r="BZ9903"/>
      <c r="CA9903"/>
      <c r="CB9903"/>
      <c r="CG9903" s="71"/>
      <c r="EJ9903" s="159"/>
      <c r="EK9903" s="160"/>
    </row>
    <row r="9904" spans="78:141">
      <c r="BZ9904"/>
      <c r="CA9904"/>
      <c r="CB9904"/>
      <c r="CG9904" s="71"/>
      <c r="EJ9904" s="159"/>
      <c r="EK9904" s="160"/>
    </row>
    <row r="9905" spans="78:141">
      <c r="BZ9905"/>
      <c r="CA9905"/>
      <c r="CB9905"/>
      <c r="CG9905" s="71"/>
      <c r="EJ9905" s="159"/>
      <c r="EK9905" s="160"/>
    </row>
    <row r="9906" spans="78:141">
      <c r="BZ9906"/>
      <c r="CA9906"/>
      <c r="CB9906"/>
      <c r="CG9906" s="71"/>
      <c r="EJ9906" s="159"/>
      <c r="EK9906" s="160"/>
    </row>
    <row r="9907" spans="78:141">
      <c r="BZ9907"/>
      <c r="CA9907"/>
      <c r="CB9907"/>
      <c r="CG9907" s="71"/>
      <c r="EJ9907" s="159"/>
      <c r="EK9907" s="160"/>
    </row>
    <row r="9908" spans="78:141">
      <c r="BZ9908"/>
      <c r="CA9908"/>
      <c r="CB9908"/>
      <c r="CG9908" s="71"/>
      <c r="EJ9908" s="159"/>
      <c r="EK9908" s="160"/>
    </row>
    <row r="9909" spans="78:141">
      <c r="BZ9909"/>
      <c r="CA9909"/>
      <c r="CB9909"/>
      <c r="CG9909" s="71"/>
      <c r="EJ9909" s="159"/>
      <c r="EK9909" s="160"/>
    </row>
    <row r="9910" spans="78:141">
      <c r="BZ9910"/>
      <c r="CA9910"/>
      <c r="CB9910"/>
      <c r="CG9910" s="71"/>
      <c r="EJ9910" s="159"/>
      <c r="EK9910" s="160"/>
    </row>
    <row r="9911" spans="78:141">
      <c r="BZ9911"/>
      <c r="CA9911"/>
      <c r="CB9911"/>
      <c r="CG9911" s="71"/>
      <c r="EJ9911" s="159"/>
      <c r="EK9911" s="160"/>
    </row>
    <row r="9912" spans="78:141">
      <c r="BZ9912"/>
      <c r="CA9912"/>
      <c r="CB9912"/>
      <c r="CG9912" s="71"/>
      <c r="EJ9912" s="159"/>
      <c r="EK9912" s="160"/>
    </row>
    <row r="9913" spans="78:141">
      <c r="BZ9913"/>
      <c r="CA9913"/>
      <c r="CB9913"/>
      <c r="CG9913" s="71"/>
      <c r="EJ9913" s="159"/>
      <c r="EK9913" s="160"/>
    </row>
    <row r="9914" spans="78:141">
      <c r="BZ9914"/>
      <c r="CA9914"/>
      <c r="CB9914"/>
      <c r="CG9914" s="71"/>
      <c r="EJ9914" s="159"/>
      <c r="EK9914" s="160"/>
    </row>
    <row r="9915" spans="78:141">
      <c r="BZ9915"/>
      <c r="CA9915"/>
      <c r="CB9915"/>
      <c r="CG9915" s="71"/>
      <c r="EJ9915" s="159"/>
      <c r="EK9915" s="160"/>
    </row>
    <row r="9916" spans="78:141">
      <c r="BZ9916"/>
      <c r="CA9916"/>
      <c r="CB9916"/>
      <c r="CG9916" s="71"/>
      <c r="EJ9916" s="159"/>
      <c r="EK9916" s="160"/>
    </row>
    <row r="9917" spans="78:141">
      <c r="BZ9917"/>
      <c r="CA9917"/>
      <c r="CB9917"/>
      <c r="CG9917" s="71"/>
      <c r="EJ9917" s="159"/>
      <c r="EK9917" s="160"/>
    </row>
    <row r="9918" spans="78:141">
      <c r="BZ9918"/>
      <c r="CA9918"/>
      <c r="CB9918"/>
      <c r="CG9918" s="71"/>
      <c r="EJ9918" s="159"/>
      <c r="EK9918" s="160"/>
    </row>
    <row r="9919" spans="78:141">
      <c r="BZ9919"/>
      <c r="CA9919"/>
      <c r="CB9919"/>
      <c r="CG9919" s="71"/>
      <c r="EJ9919" s="159"/>
      <c r="EK9919" s="160"/>
    </row>
    <row r="9920" spans="78:141">
      <c r="BZ9920"/>
      <c r="CA9920"/>
      <c r="CB9920"/>
      <c r="CG9920" s="71"/>
      <c r="EJ9920" s="159"/>
      <c r="EK9920" s="160"/>
    </row>
    <row r="9921" spans="78:141">
      <c r="BZ9921"/>
      <c r="CA9921"/>
      <c r="CB9921"/>
      <c r="CG9921" s="71"/>
      <c r="EJ9921" s="159"/>
      <c r="EK9921" s="160"/>
    </row>
    <row r="9922" spans="78:141">
      <c r="BZ9922"/>
      <c r="CA9922"/>
      <c r="CB9922"/>
      <c r="CG9922" s="71"/>
      <c r="EJ9922" s="159"/>
      <c r="EK9922" s="160"/>
    </row>
    <row r="9923" spans="78:141">
      <c r="BZ9923"/>
      <c r="CA9923"/>
      <c r="CB9923"/>
      <c r="CG9923" s="71"/>
      <c r="EJ9923" s="159"/>
      <c r="EK9923" s="160"/>
    </row>
    <row r="9924" spans="78:141">
      <c r="BZ9924"/>
      <c r="CA9924"/>
      <c r="CB9924"/>
      <c r="CG9924" s="71"/>
      <c r="EJ9924" s="159"/>
      <c r="EK9924" s="160"/>
    </row>
    <row r="9925" spans="78:141">
      <c r="BZ9925"/>
      <c r="CA9925"/>
      <c r="CB9925"/>
      <c r="CG9925" s="71"/>
      <c r="EJ9925" s="159"/>
      <c r="EK9925" s="160"/>
    </row>
    <row r="9926" spans="78:141">
      <c r="BZ9926"/>
      <c r="CA9926"/>
      <c r="CB9926"/>
      <c r="CG9926" s="71"/>
      <c r="EJ9926" s="159"/>
      <c r="EK9926" s="160"/>
    </row>
    <row r="9927" spans="78:141">
      <c r="BZ9927"/>
      <c r="CA9927"/>
      <c r="CB9927"/>
      <c r="CG9927" s="71"/>
      <c r="EJ9927" s="159"/>
      <c r="EK9927" s="160"/>
    </row>
    <row r="9928" spans="78:141">
      <c r="BZ9928"/>
      <c r="CA9928"/>
      <c r="CB9928"/>
      <c r="CG9928" s="71"/>
      <c r="EJ9928" s="159"/>
      <c r="EK9928" s="160"/>
    </row>
    <row r="9929" spans="78:141">
      <c r="BZ9929"/>
      <c r="CA9929"/>
      <c r="CB9929"/>
      <c r="CG9929" s="71"/>
      <c r="EJ9929" s="159"/>
      <c r="EK9929" s="160"/>
    </row>
    <row r="9930" spans="78:141">
      <c r="BZ9930"/>
      <c r="CA9930"/>
      <c r="CB9930"/>
      <c r="CG9930" s="71"/>
      <c r="EJ9930" s="159"/>
      <c r="EK9930" s="160"/>
    </row>
    <row r="9931" spans="78:141">
      <c r="BZ9931"/>
      <c r="CA9931"/>
      <c r="CB9931"/>
      <c r="CG9931" s="71"/>
      <c r="EJ9931" s="159"/>
      <c r="EK9931" s="160"/>
    </row>
    <row r="9932" spans="78:141">
      <c r="BZ9932"/>
      <c r="CA9932"/>
      <c r="CB9932"/>
      <c r="CG9932" s="71"/>
      <c r="EJ9932" s="159"/>
      <c r="EK9932" s="160"/>
    </row>
    <row r="9933" spans="78:141">
      <c r="BZ9933"/>
      <c r="CA9933"/>
      <c r="CB9933"/>
      <c r="CG9933" s="71"/>
      <c r="EJ9933" s="159"/>
      <c r="EK9933" s="160"/>
    </row>
    <row r="9934" spans="78:141">
      <c r="BZ9934"/>
      <c r="CA9934"/>
      <c r="CB9934"/>
      <c r="CG9934" s="71"/>
      <c r="EJ9934" s="159"/>
      <c r="EK9934" s="160"/>
    </row>
    <row r="9935" spans="78:141">
      <c r="BZ9935"/>
      <c r="CA9935"/>
      <c r="CB9935"/>
      <c r="CG9935" s="71"/>
      <c r="EJ9935" s="159"/>
      <c r="EK9935" s="160"/>
    </row>
    <row r="9936" spans="78:141">
      <c r="BZ9936"/>
      <c r="CA9936"/>
      <c r="CB9936"/>
      <c r="CG9936" s="71"/>
      <c r="EJ9936" s="159"/>
      <c r="EK9936" s="160"/>
    </row>
    <row r="9937" spans="78:141">
      <c r="BZ9937"/>
      <c r="CA9937"/>
      <c r="CB9937"/>
      <c r="CG9937" s="71"/>
      <c r="EJ9937" s="159"/>
      <c r="EK9937" s="160"/>
    </row>
    <row r="9938" spans="78:141">
      <c r="BZ9938"/>
      <c r="CA9938"/>
      <c r="CB9938"/>
      <c r="CG9938" s="71"/>
      <c r="EJ9938" s="159"/>
      <c r="EK9938" s="160"/>
    </row>
    <row r="9939" spans="78:141">
      <c r="BZ9939"/>
      <c r="CA9939"/>
      <c r="CB9939"/>
      <c r="CG9939" s="71"/>
      <c r="EJ9939" s="159"/>
      <c r="EK9939" s="160"/>
    </row>
    <row r="9940" spans="78:141">
      <c r="BZ9940"/>
      <c r="CA9940"/>
      <c r="CB9940"/>
      <c r="CG9940" s="71"/>
      <c r="EJ9940" s="159"/>
      <c r="EK9940" s="160"/>
    </row>
    <row r="9941" spans="78:141">
      <c r="BZ9941"/>
      <c r="CA9941"/>
      <c r="CB9941"/>
      <c r="CG9941" s="71"/>
      <c r="EJ9941" s="159"/>
      <c r="EK9941" s="160"/>
    </row>
    <row r="9942" spans="78:141">
      <c r="BZ9942"/>
      <c r="CA9942"/>
      <c r="CB9942"/>
      <c r="CG9942" s="71"/>
      <c r="EJ9942" s="159"/>
      <c r="EK9942" s="160"/>
    </row>
    <row r="9943" spans="78:141">
      <c r="BZ9943"/>
      <c r="CA9943"/>
      <c r="CB9943"/>
      <c r="CG9943" s="71"/>
      <c r="EJ9943" s="159"/>
      <c r="EK9943" s="160"/>
    </row>
    <row r="9944" spans="78:141">
      <c r="BZ9944"/>
      <c r="CA9944"/>
      <c r="CB9944"/>
      <c r="CG9944" s="71"/>
      <c r="EJ9944" s="159"/>
      <c r="EK9944" s="160"/>
    </row>
    <row r="9945" spans="78:141">
      <c r="BZ9945"/>
      <c r="CA9945"/>
      <c r="CB9945"/>
      <c r="CG9945" s="71"/>
      <c r="EJ9945" s="159"/>
      <c r="EK9945" s="160"/>
    </row>
    <row r="9946" spans="78:141">
      <c r="BZ9946"/>
      <c r="CA9946"/>
      <c r="CB9946"/>
      <c r="CG9946" s="71"/>
      <c r="EJ9946" s="159"/>
      <c r="EK9946" s="160"/>
    </row>
    <row r="9947" spans="78:141">
      <c r="BZ9947"/>
      <c r="CA9947"/>
      <c r="CB9947"/>
      <c r="CG9947" s="71"/>
      <c r="EJ9947" s="159"/>
      <c r="EK9947" s="160"/>
    </row>
    <row r="9948" spans="78:141">
      <c r="BZ9948"/>
      <c r="CA9948"/>
      <c r="CB9948"/>
      <c r="CG9948" s="71"/>
      <c r="EJ9948" s="159"/>
      <c r="EK9948" s="160"/>
    </row>
    <row r="9949" spans="78:141">
      <c r="BZ9949"/>
      <c r="CA9949"/>
      <c r="CB9949"/>
      <c r="CG9949" s="71"/>
      <c r="EJ9949" s="159"/>
      <c r="EK9949" s="160"/>
    </row>
    <row r="9950" spans="78:141">
      <c r="BZ9950"/>
      <c r="CA9950"/>
      <c r="CB9950"/>
      <c r="CG9950" s="71"/>
      <c r="EJ9950" s="159"/>
      <c r="EK9950" s="160"/>
    </row>
    <row r="9951" spans="78:141">
      <c r="BZ9951"/>
      <c r="CA9951"/>
      <c r="CB9951"/>
      <c r="CG9951" s="71"/>
      <c r="EJ9951" s="159"/>
      <c r="EK9951" s="160"/>
    </row>
    <row r="9952" spans="78:141">
      <c r="BZ9952"/>
      <c r="CA9952"/>
      <c r="CB9952"/>
      <c r="CG9952" s="71"/>
      <c r="EJ9952" s="159"/>
      <c r="EK9952" s="160"/>
    </row>
    <row r="9953" spans="78:141">
      <c r="BZ9953"/>
      <c r="CA9953"/>
      <c r="CB9953"/>
      <c r="CG9953" s="71"/>
      <c r="EJ9953" s="159"/>
      <c r="EK9953" s="160"/>
    </row>
    <row r="9954" spans="78:141">
      <c r="BZ9954"/>
      <c r="CA9954"/>
      <c r="CB9954"/>
      <c r="CG9954" s="71"/>
      <c r="EJ9954" s="159"/>
      <c r="EK9954" s="160"/>
    </row>
    <row r="9955" spans="78:141">
      <c r="BZ9955"/>
      <c r="CA9955"/>
      <c r="CB9955"/>
      <c r="CG9955" s="71"/>
      <c r="EJ9955" s="159"/>
      <c r="EK9955" s="160"/>
    </row>
    <row r="9956" spans="78:141">
      <c r="BZ9956"/>
      <c r="CA9956"/>
      <c r="CB9956"/>
      <c r="CG9956" s="71"/>
      <c r="EJ9956" s="159"/>
      <c r="EK9956" s="160"/>
    </row>
    <row r="9957" spans="78:141">
      <c r="BZ9957"/>
      <c r="CA9957"/>
      <c r="CB9957"/>
      <c r="CG9957" s="71"/>
      <c r="EJ9957" s="159"/>
      <c r="EK9957" s="160"/>
    </row>
    <row r="9958" spans="78:141">
      <c r="BZ9958"/>
      <c r="CA9958"/>
      <c r="CB9958"/>
      <c r="CG9958" s="71"/>
      <c r="EJ9958" s="159"/>
      <c r="EK9958" s="160"/>
    </row>
    <row r="9959" spans="78:141">
      <c r="BZ9959"/>
      <c r="CA9959"/>
      <c r="CB9959"/>
      <c r="CG9959" s="71"/>
      <c r="EJ9959" s="159"/>
      <c r="EK9959" s="160"/>
    </row>
    <row r="9960" spans="78:141">
      <c r="BZ9960"/>
      <c r="CA9960"/>
      <c r="CB9960"/>
      <c r="CG9960" s="71"/>
      <c r="EJ9960" s="159"/>
      <c r="EK9960" s="160"/>
    </row>
    <row r="9961" spans="78:141">
      <c r="BZ9961"/>
      <c r="CA9961"/>
      <c r="CB9961"/>
      <c r="CG9961" s="71"/>
      <c r="EJ9961" s="159"/>
      <c r="EK9961" s="160"/>
    </row>
    <row r="9962" spans="78:141">
      <c r="BZ9962"/>
      <c r="CA9962"/>
      <c r="CB9962"/>
      <c r="CG9962" s="71"/>
      <c r="EJ9962" s="159"/>
      <c r="EK9962" s="160"/>
    </row>
    <row r="9963" spans="78:141">
      <c r="BZ9963"/>
      <c r="CA9963"/>
      <c r="CB9963"/>
      <c r="CG9963" s="71"/>
      <c r="EJ9963" s="159"/>
      <c r="EK9963" s="160"/>
    </row>
    <row r="9964" spans="78:141">
      <c r="BZ9964"/>
      <c r="CA9964"/>
      <c r="CB9964"/>
      <c r="CG9964" s="71"/>
      <c r="EJ9964" s="159"/>
      <c r="EK9964" s="160"/>
    </row>
    <row r="9965" spans="78:141">
      <c r="BZ9965"/>
      <c r="CA9965"/>
      <c r="CB9965"/>
      <c r="CG9965" s="71"/>
      <c r="EJ9965" s="159"/>
      <c r="EK9965" s="160"/>
    </row>
    <row r="9966" spans="78:141">
      <c r="BZ9966"/>
      <c r="CA9966"/>
      <c r="CB9966"/>
      <c r="CG9966" s="71"/>
      <c r="EJ9966" s="159"/>
      <c r="EK9966" s="160"/>
    </row>
    <row r="9967" spans="78:141">
      <c r="BZ9967"/>
      <c r="CA9967"/>
      <c r="CB9967"/>
      <c r="CG9967" s="71"/>
      <c r="EJ9967" s="159"/>
      <c r="EK9967" s="160"/>
    </row>
    <row r="9968" spans="78:141">
      <c r="BZ9968"/>
      <c r="CA9968"/>
      <c r="CB9968"/>
      <c r="CG9968" s="71"/>
      <c r="EJ9968" s="159"/>
      <c r="EK9968" s="160"/>
    </row>
    <row r="9969" spans="78:141">
      <c r="BZ9969"/>
      <c r="CA9969"/>
      <c r="CB9969"/>
      <c r="CG9969" s="71"/>
      <c r="EJ9969" s="159"/>
      <c r="EK9969" s="160"/>
    </row>
    <row r="9970" spans="78:141">
      <c r="BZ9970"/>
      <c r="CA9970"/>
      <c r="CB9970"/>
      <c r="CG9970" s="71"/>
      <c r="EJ9970" s="159"/>
      <c r="EK9970" s="160"/>
    </row>
    <row r="9971" spans="78:141">
      <c r="BZ9971"/>
      <c r="CA9971"/>
      <c r="CB9971"/>
      <c r="CG9971" s="71"/>
      <c r="EJ9971" s="159"/>
      <c r="EK9971" s="160"/>
    </row>
    <row r="9972" spans="78:141">
      <c r="BZ9972"/>
      <c r="CA9972"/>
      <c r="CB9972"/>
      <c r="CG9972" s="71"/>
      <c r="EJ9972" s="159"/>
      <c r="EK9972" s="160"/>
    </row>
    <row r="9973" spans="78:141">
      <c r="BZ9973"/>
      <c r="CA9973"/>
      <c r="CB9973"/>
      <c r="CG9973" s="71"/>
      <c r="EJ9973" s="159"/>
      <c r="EK9973" s="160"/>
    </row>
    <row r="9974" spans="78:141">
      <c r="BZ9974"/>
      <c r="CA9974"/>
      <c r="CB9974"/>
      <c r="CG9974" s="71"/>
      <c r="EJ9974" s="159"/>
      <c r="EK9974" s="160"/>
    </row>
    <row r="9975" spans="78:141">
      <c r="BZ9975"/>
      <c r="CA9975"/>
      <c r="CB9975"/>
      <c r="CG9975" s="71"/>
      <c r="EJ9975" s="159"/>
      <c r="EK9975" s="160"/>
    </row>
    <row r="9976" spans="78:141">
      <c r="BZ9976"/>
      <c r="CA9976"/>
      <c r="CB9976"/>
      <c r="CG9976" s="71"/>
      <c r="EJ9976" s="159"/>
      <c r="EK9976" s="160"/>
    </row>
    <row r="9977" spans="78:141">
      <c r="BZ9977"/>
      <c r="CA9977"/>
      <c r="CB9977"/>
      <c r="CG9977" s="71"/>
      <c r="EJ9977" s="159"/>
      <c r="EK9977" s="160"/>
    </row>
    <row r="9978" spans="78:141">
      <c r="BZ9978"/>
      <c r="CA9978"/>
      <c r="CB9978"/>
      <c r="CG9978" s="71"/>
      <c r="EJ9978" s="159"/>
      <c r="EK9978" s="160"/>
    </row>
    <row r="9979" spans="78:141">
      <c r="BZ9979"/>
      <c r="CA9979"/>
      <c r="CB9979"/>
      <c r="CG9979" s="71"/>
      <c r="EJ9979" s="159"/>
      <c r="EK9979" s="160"/>
    </row>
    <row r="9980" spans="78:141">
      <c r="BZ9980"/>
      <c r="CA9980"/>
      <c r="CB9980"/>
      <c r="CG9980" s="71"/>
      <c r="EJ9980" s="159"/>
      <c r="EK9980" s="160"/>
    </row>
    <row r="9981" spans="78:141">
      <c r="BZ9981"/>
      <c r="CA9981"/>
      <c r="CB9981"/>
      <c r="CG9981" s="71"/>
      <c r="EJ9981" s="159"/>
      <c r="EK9981" s="160"/>
    </row>
    <row r="9982" spans="78:141">
      <c r="BZ9982"/>
      <c r="CA9982"/>
      <c r="CB9982"/>
      <c r="CG9982" s="71"/>
      <c r="EJ9982" s="159"/>
      <c r="EK9982" s="160"/>
    </row>
    <row r="9983" spans="78:141">
      <c r="BZ9983"/>
      <c r="CA9983"/>
      <c r="CB9983"/>
      <c r="CG9983" s="71"/>
      <c r="EJ9983" s="159"/>
      <c r="EK9983" s="160"/>
    </row>
    <row r="9984" spans="78:141">
      <c r="BZ9984"/>
      <c r="CA9984"/>
      <c r="CB9984"/>
      <c r="CG9984" s="71"/>
      <c r="EJ9984" s="159"/>
      <c r="EK9984" s="160"/>
    </row>
    <row r="9985" spans="78:141">
      <c r="BZ9985"/>
      <c r="CA9985"/>
      <c r="CB9985"/>
      <c r="CG9985" s="71"/>
      <c r="EJ9985" s="159"/>
      <c r="EK9985" s="160"/>
    </row>
    <row r="9986" spans="78:141">
      <c r="BZ9986"/>
      <c r="CA9986"/>
      <c r="CB9986"/>
      <c r="CG9986" s="71"/>
      <c r="EJ9986" s="159"/>
      <c r="EK9986" s="160"/>
    </row>
    <row r="9987" spans="78:141">
      <c r="BZ9987"/>
      <c r="CA9987"/>
      <c r="CB9987"/>
      <c r="CG9987" s="71"/>
      <c r="EJ9987" s="159"/>
      <c r="EK9987" s="160"/>
    </row>
    <row r="9988" spans="78:141">
      <c r="BZ9988"/>
      <c r="CA9988"/>
      <c r="CB9988"/>
      <c r="CG9988" s="71"/>
      <c r="EJ9988" s="159"/>
      <c r="EK9988" s="160"/>
    </row>
    <row r="9989" spans="78:141">
      <c r="BZ9989"/>
      <c r="CA9989"/>
      <c r="CB9989"/>
      <c r="CG9989" s="71"/>
      <c r="EJ9989" s="159"/>
      <c r="EK9989" s="160"/>
    </row>
    <row r="9990" spans="78:141">
      <c r="BZ9990"/>
      <c r="CA9990"/>
      <c r="CB9990"/>
      <c r="CG9990" s="71"/>
      <c r="EJ9990" s="159"/>
      <c r="EK9990" s="160"/>
    </row>
    <row r="9991" spans="78:141">
      <c r="BZ9991"/>
      <c r="CA9991"/>
      <c r="CB9991"/>
      <c r="CG9991" s="71"/>
      <c r="EJ9991" s="159"/>
      <c r="EK9991" s="160"/>
    </row>
    <row r="9992" spans="78:141">
      <c r="BZ9992"/>
      <c r="CA9992"/>
      <c r="CB9992"/>
      <c r="CG9992" s="71"/>
      <c r="EJ9992" s="159"/>
      <c r="EK9992" s="160"/>
    </row>
    <row r="9993" spans="78:141">
      <c r="BZ9993"/>
      <c r="CA9993"/>
      <c r="CB9993"/>
      <c r="CG9993" s="71"/>
      <c r="EJ9993" s="159"/>
      <c r="EK9993" s="160"/>
    </row>
    <row r="9994" spans="78:141">
      <c r="BZ9994"/>
      <c r="CA9994"/>
      <c r="CB9994"/>
      <c r="CG9994" s="71"/>
      <c r="EJ9994" s="159"/>
      <c r="EK9994" s="160"/>
    </row>
    <row r="9995" spans="78:141">
      <c r="BZ9995"/>
      <c r="CA9995"/>
      <c r="CB9995"/>
      <c r="CG9995" s="71"/>
      <c r="EJ9995" s="159"/>
      <c r="EK9995" s="160"/>
    </row>
    <row r="9996" spans="78:141">
      <c r="BZ9996"/>
      <c r="CA9996"/>
      <c r="CB9996"/>
      <c r="CG9996"/>
      <c r="EJ9996" s="159"/>
      <c r="EK9996" s="160"/>
    </row>
    <row r="9997" spans="78:141">
      <c r="BZ9997"/>
      <c r="CA9997"/>
      <c r="CB9997"/>
      <c r="CG9997"/>
      <c r="EJ9997" s="159"/>
      <c r="EK9997" s="160"/>
    </row>
    <row r="9998" spans="78:141">
      <c r="BZ9998"/>
      <c r="CA9998"/>
      <c r="CB9998"/>
      <c r="CG9998"/>
      <c r="EJ9998" s="159"/>
      <c r="EK9998" s="160"/>
    </row>
    <row r="9999" spans="78:141">
      <c r="BZ9999"/>
      <c r="CA9999"/>
      <c r="CB9999"/>
      <c r="CG9999"/>
      <c r="EJ9999" s="159"/>
      <c r="EK9999" s="160"/>
    </row>
    <row r="10000" spans="78:141">
      <c r="BZ10000"/>
      <c r="CA10000"/>
      <c r="CB10000"/>
      <c r="CG10000"/>
      <c r="EJ10000" s="159"/>
      <c r="EK10000" s="160"/>
    </row>
    <row r="10001" spans="85:141">
      <c r="CG10001"/>
      <c r="EJ10001" s="159"/>
      <c r="EK10001" s="160"/>
    </row>
    <row r="10002" spans="85:141">
      <c r="CG10002"/>
      <c r="EJ10002" s="159"/>
      <c r="EK10002" s="160"/>
    </row>
    <row r="10003" spans="85:141">
      <c r="CG10003"/>
      <c r="EJ10003" s="159"/>
      <c r="EK10003" s="160"/>
    </row>
    <row r="10004" spans="85:141">
      <c r="CG10004"/>
      <c r="EJ10004" s="159"/>
      <c r="EK10004" s="160"/>
    </row>
    <row r="10005" spans="85:141">
      <c r="CG10005"/>
      <c r="EJ10005" s="159"/>
      <c r="EK10005" s="160"/>
    </row>
    <row r="10006" spans="85:141">
      <c r="CG10006"/>
      <c r="EJ10006" s="159"/>
      <c r="EK10006" s="160"/>
    </row>
    <row r="10007" spans="85:141">
      <c r="CG10007"/>
      <c r="EJ10007" s="159"/>
      <c r="EK10007" s="160"/>
    </row>
    <row r="10008" spans="85:141">
      <c r="CG10008"/>
      <c r="EJ10008" s="159"/>
      <c r="EK10008" s="160"/>
    </row>
    <row r="10009" spans="85:141">
      <c r="CG10009"/>
      <c r="EJ10009" s="159"/>
      <c r="EK10009" s="160"/>
    </row>
    <row r="10010" spans="85:141">
      <c r="CG10010"/>
      <c r="EJ10010" s="159"/>
      <c r="EK10010" s="160"/>
    </row>
    <row r="10011" spans="85:141">
      <c r="CG10011"/>
      <c r="EJ10011" s="159"/>
      <c r="EK10011" s="160"/>
    </row>
    <row r="10012" spans="85:141">
      <c r="CG10012"/>
      <c r="EJ10012" s="159"/>
      <c r="EK10012" s="160"/>
    </row>
    <row r="10013" spans="85:141">
      <c r="CG10013"/>
      <c r="EJ10013" s="159"/>
      <c r="EK10013" s="160"/>
    </row>
    <row r="10014" spans="85:141">
      <c r="CG10014"/>
      <c r="EJ10014" s="159"/>
      <c r="EK10014" s="160"/>
    </row>
    <row r="10015" spans="85:141">
      <c r="CG10015"/>
      <c r="EJ10015" s="159"/>
      <c r="EK10015" s="160"/>
    </row>
    <row r="10016" spans="85:141">
      <c r="CG10016"/>
      <c r="EJ10016" s="159"/>
      <c r="EK10016" s="160"/>
    </row>
    <row r="10017" spans="85:141">
      <c r="CG10017"/>
      <c r="EJ10017" s="159"/>
      <c r="EK10017" s="160"/>
    </row>
    <row r="10018" spans="85:141">
      <c r="CG10018"/>
      <c r="EJ10018" s="159"/>
      <c r="EK10018" s="160"/>
    </row>
    <row r="10019" spans="85:141">
      <c r="CG10019"/>
      <c r="EJ10019" s="159"/>
      <c r="EK10019" s="160"/>
    </row>
    <row r="10020" spans="85:141">
      <c r="CG10020"/>
      <c r="EJ10020" s="159"/>
      <c r="EK10020" s="160"/>
    </row>
    <row r="10021" spans="85:141">
      <c r="CG10021"/>
      <c r="EJ10021" s="159"/>
      <c r="EK10021" s="160"/>
    </row>
    <row r="10022" spans="85:141">
      <c r="CG10022"/>
      <c r="EJ10022" s="159"/>
      <c r="EK10022" s="160"/>
    </row>
    <row r="10023" spans="85:141">
      <c r="CG10023"/>
      <c r="EJ10023" s="159"/>
      <c r="EK10023" s="160"/>
    </row>
    <row r="10024" spans="85:141">
      <c r="CG10024"/>
      <c r="EJ10024" s="159"/>
      <c r="EK10024" s="160"/>
    </row>
    <row r="10025" spans="85:141">
      <c r="CG10025"/>
      <c r="EJ10025" s="159"/>
      <c r="EK10025" s="160"/>
    </row>
    <row r="10026" spans="85:141">
      <c r="CG10026"/>
      <c r="EJ10026" s="159"/>
      <c r="EK10026" s="160"/>
    </row>
    <row r="10027" spans="85:141">
      <c r="CG10027"/>
      <c r="EJ10027" s="159"/>
      <c r="EK10027" s="160"/>
    </row>
    <row r="10028" spans="85:141">
      <c r="CG10028"/>
      <c r="EJ10028" s="159"/>
      <c r="EK10028" s="160"/>
    </row>
    <row r="10029" spans="85:141">
      <c r="CG10029"/>
      <c r="EJ10029" s="159"/>
      <c r="EK10029" s="160"/>
    </row>
    <row r="10030" spans="85:141">
      <c r="CG10030"/>
      <c r="EJ10030" s="159"/>
      <c r="EK10030" s="160"/>
    </row>
    <row r="10031" spans="85:141">
      <c r="CG10031"/>
      <c r="EJ10031" s="159"/>
      <c r="EK10031" s="160"/>
    </row>
    <row r="10032" spans="85:141">
      <c r="CG10032"/>
      <c r="EJ10032" s="159"/>
      <c r="EK10032" s="160"/>
    </row>
    <row r="10033" spans="85:141">
      <c r="CG10033"/>
      <c r="EJ10033" s="159"/>
      <c r="EK10033" s="160"/>
    </row>
    <row r="10034" spans="85:141">
      <c r="CG10034"/>
      <c r="EJ10034" s="159"/>
      <c r="EK10034" s="160"/>
    </row>
    <row r="10035" spans="85:141">
      <c r="CG10035"/>
      <c r="EJ10035" s="159"/>
      <c r="EK10035" s="160"/>
    </row>
    <row r="10036" spans="85:141">
      <c r="CG10036"/>
      <c r="EJ10036" s="159"/>
      <c r="EK10036" s="160"/>
    </row>
    <row r="10037" spans="85:141">
      <c r="CG10037"/>
      <c r="EJ10037" s="159"/>
      <c r="EK10037" s="160"/>
    </row>
    <row r="10038" spans="85:141">
      <c r="CG10038"/>
      <c r="EJ10038" s="159"/>
      <c r="EK10038" s="160"/>
    </row>
    <row r="10039" spans="85:141">
      <c r="CG10039"/>
      <c r="EJ10039" s="159"/>
      <c r="EK10039" s="160"/>
    </row>
    <row r="10040" spans="85:141">
      <c r="CG10040"/>
      <c r="EJ10040" s="159"/>
      <c r="EK10040" s="160"/>
    </row>
    <row r="10041" spans="85:141">
      <c r="CG10041"/>
      <c r="EJ10041" s="159"/>
      <c r="EK10041" s="160"/>
    </row>
    <row r="10042" spans="85:141">
      <c r="CG10042"/>
      <c r="EJ10042" s="159"/>
      <c r="EK10042" s="160"/>
    </row>
    <row r="10043" spans="85:141">
      <c r="CG10043"/>
      <c r="EJ10043" s="159"/>
      <c r="EK10043" s="160"/>
    </row>
    <row r="10044" spans="85:141">
      <c r="CG10044"/>
      <c r="EJ10044" s="159"/>
      <c r="EK10044" s="160"/>
    </row>
    <row r="10045" spans="85:141">
      <c r="CG10045"/>
      <c r="EJ10045" s="159"/>
      <c r="EK10045" s="160"/>
    </row>
    <row r="10046" spans="85:141">
      <c r="CG10046"/>
      <c r="EJ10046" s="159"/>
      <c r="EK10046" s="160"/>
    </row>
    <row r="10047" spans="85:141">
      <c r="CG10047"/>
      <c r="EJ10047" s="159"/>
      <c r="EK10047" s="160"/>
    </row>
    <row r="10048" spans="85:141">
      <c r="CG10048"/>
      <c r="EJ10048" s="159"/>
      <c r="EK10048" s="160"/>
    </row>
    <row r="10049" spans="85:141">
      <c r="CG10049"/>
      <c r="EJ10049" s="159"/>
      <c r="EK10049" s="160"/>
    </row>
    <row r="10050" spans="85:141">
      <c r="CG10050"/>
      <c r="EJ10050" s="159"/>
      <c r="EK10050" s="160"/>
    </row>
    <row r="10051" spans="85:141">
      <c r="CG10051"/>
      <c r="EJ10051" s="159"/>
      <c r="EK10051" s="160"/>
    </row>
    <row r="10052" spans="85:141">
      <c r="CG10052"/>
      <c r="EJ10052" s="159"/>
      <c r="EK10052" s="160"/>
    </row>
    <row r="10053" spans="85:141">
      <c r="CG10053"/>
      <c r="EJ10053" s="159"/>
      <c r="EK10053" s="160"/>
    </row>
    <row r="10054" spans="85:141">
      <c r="CG10054"/>
      <c r="EJ10054" s="159"/>
      <c r="EK10054" s="160"/>
    </row>
    <row r="10055" spans="85:141">
      <c r="CG10055"/>
      <c r="EJ10055" s="159"/>
      <c r="EK10055" s="160"/>
    </row>
    <row r="10056" spans="85:141">
      <c r="CG10056"/>
      <c r="EJ10056" s="159"/>
      <c r="EK10056" s="160"/>
    </row>
    <row r="10057" spans="85:141">
      <c r="CG10057"/>
      <c r="EJ10057" s="159"/>
      <c r="EK10057" s="160"/>
    </row>
    <row r="10058" spans="85:141">
      <c r="CG10058"/>
      <c r="EJ10058" s="159"/>
      <c r="EK10058" s="160"/>
    </row>
    <row r="10059" spans="85:141">
      <c r="CG10059"/>
      <c r="EJ10059" s="159"/>
      <c r="EK10059" s="160"/>
    </row>
    <row r="10060" spans="85:141">
      <c r="CG10060"/>
      <c r="EJ10060" s="159"/>
      <c r="EK10060" s="160"/>
    </row>
    <row r="10061" spans="85:141">
      <c r="CG10061"/>
      <c r="EJ10061" s="159"/>
      <c r="EK10061" s="160"/>
    </row>
    <row r="10062" spans="85:141">
      <c r="CG10062"/>
      <c r="EJ10062" s="159"/>
      <c r="EK10062" s="160"/>
    </row>
    <row r="10063" spans="85:141">
      <c r="CG10063"/>
      <c r="EJ10063" s="159"/>
      <c r="EK10063" s="160"/>
    </row>
    <row r="10064" spans="85:141">
      <c r="CG10064"/>
      <c r="EJ10064" s="159"/>
      <c r="EK10064" s="160"/>
    </row>
    <row r="10065" spans="85:141">
      <c r="CG10065"/>
      <c r="EJ10065" s="159"/>
      <c r="EK10065" s="160"/>
    </row>
    <row r="10066" spans="85:141">
      <c r="CG10066"/>
      <c r="EJ10066" s="159"/>
      <c r="EK10066" s="160"/>
    </row>
    <row r="10067" spans="85:141">
      <c r="CG10067"/>
      <c r="EJ10067" s="159"/>
      <c r="EK10067" s="160"/>
    </row>
    <row r="10068" spans="85:141">
      <c r="CG10068"/>
      <c r="EJ10068" s="159"/>
      <c r="EK10068" s="160"/>
    </row>
    <row r="10069" spans="85:141">
      <c r="CG10069"/>
      <c r="EJ10069" s="159"/>
      <c r="EK10069" s="160"/>
    </row>
    <row r="10070" spans="85:141">
      <c r="CG10070"/>
      <c r="EJ10070" s="159"/>
      <c r="EK10070" s="160"/>
    </row>
    <row r="10071" spans="85:141">
      <c r="CG10071"/>
      <c r="EJ10071" s="159"/>
      <c r="EK10071" s="160"/>
    </row>
    <row r="10072" spans="85:141">
      <c r="CG10072"/>
      <c r="EJ10072" s="159"/>
      <c r="EK10072" s="160"/>
    </row>
    <row r="10073" spans="85:141">
      <c r="CG10073"/>
      <c r="EJ10073" s="159"/>
      <c r="EK10073" s="160"/>
    </row>
    <row r="10074" spans="85:141">
      <c r="CG10074"/>
      <c r="EJ10074" s="159"/>
      <c r="EK10074" s="160"/>
    </row>
    <row r="10075" spans="85:141">
      <c r="CG10075"/>
      <c r="EJ10075" s="159"/>
      <c r="EK10075" s="160"/>
    </row>
    <row r="10076" spans="85:141">
      <c r="CG10076"/>
      <c r="EJ10076" s="159"/>
      <c r="EK10076" s="160"/>
    </row>
    <row r="10077" spans="85:141">
      <c r="CG10077"/>
      <c r="EJ10077" s="159"/>
      <c r="EK10077" s="160"/>
    </row>
    <row r="10078" spans="85:141">
      <c r="CG10078"/>
      <c r="EJ10078" s="159"/>
      <c r="EK10078" s="160"/>
    </row>
    <row r="10079" spans="85:141">
      <c r="CG10079"/>
      <c r="EJ10079" s="159"/>
      <c r="EK10079" s="160"/>
    </row>
    <row r="10080" spans="85:141">
      <c r="CG10080"/>
      <c r="EJ10080" s="159"/>
      <c r="EK10080" s="160"/>
    </row>
    <row r="10081" spans="85:141">
      <c r="CG10081"/>
      <c r="EJ10081" s="159"/>
      <c r="EK10081" s="160"/>
    </row>
    <row r="10082" spans="85:141">
      <c r="CG10082"/>
      <c r="EJ10082" s="159"/>
      <c r="EK10082" s="160"/>
    </row>
    <row r="10083" spans="85:141">
      <c r="CG10083"/>
      <c r="EJ10083" s="159"/>
      <c r="EK10083" s="160"/>
    </row>
    <row r="10084" spans="85:141">
      <c r="CG10084"/>
      <c r="EJ10084" s="159"/>
      <c r="EK10084" s="160"/>
    </row>
    <row r="10085" spans="85:141">
      <c r="CG10085"/>
      <c r="EJ10085" s="159"/>
      <c r="EK10085" s="160"/>
    </row>
    <row r="10086" spans="85:141">
      <c r="CG10086"/>
      <c r="EJ10086" s="159"/>
      <c r="EK10086" s="160"/>
    </row>
    <row r="10087" spans="85:141">
      <c r="CG10087"/>
      <c r="EJ10087" s="159"/>
      <c r="EK10087" s="160"/>
    </row>
    <row r="10088" spans="85:141">
      <c r="CG10088"/>
      <c r="EJ10088" s="159"/>
      <c r="EK10088" s="160"/>
    </row>
    <row r="10089" spans="85:141">
      <c r="CG10089"/>
      <c r="EJ10089" s="159"/>
      <c r="EK10089" s="160"/>
    </row>
    <row r="10090" spans="85:141">
      <c r="CG10090"/>
      <c r="EJ10090" s="159"/>
      <c r="EK10090" s="160"/>
    </row>
    <row r="10091" spans="85:141">
      <c r="CG10091"/>
      <c r="EJ10091" s="159"/>
      <c r="EK10091" s="160"/>
    </row>
    <row r="10092" spans="85:141">
      <c r="CG10092"/>
      <c r="EJ10092" s="159"/>
      <c r="EK10092" s="160"/>
    </row>
    <row r="10093" spans="85:141">
      <c r="CG10093"/>
      <c r="EJ10093" s="159"/>
      <c r="EK10093" s="160"/>
    </row>
    <row r="10094" spans="85:141">
      <c r="CG10094"/>
      <c r="EJ10094" s="159"/>
      <c r="EK10094" s="160"/>
    </row>
    <row r="10095" spans="85:141">
      <c r="CG10095"/>
      <c r="EJ10095" s="159"/>
      <c r="EK10095" s="160"/>
    </row>
    <row r="10096" spans="85:141">
      <c r="CG10096"/>
      <c r="EJ10096" s="159"/>
      <c r="EK10096" s="160"/>
    </row>
    <row r="10097" spans="85:141">
      <c r="CG10097"/>
      <c r="EJ10097" s="159"/>
      <c r="EK10097" s="160"/>
    </row>
    <row r="10098" spans="85:141">
      <c r="CG10098"/>
      <c r="EJ10098" s="159"/>
      <c r="EK10098" s="160"/>
    </row>
    <row r="10099" spans="85:141">
      <c r="CG10099"/>
      <c r="EJ10099" s="159"/>
      <c r="EK10099" s="160"/>
    </row>
    <row r="10100" spans="85:141">
      <c r="CG10100"/>
      <c r="EJ10100" s="159"/>
      <c r="EK10100" s="160"/>
    </row>
    <row r="10101" spans="85:141">
      <c r="CG10101"/>
      <c r="EJ10101" s="159"/>
      <c r="EK10101" s="160"/>
    </row>
    <row r="10102" spans="85:141">
      <c r="CG10102"/>
      <c r="EJ10102" s="159"/>
      <c r="EK10102" s="160"/>
    </row>
    <row r="10103" spans="85:141">
      <c r="CG10103"/>
      <c r="EJ10103" s="159"/>
      <c r="EK10103" s="160"/>
    </row>
    <row r="10104" spans="85:141">
      <c r="CG10104"/>
      <c r="EJ10104" s="159"/>
      <c r="EK10104" s="160"/>
    </row>
    <row r="10105" spans="85:141">
      <c r="CG10105"/>
      <c r="EJ10105" s="159"/>
      <c r="EK10105" s="160"/>
    </row>
    <row r="10106" spans="85:141">
      <c r="CG10106"/>
      <c r="EJ10106" s="159"/>
      <c r="EK10106" s="160"/>
    </row>
    <row r="10107" spans="85:141">
      <c r="CG10107"/>
      <c r="EJ10107" s="159"/>
      <c r="EK10107" s="160"/>
    </row>
    <row r="10108" spans="85:141">
      <c r="CG10108"/>
      <c r="EJ10108" s="159"/>
      <c r="EK10108" s="160"/>
    </row>
    <row r="10109" spans="85:141">
      <c r="CG10109"/>
      <c r="EJ10109" s="159"/>
      <c r="EK10109" s="160"/>
    </row>
    <row r="10110" spans="85:141">
      <c r="CG10110"/>
      <c r="EJ10110" s="159"/>
      <c r="EK10110" s="160"/>
    </row>
    <row r="10111" spans="85:141">
      <c r="CG10111"/>
      <c r="EJ10111" s="159"/>
      <c r="EK10111" s="160"/>
    </row>
    <row r="10112" spans="85:141">
      <c r="CG10112"/>
      <c r="EJ10112" s="159"/>
      <c r="EK10112" s="160"/>
    </row>
    <row r="10113" spans="85:141">
      <c r="CG10113"/>
      <c r="EJ10113" s="159"/>
      <c r="EK10113" s="160"/>
    </row>
    <row r="10114" spans="85:141">
      <c r="CG10114"/>
      <c r="EJ10114" s="159"/>
      <c r="EK10114" s="160"/>
    </row>
    <row r="10115" spans="85:141">
      <c r="CG10115"/>
      <c r="EJ10115" s="159"/>
      <c r="EK10115" s="160"/>
    </row>
    <row r="10116" spans="85:141">
      <c r="CG10116"/>
      <c r="EJ10116" s="159"/>
      <c r="EK10116" s="160"/>
    </row>
    <row r="10117" spans="85:141">
      <c r="CG10117"/>
      <c r="EJ10117" s="159"/>
      <c r="EK10117" s="160"/>
    </row>
    <row r="10118" spans="85:141">
      <c r="CG10118"/>
      <c r="EJ10118" s="159"/>
      <c r="EK10118" s="160"/>
    </row>
    <row r="10119" spans="85:141">
      <c r="CG10119"/>
      <c r="EJ10119" s="159"/>
      <c r="EK10119" s="160"/>
    </row>
    <row r="10120" spans="85:141">
      <c r="CG10120"/>
      <c r="EJ10120" s="159"/>
      <c r="EK10120" s="160"/>
    </row>
    <row r="10121" spans="85:141">
      <c r="CG10121"/>
      <c r="EJ10121" s="159"/>
      <c r="EK10121" s="160"/>
    </row>
    <row r="10122" spans="85:141">
      <c r="CG10122"/>
      <c r="EJ10122" s="159"/>
      <c r="EK10122" s="160"/>
    </row>
    <row r="10123" spans="85:141">
      <c r="CG10123"/>
      <c r="EJ10123" s="159"/>
      <c r="EK10123" s="160"/>
    </row>
    <row r="10124" spans="85:141">
      <c r="CG10124"/>
      <c r="EJ10124" s="159"/>
      <c r="EK10124" s="160"/>
    </row>
    <row r="10125" spans="85:141">
      <c r="CG10125"/>
      <c r="EJ10125" s="159"/>
      <c r="EK10125" s="160"/>
    </row>
    <row r="10126" spans="85:141">
      <c r="CG10126"/>
      <c r="EJ10126" s="159"/>
      <c r="EK10126" s="160"/>
    </row>
    <row r="10127" spans="85:141">
      <c r="CG10127"/>
      <c r="EJ10127" s="159"/>
      <c r="EK10127" s="160"/>
    </row>
    <row r="10128" spans="85:141">
      <c r="CG10128"/>
      <c r="EJ10128" s="159"/>
      <c r="EK10128" s="160"/>
    </row>
    <row r="10129" spans="85:141">
      <c r="CG10129"/>
      <c r="EJ10129" s="159"/>
      <c r="EK10129" s="160"/>
    </row>
    <row r="10130" spans="85:141">
      <c r="CG10130"/>
      <c r="EJ10130" s="159"/>
      <c r="EK10130" s="160"/>
    </row>
    <row r="10131" spans="85:141">
      <c r="CG10131"/>
      <c r="EJ10131" s="159"/>
      <c r="EK10131" s="160"/>
    </row>
    <row r="10132" spans="85:141">
      <c r="CG10132"/>
      <c r="EJ10132" s="159"/>
      <c r="EK10132" s="160"/>
    </row>
    <row r="10133" spans="85:141">
      <c r="CG10133"/>
      <c r="EJ10133" s="159"/>
      <c r="EK10133" s="160"/>
    </row>
    <row r="10134" spans="85:141">
      <c r="CG10134"/>
      <c r="EJ10134" s="159"/>
      <c r="EK10134" s="160"/>
    </row>
    <row r="10135" spans="85:141">
      <c r="CG10135"/>
      <c r="EJ10135" s="159"/>
      <c r="EK10135" s="160"/>
    </row>
    <row r="10136" spans="85:141">
      <c r="CG10136"/>
      <c r="EJ10136" s="159"/>
      <c r="EK10136" s="160"/>
    </row>
    <row r="10137" spans="85:141">
      <c r="CG10137"/>
      <c r="EJ10137" s="159"/>
      <c r="EK10137" s="160"/>
    </row>
    <row r="10138" spans="85:141">
      <c r="CG10138"/>
      <c r="EJ10138" s="159"/>
      <c r="EK10138" s="160"/>
    </row>
    <row r="10139" spans="85:141">
      <c r="CG10139"/>
      <c r="EJ10139" s="159"/>
      <c r="EK10139" s="160"/>
    </row>
    <row r="10140" spans="85:141">
      <c r="CG10140"/>
      <c r="EJ10140" s="159"/>
      <c r="EK10140" s="160"/>
    </row>
    <row r="10141" spans="85:141">
      <c r="CG10141"/>
      <c r="EJ10141" s="159"/>
      <c r="EK10141" s="160"/>
    </row>
    <row r="10142" spans="85:141">
      <c r="CG10142"/>
      <c r="EJ10142" s="159"/>
      <c r="EK10142" s="160"/>
    </row>
    <row r="10143" spans="85:141">
      <c r="CG10143"/>
      <c r="EJ10143" s="159"/>
      <c r="EK10143" s="160"/>
    </row>
    <row r="10144" spans="85:141">
      <c r="CG10144"/>
      <c r="EJ10144" s="159"/>
      <c r="EK10144" s="160"/>
    </row>
    <row r="10145" spans="85:141">
      <c r="CG10145"/>
      <c r="EJ10145" s="159"/>
      <c r="EK10145" s="160"/>
    </row>
    <row r="10146" spans="85:141">
      <c r="CG10146"/>
      <c r="EJ10146" s="159"/>
      <c r="EK10146" s="160"/>
    </row>
    <row r="10147" spans="85:141">
      <c r="CG10147"/>
      <c r="EJ10147" s="159"/>
      <c r="EK10147" s="160"/>
    </row>
    <row r="10148" spans="85:141">
      <c r="CG10148"/>
      <c r="EJ10148" s="159"/>
      <c r="EK10148" s="160"/>
    </row>
    <row r="10149" spans="85:141">
      <c r="CG10149"/>
      <c r="EJ10149" s="159"/>
      <c r="EK10149" s="160"/>
    </row>
    <row r="10150" spans="85:141">
      <c r="CG10150"/>
      <c r="EJ10150" s="159"/>
      <c r="EK10150" s="160"/>
    </row>
    <row r="10151" spans="85:141">
      <c r="CG10151"/>
      <c r="EJ10151" s="159"/>
      <c r="EK10151" s="160"/>
    </row>
    <row r="10152" spans="85:141">
      <c r="CG10152"/>
      <c r="EJ10152" s="159"/>
      <c r="EK10152" s="160"/>
    </row>
    <row r="10153" spans="85:141">
      <c r="CG10153"/>
      <c r="EJ10153" s="159"/>
      <c r="EK10153" s="160"/>
    </row>
    <row r="10154" spans="85:141">
      <c r="CG10154"/>
      <c r="EJ10154" s="159"/>
      <c r="EK10154" s="160"/>
    </row>
    <row r="10155" spans="85:141">
      <c r="CG10155"/>
      <c r="EJ10155" s="159"/>
      <c r="EK10155" s="160"/>
    </row>
    <row r="10156" spans="85:141">
      <c r="CG10156"/>
      <c r="EJ10156" s="159"/>
      <c r="EK10156" s="160"/>
    </row>
    <row r="10157" spans="85:141">
      <c r="CG10157"/>
      <c r="EJ10157" s="159"/>
      <c r="EK10157" s="160"/>
    </row>
    <row r="10158" spans="85:141">
      <c r="CG10158"/>
      <c r="EJ10158" s="159"/>
      <c r="EK10158" s="160"/>
    </row>
    <row r="10159" spans="85:141">
      <c r="CG10159"/>
      <c r="EJ10159" s="159"/>
      <c r="EK10159" s="160"/>
    </row>
    <row r="10160" spans="85:141">
      <c r="CG10160"/>
      <c r="EJ10160" s="159"/>
      <c r="EK10160" s="160"/>
    </row>
    <row r="10161" spans="85:141">
      <c r="CG10161"/>
      <c r="EJ10161" s="159"/>
      <c r="EK10161" s="160"/>
    </row>
    <row r="10162" spans="85:141">
      <c r="CG10162"/>
      <c r="EJ10162" s="159"/>
      <c r="EK10162" s="160"/>
    </row>
    <row r="10163" spans="85:141">
      <c r="CG10163"/>
      <c r="EJ10163" s="159"/>
      <c r="EK10163" s="160"/>
    </row>
    <row r="10164" spans="85:141">
      <c r="CG10164"/>
      <c r="EJ10164" s="159"/>
      <c r="EK10164" s="160"/>
    </row>
    <row r="10165" spans="85:141">
      <c r="CG10165"/>
      <c r="EJ10165" s="159"/>
      <c r="EK10165" s="160"/>
    </row>
    <row r="10166" spans="85:141">
      <c r="CG10166"/>
      <c r="EJ10166" s="159"/>
      <c r="EK10166" s="160"/>
    </row>
    <row r="10167" spans="85:141">
      <c r="CG10167"/>
      <c r="EJ10167" s="159"/>
      <c r="EK10167" s="160"/>
    </row>
    <row r="10168" spans="85:141">
      <c r="CG10168"/>
      <c r="EJ10168" s="159"/>
      <c r="EK10168" s="160"/>
    </row>
    <row r="10169" spans="85:141">
      <c r="CG10169"/>
      <c r="EJ10169" s="159"/>
      <c r="EK10169" s="160"/>
    </row>
    <row r="10170" spans="85:141">
      <c r="CG10170"/>
      <c r="EJ10170" s="159"/>
      <c r="EK10170" s="160"/>
    </row>
    <row r="10171" spans="85:141">
      <c r="CG10171"/>
      <c r="EJ10171" s="159"/>
      <c r="EK10171" s="160"/>
    </row>
    <row r="10172" spans="85:141">
      <c r="CG10172"/>
      <c r="EJ10172" s="159"/>
      <c r="EK10172" s="160"/>
    </row>
    <row r="10173" spans="85:141">
      <c r="CG10173"/>
      <c r="EJ10173" s="159"/>
      <c r="EK10173" s="160"/>
    </row>
    <row r="10174" spans="85:141">
      <c r="CG10174"/>
      <c r="EJ10174" s="159"/>
      <c r="EK10174" s="160"/>
    </row>
    <row r="10175" spans="85:141">
      <c r="CG10175"/>
      <c r="EJ10175" s="159"/>
      <c r="EK10175" s="160"/>
    </row>
    <row r="10176" spans="85:141">
      <c r="CG10176"/>
      <c r="EJ10176" s="159"/>
      <c r="EK10176" s="160"/>
    </row>
    <row r="10177" spans="85:141">
      <c r="CG10177"/>
      <c r="EJ10177" s="159"/>
      <c r="EK10177" s="160"/>
    </row>
    <row r="10178" spans="85:141">
      <c r="CG10178"/>
      <c r="EJ10178" s="159"/>
      <c r="EK10178" s="160"/>
    </row>
    <row r="10179" spans="85:141">
      <c r="CG10179"/>
      <c r="EJ10179" s="159"/>
      <c r="EK10179" s="160"/>
    </row>
    <row r="10180" spans="85:141">
      <c r="CG10180"/>
      <c r="EJ10180" s="159"/>
      <c r="EK10180" s="160"/>
    </row>
    <row r="10181" spans="85:141">
      <c r="CG10181"/>
      <c r="EJ10181" s="159"/>
      <c r="EK10181" s="160"/>
    </row>
    <row r="10182" spans="85:141">
      <c r="CG10182"/>
      <c r="EJ10182" s="159"/>
      <c r="EK10182" s="160"/>
    </row>
    <row r="10183" spans="85:141">
      <c r="CG10183"/>
      <c r="EJ10183" s="159"/>
      <c r="EK10183" s="160"/>
    </row>
    <row r="10184" spans="85:141">
      <c r="CG10184"/>
      <c r="EJ10184" s="159"/>
      <c r="EK10184" s="160"/>
    </row>
    <row r="10185" spans="85:141">
      <c r="CG10185"/>
      <c r="EJ10185" s="159"/>
      <c r="EK10185" s="160"/>
    </row>
    <row r="10186" spans="85:141">
      <c r="CG10186"/>
      <c r="EJ10186" s="159"/>
      <c r="EK10186" s="160"/>
    </row>
    <row r="10187" spans="85:141">
      <c r="CG10187"/>
      <c r="EJ10187" s="159"/>
      <c r="EK10187" s="160"/>
    </row>
    <row r="10188" spans="85:141">
      <c r="CG10188"/>
      <c r="EJ10188" s="159"/>
      <c r="EK10188" s="160"/>
    </row>
    <row r="10189" spans="85:141">
      <c r="CG10189"/>
      <c r="EJ10189" s="159"/>
      <c r="EK10189" s="160"/>
    </row>
    <row r="10190" spans="85:141">
      <c r="CG10190"/>
      <c r="EJ10190" s="159"/>
      <c r="EK10190" s="160"/>
    </row>
    <row r="10191" spans="85:141">
      <c r="CG10191"/>
      <c r="EJ10191" s="159"/>
      <c r="EK10191" s="160"/>
    </row>
    <row r="10192" spans="85:141">
      <c r="CG10192"/>
      <c r="EJ10192" s="159"/>
      <c r="EK10192" s="160"/>
    </row>
    <row r="10193" spans="85:141">
      <c r="CG10193"/>
      <c r="EJ10193" s="159"/>
      <c r="EK10193" s="160"/>
    </row>
    <row r="10194" spans="85:141">
      <c r="CG10194"/>
      <c r="EJ10194" s="159"/>
      <c r="EK10194" s="160"/>
    </row>
    <row r="10195" spans="85:141">
      <c r="CG10195"/>
      <c r="EJ10195" s="159"/>
      <c r="EK10195" s="160"/>
    </row>
    <row r="10196" spans="85:141">
      <c r="CG10196"/>
      <c r="EJ10196" s="159"/>
      <c r="EK10196" s="160"/>
    </row>
    <row r="10197" spans="85:141">
      <c r="CG10197"/>
      <c r="EJ10197" s="159"/>
      <c r="EK10197" s="160"/>
    </row>
    <row r="10198" spans="85:141">
      <c r="CG10198"/>
      <c r="EK10198" s="160"/>
    </row>
    <row r="10199" spans="85:141">
      <c r="CG10199"/>
      <c r="EK10199" s="160"/>
    </row>
    <row r="10200" spans="85:141">
      <c r="CG10200"/>
      <c r="EK10200" s="160"/>
    </row>
    <row r="10201" spans="85:141">
      <c r="CG10201"/>
      <c r="EK10201" s="160"/>
    </row>
    <row r="10202" spans="85:141">
      <c r="CG10202"/>
      <c r="EK10202" s="160"/>
    </row>
    <row r="10203" spans="85:141">
      <c r="CG10203"/>
      <c r="EK10203" s="160"/>
    </row>
    <row r="10204" spans="85:141">
      <c r="CG10204"/>
      <c r="EK10204" s="160"/>
    </row>
    <row r="10205" spans="85:141">
      <c r="CG10205"/>
      <c r="EK10205" s="160"/>
    </row>
    <row r="10206" spans="85:141">
      <c r="CG10206"/>
      <c r="EK10206" s="160"/>
    </row>
    <row r="10207" spans="85:141">
      <c r="CG10207"/>
      <c r="EK10207" s="160"/>
    </row>
    <row r="10208" spans="85:141">
      <c r="CG10208"/>
      <c r="EK10208" s="160"/>
    </row>
    <row r="10209" spans="85:141">
      <c r="CG10209"/>
      <c r="EK10209" s="160"/>
    </row>
    <row r="10210" spans="85:141">
      <c r="CG10210"/>
      <c r="EK10210" s="160"/>
    </row>
    <row r="10211" spans="85:141">
      <c r="CG10211"/>
      <c r="EK10211" s="160"/>
    </row>
    <row r="10212" spans="85:141">
      <c r="CG10212"/>
      <c r="EK10212" s="160"/>
    </row>
    <row r="10213" spans="85:141">
      <c r="CG10213"/>
      <c r="EK10213" s="160"/>
    </row>
    <row r="10214" spans="85:141">
      <c r="CG10214"/>
      <c r="EK10214" s="160"/>
    </row>
    <row r="10215" spans="85:141">
      <c r="CG10215"/>
      <c r="EK10215" s="160"/>
    </row>
    <row r="10216" spans="85:141">
      <c r="CG10216"/>
      <c r="EK10216" s="160"/>
    </row>
    <row r="10217" spans="85:141">
      <c r="CG10217"/>
      <c r="EK10217" s="160"/>
    </row>
    <row r="10218" spans="85:141">
      <c r="CG10218"/>
      <c r="EK10218" s="160"/>
    </row>
    <row r="10219" spans="85:141">
      <c r="CG10219"/>
      <c r="EK10219" s="160"/>
    </row>
    <row r="10220" spans="85:141">
      <c r="CG10220"/>
      <c r="EK10220" s="160"/>
    </row>
    <row r="10221" spans="85:141">
      <c r="CG10221"/>
      <c r="EK10221" s="160"/>
    </row>
    <row r="10222" spans="85:141">
      <c r="CG10222"/>
      <c r="EK10222" s="160"/>
    </row>
    <row r="10223" spans="85:141">
      <c r="CG10223"/>
      <c r="EK10223" s="160"/>
    </row>
    <row r="10224" spans="85:141">
      <c r="CG10224"/>
      <c r="EK10224" s="160"/>
    </row>
    <row r="10225" spans="85:141">
      <c r="CG10225"/>
      <c r="EK10225" s="160"/>
    </row>
    <row r="10226" spans="85:141">
      <c r="CG10226"/>
      <c r="EK10226" s="160"/>
    </row>
    <row r="10227" spans="85:141">
      <c r="CG10227"/>
      <c r="EK10227" s="160"/>
    </row>
    <row r="10228" spans="85:141">
      <c r="CG10228"/>
      <c r="EK10228" s="160"/>
    </row>
    <row r="10229" spans="85:141">
      <c r="CG10229"/>
      <c r="EK10229" s="160"/>
    </row>
    <row r="10230" spans="85:141">
      <c r="CG10230"/>
      <c r="EK10230" s="160"/>
    </row>
    <row r="10231" spans="85:141">
      <c r="CG10231"/>
      <c r="EK10231" s="160"/>
    </row>
    <row r="10232" spans="85:141">
      <c r="CG10232"/>
      <c r="EK10232" s="160"/>
    </row>
    <row r="10233" spans="85:141">
      <c r="CG10233"/>
      <c r="EK10233" s="160"/>
    </row>
    <row r="10234" spans="85:141">
      <c r="CG10234"/>
      <c r="EK10234" s="160"/>
    </row>
    <row r="10235" spans="85:141">
      <c r="CG10235"/>
      <c r="EK10235" s="160"/>
    </row>
    <row r="10236" spans="85:141">
      <c r="CG10236"/>
      <c r="EK10236" s="160"/>
    </row>
    <row r="10237" spans="85:141">
      <c r="CG10237"/>
      <c r="EK10237" s="160"/>
    </row>
    <row r="10238" spans="85:141">
      <c r="CG10238"/>
      <c r="EK10238" s="160"/>
    </row>
    <row r="10239" spans="85:141">
      <c r="CG10239"/>
      <c r="EK10239" s="160"/>
    </row>
    <row r="10240" spans="85:141">
      <c r="CG10240"/>
      <c r="EK10240" s="160"/>
    </row>
    <row r="10241" spans="85:141">
      <c r="CG10241"/>
      <c r="EK10241" s="160"/>
    </row>
    <row r="10242" spans="85:141">
      <c r="CG10242"/>
      <c r="EK10242" s="160"/>
    </row>
    <row r="10243" spans="85:141">
      <c r="CG10243"/>
      <c r="EK10243" s="160"/>
    </row>
    <row r="10244" spans="85:141">
      <c r="CG10244"/>
      <c r="EK10244" s="160"/>
    </row>
    <row r="10245" spans="85:141">
      <c r="CG10245"/>
      <c r="EK10245" s="160"/>
    </row>
    <row r="10246" spans="85:141">
      <c r="CG10246"/>
      <c r="EK10246" s="160"/>
    </row>
    <row r="10247" spans="85:141">
      <c r="CG10247"/>
      <c r="EK10247" s="160"/>
    </row>
    <row r="10248" spans="85:141">
      <c r="CG10248"/>
      <c r="EK10248" s="160"/>
    </row>
    <row r="10249" spans="85:141">
      <c r="CG10249"/>
      <c r="EK10249" s="160"/>
    </row>
    <row r="10250" spans="85:141">
      <c r="CG10250"/>
      <c r="EK10250" s="160"/>
    </row>
    <row r="10251" spans="85:141">
      <c r="CG10251"/>
      <c r="EK10251" s="160"/>
    </row>
    <row r="10252" spans="85:141">
      <c r="CG10252"/>
      <c r="EK10252" s="160"/>
    </row>
    <row r="10253" spans="85:141">
      <c r="CG10253"/>
      <c r="EK10253" s="160"/>
    </row>
    <row r="10254" spans="85:141">
      <c r="CG10254"/>
      <c r="EK10254" s="160"/>
    </row>
    <row r="10255" spans="85:141">
      <c r="CG10255"/>
      <c r="EK10255" s="160"/>
    </row>
    <row r="10256" spans="85:141">
      <c r="CG10256"/>
      <c r="EK10256" s="160"/>
    </row>
    <row r="10257" spans="85:141">
      <c r="CG10257"/>
      <c r="EK10257" s="160"/>
    </row>
    <row r="10258" spans="85:141">
      <c r="CG10258"/>
      <c r="EK10258" s="160"/>
    </row>
    <row r="10259" spans="85:141">
      <c r="CG10259"/>
      <c r="EK10259" s="160"/>
    </row>
    <row r="10260" spans="85:141">
      <c r="CG10260"/>
      <c r="EK10260" s="160"/>
    </row>
    <row r="10261" spans="85:141">
      <c r="CG10261"/>
      <c r="EK10261" s="160"/>
    </row>
    <row r="10262" spans="85:141">
      <c r="CG10262"/>
      <c r="EK10262" s="160"/>
    </row>
    <row r="10263" spans="85:141">
      <c r="CG10263"/>
      <c r="EK10263" s="160"/>
    </row>
    <row r="10264" spans="85:141">
      <c r="CG10264"/>
      <c r="EK10264" s="160"/>
    </row>
    <row r="10265" spans="85:141">
      <c r="CG10265"/>
      <c r="EK10265" s="160"/>
    </row>
    <row r="10266" spans="85:141">
      <c r="CG10266"/>
      <c r="EK10266" s="160"/>
    </row>
    <row r="10267" spans="85:141">
      <c r="CG10267"/>
      <c r="EK10267" s="160"/>
    </row>
    <row r="10268" spans="85:141">
      <c r="CG10268"/>
      <c r="EK10268" s="160"/>
    </row>
    <row r="10269" spans="85:141">
      <c r="CG10269"/>
      <c r="EK10269" s="160"/>
    </row>
    <row r="10270" spans="85:141">
      <c r="CG10270"/>
      <c r="EK10270" s="160"/>
    </row>
    <row r="10271" spans="85:141">
      <c r="CG10271"/>
      <c r="EK10271" s="160"/>
    </row>
    <row r="10272" spans="85:141">
      <c r="CG10272"/>
      <c r="EK10272" s="160"/>
    </row>
    <row r="10273" spans="85:141">
      <c r="CG10273"/>
      <c r="EK10273" s="160"/>
    </row>
    <row r="10274" spans="85:141">
      <c r="CG10274"/>
      <c r="EK10274" s="160"/>
    </row>
    <row r="10275" spans="85:141">
      <c r="CG10275"/>
      <c r="EK10275" s="160"/>
    </row>
    <row r="10276" spans="85:141">
      <c r="CG10276"/>
      <c r="EK10276" s="160"/>
    </row>
    <row r="10277" spans="85:141">
      <c r="CG10277"/>
      <c r="EK10277" s="160"/>
    </row>
    <row r="10278" spans="85:141">
      <c r="CG10278"/>
      <c r="EK10278" s="160"/>
    </row>
    <row r="10279" spans="85:141">
      <c r="CG10279"/>
      <c r="EK10279" s="160"/>
    </row>
    <row r="10280" spans="85:141">
      <c r="CG10280"/>
      <c r="EK10280" s="160"/>
    </row>
    <row r="10281" spans="85:141">
      <c r="CG10281"/>
      <c r="EK10281" s="160"/>
    </row>
    <row r="10282" spans="85:141">
      <c r="CG10282"/>
      <c r="EK10282" s="160"/>
    </row>
    <row r="10283" spans="85:141">
      <c r="CG10283"/>
      <c r="EK10283" s="160"/>
    </row>
    <row r="10284" spans="85:141">
      <c r="CG10284"/>
      <c r="EK10284" s="160"/>
    </row>
    <row r="10285" spans="85:141">
      <c r="CG10285"/>
      <c r="EK10285" s="160"/>
    </row>
    <row r="10286" spans="85:141">
      <c r="CG10286"/>
      <c r="EK10286" s="160"/>
    </row>
    <row r="10287" spans="85:141">
      <c r="CG10287"/>
      <c r="EK10287" s="160"/>
    </row>
    <row r="10288" spans="85:141">
      <c r="CG10288"/>
      <c r="EK10288" s="160"/>
    </row>
    <row r="10289" spans="85:141">
      <c r="CG10289"/>
      <c r="EK10289" s="160"/>
    </row>
    <row r="10290" spans="85:141">
      <c r="CG10290"/>
      <c r="EK10290" s="160"/>
    </row>
    <row r="10291" spans="85:141">
      <c r="CG10291"/>
      <c r="EK10291" s="160"/>
    </row>
    <row r="10292" spans="85:141">
      <c r="CG10292"/>
      <c r="EK10292" s="160"/>
    </row>
    <row r="10293" spans="85:141">
      <c r="CG10293"/>
      <c r="EK10293" s="160"/>
    </row>
    <row r="10294" spans="85:141">
      <c r="CG10294"/>
      <c r="EK10294" s="160"/>
    </row>
    <row r="10295" spans="85:141">
      <c r="CG10295"/>
      <c r="EK10295" s="160"/>
    </row>
    <row r="10296" spans="85:141">
      <c r="CG10296"/>
      <c r="EK10296" s="160"/>
    </row>
    <row r="10297" spans="85:141">
      <c r="CG10297"/>
      <c r="EK10297" s="160"/>
    </row>
    <row r="10298" spans="85:141">
      <c r="CG10298"/>
      <c r="EK10298" s="160"/>
    </row>
    <row r="10299" spans="85:141">
      <c r="CG10299"/>
      <c r="EK10299" s="160"/>
    </row>
    <row r="10300" spans="85:141">
      <c r="CG10300"/>
      <c r="EK10300" s="160"/>
    </row>
    <row r="10301" spans="85:141">
      <c r="CG10301"/>
      <c r="EK10301" s="160"/>
    </row>
    <row r="10302" spans="85:141">
      <c r="CG10302"/>
      <c r="EK10302" s="160"/>
    </row>
    <row r="10303" spans="85:141">
      <c r="CG10303"/>
      <c r="EK10303" s="160"/>
    </row>
    <row r="10304" spans="85:141">
      <c r="CG10304"/>
      <c r="EK10304" s="160"/>
    </row>
    <row r="10305" spans="85:141">
      <c r="CG10305"/>
      <c r="EK10305" s="160"/>
    </row>
    <row r="10306" spans="85:141">
      <c r="CG10306"/>
      <c r="EK10306" s="160"/>
    </row>
    <row r="10307" spans="85:141">
      <c r="CG10307"/>
      <c r="EK10307" s="160"/>
    </row>
    <row r="10308" spans="85:141">
      <c r="CG10308"/>
      <c r="EK10308" s="160"/>
    </row>
    <row r="10309" spans="85:141">
      <c r="CG10309"/>
      <c r="EK10309" s="160"/>
    </row>
    <row r="10310" spans="85:141">
      <c r="CG10310"/>
      <c r="EK10310" s="160"/>
    </row>
    <row r="10311" spans="85:141">
      <c r="CG10311"/>
      <c r="EK10311" s="160"/>
    </row>
    <row r="10312" spans="85:141">
      <c r="CG10312"/>
      <c r="EK10312" s="160"/>
    </row>
    <row r="10313" spans="85:141">
      <c r="CG10313"/>
      <c r="EK10313" s="160"/>
    </row>
    <row r="10314" spans="85:141">
      <c r="CG10314"/>
      <c r="EK10314" s="160"/>
    </row>
    <row r="10315" spans="85:141">
      <c r="CG10315"/>
      <c r="EK10315" s="160"/>
    </row>
    <row r="10316" spans="85:141">
      <c r="CG10316"/>
      <c r="EK10316" s="160"/>
    </row>
    <row r="10317" spans="85:141">
      <c r="CG10317"/>
      <c r="EK10317" s="160"/>
    </row>
    <row r="10318" spans="85:141">
      <c r="CG10318"/>
      <c r="EK10318" s="160"/>
    </row>
    <row r="10319" spans="85:141">
      <c r="CG10319"/>
      <c r="EK10319" s="160"/>
    </row>
    <row r="10320" spans="85:141">
      <c r="CG10320"/>
      <c r="EK10320" s="160"/>
    </row>
    <row r="10321" spans="85:141">
      <c r="CG10321"/>
      <c r="EK10321" s="160"/>
    </row>
    <row r="10322" spans="85:141">
      <c r="CG10322"/>
      <c r="EK10322" s="160"/>
    </row>
    <row r="10323" spans="85:141">
      <c r="CG10323"/>
      <c r="EK10323" s="160"/>
    </row>
    <row r="10324" spans="85:141">
      <c r="CG10324"/>
      <c r="EK10324" s="160"/>
    </row>
    <row r="10325" spans="85:141">
      <c r="CG10325"/>
      <c r="EK10325" s="160"/>
    </row>
    <row r="10326" spans="85:141">
      <c r="CG10326"/>
      <c r="EK10326" s="160"/>
    </row>
    <row r="10327" spans="85:141">
      <c r="CG10327"/>
      <c r="EK10327" s="160"/>
    </row>
    <row r="10328" spans="85:141">
      <c r="CG10328"/>
      <c r="EK10328" s="160"/>
    </row>
    <row r="10329" spans="85:141">
      <c r="CG10329"/>
      <c r="EK10329" s="160"/>
    </row>
    <row r="10330" spans="85:141">
      <c r="CG10330"/>
      <c r="EK10330" s="160"/>
    </row>
    <row r="10331" spans="85:141">
      <c r="CG10331"/>
      <c r="EK10331" s="160"/>
    </row>
    <row r="10332" spans="85:141">
      <c r="CG10332"/>
      <c r="EK10332" s="160"/>
    </row>
    <row r="10333" spans="85:141">
      <c r="CG10333"/>
      <c r="EK10333" s="160"/>
    </row>
    <row r="10334" spans="85:141">
      <c r="CG10334"/>
      <c r="EK10334" s="160"/>
    </row>
    <row r="10335" spans="85:141">
      <c r="CG10335"/>
      <c r="EK10335" s="160"/>
    </row>
    <row r="10336" spans="85:141">
      <c r="CG10336"/>
      <c r="EK10336" s="160"/>
    </row>
    <row r="10337" spans="85:141">
      <c r="CG10337"/>
      <c r="EK10337" s="160"/>
    </row>
    <row r="10338" spans="85:141">
      <c r="CG10338"/>
      <c r="EK10338" s="160"/>
    </row>
    <row r="10339" spans="85:141">
      <c r="CG10339"/>
      <c r="EK10339" s="160"/>
    </row>
    <row r="10340" spans="85:141">
      <c r="CG10340"/>
      <c r="EK10340" s="160"/>
    </row>
    <row r="10341" spans="85:141">
      <c r="CG10341"/>
      <c r="EK10341" s="160"/>
    </row>
    <row r="10342" spans="85:141">
      <c r="CG10342"/>
      <c r="EK10342" s="160"/>
    </row>
    <row r="10343" spans="85:141">
      <c r="CG10343"/>
      <c r="EK10343" s="160"/>
    </row>
    <row r="10344" spans="85:141">
      <c r="CG10344"/>
      <c r="EK10344" s="160"/>
    </row>
    <row r="10345" spans="85:141">
      <c r="CG10345"/>
      <c r="EK10345" s="160"/>
    </row>
    <row r="10346" spans="85:141">
      <c r="CG10346"/>
      <c r="EK10346" s="160"/>
    </row>
    <row r="10347" spans="85:141">
      <c r="CG10347"/>
      <c r="EK10347" s="160"/>
    </row>
    <row r="10348" spans="85:141">
      <c r="CG10348"/>
      <c r="EK10348" s="160"/>
    </row>
    <row r="10349" spans="85:141">
      <c r="CG10349"/>
      <c r="EK10349" s="160"/>
    </row>
    <row r="10350" spans="85:141">
      <c r="CG10350"/>
      <c r="EK10350" s="160"/>
    </row>
    <row r="10351" spans="85:141">
      <c r="CG10351"/>
      <c r="EK10351" s="160"/>
    </row>
    <row r="10352" spans="85:141">
      <c r="CG10352"/>
      <c r="EK10352" s="160"/>
    </row>
    <row r="10353" spans="85:141">
      <c r="CG10353"/>
      <c r="EK10353" s="160"/>
    </row>
    <row r="10354" spans="85:141">
      <c r="CG10354"/>
      <c r="EK10354" s="160"/>
    </row>
    <row r="10355" spans="85:141">
      <c r="CG10355"/>
      <c r="EK10355" s="160"/>
    </row>
    <row r="10356" spans="85:141">
      <c r="CG10356"/>
      <c r="EK10356" s="160"/>
    </row>
    <row r="10357" spans="85:141">
      <c r="CG10357"/>
      <c r="EK10357" s="160"/>
    </row>
    <row r="10358" spans="85:141">
      <c r="CG10358"/>
      <c r="EK10358" s="160"/>
    </row>
    <row r="10359" spans="85:141">
      <c r="CG10359"/>
      <c r="EK10359" s="160"/>
    </row>
    <row r="10360" spans="85:141">
      <c r="CG10360"/>
      <c r="EK10360" s="160"/>
    </row>
    <row r="10361" spans="85:141">
      <c r="CG10361"/>
      <c r="EK10361" s="160"/>
    </row>
    <row r="10362" spans="85:141">
      <c r="CG10362"/>
      <c r="EK10362" s="160"/>
    </row>
    <row r="10363" spans="85:141">
      <c r="CG10363"/>
      <c r="EK10363" s="160"/>
    </row>
    <row r="10364" spans="85:141">
      <c r="CG10364"/>
      <c r="EK10364" s="160"/>
    </row>
    <row r="10365" spans="85:141">
      <c r="CG10365"/>
      <c r="EK10365" s="160"/>
    </row>
    <row r="10366" spans="85:141">
      <c r="CG10366"/>
      <c r="EK10366" s="160"/>
    </row>
    <row r="10367" spans="85:141">
      <c r="CG10367"/>
      <c r="EK10367" s="160"/>
    </row>
    <row r="10368" spans="85:141">
      <c r="CG10368"/>
      <c r="EK10368" s="160"/>
    </row>
    <row r="10369" spans="85:141">
      <c r="CG10369"/>
      <c r="EK10369" s="160"/>
    </row>
    <row r="10370" spans="85:141">
      <c r="CG10370"/>
      <c r="EK10370" s="160"/>
    </row>
    <row r="10371" spans="85:141">
      <c r="CG10371"/>
      <c r="EK10371" s="160"/>
    </row>
    <row r="10372" spans="85:141">
      <c r="CG10372"/>
      <c r="EK10372" s="160"/>
    </row>
    <row r="10373" spans="85:141">
      <c r="CG10373"/>
      <c r="EK10373" s="160"/>
    </row>
    <row r="10374" spans="85:141">
      <c r="CG10374"/>
      <c r="EK10374" s="160"/>
    </row>
    <row r="10375" spans="85:141">
      <c r="CG10375"/>
      <c r="EK10375" s="160"/>
    </row>
    <row r="10376" spans="85:141">
      <c r="CG10376"/>
      <c r="EK10376" s="160"/>
    </row>
    <row r="10377" spans="85:141">
      <c r="CG10377"/>
      <c r="EK10377" s="160"/>
    </row>
    <row r="10378" spans="85:141">
      <c r="CG10378"/>
      <c r="EK10378" s="160"/>
    </row>
    <row r="10379" spans="85:141">
      <c r="CG10379"/>
      <c r="EK10379" s="160"/>
    </row>
    <row r="10380" spans="85:141">
      <c r="CG10380"/>
      <c r="EK10380" s="160"/>
    </row>
    <row r="10381" spans="85:141">
      <c r="CG10381"/>
      <c r="EK10381" s="160"/>
    </row>
    <row r="10382" spans="85:141">
      <c r="CG10382"/>
      <c r="EK10382" s="160"/>
    </row>
    <row r="10383" spans="85:141">
      <c r="CG10383"/>
      <c r="EK10383" s="160"/>
    </row>
    <row r="10384" spans="85:141">
      <c r="CG10384"/>
      <c r="EK10384" s="160"/>
    </row>
    <row r="10385" spans="85:141">
      <c r="CG10385"/>
      <c r="EK10385" s="160"/>
    </row>
    <row r="10386" spans="85:141">
      <c r="CG10386"/>
      <c r="EK10386" s="160"/>
    </row>
    <row r="10387" spans="85:141">
      <c r="CG10387"/>
      <c r="EK10387" s="160"/>
    </row>
    <row r="10388" spans="85:141">
      <c r="CG10388"/>
      <c r="EK10388" s="160"/>
    </row>
    <row r="10389" spans="85:141">
      <c r="CG10389"/>
      <c r="EK10389" s="160"/>
    </row>
    <row r="10390" spans="85:141">
      <c r="CG10390"/>
      <c r="EK10390" s="160"/>
    </row>
    <row r="10391" spans="85:141">
      <c r="CG10391"/>
      <c r="EK10391" s="160"/>
    </row>
    <row r="10392" spans="85:141">
      <c r="CG10392"/>
      <c r="EK10392" s="160"/>
    </row>
    <row r="10393" spans="85:141">
      <c r="CG10393"/>
      <c r="EK10393" s="160"/>
    </row>
    <row r="10394" spans="85:141">
      <c r="CG10394"/>
      <c r="EK10394" s="160"/>
    </row>
    <row r="10395" spans="85:141">
      <c r="CG10395"/>
      <c r="EK10395" s="160"/>
    </row>
    <row r="10396" spans="85:141">
      <c r="CG10396"/>
      <c r="EK10396" s="160"/>
    </row>
    <row r="10397" spans="85:141">
      <c r="CG10397"/>
      <c r="EK10397" s="160"/>
    </row>
    <row r="10398" spans="85:141">
      <c r="CG10398"/>
      <c r="EK10398" s="160"/>
    </row>
    <row r="10399" spans="85:141">
      <c r="CG10399"/>
      <c r="EK10399" s="160"/>
    </row>
    <row r="10400" spans="85:141">
      <c r="CG10400"/>
      <c r="EK10400" s="160"/>
    </row>
    <row r="10401" spans="85:141">
      <c r="CG10401"/>
      <c r="EK10401" s="160"/>
    </row>
    <row r="10402" spans="85:141">
      <c r="CG10402"/>
      <c r="EK10402" s="160"/>
    </row>
    <row r="10403" spans="85:141">
      <c r="CG10403"/>
      <c r="EK10403" s="160"/>
    </row>
    <row r="10404" spans="85:141">
      <c r="CG10404"/>
      <c r="EK10404" s="160"/>
    </row>
    <row r="10405" spans="85:141">
      <c r="CG10405"/>
      <c r="EK10405" s="160"/>
    </row>
    <row r="10406" spans="85:141">
      <c r="CG10406"/>
      <c r="EK10406" s="160"/>
    </row>
    <row r="10407" spans="85:141">
      <c r="CG10407"/>
      <c r="EK10407" s="160"/>
    </row>
    <row r="10408" spans="85:141">
      <c r="CG10408"/>
      <c r="EK10408" s="160"/>
    </row>
    <row r="10409" spans="85:141">
      <c r="CG10409"/>
      <c r="EK10409" s="160"/>
    </row>
    <row r="10410" spans="85:141">
      <c r="CG10410"/>
      <c r="EK10410" s="160"/>
    </row>
    <row r="10411" spans="85:141">
      <c r="CG10411"/>
      <c r="EK10411" s="160"/>
    </row>
    <row r="10412" spans="85:141">
      <c r="CG10412"/>
      <c r="EK10412" s="160"/>
    </row>
    <row r="10413" spans="85:141">
      <c r="CG10413"/>
      <c r="EK10413" s="160"/>
    </row>
    <row r="10414" spans="85:141">
      <c r="CG10414"/>
      <c r="EK10414" s="160"/>
    </row>
    <row r="10415" spans="85:141">
      <c r="CG10415"/>
      <c r="EK10415" s="160"/>
    </row>
    <row r="10416" spans="85:141">
      <c r="CG10416"/>
      <c r="EK10416" s="160"/>
    </row>
    <row r="10417" spans="85:141">
      <c r="CG10417"/>
      <c r="EK10417" s="160"/>
    </row>
    <row r="10418" spans="85:141">
      <c r="CG10418"/>
      <c r="EK10418" s="160"/>
    </row>
    <row r="10419" spans="85:141">
      <c r="CG10419"/>
      <c r="EK10419" s="160"/>
    </row>
    <row r="10420" spans="85:141">
      <c r="CG10420"/>
      <c r="EK10420" s="160"/>
    </row>
    <row r="10421" spans="85:141">
      <c r="CG10421"/>
      <c r="EK10421" s="160"/>
    </row>
    <row r="10422" spans="85:141">
      <c r="CG10422"/>
      <c r="EK10422" s="160"/>
    </row>
    <row r="10423" spans="85:141">
      <c r="CG10423"/>
      <c r="EK10423" s="160"/>
    </row>
    <row r="10424" spans="85:141">
      <c r="CG10424"/>
      <c r="EK10424" s="160"/>
    </row>
    <row r="10425" spans="85:141">
      <c r="CG10425"/>
      <c r="EK10425" s="160"/>
    </row>
    <row r="10426" spans="85:141">
      <c r="CG10426"/>
      <c r="EK10426" s="160"/>
    </row>
    <row r="10427" spans="85:141">
      <c r="CG10427"/>
      <c r="EK10427" s="160"/>
    </row>
    <row r="10428" spans="85:141">
      <c r="CG10428"/>
      <c r="EK10428" s="160"/>
    </row>
    <row r="10429" spans="85:141">
      <c r="CG10429"/>
      <c r="EK10429" s="160"/>
    </row>
    <row r="10430" spans="85:141">
      <c r="CG10430"/>
      <c r="EK10430" s="160"/>
    </row>
    <row r="10431" spans="85:141">
      <c r="CG10431"/>
      <c r="EK10431" s="160"/>
    </row>
    <row r="10432" spans="85:141">
      <c r="CG10432"/>
      <c r="EK10432" s="160"/>
    </row>
    <row r="10433" spans="85:141">
      <c r="CG10433"/>
      <c r="EK10433" s="160"/>
    </row>
    <row r="10434" spans="85:141">
      <c r="CG10434"/>
      <c r="EK10434" s="160"/>
    </row>
    <row r="10435" spans="85:141">
      <c r="CG10435"/>
      <c r="EK10435" s="160"/>
    </row>
    <row r="10436" spans="85:141">
      <c r="CG10436"/>
      <c r="EK10436" s="160"/>
    </row>
    <row r="10437" spans="85:141">
      <c r="CG10437"/>
      <c r="EK10437" s="160"/>
    </row>
    <row r="10438" spans="85:141">
      <c r="CG10438"/>
    </row>
    <row r="10439" spans="85:141">
      <c r="CG10439"/>
    </row>
    <row r="10440" spans="85:141">
      <c r="CG10440"/>
    </row>
    <row r="10441" spans="85:141">
      <c r="CG10441"/>
    </row>
    <row r="10442" spans="85:141">
      <c r="CG10442"/>
    </row>
    <row r="10443" spans="85:141">
      <c r="CG10443"/>
    </row>
    <row r="10444" spans="85:141">
      <c r="CG10444"/>
    </row>
    <row r="10445" spans="85:141">
      <c r="CG10445"/>
    </row>
    <row r="10446" spans="85:141">
      <c r="CG10446"/>
    </row>
    <row r="10447" spans="85:141">
      <c r="CG10447"/>
    </row>
    <row r="10448" spans="85:141">
      <c r="CG10448"/>
    </row>
    <row r="10449" spans="85:85">
      <c r="CG10449"/>
    </row>
    <row r="10450" spans="85:85">
      <c r="CG10450"/>
    </row>
    <row r="10451" spans="85:85">
      <c r="CG10451"/>
    </row>
    <row r="10452" spans="85:85">
      <c r="CG10452"/>
    </row>
    <row r="10453" spans="85:85">
      <c r="CG10453"/>
    </row>
    <row r="10454" spans="85:85">
      <c r="CG10454"/>
    </row>
    <row r="10455" spans="85:85">
      <c r="CG10455"/>
    </row>
    <row r="10456" spans="85:85">
      <c r="CG10456"/>
    </row>
    <row r="10457" spans="85:85">
      <c r="CG10457"/>
    </row>
    <row r="10458" spans="85:85">
      <c r="CG10458"/>
    </row>
    <row r="10459" spans="85:85">
      <c r="CG10459"/>
    </row>
    <row r="10460" spans="85:85">
      <c r="CG10460"/>
    </row>
    <row r="10461" spans="85:85">
      <c r="CG10461"/>
    </row>
    <row r="10462" spans="85:85">
      <c r="CG10462"/>
    </row>
    <row r="10463" spans="85:85">
      <c r="CG10463"/>
    </row>
    <row r="10464" spans="85:85">
      <c r="CG10464"/>
    </row>
    <row r="10465" spans="85:85">
      <c r="CG10465"/>
    </row>
    <row r="10466" spans="85:85">
      <c r="CG10466"/>
    </row>
    <row r="10467" spans="85:85">
      <c r="CG10467"/>
    </row>
    <row r="10468" spans="85:85">
      <c r="CG10468"/>
    </row>
    <row r="10469" spans="85:85">
      <c r="CG10469"/>
    </row>
    <row r="10470" spans="85:85">
      <c r="CG10470"/>
    </row>
    <row r="10471" spans="85:85">
      <c r="CG10471"/>
    </row>
    <row r="10472" spans="85:85">
      <c r="CG10472"/>
    </row>
    <row r="10473" spans="85:85">
      <c r="CG10473"/>
    </row>
    <row r="10474" spans="85:85">
      <c r="CG10474"/>
    </row>
    <row r="10475" spans="85:85">
      <c r="CG10475"/>
    </row>
    <row r="10476" spans="85:85">
      <c r="CG10476"/>
    </row>
    <row r="10477" spans="85:85">
      <c r="CG10477"/>
    </row>
    <row r="10478" spans="85:85">
      <c r="CG10478"/>
    </row>
    <row r="10479" spans="85:85">
      <c r="CG10479"/>
    </row>
    <row r="10480" spans="85:85">
      <c r="CG10480"/>
    </row>
    <row r="10481" spans="85:85">
      <c r="CG10481"/>
    </row>
    <row r="10482" spans="85:85">
      <c r="CG10482"/>
    </row>
    <row r="10483" spans="85:85">
      <c r="CG10483"/>
    </row>
    <row r="10484" spans="85:85">
      <c r="CG10484"/>
    </row>
    <row r="10485" spans="85:85">
      <c r="CG10485"/>
    </row>
    <row r="10486" spans="85:85">
      <c r="CG10486"/>
    </row>
    <row r="10487" spans="85:85">
      <c r="CG10487"/>
    </row>
    <row r="10488" spans="85:85">
      <c r="CG10488"/>
    </row>
    <row r="10489" spans="85:85">
      <c r="CG10489"/>
    </row>
    <row r="10490" spans="85:85">
      <c r="CG10490"/>
    </row>
    <row r="10491" spans="85:85">
      <c r="CG10491"/>
    </row>
    <row r="10492" spans="85:85">
      <c r="CG10492"/>
    </row>
    <row r="10493" spans="85:85">
      <c r="CG10493"/>
    </row>
    <row r="10494" spans="85:85">
      <c r="CG10494"/>
    </row>
    <row r="10495" spans="85:85">
      <c r="CG10495"/>
    </row>
    <row r="10496" spans="85:85">
      <c r="CG10496"/>
    </row>
    <row r="10497" spans="85:85">
      <c r="CG10497"/>
    </row>
    <row r="10498" spans="85:85">
      <c r="CG10498"/>
    </row>
    <row r="10499" spans="85:85">
      <c r="CG10499"/>
    </row>
    <row r="10500" spans="85:85">
      <c r="CG10500"/>
    </row>
    <row r="10501" spans="85:85">
      <c r="CG10501"/>
    </row>
    <row r="10502" spans="85:85">
      <c r="CG10502"/>
    </row>
    <row r="10503" spans="85:85">
      <c r="CG10503"/>
    </row>
    <row r="10504" spans="85:85">
      <c r="CG10504"/>
    </row>
    <row r="10505" spans="85:85">
      <c r="CG10505"/>
    </row>
    <row r="10506" spans="85:85">
      <c r="CG10506"/>
    </row>
    <row r="10507" spans="85:85">
      <c r="CG10507"/>
    </row>
    <row r="10508" spans="85:85">
      <c r="CG10508"/>
    </row>
    <row r="10509" spans="85:85">
      <c r="CG10509"/>
    </row>
    <row r="10510" spans="85:85">
      <c r="CG10510"/>
    </row>
    <row r="10511" spans="85:85">
      <c r="CG10511"/>
    </row>
    <row r="10512" spans="85:85">
      <c r="CG10512"/>
    </row>
    <row r="10513" spans="85:85">
      <c r="CG10513"/>
    </row>
    <row r="10514" spans="85:85">
      <c r="CG10514"/>
    </row>
    <row r="10515" spans="85:85">
      <c r="CG10515"/>
    </row>
    <row r="10516" spans="85:85">
      <c r="CG10516"/>
    </row>
    <row r="10517" spans="85:85">
      <c r="CG10517"/>
    </row>
    <row r="10518" spans="85:85">
      <c r="CG10518"/>
    </row>
    <row r="10519" spans="85:85">
      <c r="CG10519"/>
    </row>
    <row r="10520" spans="85:85">
      <c r="CG10520"/>
    </row>
    <row r="10521" spans="85:85">
      <c r="CG10521"/>
    </row>
    <row r="10522" spans="85:85">
      <c r="CG10522"/>
    </row>
    <row r="10523" spans="85:85">
      <c r="CG10523"/>
    </row>
    <row r="10524" spans="85:85">
      <c r="CG10524"/>
    </row>
    <row r="10525" spans="85:85">
      <c r="CG10525"/>
    </row>
    <row r="10526" spans="85:85">
      <c r="CG10526"/>
    </row>
    <row r="10527" spans="85:85">
      <c r="CG10527"/>
    </row>
    <row r="10528" spans="85:85">
      <c r="CG10528"/>
    </row>
    <row r="10529" spans="85:85">
      <c r="CG10529"/>
    </row>
    <row r="10530" spans="85:85">
      <c r="CG10530"/>
    </row>
    <row r="10531" spans="85:85">
      <c r="CG10531"/>
    </row>
    <row r="10532" spans="85:85">
      <c r="CG10532"/>
    </row>
    <row r="10533" spans="85:85">
      <c r="CG10533"/>
    </row>
    <row r="10534" spans="85:85">
      <c r="CG10534"/>
    </row>
    <row r="10535" spans="85:85">
      <c r="CG10535"/>
    </row>
    <row r="10536" spans="85:85">
      <c r="CG10536"/>
    </row>
    <row r="10537" spans="85:85">
      <c r="CG10537"/>
    </row>
    <row r="10538" spans="85:85">
      <c r="CG10538"/>
    </row>
    <row r="10539" spans="85:85">
      <c r="CG10539"/>
    </row>
    <row r="10540" spans="85:85">
      <c r="CG10540"/>
    </row>
    <row r="10541" spans="85:85">
      <c r="CG10541"/>
    </row>
    <row r="10542" spans="85:85">
      <c r="CG10542"/>
    </row>
    <row r="10543" spans="85:85">
      <c r="CG10543"/>
    </row>
    <row r="10544" spans="85:85">
      <c r="CG10544"/>
    </row>
    <row r="10545" spans="85:140">
      <c r="CG10545"/>
    </row>
    <row r="10546" spans="85:140">
      <c r="CG10546"/>
    </row>
    <row r="10547" spans="85:140">
      <c r="CG10547"/>
    </row>
    <row r="10548" spans="85:140">
      <c r="CG10548"/>
      <c r="EJ10548" s="158"/>
    </row>
    <row r="10549" spans="85:140">
      <c r="CG10549"/>
      <c r="EJ10549" s="158"/>
    </row>
    <row r="10550" spans="85:140">
      <c r="CG10550"/>
      <c r="EJ10550" s="158"/>
    </row>
    <row r="10551" spans="85:140">
      <c r="CG10551"/>
      <c r="EJ10551" s="158"/>
    </row>
    <row r="10552" spans="85:140">
      <c r="CG10552"/>
      <c r="EJ10552" s="158"/>
    </row>
    <row r="10553" spans="85:140">
      <c r="CG10553"/>
      <c r="EJ10553" s="158"/>
    </row>
    <row r="10554" spans="85:140">
      <c r="CG10554"/>
      <c r="EJ10554" s="158"/>
    </row>
    <row r="10555" spans="85:140">
      <c r="CG10555"/>
      <c r="EJ10555" s="158"/>
    </row>
    <row r="10556" spans="85:140">
      <c r="CG10556"/>
      <c r="EJ10556" s="158"/>
    </row>
    <row r="10557" spans="85:140">
      <c r="CG10557"/>
      <c r="EJ10557" s="158"/>
    </row>
    <row r="10558" spans="85:140">
      <c r="CG10558"/>
      <c r="EJ10558" s="158"/>
    </row>
    <row r="10559" spans="85:140">
      <c r="CG10559"/>
      <c r="EJ10559" s="158"/>
    </row>
    <row r="10560" spans="85:140">
      <c r="CG10560"/>
      <c r="EJ10560" s="158"/>
    </row>
    <row r="10561" spans="85:140">
      <c r="CG10561"/>
      <c r="EJ10561" s="158"/>
    </row>
    <row r="10562" spans="85:140">
      <c r="CG10562"/>
      <c r="EJ10562" s="158"/>
    </row>
    <row r="10563" spans="85:140">
      <c r="CG10563"/>
      <c r="EJ10563" s="158"/>
    </row>
    <row r="10564" spans="85:140">
      <c r="CG10564"/>
      <c r="EJ10564" s="158"/>
    </row>
    <row r="10565" spans="85:140">
      <c r="CG10565"/>
      <c r="EJ10565" s="158"/>
    </row>
    <row r="10566" spans="85:140">
      <c r="CG10566"/>
      <c r="EJ10566" s="158"/>
    </row>
    <row r="10567" spans="85:140">
      <c r="CG10567"/>
      <c r="EJ10567" s="158"/>
    </row>
    <row r="10568" spans="85:140">
      <c r="CG10568"/>
      <c r="EJ10568" s="158"/>
    </row>
    <row r="10569" spans="85:140">
      <c r="CG10569"/>
      <c r="EJ10569" s="158"/>
    </row>
    <row r="10570" spans="85:140">
      <c r="CG10570"/>
      <c r="EJ10570" s="158"/>
    </row>
    <row r="10571" spans="85:140">
      <c r="CG10571"/>
      <c r="EJ10571" s="158"/>
    </row>
    <row r="10572" spans="85:140">
      <c r="CG10572"/>
      <c r="EJ10572" s="158"/>
    </row>
    <row r="10573" spans="85:140">
      <c r="CG10573"/>
      <c r="EJ10573" s="158"/>
    </row>
    <row r="10574" spans="85:140">
      <c r="CG10574"/>
      <c r="EJ10574" s="158"/>
    </row>
    <row r="10575" spans="85:140">
      <c r="CG10575"/>
      <c r="EJ10575" s="158"/>
    </row>
    <row r="10576" spans="85:140">
      <c r="CG10576"/>
      <c r="EJ10576" s="158"/>
    </row>
    <row r="10577" spans="85:140">
      <c r="CG10577"/>
      <c r="EJ10577" s="158"/>
    </row>
    <row r="10578" spans="85:140">
      <c r="CG10578"/>
      <c r="EJ10578" s="158"/>
    </row>
    <row r="10579" spans="85:140">
      <c r="CG10579"/>
      <c r="EJ10579" s="158"/>
    </row>
    <row r="10580" spans="85:140">
      <c r="CG10580"/>
      <c r="EJ10580" s="158"/>
    </row>
    <row r="10581" spans="85:140">
      <c r="CG10581"/>
      <c r="EJ10581" s="158"/>
    </row>
    <row r="10582" spans="85:140">
      <c r="CG10582"/>
      <c r="EJ10582" s="158"/>
    </row>
    <row r="10583" spans="85:140">
      <c r="CG10583"/>
      <c r="EJ10583" s="158"/>
    </row>
    <row r="10584" spans="85:140">
      <c r="CG10584"/>
      <c r="EJ10584" s="158"/>
    </row>
    <row r="10585" spans="85:140">
      <c r="CG10585"/>
      <c r="EJ10585" s="158"/>
    </row>
    <row r="10586" spans="85:140">
      <c r="CG10586"/>
      <c r="EJ10586" s="158"/>
    </row>
    <row r="10587" spans="85:140">
      <c r="CG10587"/>
      <c r="EJ10587" s="158"/>
    </row>
    <row r="10588" spans="85:140">
      <c r="CG10588"/>
      <c r="EJ10588" s="158"/>
    </row>
    <row r="10589" spans="85:140">
      <c r="CG10589"/>
      <c r="EJ10589" s="158"/>
    </row>
    <row r="10590" spans="85:140">
      <c r="CG10590"/>
      <c r="EJ10590" s="158"/>
    </row>
    <row r="10591" spans="85:140">
      <c r="CG10591"/>
      <c r="EJ10591" s="158"/>
    </row>
    <row r="10592" spans="85:140">
      <c r="CG10592"/>
      <c r="EJ10592" s="158"/>
    </row>
    <row r="10593" spans="85:140">
      <c r="CG10593"/>
      <c r="EJ10593" s="158"/>
    </row>
    <row r="10594" spans="85:140">
      <c r="CG10594"/>
      <c r="EJ10594" s="158"/>
    </row>
    <row r="10595" spans="85:140">
      <c r="CG10595"/>
      <c r="EJ10595" s="158"/>
    </row>
    <row r="10596" spans="85:140">
      <c r="CG10596"/>
      <c r="EJ10596" s="158"/>
    </row>
    <row r="10597" spans="85:140">
      <c r="CG10597"/>
      <c r="EJ10597" s="158"/>
    </row>
    <row r="10598" spans="85:140">
      <c r="CG10598"/>
      <c r="EJ10598" s="158"/>
    </row>
    <row r="10599" spans="85:140">
      <c r="CG10599"/>
      <c r="EJ10599" s="158"/>
    </row>
    <row r="10600" spans="85:140">
      <c r="CG10600"/>
      <c r="EJ10600" s="158"/>
    </row>
    <row r="10601" spans="85:140">
      <c r="CG10601"/>
      <c r="EJ10601" s="158"/>
    </row>
    <row r="10602" spans="85:140">
      <c r="CG10602"/>
      <c r="EJ10602" s="158"/>
    </row>
    <row r="10603" spans="85:140">
      <c r="CG10603"/>
      <c r="EJ10603" s="158"/>
    </row>
    <row r="10604" spans="85:140">
      <c r="CG10604"/>
      <c r="EJ10604" s="158"/>
    </row>
    <row r="10605" spans="85:140">
      <c r="CG10605"/>
      <c r="EJ10605" s="158"/>
    </row>
    <row r="10606" spans="85:140">
      <c r="CG10606"/>
      <c r="EJ10606" s="158"/>
    </row>
    <row r="10607" spans="85:140">
      <c r="CG10607"/>
      <c r="EJ10607" s="158"/>
    </row>
    <row r="10608" spans="85:140">
      <c r="CG10608"/>
      <c r="EJ10608" s="158"/>
    </row>
    <row r="10609" spans="85:140">
      <c r="CG10609"/>
      <c r="EJ10609" s="158"/>
    </row>
    <row r="10610" spans="85:140">
      <c r="CG10610"/>
      <c r="EJ10610" s="158"/>
    </row>
    <row r="10611" spans="85:140">
      <c r="CG10611"/>
      <c r="EJ10611" s="158"/>
    </row>
    <row r="10612" spans="85:140">
      <c r="CG10612"/>
      <c r="EJ10612" s="158"/>
    </row>
    <row r="10613" spans="85:140">
      <c r="CG10613"/>
      <c r="EJ10613" s="158"/>
    </row>
    <row r="10614" spans="85:140">
      <c r="CG10614"/>
      <c r="EJ10614" s="158"/>
    </row>
    <row r="10615" spans="85:140">
      <c r="CG10615"/>
      <c r="EJ10615" s="158"/>
    </row>
    <row r="10616" spans="85:140">
      <c r="CG10616"/>
      <c r="EJ10616" s="158"/>
    </row>
    <row r="10617" spans="85:140">
      <c r="CG10617"/>
      <c r="EJ10617" s="158"/>
    </row>
    <row r="10618" spans="85:140">
      <c r="CG10618"/>
      <c r="EJ10618" s="158"/>
    </row>
    <row r="10619" spans="85:140">
      <c r="CG10619"/>
      <c r="EJ10619" s="158"/>
    </row>
    <row r="10620" spans="85:140">
      <c r="CG10620"/>
      <c r="EJ10620" s="158"/>
    </row>
    <row r="10621" spans="85:140">
      <c r="CG10621"/>
      <c r="EJ10621" s="158"/>
    </row>
    <row r="10622" spans="85:140">
      <c r="CG10622"/>
      <c r="EJ10622" s="158"/>
    </row>
    <row r="10623" spans="85:140">
      <c r="CG10623"/>
      <c r="EJ10623" s="158"/>
    </row>
    <row r="10624" spans="85:140">
      <c r="CG10624"/>
      <c r="EJ10624" s="158"/>
    </row>
    <row r="10625" spans="85:140">
      <c r="CG10625"/>
      <c r="EJ10625" s="158"/>
    </row>
    <row r="10626" spans="85:140">
      <c r="CG10626"/>
      <c r="EJ10626" s="158"/>
    </row>
    <row r="10627" spans="85:140">
      <c r="CG10627"/>
      <c r="EJ10627" s="158"/>
    </row>
    <row r="10628" spans="85:140">
      <c r="CG10628"/>
      <c r="EJ10628" s="158"/>
    </row>
    <row r="10629" spans="85:140">
      <c r="CG10629"/>
      <c r="EJ10629" s="158"/>
    </row>
    <row r="10630" spans="85:140">
      <c r="CG10630"/>
      <c r="EJ10630" s="158"/>
    </row>
    <row r="10631" spans="85:140">
      <c r="CG10631"/>
      <c r="EJ10631" s="158"/>
    </row>
    <row r="10632" spans="85:140">
      <c r="CG10632"/>
      <c r="EJ10632" s="158"/>
    </row>
    <row r="10633" spans="85:140">
      <c r="CG10633"/>
      <c r="EJ10633" s="158"/>
    </row>
    <row r="10634" spans="85:140">
      <c r="CG10634"/>
      <c r="EJ10634" s="158"/>
    </row>
    <row r="10635" spans="85:140">
      <c r="CG10635"/>
      <c r="EJ10635" s="158"/>
    </row>
    <row r="10636" spans="85:140">
      <c r="CG10636"/>
      <c r="EJ10636" s="158"/>
    </row>
    <row r="10637" spans="85:140">
      <c r="CG10637"/>
      <c r="EJ10637" s="158"/>
    </row>
    <row r="10638" spans="85:140">
      <c r="CG10638"/>
      <c r="EJ10638" s="158"/>
    </row>
    <row r="10639" spans="85:140">
      <c r="CG10639"/>
      <c r="EJ10639" s="158"/>
    </row>
    <row r="10640" spans="85:140">
      <c r="CG10640"/>
      <c r="EJ10640" s="158"/>
    </row>
    <row r="10641" spans="85:140">
      <c r="CG10641"/>
      <c r="EJ10641" s="158"/>
    </row>
    <row r="10642" spans="85:140">
      <c r="CG10642"/>
      <c r="EJ10642" s="158"/>
    </row>
    <row r="10643" spans="85:140">
      <c r="CG10643"/>
      <c r="EJ10643" s="158"/>
    </row>
    <row r="10644" spans="85:140">
      <c r="CG10644"/>
      <c r="EJ10644" s="158"/>
    </row>
    <row r="10645" spans="85:140">
      <c r="CG10645"/>
      <c r="EJ10645" s="158"/>
    </row>
    <row r="10646" spans="85:140">
      <c r="CG10646"/>
      <c r="EJ10646" s="158"/>
    </row>
    <row r="10647" spans="85:140">
      <c r="CG10647"/>
      <c r="EJ10647" s="158"/>
    </row>
    <row r="10648" spans="85:140">
      <c r="CG10648"/>
      <c r="EJ10648" s="158"/>
    </row>
    <row r="10649" spans="85:140">
      <c r="CG10649"/>
      <c r="EJ10649" s="158"/>
    </row>
    <row r="10650" spans="85:140">
      <c r="CG10650"/>
      <c r="EJ10650" s="158"/>
    </row>
    <row r="10651" spans="85:140">
      <c r="CG10651"/>
      <c r="EJ10651" s="158"/>
    </row>
    <row r="10652" spans="85:140">
      <c r="CG10652"/>
      <c r="EJ10652" s="158"/>
    </row>
    <row r="10653" spans="85:140">
      <c r="CG10653"/>
      <c r="EJ10653" s="158"/>
    </row>
    <row r="10654" spans="85:140">
      <c r="CG10654"/>
      <c r="EJ10654" s="158"/>
    </row>
    <row r="10655" spans="85:140">
      <c r="CG10655"/>
      <c r="EJ10655" s="158"/>
    </row>
    <row r="10656" spans="85:140">
      <c r="CG10656"/>
      <c r="EJ10656" s="158"/>
    </row>
    <row r="10657" spans="85:140">
      <c r="CG10657"/>
      <c r="EJ10657" s="158"/>
    </row>
    <row r="10658" spans="85:140">
      <c r="CG10658"/>
      <c r="EJ10658" s="158"/>
    </row>
    <row r="10659" spans="85:140">
      <c r="CG10659"/>
      <c r="EJ10659" s="158"/>
    </row>
    <row r="10660" spans="85:140">
      <c r="CG10660"/>
      <c r="EJ10660" s="158"/>
    </row>
    <row r="10661" spans="85:140">
      <c r="CG10661"/>
      <c r="EJ10661" s="158"/>
    </row>
    <row r="10662" spans="85:140">
      <c r="CG10662"/>
      <c r="EJ10662" s="158"/>
    </row>
    <row r="10663" spans="85:140">
      <c r="CG10663"/>
      <c r="EJ10663" s="158"/>
    </row>
    <row r="10664" spans="85:140">
      <c r="CG10664"/>
      <c r="EJ10664" s="158"/>
    </row>
    <row r="10665" spans="85:140">
      <c r="CG10665"/>
      <c r="EJ10665" s="158"/>
    </row>
    <row r="10666" spans="85:140">
      <c r="CG10666"/>
      <c r="EJ10666" s="158"/>
    </row>
    <row r="10667" spans="85:140">
      <c r="CG10667"/>
      <c r="EJ10667" s="158"/>
    </row>
    <row r="10668" spans="85:140">
      <c r="CG10668"/>
      <c r="EJ10668" s="158"/>
    </row>
    <row r="10669" spans="85:140">
      <c r="CG10669"/>
      <c r="EJ10669" s="158"/>
    </row>
    <row r="10670" spans="85:140">
      <c r="CG10670"/>
      <c r="EJ10670" s="158"/>
    </row>
    <row r="10671" spans="85:140">
      <c r="CG10671"/>
      <c r="EJ10671" s="158"/>
    </row>
    <row r="10672" spans="85:140">
      <c r="CG10672"/>
      <c r="EJ10672" s="158"/>
    </row>
    <row r="10673" spans="85:140">
      <c r="CG10673"/>
      <c r="EJ10673" s="158"/>
    </row>
    <row r="10674" spans="85:140">
      <c r="CG10674"/>
      <c r="EJ10674" s="158"/>
    </row>
    <row r="10675" spans="85:140">
      <c r="CG10675"/>
      <c r="EJ10675" s="158"/>
    </row>
    <row r="10676" spans="85:140">
      <c r="CG10676"/>
      <c r="EJ10676" s="158"/>
    </row>
    <row r="10677" spans="85:140">
      <c r="CG10677"/>
      <c r="EJ10677" s="158"/>
    </row>
    <row r="10678" spans="85:140">
      <c r="CG10678"/>
      <c r="EJ10678" s="158"/>
    </row>
    <row r="10679" spans="85:140">
      <c r="CG10679"/>
      <c r="EJ10679" s="158"/>
    </row>
    <row r="10680" spans="85:140">
      <c r="CG10680"/>
      <c r="EJ10680" s="158"/>
    </row>
    <row r="10681" spans="85:140">
      <c r="CG10681"/>
      <c r="EJ10681" s="158"/>
    </row>
    <row r="10682" spans="85:140">
      <c r="CG10682"/>
      <c r="EJ10682" s="158"/>
    </row>
    <row r="10683" spans="85:140">
      <c r="CG10683"/>
      <c r="EJ10683" s="158"/>
    </row>
    <row r="10684" spans="85:140">
      <c r="CG10684"/>
      <c r="EJ10684" s="158"/>
    </row>
    <row r="10685" spans="85:140">
      <c r="CG10685"/>
      <c r="EJ10685" s="158"/>
    </row>
    <row r="10686" spans="85:140">
      <c r="CG10686"/>
      <c r="EJ10686" s="158"/>
    </row>
    <row r="10687" spans="85:140">
      <c r="CG10687"/>
      <c r="EJ10687" s="158"/>
    </row>
    <row r="10688" spans="85:140">
      <c r="CG10688"/>
      <c r="EJ10688" s="158"/>
    </row>
    <row r="10689" spans="85:140">
      <c r="CG10689"/>
      <c r="EJ10689" s="158"/>
    </row>
    <row r="10690" spans="85:140">
      <c r="CG10690"/>
      <c r="EJ10690" s="158"/>
    </row>
    <row r="10691" spans="85:140">
      <c r="CG10691"/>
      <c r="EJ10691" s="158"/>
    </row>
    <row r="10692" spans="85:140">
      <c r="CG10692"/>
      <c r="EJ10692" s="158"/>
    </row>
    <row r="10693" spans="85:140">
      <c r="CG10693"/>
      <c r="EJ10693" s="158"/>
    </row>
    <row r="10694" spans="85:140">
      <c r="CG10694"/>
      <c r="EJ10694" s="158"/>
    </row>
    <row r="10695" spans="85:140">
      <c r="CG10695"/>
      <c r="EJ10695" s="158"/>
    </row>
    <row r="10696" spans="85:140">
      <c r="CG10696"/>
      <c r="EJ10696" s="158"/>
    </row>
    <row r="10697" spans="85:140">
      <c r="CG10697"/>
      <c r="EJ10697" s="158"/>
    </row>
    <row r="10698" spans="85:140">
      <c r="CG10698"/>
      <c r="EJ10698" s="158"/>
    </row>
    <row r="10699" spans="85:140">
      <c r="CG10699"/>
      <c r="EJ10699" s="158"/>
    </row>
    <row r="10700" spans="85:140">
      <c r="CG10700"/>
      <c r="EJ10700" s="158"/>
    </row>
    <row r="10701" spans="85:140">
      <c r="CG10701"/>
      <c r="EJ10701" s="158"/>
    </row>
    <row r="10702" spans="85:140">
      <c r="CG10702"/>
      <c r="EJ10702" s="158"/>
    </row>
    <row r="10703" spans="85:140">
      <c r="CG10703"/>
      <c r="EJ10703" s="158"/>
    </row>
    <row r="10704" spans="85:140">
      <c r="CG10704"/>
      <c r="EJ10704" s="158"/>
    </row>
    <row r="10705" spans="85:140">
      <c r="CG10705"/>
      <c r="EJ10705" s="158"/>
    </row>
    <row r="10706" spans="85:140">
      <c r="CG10706"/>
      <c r="EJ10706" s="158"/>
    </row>
    <row r="10707" spans="85:140">
      <c r="CG10707"/>
      <c r="EJ10707" s="158"/>
    </row>
    <row r="10708" spans="85:140">
      <c r="CG10708"/>
      <c r="EJ10708" s="158"/>
    </row>
    <row r="10709" spans="85:140">
      <c r="CG10709"/>
      <c r="EJ10709" s="158"/>
    </row>
    <row r="10710" spans="85:140">
      <c r="CG10710"/>
      <c r="EJ10710" s="158"/>
    </row>
    <row r="10711" spans="85:140">
      <c r="CG10711"/>
      <c r="EJ10711" s="158"/>
    </row>
    <row r="10712" spans="85:140">
      <c r="CG10712"/>
      <c r="EJ10712" s="158"/>
    </row>
    <row r="10713" spans="85:140">
      <c r="CG10713"/>
      <c r="EJ10713" s="158"/>
    </row>
    <row r="10714" spans="85:140">
      <c r="CG10714"/>
      <c r="EJ10714" s="158"/>
    </row>
    <row r="10715" spans="85:140">
      <c r="CG10715"/>
      <c r="EJ10715" s="158"/>
    </row>
    <row r="10716" spans="85:140">
      <c r="CG10716"/>
      <c r="EJ10716" s="158"/>
    </row>
    <row r="10717" spans="85:140">
      <c r="CG10717"/>
      <c r="EJ10717" s="158"/>
    </row>
    <row r="10718" spans="85:140">
      <c r="CG10718"/>
      <c r="EJ10718" s="158"/>
    </row>
    <row r="10719" spans="85:140">
      <c r="CG10719"/>
      <c r="EJ10719" s="158"/>
    </row>
    <row r="10720" spans="85:140">
      <c r="CG10720"/>
      <c r="EJ10720" s="158"/>
    </row>
    <row r="10721" spans="85:140">
      <c r="CG10721"/>
      <c r="EJ10721" s="158"/>
    </row>
    <row r="10722" spans="85:140">
      <c r="CG10722"/>
      <c r="EJ10722" s="158"/>
    </row>
    <row r="10723" spans="85:140">
      <c r="CG10723"/>
      <c r="EJ10723" s="158"/>
    </row>
    <row r="10724" spans="85:140">
      <c r="CG10724"/>
      <c r="EJ10724" s="158"/>
    </row>
    <row r="10725" spans="85:140">
      <c r="CG10725"/>
      <c r="EJ10725" s="158"/>
    </row>
    <row r="10726" spans="85:140">
      <c r="CG10726"/>
      <c r="EJ10726" s="158"/>
    </row>
    <row r="10727" spans="85:140">
      <c r="CG10727"/>
      <c r="EJ10727" s="158"/>
    </row>
    <row r="10728" spans="85:140">
      <c r="CG10728"/>
      <c r="EJ10728" s="158"/>
    </row>
    <row r="10729" spans="85:140">
      <c r="CG10729"/>
      <c r="EJ10729" s="158"/>
    </row>
    <row r="10730" spans="85:140">
      <c r="CG10730"/>
      <c r="EJ10730" s="158"/>
    </row>
    <row r="10731" spans="85:140">
      <c r="CG10731"/>
      <c r="EJ10731" s="158"/>
    </row>
    <row r="10732" spans="85:140">
      <c r="CG10732"/>
      <c r="EJ10732" s="158"/>
    </row>
    <row r="10733" spans="85:140">
      <c r="CG10733"/>
      <c r="EJ10733" s="158"/>
    </row>
    <row r="10734" spans="85:140">
      <c r="CG10734"/>
      <c r="EJ10734" s="158"/>
    </row>
    <row r="10735" spans="85:140">
      <c r="CG10735"/>
      <c r="EJ10735" s="158"/>
    </row>
    <row r="10736" spans="85:140">
      <c r="CG10736"/>
      <c r="EJ10736" s="158"/>
    </row>
    <row r="10737" spans="85:140">
      <c r="CG10737"/>
      <c r="EJ10737" s="158"/>
    </row>
    <row r="10738" spans="85:140">
      <c r="CG10738"/>
      <c r="EJ10738" s="158"/>
    </row>
    <row r="10739" spans="85:140">
      <c r="CG10739"/>
      <c r="EJ10739" s="158"/>
    </row>
    <row r="10740" spans="85:140">
      <c r="CG10740"/>
      <c r="EJ10740" s="158"/>
    </row>
    <row r="10741" spans="85:140">
      <c r="CG10741"/>
      <c r="EJ10741" s="158"/>
    </row>
    <row r="10742" spans="85:140">
      <c r="CG10742"/>
      <c r="EJ10742" s="158"/>
    </row>
    <row r="10743" spans="85:140">
      <c r="CG10743"/>
      <c r="EJ10743" s="158"/>
    </row>
    <row r="10744" spans="85:140">
      <c r="CG10744"/>
      <c r="EJ10744" s="158"/>
    </row>
    <row r="10745" spans="85:140">
      <c r="CG10745"/>
      <c r="EJ10745" s="158"/>
    </row>
    <row r="10746" spans="85:140">
      <c r="CG10746"/>
      <c r="EJ10746" s="158"/>
    </row>
    <row r="10747" spans="85:140">
      <c r="CG10747"/>
      <c r="EJ10747" s="158"/>
    </row>
    <row r="10748" spans="85:140">
      <c r="CG10748"/>
      <c r="EJ10748" s="158"/>
    </row>
    <row r="10749" spans="85:140">
      <c r="CG10749"/>
      <c r="EJ10749" s="158"/>
    </row>
    <row r="10750" spans="85:140">
      <c r="CG10750"/>
      <c r="EJ10750" s="158"/>
    </row>
    <row r="10751" spans="85:140">
      <c r="CG10751"/>
      <c r="EJ10751" s="158"/>
    </row>
    <row r="10752" spans="85:140">
      <c r="CG10752"/>
      <c r="EJ10752" s="158"/>
    </row>
    <row r="10753" spans="85:140">
      <c r="CG10753"/>
      <c r="EJ10753" s="158"/>
    </row>
    <row r="10754" spans="85:140">
      <c r="CG10754"/>
      <c r="EJ10754" s="158"/>
    </row>
    <row r="10755" spans="85:140">
      <c r="CG10755"/>
      <c r="EJ10755" s="158"/>
    </row>
    <row r="10756" spans="85:140">
      <c r="CG10756"/>
      <c r="EJ10756" s="158"/>
    </row>
    <row r="10757" spans="85:140">
      <c r="CG10757"/>
      <c r="EJ10757" s="158"/>
    </row>
    <row r="10758" spans="85:140">
      <c r="CG10758"/>
      <c r="EJ10758" s="158"/>
    </row>
    <row r="10759" spans="85:140">
      <c r="CG10759"/>
      <c r="EJ10759" s="158"/>
    </row>
    <row r="10760" spans="85:140">
      <c r="CG10760"/>
      <c r="EJ10760" s="158"/>
    </row>
    <row r="10761" spans="85:140">
      <c r="CG10761"/>
      <c r="EJ10761" s="158"/>
    </row>
    <row r="10762" spans="85:140">
      <c r="CG10762"/>
      <c r="EJ10762" s="158"/>
    </row>
    <row r="10763" spans="85:140">
      <c r="CG10763"/>
      <c r="EJ10763" s="158"/>
    </row>
    <row r="10764" spans="85:140">
      <c r="CG10764"/>
      <c r="EJ10764" s="158"/>
    </row>
    <row r="10765" spans="85:140">
      <c r="CG10765"/>
      <c r="EJ10765" s="158"/>
    </row>
    <row r="10766" spans="85:140">
      <c r="CG10766"/>
      <c r="EJ10766" s="158"/>
    </row>
    <row r="10767" spans="85:140">
      <c r="CG10767"/>
      <c r="EJ10767" s="158"/>
    </row>
    <row r="10768" spans="85:140">
      <c r="CG10768"/>
      <c r="EJ10768" s="158"/>
    </row>
    <row r="10769" spans="85:140">
      <c r="CG10769"/>
      <c r="EJ10769" s="158"/>
    </row>
    <row r="10770" spans="85:140">
      <c r="CG10770"/>
      <c r="EJ10770" s="158"/>
    </row>
    <row r="10771" spans="85:140">
      <c r="CG10771"/>
      <c r="EJ10771" s="158"/>
    </row>
    <row r="10772" spans="85:140">
      <c r="CG10772"/>
      <c r="EJ10772" s="158"/>
    </row>
    <row r="10773" spans="85:140">
      <c r="CG10773"/>
      <c r="EJ10773" s="158"/>
    </row>
    <row r="10774" spans="85:140">
      <c r="CG10774"/>
      <c r="EJ10774" s="158"/>
    </row>
    <row r="10775" spans="85:140">
      <c r="CG10775"/>
      <c r="EJ10775" s="158"/>
    </row>
    <row r="10776" spans="85:140">
      <c r="CG10776"/>
      <c r="EJ10776" s="158"/>
    </row>
    <row r="10777" spans="85:140">
      <c r="CG10777"/>
      <c r="EJ10777" s="158"/>
    </row>
    <row r="10778" spans="85:140">
      <c r="CG10778"/>
      <c r="EJ10778" s="158"/>
    </row>
    <row r="10779" spans="85:140">
      <c r="CG10779"/>
      <c r="EJ10779" s="158"/>
    </row>
    <row r="10780" spans="85:140">
      <c r="CG10780"/>
      <c r="EJ10780" s="158"/>
    </row>
    <row r="10781" spans="85:140">
      <c r="CG10781"/>
      <c r="EJ10781" s="158"/>
    </row>
    <row r="10782" spans="85:140">
      <c r="CG10782"/>
      <c r="EJ10782" s="158"/>
    </row>
    <row r="10783" spans="85:140">
      <c r="CG10783"/>
      <c r="EJ10783" s="158"/>
    </row>
    <row r="10784" spans="85:140">
      <c r="CG10784"/>
      <c r="EJ10784" s="158"/>
    </row>
    <row r="10785" spans="85:140">
      <c r="CG10785"/>
      <c r="EJ10785" s="158"/>
    </row>
    <row r="10786" spans="85:140">
      <c r="CG10786"/>
      <c r="EJ10786" s="158"/>
    </row>
    <row r="10787" spans="85:140">
      <c r="CG10787"/>
      <c r="EJ10787" s="158"/>
    </row>
    <row r="10788" spans="85:140">
      <c r="CG10788"/>
      <c r="EJ10788" s="158"/>
    </row>
    <row r="10789" spans="85:140">
      <c r="CG10789"/>
      <c r="EJ10789" s="158"/>
    </row>
    <row r="10790" spans="85:140">
      <c r="CG10790"/>
      <c r="EJ10790" s="158"/>
    </row>
    <row r="10791" spans="85:140">
      <c r="CG10791"/>
      <c r="EJ10791" s="158"/>
    </row>
    <row r="10792" spans="85:140">
      <c r="CG10792"/>
      <c r="EJ10792" s="158"/>
    </row>
    <row r="10793" spans="85:140">
      <c r="CG10793"/>
      <c r="EJ10793" s="158"/>
    </row>
    <row r="10794" spans="85:140">
      <c r="CG10794"/>
      <c r="EJ10794" s="158"/>
    </row>
    <row r="10795" spans="85:140">
      <c r="CG10795"/>
      <c r="EJ10795" s="158"/>
    </row>
    <row r="10796" spans="85:140">
      <c r="CG10796"/>
      <c r="EJ10796" s="158"/>
    </row>
    <row r="10797" spans="85:140">
      <c r="CG10797"/>
      <c r="EJ10797" s="158"/>
    </row>
    <row r="10798" spans="85:140">
      <c r="CG10798"/>
      <c r="EJ10798" s="158"/>
    </row>
    <row r="10799" spans="85:140">
      <c r="CG10799"/>
      <c r="EJ10799" s="158"/>
    </row>
    <row r="10800" spans="85:140">
      <c r="CG10800"/>
      <c r="EJ10800" s="158"/>
    </row>
    <row r="10801" spans="85:140">
      <c r="CG10801"/>
      <c r="EJ10801" s="158"/>
    </row>
    <row r="10802" spans="85:140">
      <c r="CG10802"/>
      <c r="EJ10802" s="158"/>
    </row>
    <row r="10803" spans="85:140">
      <c r="CG10803"/>
      <c r="EJ10803" s="158"/>
    </row>
    <row r="10804" spans="85:140">
      <c r="CG10804"/>
      <c r="EJ10804" s="158"/>
    </row>
    <row r="10805" spans="85:140">
      <c r="CG10805"/>
      <c r="EJ10805" s="158"/>
    </row>
    <row r="10806" spans="85:140">
      <c r="CG10806"/>
      <c r="EJ10806" s="158"/>
    </row>
    <row r="10807" spans="85:140">
      <c r="CG10807"/>
      <c r="EJ10807" s="158"/>
    </row>
    <row r="10808" spans="85:140">
      <c r="CG10808"/>
      <c r="EJ10808" s="158"/>
    </row>
    <row r="10809" spans="85:140">
      <c r="CG10809"/>
      <c r="EJ10809" s="158"/>
    </row>
    <row r="10810" spans="85:140">
      <c r="CG10810"/>
      <c r="EJ10810" s="158"/>
    </row>
    <row r="10811" spans="85:140">
      <c r="CG10811"/>
      <c r="EJ10811" s="158"/>
    </row>
    <row r="10812" spans="85:140">
      <c r="CG10812"/>
      <c r="EJ10812" s="158"/>
    </row>
    <row r="10813" spans="85:140">
      <c r="CG10813"/>
      <c r="EJ10813" s="158"/>
    </row>
    <row r="10814" spans="85:140">
      <c r="CG10814"/>
      <c r="EJ10814" s="158"/>
    </row>
    <row r="10815" spans="85:140">
      <c r="CG10815"/>
      <c r="EJ10815" s="158"/>
    </row>
    <row r="10816" spans="85:140">
      <c r="CG10816"/>
      <c r="EJ10816" s="158"/>
    </row>
    <row r="10817" spans="85:140">
      <c r="CG10817"/>
      <c r="EJ10817" s="158"/>
    </row>
    <row r="10818" spans="85:140">
      <c r="CG10818"/>
      <c r="EJ10818" s="158"/>
    </row>
    <row r="10819" spans="85:140">
      <c r="CG10819"/>
      <c r="EJ10819" s="158"/>
    </row>
    <row r="10820" spans="85:140">
      <c r="CG10820"/>
      <c r="EJ10820" s="158"/>
    </row>
    <row r="10821" spans="85:140">
      <c r="CG10821"/>
      <c r="EJ10821" s="158"/>
    </row>
    <row r="10822" spans="85:140">
      <c r="CG10822"/>
      <c r="EJ10822" s="158"/>
    </row>
    <row r="10823" spans="85:140">
      <c r="CG10823"/>
      <c r="EJ10823" s="158"/>
    </row>
    <row r="10824" spans="85:140">
      <c r="CG10824"/>
      <c r="EJ10824" s="158"/>
    </row>
    <row r="10825" spans="85:140">
      <c r="CG10825"/>
      <c r="EJ10825" s="158"/>
    </row>
    <row r="10826" spans="85:140">
      <c r="CG10826"/>
      <c r="EJ10826" s="158"/>
    </row>
    <row r="10827" spans="85:140">
      <c r="CG10827"/>
      <c r="EJ10827" s="158"/>
    </row>
    <row r="10828" spans="85:140">
      <c r="CG10828"/>
      <c r="EJ10828" s="158"/>
    </row>
    <row r="10829" spans="85:140">
      <c r="CG10829"/>
      <c r="EJ10829" s="158"/>
    </row>
    <row r="10830" spans="85:140">
      <c r="CG10830"/>
      <c r="EJ10830" s="158"/>
    </row>
    <row r="10831" spans="85:140">
      <c r="CG10831"/>
      <c r="EJ10831" s="158"/>
    </row>
    <row r="10832" spans="85:140">
      <c r="CG10832"/>
      <c r="EJ10832" s="158"/>
    </row>
    <row r="10833" spans="85:140">
      <c r="CG10833"/>
      <c r="EJ10833" s="158"/>
    </row>
    <row r="10834" spans="85:140">
      <c r="CG10834"/>
      <c r="EJ10834" s="158"/>
    </row>
    <row r="10835" spans="85:140">
      <c r="CG10835"/>
      <c r="EJ10835" s="158"/>
    </row>
    <row r="10836" spans="85:140">
      <c r="CG10836"/>
      <c r="EJ10836" s="158"/>
    </row>
    <row r="10837" spans="85:140">
      <c r="CG10837"/>
      <c r="EJ10837" s="158"/>
    </row>
    <row r="10838" spans="85:140">
      <c r="CG10838"/>
      <c r="EJ10838" s="158"/>
    </row>
    <row r="10839" spans="85:140">
      <c r="CG10839"/>
      <c r="EJ10839" s="158"/>
    </row>
    <row r="10840" spans="85:140">
      <c r="CG10840"/>
      <c r="EJ10840" s="158"/>
    </row>
    <row r="10841" spans="85:140">
      <c r="CG10841"/>
      <c r="EJ10841" s="158"/>
    </row>
    <row r="10842" spans="85:140">
      <c r="CG10842"/>
      <c r="EJ10842" s="158"/>
    </row>
    <row r="10843" spans="85:140">
      <c r="CG10843"/>
      <c r="EJ10843" s="158"/>
    </row>
    <row r="10844" spans="85:140">
      <c r="CG10844"/>
      <c r="EJ10844" s="158"/>
    </row>
    <row r="10845" spans="85:140">
      <c r="CG10845"/>
      <c r="EJ10845" s="158"/>
    </row>
    <row r="10846" spans="85:140">
      <c r="CG10846"/>
      <c r="EJ10846" s="158"/>
    </row>
    <row r="10847" spans="85:140">
      <c r="CG10847"/>
      <c r="EJ10847" s="158"/>
    </row>
    <row r="10848" spans="85:140">
      <c r="CG10848"/>
      <c r="EJ10848" s="158"/>
    </row>
    <row r="10849" spans="85:140">
      <c r="CG10849"/>
      <c r="EJ10849" s="158"/>
    </row>
    <row r="10850" spans="85:140">
      <c r="CG10850"/>
      <c r="EJ10850" s="158"/>
    </row>
    <row r="10851" spans="85:140">
      <c r="CG10851"/>
      <c r="EJ10851" s="158"/>
    </row>
    <row r="10852" spans="85:140">
      <c r="CG10852"/>
      <c r="EJ10852" s="158"/>
    </row>
    <row r="10853" spans="85:140">
      <c r="CG10853"/>
      <c r="EJ10853" s="158"/>
    </row>
    <row r="10854" spans="85:140">
      <c r="CG10854"/>
      <c r="EJ10854" s="158"/>
    </row>
    <row r="10855" spans="85:140">
      <c r="CG10855"/>
      <c r="EJ10855" s="158"/>
    </row>
    <row r="10856" spans="85:140">
      <c r="CG10856"/>
      <c r="EJ10856" s="158"/>
    </row>
    <row r="10857" spans="85:140">
      <c r="CG10857"/>
      <c r="EJ10857" s="158"/>
    </row>
    <row r="10858" spans="85:140">
      <c r="CG10858"/>
      <c r="EJ10858" s="158"/>
    </row>
    <row r="10859" spans="85:140">
      <c r="CG10859"/>
      <c r="EJ10859" s="158"/>
    </row>
    <row r="10860" spans="85:140">
      <c r="CG10860"/>
      <c r="EJ10860" s="158"/>
    </row>
    <row r="10861" spans="85:140">
      <c r="CG10861"/>
      <c r="EJ10861" s="158"/>
    </row>
    <row r="10862" spans="85:140">
      <c r="CG10862"/>
      <c r="EJ10862" s="158"/>
    </row>
    <row r="10863" spans="85:140">
      <c r="CG10863"/>
      <c r="EJ10863" s="158"/>
    </row>
    <row r="10864" spans="85:140">
      <c r="CG10864"/>
      <c r="EJ10864" s="158"/>
    </row>
    <row r="10865" spans="85:140">
      <c r="CG10865"/>
      <c r="EJ10865" s="158"/>
    </row>
    <row r="10866" spans="85:140">
      <c r="CG10866"/>
      <c r="EJ10866" s="158"/>
    </row>
    <row r="10867" spans="85:140">
      <c r="CG10867"/>
      <c r="EJ10867" s="158"/>
    </row>
    <row r="10868" spans="85:140">
      <c r="CG10868"/>
      <c r="EJ10868" s="158"/>
    </row>
    <row r="10869" spans="85:140">
      <c r="CG10869"/>
      <c r="EJ10869" s="158"/>
    </row>
    <row r="10870" spans="85:140">
      <c r="CG10870"/>
      <c r="EJ10870" s="158"/>
    </row>
    <row r="10871" spans="85:140">
      <c r="CG10871"/>
      <c r="EJ10871" s="158"/>
    </row>
    <row r="10872" spans="85:140">
      <c r="CG10872"/>
      <c r="EJ10872" s="158"/>
    </row>
    <row r="10873" spans="85:140">
      <c r="CG10873"/>
      <c r="EJ10873" s="158"/>
    </row>
    <row r="10874" spans="85:140">
      <c r="CG10874"/>
      <c r="EJ10874" s="158"/>
    </row>
    <row r="10875" spans="85:140">
      <c r="CG10875"/>
      <c r="EJ10875" s="158"/>
    </row>
    <row r="10876" spans="85:140">
      <c r="CG10876"/>
      <c r="EJ10876" s="158"/>
    </row>
    <row r="10877" spans="85:140">
      <c r="CG10877"/>
      <c r="EJ10877" s="158"/>
    </row>
    <row r="10878" spans="85:140">
      <c r="CG10878"/>
      <c r="EJ10878" s="158"/>
    </row>
    <row r="10879" spans="85:140">
      <c r="CG10879"/>
      <c r="EJ10879" s="158"/>
    </row>
    <row r="10880" spans="85:140">
      <c r="CG10880"/>
      <c r="EJ10880" s="158"/>
    </row>
    <row r="10881" spans="85:140">
      <c r="CG10881"/>
      <c r="EJ10881" s="158"/>
    </row>
    <row r="10882" spans="85:140">
      <c r="CG10882"/>
      <c r="EJ10882" s="158"/>
    </row>
    <row r="10883" spans="85:140">
      <c r="CG10883"/>
      <c r="EJ10883" s="158"/>
    </row>
    <row r="10884" spans="85:140">
      <c r="CG10884"/>
      <c r="EJ10884" s="158"/>
    </row>
    <row r="10885" spans="85:140">
      <c r="CG10885"/>
      <c r="EJ10885" s="158"/>
    </row>
    <row r="10886" spans="85:140">
      <c r="CG10886"/>
      <c r="EJ10886" s="158"/>
    </row>
    <row r="10887" spans="85:140">
      <c r="CG10887"/>
      <c r="EJ10887" s="158"/>
    </row>
    <row r="10888" spans="85:140">
      <c r="CG10888"/>
      <c r="EJ10888" s="158"/>
    </row>
    <row r="10889" spans="85:140">
      <c r="CG10889"/>
      <c r="EJ10889" s="158"/>
    </row>
    <row r="10890" spans="85:140">
      <c r="CG10890"/>
      <c r="EJ10890" s="158"/>
    </row>
    <row r="10891" spans="85:140">
      <c r="CG10891"/>
      <c r="EJ10891" s="158"/>
    </row>
    <row r="10892" spans="85:140">
      <c r="CG10892"/>
      <c r="EJ10892" s="158"/>
    </row>
    <row r="10893" spans="85:140">
      <c r="CG10893"/>
      <c r="EJ10893" s="158"/>
    </row>
    <row r="10894" spans="85:140">
      <c r="CG10894"/>
      <c r="EJ10894" s="158"/>
    </row>
    <row r="10895" spans="85:140">
      <c r="CG10895"/>
      <c r="EJ10895" s="158"/>
    </row>
    <row r="10896" spans="85:140">
      <c r="CG10896"/>
      <c r="EJ10896" s="158"/>
    </row>
    <row r="10897" spans="85:140">
      <c r="CG10897"/>
      <c r="EJ10897" s="158"/>
    </row>
    <row r="10898" spans="85:140">
      <c r="CG10898"/>
      <c r="EJ10898" s="158"/>
    </row>
    <row r="10899" spans="85:140">
      <c r="CG10899"/>
      <c r="EJ10899" s="158"/>
    </row>
    <row r="10900" spans="85:140">
      <c r="CG10900"/>
      <c r="EJ10900" s="158"/>
    </row>
    <row r="10901" spans="85:140">
      <c r="CG10901"/>
      <c r="EJ10901" s="158"/>
    </row>
    <row r="10902" spans="85:140">
      <c r="CG10902"/>
      <c r="EJ10902" s="158"/>
    </row>
    <row r="10903" spans="85:140">
      <c r="CG10903"/>
      <c r="EJ10903" s="158"/>
    </row>
    <row r="10904" spans="85:140">
      <c r="CG10904"/>
      <c r="EJ10904" s="158"/>
    </row>
    <row r="10905" spans="85:140">
      <c r="CG10905"/>
      <c r="EJ10905" s="158"/>
    </row>
    <row r="10906" spans="85:140">
      <c r="CG10906"/>
      <c r="EJ10906" s="158"/>
    </row>
    <row r="10907" spans="85:140">
      <c r="CG10907"/>
      <c r="EJ10907" s="158"/>
    </row>
    <row r="10908" spans="85:140">
      <c r="CG10908"/>
      <c r="EJ10908" s="158"/>
    </row>
    <row r="10909" spans="85:140">
      <c r="CG10909"/>
      <c r="EJ10909" s="158"/>
    </row>
    <row r="10910" spans="85:140">
      <c r="CG10910"/>
      <c r="EJ10910" s="158"/>
    </row>
    <row r="10911" spans="85:140">
      <c r="CG10911"/>
      <c r="EJ10911" s="158"/>
    </row>
    <row r="10912" spans="85:140">
      <c r="CG10912"/>
      <c r="EJ10912" s="158"/>
    </row>
    <row r="10913" spans="85:140">
      <c r="CG10913"/>
      <c r="EJ10913" s="158"/>
    </row>
    <row r="10914" spans="85:140">
      <c r="CG10914"/>
      <c r="EJ10914" s="158"/>
    </row>
    <row r="10915" spans="85:140">
      <c r="CG10915"/>
      <c r="EJ10915" s="158"/>
    </row>
    <row r="10916" spans="85:140">
      <c r="CG10916"/>
      <c r="EJ10916" s="158"/>
    </row>
    <row r="10917" spans="85:140">
      <c r="CG10917"/>
      <c r="EJ10917" s="158"/>
    </row>
    <row r="10918" spans="85:140">
      <c r="CG10918"/>
      <c r="EJ10918" s="158"/>
    </row>
    <row r="10919" spans="85:140">
      <c r="CG10919"/>
      <c r="EJ10919" s="158"/>
    </row>
    <row r="10920" spans="85:140">
      <c r="CG10920"/>
      <c r="EJ10920" s="158"/>
    </row>
    <row r="10921" spans="85:140">
      <c r="CG10921"/>
      <c r="EJ10921" s="158"/>
    </row>
    <row r="10922" spans="85:140">
      <c r="CG10922"/>
      <c r="EJ10922" s="158"/>
    </row>
    <row r="10923" spans="85:140">
      <c r="CG10923"/>
      <c r="EJ10923" s="158"/>
    </row>
    <row r="10924" spans="85:140">
      <c r="CG10924"/>
      <c r="EJ10924" s="158"/>
    </row>
    <row r="10925" spans="85:140">
      <c r="CG10925"/>
      <c r="EJ10925" s="158"/>
    </row>
    <row r="10926" spans="85:140">
      <c r="CG10926"/>
      <c r="EJ10926" s="158"/>
    </row>
    <row r="10927" spans="85:140">
      <c r="CG10927"/>
      <c r="EJ10927" s="158"/>
    </row>
    <row r="10928" spans="85:140">
      <c r="CG10928"/>
      <c r="EJ10928" s="158"/>
    </row>
    <row r="10929" spans="85:140">
      <c r="CG10929"/>
      <c r="EJ10929" s="158"/>
    </row>
    <row r="10930" spans="85:140">
      <c r="CG10930"/>
      <c r="EJ10930" s="158"/>
    </row>
    <row r="10931" spans="85:140">
      <c r="CG10931"/>
      <c r="EJ10931" s="158"/>
    </row>
    <row r="10932" spans="85:140">
      <c r="CG10932"/>
      <c r="EJ10932" s="158"/>
    </row>
    <row r="10933" spans="85:140">
      <c r="CG10933"/>
      <c r="EJ10933" s="158"/>
    </row>
    <row r="10934" spans="85:140">
      <c r="CG10934"/>
      <c r="EJ10934" s="158"/>
    </row>
    <row r="10935" spans="85:140">
      <c r="CG10935"/>
      <c r="EJ10935" s="158"/>
    </row>
    <row r="10936" spans="85:140">
      <c r="CG10936"/>
      <c r="EJ10936" s="158"/>
    </row>
    <row r="10937" spans="85:140">
      <c r="CG10937"/>
      <c r="EJ10937" s="158"/>
    </row>
    <row r="10938" spans="85:140">
      <c r="CG10938"/>
      <c r="EJ10938" s="158"/>
    </row>
    <row r="10939" spans="85:140">
      <c r="CG10939"/>
      <c r="EJ10939" s="158"/>
    </row>
    <row r="10940" spans="85:140">
      <c r="CG10940"/>
      <c r="EJ10940" s="158"/>
    </row>
    <row r="10941" spans="85:140">
      <c r="CG10941"/>
      <c r="EJ10941" s="158"/>
    </row>
    <row r="10942" spans="85:140">
      <c r="CG10942"/>
      <c r="EJ10942" s="158"/>
    </row>
    <row r="10943" spans="85:140">
      <c r="CG10943"/>
      <c r="EJ10943" s="158"/>
    </row>
    <row r="10944" spans="85:140">
      <c r="CG10944"/>
      <c r="EJ10944" s="158"/>
    </row>
    <row r="10945" spans="85:140">
      <c r="CG10945"/>
      <c r="EJ10945" s="158"/>
    </row>
    <row r="10946" spans="85:140">
      <c r="CG10946"/>
    </row>
    <row r="10947" spans="85:140">
      <c r="CG10947"/>
      <c r="EJ10947" s="55"/>
    </row>
    <row r="10948" spans="85:140">
      <c r="CG10948"/>
      <c r="EJ10948" s="55"/>
    </row>
    <row r="10949" spans="85:140">
      <c r="CG10949"/>
      <c r="EJ10949" s="55"/>
    </row>
    <row r="10950" spans="85:140">
      <c r="CG10950"/>
      <c r="EJ10950" s="55"/>
    </row>
    <row r="10951" spans="85:140">
      <c r="CG10951"/>
      <c r="EJ10951" s="55"/>
    </row>
    <row r="10952" spans="85:140">
      <c r="CG10952"/>
      <c r="EJ10952" s="55"/>
    </row>
    <row r="10953" spans="85:140">
      <c r="CG10953"/>
      <c r="EJ10953" s="55"/>
    </row>
    <row r="10954" spans="85:140">
      <c r="CG10954"/>
      <c r="EJ10954" s="55"/>
    </row>
    <row r="10955" spans="85:140">
      <c r="CG10955"/>
      <c r="EJ10955" s="55"/>
    </row>
    <row r="10956" spans="85:140">
      <c r="CG10956"/>
      <c r="EJ10956" s="55"/>
    </row>
    <row r="10957" spans="85:140">
      <c r="CG10957"/>
      <c r="EJ10957" s="55"/>
    </row>
    <row r="10958" spans="85:140">
      <c r="CG10958"/>
      <c r="EJ10958" s="55"/>
    </row>
    <row r="10959" spans="85:140">
      <c r="CG10959"/>
      <c r="EJ10959" s="55"/>
    </row>
    <row r="10960" spans="85:140">
      <c r="CG10960"/>
      <c r="EJ10960" s="55"/>
    </row>
    <row r="10961" spans="85:140">
      <c r="CG10961"/>
      <c r="EJ10961" s="55"/>
    </row>
    <row r="10962" spans="85:140">
      <c r="CG10962"/>
      <c r="EJ10962" s="55"/>
    </row>
    <row r="10963" spans="85:140">
      <c r="CG10963"/>
      <c r="EJ10963" s="55"/>
    </row>
    <row r="10964" spans="85:140">
      <c r="CG10964"/>
      <c r="EJ10964" s="55"/>
    </row>
    <row r="10965" spans="85:140">
      <c r="CG10965"/>
      <c r="EJ10965" s="55"/>
    </row>
    <row r="10966" spans="85:140">
      <c r="CG10966"/>
      <c r="EJ10966" s="55"/>
    </row>
    <row r="10967" spans="85:140">
      <c r="CG10967"/>
      <c r="EJ10967" s="55"/>
    </row>
    <row r="10968" spans="85:140">
      <c r="CG10968"/>
      <c r="EJ10968" s="55"/>
    </row>
    <row r="10969" spans="85:140">
      <c r="CG10969"/>
      <c r="EJ10969" s="55"/>
    </row>
    <row r="10970" spans="85:140">
      <c r="CG10970"/>
      <c r="EJ10970" s="55"/>
    </row>
    <row r="10971" spans="85:140">
      <c r="CG10971"/>
      <c r="EJ10971" s="55"/>
    </row>
    <row r="10972" spans="85:140">
      <c r="CG10972"/>
      <c r="EJ10972" s="55"/>
    </row>
    <row r="10973" spans="85:140">
      <c r="CG10973"/>
      <c r="EJ10973" s="55"/>
    </row>
    <row r="10974" spans="85:140">
      <c r="CG10974"/>
      <c r="EJ10974" s="55"/>
    </row>
    <row r="10975" spans="85:140">
      <c r="CG10975"/>
      <c r="EJ10975" s="55"/>
    </row>
    <row r="10976" spans="85:140">
      <c r="CG10976"/>
      <c r="EJ10976" s="55"/>
    </row>
    <row r="10977" spans="85:140">
      <c r="CG10977"/>
      <c r="EJ10977" s="55"/>
    </row>
    <row r="10978" spans="85:140">
      <c r="CG10978"/>
      <c r="EJ10978" s="55"/>
    </row>
    <row r="10979" spans="85:140">
      <c r="CG10979"/>
      <c r="EJ10979" s="55"/>
    </row>
    <row r="10980" spans="85:140">
      <c r="CG10980"/>
      <c r="EJ10980" s="55"/>
    </row>
    <row r="10981" spans="85:140">
      <c r="CG10981"/>
      <c r="EJ10981" s="55"/>
    </row>
    <row r="10982" spans="85:140">
      <c r="CG10982"/>
      <c r="EJ10982" s="55"/>
    </row>
    <row r="10983" spans="85:140">
      <c r="CG10983"/>
      <c r="EJ10983" s="55"/>
    </row>
    <row r="10984" spans="85:140">
      <c r="CG10984"/>
      <c r="EJ10984" s="55"/>
    </row>
    <row r="10985" spans="85:140">
      <c r="CG10985"/>
      <c r="EJ10985" s="55"/>
    </row>
    <row r="10986" spans="85:140">
      <c r="CG10986"/>
      <c r="EJ10986" s="55"/>
    </row>
    <row r="10987" spans="85:140">
      <c r="CG10987"/>
      <c r="EJ10987" s="55"/>
    </row>
    <row r="10988" spans="85:140">
      <c r="CG10988"/>
      <c r="EJ10988" s="55"/>
    </row>
    <row r="10989" spans="85:140">
      <c r="CG10989"/>
      <c r="EJ10989" s="55"/>
    </row>
    <row r="10990" spans="85:140">
      <c r="CG10990"/>
      <c r="EJ10990" s="55"/>
    </row>
    <row r="10991" spans="85:140">
      <c r="CG10991"/>
      <c r="EJ10991" s="55"/>
    </row>
    <row r="10992" spans="85:140">
      <c r="CG10992"/>
      <c r="EJ10992" s="55"/>
    </row>
    <row r="10993" spans="85:140">
      <c r="CG10993"/>
      <c r="EJ10993" s="55"/>
    </row>
    <row r="10994" spans="85:140">
      <c r="CG10994"/>
      <c r="EJ10994" s="55"/>
    </row>
    <row r="10995" spans="85:140">
      <c r="CG10995"/>
      <c r="EJ10995" s="55"/>
    </row>
    <row r="10996" spans="85:140">
      <c r="CG10996"/>
      <c r="EJ10996" s="55"/>
    </row>
    <row r="10997" spans="85:140">
      <c r="CG10997"/>
      <c r="EJ10997" s="55"/>
    </row>
    <row r="10998" spans="85:140">
      <c r="CG10998"/>
      <c r="EJ10998" s="55"/>
    </row>
    <row r="10999" spans="85:140">
      <c r="CG10999"/>
      <c r="EJ10999" s="55"/>
    </row>
    <row r="11000" spans="85:140">
      <c r="CG11000"/>
      <c r="EJ11000" s="55"/>
    </row>
    <row r="11001" spans="85:140">
      <c r="CG11001"/>
      <c r="EJ11001" s="55"/>
    </row>
    <row r="11002" spans="85:140">
      <c r="CG11002"/>
      <c r="EJ11002" s="55"/>
    </row>
    <row r="11003" spans="85:140">
      <c r="CG11003"/>
      <c r="EJ11003" s="55"/>
    </row>
    <row r="11004" spans="85:140">
      <c r="CG11004"/>
      <c r="EJ11004" s="55"/>
    </row>
    <row r="11005" spans="85:140">
      <c r="CG11005"/>
      <c r="EJ11005" s="55"/>
    </row>
    <row r="11006" spans="85:140">
      <c r="CG11006"/>
      <c r="EJ11006" s="55"/>
    </row>
    <row r="11007" spans="85:140">
      <c r="CG11007"/>
      <c r="EJ11007" s="55"/>
    </row>
    <row r="11008" spans="85:140">
      <c r="CG11008"/>
      <c r="EJ11008" s="55"/>
    </row>
    <row r="11009" spans="85:140">
      <c r="CG11009"/>
      <c r="EJ11009" s="55"/>
    </row>
    <row r="11010" spans="85:140">
      <c r="CG11010"/>
      <c r="EJ11010" s="55"/>
    </row>
    <row r="11011" spans="85:140">
      <c r="CG11011"/>
      <c r="EJ11011" s="55"/>
    </row>
    <row r="11012" spans="85:140">
      <c r="CG11012"/>
      <c r="EJ11012" s="55"/>
    </row>
    <row r="11013" spans="85:140">
      <c r="CG11013"/>
      <c r="EJ11013" s="55"/>
    </row>
    <row r="11014" spans="85:140">
      <c r="CG11014"/>
      <c r="EJ11014" s="55"/>
    </row>
    <row r="11015" spans="85:140">
      <c r="CG11015"/>
      <c r="EJ11015" s="55"/>
    </row>
    <row r="11016" spans="85:140">
      <c r="CG11016"/>
      <c r="EJ11016" s="55"/>
    </row>
    <row r="11017" spans="85:140">
      <c r="CG11017"/>
      <c r="EJ11017" s="55"/>
    </row>
    <row r="11018" spans="85:140">
      <c r="CG11018"/>
      <c r="EJ11018" s="55"/>
    </row>
    <row r="11019" spans="85:140">
      <c r="CG11019"/>
      <c r="EJ11019" s="55"/>
    </row>
    <row r="11020" spans="85:140">
      <c r="CG11020"/>
      <c r="EJ11020" s="55"/>
    </row>
    <row r="11021" spans="85:140">
      <c r="CG11021"/>
      <c r="EJ11021" s="55"/>
    </row>
    <row r="11022" spans="85:140">
      <c r="CG11022"/>
      <c r="EJ11022" s="55"/>
    </row>
    <row r="11023" spans="85:140">
      <c r="CG11023"/>
      <c r="EJ11023" s="55"/>
    </row>
    <row r="11024" spans="85:140">
      <c r="CG11024"/>
      <c r="EJ11024" s="55"/>
    </row>
    <row r="11025" spans="85:140">
      <c r="CG11025"/>
      <c r="EJ11025" s="55"/>
    </row>
    <row r="11026" spans="85:140">
      <c r="CG11026"/>
      <c r="EJ11026" s="55"/>
    </row>
    <row r="11027" spans="85:140">
      <c r="CG11027"/>
      <c r="EJ11027" s="55"/>
    </row>
    <row r="11028" spans="85:140">
      <c r="CG11028"/>
      <c r="EJ11028" s="55"/>
    </row>
    <row r="11029" spans="85:140">
      <c r="CG11029"/>
      <c r="EJ11029" s="55"/>
    </row>
    <row r="11030" spans="85:140">
      <c r="CG11030"/>
      <c r="EJ11030" s="55"/>
    </row>
    <row r="11031" spans="85:140">
      <c r="CG11031"/>
      <c r="EJ11031" s="55"/>
    </row>
    <row r="11032" spans="85:140">
      <c r="CG11032"/>
      <c r="EJ11032" s="55"/>
    </row>
    <row r="11033" spans="85:140">
      <c r="CG11033"/>
      <c r="EJ11033" s="55"/>
    </row>
    <row r="11034" spans="85:140">
      <c r="CG11034"/>
      <c r="EJ11034" s="55"/>
    </row>
    <row r="11035" spans="85:140">
      <c r="CG11035"/>
      <c r="EJ11035" s="55"/>
    </row>
    <row r="11036" spans="85:140">
      <c r="CG11036"/>
      <c r="EJ11036" s="55"/>
    </row>
    <row r="11037" spans="85:140">
      <c r="CG11037"/>
      <c r="EJ11037" s="55"/>
    </row>
    <row r="11038" spans="85:140">
      <c r="CG11038"/>
      <c r="EJ11038" s="55"/>
    </row>
    <row r="11039" spans="85:140">
      <c r="CG11039"/>
      <c r="EJ11039" s="55"/>
    </row>
    <row r="11040" spans="85:140">
      <c r="CG11040"/>
      <c r="EJ11040" s="55"/>
    </row>
    <row r="11041" spans="85:140">
      <c r="CG11041"/>
      <c r="EJ11041" s="55"/>
    </row>
    <row r="11042" spans="85:140">
      <c r="CG11042"/>
      <c r="EJ11042" s="55"/>
    </row>
    <row r="11043" spans="85:140">
      <c r="CG11043"/>
      <c r="EJ11043" s="55"/>
    </row>
    <row r="11044" spans="85:140">
      <c r="CG11044"/>
      <c r="EJ11044" s="55"/>
    </row>
    <row r="11045" spans="85:140">
      <c r="CG11045"/>
      <c r="EJ11045" s="55"/>
    </row>
    <row r="11046" spans="85:140">
      <c r="CG11046"/>
      <c r="EJ11046" s="55"/>
    </row>
    <row r="11047" spans="85:140">
      <c r="CG11047"/>
      <c r="EJ11047" s="55"/>
    </row>
    <row r="11048" spans="85:140">
      <c r="CG11048"/>
      <c r="EJ11048" s="55"/>
    </row>
    <row r="11049" spans="85:140">
      <c r="CG11049"/>
      <c r="EJ11049" s="55"/>
    </row>
    <row r="11050" spans="85:140">
      <c r="CG11050"/>
      <c r="EJ11050" s="55"/>
    </row>
    <row r="11051" spans="85:140">
      <c r="CG11051"/>
      <c r="EJ11051" s="55"/>
    </row>
    <row r="11052" spans="85:140">
      <c r="CG11052"/>
      <c r="EJ11052" s="55"/>
    </row>
    <row r="11053" spans="85:140">
      <c r="CG11053"/>
      <c r="EJ11053" s="55"/>
    </row>
    <row r="11054" spans="85:140">
      <c r="CG11054"/>
      <c r="EJ11054" s="55"/>
    </row>
    <row r="11055" spans="85:140">
      <c r="CG11055"/>
      <c r="EJ11055" s="55"/>
    </row>
    <row r="11056" spans="85:140">
      <c r="CG11056"/>
      <c r="EJ11056" s="55"/>
    </row>
    <row r="11057" spans="85:140">
      <c r="CG11057"/>
      <c r="EJ11057" s="55"/>
    </row>
    <row r="11058" spans="85:140">
      <c r="CG11058"/>
      <c r="EJ11058" s="55"/>
    </row>
    <row r="11059" spans="85:140">
      <c r="CG11059"/>
      <c r="EJ11059" s="55"/>
    </row>
    <row r="11060" spans="85:140">
      <c r="CG11060"/>
      <c r="EJ11060" s="55"/>
    </row>
    <row r="11061" spans="85:140">
      <c r="CG11061"/>
      <c r="EJ11061" s="55"/>
    </row>
    <row r="11062" spans="85:140">
      <c r="CG11062"/>
      <c r="EJ11062" s="55"/>
    </row>
    <row r="11063" spans="85:140">
      <c r="CG11063"/>
      <c r="EJ11063" s="55"/>
    </row>
    <row r="11064" spans="85:140">
      <c r="CG11064"/>
      <c r="EJ11064" s="55"/>
    </row>
    <row r="11065" spans="85:140">
      <c r="CG11065"/>
      <c r="EJ11065" s="55"/>
    </row>
    <row r="11066" spans="85:140">
      <c r="CG11066"/>
      <c r="EJ11066" s="55"/>
    </row>
    <row r="11067" spans="85:140">
      <c r="CG11067"/>
      <c r="EJ11067" s="55"/>
    </row>
    <row r="11068" spans="85:140">
      <c r="CG11068"/>
      <c r="EJ11068" s="55"/>
    </row>
    <row r="11069" spans="85:140">
      <c r="CG11069"/>
      <c r="EJ11069" s="55"/>
    </row>
    <row r="11070" spans="85:140">
      <c r="CG11070"/>
      <c r="EJ11070" s="55"/>
    </row>
    <row r="11071" spans="85:140">
      <c r="CG11071"/>
      <c r="EJ11071" s="55"/>
    </row>
    <row r="11072" spans="85:140">
      <c r="CG11072"/>
      <c r="EJ11072" s="55"/>
    </row>
    <row r="11073" spans="85:140">
      <c r="CG11073"/>
      <c r="EJ11073" s="55"/>
    </row>
    <row r="11074" spans="85:140">
      <c r="CG11074"/>
      <c r="EJ11074" s="55"/>
    </row>
    <row r="11075" spans="85:140">
      <c r="CG11075"/>
      <c r="EJ11075" s="55"/>
    </row>
    <row r="11076" spans="85:140">
      <c r="CG11076"/>
      <c r="EJ11076" s="55"/>
    </row>
    <row r="11077" spans="85:140">
      <c r="CG11077"/>
      <c r="EJ11077" s="55"/>
    </row>
    <row r="11078" spans="85:140">
      <c r="CG11078"/>
      <c r="EJ11078" s="55"/>
    </row>
    <row r="11079" spans="85:140">
      <c r="CG11079"/>
      <c r="EJ11079" s="55"/>
    </row>
    <row r="11080" spans="85:140">
      <c r="CG11080"/>
      <c r="EJ11080" s="55"/>
    </row>
    <row r="11081" spans="85:140">
      <c r="CG11081"/>
      <c r="EJ11081" s="55"/>
    </row>
    <row r="11082" spans="85:140">
      <c r="CG11082"/>
      <c r="EJ11082" s="55"/>
    </row>
    <row r="11083" spans="85:140">
      <c r="CG11083"/>
      <c r="EJ11083" s="55"/>
    </row>
    <row r="11084" spans="85:140">
      <c r="CG11084"/>
      <c r="EJ11084" s="55"/>
    </row>
    <row r="11085" spans="85:140">
      <c r="CG11085"/>
      <c r="EJ11085" s="55"/>
    </row>
    <row r="11086" spans="85:140">
      <c r="CG11086"/>
      <c r="EJ11086" s="55"/>
    </row>
    <row r="11087" spans="85:140">
      <c r="CG11087"/>
      <c r="EJ11087" s="55"/>
    </row>
    <row r="11088" spans="85:140">
      <c r="CG11088"/>
      <c r="EJ11088" s="55"/>
    </row>
    <row r="11089" spans="85:140">
      <c r="CG11089"/>
      <c r="EJ11089" s="55"/>
    </row>
    <row r="11090" spans="85:140">
      <c r="CG11090"/>
      <c r="EJ11090" s="55"/>
    </row>
    <row r="11091" spans="85:140">
      <c r="CG11091"/>
      <c r="EJ11091" s="55"/>
    </row>
    <row r="11092" spans="85:140">
      <c r="CG11092"/>
      <c r="EJ11092" s="55"/>
    </row>
    <row r="11093" spans="85:140">
      <c r="CG11093"/>
      <c r="EJ11093" s="55"/>
    </row>
    <row r="11094" spans="85:140">
      <c r="CG11094"/>
      <c r="EJ11094" s="55"/>
    </row>
    <row r="11095" spans="85:140">
      <c r="CG11095"/>
      <c r="EJ11095" s="55"/>
    </row>
    <row r="11096" spans="85:140">
      <c r="CG11096"/>
      <c r="EJ11096" s="55"/>
    </row>
    <row r="11097" spans="85:140">
      <c r="CG11097"/>
      <c r="EJ11097" s="55"/>
    </row>
    <row r="11098" spans="85:140">
      <c r="CG11098"/>
      <c r="EJ11098" s="55"/>
    </row>
    <row r="11099" spans="85:140">
      <c r="CG11099"/>
      <c r="EJ11099" s="55"/>
    </row>
    <row r="11100" spans="85:140">
      <c r="CG11100"/>
      <c r="EJ11100" s="55"/>
    </row>
    <row r="11101" spans="85:140">
      <c r="CG11101"/>
      <c r="EJ11101" s="55"/>
    </row>
    <row r="11102" spans="85:140">
      <c r="CG11102"/>
      <c r="EJ11102" s="55"/>
    </row>
    <row r="11103" spans="85:140">
      <c r="CG11103"/>
      <c r="EJ11103" s="55"/>
    </row>
    <row r="11104" spans="85:140">
      <c r="CG11104"/>
      <c r="EJ11104" s="55"/>
    </row>
    <row r="11105" spans="85:140">
      <c r="CG11105"/>
      <c r="EJ11105" s="55"/>
    </row>
    <row r="11106" spans="85:140">
      <c r="CG11106"/>
      <c r="EJ11106" s="55"/>
    </row>
    <row r="11107" spans="85:140">
      <c r="CG11107"/>
      <c r="EJ11107" s="55"/>
    </row>
    <row r="11108" spans="85:140">
      <c r="CG11108"/>
      <c r="EJ11108" s="55"/>
    </row>
    <row r="11109" spans="85:140">
      <c r="CG11109"/>
      <c r="EJ11109" s="55"/>
    </row>
    <row r="11110" spans="85:140">
      <c r="CG11110"/>
      <c r="EJ11110" s="55"/>
    </row>
    <row r="11111" spans="85:140">
      <c r="CG11111"/>
      <c r="EJ11111" s="55"/>
    </row>
    <row r="11112" spans="85:140">
      <c r="CG11112"/>
      <c r="EJ11112" s="55"/>
    </row>
    <row r="11113" spans="85:140">
      <c r="CG11113"/>
      <c r="EJ11113" s="55"/>
    </row>
    <row r="11114" spans="85:140">
      <c r="CG11114"/>
      <c r="EJ11114" s="55"/>
    </row>
    <row r="11115" spans="85:140">
      <c r="CG11115"/>
      <c r="EJ11115" s="55"/>
    </row>
    <row r="11116" spans="85:140">
      <c r="CG11116"/>
      <c r="EJ11116" s="55"/>
    </row>
    <row r="11117" spans="85:140">
      <c r="CG11117"/>
      <c r="EJ11117" s="55"/>
    </row>
    <row r="11118" spans="85:140">
      <c r="CG11118"/>
      <c r="EJ11118" s="55"/>
    </row>
    <row r="11119" spans="85:140">
      <c r="CG11119"/>
      <c r="EJ11119" s="55"/>
    </row>
    <row r="11120" spans="85:140">
      <c r="CG11120"/>
      <c r="EJ11120" s="55"/>
    </row>
    <row r="11121" spans="85:140">
      <c r="CG11121"/>
      <c r="EJ11121" s="55"/>
    </row>
    <row r="11122" spans="85:140">
      <c r="CG11122"/>
      <c r="EJ11122" s="55"/>
    </row>
    <row r="11123" spans="85:140">
      <c r="CG11123"/>
      <c r="EJ11123" s="55"/>
    </row>
    <row r="11124" spans="85:140">
      <c r="CG11124"/>
      <c r="EJ11124" s="55"/>
    </row>
    <row r="11125" spans="85:140">
      <c r="CG11125"/>
      <c r="EJ11125" s="55"/>
    </row>
    <row r="11126" spans="85:140">
      <c r="CG11126"/>
      <c r="EJ11126" s="55"/>
    </row>
    <row r="11127" spans="85:140">
      <c r="CG11127"/>
      <c r="EJ11127" s="55"/>
    </row>
    <row r="11128" spans="85:140">
      <c r="CG11128"/>
      <c r="EJ11128" s="55"/>
    </row>
    <row r="11129" spans="85:140">
      <c r="CG11129"/>
      <c r="EJ11129" s="55"/>
    </row>
    <row r="11130" spans="85:140">
      <c r="CG11130"/>
      <c r="EJ11130" s="55"/>
    </row>
    <row r="11131" spans="85:140">
      <c r="CG11131"/>
      <c r="EJ11131" s="55"/>
    </row>
    <row r="11132" spans="85:140">
      <c r="CG11132"/>
      <c r="EJ11132" s="55"/>
    </row>
    <row r="11133" spans="85:140">
      <c r="CG11133"/>
      <c r="EJ11133" s="55"/>
    </row>
    <row r="11134" spans="85:140">
      <c r="CG11134"/>
      <c r="EJ11134" s="55"/>
    </row>
    <row r="11135" spans="85:140">
      <c r="CG11135"/>
      <c r="EJ11135" s="55"/>
    </row>
    <row r="11136" spans="85:140">
      <c r="CG11136"/>
      <c r="EJ11136" s="55"/>
    </row>
    <row r="11137" spans="85:140">
      <c r="CG11137"/>
      <c r="EJ11137" s="55"/>
    </row>
    <row r="11138" spans="85:140">
      <c r="CG11138"/>
      <c r="EJ11138" s="55"/>
    </row>
    <row r="11139" spans="85:140">
      <c r="CG11139"/>
      <c r="EJ11139" s="55"/>
    </row>
    <row r="11140" spans="85:140">
      <c r="CG11140"/>
      <c r="EJ11140" s="55"/>
    </row>
    <row r="11141" spans="85:140">
      <c r="CG11141"/>
      <c r="EJ11141" s="55"/>
    </row>
    <row r="11142" spans="85:140">
      <c r="CG11142"/>
      <c r="EJ11142" s="55"/>
    </row>
    <row r="11143" spans="85:140">
      <c r="CG11143"/>
      <c r="EJ11143" s="55"/>
    </row>
    <row r="11144" spans="85:140">
      <c r="CG11144"/>
      <c r="EJ11144" s="55"/>
    </row>
    <row r="11145" spans="85:140">
      <c r="CG11145"/>
      <c r="EJ11145" s="55"/>
    </row>
    <row r="11146" spans="85:140">
      <c r="CG11146"/>
      <c r="EJ11146" s="55"/>
    </row>
    <row r="11147" spans="85:140">
      <c r="CG11147"/>
      <c r="EJ11147" s="55"/>
    </row>
    <row r="11148" spans="85:140">
      <c r="CG11148"/>
      <c r="EJ11148" s="55"/>
    </row>
    <row r="11149" spans="85:140">
      <c r="CG11149"/>
      <c r="EJ11149" s="55"/>
    </row>
    <row r="11150" spans="85:140">
      <c r="CG11150"/>
      <c r="EJ11150" s="55"/>
    </row>
    <row r="11151" spans="85:140">
      <c r="CG11151"/>
      <c r="EJ11151" s="55"/>
    </row>
    <row r="11152" spans="85:140">
      <c r="CG11152"/>
      <c r="EJ11152" s="55"/>
    </row>
    <row r="11153" spans="85:140">
      <c r="CG11153"/>
      <c r="EJ11153" s="55"/>
    </row>
    <row r="11154" spans="85:140">
      <c r="CG11154"/>
      <c r="EJ11154" s="55"/>
    </row>
    <row r="11155" spans="85:140">
      <c r="CG11155"/>
      <c r="EJ11155" s="55"/>
    </row>
    <row r="11156" spans="85:140">
      <c r="CG11156"/>
      <c r="EJ11156" s="55"/>
    </row>
    <row r="11157" spans="85:140">
      <c r="CG11157"/>
      <c r="EJ11157" s="55"/>
    </row>
    <row r="11158" spans="85:140">
      <c r="CG11158"/>
      <c r="EJ11158" s="55"/>
    </row>
    <row r="11159" spans="85:140">
      <c r="CG11159"/>
      <c r="EJ11159" s="55"/>
    </row>
    <row r="11160" spans="85:140">
      <c r="CG11160"/>
      <c r="EJ11160" s="55"/>
    </row>
    <row r="11161" spans="85:140">
      <c r="CG11161"/>
      <c r="EJ11161" s="55"/>
    </row>
    <row r="11162" spans="85:140">
      <c r="CG11162"/>
      <c r="EJ11162" s="55"/>
    </row>
    <row r="11163" spans="85:140">
      <c r="CG11163"/>
      <c r="EJ11163" s="55"/>
    </row>
    <row r="11164" spans="85:140">
      <c r="CG11164"/>
      <c r="EJ11164" s="55"/>
    </row>
    <row r="11165" spans="85:140">
      <c r="CG11165"/>
      <c r="EJ11165" s="55"/>
    </row>
    <row r="11166" spans="85:140">
      <c r="CG11166"/>
      <c r="EJ11166" s="55"/>
    </row>
    <row r="11167" spans="85:140">
      <c r="CG11167"/>
      <c r="EJ11167" s="55"/>
    </row>
    <row r="11168" spans="85:140">
      <c r="CG11168"/>
      <c r="EJ11168" s="55"/>
    </row>
    <row r="11169" spans="85:140">
      <c r="CG11169"/>
      <c r="EJ11169" s="55"/>
    </row>
    <row r="11170" spans="85:140">
      <c r="CG11170"/>
      <c r="EJ11170" s="55"/>
    </row>
    <row r="11171" spans="85:140">
      <c r="CG11171"/>
      <c r="EJ11171" s="55"/>
    </row>
    <row r="11172" spans="85:140">
      <c r="CG11172"/>
      <c r="EJ11172" s="55"/>
    </row>
    <row r="11173" spans="85:140">
      <c r="CG11173"/>
      <c r="EJ11173" s="55"/>
    </row>
    <row r="11174" spans="85:140">
      <c r="CG11174"/>
      <c r="EJ11174" s="55"/>
    </row>
    <row r="11175" spans="85:140">
      <c r="CG11175"/>
      <c r="EJ11175" s="55"/>
    </row>
    <row r="11176" spans="85:140">
      <c r="CG11176"/>
      <c r="EJ11176" s="55"/>
    </row>
    <row r="11177" spans="85:140">
      <c r="CG11177"/>
      <c r="EJ11177" s="55"/>
    </row>
    <row r="11178" spans="85:140">
      <c r="CG11178"/>
      <c r="EJ11178" s="55"/>
    </row>
    <row r="11179" spans="85:140">
      <c r="CG11179"/>
      <c r="EJ11179" s="55"/>
    </row>
    <row r="11180" spans="85:140">
      <c r="CG11180"/>
      <c r="EJ11180" s="55"/>
    </row>
    <row r="11181" spans="85:140">
      <c r="CG11181"/>
      <c r="EJ11181" s="55"/>
    </row>
    <row r="11182" spans="85:140">
      <c r="CG11182"/>
      <c r="EJ11182" s="55"/>
    </row>
    <row r="11183" spans="85:140">
      <c r="CG11183"/>
      <c r="EJ11183" s="55"/>
    </row>
    <row r="11184" spans="85:140">
      <c r="CG11184"/>
      <c r="EJ11184" s="55"/>
    </row>
    <row r="11185" spans="85:140">
      <c r="CG11185"/>
      <c r="EJ11185" s="55"/>
    </row>
    <row r="11186" spans="85:140">
      <c r="CG11186"/>
      <c r="EJ11186" s="55"/>
    </row>
    <row r="11187" spans="85:140">
      <c r="CG11187"/>
      <c r="EJ11187" s="55"/>
    </row>
    <row r="11188" spans="85:140">
      <c r="CG11188"/>
      <c r="EJ11188" s="55"/>
    </row>
    <row r="11189" spans="85:140">
      <c r="CG11189"/>
      <c r="EJ11189" s="55"/>
    </row>
    <row r="11190" spans="85:140">
      <c r="CG11190"/>
      <c r="EJ11190" s="55"/>
    </row>
    <row r="11191" spans="85:140">
      <c r="CG11191"/>
      <c r="EJ11191" s="55"/>
    </row>
    <row r="11192" spans="85:140">
      <c r="CG11192"/>
      <c r="EJ11192" s="55"/>
    </row>
    <row r="11193" spans="85:140">
      <c r="CG11193"/>
      <c r="EJ11193" s="55"/>
    </row>
    <row r="11194" spans="85:140">
      <c r="CG11194"/>
      <c r="EJ11194" s="55"/>
    </row>
    <row r="11195" spans="85:140">
      <c r="CG11195"/>
      <c r="EJ11195" s="55"/>
    </row>
    <row r="11196" spans="85:140">
      <c r="CG11196"/>
      <c r="EJ11196" s="55"/>
    </row>
    <row r="11197" spans="85:140">
      <c r="CG11197"/>
      <c r="EJ11197" s="55"/>
    </row>
    <row r="11198" spans="85:140">
      <c r="CG11198"/>
      <c r="EJ11198" s="55"/>
    </row>
    <row r="11199" spans="85:140">
      <c r="CG11199"/>
      <c r="EJ11199" s="55"/>
    </row>
    <row r="11200" spans="85:140">
      <c r="CG11200"/>
      <c r="EJ11200" s="55"/>
    </row>
    <row r="11201" spans="85:140">
      <c r="CG11201"/>
      <c r="EJ11201" s="55"/>
    </row>
    <row r="11202" spans="85:140">
      <c r="CG11202"/>
      <c r="EJ11202" s="55"/>
    </row>
    <row r="11203" spans="85:140">
      <c r="CG11203"/>
      <c r="EJ11203" s="55"/>
    </row>
    <row r="11204" spans="85:140">
      <c r="CG11204"/>
      <c r="EJ11204" s="55"/>
    </row>
    <row r="11205" spans="85:140">
      <c r="CG11205"/>
      <c r="EJ11205" s="55"/>
    </row>
    <row r="11206" spans="85:140">
      <c r="CG11206"/>
      <c r="EJ11206" s="55"/>
    </row>
    <row r="11207" spans="85:140">
      <c r="CG11207"/>
      <c r="EJ11207" s="55"/>
    </row>
    <row r="11208" spans="85:140">
      <c r="CG11208"/>
      <c r="EJ11208" s="55"/>
    </row>
    <row r="11209" spans="85:140">
      <c r="CG11209"/>
      <c r="EJ11209" s="55"/>
    </row>
    <row r="11210" spans="85:140">
      <c r="CG11210"/>
      <c r="EJ11210" s="55"/>
    </row>
    <row r="11211" spans="85:140">
      <c r="CG11211"/>
      <c r="EJ11211" s="55"/>
    </row>
    <row r="11212" spans="85:140">
      <c r="CG11212"/>
      <c r="EJ11212" s="55"/>
    </row>
    <row r="11213" spans="85:140">
      <c r="CG11213"/>
      <c r="EJ11213" s="55"/>
    </row>
    <row r="11214" spans="85:140">
      <c r="CG11214"/>
      <c r="EJ11214" s="55"/>
    </row>
    <row r="11215" spans="85:140">
      <c r="CG11215"/>
      <c r="EJ11215" s="55"/>
    </row>
    <row r="11216" spans="85:140">
      <c r="CG11216"/>
      <c r="EJ11216" s="55"/>
    </row>
    <row r="11217" spans="85:140">
      <c r="CG11217"/>
      <c r="EJ11217" s="55"/>
    </row>
    <row r="11218" spans="85:140">
      <c r="CG11218"/>
      <c r="EJ11218" s="55"/>
    </row>
    <row r="11219" spans="85:140">
      <c r="CG11219"/>
      <c r="EJ11219" s="55"/>
    </row>
    <row r="11220" spans="85:140">
      <c r="CG11220"/>
      <c r="EJ11220" s="55"/>
    </row>
    <row r="11221" spans="85:140">
      <c r="CG11221"/>
      <c r="EJ11221" s="55"/>
    </row>
    <row r="11222" spans="85:140">
      <c r="CG11222"/>
      <c r="EJ11222" s="55"/>
    </row>
    <row r="11223" spans="85:140">
      <c r="CG11223"/>
      <c r="EJ11223" s="55"/>
    </row>
    <row r="11224" spans="85:140">
      <c r="CG11224"/>
      <c r="EJ11224" s="55"/>
    </row>
    <row r="11225" spans="85:140">
      <c r="CG11225"/>
      <c r="EJ11225" s="55"/>
    </row>
    <row r="11226" spans="85:140">
      <c r="CG11226"/>
      <c r="EJ11226" s="55"/>
    </row>
    <row r="11227" spans="85:140">
      <c r="CG11227"/>
      <c r="EJ11227" s="55"/>
    </row>
    <row r="11228" spans="85:140">
      <c r="CG11228"/>
      <c r="EJ11228" s="55"/>
    </row>
    <row r="11229" spans="85:140">
      <c r="CG11229"/>
      <c r="EJ11229" s="55"/>
    </row>
    <row r="11230" spans="85:140">
      <c r="CG11230"/>
      <c r="EJ11230" s="55"/>
    </row>
    <row r="11231" spans="85:140">
      <c r="CG11231"/>
      <c r="EJ11231" s="55"/>
    </row>
    <row r="11232" spans="85:140">
      <c r="CG11232"/>
      <c r="EJ11232" s="55"/>
    </row>
    <row r="11233" spans="85:140">
      <c r="CG11233"/>
      <c r="EJ11233" s="55"/>
    </row>
    <row r="11234" spans="85:140">
      <c r="CG11234"/>
      <c r="EJ11234" s="55"/>
    </row>
    <row r="11235" spans="85:140">
      <c r="CG11235"/>
      <c r="EJ11235" s="55"/>
    </row>
    <row r="11236" spans="85:140">
      <c r="CG11236"/>
      <c r="EJ11236" s="55"/>
    </row>
    <row r="11237" spans="85:140">
      <c r="CG11237"/>
      <c r="EJ11237" s="55"/>
    </row>
    <row r="11238" spans="85:140">
      <c r="CG11238"/>
      <c r="EJ11238" s="55"/>
    </row>
    <row r="11239" spans="85:140">
      <c r="CG11239"/>
      <c r="EJ11239" s="55"/>
    </row>
    <row r="11240" spans="85:140">
      <c r="CG11240"/>
      <c r="EJ11240" s="55"/>
    </row>
    <row r="11241" spans="85:140">
      <c r="CG11241"/>
      <c r="EJ11241" s="55"/>
    </row>
    <row r="11242" spans="85:140">
      <c r="CG11242"/>
      <c r="EJ11242" s="55"/>
    </row>
    <row r="11243" spans="85:140">
      <c r="CG11243"/>
      <c r="EJ11243" s="55"/>
    </row>
    <row r="11244" spans="85:140">
      <c r="CG11244"/>
      <c r="EJ11244" s="55"/>
    </row>
    <row r="11245" spans="85:140">
      <c r="CG11245"/>
      <c r="EJ11245" s="55"/>
    </row>
    <row r="11246" spans="85:140">
      <c r="CG11246"/>
      <c r="EJ11246" s="55"/>
    </row>
    <row r="11247" spans="85:140">
      <c r="CG11247"/>
      <c r="EJ11247" s="55"/>
    </row>
    <row r="11248" spans="85:140">
      <c r="CG11248"/>
      <c r="EJ11248" s="55"/>
    </row>
    <row r="11249" spans="85:140">
      <c r="CG11249"/>
      <c r="EJ11249" s="55"/>
    </row>
    <row r="11250" spans="85:140">
      <c r="CG11250"/>
      <c r="EJ11250" s="55"/>
    </row>
    <row r="11251" spans="85:140">
      <c r="CG11251"/>
      <c r="EJ11251" s="55"/>
    </row>
    <row r="11252" spans="85:140">
      <c r="CG11252"/>
      <c r="EJ11252" s="55"/>
    </row>
    <row r="11253" spans="85:140">
      <c r="CG11253"/>
      <c r="EJ11253" s="55"/>
    </row>
    <row r="11254" spans="85:140">
      <c r="CG11254"/>
      <c r="EJ11254" s="55"/>
    </row>
    <row r="11255" spans="85:140">
      <c r="CG11255"/>
      <c r="EJ11255" s="55"/>
    </row>
    <row r="11256" spans="85:140">
      <c r="CG11256"/>
      <c r="EJ11256" s="55"/>
    </row>
    <row r="11257" spans="85:140">
      <c r="CG11257"/>
      <c r="EJ11257" s="55"/>
    </row>
    <row r="11258" spans="85:140">
      <c r="CG11258"/>
      <c r="EJ11258" s="55"/>
    </row>
    <row r="11259" spans="85:140">
      <c r="CG11259"/>
      <c r="EJ11259" s="55"/>
    </row>
    <row r="11260" spans="85:140">
      <c r="CG11260"/>
      <c r="EJ11260" s="55"/>
    </row>
    <row r="11261" spans="85:140">
      <c r="CG11261"/>
      <c r="EJ11261" s="55"/>
    </row>
    <row r="11262" spans="85:140">
      <c r="CG11262"/>
      <c r="EJ11262" s="55"/>
    </row>
    <row r="11263" spans="85:140">
      <c r="CG11263"/>
      <c r="EJ11263" s="55"/>
    </row>
    <row r="11264" spans="85:140">
      <c r="CG11264"/>
      <c r="EJ11264" s="55"/>
    </row>
    <row r="11265" spans="85:140">
      <c r="CG11265"/>
      <c r="EJ11265" s="55"/>
    </row>
    <row r="11266" spans="85:140">
      <c r="CG11266"/>
      <c r="EJ11266" s="55"/>
    </row>
    <row r="11267" spans="85:140">
      <c r="CG11267"/>
      <c r="EJ11267" s="55"/>
    </row>
    <row r="11268" spans="85:140">
      <c r="CG11268"/>
      <c r="EJ11268" s="55"/>
    </row>
    <row r="11269" spans="85:140">
      <c r="CG11269"/>
      <c r="EJ11269" s="55"/>
    </row>
    <row r="11270" spans="85:140">
      <c r="CG11270"/>
      <c r="EJ11270" s="55"/>
    </row>
    <row r="11271" spans="85:140">
      <c r="CG11271"/>
      <c r="EJ11271" s="55"/>
    </row>
    <row r="11272" spans="85:140">
      <c r="CG11272"/>
      <c r="EJ11272" s="55"/>
    </row>
    <row r="11273" spans="85:140">
      <c r="CG11273"/>
      <c r="EJ11273" s="55"/>
    </row>
    <row r="11274" spans="85:140">
      <c r="CG11274"/>
      <c r="EJ11274" s="55"/>
    </row>
    <row r="11275" spans="85:140">
      <c r="CG11275"/>
      <c r="EJ11275" s="55"/>
    </row>
    <row r="11276" spans="85:140">
      <c r="CG11276"/>
      <c r="EJ11276" s="55"/>
    </row>
    <row r="11277" spans="85:140">
      <c r="CG11277"/>
      <c r="EJ11277" s="55"/>
    </row>
    <row r="11278" spans="85:140">
      <c r="CG11278"/>
      <c r="EJ11278" s="55"/>
    </row>
    <row r="11279" spans="85:140">
      <c r="CG11279"/>
      <c r="EJ11279" s="55"/>
    </row>
    <row r="11280" spans="85:140">
      <c r="CG11280"/>
      <c r="EJ11280" s="55"/>
    </row>
    <row r="11281" spans="85:140">
      <c r="CG11281"/>
      <c r="EJ11281" s="55"/>
    </row>
    <row r="11282" spans="85:140">
      <c r="CG11282"/>
      <c r="EJ11282" s="55"/>
    </row>
    <row r="11283" spans="85:140">
      <c r="CG11283"/>
      <c r="EJ11283" s="55"/>
    </row>
    <row r="11284" spans="85:140">
      <c r="CG11284"/>
      <c r="EJ11284" s="55"/>
    </row>
    <row r="11285" spans="85:140">
      <c r="CG11285"/>
      <c r="EJ11285" s="55"/>
    </row>
    <row r="11286" spans="85:140">
      <c r="CG11286"/>
      <c r="EJ11286" s="55"/>
    </row>
    <row r="11287" spans="85:140">
      <c r="CG11287"/>
      <c r="EJ11287" s="55"/>
    </row>
    <row r="11288" spans="85:140">
      <c r="CG11288"/>
      <c r="EJ11288" s="55"/>
    </row>
    <row r="11289" spans="85:140">
      <c r="CG11289"/>
      <c r="EJ11289" s="55"/>
    </row>
    <row r="11290" spans="85:140">
      <c r="CG11290"/>
      <c r="EJ11290" s="55"/>
    </row>
    <row r="11291" spans="85:140">
      <c r="CG11291"/>
      <c r="EJ11291" s="55"/>
    </row>
    <row r="11292" spans="85:140">
      <c r="CG11292"/>
      <c r="EJ11292" s="55"/>
    </row>
    <row r="11293" spans="85:140">
      <c r="CG11293"/>
      <c r="EJ11293" s="55"/>
    </row>
    <row r="11294" spans="85:140">
      <c r="CG11294"/>
      <c r="EJ11294" s="55"/>
    </row>
    <row r="11295" spans="85:140">
      <c r="CG11295"/>
      <c r="EJ11295" s="55"/>
    </row>
    <row r="11296" spans="85:140">
      <c r="CG11296"/>
      <c r="EJ11296" s="55"/>
    </row>
    <row r="11297" spans="85:140">
      <c r="CG11297"/>
      <c r="EJ11297" s="55"/>
    </row>
    <row r="11298" spans="85:140">
      <c r="CG11298"/>
      <c r="EJ11298" s="55"/>
    </row>
    <row r="11299" spans="85:140">
      <c r="CG11299"/>
      <c r="EJ11299" s="55"/>
    </row>
    <row r="11300" spans="85:140">
      <c r="CG11300"/>
      <c r="EJ11300" s="55"/>
    </row>
    <row r="11301" spans="85:140">
      <c r="CG11301"/>
      <c r="EJ11301" s="55"/>
    </row>
    <row r="11302" spans="85:140">
      <c r="CG11302"/>
      <c r="EJ11302" s="55"/>
    </row>
    <row r="11303" spans="85:140">
      <c r="CG11303"/>
      <c r="EJ11303" s="55"/>
    </row>
    <row r="11304" spans="85:140">
      <c r="CG11304"/>
      <c r="EJ11304" s="55"/>
    </row>
    <row r="11305" spans="85:140">
      <c r="CG11305"/>
      <c r="EJ11305" s="55"/>
    </row>
    <row r="11306" spans="85:140">
      <c r="CG11306"/>
      <c r="EJ11306" s="55"/>
    </row>
    <row r="11307" spans="85:140">
      <c r="CG11307"/>
      <c r="EJ11307" s="55"/>
    </row>
    <row r="11308" spans="85:140">
      <c r="CG11308"/>
      <c r="EJ11308" s="55"/>
    </row>
    <row r="11309" spans="85:140">
      <c r="CG11309"/>
      <c r="EJ11309" s="55"/>
    </row>
    <row r="11310" spans="85:140">
      <c r="CG11310"/>
      <c r="EJ11310" s="55"/>
    </row>
    <row r="11311" spans="85:140">
      <c r="CG11311"/>
      <c r="EJ11311" s="55"/>
    </row>
    <row r="11312" spans="85:140">
      <c r="CG11312"/>
      <c r="EJ11312" s="55"/>
    </row>
    <row r="11313" spans="85:140">
      <c r="CG11313"/>
      <c r="EJ11313" s="55"/>
    </row>
    <row r="11314" spans="85:140">
      <c r="CG11314"/>
      <c r="EJ11314" s="55"/>
    </row>
    <row r="11315" spans="85:140">
      <c r="CG11315"/>
      <c r="EJ11315" s="55"/>
    </row>
    <row r="11316" spans="85:140">
      <c r="CG11316"/>
      <c r="EJ11316" s="55"/>
    </row>
    <row r="11317" spans="85:140">
      <c r="CG11317"/>
      <c r="EJ11317" s="55"/>
    </row>
    <row r="11318" spans="85:140">
      <c r="CG11318"/>
      <c r="EJ11318" s="55"/>
    </row>
    <row r="11319" spans="85:140">
      <c r="CG11319"/>
      <c r="EJ11319" s="55"/>
    </row>
    <row r="11320" spans="85:140">
      <c r="CG11320"/>
      <c r="EJ11320" s="55"/>
    </row>
    <row r="11321" spans="85:140">
      <c r="CG11321"/>
      <c r="EJ11321" s="55"/>
    </row>
    <row r="11322" spans="85:140">
      <c r="CG11322"/>
      <c r="EJ11322" s="55"/>
    </row>
    <row r="11323" spans="85:140">
      <c r="CG11323"/>
      <c r="EJ11323" s="55"/>
    </row>
    <row r="11324" spans="85:140">
      <c r="CG11324"/>
      <c r="EJ11324" s="55"/>
    </row>
    <row r="11325" spans="85:140">
      <c r="CG11325"/>
      <c r="EJ11325" s="55"/>
    </row>
    <row r="11326" spans="85:140">
      <c r="CG11326"/>
      <c r="EJ11326" s="55"/>
    </row>
    <row r="11327" spans="85:140">
      <c r="CG11327"/>
      <c r="EJ11327" s="55"/>
    </row>
    <row r="11328" spans="85:140">
      <c r="CG11328"/>
      <c r="EJ11328" s="55"/>
    </row>
    <row r="11329" spans="85:140">
      <c r="CG11329"/>
      <c r="EJ11329" s="55"/>
    </row>
    <row r="11330" spans="85:140">
      <c r="CG11330"/>
      <c r="EJ11330" s="55"/>
    </row>
    <row r="11331" spans="85:140">
      <c r="CG11331"/>
      <c r="EJ11331" s="55"/>
    </row>
    <row r="11332" spans="85:140">
      <c r="CG11332"/>
      <c r="EJ11332" s="55"/>
    </row>
    <row r="11333" spans="85:140">
      <c r="CG11333"/>
      <c r="EJ11333" s="55"/>
    </row>
    <row r="11334" spans="85:140">
      <c r="CG11334"/>
      <c r="EJ11334" s="55"/>
    </row>
    <row r="11335" spans="85:140">
      <c r="CG11335"/>
      <c r="EJ11335" s="55"/>
    </row>
    <row r="11336" spans="85:140">
      <c r="CG11336"/>
      <c r="EJ11336" s="55"/>
    </row>
    <row r="11337" spans="85:140">
      <c r="CG11337"/>
      <c r="EJ11337" s="55"/>
    </row>
    <row r="11338" spans="85:140">
      <c r="CG11338"/>
      <c r="EJ11338" s="55"/>
    </row>
    <row r="11339" spans="85:140">
      <c r="CG11339"/>
      <c r="EJ11339" s="55"/>
    </row>
    <row r="11340" spans="85:140">
      <c r="CG11340"/>
      <c r="EJ11340" s="55"/>
    </row>
    <row r="11341" spans="85:140">
      <c r="CG11341"/>
      <c r="EJ11341" s="55"/>
    </row>
    <row r="11342" spans="85:140">
      <c r="CG11342"/>
      <c r="EJ11342" s="55"/>
    </row>
    <row r="11343" spans="85:140">
      <c r="CG11343"/>
      <c r="EJ11343" s="55"/>
    </row>
    <row r="11344" spans="85:140">
      <c r="CG11344"/>
      <c r="EJ11344" s="55"/>
    </row>
    <row r="11345" spans="85:85">
      <c r="CG11345"/>
    </row>
    <row r="11346" spans="85:85">
      <c r="CG11346"/>
    </row>
    <row r="11347" spans="85:85">
      <c r="CG11347"/>
    </row>
    <row r="11348" spans="85:85">
      <c r="CG11348"/>
    </row>
    <row r="11349" spans="85:85">
      <c r="CG11349"/>
    </row>
    <row r="11350" spans="85:85">
      <c r="CG11350"/>
    </row>
    <row r="11351" spans="85:85">
      <c r="CG11351"/>
    </row>
    <row r="11352" spans="85:85">
      <c r="CG11352"/>
    </row>
    <row r="11353" spans="85:85">
      <c r="CG11353"/>
    </row>
    <row r="11354" spans="85:85">
      <c r="CG11354"/>
    </row>
    <row r="11355" spans="85:85">
      <c r="CG11355"/>
    </row>
    <row r="11356" spans="85:85">
      <c r="CG11356"/>
    </row>
    <row r="11357" spans="85:85">
      <c r="CG11357"/>
    </row>
    <row r="11358" spans="85:85">
      <c r="CG11358"/>
    </row>
    <row r="11359" spans="85:85">
      <c r="CG11359"/>
    </row>
    <row r="11360" spans="85:85">
      <c r="CG11360"/>
    </row>
    <row r="11361" spans="85:85">
      <c r="CG11361"/>
    </row>
    <row r="11362" spans="85:85">
      <c r="CG11362"/>
    </row>
    <row r="11363" spans="85:85">
      <c r="CG11363"/>
    </row>
    <row r="11364" spans="85:85">
      <c r="CG11364"/>
    </row>
    <row r="11365" spans="85:85">
      <c r="CG11365"/>
    </row>
    <row r="11366" spans="85:85">
      <c r="CG11366"/>
    </row>
    <row r="11367" spans="85:85">
      <c r="CG11367"/>
    </row>
    <row r="11368" spans="85:85">
      <c r="CG11368"/>
    </row>
    <row r="11369" spans="85:85">
      <c r="CG11369"/>
    </row>
    <row r="11370" spans="85:85">
      <c r="CG11370"/>
    </row>
    <row r="11371" spans="85:85">
      <c r="CG11371"/>
    </row>
    <row r="11372" spans="85:85">
      <c r="CG11372"/>
    </row>
    <row r="11373" spans="85:85">
      <c r="CG11373"/>
    </row>
    <row r="11374" spans="85:85">
      <c r="CG11374"/>
    </row>
    <row r="11375" spans="85:85">
      <c r="CG11375"/>
    </row>
    <row r="11376" spans="85:85">
      <c r="CG11376"/>
    </row>
    <row r="11377" spans="85:85">
      <c r="CG11377"/>
    </row>
    <row r="11378" spans="85:85">
      <c r="CG11378"/>
    </row>
    <row r="11379" spans="85:85">
      <c r="CG11379"/>
    </row>
    <row r="11380" spans="85:85">
      <c r="CG11380"/>
    </row>
    <row r="11381" spans="85:85">
      <c r="CG11381"/>
    </row>
    <row r="11382" spans="85:85">
      <c r="CG11382"/>
    </row>
    <row r="11383" spans="85:85">
      <c r="CG11383"/>
    </row>
    <row r="11384" spans="85:85">
      <c r="CG11384"/>
    </row>
    <row r="11385" spans="85:85">
      <c r="CG11385"/>
    </row>
    <row r="11386" spans="85:85">
      <c r="CG11386"/>
    </row>
    <row r="11387" spans="85:85">
      <c r="CG11387"/>
    </row>
    <row r="11388" spans="85:85">
      <c r="CG11388"/>
    </row>
    <row r="11389" spans="85:85">
      <c r="CG11389"/>
    </row>
    <row r="11390" spans="85:85">
      <c r="CG11390"/>
    </row>
    <row r="11391" spans="85:85">
      <c r="CG11391"/>
    </row>
    <row r="11392" spans="85:85">
      <c r="CG11392"/>
    </row>
    <row r="11393" spans="85:85">
      <c r="CG11393"/>
    </row>
    <row r="11394" spans="85:85">
      <c r="CG11394"/>
    </row>
    <row r="11395" spans="85:85">
      <c r="CG11395"/>
    </row>
    <row r="11396" spans="85:85">
      <c r="CG11396"/>
    </row>
    <row r="11397" spans="85:85">
      <c r="CG11397"/>
    </row>
    <row r="11398" spans="85:85">
      <c r="CG11398"/>
    </row>
    <row r="11399" spans="85:85">
      <c r="CG11399"/>
    </row>
    <row r="11400" spans="85:85">
      <c r="CG11400"/>
    </row>
    <row r="11401" spans="85:85">
      <c r="CG11401"/>
    </row>
    <row r="11402" spans="85:85">
      <c r="CG11402"/>
    </row>
    <row r="11403" spans="85:85">
      <c r="CG11403"/>
    </row>
    <row r="11404" spans="85:85">
      <c r="CG11404"/>
    </row>
    <row r="11405" spans="85:85">
      <c r="CG11405"/>
    </row>
    <row r="11406" spans="85:85">
      <c r="CG11406"/>
    </row>
    <row r="11407" spans="85:85">
      <c r="CG11407"/>
    </row>
    <row r="11408" spans="85:85">
      <c r="CG11408"/>
    </row>
    <row r="11409" spans="85:85">
      <c r="CG11409"/>
    </row>
    <row r="11410" spans="85:85">
      <c r="CG11410"/>
    </row>
    <row r="11411" spans="85:85">
      <c r="CG11411"/>
    </row>
    <row r="11412" spans="85:85">
      <c r="CG11412"/>
    </row>
    <row r="11413" spans="85:85">
      <c r="CG11413"/>
    </row>
    <row r="11414" spans="85:85">
      <c r="CG11414"/>
    </row>
    <row r="11415" spans="85:85">
      <c r="CG11415"/>
    </row>
    <row r="11416" spans="85:85">
      <c r="CG11416"/>
    </row>
    <row r="11417" spans="85:85">
      <c r="CG11417"/>
    </row>
    <row r="11418" spans="85:85">
      <c r="CG11418"/>
    </row>
    <row r="11419" spans="85:85">
      <c r="CG11419"/>
    </row>
    <row r="11420" spans="85:85">
      <c r="CG11420"/>
    </row>
    <row r="11421" spans="85:85">
      <c r="CG11421"/>
    </row>
    <row r="11422" spans="85:85">
      <c r="CG11422"/>
    </row>
    <row r="11423" spans="85:85">
      <c r="CG11423"/>
    </row>
    <row r="11424" spans="85:85">
      <c r="CG11424"/>
    </row>
    <row r="11425" spans="85:85">
      <c r="CG11425"/>
    </row>
    <row r="11426" spans="85:85">
      <c r="CG11426"/>
    </row>
    <row r="11427" spans="85:85">
      <c r="CG11427"/>
    </row>
    <row r="11428" spans="85:85">
      <c r="CG11428"/>
    </row>
    <row r="11429" spans="85:85">
      <c r="CG11429"/>
    </row>
    <row r="11430" spans="85:85">
      <c r="CG11430"/>
    </row>
    <row r="11431" spans="85:85">
      <c r="CG11431"/>
    </row>
    <row r="11432" spans="85:85">
      <c r="CG11432"/>
    </row>
    <row r="11433" spans="85:85">
      <c r="CG11433"/>
    </row>
    <row r="11434" spans="85:85">
      <c r="CG11434"/>
    </row>
    <row r="11435" spans="85:85">
      <c r="CG11435"/>
    </row>
    <row r="11436" spans="85:85">
      <c r="CG11436"/>
    </row>
    <row r="11437" spans="85:85">
      <c r="CG11437"/>
    </row>
    <row r="11438" spans="85:85">
      <c r="CG11438"/>
    </row>
    <row r="11439" spans="85:85">
      <c r="CG11439"/>
    </row>
    <row r="11440" spans="85:85">
      <c r="CG11440"/>
    </row>
    <row r="11441" spans="85:85">
      <c r="CG11441"/>
    </row>
    <row r="11442" spans="85:85">
      <c r="CG11442"/>
    </row>
    <row r="11443" spans="85:85">
      <c r="CG11443"/>
    </row>
    <row r="11444" spans="85:85">
      <c r="CG11444"/>
    </row>
    <row r="11445" spans="85:85">
      <c r="CG11445"/>
    </row>
    <row r="11446" spans="85:85">
      <c r="CG11446"/>
    </row>
    <row r="11447" spans="85:85">
      <c r="CG11447"/>
    </row>
    <row r="11448" spans="85:85">
      <c r="CG11448"/>
    </row>
    <row r="11449" spans="85:85">
      <c r="CG11449"/>
    </row>
    <row r="11450" spans="85:85">
      <c r="CG11450"/>
    </row>
    <row r="11451" spans="85:85">
      <c r="CG11451"/>
    </row>
    <row r="11452" spans="85:85">
      <c r="CG11452"/>
    </row>
    <row r="11453" spans="85:85">
      <c r="CG11453"/>
    </row>
    <row r="11454" spans="85:85">
      <c r="CG11454"/>
    </row>
    <row r="11455" spans="85:85">
      <c r="CG11455"/>
    </row>
    <row r="11456" spans="85:85">
      <c r="CG11456"/>
    </row>
    <row r="11457" spans="85:85">
      <c r="CG11457"/>
    </row>
    <row r="11458" spans="85:85">
      <c r="CG11458"/>
    </row>
    <row r="11459" spans="85:85">
      <c r="CG11459"/>
    </row>
    <row r="11460" spans="85:85">
      <c r="CG11460"/>
    </row>
    <row r="11461" spans="85:85">
      <c r="CG11461"/>
    </row>
    <row r="11462" spans="85:85">
      <c r="CG11462"/>
    </row>
    <row r="11463" spans="85:85">
      <c r="CG11463"/>
    </row>
    <row r="11464" spans="85:85">
      <c r="CG11464"/>
    </row>
    <row r="11465" spans="85:85">
      <c r="CG11465"/>
    </row>
    <row r="11466" spans="85:85">
      <c r="CG11466"/>
    </row>
    <row r="11467" spans="85:85">
      <c r="CG11467"/>
    </row>
    <row r="11468" spans="85:85">
      <c r="CG11468"/>
    </row>
    <row r="11469" spans="85:85">
      <c r="CG11469"/>
    </row>
    <row r="11470" spans="85:85">
      <c r="CG11470"/>
    </row>
    <row r="11471" spans="85:85">
      <c r="CG11471"/>
    </row>
    <row r="11472" spans="85:85">
      <c r="CG11472"/>
    </row>
    <row r="11473" spans="85:85">
      <c r="CG11473"/>
    </row>
    <row r="11474" spans="85:85">
      <c r="CG11474"/>
    </row>
    <row r="11475" spans="85:85">
      <c r="CG11475"/>
    </row>
    <row r="11476" spans="85:85">
      <c r="CG11476"/>
    </row>
    <row r="11477" spans="85:85">
      <c r="CG11477"/>
    </row>
    <row r="11478" spans="85:85">
      <c r="CG11478"/>
    </row>
    <row r="11479" spans="85:85">
      <c r="CG11479"/>
    </row>
    <row r="11480" spans="85:85">
      <c r="CG11480"/>
    </row>
    <row r="11481" spans="85:85">
      <c r="CG11481"/>
    </row>
    <row r="11482" spans="85:85">
      <c r="CG11482"/>
    </row>
    <row r="11483" spans="85:85">
      <c r="CG11483"/>
    </row>
    <row r="11484" spans="85:85">
      <c r="CG11484"/>
    </row>
    <row r="11485" spans="85:85">
      <c r="CG11485"/>
    </row>
    <row r="11486" spans="85:85">
      <c r="CG11486"/>
    </row>
    <row r="11487" spans="85:85">
      <c r="CG11487"/>
    </row>
    <row r="11488" spans="85:85">
      <c r="CG11488"/>
    </row>
    <row r="11489" spans="85:85">
      <c r="CG11489"/>
    </row>
    <row r="11490" spans="85:85">
      <c r="CG11490"/>
    </row>
    <row r="11491" spans="85:85">
      <c r="CG11491"/>
    </row>
    <row r="11492" spans="85:85">
      <c r="CG11492"/>
    </row>
    <row r="11493" spans="85:85">
      <c r="CG11493"/>
    </row>
    <row r="11494" spans="85:85">
      <c r="CG11494"/>
    </row>
    <row r="11495" spans="85:85">
      <c r="CG11495"/>
    </row>
    <row r="11496" spans="85:85">
      <c r="CG11496"/>
    </row>
    <row r="11497" spans="85:85">
      <c r="CG11497"/>
    </row>
    <row r="11498" spans="85:85">
      <c r="CG11498"/>
    </row>
    <row r="11499" spans="85:85">
      <c r="CG11499"/>
    </row>
    <row r="11500" spans="85:85">
      <c r="CG11500"/>
    </row>
    <row r="11501" spans="85:85">
      <c r="CG11501"/>
    </row>
    <row r="11502" spans="85:85">
      <c r="CG11502"/>
    </row>
    <row r="11503" spans="85:85">
      <c r="CG11503"/>
    </row>
    <row r="11504" spans="85:85">
      <c r="CG11504"/>
    </row>
    <row r="11505" spans="85:85">
      <c r="CG11505"/>
    </row>
    <row r="11506" spans="85:85">
      <c r="CG11506"/>
    </row>
    <row r="11507" spans="85:85">
      <c r="CG11507"/>
    </row>
    <row r="11508" spans="85:85">
      <c r="CG11508"/>
    </row>
    <row r="11509" spans="85:85">
      <c r="CG11509"/>
    </row>
    <row r="11510" spans="85:85">
      <c r="CG11510"/>
    </row>
    <row r="11511" spans="85:85">
      <c r="CG11511"/>
    </row>
    <row r="11512" spans="85:85">
      <c r="CG11512"/>
    </row>
    <row r="11513" spans="85:85">
      <c r="CG11513"/>
    </row>
    <row r="11514" spans="85:85">
      <c r="CG11514"/>
    </row>
    <row r="11515" spans="85:85">
      <c r="CG11515"/>
    </row>
    <row r="11516" spans="85:85">
      <c r="CG11516"/>
    </row>
    <row r="11517" spans="85:85">
      <c r="CG11517"/>
    </row>
    <row r="11518" spans="85:85">
      <c r="CG11518"/>
    </row>
    <row r="11519" spans="85:85">
      <c r="CG11519"/>
    </row>
    <row r="11520" spans="85:85">
      <c r="CG11520"/>
    </row>
    <row r="11521" spans="85:85">
      <c r="CG11521"/>
    </row>
    <row r="11522" spans="85:85">
      <c r="CG11522"/>
    </row>
    <row r="11523" spans="85:85">
      <c r="CG11523"/>
    </row>
    <row r="11524" spans="85:85">
      <c r="CG11524"/>
    </row>
    <row r="11525" spans="85:85">
      <c r="CG11525"/>
    </row>
    <row r="11526" spans="85:85">
      <c r="CG11526"/>
    </row>
    <row r="11527" spans="85:85">
      <c r="CG11527"/>
    </row>
    <row r="11528" spans="85:85">
      <c r="CG11528"/>
    </row>
    <row r="11529" spans="85:85">
      <c r="CG11529"/>
    </row>
    <row r="11530" spans="85:85">
      <c r="CG11530"/>
    </row>
    <row r="11531" spans="85:85">
      <c r="CG11531"/>
    </row>
    <row r="11532" spans="85:85">
      <c r="CG11532"/>
    </row>
    <row r="11533" spans="85:85">
      <c r="CG11533"/>
    </row>
    <row r="11534" spans="85:85">
      <c r="CG11534"/>
    </row>
    <row r="11535" spans="85:85">
      <c r="CG11535"/>
    </row>
    <row r="11536" spans="85:85">
      <c r="CG11536"/>
    </row>
    <row r="11537" spans="85:85">
      <c r="CG11537"/>
    </row>
    <row r="11538" spans="85:85">
      <c r="CG11538"/>
    </row>
    <row r="11539" spans="85:85">
      <c r="CG11539"/>
    </row>
    <row r="11540" spans="85:85">
      <c r="CG11540"/>
    </row>
    <row r="11541" spans="85:85">
      <c r="CG11541"/>
    </row>
    <row r="11542" spans="85:85">
      <c r="CG11542"/>
    </row>
    <row r="11543" spans="85:85">
      <c r="CG11543"/>
    </row>
    <row r="11544" spans="85:85">
      <c r="CG11544"/>
    </row>
    <row r="11545" spans="85:85">
      <c r="CG11545"/>
    </row>
    <row r="11546" spans="85:85">
      <c r="CG11546"/>
    </row>
    <row r="11547" spans="85:85">
      <c r="CG11547"/>
    </row>
    <row r="11548" spans="85:85">
      <c r="CG11548"/>
    </row>
    <row r="11549" spans="85:85">
      <c r="CG11549"/>
    </row>
    <row r="11550" spans="85:85">
      <c r="CG11550"/>
    </row>
    <row r="11551" spans="85:85">
      <c r="CG11551"/>
    </row>
    <row r="11552" spans="85:85">
      <c r="CG11552"/>
    </row>
    <row r="11553" spans="85:85">
      <c r="CG11553"/>
    </row>
    <row r="11554" spans="85:85">
      <c r="CG11554"/>
    </row>
    <row r="11555" spans="85:85">
      <c r="CG11555"/>
    </row>
    <row r="11556" spans="85:85">
      <c r="CG11556"/>
    </row>
    <row r="11557" spans="85:85">
      <c r="CG11557"/>
    </row>
    <row r="11558" spans="85:85">
      <c r="CG11558"/>
    </row>
    <row r="11559" spans="85:85">
      <c r="CG11559"/>
    </row>
    <row r="11560" spans="85:85">
      <c r="CG11560"/>
    </row>
    <row r="11561" spans="85:85">
      <c r="CG11561"/>
    </row>
    <row r="11562" spans="85:85">
      <c r="CG11562"/>
    </row>
    <row r="11563" spans="85:85">
      <c r="CG11563"/>
    </row>
    <row r="11564" spans="85:85">
      <c r="CG11564"/>
    </row>
    <row r="11565" spans="85:85">
      <c r="CG11565"/>
    </row>
    <row r="11566" spans="85:85">
      <c r="CG11566"/>
    </row>
    <row r="11567" spans="85:85">
      <c r="CG11567"/>
    </row>
    <row r="11568" spans="85:85">
      <c r="CG11568"/>
    </row>
    <row r="11569" spans="85:85">
      <c r="CG11569"/>
    </row>
    <row r="11570" spans="85:85">
      <c r="CG11570"/>
    </row>
    <row r="11571" spans="85:85">
      <c r="CG11571"/>
    </row>
    <row r="11572" spans="85:85">
      <c r="CG11572"/>
    </row>
    <row r="11573" spans="85:85">
      <c r="CG11573"/>
    </row>
    <row r="11574" spans="85:85">
      <c r="CG11574"/>
    </row>
    <row r="11575" spans="85:85">
      <c r="CG11575"/>
    </row>
    <row r="11576" spans="85:85">
      <c r="CG11576"/>
    </row>
    <row r="11577" spans="85:85">
      <c r="CG11577"/>
    </row>
    <row r="11578" spans="85:85">
      <c r="CG11578"/>
    </row>
    <row r="11579" spans="85:85">
      <c r="CG11579"/>
    </row>
    <row r="11580" spans="85:85">
      <c r="CG11580"/>
    </row>
    <row r="11581" spans="85:85">
      <c r="CG11581"/>
    </row>
    <row r="11582" spans="85:85">
      <c r="CG11582"/>
    </row>
    <row r="11583" spans="85:85">
      <c r="CG11583"/>
    </row>
    <row r="11584" spans="85:85">
      <c r="CG11584"/>
    </row>
    <row r="11585" spans="85:85">
      <c r="CG11585"/>
    </row>
    <row r="11586" spans="85:85">
      <c r="CG11586"/>
    </row>
    <row r="11587" spans="85:85">
      <c r="CG11587"/>
    </row>
    <row r="11588" spans="85:85">
      <c r="CG11588"/>
    </row>
    <row r="11589" spans="85:85">
      <c r="CG11589"/>
    </row>
    <row r="11590" spans="85:85">
      <c r="CG11590"/>
    </row>
    <row r="11591" spans="85:85">
      <c r="CG11591"/>
    </row>
    <row r="11592" spans="85:85">
      <c r="CG11592"/>
    </row>
    <row r="11593" spans="85:85">
      <c r="CG11593"/>
    </row>
    <row r="11594" spans="85:85">
      <c r="CG11594"/>
    </row>
    <row r="11595" spans="85:85">
      <c r="CG11595"/>
    </row>
    <row r="11596" spans="85:85">
      <c r="CG11596"/>
    </row>
    <row r="11597" spans="85:85">
      <c r="CG11597"/>
    </row>
    <row r="11598" spans="85:85">
      <c r="CG11598"/>
    </row>
    <row r="11599" spans="85:85">
      <c r="CG11599"/>
    </row>
    <row r="11600" spans="85:85">
      <c r="CG11600"/>
    </row>
    <row r="11601" spans="85:85">
      <c r="CG11601"/>
    </row>
    <row r="11602" spans="85:85">
      <c r="CG11602"/>
    </row>
    <row r="11603" spans="85:85">
      <c r="CG11603"/>
    </row>
    <row r="11604" spans="85:85">
      <c r="CG11604"/>
    </row>
    <row r="11605" spans="85:85">
      <c r="CG11605"/>
    </row>
    <row r="11606" spans="85:85">
      <c r="CG11606"/>
    </row>
    <row r="11607" spans="85:85">
      <c r="CG11607"/>
    </row>
    <row r="11608" spans="85:85">
      <c r="CG11608"/>
    </row>
    <row r="11609" spans="85:85">
      <c r="CG11609"/>
    </row>
    <row r="11610" spans="85:85">
      <c r="CG11610"/>
    </row>
    <row r="11611" spans="85:85">
      <c r="CG11611"/>
    </row>
    <row r="11612" spans="85:85">
      <c r="CG11612"/>
    </row>
    <row r="11613" spans="85:85">
      <c r="CG11613"/>
    </row>
    <row r="11614" spans="85:85">
      <c r="CG11614"/>
    </row>
    <row r="11615" spans="85:85">
      <c r="CG11615"/>
    </row>
    <row r="11616" spans="85:85">
      <c r="CG11616"/>
    </row>
    <row r="11617" spans="85:85">
      <c r="CG11617"/>
    </row>
    <row r="11618" spans="85:85">
      <c r="CG11618"/>
    </row>
    <row r="11619" spans="85:85">
      <c r="CG11619"/>
    </row>
    <row r="11620" spans="85:85">
      <c r="CG11620"/>
    </row>
    <row r="11621" spans="85:85">
      <c r="CG11621"/>
    </row>
    <row r="11622" spans="85:85">
      <c r="CG11622"/>
    </row>
    <row r="11623" spans="85:85">
      <c r="CG11623"/>
    </row>
    <row r="11624" spans="85:85">
      <c r="CG11624"/>
    </row>
    <row r="11625" spans="85:85">
      <c r="CG11625"/>
    </row>
    <row r="11626" spans="85:85">
      <c r="CG11626"/>
    </row>
    <row r="11627" spans="85:85">
      <c r="CG11627"/>
    </row>
    <row r="11628" spans="85:85">
      <c r="CG11628"/>
    </row>
    <row r="11629" spans="85:85">
      <c r="CG11629"/>
    </row>
    <row r="11630" spans="85:85">
      <c r="CG11630"/>
    </row>
    <row r="11631" spans="85:85">
      <c r="CG11631"/>
    </row>
    <row r="11632" spans="85:85">
      <c r="CG11632"/>
    </row>
    <row r="11633" spans="85:85">
      <c r="CG11633"/>
    </row>
    <row r="11634" spans="85:85">
      <c r="CG11634"/>
    </row>
    <row r="11635" spans="85:85">
      <c r="CG11635"/>
    </row>
    <row r="11636" spans="85:85">
      <c r="CG11636"/>
    </row>
    <row r="11637" spans="85:85">
      <c r="CG11637"/>
    </row>
    <row r="11638" spans="85:85">
      <c r="CG11638"/>
    </row>
    <row r="11639" spans="85:85">
      <c r="CG11639"/>
    </row>
    <row r="11640" spans="85:85">
      <c r="CG11640"/>
    </row>
    <row r="11641" spans="85:85">
      <c r="CG11641"/>
    </row>
    <row r="11642" spans="85:85">
      <c r="CG11642"/>
    </row>
    <row r="11643" spans="85:85">
      <c r="CG11643"/>
    </row>
    <row r="11644" spans="85:85">
      <c r="CG11644"/>
    </row>
    <row r="11645" spans="85:85">
      <c r="CG11645"/>
    </row>
    <row r="11646" spans="85:85">
      <c r="CG11646"/>
    </row>
    <row r="11647" spans="85:85">
      <c r="CG11647"/>
    </row>
    <row r="11648" spans="85:85">
      <c r="CG11648"/>
    </row>
    <row r="11649" spans="85:85">
      <c r="CG11649"/>
    </row>
    <row r="11650" spans="85:85">
      <c r="CG11650"/>
    </row>
    <row r="11651" spans="85:85">
      <c r="CG11651"/>
    </row>
    <row r="11652" spans="85:85">
      <c r="CG11652"/>
    </row>
    <row r="11653" spans="85:85">
      <c r="CG11653"/>
    </row>
    <row r="11654" spans="85:85">
      <c r="CG11654"/>
    </row>
    <row r="11655" spans="85:85">
      <c r="CG11655"/>
    </row>
    <row r="11656" spans="85:85">
      <c r="CG11656"/>
    </row>
    <row r="11657" spans="85:85">
      <c r="CG11657"/>
    </row>
    <row r="11658" spans="85:85">
      <c r="CG11658"/>
    </row>
    <row r="11659" spans="85:85">
      <c r="CG11659"/>
    </row>
    <row r="11660" spans="85:85">
      <c r="CG11660"/>
    </row>
    <row r="11661" spans="85:85">
      <c r="CG11661"/>
    </row>
    <row r="11662" spans="85:85">
      <c r="CG11662"/>
    </row>
    <row r="11663" spans="85:85">
      <c r="CG11663"/>
    </row>
    <row r="11664" spans="85:85">
      <c r="CG11664"/>
    </row>
    <row r="11665" spans="85:85">
      <c r="CG11665"/>
    </row>
    <row r="11666" spans="85:85">
      <c r="CG11666"/>
    </row>
    <row r="11667" spans="85:85">
      <c r="CG11667"/>
    </row>
    <row r="11668" spans="85:85">
      <c r="CG11668"/>
    </row>
    <row r="11669" spans="85:85">
      <c r="CG11669"/>
    </row>
    <row r="11670" spans="85:85">
      <c r="CG11670"/>
    </row>
    <row r="11671" spans="85:85">
      <c r="CG11671"/>
    </row>
    <row r="11672" spans="85:85">
      <c r="CG11672"/>
    </row>
    <row r="11673" spans="85:85">
      <c r="CG11673"/>
    </row>
    <row r="11674" spans="85:85">
      <c r="CG11674"/>
    </row>
    <row r="11675" spans="85:85">
      <c r="CG11675"/>
    </row>
    <row r="11676" spans="85:85">
      <c r="CG11676"/>
    </row>
    <row r="11677" spans="85:85">
      <c r="CG11677"/>
    </row>
    <row r="11678" spans="85:85">
      <c r="CG11678"/>
    </row>
    <row r="11679" spans="85:85">
      <c r="CG11679"/>
    </row>
    <row r="11680" spans="85:85">
      <c r="CG11680"/>
    </row>
    <row r="11681" spans="85:85">
      <c r="CG11681"/>
    </row>
    <row r="11682" spans="85:85">
      <c r="CG11682"/>
    </row>
    <row r="11683" spans="85:85">
      <c r="CG11683"/>
    </row>
    <row r="11684" spans="85:85">
      <c r="CG11684"/>
    </row>
    <row r="11685" spans="85:85">
      <c r="CG11685"/>
    </row>
    <row r="11686" spans="85:85">
      <c r="CG11686"/>
    </row>
    <row r="11687" spans="85:85">
      <c r="CG11687"/>
    </row>
    <row r="11688" spans="85:85">
      <c r="CG11688"/>
    </row>
    <row r="11689" spans="85:85">
      <c r="CG11689"/>
    </row>
    <row r="11690" spans="85:85">
      <c r="CG11690"/>
    </row>
    <row r="11691" spans="85:85">
      <c r="CG11691"/>
    </row>
    <row r="11692" spans="85:85">
      <c r="CG11692"/>
    </row>
    <row r="11693" spans="85:85">
      <c r="CG11693"/>
    </row>
    <row r="11694" spans="85:85">
      <c r="CG11694"/>
    </row>
    <row r="11695" spans="85:85">
      <c r="CG11695"/>
    </row>
    <row r="11696" spans="85:85">
      <c r="CG11696"/>
    </row>
    <row r="11697" spans="85:85">
      <c r="CG11697"/>
    </row>
    <row r="11698" spans="85:85">
      <c r="CG11698"/>
    </row>
    <row r="11699" spans="85:85">
      <c r="CG11699"/>
    </row>
    <row r="11700" spans="85:85">
      <c r="CG11700"/>
    </row>
    <row r="11701" spans="85:85">
      <c r="CG11701"/>
    </row>
    <row r="11702" spans="85:85">
      <c r="CG11702"/>
    </row>
    <row r="11703" spans="85:85">
      <c r="CG11703"/>
    </row>
    <row r="11704" spans="85:85">
      <c r="CG11704"/>
    </row>
    <row r="11705" spans="85:85">
      <c r="CG11705"/>
    </row>
    <row r="11706" spans="85:85">
      <c r="CG11706"/>
    </row>
    <row r="11707" spans="85:85">
      <c r="CG11707"/>
    </row>
    <row r="11708" spans="85:85">
      <c r="CG11708"/>
    </row>
    <row r="11709" spans="85:85">
      <c r="CG11709"/>
    </row>
    <row r="11710" spans="85:85">
      <c r="CG11710"/>
    </row>
    <row r="11711" spans="85:85">
      <c r="CG11711"/>
    </row>
    <row r="11712" spans="85:85">
      <c r="CG11712"/>
    </row>
    <row r="11713" spans="85:85">
      <c r="CG11713"/>
    </row>
    <row r="11714" spans="85:85">
      <c r="CG11714"/>
    </row>
    <row r="11715" spans="85:85">
      <c r="CG11715"/>
    </row>
    <row r="11716" spans="85:85">
      <c r="CG11716"/>
    </row>
    <row r="11717" spans="85:85">
      <c r="CG11717"/>
    </row>
    <row r="11718" spans="85:85">
      <c r="CG11718"/>
    </row>
    <row r="11719" spans="85:85">
      <c r="CG11719"/>
    </row>
    <row r="11720" spans="85:85">
      <c r="CG11720"/>
    </row>
    <row r="11721" spans="85:85">
      <c r="CG11721"/>
    </row>
    <row r="11722" spans="85:85">
      <c r="CG11722"/>
    </row>
    <row r="11723" spans="85:85">
      <c r="CG11723"/>
    </row>
    <row r="11724" spans="85:85">
      <c r="CG11724"/>
    </row>
    <row r="11725" spans="85:85">
      <c r="CG11725"/>
    </row>
    <row r="11726" spans="85:85">
      <c r="CG11726"/>
    </row>
    <row r="11727" spans="85:85">
      <c r="CG11727"/>
    </row>
    <row r="11728" spans="85:85">
      <c r="CG11728"/>
    </row>
    <row r="11729" spans="85:85">
      <c r="CG11729"/>
    </row>
    <row r="11730" spans="85:85">
      <c r="CG11730"/>
    </row>
    <row r="11731" spans="85:85">
      <c r="CG11731"/>
    </row>
    <row r="11732" spans="85:85">
      <c r="CG11732"/>
    </row>
    <row r="11733" spans="85:85">
      <c r="CG11733"/>
    </row>
    <row r="11734" spans="85:85">
      <c r="CG11734"/>
    </row>
    <row r="11735" spans="85:85">
      <c r="CG11735"/>
    </row>
    <row r="11736" spans="85:85">
      <c r="CG11736"/>
    </row>
    <row r="11737" spans="85:85">
      <c r="CG11737"/>
    </row>
    <row r="11738" spans="85:85">
      <c r="CG11738"/>
    </row>
    <row r="11739" spans="85:85">
      <c r="CG11739"/>
    </row>
    <row r="11740" spans="85:85">
      <c r="CG11740"/>
    </row>
    <row r="11741" spans="85:85">
      <c r="CG11741"/>
    </row>
    <row r="11742" spans="85:85">
      <c r="CG11742"/>
    </row>
    <row r="11743" spans="85:85">
      <c r="CG11743"/>
    </row>
    <row r="11744" spans="85:85">
      <c r="CG11744"/>
    </row>
    <row r="11745" spans="85:85">
      <c r="CG11745"/>
    </row>
    <row r="11746" spans="85:85">
      <c r="CG11746"/>
    </row>
    <row r="11747" spans="85:85">
      <c r="CG11747"/>
    </row>
    <row r="11748" spans="85:85">
      <c r="CG11748"/>
    </row>
    <row r="11749" spans="85:85">
      <c r="CG11749"/>
    </row>
    <row r="11750" spans="85:85">
      <c r="CG11750"/>
    </row>
    <row r="11751" spans="85:85">
      <c r="CG11751"/>
    </row>
    <row r="11752" spans="85:85">
      <c r="CG11752"/>
    </row>
    <row r="11753" spans="85:85">
      <c r="CG11753"/>
    </row>
    <row r="11754" spans="85:85">
      <c r="CG11754"/>
    </row>
    <row r="11755" spans="85:85">
      <c r="CG11755"/>
    </row>
    <row r="11756" spans="85:85">
      <c r="CG11756"/>
    </row>
    <row r="11757" spans="85:85">
      <c r="CG11757"/>
    </row>
    <row r="11758" spans="85:85">
      <c r="CG11758"/>
    </row>
    <row r="11759" spans="85:85">
      <c r="CG11759"/>
    </row>
    <row r="11760" spans="85:85">
      <c r="CG11760"/>
    </row>
    <row r="11761" spans="85:85">
      <c r="CG11761"/>
    </row>
    <row r="11762" spans="85:85">
      <c r="CG11762"/>
    </row>
    <row r="11763" spans="85:85">
      <c r="CG11763"/>
    </row>
    <row r="11764" spans="85:85">
      <c r="CG11764"/>
    </row>
    <row r="11765" spans="85:85">
      <c r="CG11765"/>
    </row>
    <row r="11766" spans="85:85">
      <c r="CG11766"/>
    </row>
    <row r="11767" spans="85:85">
      <c r="CG11767"/>
    </row>
    <row r="11768" spans="85:85">
      <c r="CG11768"/>
    </row>
    <row r="11769" spans="85:85">
      <c r="CG11769"/>
    </row>
    <row r="11770" spans="85:85">
      <c r="CG11770"/>
    </row>
    <row r="11771" spans="85:85">
      <c r="CG11771"/>
    </row>
    <row r="11772" spans="85:85">
      <c r="CG11772"/>
    </row>
    <row r="11773" spans="85:85">
      <c r="CG11773"/>
    </row>
    <row r="11774" spans="85:85">
      <c r="CG11774"/>
    </row>
    <row r="11775" spans="85:85">
      <c r="CG11775"/>
    </row>
    <row r="11776" spans="85:85">
      <c r="CG11776"/>
    </row>
    <row r="11777" spans="85:85">
      <c r="CG11777"/>
    </row>
    <row r="11778" spans="85:85">
      <c r="CG11778"/>
    </row>
    <row r="11779" spans="85:85">
      <c r="CG11779"/>
    </row>
    <row r="11780" spans="85:85">
      <c r="CG11780"/>
    </row>
    <row r="11781" spans="85:85">
      <c r="CG11781"/>
    </row>
    <row r="11782" spans="85:85">
      <c r="CG11782"/>
    </row>
    <row r="11783" spans="85:85">
      <c r="CG11783"/>
    </row>
    <row r="11784" spans="85:85">
      <c r="CG11784"/>
    </row>
    <row r="11785" spans="85:85">
      <c r="CG11785"/>
    </row>
    <row r="11786" spans="85:85">
      <c r="CG11786"/>
    </row>
    <row r="11787" spans="85:85">
      <c r="CG11787"/>
    </row>
    <row r="11788" spans="85:85">
      <c r="CG11788"/>
    </row>
    <row r="11789" spans="85:85">
      <c r="CG11789"/>
    </row>
    <row r="11790" spans="85:85">
      <c r="CG11790"/>
    </row>
    <row r="11791" spans="85:85">
      <c r="CG11791"/>
    </row>
    <row r="11792" spans="85:85">
      <c r="CG11792"/>
    </row>
    <row r="11793" spans="85:85">
      <c r="CG11793"/>
    </row>
    <row r="11794" spans="85:85">
      <c r="CG11794"/>
    </row>
    <row r="11795" spans="85:85">
      <c r="CG11795"/>
    </row>
    <row r="11796" spans="85:85">
      <c r="CG11796"/>
    </row>
    <row r="11797" spans="85:85">
      <c r="CG11797"/>
    </row>
    <row r="11798" spans="85:85">
      <c r="CG11798"/>
    </row>
    <row r="11799" spans="85:85">
      <c r="CG11799"/>
    </row>
    <row r="11800" spans="85:85">
      <c r="CG11800"/>
    </row>
    <row r="11801" spans="85:85">
      <c r="CG11801"/>
    </row>
    <row r="11802" spans="85:85">
      <c r="CG11802"/>
    </row>
    <row r="11803" spans="85:85">
      <c r="CG11803"/>
    </row>
    <row r="11804" spans="85:85">
      <c r="CG11804"/>
    </row>
    <row r="11805" spans="85:85">
      <c r="CG11805"/>
    </row>
    <row r="11806" spans="85:85">
      <c r="CG11806"/>
    </row>
    <row r="11807" spans="85:85">
      <c r="CG11807"/>
    </row>
    <row r="11808" spans="85:85">
      <c r="CG11808"/>
    </row>
    <row r="11809" spans="85:85">
      <c r="CG11809"/>
    </row>
    <row r="11810" spans="85:85">
      <c r="CG11810"/>
    </row>
    <row r="11811" spans="85:85">
      <c r="CG11811"/>
    </row>
    <row r="11812" spans="85:85">
      <c r="CG11812"/>
    </row>
    <row r="11813" spans="85:85">
      <c r="CG11813"/>
    </row>
    <row r="11814" spans="85:85">
      <c r="CG11814"/>
    </row>
    <row r="11815" spans="85:85">
      <c r="CG11815"/>
    </row>
    <row r="11816" spans="85:85">
      <c r="CG11816"/>
    </row>
    <row r="11817" spans="85:85">
      <c r="CG11817"/>
    </row>
    <row r="11818" spans="85:85">
      <c r="CG11818"/>
    </row>
    <row r="11819" spans="85:85">
      <c r="CG11819"/>
    </row>
    <row r="11820" spans="85:85">
      <c r="CG11820"/>
    </row>
    <row r="11821" spans="85:85">
      <c r="CG11821"/>
    </row>
    <row r="11822" spans="85:85">
      <c r="CG11822"/>
    </row>
    <row r="11823" spans="85:85">
      <c r="CG11823"/>
    </row>
    <row r="11824" spans="85:85">
      <c r="CG11824"/>
    </row>
    <row r="11825" spans="85:85">
      <c r="CG11825"/>
    </row>
    <row r="11826" spans="85:85">
      <c r="CG11826"/>
    </row>
    <row r="11827" spans="85:85">
      <c r="CG11827"/>
    </row>
    <row r="11828" spans="85:85">
      <c r="CG11828"/>
    </row>
    <row r="11829" spans="85:85">
      <c r="CG11829"/>
    </row>
    <row r="11830" spans="85:85">
      <c r="CG11830"/>
    </row>
    <row r="11831" spans="85:85">
      <c r="CG11831"/>
    </row>
    <row r="11832" spans="85:85">
      <c r="CG11832"/>
    </row>
    <row r="11833" spans="85:85">
      <c r="CG11833"/>
    </row>
    <row r="11834" spans="85:85">
      <c r="CG11834"/>
    </row>
    <row r="11835" spans="85:85">
      <c r="CG11835"/>
    </row>
    <row r="11836" spans="85:85">
      <c r="CG11836"/>
    </row>
    <row r="11837" spans="85:85">
      <c r="CG11837"/>
    </row>
    <row r="11838" spans="85:85">
      <c r="CG11838"/>
    </row>
    <row r="11839" spans="85:85">
      <c r="CG11839"/>
    </row>
    <row r="11840" spans="85:85">
      <c r="CG11840"/>
    </row>
    <row r="11841" spans="85:85">
      <c r="CG11841"/>
    </row>
    <row r="11842" spans="85:85">
      <c r="CG11842"/>
    </row>
    <row r="11843" spans="85:85">
      <c r="CG11843"/>
    </row>
    <row r="11844" spans="85:85">
      <c r="CG11844"/>
    </row>
    <row r="11845" spans="85:85">
      <c r="CG11845"/>
    </row>
    <row r="11846" spans="85:85">
      <c r="CG11846"/>
    </row>
    <row r="11847" spans="85:85">
      <c r="CG11847"/>
    </row>
    <row r="11848" spans="85:85">
      <c r="CG11848"/>
    </row>
    <row r="11849" spans="85:85">
      <c r="CG11849"/>
    </row>
    <row r="11850" spans="85:85">
      <c r="CG11850"/>
    </row>
    <row r="11851" spans="85:85">
      <c r="CG11851"/>
    </row>
    <row r="11852" spans="85:85">
      <c r="CG11852"/>
    </row>
    <row r="11853" spans="85:85">
      <c r="CG11853"/>
    </row>
    <row r="11854" spans="85:85">
      <c r="CG11854"/>
    </row>
    <row r="11855" spans="85:85">
      <c r="CG11855"/>
    </row>
    <row r="11856" spans="85:85">
      <c r="CG11856"/>
    </row>
    <row r="11857" spans="85:85">
      <c r="CG11857"/>
    </row>
    <row r="11858" spans="85:85">
      <c r="CG11858"/>
    </row>
    <row r="11859" spans="85:85">
      <c r="CG11859"/>
    </row>
    <row r="11860" spans="85:85">
      <c r="CG11860"/>
    </row>
    <row r="11861" spans="85:85">
      <c r="CG11861"/>
    </row>
    <row r="11862" spans="85:85">
      <c r="CG11862"/>
    </row>
    <row r="11863" spans="85:85">
      <c r="CG11863"/>
    </row>
    <row r="11864" spans="85:85">
      <c r="CG11864"/>
    </row>
    <row r="11865" spans="85:85">
      <c r="CG11865"/>
    </row>
    <row r="11866" spans="85:85">
      <c r="CG11866"/>
    </row>
    <row r="11867" spans="85:85">
      <c r="CG11867"/>
    </row>
    <row r="11868" spans="85:85">
      <c r="CG11868"/>
    </row>
    <row r="11869" spans="85:85">
      <c r="CG11869"/>
    </row>
    <row r="11870" spans="85:85">
      <c r="CG11870"/>
    </row>
    <row r="11871" spans="85:85">
      <c r="CG11871"/>
    </row>
    <row r="11872" spans="85:85">
      <c r="CG11872"/>
    </row>
    <row r="11873" spans="85:85">
      <c r="CG11873"/>
    </row>
    <row r="11874" spans="85:85">
      <c r="CG11874"/>
    </row>
    <row r="11875" spans="85:85">
      <c r="CG11875"/>
    </row>
    <row r="11876" spans="85:85">
      <c r="CG11876"/>
    </row>
    <row r="11877" spans="85:85">
      <c r="CG11877"/>
    </row>
    <row r="11878" spans="85:85">
      <c r="CG11878"/>
    </row>
    <row r="11879" spans="85:85">
      <c r="CG11879"/>
    </row>
    <row r="11880" spans="85:85">
      <c r="CG11880"/>
    </row>
    <row r="11881" spans="85:85">
      <c r="CG11881"/>
    </row>
    <row r="11882" spans="85:85">
      <c r="CG11882"/>
    </row>
    <row r="11883" spans="85:85">
      <c r="CG11883"/>
    </row>
    <row r="11884" spans="85:85">
      <c r="CG11884"/>
    </row>
    <row r="11885" spans="85:85">
      <c r="CG11885"/>
    </row>
    <row r="11886" spans="85:85">
      <c r="CG11886"/>
    </row>
    <row r="11887" spans="85:85">
      <c r="CG11887"/>
    </row>
    <row r="11888" spans="85:85">
      <c r="CG11888"/>
    </row>
    <row r="11889" spans="85:85">
      <c r="CG11889"/>
    </row>
    <row r="11890" spans="85:85">
      <c r="CG11890"/>
    </row>
    <row r="11891" spans="85:85">
      <c r="CG11891"/>
    </row>
    <row r="11892" spans="85:85">
      <c r="CG11892"/>
    </row>
    <row r="11893" spans="85:85">
      <c r="CG11893"/>
    </row>
    <row r="11894" spans="85:85">
      <c r="CG11894"/>
    </row>
    <row r="11895" spans="85:85">
      <c r="CG11895"/>
    </row>
    <row r="11896" spans="85:85">
      <c r="CG11896"/>
    </row>
    <row r="11897" spans="85:85">
      <c r="CG11897"/>
    </row>
    <row r="11898" spans="85:85">
      <c r="CG11898"/>
    </row>
    <row r="11899" spans="85:85">
      <c r="CG11899"/>
    </row>
    <row r="11900" spans="85:85">
      <c r="CG11900"/>
    </row>
    <row r="11901" spans="85:85">
      <c r="CG11901"/>
    </row>
    <row r="11902" spans="85:85">
      <c r="CG11902"/>
    </row>
    <row r="11903" spans="85:85">
      <c r="CG11903"/>
    </row>
    <row r="11904" spans="85:85">
      <c r="CG11904"/>
    </row>
    <row r="11905" spans="85:85">
      <c r="CG11905"/>
    </row>
    <row r="11906" spans="85:85">
      <c r="CG11906"/>
    </row>
    <row r="11907" spans="85:85">
      <c r="CG11907"/>
    </row>
    <row r="11908" spans="85:85">
      <c r="CG11908"/>
    </row>
    <row r="11909" spans="85:85">
      <c r="CG11909"/>
    </row>
    <row r="11910" spans="85:85">
      <c r="CG11910"/>
    </row>
    <row r="11911" spans="85:85">
      <c r="CG11911"/>
    </row>
    <row r="11912" spans="85:85">
      <c r="CG11912"/>
    </row>
    <row r="11913" spans="85:85">
      <c r="CG11913"/>
    </row>
    <row r="11914" spans="85:85">
      <c r="CG11914"/>
    </row>
    <row r="11915" spans="85:85">
      <c r="CG11915"/>
    </row>
    <row r="11916" spans="85:85">
      <c r="CG11916"/>
    </row>
    <row r="11917" spans="85:85">
      <c r="CG11917"/>
    </row>
    <row r="11918" spans="85:85">
      <c r="CG11918"/>
    </row>
    <row r="11919" spans="85:85">
      <c r="CG11919"/>
    </row>
    <row r="11920" spans="85:85">
      <c r="CG11920"/>
    </row>
    <row r="11921" spans="85:85">
      <c r="CG11921"/>
    </row>
    <row r="11922" spans="85:85">
      <c r="CG11922"/>
    </row>
    <row r="11923" spans="85:85">
      <c r="CG11923"/>
    </row>
    <row r="11924" spans="85:85">
      <c r="CG11924"/>
    </row>
    <row r="11925" spans="85:85">
      <c r="CG11925"/>
    </row>
    <row r="11926" spans="85:85">
      <c r="CG11926"/>
    </row>
    <row r="11927" spans="85:85">
      <c r="CG11927"/>
    </row>
    <row r="11928" spans="85:85">
      <c r="CG11928"/>
    </row>
    <row r="11929" spans="85:85">
      <c r="CG11929"/>
    </row>
    <row r="11930" spans="85:85">
      <c r="CG11930"/>
    </row>
    <row r="11931" spans="85:85">
      <c r="CG11931"/>
    </row>
    <row r="11932" spans="85:85">
      <c r="CG11932"/>
    </row>
    <row r="11933" spans="85:85">
      <c r="CG11933"/>
    </row>
    <row r="11934" spans="85:85">
      <c r="CG11934"/>
    </row>
    <row r="11935" spans="85:85">
      <c r="CG11935"/>
    </row>
    <row r="11936" spans="85:85">
      <c r="CG11936"/>
    </row>
    <row r="11937" spans="85:85">
      <c r="CG11937"/>
    </row>
    <row r="11938" spans="85:85">
      <c r="CG11938"/>
    </row>
    <row r="11939" spans="85:85">
      <c r="CG11939"/>
    </row>
    <row r="11940" spans="85:85">
      <c r="CG11940"/>
    </row>
    <row r="11941" spans="85:85">
      <c r="CG11941"/>
    </row>
    <row r="11942" spans="85:85">
      <c r="CG11942"/>
    </row>
    <row r="11943" spans="85:85">
      <c r="CG11943"/>
    </row>
    <row r="11944" spans="85:85">
      <c r="CG11944"/>
    </row>
    <row r="11945" spans="85:85">
      <c r="CG11945"/>
    </row>
    <row r="11946" spans="85:85">
      <c r="CG11946"/>
    </row>
    <row r="11947" spans="85:85">
      <c r="CG11947"/>
    </row>
    <row r="11948" spans="85:85">
      <c r="CG11948"/>
    </row>
    <row r="11949" spans="85:85">
      <c r="CG11949"/>
    </row>
    <row r="11950" spans="85:85">
      <c r="CG11950"/>
    </row>
    <row r="11951" spans="85:85">
      <c r="CG11951"/>
    </row>
    <row r="11952" spans="85:85">
      <c r="CG11952"/>
    </row>
    <row r="11953" spans="85:85">
      <c r="CG11953"/>
    </row>
    <row r="11954" spans="85:85">
      <c r="CG11954"/>
    </row>
    <row r="11955" spans="85:85">
      <c r="CG11955"/>
    </row>
    <row r="11956" spans="85:85">
      <c r="CG11956"/>
    </row>
    <row r="11957" spans="85:85">
      <c r="CG11957"/>
    </row>
    <row r="11958" spans="85:85">
      <c r="CG11958"/>
    </row>
    <row r="11959" spans="85:85">
      <c r="CG11959"/>
    </row>
    <row r="11960" spans="85:85">
      <c r="CG11960"/>
    </row>
    <row r="11961" spans="85:85">
      <c r="CG11961"/>
    </row>
    <row r="11962" spans="85:85">
      <c r="CG11962"/>
    </row>
    <row r="11963" spans="85:85">
      <c r="CG11963"/>
    </row>
    <row r="11964" spans="85:85">
      <c r="CG11964"/>
    </row>
    <row r="11965" spans="85:85">
      <c r="CG11965"/>
    </row>
    <row r="11966" spans="85:85">
      <c r="CG11966"/>
    </row>
    <row r="11967" spans="85:85">
      <c r="CG11967"/>
    </row>
    <row r="11968" spans="85:85">
      <c r="CG11968"/>
    </row>
    <row r="11969" spans="85:85">
      <c r="CG11969"/>
    </row>
    <row r="11970" spans="85:85">
      <c r="CG11970"/>
    </row>
    <row r="11971" spans="85:85">
      <c r="CG11971"/>
    </row>
    <row r="11972" spans="85:85">
      <c r="CG11972"/>
    </row>
    <row r="11973" spans="85:85">
      <c r="CG11973"/>
    </row>
    <row r="11974" spans="85:85">
      <c r="CG11974"/>
    </row>
    <row r="11975" spans="85:85">
      <c r="CG11975"/>
    </row>
    <row r="11976" spans="85:85">
      <c r="CG11976"/>
    </row>
    <row r="11977" spans="85:85">
      <c r="CG11977"/>
    </row>
    <row r="11978" spans="85:85">
      <c r="CG11978"/>
    </row>
    <row r="11979" spans="85:85">
      <c r="CG11979"/>
    </row>
    <row r="11980" spans="85:85">
      <c r="CG11980"/>
    </row>
    <row r="11981" spans="85:85">
      <c r="CG11981"/>
    </row>
    <row r="11982" spans="85:85">
      <c r="CG11982"/>
    </row>
    <row r="11983" spans="85:85">
      <c r="CG11983"/>
    </row>
    <row r="11984" spans="85:85">
      <c r="CG11984"/>
    </row>
    <row r="11985" spans="85:85">
      <c r="CG11985"/>
    </row>
    <row r="11986" spans="85:85">
      <c r="CG11986"/>
    </row>
    <row r="11987" spans="85:85">
      <c r="CG11987"/>
    </row>
    <row r="11988" spans="85:85">
      <c r="CG11988"/>
    </row>
    <row r="11989" spans="85:85">
      <c r="CG11989"/>
    </row>
    <row r="11990" spans="85:85">
      <c r="CG11990"/>
    </row>
    <row r="11991" spans="85:85">
      <c r="CG11991"/>
    </row>
    <row r="11992" spans="85:85">
      <c r="CG11992"/>
    </row>
    <row r="11993" spans="85:85">
      <c r="CG11993"/>
    </row>
    <row r="11994" spans="85:85">
      <c r="CG11994"/>
    </row>
    <row r="11995" spans="85:85">
      <c r="CG11995"/>
    </row>
    <row r="11996" spans="85:85">
      <c r="CG11996"/>
    </row>
    <row r="11997" spans="85:85">
      <c r="CG11997"/>
    </row>
    <row r="11998" spans="85:85">
      <c r="CG11998"/>
    </row>
    <row r="11999" spans="85:85">
      <c r="CG11999"/>
    </row>
    <row r="12000" spans="85:85">
      <c r="CG12000"/>
    </row>
    <row r="12001" spans="85:85">
      <c r="CG12001"/>
    </row>
    <row r="12002" spans="85:85">
      <c r="CG12002"/>
    </row>
    <row r="12003" spans="85:85">
      <c r="CG12003"/>
    </row>
    <row r="12004" spans="85:85">
      <c r="CG12004"/>
    </row>
    <row r="12005" spans="85:85">
      <c r="CG12005"/>
    </row>
    <row r="12006" spans="85:85">
      <c r="CG12006"/>
    </row>
    <row r="12007" spans="85:85">
      <c r="CG12007"/>
    </row>
    <row r="12008" spans="85:85">
      <c r="CG12008"/>
    </row>
    <row r="12009" spans="85:85">
      <c r="CG12009"/>
    </row>
    <row r="12010" spans="85:85">
      <c r="CG12010"/>
    </row>
    <row r="12011" spans="85:85">
      <c r="CG12011"/>
    </row>
    <row r="12012" spans="85:85">
      <c r="CG12012"/>
    </row>
    <row r="12013" spans="85:85">
      <c r="CG12013"/>
    </row>
    <row r="12014" spans="85:85">
      <c r="CG12014"/>
    </row>
    <row r="12015" spans="85:85">
      <c r="CG12015"/>
    </row>
    <row r="12016" spans="85:85">
      <c r="CG12016"/>
    </row>
    <row r="12017" spans="85:85">
      <c r="CG12017"/>
    </row>
    <row r="12018" spans="85:85">
      <c r="CG12018"/>
    </row>
    <row r="12019" spans="85:85">
      <c r="CG12019"/>
    </row>
    <row r="12020" spans="85:85">
      <c r="CG12020"/>
    </row>
    <row r="12021" spans="85:85">
      <c r="CG12021"/>
    </row>
    <row r="12022" spans="85:85">
      <c r="CG12022"/>
    </row>
    <row r="12023" spans="85:85">
      <c r="CG12023"/>
    </row>
    <row r="12024" spans="85:85">
      <c r="CG12024"/>
    </row>
    <row r="12025" spans="85:85">
      <c r="CG12025"/>
    </row>
    <row r="12026" spans="85:85">
      <c r="CG12026"/>
    </row>
    <row r="12027" spans="85:85">
      <c r="CG12027"/>
    </row>
    <row r="12028" spans="85:85">
      <c r="CG12028"/>
    </row>
    <row r="12029" spans="85:85">
      <c r="CG12029"/>
    </row>
    <row r="12030" spans="85:85">
      <c r="CG12030"/>
    </row>
    <row r="12031" spans="85:85">
      <c r="CG12031"/>
    </row>
    <row r="12032" spans="85:85">
      <c r="CG12032"/>
    </row>
    <row r="12033" spans="85:85">
      <c r="CG12033"/>
    </row>
    <row r="12034" spans="85:85">
      <c r="CG12034"/>
    </row>
    <row r="12035" spans="85:85">
      <c r="CG12035"/>
    </row>
    <row r="12036" spans="85:85">
      <c r="CG12036"/>
    </row>
    <row r="12037" spans="85:85">
      <c r="CG12037"/>
    </row>
    <row r="12038" spans="85:85">
      <c r="CG12038"/>
    </row>
    <row r="12039" spans="85:85">
      <c r="CG12039"/>
    </row>
    <row r="12040" spans="85:85">
      <c r="CG12040"/>
    </row>
    <row r="12041" spans="85:85">
      <c r="CG12041"/>
    </row>
    <row r="12042" spans="85:85">
      <c r="CG12042"/>
    </row>
    <row r="12043" spans="85:85">
      <c r="CG12043"/>
    </row>
    <row r="12044" spans="85:85">
      <c r="CG12044"/>
    </row>
  </sheetData>
  <mergeCells count="24">
    <mergeCell ref="C485:C531"/>
    <mergeCell ref="C532:C577"/>
    <mergeCell ref="C109:C155"/>
    <mergeCell ref="C156:C202"/>
    <mergeCell ref="C203:C249"/>
    <mergeCell ref="C250:C296"/>
    <mergeCell ref="C438:C484"/>
    <mergeCell ref="C391:C437"/>
    <mergeCell ref="C344:C390"/>
    <mergeCell ref="C297:C343"/>
    <mergeCell ref="C45:C58"/>
    <mergeCell ref="C59:C62"/>
    <mergeCell ref="C94:C98"/>
    <mergeCell ref="C99:C108"/>
    <mergeCell ref="C78:C93"/>
    <mergeCell ref="C63:C69"/>
    <mergeCell ref="C70:C73"/>
    <mergeCell ref="C74:C77"/>
    <mergeCell ref="C37:C40"/>
    <mergeCell ref="C41:C44"/>
    <mergeCell ref="C7:C19"/>
    <mergeCell ref="C20:C24"/>
    <mergeCell ref="C25:C29"/>
    <mergeCell ref="C30:C35"/>
  </mergeCells>
  <phoneticPr fontId="24"/>
  <conditionalFormatting sqref="D4">
    <cfRule type="cellIs" dxfId="2" priority="1" stopIfTrue="1" operator="greaterThan">
      <formula>50</formula>
    </cfRule>
  </conditionalFormatting>
  <pageMargins left="0.78700000000000003" right="0.78700000000000003" top="0.98399999999999999" bottom="0.98399999999999999" header="0.51200000000000001" footer="0.51200000000000001"/>
  <pageSetup paperSize="9" orientation="portrait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5" r:id="rId4" name="CommandButton5">
          <controlPr defaultSize="0" autoLine="0" r:id="rId5">
            <anchor moveWithCells="1">
              <from>
                <xdr:col>1</xdr:col>
                <xdr:colOff>180975</xdr:colOff>
                <xdr:row>3</xdr:row>
                <xdr:rowOff>295275</xdr:rowOff>
              </from>
              <to>
                <xdr:col>3</xdr:col>
                <xdr:colOff>0</xdr:colOff>
                <xdr:row>3</xdr:row>
                <xdr:rowOff>800100</xdr:rowOff>
              </to>
            </anchor>
          </controlPr>
        </control>
      </mc:Choice>
      <mc:Fallback>
        <control shapeId="5125" r:id="rId4" name="CommandButton5"/>
      </mc:Fallback>
    </mc:AlternateContent>
    <mc:AlternateContent xmlns:mc="http://schemas.openxmlformats.org/markup-compatibility/2006">
      <mc:Choice Requires="x14">
        <control shapeId="5124" r:id="rId6" name="CommandButton4">
          <controlPr defaultSize="0" autoLine="0" r:id="rId7">
            <anchor moveWithCells="1">
              <from>
                <xdr:col>5</xdr:col>
                <xdr:colOff>0</xdr:colOff>
                <xdr:row>3</xdr:row>
                <xdr:rowOff>542925</xdr:rowOff>
              </from>
              <to>
                <xdr:col>6</xdr:col>
                <xdr:colOff>57150</xdr:colOff>
                <xdr:row>3</xdr:row>
                <xdr:rowOff>914400</xdr:rowOff>
              </to>
            </anchor>
          </controlPr>
        </control>
      </mc:Choice>
      <mc:Fallback>
        <control shapeId="5124" r:id="rId6" name="CommandButton4"/>
      </mc:Fallback>
    </mc:AlternateContent>
    <mc:AlternateContent xmlns:mc="http://schemas.openxmlformats.org/markup-compatibility/2006">
      <mc:Choice Requires="x14">
        <control shapeId="5123" r:id="rId8" name="CommandButton3">
          <controlPr defaultSize="0" autoLine="0" r:id="rId9">
            <anchor moveWithCells="1">
              <from>
                <xdr:col>5</xdr:col>
                <xdr:colOff>0</xdr:colOff>
                <xdr:row>3</xdr:row>
                <xdr:rowOff>114300</xdr:rowOff>
              </from>
              <to>
                <xdr:col>6</xdr:col>
                <xdr:colOff>57150</xdr:colOff>
                <xdr:row>3</xdr:row>
                <xdr:rowOff>485775</xdr:rowOff>
              </to>
            </anchor>
          </controlPr>
        </control>
      </mc:Choice>
      <mc:Fallback>
        <control shapeId="5123" r:id="rId8" name="CommandButton3"/>
      </mc:Fallback>
    </mc:AlternateContent>
    <mc:AlternateContent xmlns:mc="http://schemas.openxmlformats.org/markup-compatibility/2006">
      <mc:Choice Requires="x14">
        <control shapeId="5122" r:id="rId10" name="CommandButton2">
          <controlPr defaultSize="0" autoLine="0" r:id="rId11">
            <anchor moveWithCells="1">
              <from>
                <xdr:col>4</xdr:col>
                <xdr:colOff>104775</xdr:colOff>
                <xdr:row>3</xdr:row>
                <xdr:rowOff>542925</xdr:rowOff>
              </from>
              <to>
                <xdr:col>4</xdr:col>
                <xdr:colOff>1133475</xdr:colOff>
                <xdr:row>3</xdr:row>
                <xdr:rowOff>914400</xdr:rowOff>
              </to>
            </anchor>
          </controlPr>
        </control>
      </mc:Choice>
      <mc:Fallback>
        <control shapeId="5122" r:id="rId10" name="CommandButton2"/>
      </mc:Fallback>
    </mc:AlternateContent>
    <mc:AlternateContent xmlns:mc="http://schemas.openxmlformats.org/markup-compatibility/2006">
      <mc:Choice Requires="x14">
        <control shapeId="5121" r:id="rId12" name="CommandButton1">
          <controlPr defaultSize="0" autoLine="0" r:id="rId13">
            <anchor moveWithCells="1">
              <from>
                <xdr:col>4</xdr:col>
                <xdr:colOff>104775</xdr:colOff>
                <xdr:row>3</xdr:row>
                <xdr:rowOff>114300</xdr:rowOff>
              </from>
              <to>
                <xdr:col>4</xdr:col>
                <xdr:colOff>1133475</xdr:colOff>
                <xdr:row>3</xdr:row>
                <xdr:rowOff>485775</xdr:rowOff>
              </to>
            </anchor>
          </controlPr>
        </control>
      </mc:Choice>
      <mc:Fallback>
        <control shapeId="5121" r:id="rId12" name="CommandButton1"/>
      </mc:Fallback>
    </mc:AlternateContent>
    <mc:AlternateContent xmlns:mc="http://schemas.openxmlformats.org/markup-compatibility/2006">
      <mc:Choice Requires="x14">
        <control shapeId="5127" r:id="rId14" name="Button 7">
          <controlPr defaultSize="0" print="0" autoFill="0" autoPict="0" macro="[0]!Send_one_command">
            <anchor moveWithCells="1" sizeWithCells="1">
              <from>
                <xdr:col>79</xdr:col>
                <xdr:colOff>0</xdr:colOff>
                <xdr:row>1</xdr:row>
                <xdr:rowOff>47625</xdr:rowOff>
              </from>
              <to>
                <xdr:col>79</xdr:col>
                <xdr:colOff>1228725</xdr:colOff>
                <xdr:row>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470" r:id="rId15" name="Button 350">
          <controlPr defaultSize="0" print="0" autoFill="0" autoPict="0" macro="[0]!CaptureScreenByButton">
            <anchor moveWithCells="1" sizeWithCells="1">
              <from>
                <xdr:col>72</xdr:col>
                <xdr:colOff>9525</xdr:colOff>
                <xdr:row>1</xdr:row>
                <xdr:rowOff>0</xdr:rowOff>
              </from>
              <to>
                <xdr:col>72</xdr:col>
                <xdr:colOff>1133475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471" r:id="rId16" name="Button 351">
          <controlPr defaultSize="0" print="0" autoFill="0" autoPict="0" macro="[0]!TestB">
            <anchor moveWithCells="1" sizeWithCells="1">
              <from>
                <xdr:col>83</xdr:col>
                <xdr:colOff>66675</xdr:colOff>
                <xdr:row>1</xdr:row>
                <xdr:rowOff>38100</xdr:rowOff>
              </from>
              <to>
                <xdr:col>84</xdr:col>
                <xdr:colOff>9525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491" r:id="rId17" name="Button 371">
          <controlPr defaultSize="0" print="0" autoFill="0" autoPict="0" macro="[0]!LoadSpFunction">
            <anchor moveWithCells="1" sizeWithCells="1">
              <from>
                <xdr:col>46</xdr:col>
                <xdr:colOff>152400</xdr:colOff>
                <xdr:row>1</xdr:row>
                <xdr:rowOff>9525</xdr:rowOff>
              </from>
              <to>
                <xdr:col>47</xdr:col>
                <xdr:colOff>133350</xdr:colOff>
                <xdr:row>1</xdr:row>
                <xdr:rowOff>257175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8990" r:id="rId18" name="Button 1646">
          <controlPr defaultSize="0" print="0" autoFill="0" autoPict="0" macro="[0]!ClearTrace">
            <anchor moveWithCells="1" sizeWithCells="1">
              <from>
                <xdr:col>83</xdr:col>
                <xdr:colOff>114300</xdr:colOff>
                <xdr:row>2</xdr:row>
                <xdr:rowOff>180975</xdr:rowOff>
              </from>
              <to>
                <xdr:col>83</xdr:col>
                <xdr:colOff>1133475</xdr:colOff>
                <xdr:row>3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8992" r:id="rId19" name="Button 1648">
          <controlPr defaultSize="0" print="0" autoFill="0" autoPict="0" macro="[0]!StopAllMotorsOnly">
            <anchor moveWithCells="1" sizeWithCells="1">
              <from>
                <xdr:col>79</xdr:col>
                <xdr:colOff>1390650</xdr:colOff>
                <xdr:row>1</xdr:row>
                <xdr:rowOff>38100</xdr:rowOff>
              </from>
              <to>
                <xdr:col>79</xdr:col>
                <xdr:colOff>1971675</xdr:colOff>
                <xdr:row>2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8996" r:id="rId20" name="Check Box 1652">
          <controlPr defaultSize="0" autoFill="0" autoLine="0" autoPict="0">
            <anchor moveWithCells="1">
              <from>
                <xdr:col>83</xdr:col>
                <xdr:colOff>180975</xdr:colOff>
                <xdr:row>3</xdr:row>
                <xdr:rowOff>419100</xdr:rowOff>
              </from>
              <to>
                <xdr:col>83</xdr:col>
                <xdr:colOff>1076325</xdr:colOff>
                <xdr:row>3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8998" r:id="rId21" name="Button 1654">
          <controlPr defaultSize="0" print="0" autoFill="0" autoPict="0" macro="[0]!CaptureScreenByButton">
            <anchor moveWithCells="1" sizeWithCells="1">
              <from>
                <xdr:col>78</xdr:col>
                <xdr:colOff>57150</xdr:colOff>
                <xdr:row>1</xdr:row>
                <xdr:rowOff>57150</xdr:rowOff>
              </from>
              <to>
                <xdr:col>78</xdr:col>
                <xdr:colOff>1009650</xdr:colOff>
                <xdr:row>2</xdr:row>
                <xdr:rowOff>76200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209"/>
  <sheetViews>
    <sheetView topLeftCell="A18" workbookViewId="0">
      <selection activeCell="E53" sqref="E53"/>
    </sheetView>
  </sheetViews>
  <sheetFormatPr defaultRowHeight="12.75"/>
  <sheetData>
    <row r="1" spans="1:18">
      <c r="B1" t="s">
        <v>1373</v>
      </c>
      <c r="D1" t="s">
        <v>665</v>
      </c>
      <c r="F1" s="124"/>
      <c r="G1" s="124"/>
      <c r="H1" s="124"/>
      <c r="I1" s="124"/>
      <c r="J1" s="124"/>
      <c r="K1" s="125" t="s">
        <v>2181</v>
      </c>
      <c r="L1" s="124"/>
      <c r="N1" s="2" t="s">
        <v>1366</v>
      </c>
      <c r="O1">
        <v>125</v>
      </c>
      <c r="P1" t="s">
        <v>1369</v>
      </c>
    </row>
    <row r="2" spans="1:18">
      <c r="B2" t="s">
        <v>99</v>
      </c>
      <c r="C2">
        <v>0.125</v>
      </c>
      <c r="D2" t="s">
        <v>104</v>
      </c>
      <c r="F2" s="124"/>
      <c r="G2" s="124"/>
      <c r="H2" s="124"/>
      <c r="I2" s="124"/>
      <c r="J2" s="124"/>
      <c r="K2" s="124" t="s">
        <v>2182</v>
      </c>
      <c r="L2" s="124"/>
      <c r="N2" s="2" t="s">
        <v>1368</v>
      </c>
      <c r="O2">
        <v>200</v>
      </c>
      <c r="P2" t="s">
        <v>1369</v>
      </c>
    </row>
    <row r="3" spans="1:18">
      <c r="B3" t="s">
        <v>101</v>
      </c>
      <c r="C3">
        <v>0.05</v>
      </c>
      <c r="D3" t="s">
        <v>104</v>
      </c>
      <c r="F3" s="124"/>
      <c r="G3" s="124"/>
      <c r="H3" s="124"/>
      <c r="I3" s="124"/>
      <c r="J3" s="124"/>
      <c r="K3" s="124"/>
      <c r="L3" s="124"/>
      <c r="N3" s="2" t="s">
        <v>1372</v>
      </c>
      <c r="O3">
        <v>0.3</v>
      </c>
      <c r="P3" t="s">
        <v>1370</v>
      </c>
    </row>
    <row r="4" spans="1:18">
      <c r="B4" t="s">
        <v>102</v>
      </c>
      <c r="C4">
        <v>8</v>
      </c>
      <c r="D4" t="s">
        <v>104</v>
      </c>
      <c r="F4" s="124"/>
      <c r="G4" s="124" t="s">
        <v>110</v>
      </c>
      <c r="H4" s="124"/>
      <c r="I4" s="124"/>
      <c r="J4" s="126" t="s">
        <v>100</v>
      </c>
      <c r="K4" s="124" t="s">
        <v>110</v>
      </c>
      <c r="L4" s="124"/>
      <c r="N4" s="2" t="s">
        <v>1371</v>
      </c>
      <c r="O4">
        <v>125</v>
      </c>
      <c r="P4" t="s">
        <v>1369</v>
      </c>
    </row>
    <row r="5" spans="1:18">
      <c r="B5" t="s">
        <v>671</v>
      </c>
      <c r="C5" s="17">
        <f>C4/(2-C6)</f>
        <v>5</v>
      </c>
      <c r="D5" t="s">
        <v>104</v>
      </c>
      <c r="F5" s="124"/>
      <c r="G5" s="124"/>
      <c r="H5" s="124"/>
      <c r="I5" s="124"/>
      <c r="J5" s="124"/>
      <c r="K5" s="124"/>
      <c r="L5" s="124"/>
    </row>
    <row r="6" spans="1:18">
      <c r="B6" t="s">
        <v>669</v>
      </c>
      <c r="C6">
        <f>C3/C2</f>
        <v>0.4</v>
      </c>
      <c r="F6" s="124"/>
      <c r="G6" s="124"/>
      <c r="H6" s="127" t="s">
        <v>668</v>
      </c>
      <c r="I6" s="124"/>
      <c r="J6" s="124"/>
      <c r="K6" s="127" t="s">
        <v>667</v>
      </c>
      <c r="L6" s="124"/>
    </row>
    <row r="7" spans="1:18">
      <c r="B7" s="16" t="s">
        <v>666</v>
      </c>
      <c r="C7" s="12">
        <f>ATAN((C2-C3)/2/C4)*180/PI()</f>
        <v>0.26857199939902537</v>
      </c>
      <c r="D7" t="s">
        <v>1370</v>
      </c>
      <c r="F7" s="124"/>
      <c r="G7" s="126" t="s">
        <v>103</v>
      </c>
      <c r="H7" s="124"/>
      <c r="I7" s="124"/>
      <c r="J7" s="128" t="s">
        <v>111</v>
      </c>
      <c r="K7" s="124"/>
      <c r="L7" s="124"/>
      <c r="M7" s="15" t="s">
        <v>2183</v>
      </c>
    </row>
    <row r="8" spans="1:18">
      <c r="B8" t="s">
        <v>2221</v>
      </c>
      <c r="C8" t="s">
        <v>105</v>
      </c>
      <c r="D8" t="s">
        <v>2209</v>
      </c>
      <c r="E8" t="s">
        <v>675</v>
      </c>
      <c r="F8" s="124"/>
      <c r="G8" s="124"/>
      <c r="H8" s="124"/>
      <c r="I8" s="124"/>
      <c r="J8" s="128" t="s">
        <v>106</v>
      </c>
      <c r="K8" s="124" t="s">
        <v>107</v>
      </c>
      <c r="L8" s="124"/>
      <c r="M8" t="s">
        <v>1363</v>
      </c>
      <c r="N8" t="s">
        <v>1364</v>
      </c>
      <c r="O8" t="s">
        <v>1365</v>
      </c>
      <c r="P8" t="s">
        <v>1367</v>
      </c>
      <c r="Q8" t="s">
        <v>1375</v>
      </c>
      <c r="R8" t="s">
        <v>1374</v>
      </c>
    </row>
    <row r="9" spans="1:18">
      <c r="A9">
        <v>1</v>
      </c>
      <c r="B9">
        <f t="shared" ref="B9:B14" si="0">C$4/200*(ROW()-9)</f>
        <v>0</v>
      </c>
      <c r="C9" s="12">
        <f>(1/(1+(C$6-1)*B9/C$4))^2</f>
        <v>1</v>
      </c>
      <c r="D9" s="12">
        <f>B9*C$4/(C$4-B9*(C$6-1))</f>
        <v>0</v>
      </c>
      <c r="E9" s="12">
        <f>C$2/SQRT(C9)</f>
        <v>0.125</v>
      </c>
      <c r="F9" s="129"/>
      <c r="G9" s="124"/>
      <c r="H9" s="124"/>
      <c r="I9" s="124"/>
      <c r="J9" s="128" t="s">
        <v>108</v>
      </c>
      <c r="K9" s="124" t="s">
        <v>109</v>
      </c>
      <c r="L9" s="124"/>
      <c r="M9">
        <v>0</v>
      </c>
      <c r="N9">
        <f>6*SUM(M$9:M9)+1</f>
        <v>1</v>
      </c>
      <c r="O9">
        <f t="shared" ref="O9:O15" si="1">(2*M9+1)*O$1</f>
        <v>125</v>
      </c>
      <c r="P9">
        <f>O9+2*O$2</f>
        <v>525</v>
      </c>
      <c r="Q9" s="12">
        <f t="shared" ref="Q9:Q15" si="2">(P9-O$4)/2/TAN($O$3/180*PI())/1000</f>
        <v>38.196837275566494</v>
      </c>
      <c r="R9" s="12">
        <f>O$4/P9</f>
        <v>0.23809523809523808</v>
      </c>
    </row>
    <row r="10" spans="1:18">
      <c r="A10">
        <v>2</v>
      </c>
      <c r="B10">
        <f t="shared" si="0"/>
        <v>0.04</v>
      </c>
      <c r="C10" s="12">
        <f t="shared" ref="C10:C73" si="3">(1/(1+(C$6-1)*B10/C$4))^2</f>
        <v>1.0060271084064631</v>
      </c>
      <c r="D10" s="12">
        <f t="shared" ref="D10:D73" si="4">B10*C$4/(C$4-B10*(C$6-1))</f>
        <v>3.9880358923230316E-2</v>
      </c>
      <c r="E10" s="12">
        <f t="shared" ref="E10:E73" si="5">C$2/SQRT(C10)</f>
        <v>0.124625</v>
      </c>
      <c r="F10" s="24"/>
      <c r="M10">
        <v>1</v>
      </c>
      <c r="N10">
        <f>6*SUM(M$9:M10)+1</f>
        <v>7</v>
      </c>
      <c r="O10">
        <f t="shared" si="1"/>
        <v>375</v>
      </c>
      <c r="P10">
        <f t="shared" ref="P10:P15" si="6">O10+2*O$2</f>
        <v>775</v>
      </c>
      <c r="Q10" s="12">
        <f t="shared" si="2"/>
        <v>62.069860572795548</v>
      </c>
      <c r="R10" s="12">
        <f t="shared" ref="R10:R15" si="7">O$4/P10</f>
        <v>0.16129032258064516</v>
      </c>
    </row>
    <row r="11" spans="1:18">
      <c r="A11">
        <v>3</v>
      </c>
      <c r="B11">
        <f t="shared" si="0"/>
        <v>0.08</v>
      </c>
      <c r="C11" s="12">
        <f t="shared" si="3"/>
        <v>1.0121088705269847</v>
      </c>
      <c r="D11" s="12">
        <f t="shared" si="4"/>
        <v>7.9522862823061632E-2</v>
      </c>
      <c r="E11" s="12">
        <f t="shared" si="5"/>
        <v>0.12425000000000001</v>
      </c>
      <c r="F11" s="24"/>
      <c r="M11">
        <v>2</v>
      </c>
      <c r="N11">
        <f>6*SUM(M$9:M11)+1</f>
        <v>19</v>
      </c>
      <c r="O11">
        <f t="shared" si="1"/>
        <v>625</v>
      </c>
      <c r="P11">
        <f t="shared" si="6"/>
        <v>1025</v>
      </c>
      <c r="Q11" s="12">
        <f t="shared" si="2"/>
        <v>85.942883870024616</v>
      </c>
      <c r="R11" s="12">
        <f t="shared" si="7"/>
        <v>0.12195121951219512</v>
      </c>
    </row>
    <row r="12" spans="1:18">
      <c r="A12">
        <v>4</v>
      </c>
      <c r="B12">
        <f t="shared" si="0"/>
        <v>0.12</v>
      </c>
      <c r="C12" s="12">
        <f t="shared" si="3"/>
        <v>1.0182459491630527</v>
      </c>
      <c r="D12" s="12">
        <f t="shared" si="4"/>
        <v>0.11892963330029734</v>
      </c>
      <c r="E12" s="12">
        <f t="shared" si="5"/>
        <v>0.123875</v>
      </c>
      <c r="F12" s="24"/>
      <c r="M12">
        <v>3</v>
      </c>
      <c r="N12">
        <f>6*SUM(M$9:M12)+1</f>
        <v>37</v>
      </c>
      <c r="O12">
        <f t="shared" si="1"/>
        <v>875</v>
      </c>
      <c r="P12">
        <f t="shared" si="6"/>
        <v>1275</v>
      </c>
      <c r="Q12" s="12">
        <f t="shared" si="2"/>
        <v>109.81590716725367</v>
      </c>
      <c r="R12" s="12">
        <f t="shared" si="7"/>
        <v>9.8039215686274508E-2</v>
      </c>
    </row>
    <row r="13" spans="1:18">
      <c r="A13">
        <v>5</v>
      </c>
      <c r="B13">
        <f t="shared" si="0"/>
        <v>0.16</v>
      </c>
      <c r="C13" s="12">
        <f t="shared" si="3"/>
        <v>1.0244390171941844</v>
      </c>
      <c r="D13" s="12">
        <f t="shared" si="4"/>
        <v>0.15810276679841898</v>
      </c>
      <c r="E13" s="12">
        <f t="shared" si="5"/>
        <v>0.1235</v>
      </c>
      <c r="F13" s="24"/>
      <c r="M13">
        <v>4</v>
      </c>
      <c r="N13">
        <f>6*SUM(M$9:M13)+1</f>
        <v>61</v>
      </c>
      <c r="O13">
        <f t="shared" si="1"/>
        <v>1125</v>
      </c>
      <c r="P13">
        <f t="shared" si="6"/>
        <v>1525</v>
      </c>
      <c r="Q13" s="12">
        <f t="shared" si="2"/>
        <v>133.68893046448272</v>
      </c>
      <c r="R13" s="12">
        <f t="shared" si="7"/>
        <v>8.1967213114754092E-2</v>
      </c>
    </row>
    <row r="14" spans="1:18">
      <c r="A14">
        <v>6</v>
      </c>
      <c r="B14">
        <f t="shared" si="0"/>
        <v>0.2</v>
      </c>
      <c r="C14" s="12">
        <f t="shared" si="3"/>
        <v>1.0306887577623747</v>
      </c>
      <c r="D14" s="12">
        <f t="shared" si="4"/>
        <v>0.1970443349753695</v>
      </c>
      <c r="E14" s="12">
        <f t="shared" si="5"/>
        <v>0.12312500000000001</v>
      </c>
      <c r="F14" s="24"/>
      <c r="M14">
        <v>5</v>
      </c>
      <c r="N14">
        <f>6*SUM(M$9:M14)+1</f>
        <v>91</v>
      </c>
      <c r="O14">
        <f t="shared" si="1"/>
        <v>1375</v>
      </c>
      <c r="P14">
        <f t="shared" si="6"/>
        <v>1775</v>
      </c>
      <c r="Q14" s="12">
        <f t="shared" si="2"/>
        <v>157.56195376171178</v>
      </c>
      <c r="R14" s="12">
        <f t="shared" si="7"/>
        <v>7.0422535211267609E-2</v>
      </c>
    </row>
    <row r="15" spans="1:18">
      <c r="A15">
        <v>7</v>
      </c>
      <c r="B15">
        <f t="shared" ref="B15:B78" si="8">C$4/200*(ROW()-9)</f>
        <v>0.24</v>
      </c>
      <c r="C15" s="12">
        <f t="shared" si="3"/>
        <v>1.0369958644604924</v>
      </c>
      <c r="D15" s="12">
        <f t="shared" si="4"/>
        <v>0.23575638506876226</v>
      </c>
      <c r="E15" s="12">
        <f t="shared" si="5"/>
        <v>0.12275000000000001</v>
      </c>
      <c r="F15" s="24"/>
      <c r="M15">
        <v>6</v>
      </c>
      <c r="N15">
        <f>6*SUM(M$9:M15)+1</f>
        <v>127</v>
      </c>
      <c r="O15">
        <f t="shared" si="1"/>
        <v>1625</v>
      </c>
      <c r="P15">
        <f t="shared" si="6"/>
        <v>2025</v>
      </c>
      <c r="Q15" s="12">
        <f t="shared" si="2"/>
        <v>181.43497705894083</v>
      </c>
      <c r="R15" s="12">
        <f t="shared" si="7"/>
        <v>6.1728395061728392E-2</v>
      </c>
    </row>
    <row r="16" spans="1:18">
      <c r="A16">
        <v>8</v>
      </c>
      <c r="B16">
        <f t="shared" si="8"/>
        <v>0.28000000000000003</v>
      </c>
      <c r="C16" s="12">
        <f t="shared" si="3"/>
        <v>1.0433610415247259</v>
      </c>
      <c r="D16" s="12">
        <f t="shared" si="4"/>
        <v>0.27424094025465234</v>
      </c>
      <c r="E16" s="12">
        <f t="shared" si="5"/>
        <v>0.12237500000000001</v>
      </c>
      <c r="F16" s="24"/>
    </row>
    <row r="17" spans="1:6">
      <c r="A17">
        <v>9</v>
      </c>
      <c r="B17">
        <f t="shared" si="8"/>
        <v>0.32</v>
      </c>
      <c r="C17" s="12">
        <f t="shared" si="3"/>
        <v>1.0497850040311743</v>
      </c>
      <c r="D17" s="12">
        <f t="shared" si="4"/>
        <v>0.3125</v>
      </c>
      <c r="E17" s="12">
        <f t="shared" si="5"/>
        <v>0.12200000000000001</v>
      </c>
      <c r="F17" s="24"/>
    </row>
    <row r="18" spans="1:6">
      <c r="A18">
        <v>10</v>
      </c>
      <c r="B18">
        <f t="shared" si="8"/>
        <v>0.36</v>
      </c>
      <c r="C18" s="12">
        <f t="shared" si="3"/>
        <v>1.0562684780966887</v>
      </c>
      <c r="D18" s="12">
        <f t="shared" si="4"/>
        <v>0.35053554040895812</v>
      </c>
      <c r="E18" s="12">
        <f t="shared" si="5"/>
        <v>0.121625</v>
      </c>
      <c r="F18" s="24"/>
    </row>
    <row r="19" spans="1:6">
      <c r="A19">
        <v>11</v>
      </c>
      <c r="B19">
        <f t="shared" si="8"/>
        <v>0.4</v>
      </c>
      <c r="C19" s="12">
        <f t="shared" si="3"/>
        <v>1.0628122010840686</v>
      </c>
      <c r="D19" s="12">
        <f t="shared" si="4"/>
        <v>0.38834951456310679</v>
      </c>
      <c r="E19" s="12">
        <f t="shared" si="5"/>
        <v>0.12124999999999998</v>
      </c>
      <c r="F19" s="24"/>
    </row>
    <row r="20" spans="1:6">
      <c r="A20">
        <v>12</v>
      </c>
      <c r="B20">
        <f t="shared" si="8"/>
        <v>0.44</v>
      </c>
      <c r="C20" s="12">
        <f t="shared" si="3"/>
        <v>1.0694169218117207</v>
      </c>
      <c r="D20" s="12">
        <f t="shared" si="4"/>
        <v>0.42594385285575997</v>
      </c>
      <c r="E20" s="12">
        <f t="shared" si="5"/>
        <v>0.120875</v>
      </c>
      <c r="F20" s="24"/>
    </row>
    <row r="21" spans="1:6">
      <c r="A21">
        <v>13</v>
      </c>
      <c r="B21">
        <f t="shared" si="8"/>
        <v>0.48</v>
      </c>
      <c r="C21" s="12">
        <f t="shared" si="3"/>
        <v>1.0760834007678932</v>
      </c>
      <c r="D21" s="12">
        <f t="shared" si="4"/>
        <v>0.46332046332046328</v>
      </c>
      <c r="E21" s="12">
        <f t="shared" si="5"/>
        <v>0.1205</v>
      </c>
      <c r="F21" s="24"/>
    </row>
    <row r="22" spans="1:6">
      <c r="A22">
        <v>14</v>
      </c>
      <c r="B22">
        <f t="shared" si="8"/>
        <v>0.52</v>
      </c>
      <c r="C22" s="12">
        <f t="shared" si="3"/>
        <v>1.0828124103295975</v>
      </c>
      <c r="D22" s="12">
        <f t="shared" si="4"/>
        <v>0.50048123195380179</v>
      </c>
      <c r="E22" s="12">
        <f t="shared" si="5"/>
        <v>0.12012499999999998</v>
      </c>
      <c r="F22" s="24"/>
    </row>
    <row r="23" spans="1:6">
      <c r="A23">
        <v>15</v>
      </c>
      <c r="B23">
        <f t="shared" si="8"/>
        <v>0.56000000000000005</v>
      </c>
      <c r="C23" s="12">
        <f t="shared" si="3"/>
        <v>1.0896047349863365</v>
      </c>
      <c r="D23" s="12">
        <f t="shared" si="4"/>
        <v>0.5374280230326296</v>
      </c>
      <c r="E23" s="12">
        <f t="shared" si="5"/>
        <v>0.11975</v>
      </c>
      <c r="F23" s="24"/>
    </row>
    <row r="24" spans="1:6">
      <c r="A24">
        <v>16</v>
      </c>
      <c r="B24">
        <f t="shared" si="8"/>
        <v>0.6</v>
      </c>
      <c r="C24" s="12">
        <f t="shared" si="3"/>
        <v>1.0964611715687618</v>
      </c>
      <c r="D24" s="12">
        <f t="shared" si="4"/>
        <v>0.57416267942583732</v>
      </c>
      <c r="E24" s="12">
        <f t="shared" si="5"/>
        <v>0.119375</v>
      </c>
      <c r="F24" s="24"/>
    </row>
    <row r="25" spans="1:6">
      <c r="A25">
        <v>17</v>
      </c>
      <c r="B25">
        <f t="shared" si="8"/>
        <v>0.64</v>
      </c>
      <c r="C25" s="12">
        <f t="shared" si="3"/>
        <v>1.1033825294823814</v>
      </c>
      <c r="D25" s="12">
        <f t="shared" si="4"/>
        <v>0.61068702290076338</v>
      </c>
      <c r="E25" s="12">
        <f t="shared" si="5"/>
        <v>0.11899999999999999</v>
      </c>
      <c r="F25" s="24"/>
    </row>
    <row r="26" spans="1:6">
      <c r="A26">
        <v>18</v>
      </c>
      <c r="B26">
        <f t="shared" si="8"/>
        <v>0.68</v>
      </c>
      <c r="C26" s="12">
        <f t="shared" si="3"/>
        <v>1.1103696309464457</v>
      </c>
      <c r="D26" s="12">
        <f t="shared" si="4"/>
        <v>0.64700285442435779</v>
      </c>
      <c r="E26" s="12">
        <f t="shared" si="5"/>
        <v>0.11862499999999999</v>
      </c>
      <c r="F26" s="24"/>
    </row>
    <row r="27" spans="1:6">
      <c r="A27">
        <v>19</v>
      </c>
      <c r="B27">
        <f t="shared" si="8"/>
        <v>0.72</v>
      </c>
      <c r="C27" s="12">
        <f t="shared" si="3"/>
        <v>1.1174233112381498</v>
      </c>
      <c r="D27" s="12">
        <f t="shared" si="4"/>
        <v>0.68311195445920303</v>
      </c>
      <c r="E27" s="12">
        <f t="shared" si="5"/>
        <v>0.11825000000000001</v>
      </c>
      <c r="F27" s="24"/>
    </row>
    <row r="28" spans="1:6">
      <c r="A28">
        <v>20</v>
      </c>
      <c r="B28">
        <f t="shared" si="8"/>
        <v>0.76</v>
      </c>
      <c r="C28" s="12">
        <f t="shared" si="3"/>
        <v>1.124544418942276</v>
      </c>
      <c r="D28" s="12">
        <f t="shared" si="4"/>
        <v>0.71901608325449395</v>
      </c>
      <c r="E28" s="12">
        <f t="shared" si="5"/>
        <v>0.11787499999999999</v>
      </c>
      <c r="F28" s="24"/>
    </row>
    <row r="29" spans="1:6">
      <c r="A29">
        <v>21</v>
      </c>
      <c r="B29">
        <f t="shared" si="8"/>
        <v>0.8</v>
      </c>
      <c r="C29" s="12">
        <f t="shared" si="3"/>
        <v>1.1317338162064281</v>
      </c>
      <c r="D29" s="12">
        <f t="shared" si="4"/>
        <v>0.75471698113207553</v>
      </c>
      <c r="E29" s="12">
        <f t="shared" si="5"/>
        <v>0.11750000000000001</v>
      </c>
      <c r="F29" s="24"/>
    </row>
    <row r="30" spans="1:6">
      <c r="A30">
        <v>22</v>
      </c>
      <c r="B30">
        <f t="shared" si="8"/>
        <v>0.84</v>
      </c>
      <c r="C30" s="12">
        <f t="shared" si="3"/>
        <v>1.138992379001992</v>
      </c>
      <c r="D30" s="12">
        <f t="shared" si="4"/>
        <v>0.79021636876763879</v>
      </c>
      <c r="E30" s="12">
        <f t="shared" si="5"/>
        <v>0.11712500000000001</v>
      </c>
      <c r="F30" s="24"/>
    </row>
    <row r="31" spans="1:6">
      <c r="A31">
        <v>23</v>
      </c>
      <c r="B31">
        <f t="shared" si="8"/>
        <v>0.88</v>
      </c>
      <c r="C31" s="12">
        <f t="shared" si="3"/>
        <v>1.1463209973909736</v>
      </c>
      <c r="D31" s="12">
        <f t="shared" si="4"/>
        <v>0.82551594746716694</v>
      </c>
      <c r="E31" s="12">
        <f t="shared" si="5"/>
        <v>0.11674999999999999</v>
      </c>
      <c r="F31" s="24"/>
    </row>
    <row r="32" spans="1:6">
      <c r="A32">
        <v>24</v>
      </c>
      <c r="B32">
        <f t="shared" si="8"/>
        <v>0.92</v>
      </c>
      <c r="C32" s="12">
        <f t="shared" si="3"/>
        <v>1.1537205757988651</v>
      </c>
      <c r="D32" s="12">
        <f t="shared" si="4"/>
        <v>0.86061739943872784</v>
      </c>
      <c r="E32" s="12">
        <f t="shared" si="5"/>
        <v>0.11637499999999999</v>
      </c>
      <c r="F32" s="24"/>
    </row>
    <row r="33" spans="1:6">
      <c r="A33">
        <v>25</v>
      </c>
      <c r="B33">
        <f t="shared" si="8"/>
        <v>0.96</v>
      </c>
      <c r="C33" s="12">
        <f t="shared" si="3"/>
        <v>1.1611920332936978</v>
      </c>
      <c r="D33" s="12">
        <f t="shared" si="4"/>
        <v>0.89552238805970141</v>
      </c>
      <c r="E33" s="12">
        <f t="shared" si="5"/>
        <v>0.11600000000000002</v>
      </c>
      <c r="F33" s="24"/>
    </row>
    <row r="34" spans="1:6">
      <c r="A34">
        <v>26</v>
      </c>
      <c r="B34">
        <f t="shared" si="8"/>
        <v>1</v>
      </c>
      <c r="C34" s="12">
        <f t="shared" si="3"/>
        <v>1.1687363038714387</v>
      </c>
      <c r="D34" s="12">
        <f t="shared" si="4"/>
        <v>0.93023255813953487</v>
      </c>
      <c r="E34" s="12">
        <f t="shared" si="5"/>
        <v>0.11562500000000002</v>
      </c>
      <c r="F34" s="24"/>
    </row>
    <row r="35" spans="1:6">
      <c r="A35">
        <v>27</v>
      </c>
      <c r="B35">
        <f t="shared" si="8"/>
        <v>1.04</v>
      </c>
      <c r="C35" s="12">
        <f t="shared" si="3"/>
        <v>1.1763543367478979</v>
      </c>
      <c r="D35" s="12">
        <f t="shared" si="4"/>
        <v>0.96474953617810755</v>
      </c>
      <c r="E35" s="12">
        <f t="shared" si="5"/>
        <v>0.11524999999999999</v>
      </c>
      <c r="F35" s="24"/>
    </row>
    <row r="36" spans="1:6">
      <c r="A36">
        <v>28</v>
      </c>
      <c r="B36">
        <f t="shared" si="8"/>
        <v>1.08</v>
      </c>
      <c r="C36" s="12">
        <f t="shared" si="3"/>
        <v>1.1840470966573167</v>
      </c>
      <c r="D36" s="12">
        <f t="shared" si="4"/>
        <v>0.99907493061979658</v>
      </c>
      <c r="E36" s="12">
        <f t="shared" si="5"/>
        <v>0.114875</v>
      </c>
      <c r="F36" s="24"/>
    </row>
    <row r="37" spans="1:6">
      <c r="A37">
        <v>29</v>
      </c>
      <c r="B37">
        <f t="shared" si="8"/>
        <v>1.1200000000000001</v>
      </c>
      <c r="C37" s="12">
        <f t="shared" si="3"/>
        <v>1.1918155641578152</v>
      </c>
      <c r="D37" s="12">
        <f t="shared" si="4"/>
        <v>1.033210332103321</v>
      </c>
      <c r="E37" s="12">
        <f t="shared" si="5"/>
        <v>0.11450000000000002</v>
      </c>
      <c r="F37" s="24"/>
    </row>
    <row r="38" spans="1:6">
      <c r="A38">
        <v>30</v>
      </c>
      <c r="B38">
        <f t="shared" si="8"/>
        <v>1.1599999999999999</v>
      </c>
      <c r="C38" s="12">
        <f t="shared" si="3"/>
        <v>1.1996607359438751</v>
      </c>
      <c r="D38" s="12">
        <f t="shared" si="4"/>
        <v>1.0671573137074517</v>
      </c>
      <c r="E38" s="12">
        <f t="shared" si="5"/>
        <v>0.11412499999999999</v>
      </c>
      <c r="F38" s="24"/>
    </row>
    <row r="39" spans="1:6">
      <c r="A39">
        <v>31</v>
      </c>
      <c r="B39">
        <f t="shared" si="8"/>
        <v>1.2</v>
      </c>
      <c r="C39" s="12">
        <f t="shared" si="3"/>
        <v>1.2075836251660426</v>
      </c>
      <c r="D39" s="12">
        <f t="shared" si="4"/>
        <v>1.1009174311926604</v>
      </c>
      <c r="E39" s="12">
        <f t="shared" si="5"/>
        <v>0.11375000000000002</v>
      </c>
      <c r="F39" s="24"/>
    </row>
    <row r="40" spans="1:6">
      <c r="A40">
        <v>32</v>
      </c>
      <c r="B40">
        <f t="shared" si="8"/>
        <v>1.24</v>
      </c>
      <c r="C40" s="12">
        <f t="shared" si="3"/>
        <v>1.215585261758052</v>
      </c>
      <c r="D40" s="12">
        <f t="shared" si="4"/>
        <v>1.1344922232387924</v>
      </c>
      <c r="E40" s="12">
        <f t="shared" si="5"/>
        <v>0.11337500000000002</v>
      </c>
      <c r="F40" s="24"/>
    </row>
    <row r="41" spans="1:6">
      <c r="A41">
        <v>33</v>
      </c>
      <c r="B41">
        <f t="shared" si="8"/>
        <v>1.28</v>
      </c>
      <c r="C41" s="12">
        <f t="shared" si="3"/>
        <v>1.223666692771556</v>
      </c>
      <c r="D41" s="12">
        <f t="shared" si="4"/>
        <v>1.167883211678832</v>
      </c>
      <c r="E41" s="12">
        <f t="shared" si="5"/>
        <v>0.113</v>
      </c>
      <c r="F41" s="24"/>
    </row>
    <row r="42" spans="1:6">
      <c r="A42">
        <v>34</v>
      </c>
      <c r="B42">
        <f t="shared" si="8"/>
        <v>1.32</v>
      </c>
      <c r="C42" s="12">
        <f t="shared" si="3"/>
        <v>1.231828982718671</v>
      </c>
      <c r="D42" s="12">
        <f t="shared" si="4"/>
        <v>1.2010919017288444</v>
      </c>
      <c r="E42" s="12">
        <f t="shared" si="5"/>
        <v>0.112625</v>
      </c>
      <c r="F42" s="24"/>
    </row>
    <row r="43" spans="1:6">
      <c r="A43">
        <v>35</v>
      </c>
      <c r="B43">
        <f t="shared" si="8"/>
        <v>1.36</v>
      </c>
      <c r="C43" s="12">
        <f t="shared" si="3"/>
        <v>1.2400732139225499</v>
      </c>
      <c r="D43" s="12">
        <f t="shared" si="4"/>
        <v>1.2341197822141561</v>
      </c>
      <c r="E43" s="12">
        <f t="shared" si="5"/>
        <v>0.11225</v>
      </c>
      <c r="F43" s="24"/>
    </row>
    <row r="44" spans="1:6">
      <c r="A44">
        <v>36</v>
      </c>
      <c r="B44">
        <f t="shared" si="8"/>
        <v>1.4000000000000001</v>
      </c>
      <c r="C44" s="12">
        <f t="shared" si="3"/>
        <v>1.2484004868761898</v>
      </c>
      <c r="D44" s="12">
        <f t="shared" si="4"/>
        <v>1.2669683257918554</v>
      </c>
      <c r="E44" s="12">
        <f t="shared" si="5"/>
        <v>0.111875</v>
      </c>
      <c r="F44" s="24"/>
    </row>
    <row r="45" spans="1:6">
      <c r="A45">
        <v>37</v>
      </c>
      <c r="B45">
        <f t="shared" si="8"/>
        <v>1.44</v>
      </c>
      <c r="C45" s="12">
        <f t="shared" si="3"/>
        <v>1.2568119206097044</v>
      </c>
      <c r="D45" s="12">
        <f t="shared" si="4"/>
        <v>1.2996389891696749</v>
      </c>
      <c r="E45" s="12">
        <f t="shared" si="5"/>
        <v>0.11150000000000002</v>
      </c>
      <c r="F45" s="24"/>
    </row>
    <row r="46" spans="1:6">
      <c r="A46">
        <v>38</v>
      </c>
      <c r="B46">
        <f t="shared" si="8"/>
        <v>1.48</v>
      </c>
      <c r="C46" s="12">
        <f t="shared" si="3"/>
        <v>1.2653086530662858</v>
      </c>
      <c r="D46" s="12">
        <f t="shared" si="4"/>
        <v>1.3321332133213322</v>
      </c>
      <c r="E46" s="12">
        <f t="shared" si="5"/>
        <v>0.111125</v>
      </c>
      <c r="F46" s="24"/>
    </row>
    <row r="47" spans="1:6">
      <c r="A47">
        <v>39</v>
      </c>
      <c r="B47">
        <f t="shared" si="8"/>
        <v>1.52</v>
      </c>
      <c r="C47" s="12">
        <f t="shared" si="3"/>
        <v>1.2738918414870906</v>
      </c>
      <c r="D47" s="12">
        <f t="shared" si="4"/>
        <v>1.3644524236983844</v>
      </c>
      <c r="E47" s="12">
        <f t="shared" si="5"/>
        <v>0.11074999999999999</v>
      </c>
      <c r="F47" s="24"/>
    </row>
    <row r="48" spans="1:6">
      <c r="A48">
        <v>40</v>
      </c>
      <c r="B48">
        <f t="shared" si="8"/>
        <v>1.56</v>
      </c>
      <c r="C48" s="12">
        <f t="shared" si="3"/>
        <v>1.2825626628052982</v>
      </c>
      <c r="D48" s="12">
        <f t="shared" si="4"/>
        <v>1.3965980304386751</v>
      </c>
      <c r="E48" s="12">
        <f t="shared" si="5"/>
        <v>0.110375</v>
      </c>
      <c r="F48" s="24"/>
    </row>
    <row r="49" spans="1:6">
      <c r="A49">
        <v>41</v>
      </c>
      <c r="B49">
        <f t="shared" si="8"/>
        <v>1.6</v>
      </c>
      <c r="C49" s="12">
        <f t="shared" si="3"/>
        <v>1.2913223140495871</v>
      </c>
      <c r="D49" s="12">
        <f t="shared" si="4"/>
        <v>1.4285714285714286</v>
      </c>
      <c r="E49" s="12">
        <f t="shared" si="5"/>
        <v>0.10999999999999999</v>
      </c>
      <c r="F49" s="24"/>
    </row>
    <row r="50" spans="1:6">
      <c r="A50">
        <v>42</v>
      </c>
      <c r="B50">
        <f t="shared" si="8"/>
        <v>1.6400000000000001</v>
      </c>
      <c r="C50" s="12">
        <f t="shared" si="3"/>
        <v>1.3001720127572878</v>
      </c>
      <c r="D50" s="12">
        <f t="shared" si="4"/>
        <v>1.4603739982190562</v>
      </c>
      <c r="E50" s="12">
        <f t="shared" si="5"/>
        <v>0.109625</v>
      </c>
      <c r="F50" s="24"/>
    </row>
    <row r="51" spans="1:6">
      <c r="A51">
        <v>43</v>
      </c>
      <c r="B51">
        <f t="shared" si="8"/>
        <v>1.68</v>
      </c>
      <c r="C51" s="12">
        <f t="shared" si="3"/>
        <v>1.3091129973974835</v>
      </c>
      <c r="D51" s="12">
        <f t="shared" si="4"/>
        <v>1.4920071047957373</v>
      </c>
      <c r="E51" s="12">
        <f t="shared" si="5"/>
        <v>0.10924999999999999</v>
      </c>
      <c r="F51" s="24"/>
    </row>
    <row r="52" spans="1:6">
      <c r="A52">
        <v>44</v>
      </c>
      <c r="B52">
        <f t="shared" si="8"/>
        <v>1.72</v>
      </c>
      <c r="C52" s="12">
        <f t="shared" si="3"/>
        <v>1.3181465278043236</v>
      </c>
      <c r="D52" s="12">
        <f t="shared" si="4"/>
        <v>1.5234720992028343</v>
      </c>
      <c r="E52" s="12">
        <f t="shared" si="5"/>
        <v>0.10887500000000001</v>
      </c>
      <c r="F52" s="24"/>
    </row>
    <row r="53" spans="1:6">
      <c r="A53">
        <v>45</v>
      </c>
      <c r="B53">
        <f t="shared" si="8"/>
        <v>1.76</v>
      </c>
      <c r="C53" s="12">
        <f t="shared" si="3"/>
        <v>1.3272738856208459</v>
      </c>
      <c r="D53" s="12">
        <f t="shared" si="4"/>
        <v>1.5547703180212014</v>
      </c>
      <c r="E53" s="12">
        <f t="shared" si="5"/>
        <v>0.10849999999999999</v>
      </c>
      <c r="F53" s="24"/>
    </row>
    <row r="54" spans="1:6">
      <c r="A54">
        <v>46</v>
      </c>
      <c r="B54">
        <f t="shared" si="8"/>
        <v>1.8</v>
      </c>
      <c r="C54" s="12">
        <f t="shared" si="3"/>
        <v>1.3364963747535836</v>
      </c>
      <c r="D54" s="12">
        <f t="shared" si="4"/>
        <v>1.5859030837004406</v>
      </c>
      <c r="E54" s="12">
        <f t="shared" si="5"/>
        <v>0.10812499999999999</v>
      </c>
      <c r="F54" s="24"/>
    </row>
    <row r="55" spans="1:6">
      <c r="A55">
        <v>47</v>
      </c>
      <c r="B55">
        <f t="shared" si="8"/>
        <v>1.84</v>
      </c>
      <c r="C55" s="12">
        <f t="shared" si="3"/>
        <v>1.345815321838276</v>
      </c>
      <c r="D55" s="12">
        <f t="shared" si="4"/>
        <v>1.6168717047451673</v>
      </c>
      <c r="E55" s="12">
        <f t="shared" si="5"/>
        <v>0.10775</v>
      </c>
      <c r="F55" s="24"/>
    </row>
    <row r="56" spans="1:6">
      <c r="A56">
        <v>48</v>
      </c>
      <c r="B56">
        <f t="shared" si="8"/>
        <v>1.8800000000000001</v>
      </c>
      <c r="C56" s="12">
        <f t="shared" si="3"/>
        <v>1.3552320767169777</v>
      </c>
      <c r="D56" s="12">
        <f t="shared" si="4"/>
        <v>1.6476774758983348</v>
      </c>
      <c r="E56" s="12">
        <f t="shared" si="5"/>
        <v>0.10737499999999998</v>
      </c>
      <c r="F56" s="24"/>
    </row>
    <row r="57" spans="1:6">
      <c r="A57">
        <v>49</v>
      </c>
      <c r="B57">
        <f t="shared" si="8"/>
        <v>1.92</v>
      </c>
      <c r="C57" s="12">
        <f t="shared" si="3"/>
        <v>1.3647480129268932</v>
      </c>
      <c r="D57" s="12">
        <f t="shared" si="4"/>
        <v>1.6783216783216783</v>
      </c>
      <c r="E57" s="12">
        <f t="shared" si="5"/>
        <v>0.107</v>
      </c>
      <c r="F57" s="24"/>
    </row>
    <row r="58" spans="1:6">
      <c r="A58">
        <v>50</v>
      </c>
      <c r="B58">
        <f t="shared" si="8"/>
        <v>1.96</v>
      </c>
      <c r="C58" s="12">
        <f t="shared" si="3"/>
        <v>1.3743645282012731</v>
      </c>
      <c r="D58" s="12">
        <f t="shared" si="4"/>
        <v>1.7088055797733217</v>
      </c>
      <c r="E58" s="12">
        <f t="shared" si="5"/>
        <v>0.106625</v>
      </c>
      <c r="F58" s="24"/>
    </row>
    <row r="59" spans="1:6">
      <c r="A59">
        <v>51</v>
      </c>
      <c r="B59">
        <f t="shared" si="8"/>
        <v>2</v>
      </c>
      <c r="C59" s="12">
        <f t="shared" si="3"/>
        <v>1.3840830449826991</v>
      </c>
      <c r="D59" s="12">
        <f t="shared" si="4"/>
        <v>1.7391304347826089</v>
      </c>
      <c r="E59" s="12">
        <f t="shared" si="5"/>
        <v>0.10625</v>
      </c>
      <c r="F59" s="24"/>
    </row>
    <row r="60" spans="1:6">
      <c r="A60">
        <v>52</v>
      </c>
      <c r="B60">
        <f t="shared" si="8"/>
        <v>2.04</v>
      </c>
      <c r="C60" s="12">
        <f t="shared" si="3"/>
        <v>1.3939050109491238</v>
      </c>
      <c r="D60" s="12">
        <f t="shared" si="4"/>
        <v>1.7692974848222029</v>
      </c>
      <c r="E60" s="12">
        <f t="shared" si="5"/>
        <v>0.105875</v>
      </c>
      <c r="F60" s="24"/>
    </row>
    <row r="61" spans="1:6">
      <c r="A61">
        <v>53</v>
      </c>
      <c r="B61">
        <f t="shared" si="8"/>
        <v>2.08</v>
      </c>
      <c r="C61" s="12">
        <f t="shared" si="3"/>
        <v>1.4038318995530199</v>
      </c>
      <c r="D61" s="12">
        <f t="shared" si="4"/>
        <v>1.7993079584775089</v>
      </c>
      <c r="E61" s="12">
        <f t="shared" si="5"/>
        <v>0.1055</v>
      </c>
      <c r="F61" s="24"/>
    </row>
    <row r="62" spans="1:6">
      <c r="A62">
        <v>54</v>
      </c>
      <c r="B62">
        <f t="shared" si="8"/>
        <v>2.12</v>
      </c>
      <c r="C62" s="12">
        <f t="shared" si="3"/>
        <v>1.4138652105740153</v>
      </c>
      <c r="D62" s="12">
        <f t="shared" si="4"/>
        <v>1.8291630716134599</v>
      </c>
      <c r="E62" s="12">
        <f t="shared" si="5"/>
        <v>0.105125</v>
      </c>
      <c r="F62" s="24"/>
    </row>
    <row r="63" spans="1:6">
      <c r="A63">
        <v>55</v>
      </c>
      <c r="B63">
        <f t="shared" si="8"/>
        <v>2.16</v>
      </c>
      <c r="C63" s="12">
        <f t="shared" si="3"/>
        <v>1.4240064706854032</v>
      </c>
      <c r="D63" s="12">
        <f t="shared" si="4"/>
        <v>1.8588640275387265</v>
      </c>
      <c r="E63" s="12">
        <f t="shared" si="5"/>
        <v>0.10474999999999998</v>
      </c>
      <c r="F63" s="24"/>
    </row>
    <row r="64" spans="1:6">
      <c r="A64">
        <v>56</v>
      </c>
      <c r="B64">
        <f t="shared" si="8"/>
        <v>2.2000000000000002</v>
      </c>
      <c r="C64" s="12">
        <f t="shared" si="3"/>
        <v>1.4342572340349244</v>
      </c>
      <c r="D64" s="12">
        <f t="shared" si="4"/>
        <v>1.8884120171673822</v>
      </c>
      <c r="E64" s="12">
        <f t="shared" si="5"/>
        <v>0.104375</v>
      </c>
      <c r="F64" s="24"/>
    </row>
    <row r="65" spans="1:6">
      <c r="A65">
        <v>57</v>
      </c>
      <c r="B65">
        <f t="shared" si="8"/>
        <v>2.2400000000000002</v>
      </c>
      <c r="C65" s="12">
        <f t="shared" si="3"/>
        <v>1.4446190828402365</v>
      </c>
      <c r="D65" s="12">
        <f t="shared" si="4"/>
        <v>1.9178082191780825</v>
      </c>
      <c r="E65" s="12">
        <f t="shared" si="5"/>
        <v>0.10400000000000001</v>
      </c>
      <c r="F65" s="24"/>
    </row>
    <row r="66" spans="1:6">
      <c r="A66">
        <v>58</v>
      </c>
      <c r="B66">
        <f t="shared" si="8"/>
        <v>2.2800000000000002</v>
      </c>
      <c r="C66" s="12">
        <f t="shared" si="3"/>
        <v>1.4550936279994939</v>
      </c>
      <c r="D66" s="12">
        <f t="shared" si="4"/>
        <v>1.9470538001707944</v>
      </c>
      <c r="E66" s="12">
        <f t="shared" si="5"/>
        <v>0.10362499999999999</v>
      </c>
      <c r="F66" s="24"/>
    </row>
    <row r="67" spans="1:6">
      <c r="A67">
        <v>59</v>
      </c>
      <c r="B67">
        <f t="shared" si="8"/>
        <v>2.3199999999999998</v>
      </c>
      <c r="C67" s="12">
        <f t="shared" si="3"/>
        <v>1.465682509717475</v>
      </c>
      <c r="D67" s="12">
        <f t="shared" si="4"/>
        <v>1.9761499148211243</v>
      </c>
      <c r="E67" s="12">
        <f t="shared" si="5"/>
        <v>0.10325000000000001</v>
      </c>
      <c r="F67" s="24"/>
    </row>
    <row r="68" spans="1:6">
      <c r="A68">
        <v>60</v>
      </c>
      <c r="B68">
        <f t="shared" si="8"/>
        <v>2.36</v>
      </c>
      <c r="C68" s="12">
        <f t="shared" si="3"/>
        <v>1.4763873981477247</v>
      </c>
      <c r="D68" s="12">
        <f t="shared" si="4"/>
        <v>2.0050977060322852</v>
      </c>
      <c r="E68" s="12">
        <f t="shared" si="5"/>
        <v>0.10287499999999999</v>
      </c>
      <c r="F68" s="24"/>
    </row>
    <row r="69" spans="1:6">
      <c r="A69">
        <v>61</v>
      </c>
      <c r="B69">
        <f t="shared" si="8"/>
        <v>2.4</v>
      </c>
      <c r="C69" s="12">
        <f t="shared" si="3"/>
        <v>1.4872099940511601</v>
      </c>
      <c r="D69" s="12">
        <f t="shared" si="4"/>
        <v>2.0338983050847457</v>
      </c>
      <c r="E69" s="12">
        <f t="shared" si="5"/>
        <v>0.10250000000000001</v>
      </c>
      <c r="F69" s="24"/>
    </row>
    <row r="70" spans="1:6">
      <c r="A70">
        <v>62</v>
      </c>
      <c r="B70">
        <f t="shared" si="8"/>
        <v>2.44</v>
      </c>
      <c r="C70" s="12">
        <f t="shared" si="3"/>
        <v>1.4981520294716466</v>
      </c>
      <c r="D70" s="12">
        <f t="shared" si="4"/>
        <v>2.0625528317836008</v>
      </c>
      <c r="E70" s="12">
        <f t="shared" si="5"/>
        <v>0.10212500000000001</v>
      </c>
      <c r="F70" s="24"/>
    </row>
    <row r="71" spans="1:6">
      <c r="A71">
        <v>63</v>
      </c>
      <c r="B71">
        <f t="shared" si="8"/>
        <v>2.48</v>
      </c>
      <c r="C71" s="12">
        <f t="shared" si="3"/>
        <v>1.5092152684290274</v>
      </c>
      <c r="D71" s="12">
        <f t="shared" si="4"/>
        <v>2.0910623946037101</v>
      </c>
      <c r="E71" s="12">
        <f t="shared" si="5"/>
        <v>0.10175000000000001</v>
      </c>
      <c r="F71" s="24"/>
    </row>
    <row r="72" spans="1:6">
      <c r="A72">
        <v>64</v>
      </c>
      <c r="B72">
        <f t="shared" si="8"/>
        <v>2.52</v>
      </c>
      <c r="C72" s="12">
        <f t="shared" si="3"/>
        <v>1.5204015076301352</v>
      </c>
      <c r="D72" s="12">
        <f t="shared" si="4"/>
        <v>2.1194280908326322</v>
      </c>
      <c r="E72" s="12">
        <f t="shared" si="5"/>
        <v>0.10137499999999999</v>
      </c>
      <c r="F72" s="24"/>
    </row>
    <row r="73" spans="1:6">
      <c r="A73">
        <v>65</v>
      </c>
      <c r="B73">
        <f t="shared" si="8"/>
        <v>2.56</v>
      </c>
      <c r="C73" s="12">
        <f t="shared" si="3"/>
        <v>1.5317125771983138</v>
      </c>
      <c r="D73" s="12">
        <f t="shared" si="4"/>
        <v>2.1476510067114094</v>
      </c>
      <c r="E73" s="12">
        <f t="shared" si="5"/>
        <v>0.10100000000000001</v>
      </c>
      <c r="F73" s="24"/>
    </row>
    <row r="74" spans="1:6">
      <c r="A74">
        <v>66</v>
      </c>
      <c r="B74">
        <f t="shared" si="8"/>
        <v>2.6</v>
      </c>
      <c r="C74" s="12">
        <f t="shared" ref="C74:C137" si="9">(1/(1+(C$6-1)*B74/C$4))^2</f>
        <v>1.5431503414220133</v>
      </c>
      <c r="D74" s="12">
        <f t="shared" ref="D74:D109" si="10">B74*C$4/(C$4-B74*(C$6-1))</f>
        <v>2.1757322175732217</v>
      </c>
      <c r="E74" s="12">
        <f t="shared" ref="E74:E109" si="11">C$2/SQRT(C74)</f>
        <v>0.10062499999999999</v>
      </c>
      <c r="F74" s="24"/>
    </row>
    <row r="75" spans="1:6">
      <c r="A75">
        <v>67</v>
      </c>
      <c r="B75">
        <f t="shared" si="8"/>
        <v>2.64</v>
      </c>
      <c r="C75" s="12">
        <f t="shared" si="9"/>
        <v>1.5547166995230124</v>
      </c>
      <c r="D75" s="12">
        <f t="shared" si="10"/>
        <v>2.2036727879799667</v>
      </c>
      <c r="E75" s="12">
        <f t="shared" si="11"/>
        <v>0.10025000000000002</v>
      </c>
      <c r="F75" s="24"/>
    </row>
    <row r="76" spans="1:6">
      <c r="A76">
        <v>68</v>
      </c>
      <c r="B76">
        <f t="shared" si="8"/>
        <v>2.68</v>
      </c>
      <c r="C76" s="12">
        <f t="shared" si="9"/>
        <v>1.5664135864448834</v>
      </c>
      <c r="D76" s="12">
        <f t="shared" si="10"/>
        <v>2.2314737718567859</v>
      </c>
      <c r="E76" s="12">
        <f t="shared" si="11"/>
        <v>9.9875000000000005E-2</v>
      </c>
      <c r="F76" s="24"/>
    </row>
    <row r="77" spans="1:6">
      <c r="A77">
        <v>69</v>
      </c>
      <c r="B77">
        <f t="shared" si="8"/>
        <v>2.72</v>
      </c>
      <c r="C77" s="12">
        <f t="shared" si="9"/>
        <v>1.5782429736622809</v>
      </c>
      <c r="D77" s="12">
        <f t="shared" si="10"/>
        <v>2.2591362126245849</v>
      </c>
      <c r="E77" s="12">
        <f t="shared" si="11"/>
        <v>9.9500000000000005E-2</v>
      </c>
      <c r="F77" s="24"/>
    </row>
    <row r="78" spans="1:6">
      <c r="A78">
        <v>70</v>
      </c>
      <c r="B78">
        <f t="shared" si="8"/>
        <v>2.7600000000000002</v>
      </c>
      <c r="C78" s="12">
        <f t="shared" si="9"/>
        <v>1.59020687001172</v>
      </c>
      <c r="D78" s="12">
        <f t="shared" si="10"/>
        <v>2.2866611433305719</v>
      </c>
      <c r="E78" s="12">
        <f t="shared" si="11"/>
        <v>9.9124999999999991E-2</v>
      </c>
      <c r="F78" s="24"/>
    </row>
    <row r="79" spans="1:6">
      <c r="A79">
        <v>71</v>
      </c>
      <c r="B79">
        <f t="shared" ref="B79:B142" si="12">C$4/200*(ROW()-9)</f>
        <v>2.8000000000000003</v>
      </c>
      <c r="C79" s="12">
        <f t="shared" si="9"/>
        <v>1.6023073225444637</v>
      </c>
      <c r="D79" s="12">
        <f t="shared" si="10"/>
        <v>2.3140495867768598</v>
      </c>
      <c r="E79" s="12">
        <f t="shared" si="11"/>
        <v>9.8750000000000004E-2</v>
      </c>
      <c r="F79" s="24"/>
    </row>
    <row r="80" spans="1:6">
      <c r="A80">
        <v>72</v>
      </c>
      <c r="B80">
        <f t="shared" si="12"/>
        <v>2.84</v>
      </c>
      <c r="C80" s="12">
        <f t="shared" si="9"/>
        <v>1.614546417402227</v>
      </c>
      <c r="D80" s="12">
        <f t="shared" si="10"/>
        <v>2.3413025556471556</v>
      </c>
      <c r="E80" s="12">
        <f t="shared" si="11"/>
        <v>9.8375000000000004E-2</v>
      </c>
      <c r="F80" s="24"/>
    </row>
    <row r="81" spans="1:6">
      <c r="A81">
        <v>73</v>
      </c>
      <c r="B81">
        <f t="shared" si="12"/>
        <v>2.88</v>
      </c>
      <c r="C81" s="12">
        <f t="shared" si="9"/>
        <v>1.626926280716368</v>
      </c>
      <c r="D81" s="12">
        <f t="shared" si="10"/>
        <v>2.3684210526315788</v>
      </c>
      <c r="E81" s="12">
        <f t="shared" si="11"/>
        <v>9.8000000000000004E-2</v>
      </c>
      <c r="F81" s="24"/>
    </row>
    <row r="82" spans="1:6">
      <c r="A82">
        <v>74</v>
      </c>
      <c r="B82">
        <f t="shared" si="12"/>
        <v>2.92</v>
      </c>
      <c r="C82" s="12">
        <f t="shared" si="9"/>
        <v>1.6394490795313141</v>
      </c>
      <c r="D82" s="12">
        <f t="shared" si="10"/>
        <v>2.3954060705496305</v>
      </c>
      <c r="E82" s="12">
        <f t="shared" si="11"/>
        <v>9.7625000000000003E-2</v>
      </c>
      <c r="F82" s="24"/>
    </row>
    <row r="83" spans="1:6">
      <c r="A83">
        <v>75</v>
      </c>
      <c r="B83">
        <f t="shared" si="12"/>
        <v>2.96</v>
      </c>
      <c r="C83" s="12">
        <f t="shared" si="9"/>
        <v>1.6521170227529558</v>
      </c>
      <c r="D83" s="12">
        <f t="shared" si="10"/>
        <v>2.4222585924713584</v>
      </c>
      <c r="E83" s="12">
        <f t="shared" si="11"/>
        <v>9.7250000000000003E-2</v>
      </c>
      <c r="F83" s="24"/>
    </row>
    <row r="84" spans="1:6">
      <c r="A84">
        <v>76</v>
      </c>
      <c r="B84">
        <f t="shared" si="12"/>
        <v>3</v>
      </c>
      <c r="C84" s="12">
        <f t="shared" si="9"/>
        <v>1.6649323621227887</v>
      </c>
      <c r="D84" s="12">
        <f t="shared" si="10"/>
        <v>2.4489795918367343</v>
      </c>
      <c r="E84" s="12">
        <f t="shared" si="11"/>
        <v>9.6875000000000003E-2</v>
      </c>
      <c r="F84" s="24"/>
    </row>
    <row r="85" spans="1:6">
      <c r="A85">
        <v>77</v>
      </c>
      <c r="B85">
        <f t="shared" si="12"/>
        <v>3.04</v>
      </c>
      <c r="C85" s="12">
        <f t="shared" si="9"/>
        <v>1.6778973932186096</v>
      </c>
      <c r="D85" s="12">
        <f t="shared" si="10"/>
        <v>2.4755700325732901</v>
      </c>
      <c r="E85" s="12">
        <f t="shared" si="11"/>
        <v>9.6500000000000002E-2</v>
      </c>
      <c r="F85" s="24"/>
    </row>
    <row r="86" spans="1:6">
      <c r="A86">
        <v>78</v>
      </c>
      <c r="B86">
        <f t="shared" si="12"/>
        <v>3.08</v>
      </c>
      <c r="C86" s="12">
        <f t="shared" si="9"/>
        <v>1.6910144564825882</v>
      </c>
      <c r="D86" s="12">
        <f t="shared" si="10"/>
        <v>2.5020308692120232</v>
      </c>
      <c r="E86" s="12">
        <f t="shared" si="11"/>
        <v>9.6125000000000002E-2</v>
      </c>
      <c r="F86" s="24"/>
    </row>
    <row r="87" spans="1:6">
      <c r="A87">
        <v>79</v>
      </c>
      <c r="B87">
        <f t="shared" si="12"/>
        <v>3.12</v>
      </c>
      <c r="C87" s="12">
        <f t="shared" si="9"/>
        <v>1.7042859382775806</v>
      </c>
      <c r="D87" s="12">
        <f t="shared" si="10"/>
        <v>2.528363047001621</v>
      </c>
      <c r="E87" s="12">
        <f t="shared" si="11"/>
        <v>9.5749999999999988E-2</v>
      </c>
      <c r="F87" s="24"/>
    </row>
    <row r="88" spans="1:6">
      <c r="A88">
        <v>80</v>
      </c>
      <c r="B88">
        <f t="shared" si="12"/>
        <v>3.16</v>
      </c>
      <c r="C88" s="12">
        <f t="shared" si="9"/>
        <v>1.7177142719725713</v>
      </c>
      <c r="D88" s="12">
        <f t="shared" si="10"/>
        <v>2.5545675020210186</v>
      </c>
      <c r="E88" s="12">
        <f t="shared" si="11"/>
        <v>9.5375000000000015E-2</v>
      </c>
      <c r="F88" s="24"/>
    </row>
    <row r="89" spans="1:6">
      <c r="A89">
        <v>81</v>
      </c>
      <c r="B89">
        <f t="shared" si="12"/>
        <v>3.2</v>
      </c>
      <c r="C89" s="12">
        <f t="shared" si="9"/>
        <v>1.7313019390581721</v>
      </c>
      <c r="D89" s="12">
        <f t="shared" si="10"/>
        <v>2.580645161290323</v>
      </c>
      <c r="E89" s="12">
        <f t="shared" si="11"/>
        <v>9.4999999999999987E-2</v>
      </c>
      <c r="F89" s="24"/>
    </row>
    <row r="90" spans="1:6">
      <c r="A90">
        <v>82</v>
      </c>
      <c r="B90">
        <f t="shared" si="12"/>
        <v>3.24</v>
      </c>
      <c r="C90" s="12">
        <f t="shared" si="9"/>
        <v>1.7450514702931164</v>
      </c>
      <c r="D90" s="12">
        <f t="shared" si="10"/>
        <v>2.6065969428801292</v>
      </c>
      <c r="E90" s="12">
        <f t="shared" si="11"/>
        <v>9.4625000000000001E-2</v>
      </c>
      <c r="F90" s="24"/>
    </row>
    <row r="91" spans="1:6">
      <c r="A91">
        <v>83</v>
      </c>
      <c r="B91">
        <f t="shared" si="12"/>
        <v>3.2800000000000002</v>
      </c>
      <c r="C91" s="12">
        <f t="shared" si="9"/>
        <v>1.7589654468827616</v>
      </c>
      <c r="D91" s="12">
        <f t="shared" si="10"/>
        <v>2.632423756019262</v>
      </c>
      <c r="E91" s="12">
        <f t="shared" si="11"/>
        <v>9.425E-2</v>
      </c>
      <c r="F91" s="24"/>
    </row>
    <row r="92" spans="1:6">
      <c r="A92">
        <v>84</v>
      </c>
      <c r="B92">
        <f t="shared" si="12"/>
        <v>3.3200000000000003</v>
      </c>
      <c r="C92" s="12">
        <f t="shared" si="9"/>
        <v>1.7730465016906001</v>
      </c>
      <c r="D92" s="12">
        <f t="shared" si="10"/>
        <v>2.6581265012009609</v>
      </c>
      <c r="E92" s="12">
        <f t="shared" si="11"/>
        <v>9.3874999999999986E-2</v>
      </c>
      <c r="F92" s="24"/>
    </row>
    <row r="93" spans="1:6">
      <c r="A93">
        <v>85</v>
      </c>
      <c r="B93">
        <f t="shared" si="12"/>
        <v>3.36</v>
      </c>
      <c r="C93" s="12">
        <f t="shared" si="9"/>
        <v>1.7872973204838571</v>
      </c>
      <c r="D93" s="12">
        <f t="shared" si="10"/>
        <v>2.6837060702875397</v>
      </c>
      <c r="E93" s="12">
        <f t="shared" si="11"/>
        <v>9.35E-2</v>
      </c>
      <c r="F93" s="24"/>
    </row>
    <row r="94" spans="1:6">
      <c r="A94">
        <v>86</v>
      </c>
      <c r="B94">
        <f t="shared" si="12"/>
        <v>3.4</v>
      </c>
      <c r="C94" s="12">
        <f t="shared" si="9"/>
        <v>1.8017206432142698</v>
      </c>
      <c r="D94" s="12">
        <f t="shared" si="10"/>
        <v>2.7091633466135461</v>
      </c>
      <c r="E94" s="12">
        <f t="shared" si="11"/>
        <v>9.3124999999999999E-2</v>
      </c>
      <c r="F94" s="24"/>
    </row>
    <row r="95" spans="1:6">
      <c r="A95">
        <v>87</v>
      </c>
      <c r="B95">
        <f t="shared" si="12"/>
        <v>3.44</v>
      </c>
      <c r="C95" s="12">
        <f t="shared" si="9"/>
        <v>1.8163192653351834</v>
      </c>
      <c r="D95" s="12">
        <f t="shared" si="10"/>
        <v>2.7344992050874404</v>
      </c>
      <c r="E95" s="12">
        <f t="shared" si="11"/>
        <v>9.2749999999999999E-2</v>
      </c>
      <c r="F95" s="24"/>
    </row>
    <row r="96" spans="1:6">
      <c r="A96">
        <v>88</v>
      </c>
      <c r="B96">
        <f t="shared" si="12"/>
        <v>3.48</v>
      </c>
      <c r="C96" s="12">
        <f t="shared" si="9"/>
        <v>1.8310960391561575</v>
      </c>
      <c r="D96" s="12">
        <f t="shared" si="10"/>
        <v>2.7597145122918314</v>
      </c>
      <c r="E96" s="12">
        <f t="shared" si="11"/>
        <v>9.2374999999999999E-2</v>
      </c>
      <c r="F96" s="24"/>
    </row>
    <row r="97" spans="1:6">
      <c r="A97">
        <v>89</v>
      </c>
      <c r="B97">
        <f t="shared" si="12"/>
        <v>3.52</v>
      </c>
      <c r="C97" s="12">
        <f t="shared" si="9"/>
        <v>1.8460538752362949</v>
      </c>
      <c r="D97" s="12">
        <f t="shared" si="10"/>
        <v>2.7848101265822787</v>
      </c>
      <c r="E97" s="12">
        <f t="shared" si="11"/>
        <v>9.1999999999999998E-2</v>
      </c>
      <c r="F97" s="24"/>
    </row>
    <row r="98" spans="1:6">
      <c r="A98">
        <v>90</v>
      </c>
      <c r="B98">
        <f t="shared" si="12"/>
        <v>3.56</v>
      </c>
      <c r="C98" s="12">
        <f t="shared" si="9"/>
        <v>1.861195743817573</v>
      </c>
      <c r="D98" s="12">
        <f t="shared" si="10"/>
        <v>2.8097868981846883</v>
      </c>
      <c r="E98" s="12">
        <f t="shared" si="11"/>
        <v>9.1624999999999998E-2</v>
      </c>
      <c r="F98" s="24"/>
    </row>
    <row r="99" spans="1:6">
      <c r="A99">
        <v>91</v>
      </c>
      <c r="B99">
        <f t="shared" si="12"/>
        <v>3.6</v>
      </c>
      <c r="C99" s="12">
        <f t="shared" si="9"/>
        <v>1.8765246762994932</v>
      </c>
      <c r="D99" s="12">
        <f t="shared" si="10"/>
        <v>2.8346456692913384</v>
      </c>
      <c r="E99" s="12">
        <f t="shared" si="11"/>
        <v>9.1250000000000012E-2</v>
      </c>
      <c r="F99" s="24"/>
    </row>
    <row r="100" spans="1:6">
      <c r="A100">
        <v>92</v>
      </c>
      <c r="B100">
        <f t="shared" si="12"/>
        <v>3.64</v>
      </c>
      <c r="C100" s="12">
        <f t="shared" si="9"/>
        <v>1.8920437667564129</v>
      </c>
      <c r="D100" s="12">
        <f t="shared" si="10"/>
        <v>2.8593872741555377</v>
      </c>
      <c r="E100" s="12">
        <f t="shared" si="11"/>
        <v>9.0874999999999997E-2</v>
      </c>
      <c r="F100" s="24"/>
    </row>
    <row r="101" spans="1:6">
      <c r="A101">
        <v>93</v>
      </c>
      <c r="B101">
        <f t="shared" si="12"/>
        <v>3.68</v>
      </c>
      <c r="C101" s="12">
        <f t="shared" si="9"/>
        <v>1.9077561734989774</v>
      </c>
      <c r="D101" s="12">
        <f t="shared" si="10"/>
        <v>2.8840125391849529</v>
      </c>
      <c r="E101" s="12">
        <f t="shared" si="11"/>
        <v>9.0499999999999997E-2</v>
      </c>
      <c r="F101" s="24"/>
    </row>
    <row r="102" spans="1:6">
      <c r="A102">
        <v>94</v>
      </c>
      <c r="B102">
        <f t="shared" si="12"/>
        <v>3.72</v>
      </c>
      <c r="C102" s="12">
        <f t="shared" si="9"/>
        <v>1.9236651206811315</v>
      </c>
      <c r="D102" s="12">
        <f t="shared" si="10"/>
        <v>2.9085222830336201</v>
      </c>
      <c r="E102" s="12">
        <f t="shared" si="11"/>
        <v>9.0124999999999997E-2</v>
      </c>
      <c r="F102" s="24"/>
    </row>
    <row r="103" spans="1:6">
      <c r="A103">
        <v>95</v>
      </c>
      <c r="B103">
        <f t="shared" si="12"/>
        <v>3.7600000000000002</v>
      </c>
      <c r="C103" s="12">
        <f t="shared" si="9"/>
        <v>1.9397738999542216</v>
      </c>
      <c r="D103" s="12">
        <f t="shared" si="10"/>
        <v>2.9329173166926679</v>
      </c>
      <c r="E103" s="12">
        <f t="shared" si="11"/>
        <v>8.9749999999999996E-2</v>
      </c>
      <c r="F103" s="24"/>
    </row>
    <row r="104" spans="1:6">
      <c r="A104">
        <v>96</v>
      </c>
      <c r="B104">
        <f t="shared" si="12"/>
        <v>3.8000000000000003</v>
      </c>
      <c r="C104" s="12">
        <f t="shared" si="9"/>
        <v>1.9560858721697887</v>
      </c>
      <c r="D104" s="12">
        <f t="shared" si="10"/>
        <v>2.9571984435797662</v>
      </c>
      <c r="E104" s="12">
        <f t="shared" si="11"/>
        <v>8.9374999999999996E-2</v>
      </c>
      <c r="F104" s="24"/>
    </row>
    <row r="105" spans="1:6">
      <c r="A105">
        <v>97</v>
      </c>
      <c r="B105">
        <f t="shared" si="12"/>
        <v>3.84</v>
      </c>
      <c r="C105" s="12">
        <f t="shared" si="9"/>
        <v>1.9726044691326856</v>
      </c>
      <c r="D105" s="12">
        <f t="shared" si="10"/>
        <v>2.981366459627329</v>
      </c>
      <c r="E105" s="12">
        <f t="shared" si="11"/>
        <v>8.8999999999999996E-2</v>
      </c>
      <c r="F105" s="24"/>
    </row>
    <row r="106" spans="1:6">
      <c r="A106">
        <v>98</v>
      </c>
      <c r="B106">
        <f t="shared" si="12"/>
        <v>3.88</v>
      </c>
      <c r="C106" s="12">
        <f t="shared" si="9"/>
        <v>1.9893331954062312</v>
      </c>
      <c r="D106" s="12">
        <f t="shared" si="10"/>
        <v>3.0054221533694809</v>
      </c>
      <c r="E106" s="12">
        <f t="shared" si="11"/>
        <v>8.8625000000000009E-2</v>
      </c>
      <c r="F106" s="24"/>
    </row>
    <row r="107" spans="1:6">
      <c r="A107">
        <v>99</v>
      </c>
      <c r="B107">
        <f t="shared" si="12"/>
        <v>3.92</v>
      </c>
      <c r="C107" s="12">
        <f t="shared" si="9"/>
        <v>2.0062756301711757</v>
      </c>
      <c r="D107" s="12">
        <f t="shared" si="10"/>
        <v>3.0293663060278204</v>
      </c>
      <c r="E107" s="12">
        <f t="shared" si="11"/>
        <v>8.8249999999999995E-2</v>
      </c>
      <c r="F107" s="24"/>
    </row>
    <row r="108" spans="1:6">
      <c r="A108">
        <v>100</v>
      </c>
      <c r="B108">
        <f t="shared" si="12"/>
        <v>3.96</v>
      </c>
      <c r="C108" s="12">
        <f t="shared" si="9"/>
        <v>2.0234354291403029</v>
      </c>
      <c r="D108" s="12">
        <f t="shared" si="10"/>
        <v>3.0531996915959909</v>
      </c>
      <c r="E108" s="12">
        <f t="shared" si="11"/>
        <v>8.7875000000000009E-2</v>
      </c>
      <c r="F108" s="24"/>
    </row>
    <row r="109" spans="1:6">
      <c r="A109">
        <v>101</v>
      </c>
      <c r="B109">
        <f t="shared" si="12"/>
        <v>4</v>
      </c>
      <c r="C109" s="12">
        <f t="shared" si="9"/>
        <v>2.0408163265306123</v>
      </c>
      <c r="D109" s="12">
        <f t="shared" si="10"/>
        <v>3.0769230769230766</v>
      </c>
      <c r="E109" s="12">
        <f t="shared" si="11"/>
        <v>8.7499999999999994E-2</v>
      </c>
      <c r="F109" s="24"/>
    </row>
    <row r="110" spans="1:6">
      <c r="A110">
        <v>102</v>
      </c>
      <c r="B110">
        <f t="shared" si="12"/>
        <v>4.04</v>
      </c>
      <c r="C110" s="12">
        <f t="shared" si="9"/>
        <v>2.0584221370950306</v>
      </c>
      <c r="D110" s="12">
        <f t="shared" ref="D110:D173" si="13">B110*C$4/(C$4-B110*(C$6-1))</f>
        <v>3.100537221795856</v>
      </c>
      <c r="E110" s="12">
        <f t="shared" ref="E110:E173" si="14">C$2/SQRT(C110)</f>
        <v>8.7125000000000008E-2</v>
      </c>
    </row>
    <row r="111" spans="1:6">
      <c r="A111">
        <v>103</v>
      </c>
      <c r="B111">
        <f t="shared" si="12"/>
        <v>4.08</v>
      </c>
      <c r="C111" s="12">
        <f t="shared" si="9"/>
        <v>2.0762567582157487</v>
      </c>
      <c r="D111" s="12">
        <f t="shared" si="13"/>
        <v>3.1240428790199082</v>
      </c>
      <c r="E111" s="12">
        <f t="shared" si="14"/>
        <v>8.6749999999999994E-2</v>
      </c>
    </row>
    <row r="112" spans="1:6">
      <c r="A112">
        <v>104</v>
      </c>
      <c r="B112">
        <f t="shared" si="12"/>
        <v>4.12</v>
      </c>
      <c r="C112" s="12">
        <f t="shared" si="9"/>
        <v>2.0943241720612966</v>
      </c>
      <c r="D112" s="12">
        <f t="shared" si="13"/>
        <v>3.1474407944996181</v>
      </c>
      <c r="E112" s="12">
        <f t="shared" si="14"/>
        <v>8.6375000000000007E-2</v>
      </c>
    </row>
    <row r="113" spans="1:5">
      <c r="A113">
        <v>105</v>
      </c>
      <c r="B113">
        <f t="shared" si="12"/>
        <v>4.16</v>
      </c>
      <c r="C113" s="12">
        <f t="shared" si="9"/>
        <v>2.1126284478096271</v>
      </c>
      <c r="D113" s="12">
        <f t="shared" si="13"/>
        <v>3.1707317073170733</v>
      </c>
      <c r="E113" s="12">
        <f t="shared" si="14"/>
        <v>8.5999999999999993E-2</v>
      </c>
    </row>
    <row r="114" spans="1:5">
      <c r="A114">
        <v>106</v>
      </c>
      <c r="B114">
        <f t="shared" si="12"/>
        <v>4.2</v>
      </c>
      <c r="C114" s="12">
        <f t="shared" si="9"/>
        <v>2.1311737439394745</v>
      </c>
      <c r="D114" s="12">
        <f t="shared" si="13"/>
        <v>3.1939163498098861</v>
      </c>
      <c r="E114" s="12">
        <f t="shared" si="14"/>
        <v>8.5625000000000007E-2</v>
      </c>
    </row>
    <row r="115" spans="1:5">
      <c r="A115">
        <v>107</v>
      </c>
      <c r="B115">
        <f t="shared" si="12"/>
        <v>4.24</v>
      </c>
      <c r="C115" s="12">
        <f t="shared" si="9"/>
        <v>2.1499643105924444</v>
      </c>
      <c r="D115" s="12">
        <f t="shared" si="13"/>
        <v>3.2169954476479514</v>
      </c>
      <c r="E115" s="12">
        <f t="shared" si="14"/>
        <v>8.5249999999999992E-2</v>
      </c>
    </row>
    <row r="116" spans="1:5">
      <c r="A116">
        <v>108</v>
      </c>
      <c r="B116">
        <f t="shared" si="12"/>
        <v>4.28</v>
      </c>
      <c r="C116" s="12">
        <f t="shared" si="9"/>
        <v>2.1690044920083027</v>
      </c>
      <c r="D116" s="12">
        <f t="shared" si="13"/>
        <v>3.2399697199091602</v>
      </c>
      <c r="E116" s="12">
        <f t="shared" si="14"/>
        <v>8.4875000000000006E-2</v>
      </c>
    </row>
    <row r="117" spans="1:5">
      <c r="A117">
        <v>109</v>
      </c>
      <c r="B117">
        <f t="shared" si="12"/>
        <v>4.32</v>
      </c>
      <c r="C117" s="12">
        <f t="shared" si="9"/>
        <v>2.1882987290360987</v>
      </c>
      <c r="D117" s="12">
        <f t="shared" si="13"/>
        <v>3.2628398791540785</v>
      </c>
      <c r="E117" s="12">
        <f t="shared" si="14"/>
        <v>8.4499999999999992E-2</v>
      </c>
    </row>
    <row r="118" spans="1:5">
      <c r="A118">
        <v>110</v>
      </c>
      <c r="B118">
        <f t="shared" si="12"/>
        <v>4.3600000000000003</v>
      </c>
      <c r="C118" s="12">
        <f t="shared" si="9"/>
        <v>2.2078515617238015</v>
      </c>
      <c r="D118" s="12">
        <f t="shared" si="13"/>
        <v>3.2856066314996237</v>
      </c>
      <c r="E118" s="12">
        <f t="shared" si="14"/>
        <v>8.4125000000000005E-2</v>
      </c>
    </row>
    <row r="119" spans="1:5">
      <c r="A119">
        <v>111</v>
      </c>
      <c r="B119">
        <f t="shared" si="12"/>
        <v>4.4000000000000004</v>
      </c>
      <c r="C119" s="12">
        <f t="shared" si="9"/>
        <v>2.2276676319893074</v>
      </c>
      <c r="D119" s="12">
        <f t="shared" si="13"/>
        <v>3.3082706766917296</v>
      </c>
      <c r="E119" s="12">
        <f t="shared" si="14"/>
        <v>8.3749999999999991E-2</v>
      </c>
    </row>
    <row r="120" spans="1:5">
      <c r="A120">
        <v>112</v>
      </c>
      <c r="B120">
        <f t="shared" si="12"/>
        <v>4.4400000000000004</v>
      </c>
      <c r="C120" s="12">
        <f t="shared" si="9"/>
        <v>2.2477516863757026</v>
      </c>
      <c r="D120" s="12">
        <f t="shared" si="13"/>
        <v>3.3308327081770446</v>
      </c>
      <c r="E120" s="12">
        <f t="shared" si="14"/>
        <v>8.3375000000000005E-2</v>
      </c>
    </row>
    <row r="121" spans="1:5">
      <c r="A121">
        <v>113</v>
      </c>
      <c r="B121">
        <f t="shared" si="12"/>
        <v>4.4800000000000004</v>
      </c>
      <c r="C121" s="12">
        <f t="shared" si="9"/>
        <v>2.2681085788938891</v>
      </c>
      <c r="D121" s="12">
        <f t="shared" si="13"/>
        <v>3.3532934131736529</v>
      </c>
      <c r="E121" s="12">
        <f t="shared" si="14"/>
        <v>8.299999999999999E-2</v>
      </c>
    </row>
    <row r="122" spans="1:5">
      <c r="A122">
        <v>114</v>
      </c>
      <c r="B122">
        <f t="shared" si="12"/>
        <v>4.5200000000000005</v>
      </c>
      <c r="C122" s="12">
        <f t="shared" si="9"/>
        <v>2.2887432739557032</v>
      </c>
      <c r="D122" s="12">
        <f t="shared" si="13"/>
        <v>3.3756534727408516</v>
      </c>
      <c r="E122" s="12">
        <f t="shared" si="14"/>
        <v>8.2625000000000004E-2</v>
      </c>
    </row>
    <row r="123" spans="1:5">
      <c r="A123">
        <v>115</v>
      </c>
      <c r="B123">
        <f t="shared" si="12"/>
        <v>4.5600000000000005</v>
      </c>
      <c r="C123" s="12">
        <f t="shared" si="9"/>
        <v>2.3096608494008741</v>
      </c>
      <c r="D123" s="12">
        <f t="shared" si="13"/>
        <v>3.3979135618479881</v>
      </c>
      <c r="E123" s="12">
        <f t="shared" si="14"/>
        <v>8.224999999999999E-2</v>
      </c>
    </row>
    <row r="124" spans="1:5">
      <c r="A124">
        <v>116</v>
      </c>
      <c r="B124">
        <f t="shared" si="12"/>
        <v>4.6000000000000005</v>
      </c>
      <c r="C124" s="12">
        <f t="shared" si="9"/>
        <v>2.3308664996212336</v>
      </c>
      <c r="D124" s="12">
        <f t="shared" si="13"/>
        <v>3.4200743494423795</v>
      </c>
      <c r="E124" s="12">
        <f t="shared" si="14"/>
        <v>8.1875000000000003E-2</v>
      </c>
    </row>
    <row r="125" spans="1:5">
      <c r="A125">
        <v>117</v>
      </c>
      <c r="B125">
        <f t="shared" si="12"/>
        <v>4.6399999999999997</v>
      </c>
      <c r="C125" s="12">
        <f t="shared" si="9"/>
        <v>2.3523655387858029</v>
      </c>
      <c r="D125" s="12">
        <f t="shared" si="13"/>
        <v>3.4421364985163208</v>
      </c>
      <c r="E125" s="12">
        <f t="shared" si="14"/>
        <v>8.1500000000000003E-2</v>
      </c>
    </row>
    <row r="126" spans="1:5">
      <c r="A126">
        <v>118</v>
      </c>
      <c r="B126">
        <f t="shared" si="12"/>
        <v>4.68</v>
      </c>
      <c r="C126" s="12">
        <f t="shared" si="9"/>
        <v>2.3741634041704551</v>
      </c>
      <c r="D126" s="12">
        <f t="shared" si="13"/>
        <v>3.4641006661732048</v>
      </c>
      <c r="E126" s="12">
        <f t="shared" si="14"/>
        <v>8.1125000000000003E-2</v>
      </c>
    </row>
    <row r="127" spans="1:5">
      <c r="A127">
        <v>119</v>
      </c>
      <c r="B127">
        <f t="shared" si="12"/>
        <v>4.72</v>
      </c>
      <c r="C127" s="12">
        <f t="shared" si="9"/>
        <v>2.396265659596085</v>
      </c>
      <c r="D127" s="12">
        <f t="shared" si="13"/>
        <v>3.4859675036927618</v>
      </c>
      <c r="E127" s="12">
        <f t="shared" si="14"/>
        <v>8.0750000000000002E-2</v>
      </c>
    </row>
    <row r="128" spans="1:5">
      <c r="A128">
        <v>120</v>
      </c>
      <c r="B128">
        <f t="shared" si="12"/>
        <v>4.76</v>
      </c>
      <c r="C128" s="12">
        <f t="shared" si="9"/>
        <v>2.4186779989793177</v>
      </c>
      <c r="D128" s="12">
        <f t="shared" si="13"/>
        <v>3.507737656595431</v>
      </c>
      <c r="E128" s="12">
        <f t="shared" si="14"/>
        <v>8.0375000000000002E-2</v>
      </c>
    </row>
    <row r="129" spans="1:5">
      <c r="A129">
        <v>121</v>
      </c>
      <c r="B129">
        <f t="shared" si="12"/>
        <v>4.8</v>
      </c>
      <c r="C129" s="12">
        <f t="shared" si="9"/>
        <v>2.44140625</v>
      </c>
      <c r="D129" s="12">
        <f t="shared" si="13"/>
        <v>3.5294117647058827</v>
      </c>
      <c r="E129" s="12">
        <f t="shared" si="14"/>
        <v>0.08</v>
      </c>
    </row>
    <row r="130" spans="1:5">
      <c r="A130">
        <v>122</v>
      </c>
      <c r="B130">
        <f t="shared" si="12"/>
        <v>4.84</v>
      </c>
      <c r="C130" s="12">
        <f t="shared" si="9"/>
        <v>2.4644563778898836</v>
      </c>
      <c r="D130" s="12">
        <f t="shared" si="13"/>
        <v>3.5509904622157005</v>
      </c>
      <c r="E130" s="12">
        <f t="shared" si="14"/>
        <v>7.9625000000000001E-2</v>
      </c>
    </row>
    <row r="131" spans="1:5">
      <c r="A131">
        <v>123</v>
      </c>
      <c r="B131">
        <f t="shared" si="12"/>
        <v>4.88</v>
      </c>
      <c r="C131" s="12">
        <f t="shared" si="9"/>
        <v>2.4878344893470925</v>
      </c>
      <c r="D131" s="12">
        <f t="shared" si="13"/>
        <v>3.572474377745241</v>
      </c>
      <c r="E131" s="12">
        <f t="shared" si="14"/>
        <v>7.9250000000000001E-2</v>
      </c>
    </row>
    <row r="132" spans="1:5">
      <c r="A132">
        <v>124</v>
      </c>
      <c r="B132">
        <f t="shared" si="12"/>
        <v>4.92</v>
      </c>
      <c r="C132" s="12">
        <f t="shared" si="9"/>
        <v>2.5115468365811822</v>
      </c>
      <c r="D132" s="12">
        <f t="shared" si="13"/>
        <v>3.5938641344046749</v>
      </c>
      <c r="E132" s="12">
        <f t="shared" si="14"/>
        <v>7.8875000000000001E-2</v>
      </c>
    </row>
    <row r="133" spans="1:5">
      <c r="A133">
        <v>125</v>
      </c>
      <c r="B133">
        <f t="shared" si="12"/>
        <v>4.96</v>
      </c>
      <c r="C133" s="12">
        <f t="shared" si="9"/>
        <v>2.5355998214937729</v>
      </c>
      <c r="D133" s="12">
        <f t="shared" si="13"/>
        <v>3.6151603498542277</v>
      </c>
      <c r="E133" s="12">
        <f t="shared" si="14"/>
        <v>7.85E-2</v>
      </c>
    </row>
    <row r="134" spans="1:5">
      <c r="A134">
        <v>126</v>
      </c>
      <c r="B134">
        <f t="shared" si="12"/>
        <v>5</v>
      </c>
      <c r="C134" s="12">
        <f t="shared" si="9"/>
        <v>2.5600000000000005</v>
      </c>
      <c r="D134" s="12">
        <f t="shared" si="13"/>
        <v>3.6363636363636362</v>
      </c>
      <c r="E134" s="12">
        <f t="shared" si="14"/>
        <v>7.8125E-2</v>
      </c>
    </row>
    <row r="135" spans="1:5">
      <c r="A135">
        <v>127</v>
      </c>
      <c r="B135">
        <f t="shared" si="12"/>
        <v>5.04</v>
      </c>
      <c r="C135" s="12">
        <f t="shared" si="9"/>
        <v>2.5847540864962104</v>
      </c>
      <c r="D135" s="12">
        <f t="shared" si="13"/>
        <v>3.657474600870827</v>
      </c>
      <c r="E135" s="12">
        <f t="shared" si="14"/>
        <v>7.775E-2</v>
      </c>
    </row>
    <row r="136" spans="1:5">
      <c r="A136">
        <v>128</v>
      </c>
      <c r="B136">
        <f t="shared" si="12"/>
        <v>5.08</v>
      </c>
      <c r="C136" s="12">
        <f t="shared" si="9"/>
        <v>2.6098689584795953</v>
      </c>
      <c r="D136" s="12">
        <f t="shared" si="13"/>
        <v>3.6784938450398261</v>
      </c>
      <c r="E136" s="12">
        <f t="shared" si="14"/>
        <v>7.7374999999999999E-2</v>
      </c>
    </row>
    <row r="137" spans="1:5">
      <c r="A137">
        <v>129</v>
      </c>
      <c r="B137">
        <f t="shared" si="12"/>
        <v>5.12</v>
      </c>
      <c r="C137" s="12">
        <f t="shared" si="9"/>
        <v>2.6353516613256871</v>
      </c>
      <c r="D137" s="12">
        <f t="shared" si="13"/>
        <v>3.6994219653179194</v>
      </c>
      <c r="E137" s="12">
        <f t="shared" si="14"/>
        <v>7.6999999999999999E-2</v>
      </c>
    </row>
    <row r="138" spans="1:5">
      <c r="A138">
        <v>130</v>
      </c>
      <c r="B138">
        <f t="shared" si="12"/>
        <v>5.16</v>
      </c>
      <c r="C138" s="12">
        <f t="shared" ref="C138:C201" si="15">(1/(1+(C$6-1)*B138/C$4))^2</f>
        <v>2.6612094132299369</v>
      </c>
      <c r="D138" s="12">
        <f t="shared" si="13"/>
        <v>3.7202595529920695</v>
      </c>
      <c r="E138" s="12">
        <f t="shared" si="14"/>
        <v>7.6624999999999999E-2</v>
      </c>
    </row>
    <row r="139" spans="1:5">
      <c r="A139">
        <v>131</v>
      </c>
      <c r="B139">
        <f t="shared" si="12"/>
        <v>5.2</v>
      </c>
      <c r="C139" s="12">
        <f t="shared" si="15"/>
        <v>2.6874496103198067</v>
      </c>
      <c r="D139" s="12">
        <f t="shared" si="13"/>
        <v>3.7410071942446042</v>
      </c>
      <c r="E139" s="12">
        <f t="shared" si="14"/>
        <v>7.6249999999999998E-2</v>
      </c>
    </row>
    <row r="140" spans="1:5">
      <c r="A140">
        <v>132</v>
      </c>
      <c r="B140">
        <f t="shared" si="12"/>
        <v>5.24</v>
      </c>
      <c r="C140" s="12">
        <f t="shared" si="15"/>
        <v>2.714079831944177</v>
      </c>
      <c r="D140" s="12">
        <f t="shared" si="13"/>
        <v>3.7616654702081838</v>
      </c>
      <c r="E140" s="12">
        <f t="shared" si="14"/>
        <v>7.5874999999999998E-2</v>
      </c>
    </row>
    <row r="141" spans="1:5">
      <c r="A141">
        <v>133</v>
      </c>
      <c r="B141">
        <f t="shared" si="12"/>
        <v>5.28</v>
      </c>
      <c r="C141" s="12">
        <f t="shared" si="15"/>
        <v>2.741107846147099</v>
      </c>
      <c r="D141" s="12">
        <f t="shared" si="13"/>
        <v>3.7822349570200577</v>
      </c>
      <c r="E141" s="12">
        <f t="shared" si="14"/>
        <v>7.5499999999999998E-2</v>
      </c>
    </row>
    <row r="142" spans="1:5">
      <c r="A142">
        <v>134</v>
      </c>
      <c r="B142">
        <f t="shared" si="12"/>
        <v>5.32</v>
      </c>
      <c r="C142" s="12">
        <f t="shared" si="15"/>
        <v>2.7685416153332914</v>
      </c>
      <c r="D142" s="12">
        <f t="shared" si="13"/>
        <v>3.8027162258756255</v>
      </c>
      <c r="E142" s="12">
        <f t="shared" si="14"/>
        <v>7.5124999999999997E-2</v>
      </c>
    </row>
    <row r="143" spans="1:5">
      <c r="A143">
        <v>135</v>
      </c>
      <c r="B143">
        <f t="shared" ref="B143:B206" si="16">C$4/200*(ROW()-9)</f>
        <v>5.36</v>
      </c>
      <c r="C143" s="12">
        <f t="shared" si="15"/>
        <v>2.7963893021330857</v>
      </c>
      <c r="D143" s="12">
        <f t="shared" si="13"/>
        <v>3.8231098430813124</v>
      </c>
      <c r="E143" s="12">
        <f t="shared" si="14"/>
        <v>7.4749999999999997E-2</v>
      </c>
    </row>
    <row r="144" spans="1:5">
      <c r="A144">
        <v>136</v>
      </c>
      <c r="B144">
        <f t="shared" si="16"/>
        <v>5.4</v>
      </c>
      <c r="C144" s="12">
        <f t="shared" si="15"/>
        <v>2.8246592754748958</v>
      </c>
      <c r="D144" s="12">
        <f t="shared" si="13"/>
        <v>3.8434163701067616</v>
      </c>
      <c r="E144" s="12">
        <f t="shared" si="14"/>
        <v>7.4374999999999997E-2</v>
      </c>
    </row>
    <row r="145" spans="1:5">
      <c r="A145">
        <v>137</v>
      </c>
      <c r="B145">
        <f t="shared" si="16"/>
        <v>5.44</v>
      </c>
      <c r="C145" s="12">
        <f t="shared" si="15"/>
        <v>2.8533601168736307</v>
      </c>
      <c r="D145" s="12">
        <f t="shared" si="13"/>
        <v>3.8636363636363642</v>
      </c>
      <c r="E145" s="12">
        <f t="shared" si="14"/>
        <v>7.3999999999999996E-2</v>
      </c>
    </row>
    <row r="146" spans="1:5">
      <c r="A146">
        <v>138</v>
      </c>
      <c r="B146">
        <f t="shared" si="16"/>
        <v>5.48</v>
      </c>
      <c r="C146" s="12">
        <f t="shared" si="15"/>
        <v>2.8825006269438864</v>
      </c>
      <c r="D146" s="12">
        <f t="shared" si="13"/>
        <v>3.8837703756201276</v>
      </c>
      <c r="E146" s="12">
        <f t="shared" si="14"/>
        <v>7.3624999999999996E-2</v>
      </c>
    </row>
    <row r="147" spans="1:5">
      <c r="A147">
        <v>139</v>
      </c>
      <c r="B147">
        <f t="shared" si="16"/>
        <v>5.5200000000000005</v>
      </c>
      <c r="C147" s="12">
        <f t="shared" si="15"/>
        <v>2.9120898321471422</v>
      </c>
      <c r="D147" s="12">
        <f t="shared" si="13"/>
        <v>3.9038189533239036</v>
      </c>
      <c r="E147" s="12">
        <f t="shared" si="14"/>
        <v>7.3249999999999996E-2</v>
      </c>
    </row>
    <row r="148" spans="1:5">
      <c r="A148">
        <v>140</v>
      </c>
      <c r="B148">
        <f t="shared" si="16"/>
        <v>5.5600000000000005</v>
      </c>
      <c r="C148" s="12">
        <f t="shared" si="15"/>
        <v>2.9421369917826117</v>
      </c>
      <c r="D148" s="12">
        <f t="shared" si="13"/>
        <v>3.9237826393789699</v>
      </c>
      <c r="E148" s="12">
        <f t="shared" si="14"/>
        <v>7.2874999999999995E-2</v>
      </c>
    </row>
    <row r="149" spans="1:5">
      <c r="A149">
        <v>141</v>
      </c>
      <c r="B149">
        <f t="shared" si="16"/>
        <v>5.6000000000000005</v>
      </c>
      <c r="C149" s="12">
        <f t="shared" si="15"/>
        <v>2.9726516052318672</v>
      </c>
      <c r="D149" s="12">
        <f t="shared" si="13"/>
        <v>3.9436619718309864</v>
      </c>
      <c r="E149" s="12">
        <f t="shared" si="14"/>
        <v>7.2499999999999995E-2</v>
      </c>
    </row>
    <row r="150" spans="1:5">
      <c r="A150">
        <v>142</v>
      </c>
      <c r="B150">
        <f t="shared" si="16"/>
        <v>5.64</v>
      </c>
      <c r="C150" s="12">
        <f t="shared" si="15"/>
        <v>3.0036434194678145</v>
      </c>
      <c r="D150" s="12">
        <f t="shared" si="13"/>
        <v>3.9634574841883343</v>
      </c>
      <c r="E150" s="12">
        <f t="shared" si="14"/>
        <v>7.2124999999999995E-2</v>
      </c>
    </row>
    <row r="151" spans="1:5">
      <c r="A151">
        <v>143</v>
      </c>
      <c r="B151">
        <f t="shared" si="16"/>
        <v>5.68</v>
      </c>
      <c r="C151" s="12">
        <f t="shared" si="15"/>
        <v>3.0351224368391017</v>
      </c>
      <c r="D151" s="12">
        <f t="shared" si="13"/>
        <v>3.9831697054698458</v>
      </c>
      <c r="E151" s="12">
        <f t="shared" si="14"/>
        <v>7.1750000000000008E-2</v>
      </c>
    </row>
    <row r="152" spans="1:5">
      <c r="A152">
        <v>144</v>
      </c>
      <c r="B152">
        <f t="shared" si="16"/>
        <v>5.72</v>
      </c>
      <c r="C152" s="12">
        <f t="shared" si="15"/>
        <v>3.0670989231415682</v>
      </c>
      <c r="D152" s="12">
        <f t="shared" si="13"/>
        <v>4.0027991602519242</v>
      </c>
      <c r="E152" s="12">
        <f t="shared" si="14"/>
        <v>7.1374999999999994E-2</v>
      </c>
    </row>
    <row r="153" spans="1:5">
      <c r="A153">
        <v>145</v>
      </c>
      <c r="B153">
        <f t="shared" si="16"/>
        <v>5.76</v>
      </c>
      <c r="C153" s="12">
        <f t="shared" si="15"/>
        <v>3.0995834159888909</v>
      </c>
      <c r="D153" s="12">
        <f t="shared" si="13"/>
        <v>4.022346368715084</v>
      </c>
      <c r="E153" s="12">
        <f t="shared" si="14"/>
        <v>7.1000000000000008E-2</v>
      </c>
    </row>
    <row r="154" spans="1:5">
      <c r="A154">
        <v>146</v>
      </c>
      <c r="B154">
        <f t="shared" si="16"/>
        <v>5.8</v>
      </c>
      <c r="C154" s="12">
        <f t="shared" si="15"/>
        <v>3.132586733495184</v>
      </c>
      <c r="D154" s="12">
        <f t="shared" si="13"/>
        <v>4.0418118466898951</v>
      </c>
      <c r="E154" s="12">
        <f t="shared" si="14"/>
        <v>7.0624999999999993E-2</v>
      </c>
    </row>
    <row r="155" spans="1:5">
      <c r="A155">
        <v>147</v>
      </c>
      <c r="B155">
        <f t="shared" si="16"/>
        <v>5.84</v>
      </c>
      <c r="C155" s="12">
        <f t="shared" si="15"/>
        <v>3.1661199832828859</v>
      </c>
      <c r="D155" s="12">
        <f t="shared" si="13"/>
        <v>4.0611961057023649</v>
      </c>
      <c r="E155" s="12">
        <f t="shared" si="14"/>
        <v>7.0250000000000007E-2</v>
      </c>
    </row>
    <row r="156" spans="1:5">
      <c r="A156">
        <v>148</v>
      </c>
      <c r="B156">
        <f t="shared" si="16"/>
        <v>5.88</v>
      </c>
      <c r="C156" s="12">
        <f t="shared" si="15"/>
        <v>3.200194571829968</v>
      </c>
      <c r="D156" s="12">
        <f t="shared" si="13"/>
        <v>4.0804996530187365</v>
      </c>
      <c r="E156" s="12">
        <f t="shared" si="14"/>
        <v>6.9874999999999993E-2</v>
      </c>
    </row>
    <row r="157" spans="1:5">
      <c r="A157">
        <v>149</v>
      </c>
      <c r="B157">
        <f t="shared" si="16"/>
        <v>5.92</v>
      </c>
      <c r="C157" s="12">
        <f t="shared" si="15"/>
        <v>3.2348222141711087</v>
      </c>
      <c r="D157" s="12">
        <f t="shared" si="13"/>
        <v>4.0997229916897506</v>
      </c>
      <c r="E157" s="12">
        <f t="shared" si="14"/>
        <v>6.9500000000000006E-2</v>
      </c>
    </row>
    <row r="158" spans="1:5">
      <c r="A158">
        <v>150</v>
      </c>
      <c r="B158">
        <f t="shared" si="16"/>
        <v>5.96</v>
      </c>
      <c r="C158" s="12">
        <f t="shared" si="15"/>
        <v>3.2700149439682948</v>
      </c>
      <c r="D158" s="12">
        <f t="shared" si="13"/>
        <v>4.118866620594333</v>
      </c>
      <c r="E158" s="12">
        <f t="shared" si="14"/>
        <v>6.9124999999999992E-2</v>
      </c>
    </row>
    <row r="159" spans="1:5">
      <c r="A159">
        <v>151</v>
      </c>
      <c r="B159">
        <f t="shared" si="16"/>
        <v>6</v>
      </c>
      <c r="C159" s="12">
        <f t="shared" si="15"/>
        <v>3.3057851239669418</v>
      </c>
      <c r="D159" s="12">
        <f t="shared" si="13"/>
        <v>4.1379310344827589</v>
      </c>
      <c r="E159" s="12">
        <f t="shared" si="14"/>
        <v>6.8750000000000006E-2</v>
      </c>
    </row>
    <row r="160" spans="1:5">
      <c r="A160">
        <v>152</v>
      </c>
      <c r="B160">
        <f t="shared" si="16"/>
        <v>6.04</v>
      </c>
      <c r="C160" s="12">
        <f t="shared" si="15"/>
        <v>3.3421454568545723</v>
      </c>
      <c r="D160" s="12">
        <f t="shared" si="13"/>
        <v>4.156916724019271</v>
      </c>
      <c r="E160" s="12">
        <f t="shared" si="14"/>
        <v>6.8375000000000005E-2</v>
      </c>
    </row>
    <row r="161" spans="1:5">
      <c r="A161">
        <v>153</v>
      </c>
      <c r="B161">
        <f t="shared" si="16"/>
        <v>6.08</v>
      </c>
      <c r="C161" s="12">
        <f t="shared" si="15"/>
        <v>3.379108996539792</v>
      </c>
      <c r="D161" s="12">
        <f t="shared" si="13"/>
        <v>4.1758241758241761</v>
      </c>
      <c r="E161" s="12">
        <f t="shared" si="14"/>
        <v>6.8000000000000005E-2</v>
      </c>
    </row>
    <row r="162" spans="1:5">
      <c r="A162">
        <v>154</v>
      </c>
      <c r="B162">
        <f t="shared" si="16"/>
        <v>6.12</v>
      </c>
      <c r="C162" s="12">
        <f t="shared" si="15"/>
        <v>3.4166891598703018</v>
      </c>
      <c r="D162" s="12">
        <f t="shared" si="13"/>
        <v>4.1946538725154214</v>
      </c>
      <c r="E162" s="12">
        <f t="shared" si="14"/>
        <v>6.7625000000000005E-2</v>
      </c>
    </row>
    <row r="163" spans="1:5">
      <c r="A163">
        <v>155</v>
      </c>
      <c r="B163">
        <f t="shared" si="16"/>
        <v>6.16</v>
      </c>
      <c r="C163" s="12">
        <f t="shared" si="15"/>
        <v>3.4548997388095799</v>
      </c>
      <c r="D163" s="12">
        <f t="shared" si="13"/>
        <v>4.2134062927496583</v>
      </c>
      <c r="E163" s="12">
        <f t="shared" si="14"/>
        <v>6.7250000000000004E-2</v>
      </c>
    </row>
    <row r="164" spans="1:5">
      <c r="A164">
        <v>156</v>
      </c>
      <c r="B164">
        <f t="shared" si="16"/>
        <v>6.2</v>
      </c>
      <c r="C164" s="12">
        <f t="shared" si="15"/>
        <v>3.4937549130928467</v>
      </c>
      <c r="D164" s="12">
        <f t="shared" si="13"/>
        <v>4.2320819112627994</v>
      </c>
      <c r="E164" s="12">
        <f t="shared" si="14"/>
        <v>6.6875000000000004E-2</v>
      </c>
    </row>
    <row r="165" spans="1:5">
      <c r="A165">
        <v>157</v>
      </c>
      <c r="B165">
        <f t="shared" si="16"/>
        <v>6.24</v>
      </c>
      <c r="C165" s="12">
        <f t="shared" si="15"/>
        <v>3.5332692633840241</v>
      </c>
      <c r="D165" s="12">
        <f t="shared" si="13"/>
        <v>4.2506811989100823</v>
      </c>
      <c r="E165" s="12">
        <f t="shared" si="14"/>
        <v>6.6500000000000004E-2</v>
      </c>
    </row>
    <row r="166" spans="1:5">
      <c r="A166">
        <v>158</v>
      </c>
      <c r="B166">
        <f t="shared" si="16"/>
        <v>6.28</v>
      </c>
      <c r="C166" s="12">
        <f t="shared" si="15"/>
        <v>3.5734577849564566</v>
      </c>
      <c r="D166" s="12">
        <f t="shared" si="13"/>
        <v>4.2692046227056419</v>
      </c>
      <c r="E166" s="12">
        <f t="shared" si="14"/>
        <v>6.6125000000000003E-2</v>
      </c>
    </row>
    <row r="167" spans="1:5">
      <c r="A167">
        <v>159</v>
      </c>
      <c r="B167">
        <f t="shared" si="16"/>
        <v>6.32</v>
      </c>
      <c r="C167" s="12">
        <f t="shared" si="15"/>
        <v>3.6143359019213803</v>
      </c>
      <c r="D167" s="12">
        <f t="shared" si="13"/>
        <v>4.2876526458616011</v>
      </c>
      <c r="E167" s="12">
        <f t="shared" si="14"/>
        <v>6.5750000000000003E-2</v>
      </c>
    </row>
    <row r="168" spans="1:5">
      <c r="A168">
        <v>160</v>
      </c>
      <c r="B168">
        <f t="shared" si="16"/>
        <v>6.36</v>
      </c>
      <c r="C168" s="12">
        <f t="shared" si="15"/>
        <v>3.6559194820293275</v>
      </c>
      <c r="D168" s="12">
        <f t="shared" si="13"/>
        <v>4.3060257278266763</v>
      </c>
      <c r="E168" s="12">
        <f t="shared" si="14"/>
        <v>6.5375000000000003E-2</v>
      </c>
    </row>
    <row r="169" spans="1:5">
      <c r="A169">
        <v>161</v>
      </c>
      <c r="B169">
        <f t="shared" si="16"/>
        <v>6.4</v>
      </c>
      <c r="C169" s="12">
        <f t="shared" si="15"/>
        <v>3.698224852071005</v>
      </c>
      <c r="D169" s="12">
        <f t="shared" si="13"/>
        <v>4.3243243243243246</v>
      </c>
      <c r="E169" s="12">
        <f t="shared" si="14"/>
        <v>6.5000000000000002E-2</v>
      </c>
    </row>
    <row r="170" spans="1:5">
      <c r="A170">
        <v>162</v>
      </c>
      <c r="B170">
        <f t="shared" si="16"/>
        <v>6.44</v>
      </c>
      <c r="C170" s="12">
        <f t="shared" si="15"/>
        <v>3.7412688139055472</v>
      </c>
      <c r="D170" s="12">
        <f t="shared" si="13"/>
        <v>4.342548887390425</v>
      </c>
      <c r="E170" s="12">
        <f t="shared" si="14"/>
        <v>6.4625000000000002E-2</v>
      </c>
    </row>
    <row r="171" spans="1:5">
      <c r="A171">
        <v>163</v>
      </c>
      <c r="B171">
        <f t="shared" si="16"/>
        <v>6.48</v>
      </c>
      <c r="C171" s="12">
        <f t="shared" si="15"/>
        <v>3.7850686611455129</v>
      </c>
      <c r="D171" s="12">
        <f t="shared" si="13"/>
        <v>4.3606998654104983</v>
      </c>
      <c r="E171" s="12">
        <f t="shared" si="14"/>
        <v>6.4250000000000002E-2</v>
      </c>
    </row>
    <row r="172" spans="1:5">
      <c r="A172">
        <v>164</v>
      </c>
      <c r="B172">
        <f t="shared" si="16"/>
        <v>6.5200000000000005</v>
      </c>
      <c r="C172" s="12">
        <f t="shared" si="15"/>
        <v>3.8296421965295777</v>
      </c>
      <c r="D172" s="12">
        <f t="shared" si="13"/>
        <v>4.3787777031564818</v>
      </c>
      <c r="E172" s="12">
        <f t="shared" si="14"/>
        <v>6.3875000000000001E-2</v>
      </c>
    </row>
    <row r="173" spans="1:5">
      <c r="A173">
        <v>165</v>
      </c>
      <c r="B173">
        <f t="shared" si="16"/>
        <v>6.5600000000000005</v>
      </c>
      <c r="C173" s="12">
        <f t="shared" si="15"/>
        <v>3.8750077500155005</v>
      </c>
      <c r="D173" s="12">
        <f t="shared" si="13"/>
        <v>4.3967828418230566</v>
      </c>
      <c r="E173" s="12">
        <f t="shared" si="14"/>
        <v>6.3500000000000001E-2</v>
      </c>
    </row>
    <row r="174" spans="1:5">
      <c r="A174">
        <v>166</v>
      </c>
      <c r="B174">
        <f t="shared" si="16"/>
        <v>6.6000000000000005</v>
      </c>
      <c r="C174" s="12">
        <f t="shared" si="15"/>
        <v>3.9211841976276833</v>
      </c>
      <c r="D174" s="12">
        <f t="shared" ref="D174:D203" si="17">B174*C$4/(C$4-B174*(C$6-1))</f>
        <v>4.4147157190635449</v>
      </c>
      <c r="E174" s="12">
        <f t="shared" ref="E174:E203" si="18">C$2/SQRT(C174)</f>
        <v>6.3125000000000001E-2</v>
      </c>
    </row>
    <row r="175" spans="1:5">
      <c r="A175">
        <v>167</v>
      </c>
      <c r="B175">
        <f t="shared" si="16"/>
        <v>6.6400000000000006</v>
      </c>
      <c r="C175" s="12">
        <f t="shared" si="15"/>
        <v>3.968190981095538</v>
      </c>
      <c r="D175" s="12">
        <f t="shared" si="17"/>
        <v>4.4325767690253679</v>
      </c>
      <c r="E175" s="12">
        <f t="shared" si="18"/>
        <v>6.275E-2</v>
      </c>
    </row>
    <row r="176" spans="1:5">
      <c r="A176">
        <v>168</v>
      </c>
      <c r="B176">
        <f t="shared" si="16"/>
        <v>6.68</v>
      </c>
      <c r="C176" s="12">
        <f t="shared" si="15"/>
        <v>4.0160481283207687</v>
      </c>
      <c r="D176" s="12">
        <f t="shared" si="17"/>
        <v>4.450366422385077</v>
      </c>
      <c r="E176" s="12">
        <f t="shared" si="18"/>
        <v>6.2375000000000007E-2</v>
      </c>
    </row>
    <row r="177" spans="1:5">
      <c r="A177">
        <v>169</v>
      </c>
      <c r="B177">
        <f t="shared" si="16"/>
        <v>6.72</v>
      </c>
      <c r="C177" s="12">
        <f t="shared" si="15"/>
        <v>4.0647762747138394</v>
      </c>
      <c r="D177" s="12">
        <f t="shared" si="17"/>
        <v>4.4680851063829783</v>
      </c>
      <c r="E177" s="12">
        <f t="shared" si="18"/>
        <v>6.2E-2</v>
      </c>
    </row>
    <row r="178" spans="1:5">
      <c r="A178">
        <v>170</v>
      </c>
      <c r="B178">
        <f t="shared" si="16"/>
        <v>6.76</v>
      </c>
      <c r="C178" s="12">
        <f t="shared" si="15"/>
        <v>4.1143966854420304</v>
      </c>
      <c r="D178" s="12">
        <f t="shared" si="17"/>
        <v>4.4857332448573324</v>
      </c>
      <c r="E178" s="12">
        <f t="shared" si="18"/>
        <v>6.1624999999999999E-2</v>
      </c>
    </row>
    <row r="179" spans="1:5">
      <c r="A179">
        <v>171</v>
      </c>
      <c r="B179">
        <f t="shared" si="16"/>
        <v>6.8</v>
      </c>
      <c r="C179" s="12">
        <f t="shared" si="15"/>
        <v>4.1649312786339028</v>
      </c>
      <c r="D179" s="12">
        <f t="shared" si="17"/>
        <v>4.5033112582781456</v>
      </c>
      <c r="E179" s="12">
        <f t="shared" si="18"/>
        <v>6.1249999999999999E-2</v>
      </c>
    </row>
    <row r="180" spans="1:5">
      <c r="A180">
        <v>172</v>
      </c>
      <c r="B180">
        <f t="shared" si="16"/>
        <v>6.84</v>
      </c>
      <c r="C180" s="12">
        <f t="shared" si="15"/>
        <v>4.2164026495874261</v>
      </c>
      <c r="D180" s="12">
        <f t="shared" si="17"/>
        <v>4.5208195637805684</v>
      </c>
      <c r="E180" s="12">
        <f t="shared" si="18"/>
        <v>6.0874999999999992E-2</v>
      </c>
    </row>
    <row r="181" spans="1:5">
      <c r="A181">
        <v>173</v>
      </c>
      <c r="B181">
        <f t="shared" si="16"/>
        <v>6.88</v>
      </c>
      <c r="C181" s="12">
        <f t="shared" si="15"/>
        <v>4.2688340960316928</v>
      </c>
      <c r="D181" s="12">
        <f t="shared" si="17"/>
        <v>4.5382585751978892</v>
      </c>
      <c r="E181" s="12">
        <f t="shared" si="18"/>
        <v>6.0499999999999991E-2</v>
      </c>
    </row>
    <row r="182" spans="1:5">
      <c r="A182">
        <v>174</v>
      </c>
      <c r="B182">
        <f t="shared" si="16"/>
        <v>6.92</v>
      </c>
      <c r="C182" s="12">
        <f t="shared" si="15"/>
        <v>4.322249644494967</v>
      </c>
      <c r="D182" s="12">
        <f t="shared" si="17"/>
        <v>4.5556287030941407</v>
      </c>
      <c r="E182" s="12">
        <f t="shared" si="18"/>
        <v>6.0124999999999998E-2</v>
      </c>
    </row>
    <row r="183" spans="1:5">
      <c r="A183">
        <v>175</v>
      </c>
      <c r="B183">
        <f t="shared" si="16"/>
        <v>6.96</v>
      </c>
      <c r="C183" s="12">
        <f t="shared" si="15"/>
        <v>4.376674077834771</v>
      </c>
      <c r="D183" s="12">
        <f t="shared" si="17"/>
        <v>4.5729303547963207</v>
      </c>
      <c r="E183" s="12">
        <f t="shared" si="18"/>
        <v>5.9750000000000004E-2</v>
      </c>
    </row>
    <row r="184" spans="1:5">
      <c r="A184">
        <v>176</v>
      </c>
      <c r="B184">
        <f t="shared" si="16"/>
        <v>7</v>
      </c>
      <c r="C184" s="12">
        <f t="shared" si="15"/>
        <v>4.4321329639889191</v>
      </c>
      <c r="D184" s="12">
        <f t="shared" si="17"/>
        <v>4.5901639344262302</v>
      </c>
      <c r="E184" s="12">
        <f t="shared" si="18"/>
        <v>5.9375000000000004E-2</v>
      </c>
    </row>
    <row r="185" spans="1:5">
      <c r="A185">
        <v>177</v>
      </c>
      <c r="B185">
        <f t="shared" si="16"/>
        <v>7.04</v>
      </c>
      <c r="C185" s="12">
        <f t="shared" si="15"/>
        <v>4.4886526860097682</v>
      </c>
      <c r="D185" s="12">
        <f t="shared" si="17"/>
        <v>4.6073298429319367</v>
      </c>
      <c r="E185" s="12">
        <f t="shared" si="18"/>
        <v>5.8999999999999997E-2</v>
      </c>
    </row>
    <row r="186" spans="1:5">
      <c r="A186">
        <v>178</v>
      </c>
      <c r="B186">
        <f t="shared" si="16"/>
        <v>7.08</v>
      </c>
      <c r="C186" s="12">
        <f t="shared" si="15"/>
        <v>4.5462604734475658</v>
      </c>
      <c r="D186" s="12">
        <f t="shared" si="17"/>
        <v>4.624428478118876</v>
      </c>
      <c r="E186" s="12">
        <f t="shared" si="18"/>
        <v>5.8624999999999997E-2</v>
      </c>
    </row>
    <row r="187" spans="1:5">
      <c r="A187">
        <v>179</v>
      </c>
      <c r="B187">
        <f t="shared" si="16"/>
        <v>7.12</v>
      </c>
      <c r="C187" s="12">
        <f t="shared" si="15"/>
        <v>4.6049844351526108</v>
      </c>
      <c r="D187" s="12">
        <f t="shared" si="17"/>
        <v>4.641460234680574</v>
      </c>
      <c r="E187" s="12">
        <f t="shared" si="18"/>
        <v>5.8249999999999989E-2</v>
      </c>
    </row>
    <row r="188" spans="1:5">
      <c r="A188">
        <v>180</v>
      </c>
      <c r="B188">
        <f t="shared" si="16"/>
        <v>7.16</v>
      </c>
      <c r="C188" s="12">
        <f t="shared" si="15"/>
        <v>4.6648535935699673</v>
      </c>
      <c r="D188" s="12">
        <f t="shared" si="17"/>
        <v>4.6584255042290179</v>
      </c>
      <c r="E188" s="12">
        <f t="shared" si="18"/>
        <v>5.7874999999999996E-2</v>
      </c>
    </row>
    <row r="189" spans="1:5">
      <c r="A189">
        <v>181</v>
      </c>
      <c r="B189">
        <f t="shared" si="16"/>
        <v>7.2</v>
      </c>
      <c r="C189" s="12">
        <f t="shared" si="15"/>
        <v>4.7258979206049165</v>
      </c>
      <c r="D189" s="12">
        <f t="shared" si="17"/>
        <v>4.6753246753246751</v>
      </c>
      <c r="E189" s="12">
        <f t="shared" si="18"/>
        <v>5.7499999999999989E-2</v>
      </c>
    </row>
    <row r="190" spans="1:5">
      <c r="A190">
        <v>182</v>
      </c>
      <c r="B190">
        <f t="shared" si="16"/>
        <v>7.24</v>
      </c>
      <c r="C190" s="12">
        <f t="shared" si="15"/>
        <v>4.7881483751418497</v>
      </c>
      <c r="D190" s="12">
        <f t="shared" si="17"/>
        <v>4.6921581335061564</v>
      </c>
      <c r="E190" s="12">
        <f t="shared" si="18"/>
        <v>5.7124999999999995E-2</v>
      </c>
    </row>
    <row r="191" spans="1:5">
      <c r="A191">
        <v>183</v>
      </c>
      <c r="B191">
        <f t="shared" si="16"/>
        <v>7.28</v>
      </c>
      <c r="C191" s="12">
        <f t="shared" si="15"/>
        <v>4.8516369423043342</v>
      </c>
      <c r="D191" s="12">
        <f t="shared" si="17"/>
        <v>4.708926261319534</v>
      </c>
      <c r="E191" s="12">
        <f t="shared" si="18"/>
        <v>5.6749999999999995E-2</v>
      </c>
    </row>
    <row r="192" spans="1:5">
      <c r="A192">
        <v>184</v>
      </c>
      <c r="B192">
        <f t="shared" si="16"/>
        <v>7.32</v>
      </c>
      <c r="C192" s="12">
        <f t="shared" si="15"/>
        <v>4.9163966745492909</v>
      </c>
      <c r="D192" s="12">
        <f t="shared" si="17"/>
        <v>4.7256294383473216</v>
      </c>
      <c r="E192" s="12">
        <f t="shared" si="18"/>
        <v>5.6374999999999988E-2</v>
      </c>
    </row>
    <row r="193" spans="1:5">
      <c r="A193">
        <v>185</v>
      </c>
      <c r="B193">
        <f t="shared" si="16"/>
        <v>7.36</v>
      </c>
      <c r="C193" s="12">
        <f t="shared" si="15"/>
        <v>4.982461734693878</v>
      </c>
      <c r="D193" s="12">
        <f t="shared" si="17"/>
        <v>4.7422680412371134</v>
      </c>
      <c r="E193" s="12">
        <f t="shared" si="18"/>
        <v>5.6000000000000001E-2</v>
      </c>
    </row>
    <row r="194" spans="1:5">
      <c r="A194">
        <v>186</v>
      </c>
      <c r="B194">
        <f t="shared" si="16"/>
        <v>7.4</v>
      </c>
      <c r="C194" s="12">
        <f t="shared" si="15"/>
        <v>5.0498674409796749</v>
      </c>
      <c r="D194" s="12">
        <f t="shared" si="17"/>
        <v>4.7588424437299031</v>
      </c>
      <c r="E194" s="12">
        <f t="shared" si="18"/>
        <v>5.5624999999999994E-2</v>
      </c>
    </row>
    <row r="195" spans="1:5">
      <c r="A195">
        <v>187</v>
      </c>
      <c r="B195">
        <f t="shared" si="16"/>
        <v>7.44</v>
      </c>
      <c r="C195" s="12">
        <f t="shared" si="15"/>
        <v>5.118650314285131</v>
      </c>
      <c r="D195" s="12">
        <f t="shared" si="17"/>
        <v>4.7753530166880616</v>
      </c>
      <c r="E195" s="12">
        <f t="shared" si="18"/>
        <v>5.5249999999999994E-2</v>
      </c>
    </row>
    <row r="196" spans="1:5">
      <c r="A196">
        <v>188</v>
      </c>
      <c r="B196">
        <f t="shared" si="16"/>
        <v>7.48</v>
      </c>
      <c r="C196" s="12">
        <f t="shared" si="15"/>
        <v>5.1888481276041549</v>
      </c>
      <c r="D196" s="12">
        <f t="shared" si="17"/>
        <v>4.7918001281229987</v>
      </c>
      <c r="E196" s="12">
        <f t="shared" si="18"/>
        <v>5.4874999999999993E-2</v>
      </c>
    </row>
    <row r="197" spans="1:5">
      <c r="A197">
        <v>189</v>
      </c>
      <c r="B197">
        <f t="shared" si="16"/>
        <v>7.5200000000000005</v>
      </c>
      <c r="C197" s="12">
        <f t="shared" si="15"/>
        <v>5.2604999579160028</v>
      </c>
      <c r="D197" s="12">
        <f t="shared" si="17"/>
        <v>4.8081841432225065</v>
      </c>
      <c r="E197" s="12">
        <f t="shared" si="18"/>
        <v>5.4499999999999986E-2</v>
      </c>
    </row>
    <row r="198" spans="1:5">
      <c r="A198">
        <v>190</v>
      </c>
      <c r="B198">
        <f t="shared" si="16"/>
        <v>7.5600000000000005</v>
      </c>
      <c r="C198" s="12">
        <f t="shared" si="15"/>
        <v>5.3336462405794487</v>
      </c>
      <c r="D198" s="12">
        <f t="shared" si="17"/>
        <v>4.8245054243777918</v>
      </c>
      <c r="E198" s="12">
        <f t="shared" si="18"/>
        <v>5.4124999999999993E-2</v>
      </c>
    </row>
    <row r="199" spans="1:5">
      <c r="A199">
        <v>191</v>
      </c>
      <c r="B199">
        <f t="shared" si="16"/>
        <v>7.6000000000000005</v>
      </c>
      <c r="C199" s="12">
        <f t="shared" si="15"/>
        <v>5.408328826392645</v>
      </c>
      <c r="D199" s="12">
        <f t="shared" si="17"/>
        <v>4.8407643312101909</v>
      </c>
      <c r="E199" s="12">
        <f t="shared" si="18"/>
        <v>5.3749999999999999E-2</v>
      </c>
    </row>
    <row r="200" spans="1:5">
      <c r="A200">
        <v>192</v>
      </c>
      <c r="B200">
        <f t="shared" si="16"/>
        <v>7.6400000000000006</v>
      </c>
      <c r="C200" s="12">
        <f t="shared" si="15"/>
        <v>5.4845910414689945</v>
      </c>
      <c r="D200" s="12">
        <f t="shared" si="17"/>
        <v>4.8569612205975847</v>
      </c>
      <c r="E200" s="12">
        <f t="shared" si="18"/>
        <v>5.3374999999999992E-2</v>
      </c>
    </row>
    <row r="201" spans="1:5">
      <c r="A201">
        <v>193</v>
      </c>
      <c r="B201">
        <f t="shared" si="16"/>
        <v>7.68</v>
      </c>
      <c r="C201" s="12">
        <f t="shared" si="15"/>
        <v>5.5624777500889984</v>
      </c>
      <c r="D201" s="12">
        <f t="shared" si="17"/>
        <v>4.8730964467005071</v>
      </c>
      <c r="E201" s="12">
        <f t="shared" si="18"/>
        <v>5.3000000000000005E-2</v>
      </c>
    </row>
    <row r="202" spans="1:5">
      <c r="A202">
        <v>194</v>
      </c>
      <c r="B202">
        <f t="shared" si="16"/>
        <v>7.72</v>
      </c>
      <c r="C202" s="12">
        <f t="shared" ref="C202:C208" si="19">(1/(1+(C$6-1)*B202/C$4))^2</f>
        <v>5.6420354206983712</v>
      </c>
      <c r="D202" s="12">
        <f t="shared" si="17"/>
        <v>4.8891703609879666</v>
      </c>
      <c r="E202" s="12">
        <f t="shared" si="18"/>
        <v>5.2625000000000005E-2</v>
      </c>
    </row>
    <row r="203" spans="1:5">
      <c r="A203">
        <v>195</v>
      </c>
      <c r="B203">
        <f t="shared" si="16"/>
        <v>7.76</v>
      </c>
      <c r="C203" s="12">
        <f t="shared" si="19"/>
        <v>5.7233121952336239</v>
      </c>
      <c r="D203" s="12">
        <f t="shared" si="17"/>
        <v>4.9051833122629587</v>
      </c>
      <c r="E203" s="12">
        <f t="shared" si="18"/>
        <v>5.2250000000000012E-2</v>
      </c>
    </row>
    <row r="204" spans="1:5">
      <c r="A204">
        <v>196</v>
      </c>
      <c r="B204">
        <f t="shared" si="16"/>
        <v>7.8</v>
      </c>
      <c r="C204" s="12">
        <f t="shared" si="19"/>
        <v>5.8063579619683541</v>
      </c>
      <c r="D204" s="12">
        <f>B204*C$4/(C$4-B204*(C$6-1))</f>
        <v>4.9211356466876968</v>
      </c>
      <c r="E204" s="12">
        <f>C$2/SQRT(C204)</f>
        <v>5.1875000000000004E-2</v>
      </c>
    </row>
    <row r="205" spans="1:5">
      <c r="A205">
        <v>197</v>
      </c>
      <c r="B205">
        <f t="shared" si="16"/>
        <v>7.84</v>
      </c>
      <c r="C205" s="12">
        <f t="shared" si="19"/>
        <v>5.8912244320859637</v>
      </c>
      <c r="D205" s="12">
        <f>B205*C$4/(C$4-B205*(C$6-1))</f>
        <v>4.9370277078085643</v>
      </c>
      <c r="E205" s="12">
        <f>C$2/SQRT(C205)</f>
        <v>5.1500000000000004E-2</v>
      </c>
    </row>
    <row r="206" spans="1:5">
      <c r="A206">
        <v>198</v>
      </c>
      <c r="B206">
        <f t="shared" si="16"/>
        <v>7.88</v>
      </c>
      <c r="C206" s="12">
        <f t="shared" si="19"/>
        <v>5.9779652201983478</v>
      </c>
      <c r="D206" s="12">
        <f>B206*C$4/(C$4-B206*(C$6-1))</f>
        <v>4.9528598365807666</v>
      </c>
      <c r="E206" s="12">
        <f>C$2/SQRT(C206)</f>
        <v>5.1125000000000004E-2</v>
      </c>
    </row>
    <row r="207" spans="1:5">
      <c r="A207">
        <v>199</v>
      </c>
      <c r="B207">
        <f>C$4/200*(ROW()-9)</f>
        <v>7.92</v>
      </c>
      <c r="C207" s="12">
        <f t="shared" si="19"/>
        <v>6.0666359290446241</v>
      </c>
      <c r="D207" s="12">
        <f>B207*C$4/(C$4-B207*(C$6-1))</f>
        <v>4.9686323713927232</v>
      </c>
      <c r="E207" s="12">
        <f>C$2/SQRT(C207)</f>
        <v>5.075000000000001E-2</v>
      </c>
    </row>
    <row r="208" spans="1:5">
      <c r="A208">
        <v>200</v>
      </c>
      <c r="B208">
        <f>C$4/200*(ROW()-9)</f>
        <v>7.96</v>
      </c>
      <c r="C208" s="12">
        <f t="shared" si="19"/>
        <v>6.1572942386197802</v>
      </c>
      <c r="D208" s="12">
        <f>B208*C$4/(C$4-B208*(C$6-1))</f>
        <v>4.9843456480901693</v>
      </c>
      <c r="E208" s="12">
        <f>C$2/SQRT(C208)</f>
        <v>5.0375000000000003E-2</v>
      </c>
    </row>
    <row r="209" spans="3:5">
      <c r="C209" s="12"/>
      <c r="D209" s="12"/>
      <c r="E209" s="12"/>
    </row>
  </sheetData>
  <phoneticPr fontId="2" type="noConversion"/>
  <conditionalFormatting sqref="C7">
    <cfRule type="cellIs" dxfId="1" priority="1" stopIfTrue="1" operator="greaterThan">
      <formula>0.35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67747" r:id="rId4" name="Image1">
          <controlPr defaultSize="0" autoLine="0" r:id="rId5">
            <anchor moveWithCells="1">
              <from>
                <xdr:col>6</xdr:col>
                <xdr:colOff>9525</xdr:colOff>
                <xdr:row>33</xdr:row>
                <xdr:rowOff>19050</xdr:rowOff>
              </from>
              <to>
                <xdr:col>186</xdr:col>
                <xdr:colOff>419100</xdr:colOff>
                <xdr:row>49</xdr:row>
                <xdr:rowOff>0</xdr:rowOff>
              </to>
            </anchor>
          </controlPr>
        </control>
      </mc:Choice>
      <mc:Fallback>
        <control shapeId="2367747" r:id="rId4" name="Image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386"/>
  <sheetViews>
    <sheetView workbookViewId="0">
      <selection activeCell="N2" sqref="N2"/>
    </sheetView>
  </sheetViews>
  <sheetFormatPr defaultRowHeight="12.75"/>
  <cols>
    <col min="2" max="2" width="14.85546875" bestFit="1" customWidth="1"/>
    <col min="3" max="3" width="9.28515625" customWidth="1"/>
    <col min="4" max="5" width="13.140625" customWidth="1"/>
    <col min="6" max="6" width="13" customWidth="1"/>
    <col min="10" max="10" width="12" bestFit="1" customWidth="1"/>
    <col min="11" max="11" width="10.140625" customWidth="1"/>
    <col min="14" max="14" width="9" customWidth="1"/>
    <col min="15" max="15" width="10.7109375" customWidth="1"/>
    <col min="16" max="16" width="8.140625" customWidth="1"/>
    <col min="17" max="17" width="8.85546875" customWidth="1"/>
    <col min="19" max="19" width="8.5703125" customWidth="1"/>
    <col min="20" max="20" width="8.140625" customWidth="1"/>
  </cols>
  <sheetData>
    <row r="1" spans="1:25">
      <c r="B1" t="s">
        <v>1701</v>
      </c>
      <c r="C1" s="8">
        <f>Control!D23+Control!D20</f>
        <v>220</v>
      </c>
      <c r="D1" t="s">
        <v>2106</v>
      </c>
      <c r="E1">
        <f>Control!H4</f>
        <v>0</v>
      </c>
      <c r="F1" t="s">
        <v>114</v>
      </c>
      <c r="G1" t="s">
        <v>2107</v>
      </c>
      <c r="H1">
        <f>Control!$M$4</f>
        <v>0.05</v>
      </c>
      <c r="I1" t="s">
        <v>114</v>
      </c>
      <c r="J1" s="180" t="s">
        <v>1945</v>
      </c>
      <c r="K1" s="181" t="b">
        <f>NOT(ISERR(SEARCH(J1,N$2)))</f>
        <v>0</v>
      </c>
      <c r="L1" t="s">
        <v>4652</v>
      </c>
      <c r="M1" s="180"/>
      <c r="N1" s="180" t="s">
        <v>1946</v>
      </c>
      <c r="O1" s="180"/>
      <c r="P1" s="181"/>
      <c r="Q1" s="181"/>
      <c r="R1" s="181"/>
      <c r="S1" s="181"/>
      <c r="T1" s="181"/>
      <c r="U1" s="181"/>
      <c r="V1" s="181"/>
      <c r="W1" s="181"/>
      <c r="X1" s="181"/>
      <c r="Y1" s="181"/>
    </row>
    <row r="2" spans="1:25">
      <c r="D2" t="s">
        <v>2180</v>
      </c>
      <c r="H2" t="s">
        <v>2179</v>
      </c>
      <c r="J2" s="180" t="s">
        <v>1947</v>
      </c>
      <c r="K2" s="181" t="b">
        <f>NOT(ISERR(SEARCH(J2,N$2)))</f>
        <v>0</v>
      </c>
      <c r="L2" t="s">
        <v>4653</v>
      </c>
      <c r="M2" s="184"/>
      <c r="N2" s="286"/>
      <c r="O2" s="185"/>
      <c r="P2" s="186"/>
      <c r="Q2" s="187"/>
      <c r="R2" s="187"/>
      <c r="S2" s="187"/>
      <c r="T2" s="183"/>
      <c r="U2" s="188"/>
      <c r="V2" s="188"/>
      <c r="W2" s="189"/>
      <c r="X2" s="188"/>
      <c r="Y2" s="188"/>
    </row>
    <row r="3" spans="1:25">
      <c r="E3" s="6">
        <f>Control!$J$5/1000</f>
        <v>0.08</v>
      </c>
      <c r="J3" s="180" t="s">
        <v>1948</v>
      </c>
      <c r="K3" s="181" t="b">
        <f>NOT(ISERR(SEARCH(J3,N$2)))</f>
        <v>0</v>
      </c>
      <c r="L3" s="183" t="s">
        <v>227</v>
      </c>
      <c r="M3" s="184" t="b">
        <f>IF(LEN(L1)&lt;7,FALSE,IF(OR(RIGHT(L1,1)="P",RIGHT(L1,2)="P+"),TRUE,IF(Control!L3=3,K2,FALSE)))</f>
        <v>1</v>
      </c>
      <c r="N3" s="184"/>
      <c r="O3" s="185"/>
      <c r="P3" s="186"/>
      <c r="Q3" s="187"/>
      <c r="R3" s="187"/>
      <c r="S3" s="187"/>
      <c r="T3" s="183"/>
      <c r="U3" s="188"/>
      <c r="V3" s="188"/>
      <c r="W3" s="189"/>
      <c r="X3" s="188"/>
      <c r="Y3" s="188"/>
    </row>
    <row r="4" spans="1:25">
      <c r="J4" s="180"/>
      <c r="K4" s="182"/>
      <c r="L4" s="299" t="s">
        <v>1523</v>
      </c>
      <c r="M4" s="183">
        <f>Control!L3</f>
        <v>1</v>
      </c>
      <c r="N4" s="184"/>
      <c r="O4" s="185"/>
      <c r="P4" s="186"/>
      <c r="Q4" s="187"/>
      <c r="R4" s="187"/>
      <c r="S4" s="187">
        <f>S13/IF(E1=0,H1,E1)</f>
        <v>214.41600000000054</v>
      </c>
      <c r="T4" s="183"/>
      <c r="U4" s="188"/>
      <c r="V4" s="188"/>
      <c r="W4" s="189"/>
      <c r="X4" s="188"/>
      <c r="Y4" s="188"/>
    </row>
    <row r="5" spans="1:25">
      <c r="B5" s="4">
        <f>Control!$G$8/1000</f>
        <v>0.125</v>
      </c>
      <c r="J5" s="180" t="s">
        <v>1520</v>
      </c>
      <c r="K5" s="182" t="s">
        <v>104</v>
      </c>
      <c r="L5" s="184" t="s">
        <v>1522</v>
      </c>
      <c r="M5" s="300" t="s">
        <v>1524</v>
      </c>
      <c r="N5" s="184"/>
      <c r="O5" s="185"/>
      <c r="P5" s="186"/>
      <c r="Q5" s="187"/>
      <c r="R5" s="187" t="s">
        <v>1498</v>
      </c>
      <c r="S5" s="187">
        <f ca="1">SUM(S6:S9)</f>
        <v>218.58988799999997</v>
      </c>
      <c r="T5" s="183"/>
      <c r="U5" s="188"/>
      <c r="V5" s="188"/>
      <c r="W5" s="190"/>
      <c r="X5" s="188"/>
      <c r="Y5" s="188"/>
    </row>
    <row r="6" spans="1:25">
      <c r="J6" s="180" t="s">
        <v>1519</v>
      </c>
      <c r="K6" s="182">
        <f>IF(Control!L3&lt;3,0,-3)+IF(Control!C27&lt;3,1,-Control!M12/2)</f>
        <v>1</v>
      </c>
      <c r="L6" s="184">
        <f>ABS(-9+CEILING(K6,SIGN(K6)*1))</f>
        <v>8</v>
      </c>
      <c r="M6" s="184">
        <f>IF($M$4=1,MIN(L6,13),IF($M$4=2,MIN(L6,26),L6))</f>
        <v>8</v>
      </c>
      <c r="N6" s="184"/>
      <c r="O6" s="185"/>
      <c r="P6" s="186"/>
      <c r="Q6" s="187"/>
      <c r="R6" s="187" t="s">
        <v>716</v>
      </c>
      <c r="S6" s="187">
        <f ca="1">S9/IF(E$1=0,IF(H$1=0,S$12,H$1),E$1)</f>
        <v>83.477759999999961</v>
      </c>
      <c r="T6" s="183"/>
      <c r="U6" s="188"/>
      <c r="V6" s="188"/>
      <c r="W6" s="190"/>
      <c r="X6" s="188"/>
      <c r="Y6" s="188"/>
    </row>
    <row r="7" spans="1:25">
      <c r="J7" s="180" t="s">
        <v>96</v>
      </c>
      <c r="K7" s="182">
        <f>IF(Control!L3&lt;3,0,-3)+IF(Control!C27&lt;3,-Control!M13,1)</f>
        <v>-10.655999999999999</v>
      </c>
      <c r="L7" s="184">
        <f>ABS(-9+CEILING(K7,SIGN(K7)*1))</f>
        <v>20</v>
      </c>
      <c r="M7" s="184">
        <f>IF($M$4=1,MIN(L7,13),IF($M$4=2,MIN(L7,26),L7))</f>
        <v>13</v>
      </c>
      <c r="N7" s="184"/>
      <c r="O7" s="185"/>
      <c r="P7" s="186"/>
      <c r="Q7" s="187"/>
      <c r="R7" s="187" t="s">
        <v>718</v>
      </c>
      <c r="S7" s="187">
        <f ca="1">S10/IF(E$1=0,IF(H$1=0,S$12,H$1),E$1)</f>
        <v>48.660480000000099</v>
      </c>
      <c r="T7" s="183"/>
      <c r="U7" s="188"/>
      <c r="V7" s="188"/>
      <c r="W7" s="190"/>
      <c r="X7" s="188"/>
      <c r="Y7" s="188"/>
    </row>
    <row r="8" spans="1:25" ht="13.5" thickBot="1">
      <c r="J8" s="180" t="s">
        <v>1521</v>
      </c>
      <c r="K8" s="182">
        <f>IF(Control!L3&lt;3,0,-3)+IF(Control!C27&lt;3,-1,Control!M12/2)</f>
        <v>-1</v>
      </c>
      <c r="L8" s="184">
        <f>K8</f>
        <v>-1</v>
      </c>
      <c r="M8" s="184">
        <f>L8</f>
        <v>-1</v>
      </c>
      <c r="N8" s="184"/>
      <c r="O8" s="185"/>
      <c r="P8" s="186"/>
      <c r="Q8" s="187"/>
      <c r="R8" s="187" t="s">
        <v>717</v>
      </c>
      <c r="S8" s="187">
        <f ca="1">S11/IF(E$1=0,IF(H$1=0,S$12,H$1),E$1)</f>
        <v>82.277759999999915</v>
      </c>
      <c r="T8" s="183"/>
      <c r="U8" s="188"/>
      <c r="V8" s="188"/>
      <c r="W8" s="190"/>
      <c r="X8" s="188"/>
      <c r="Y8" s="188"/>
    </row>
    <row r="9" spans="1:25">
      <c r="B9" s="18" t="s">
        <v>666</v>
      </c>
      <c r="C9" s="19">
        <f>ATAN((B5-E3)/2/D9)*180/PI()</f>
        <v>0.21485816603018221</v>
      </c>
      <c r="D9" s="3">
        <f>Control!$I$12</f>
        <v>6</v>
      </c>
      <c r="E9" s="7">
        <f>Control!$J$12</f>
        <v>6</v>
      </c>
      <c r="F9" s="5">
        <f>Control!$K$12</f>
        <v>6</v>
      </c>
      <c r="J9" s="180"/>
      <c r="K9" s="182"/>
      <c r="L9" s="183"/>
      <c r="M9" s="184"/>
      <c r="N9" s="184"/>
      <c r="O9" s="185"/>
      <c r="P9" s="186"/>
      <c r="Q9" s="187"/>
      <c r="R9" s="187" t="s">
        <v>1495</v>
      </c>
      <c r="S9" s="187">
        <f ca="1">SUM(OFFSET(S16,0,0,MATCH(D9,B16:B316,1)))</f>
        <v>4.173887999999998</v>
      </c>
      <c r="T9" s="183"/>
      <c r="U9" s="188"/>
      <c r="V9" s="188"/>
      <c r="W9" s="190"/>
      <c r="X9" s="188"/>
      <c r="Y9" s="188"/>
    </row>
    <row r="10" spans="1:25">
      <c r="B10" s="20" t="s">
        <v>669</v>
      </c>
      <c r="C10" s="21">
        <f>E3/B5</f>
        <v>0.64</v>
      </c>
      <c r="G10" t="s">
        <v>2115</v>
      </c>
      <c r="J10" s="180"/>
      <c r="K10" t="s">
        <v>2114</v>
      </c>
      <c r="M10" s="184"/>
      <c r="N10" s="184"/>
      <c r="O10" s="185"/>
      <c r="P10" s="186"/>
      <c r="Q10" s="187"/>
      <c r="R10" s="187" t="s">
        <v>1496</v>
      </c>
      <c r="S10" s="1">
        <f ca="1">SUM(OFFSET(S16,MATCH(D9,B16:B316,1),0,MATCH(D9+E9,B16:B316,1)-MATCH(D9,B16:B316,1)))</f>
        <v>2.433024000000005</v>
      </c>
      <c r="T10" s="183"/>
      <c r="U10" s="188"/>
      <c r="V10" s="188"/>
      <c r="W10" s="190"/>
      <c r="X10" s="188"/>
      <c r="Y10" s="188"/>
    </row>
    <row r="11" spans="1:25">
      <c r="B11" s="20" t="s">
        <v>672</v>
      </c>
      <c r="C11" s="22">
        <f>D9*(C10*C10+C10+1)/3</f>
        <v>4.0991999999999997</v>
      </c>
      <c r="D11" s="111" t="s">
        <v>139</v>
      </c>
      <c r="E11" s="112" t="s">
        <v>140</v>
      </c>
      <c r="G11" s="1" t="s">
        <v>716</v>
      </c>
      <c r="H11" s="1">
        <f>IF(E$1=0,L11,D$9/E$1)</f>
        <v>81.983999999999995</v>
      </c>
      <c r="I11" s="1"/>
      <c r="J11" s="180"/>
      <c r="K11" s="1" t="s">
        <v>716</v>
      </c>
      <c r="L11" s="1">
        <f>D9*(C10*C10+C10+1)/3/H1</f>
        <v>81.983999999999995</v>
      </c>
      <c r="M11" s="184"/>
      <c r="N11" s="184"/>
      <c r="O11" s="185"/>
      <c r="P11" s="186"/>
      <c r="Q11" s="187"/>
      <c r="R11" s="187" t="s">
        <v>1497</v>
      </c>
      <c r="S11" s="187">
        <f ca="1">SUM(OFFSET(S16,MATCH(D9+E9,B16:B316,1),0,MATCH(D9+E9+F9,B16:B316,1)-MATCH(D9+E9,B16:B316,1)))</f>
        <v>4.1138879999999958</v>
      </c>
      <c r="T11" s="183"/>
      <c r="U11" s="188"/>
      <c r="V11" s="188"/>
      <c r="W11" s="190"/>
      <c r="X11" s="188"/>
      <c r="Y11" s="188"/>
    </row>
    <row r="12" spans="1:25">
      <c r="B12" s="20" t="s">
        <v>673</v>
      </c>
      <c r="C12" s="23">
        <f>C11+E9*C10^2</f>
        <v>6.5568</v>
      </c>
      <c r="D12" s="111">
        <f>IF(E1&gt;H1,G14,IF(E1&lt;H1,C13/H1,SUM(D9:F9)/(0.01/C10/C10)))</f>
        <v>213.11999999999998</v>
      </c>
      <c r="E12" s="111">
        <f>H1/C10/C10</f>
        <v>0.1220703125</v>
      </c>
      <c r="G12" s="1" t="s">
        <v>718</v>
      </c>
      <c r="H12" s="1">
        <f>IF(E$1=0,L12,E$9/E$1)</f>
        <v>49.152000000000001</v>
      </c>
      <c r="J12" s="180"/>
      <c r="K12" s="1" t="s">
        <v>718</v>
      </c>
      <c r="L12" s="1">
        <f>E9*C10^2/H1</f>
        <v>49.152000000000001</v>
      </c>
      <c r="M12" s="184"/>
      <c r="N12" s="180"/>
      <c r="O12" s="191"/>
      <c r="P12" s="192"/>
      <c r="Q12" s="187"/>
      <c r="R12" s="215" t="s">
        <v>1279</v>
      </c>
      <c r="S12" s="180">
        <v>0.5</v>
      </c>
      <c r="T12" s="189"/>
      <c r="U12" s="189"/>
      <c r="V12" s="189"/>
      <c r="W12" s="189"/>
      <c r="X12" s="189"/>
      <c r="Y12" s="189"/>
    </row>
    <row r="13" spans="1:25">
      <c r="B13" s="20" t="s">
        <v>674</v>
      </c>
      <c r="C13" s="23">
        <f>IF(Control!I14=1,C12+F9*(C10*C10+C10+1)/3,S13)</f>
        <v>10.655999999999999</v>
      </c>
      <c r="D13" s="1" t="s">
        <v>144</v>
      </c>
      <c r="E13" s="111"/>
      <c r="G13" s="1" t="s">
        <v>717</v>
      </c>
      <c r="H13" s="1">
        <f>IF(E$1=0,L13,F$9/E$1)</f>
        <v>81.983999999999995</v>
      </c>
      <c r="I13" s="1"/>
      <c r="J13" s="1"/>
      <c r="K13" s="1" t="s">
        <v>717</v>
      </c>
      <c r="L13" s="1">
        <f>F9*(C10*C10+C10+1)/3/H1</f>
        <v>81.983999999999995</v>
      </c>
      <c r="M13" s="9"/>
      <c r="N13" s="1" t="s">
        <v>1278</v>
      </c>
      <c r="O13">
        <v>2</v>
      </c>
      <c r="P13" s="11"/>
      <c r="R13" s="187" t="s">
        <v>88</v>
      </c>
      <c r="S13" s="187">
        <f>SUM(S16:S315)</f>
        <v>10.720800000000027</v>
      </c>
    </row>
    <row r="14" spans="1:25" ht="13.5" thickBot="1">
      <c r="B14" s="20" t="s">
        <v>112</v>
      </c>
      <c r="C14" s="21">
        <f>(SUM(D9:F9)/3)/100</f>
        <v>0.06</v>
      </c>
      <c r="D14" s="10">
        <f>D12/60</f>
        <v>3.5519999999999996</v>
      </c>
      <c r="E14" s="1"/>
      <c r="F14" s="12">
        <f>MAX(F16:F316)</f>
        <v>0.1220703125</v>
      </c>
      <c r="G14" s="12" t="e">
        <f>MAX(G16:G316)</f>
        <v>#DIV/0!</v>
      </c>
      <c r="H14" s="12" t="e">
        <f>MAX(H16:H316)</f>
        <v>#DIV/0!</v>
      </c>
      <c r="I14">
        <f>MIN(I16:I316)</f>
        <v>0</v>
      </c>
      <c r="J14" s="1"/>
      <c r="M14" s="9"/>
      <c r="N14" s="1"/>
      <c r="P14" s="11"/>
    </row>
    <row r="15" spans="1:25" ht="26.25" thickBot="1">
      <c r="A15" s="176" t="s">
        <v>215</v>
      </c>
      <c r="B15" s="177" t="s">
        <v>759</v>
      </c>
      <c r="C15" s="178" t="s">
        <v>803</v>
      </c>
      <c r="D15" s="179" t="s">
        <v>802</v>
      </c>
      <c r="E15" s="179" t="s">
        <v>83</v>
      </c>
      <c r="F15" s="178" t="s">
        <v>2111</v>
      </c>
      <c r="G15" s="193" t="s">
        <v>2108</v>
      </c>
      <c r="H15" s="194" t="s">
        <v>2110</v>
      </c>
      <c r="I15" s="194" t="s">
        <v>2112</v>
      </c>
      <c r="J15" s="179" t="s">
        <v>2109</v>
      </c>
      <c r="K15" s="179" t="s">
        <v>804</v>
      </c>
      <c r="L15" s="179" t="s">
        <v>801</v>
      </c>
      <c r="M15" s="179" t="s">
        <v>802</v>
      </c>
      <c r="N15" s="179" t="s">
        <v>87</v>
      </c>
      <c r="O15" s="209" t="s">
        <v>82</v>
      </c>
      <c r="P15" s="209" t="s">
        <v>84</v>
      </c>
      <c r="Q15" s="209" t="s">
        <v>85</v>
      </c>
      <c r="R15" s="209" t="s">
        <v>86</v>
      </c>
      <c r="S15" s="213" t="s">
        <v>1280</v>
      </c>
      <c r="T15" s="213" t="s">
        <v>524</v>
      </c>
    </row>
    <row r="16" spans="1:25">
      <c r="A16" s="1">
        <v>0</v>
      </c>
      <c r="B16" s="10">
        <v>0</v>
      </c>
      <c r="C16" s="10">
        <f>J16*$H$1</f>
        <v>0</v>
      </c>
      <c r="D16" s="10">
        <f>IF(B16&gt;SUM(D$9:F$9),1,IF(B16&lt;D$9,(1/(1+(C$10-1)*B16/D$9))^2,IF(B16&lt;SUM(D$9:E$9),(1/C$10)^2,(1/(1+(C$10-1)*(SUM(D$9:F$9)-B16)/F$9))^2)))</f>
        <v>1</v>
      </c>
      <c r="E16" s="10">
        <f t="shared" ref="E16:E79" si="0">SQRT($B$5*$B$5/D16)</f>
        <v>0.125</v>
      </c>
      <c r="F16" s="10">
        <f t="shared" ref="F16:F79" si="1">D16*$H$1</f>
        <v>0.05</v>
      </c>
      <c r="G16" s="195" t="e">
        <f>B16/$E$1</f>
        <v>#DIV/0!</v>
      </c>
      <c r="H16" s="195">
        <v>0</v>
      </c>
      <c r="I16" s="126">
        <f>$E$1/D16</f>
        <v>0</v>
      </c>
      <c r="J16" s="9">
        <f t="shared" ref="J16:J79" si="2">IF(B16&gt;SUM(D$9:F$9),1,IF(B16&lt;D$9,$D$9/(3*$H$1*($C$10-1))*(1/D16^1.5-1),IF(B16&lt;SUM(D$9:E$9),J15+$C$14/((1/C$10)^2*$H$1),($L$11+$L$12+$L$13)-$F$9/(3*$H$1*($C$10-1))*(1/D16^1.5-1))))</f>
        <v>0</v>
      </c>
      <c r="K16" s="1">
        <v>0</v>
      </c>
      <c r="L16" s="12">
        <f t="shared" ref="L16:L79" si="3">IF(B16&gt;SUM(D$9:F$9),1,IF(B16&lt;D$9,($L$11/((C$10^3-1)*J16+$L$11))^(2/3),IF(B16&lt;SUM(D$9:E$9),(1/C$10)^2,($L$13/(C$10^3*$L$13+(1-C$10^3)*(J16-SUM(L$11:L$12))))^(2/3))))</f>
        <v>1</v>
      </c>
      <c r="M16" s="10">
        <f t="shared" ref="M16:M79" si="4">IF(B16&gt;SUM(D$9:F$9),1,IF(B16&lt;D$9,(1/(1+(C$10^3-1)*B16/(3*$H$1*L$11)))^2,IF(B16&lt;SUM(D$9:E$9),(1/C$10)^2,(1/(C$10-(C$10^3-1)*(B16-SUM(D$9:E$9))/(3*$H$1*L$13)))^2)))</f>
        <v>1</v>
      </c>
      <c r="N16" s="10">
        <f>IF(B16&gt;SUM(D$9:F$9),$B$5,IF(B16&lt;D$9,IF(Control!I$14=1,E16,O16),IF(Control!K$14=1,E16,O16)))</f>
        <v>0.125</v>
      </c>
      <c r="O16" s="210">
        <f>IF(B16&gt;SUM(D$9:F$9),1,IF(B16&lt;D$9,(1-$C$10)/2*SIN(PI()*(0.5-$B16/$D$9))+(1+$C$10)/2,IF(B16&lt;SUM(D$9:E$9),C$10,(1-$C$10)/2*SIN(PI()*(0.5-(SUM(D$9:F$9)-$B16)/$F$9))+(1+$C$10)/2)))*$B$5</f>
        <v>0.125</v>
      </c>
      <c r="P16" s="210">
        <f>($B$5/O16)^2</f>
        <v>1</v>
      </c>
      <c r="Q16" s="210">
        <f>$E$1/P16</f>
        <v>0</v>
      </c>
      <c r="R16" s="210">
        <f>P16*$H$1</f>
        <v>0.05</v>
      </c>
      <c r="S16">
        <f>IF($H$1=0,Q16*(B17-B16)/IF($E$1=0,S$12,$E$1),(B17-B16)/P16)</f>
        <v>0.06</v>
      </c>
      <c r="T16" s="12">
        <f>IF($E$1&gt;0,G16,J16)</f>
        <v>0</v>
      </c>
    </row>
    <row r="17" spans="1:20">
      <c r="A17" s="1">
        <v>1</v>
      </c>
      <c r="B17" s="10">
        <f>B16+C$14</f>
        <v>0.06</v>
      </c>
      <c r="C17" s="10">
        <f>J17*$H$1</f>
        <v>5.9784259200001348E-2</v>
      </c>
      <c r="D17" s="10">
        <f t="shared" ref="D17:D80" si="5">IF(B17&gt;SUM(D$9:F$9),1,IF(B17&lt;D$9,(1/(1+(C$10-1)*B17/D$9))^2,IF(B17&lt;SUM(D$9:E$9),(1/C$10)^2,(1/(1+(C$10-1)*(SUM(D$9:F$9)-B17)/F$9))^2)))</f>
        <v>1.0072390674674514</v>
      </c>
      <c r="E17" s="10">
        <f t="shared" si="0"/>
        <v>0.12454999999999999</v>
      </c>
      <c r="F17" s="10">
        <f t="shared" si="1"/>
        <v>5.036195337337257E-2</v>
      </c>
      <c r="G17" s="195" t="e">
        <f t="shared" ref="G17:G80" si="6">B17/$E$1</f>
        <v>#DIV/0!</v>
      </c>
      <c r="H17" s="195" t="e">
        <f>I16*(G17-G16)+H16</f>
        <v>#DIV/0!</v>
      </c>
      <c r="I17" s="126">
        <f t="shared" ref="I17:I80" si="7">$E$1/D17</f>
        <v>0</v>
      </c>
      <c r="J17" s="9">
        <f t="shared" si="2"/>
        <v>1.1956851840000269</v>
      </c>
      <c r="K17" s="9">
        <f>(J17-J16)*D16*$H$1+K16</f>
        <v>5.9784259200001348E-2</v>
      </c>
      <c r="L17" s="12">
        <f t="shared" si="3"/>
        <v>1.0072390674674514</v>
      </c>
      <c r="M17" s="10">
        <f t="shared" si="4"/>
        <v>1.0072390674674514</v>
      </c>
      <c r="N17" s="10">
        <f>IF(B17&gt;SUM(D$9:F$9),$B$5,IF(B17&lt;D$9,IF(Control!I$14=1,E17,O17),IF(Control!K$14=1,E17,O17)))</f>
        <v>0.12454999999999999</v>
      </c>
      <c r="O17" s="210">
        <f t="shared" ref="O17:O80" si="8">IF(B17&gt;SUM(D$9:F$9),1,IF(B17&lt;D$9,(1-$C$10)/2*SIN(PI()*(0.5-$B17/$D$9))+(1+$C$10)/2,IF(B17&lt;SUM(D$9:E$9),C$10,(1-$C$10)/2*SIN(PI()*(0.5-(SUM(D$9:F$9)-$B17)/$F$9))+(1+$C$10)/2)))*$B$5</f>
        <v>0.12498889760822897</v>
      </c>
      <c r="P17" s="210">
        <f t="shared" ref="P17:P80" si="9">($B$5/O17)^2</f>
        <v>1.0001776619376554</v>
      </c>
      <c r="Q17" s="210">
        <f t="shared" ref="Q17:Q80" si="10">$E$1/P17</f>
        <v>0</v>
      </c>
      <c r="R17" s="210">
        <f t="shared" ref="R17:R80" si="11">P17*$H$1</f>
        <v>5.0008883096882777E-2</v>
      </c>
      <c r="S17">
        <f t="shared" ref="S17:S80" si="12">IF($H$1=0,Q17*(B18-B17)/IF($E$1=0,S$12,$E$1),(B18-B17)/P17)</f>
        <v>5.9989342177230114E-2</v>
      </c>
      <c r="T17" s="12">
        <f t="shared" ref="T17:T80" si="13">IF($E$1&gt;0,G17,J17)</f>
        <v>1.1956851840000269</v>
      </c>
    </row>
    <row r="18" spans="1:20">
      <c r="A18" s="1">
        <v>2</v>
      </c>
      <c r="B18" s="10">
        <f t="shared" ref="B18:B81" si="14">B17+C$14</f>
        <v>0.12</v>
      </c>
      <c r="C18" s="10">
        <f t="shared" ref="C18:C25" si="15">J18*$H$1</f>
        <v>0.11913807360000027</v>
      </c>
      <c r="D18" s="10">
        <f t="shared" si="5"/>
        <v>1.0145570265460064</v>
      </c>
      <c r="E18" s="10">
        <f t="shared" si="0"/>
        <v>0.1241</v>
      </c>
      <c r="F18" s="10">
        <f t="shared" si="1"/>
        <v>5.0727851327300323E-2</v>
      </c>
      <c r="G18" s="195" t="e">
        <f t="shared" si="6"/>
        <v>#DIV/0!</v>
      </c>
      <c r="H18" s="195" t="e">
        <f t="shared" ref="H18:H81" si="16">I17*(G18-G17)+H17</f>
        <v>#DIV/0!</v>
      </c>
      <c r="I18" s="126">
        <f t="shared" si="7"/>
        <v>0</v>
      </c>
      <c r="J18" s="9">
        <f t="shared" si="2"/>
        <v>2.3827614720000052</v>
      </c>
      <c r="K18" s="9">
        <f t="shared" ref="K18:K81" si="17">(J18-J17)*D17*$H$1+K17</f>
        <v>0.11956773986689245</v>
      </c>
      <c r="L18" s="12">
        <f t="shared" si="3"/>
        <v>1.0145570265460064</v>
      </c>
      <c r="M18" s="10">
        <f t="shared" si="4"/>
        <v>1.0145570265460064</v>
      </c>
      <c r="N18" s="10">
        <f>IF(B18&gt;SUM(D$9:F$9),$B$5,IF(B18&lt;D$9,IF(Control!I$14=1,E18,O18),IF(Control!K$14=1,E18,O18)))</f>
        <v>0.1241</v>
      </c>
      <c r="O18" s="210">
        <f t="shared" si="8"/>
        <v>0.12495560138963611</v>
      </c>
      <c r="P18" s="210">
        <f t="shared" si="9"/>
        <v>1.0007107564225706</v>
      </c>
      <c r="Q18" s="210">
        <f t="shared" si="10"/>
        <v>0</v>
      </c>
      <c r="R18" s="210">
        <f t="shared" si="11"/>
        <v>5.0035537821128531E-2</v>
      </c>
      <c r="S18">
        <f t="shared" si="12"/>
        <v>5.9957384903599226E-2</v>
      </c>
      <c r="T18" s="12">
        <f t="shared" si="13"/>
        <v>2.3827614720000052</v>
      </c>
    </row>
    <row r="19" spans="1:20">
      <c r="A19" s="1">
        <v>3</v>
      </c>
      <c r="B19" s="10">
        <f t="shared" si="14"/>
        <v>0.18</v>
      </c>
      <c r="C19" s="10">
        <f t="shared" si="15"/>
        <v>0.17806299840000198</v>
      </c>
      <c r="D19" s="10">
        <f t="shared" si="5"/>
        <v>1.021955027765292</v>
      </c>
      <c r="E19" s="10">
        <f t="shared" si="0"/>
        <v>0.12364999999999998</v>
      </c>
      <c r="F19" s="10">
        <f t="shared" si="1"/>
        <v>5.1097751388264605E-2</v>
      </c>
      <c r="G19" s="195" t="e">
        <f t="shared" si="6"/>
        <v>#DIV/0!</v>
      </c>
      <c r="H19" s="195" t="e">
        <f t="shared" si="16"/>
        <v>#DIV/0!</v>
      </c>
      <c r="I19" s="126">
        <f t="shared" si="7"/>
        <v>0</v>
      </c>
      <c r="J19" s="9">
        <f t="shared" si="2"/>
        <v>3.5612599680000394</v>
      </c>
      <c r="K19" s="9">
        <f t="shared" si="17"/>
        <v>0.17935043636142922</v>
      </c>
      <c r="L19" s="12">
        <f t="shared" si="3"/>
        <v>1.021955027765292</v>
      </c>
      <c r="M19" s="10">
        <f t="shared" si="4"/>
        <v>1.021955027765292</v>
      </c>
      <c r="N19" s="10">
        <f>IF(B19&gt;SUM(D$9:F$9),$B$5,IF(B19&lt;D$9,IF(Control!I$14=1,E19,O19),IF(Control!K$14=1,E19,O19)))</f>
        <v>0.12364999999999998</v>
      </c>
      <c r="O19" s="210">
        <f t="shared" si="8"/>
        <v>0.1249001442035693</v>
      </c>
      <c r="P19" s="210">
        <f t="shared" si="9"/>
        <v>1.0015996092506576</v>
      </c>
      <c r="Q19" s="210">
        <f t="shared" si="10"/>
        <v>0</v>
      </c>
      <c r="R19" s="210">
        <f t="shared" si="11"/>
        <v>5.0079980462532883E-2</v>
      </c>
      <c r="S19">
        <f t="shared" si="12"/>
        <v>5.9904176724758049E-2</v>
      </c>
      <c r="T19" s="12">
        <f t="shared" si="13"/>
        <v>3.5612599680000394</v>
      </c>
    </row>
    <row r="20" spans="1:20">
      <c r="A20" s="1">
        <v>4</v>
      </c>
      <c r="B20" s="10">
        <f t="shared" si="14"/>
        <v>0.24</v>
      </c>
      <c r="C20" s="10">
        <f t="shared" si="15"/>
        <v>0.23656058879999936</v>
      </c>
      <c r="D20" s="10">
        <f t="shared" si="5"/>
        <v>1.0294342427053464</v>
      </c>
      <c r="E20" s="10">
        <f t="shared" si="0"/>
        <v>0.1232</v>
      </c>
      <c r="F20" s="10">
        <f t="shared" si="1"/>
        <v>5.1471712135267328E-2</v>
      </c>
      <c r="G20" s="195" t="e">
        <f t="shared" si="6"/>
        <v>#DIV/0!</v>
      </c>
      <c r="H20" s="195" t="e">
        <f t="shared" si="16"/>
        <v>#DIV/0!</v>
      </c>
      <c r="I20" s="126">
        <f t="shared" si="7"/>
        <v>0</v>
      </c>
      <c r="J20" s="9">
        <f t="shared" si="2"/>
        <v>4.731211775999987</v>
      </c>
      <c r="K20" s="9">
        <f t="shared" si="17"/>
        <v>0.23913234298286123</v>
      </c>
      <c r="L20" s="12">
        <f t="shared" si="3"/>
        <v>1.0294342427053464</v>
      </c>
      <c r="M20" s="10">
        <f t="shared" si="4"/>
        <v>1.0294342427053464</v>
      </c>
      <c r="N20" s="10">
        <f>IF(B20&gt;SUM(D$9:F$9),$B$5,IF(B20&lt;D$9,IF(Control!I$14=1,E20,O20),IF(Control!K$14=1,E20,O20)))</f>
        <v>0.1232</v>
      </c>
      <c r="O20" s="210">
        <f t="shared" si="8"/>
        <v>0.12482258077957575</v>
      </c>
      <c r="P20" s="210">
        <f t="shared" si="9"/>
        <v>1.0028447626799541</v>
      </c>
      <c r="Q20" s="210">
        <f t="shared" si="10"/>
        <v>0</v>
      </c>
      <c r="R20" s="210">
        <f t="shared" si="11"/>
        <v>5.0142238133997707E-2</v>
      </c>
      <c r="S20">
        <f t="shared" si="12"/>
        <v>5.982979842229906E-2</v>
      </c>
      <c r="T20" s="12">
        <f t="shared" si="13"/>
        <v>4.731211775999987</v>
      </c>
    </row>
    <row r="21" spans="1:20">
      <c r="A21" s="1">
        <v>5</v>
      </c>
      <c r="B21" s="10">
        <f t="shared" si="14"/>
        <v>0.3</v>
      </c>
      <c r="C21" s="10">
        <f t="shared" si="15"/>
        <v>0.2946323999999988</v>
      </c>
      <c r="D21" s="10">
        <f t="shared" si="5"/>
        <v>1.0369958644604924</v>
      </c>
      <c r="E21" s="10">
        <f t="shared" si="0"/>
        <v>0.12275</v>
      </c>
      <c r="F21" s="10">
        <f t="shared" si="1"/>
        <v>5.1849793223024625E-2</v>
      </c>
      <c r="G21" s="195" t="e">
        <f t="shared" si="6"/>
        <v>#DIV/0!</v>
      </c>
      <c r="H21" s="195" t="e">
        <f t="shared" si="16"/>
        <v>#DIV/0!</v>
      </c>
      <c r="I21" s="126">
        <f t="shared" si="7"/>
        <v>0</v>
      </c>
      <c r="J21" s="9">
        <f t="shared" si="2"/>
        <v>5.8926479999999755</v>
      </c>
      <c r="K21" s="9">
        <f t="shared" si="17"/>
        <v>0.29891345396806052</v>
      </c>
      <c r="L21" s="12">
        <f t="shared" si="3"/>
        <v>1.0369958644604924</v>
      </c>
      <c r="M21" s="10">
        <f t="shared" si="4"/>
        <v>1.0369958644604924</v>
      </c>
      <c r="N21" s="10">
        <f>IF(B21&gt;SUM(D$9:F$9),$B$5,IF(B21&lt;D$9,IF(Control!I$14=1,E21,O21),IF(Control!K$14=1,E21,O21)))</f>
        <v>0.12275</v>
      </c>
      <c r="O21" s="210">
        <f t="shared" si="8"/>
        <v>0.1247229876633906</v>
      </c>
      <c r="P21" s="210">
        <f t="shared" si="9"/>
        <v>1.0044469743207867</v>
      </c>
      <c r="Q21" s="210">
        <f t="shared" si="10"/>
        <v>0</v>
      </c>
      <c r="R21" s="210">
        <f t="shared" si="11"/>
        <v>5.0222348716039339E-2</v>
      </c>
      <c r="S21">
        <f t="shared" si="12"/>
        <v>5.9734362822459967E-2</v>
      </c>
      <c r="T21" s="12">
        <f t="shared" si="13"/>
        <v>5.8926479999999755</v>
      </c>
    </row>
    <row r="22" spans="1:20">
      <c r="A22" s="1">
        <v>6</v>
      </c>
      <c r="B22" s="10">
        <f t="shared" si="14"/>
        <v>0.36</v>
      </c>
      <c r="C22" s="10">
        <f t="shared" si="15"/>
        <v>0.35227998719999931</v>
      </c>
      <c r="D22" s="10">
        <f t="shared" si="5"/>
        <v>1.0446411081151732</v>
      </c>
      <c r="E22" s="10">
        <f t="shared" si="0"/>
        <v>0.12230000000000001</v>
      </c>
      <c r="F22" s="10">
        <f t="shared" si="1"/>
        <v>5.2232055405758662E-2</v>
      </c>
      <c r="G22" s="195" t="e">
        <f t="shared" si="6"/>
        <v>#DIV/0!</v>
      </c>
      <c r="H22" s="195" t="e">
        <f t="shared" si="16"/>
        <v>#DIV/0!</v>
      </c>
      <c r="I22" s="126">
        <f t="shared" si="7"/>
        <v>0</v>
      </c>
      <c r="J22" s="9">
        <f t="shared" si="2"/>
        <v>7.0455997439999853</v>
      </c>
      <c r="K22" s="9">
        <f t="shared" si="17"/>
        <v>0.35869376349058668</v>
      </c>
      <c r="L22" s="12">
        <f t="shared" si="3"/>
        <v>1.0446411081151732</v>
      </c>
      <c r="M22" s="10">
        <f t="shared" si="4"/>
        <v>1.0446411081151732</v>
      </c>
      <c r="N22" s="10">
        <f>IF(B22&gt;SUM(D$9:F$9),$B$5,IF(B22&lt;D$9,IF(Control!I$14=1,E22,O22),IF(Control!K$14=1,E22,O22)))</f>
        <v>0.12230000000000001</v>
      </c>
      <c r="O22" s="210">
        <f t="shared" si="8"/>
        <v>0.1246014631413955</v>
      </c>
      <c r="P22" s="210">
        <f t="shared" si="9"/>
        <v>1.0064072155677553</v>
      </c>
      <c r="Q22" s="210">
        <f t="shared" si="10"/>
        <v>0</v>
      </c>
      <c r="R22" s="210">
        <f t="shared" si="11"/>
        <v>5.0320360778387765E-2</v>
      </c>
      <c r="S22">
        <f t="shared" si="12"/>
        <v>5.9618014529189911E-2</v>
      </c>
      <c r="T22" s="12">
        <f t="shared" si="13"/>
        <v>7.0455997439999853</v>
      </c>
    </row>
    <row r="23" spans="1:20">
      <c r="A23" s="1">
        <v>7</v>
      </c>
      <c r="B23" s="10">
        <f t="shared" si="14"/>
        <v>0.42</v>
      </c>
      <c r="C23" s="10">
        <f t="shared" si="15"/>
        <v>0.40950490560000175</v>
      </c>
      <c r="D23" s="10">
        <f t="shared" si="5"/>
        <v>1.0523712112321182</v>
      </c>
      <c r="E23" s="10">
        <f t="shared" si="0"/>
        <v>0.12184999999999999</v>
      </c>
      <c r="F23" s="10">
        <f t="shared" si="1"/>
        <v>5.2618560561605909E-2</v>
      </c>
      <c r="G23" s="195" t="e">
        <f t="shared" si="6"/>
        <v>#DIV/0!</v>
      </c>
      <c r="H23" s="195" t="e">
        <f t="shared" si="16"/>
        <v>#DIV/0!</v>
      </c>
      <c r="I23" s="126">
        <f t="shared" si="7"/>
        <v>0</v>
      </c>
      <c r="J23" s="9">
        <f t="shared" si="2"/>
        <v>8.1900981120000349</v>
      </c>
      <c r="K23" s="9">
        <f t="shared" si="17"/>
        <v>0.41847326565976561</v>
      </c>
      <c r="L23" s="12">
        <f t="shared" si="3"/>
        <v>1.0523712112321182</v>
      </c>
      <c r="M23" s="10">
        <f t="shared" si="4"/>
        <v>1.0523712112321182</v>
      </c>
      <c r="N23" s="10">
        <f>IF(B23&gt;SUM(D$9:F$9),$B$5,IF(B23&lt;D$9,IF(Control!I$14=1,E23,O23),IF(Control!K$14=1,E23,O23)))</f>
        <v>0.12184999999999999</v>
      </c>
      <c r="O23" s="210">
        <f t="shared" si="8"/>
        <v>0.12445812714362182</v>
      </c>
      <c r="P23" s="210">
        <f t="shared" si="9"/>
        <v>1.0087266695592636</v>
      </c>
      <c r="Q23" s="210">
        <f t="shared" si="10"/>
        <v>0</v>
      </c>
      <c r="R23" s="210">
        <f t="shared" si="11"/>
        <v>5.0436333477963183E-2</v>
      </c>
      <c r="S23">
        <f t="shared" si="12"/>
        <v>5.9480929582456078E-2</v>
      </c>
      <c r="T23" s="12">
        <f t="shared" si="13"/>
        <v>8.1900981120000349</v>
      </c>
    </row>
    <row r="24" spans="1:20">
      <c r="A24" s="1">
        <v>8</v>
      </c>
      <c r="B24" s="10">
        <f t="shared" si="14"/>
        <v>0.48</v>
      </c>
      <c r="C24" s="10">
        <f t="shared" si="15"/>
        <v>0.4663087104000016</v>
      </c>
      <c r="D24" s="10">
        <f t="shared" si="5"/>
        <v>1.0601874343531943</v>
      </c>
      <c r="E24" s="10">
        <f t="shared" si="0"/>
        <v>0.12139999999999998</v>
      </c>
      <c r="F24" s="10">
        <f t="shared" si="1"/>
        <v>5.3009371717659716E-2</v>
      </c>
      <c r="G24" s="195" t="e">
        <f t="shared" si="6"/>
        <v>#DIV/0!</v>
      </c>
      <c r="H24" s="195" t="e">
        <f t="shared" si="16"/>
        <v>#DIV/0!</v>
      </c>
      <c r="I24" s="126">
        <f t="shared" si="7"/>
        <v>0</v>
      </c>
      <c r="J24" s="9">
        <f t="shared" si="2"/>
        <v>9.3261742080000314</v>
      </c>
      <c r="K24" s="9">
        <f t="shared" si="17"/>
        <v>0.47825195451973423</v>
      </c>
      <c r="L24" s="12">
        <f t="shared" si="3"/>
        <v>1.0601874343531943</v>
      </c>
      <c r="M24" s="10">
        <f t="shared" si="4"/>
        <v>1.0601874343531943</v>
      </c>
      <c r="N24" s="10">
        <f>IF(B24&gt;SUM(D$9:F$9),$B$5,IF(B24&lt;D$9,IF(Control!I$14=1,E24,O24),IF(Control!K$14=1,E24,O24)))</f>
        <v>0.12139999999999998</v>
      </c>
      <c r="O24" s="210">
        <f t="shared" si="8"/>
        <v>0.1242931211253942</v>
      </c>
      <c r="P24" s="210">
        <f t="shared" si="9"/>
        <v>1.0114067286461914</v>
      </c>
      <c r="Q24" s="210">
        <f t="shared" si="10"/>
        <v>0</v>
      </c>
      <c r="R24" s="210">
        <f t="shared" si="11"/>
        <v>5.0570336432309571E-2</v>
      </c>
      <c r="S24">
        <f t="shared" si="12"/>
        <v>5.9323315042913022E-2</v>
      </c>
      <c r="T24" s="12">
        <f t="shared" si="13"/>
        <v>9.3261742080000314</v>
      </c>
    </row>
    <row r="25" spans="1:20">
      <c r="A25" s="1">
        <v>9</v>
      </c>
      <c r="B25" s="10">
        <f t="shared" si="14"/>
        <v>0.54</v>
      </c>
      <c r="C25" s="10">
        <f t="shared" si="15"/>
        <v>0.52269295680000083</v>
      </c>
      <c r="D25" s="10">
        <f t="shared" si="5"/>
        <v>1.0680910615133297</v>
      </c>
      <c r="E25" s="10">
        <f t="shared" si="0"/>
        <v>0.12094999999999999</v>
      </c>
      <c r="F25" s="10">
        <f t="shared" si="1"/>
        <v>5.3404553075666487E-2</v>
      </c>
      <c r="G25" s="195" t="e">
        <f t="shared" si="6"/>
        <v>#DIV/0!</v>
      </c>
      <c r="H25" s="195" t="e">
        <f t="shared" si="16"/>
        <v>#DIV/0!</v>
      </c>
      <c r="I25" s="126">
        <f t="shared" si="7"/>
        <v>0</v>
      </c>
      <c r="J25" s="9">
        <f t="shared" si="2"/>
        <v>10.453859136000016</v>
      </c>
      <c r="K25" s="9">
        <f t="shared" si="17"/>
        <v>0.53802982404848776</v>
      </c>
      <c r="L25" s="12">
        <f t="shared" si="3"/>
        <v>1.0680910615133297</v>
      </c>
      <c r="M25" s="10">
        <f t="shared" si="4"/>
        <v>1.0680910615133297</v>
      </c>
      <c r="N25" s="10">
        <f>IF(B25&gt;SUM(D$9:F$9),$B$5,IF(B25&lt;D$9,IF(Control!I$14=1,E25,O25),IF(Control!K$14=1,E25,O25)))</f>
        <v>0.12094999999999999</v>
      </c>
      <c r="O25" s="210">
        <f t="shared" si="8"/>
        <v>0.12410660792773122</v>
      </c>
      <c r="P25" s="210">
        <f t="shared" si="9"/>
        <v>1.0144489913471459</v>
      </c>
      <c r="Q25" s="210">
        <f t="shared" si="10"/>
        <v>0</v>
      </c>
      <c r="R25" s="210">
        <f t="shared" si="11"/>
        <v>5.0722449567357303E-2</v>
      </c>
      <c r="S25">
        <f t="shared" si="12"/>
        <v>5.9145408504298037E-2</v>
      </c>
      <c r="T25" s="12">
        <f t="shared" si="13"/>
        <v>10.453859136000016</v>
      </c>
    </row>
    <row r="26" spans="1:20">
      <c r="A26" s="1">
        <v>10</v>
      </c>
      <c r="B26" s="10">
        <f t="shared" si="14"/>
        <v>0.60000000000000009</v>
      </c>
      <c r="C26" s="10">
        <f>J26*$H$1</f>
        <v>0.57865920000000093</v>
      </c>
      <c r="D26" s="10">
        <f t="shared" si="5"/>
        <v>1.0760834007678932</v>
      </c>
      <c r="E26" s="10">
        <f t="shared" si="0"/>
        <v>0.1205</v>
      </c>
      <c r="F26" s="10">
        <f t="shared" si="1"/>
        <v>5.3804170038394661E-2</v>
      </c>
      <c r="G26" s="195" t="e">
        <f t="shared" si="6"/>
        <v>#DIV/0!</v>
      </c>
      <c r="H26" s="195" t="e">
        <f t="shared" si="16"/>
        <v>#DIV/0!</v>
      </c>
      <c r="I26" s="126">
        <f t="shared" si="7"/>
        <v>0</v>
      </c>
      <c r="J26" s="9">
        <f t="shared" si="2"/>
        <v>11.573184000000019</v>
      </c>
      <c r="K26" s="9">
        <f t="shared" si="17"/>
        <v>0.5978068681568891</v>
      </c>
      <c r="L26" s="12">
        <f t="shared" si="3"/>
        <v>1.0760834007678932</v>
      </c>
      <c r="M26" s="10">
        <f t="shared" si="4"/>
        <v>1.0760834007678932</v>
      </c>
      <c r="N26" s="10">
        <f>IF(B26&gt;SUM(D$9:F$9),$B$5,IF(B26&lt;D$9,IF(Control!I$14=1,E26,O26),IF(Control!K$14=1,E26,O26)))</f>
        <v>0.1205</v>
      </c>
      <c r="O26" s="210">
        <f t="shared" si="8"/>
        <v>0.12389877161664097</v>
      </c>
      <c r="P26" s="210">
        <f t="shared" si="9"/>
        <v>1.0178552587635343</v>
      </c>
      <c r="Q26" s="210">
        <f t="shared" si="10"/>
        <v>0</v>
      </c>
      <c r="R26" s="210">
        <f t="shared" si="11"/>
        <v>5.0892762938176718E-2</v>
      </c>
      <c r="S26">
        <f t="shared" si="12"/>
        <v>5.8947477535152282E-2</v>
      </c>
      <c r="T26" s="12">
        <f t="shared" si="13"/>
        <v>11.573184000000019</v>
      </c>
    </row>
    <row r="27" spans="1:20">
      <c r="A27" s="1">
        <v>11</v>
      </c>
      <c r="B27" s="10">
        <f t="shared" si="14"/>
        <v>0.66000000000000014</v>
      </c>
      <c r="C27" s="10">
        <f t="shared" ref="C27:C90" si="18">J27*$H$1</f>
        <v>0.63420899520000107</v>
      </c>
      <c r="D27" s="10">
        <f t="shared" si="5"/>
        <v>1.0841657847339399</v>
      </c>
      <c r="E27" s="10">
        <f t="shared" si="0"/>
        <v>0.12004999999999999</v>
      </c>
      <c r="F27" s="10">
        <f t="shared" si="1"/>
        <v>5.4208289236696995E-2</v>
      </c>
      <c r="G27" s="195" t="e">
        <f t="shared" si="6"/>
        <v>#DIV/0!</v>
      </c>
      <c r="H27" s="195" t="e">
        <f t="shared" si="16"/>
        <v>#DIV/0!</v>
      </c>
      <c r="I27" s="126">
        <f t="shared" si="7"/>
        <v>0</v>
      </c>
      <c r="J27" s="9">
        <f t="shared" si="2"/>
        <v>12.68417990400002</v>
      </c>
      <c r="K27" s="9">
        <f t="shared" si="17"/>
        <v>0.65758308068766513</v>
      </c>
      <c r="L27" s="12">
        <f t="shared" si="3"/>
        <v>1.0841657847339399</v>
      </c>
      <c r="M27" s="10">
        <f t="shared" si="4"/>
        <v>1.0841657847339399</v>
      </c>
      <c r="N27" s="10">
        <f>IF(B27&gt;SUM(D$9:F$9),$B$5,IF(B27&lt;D$9,IF(Control!I$14=1,E27,O27),IF(Control!K$14=1,E27,O27)))</f>
        <v>0.12004999999999999</v>
      </c>
      <c r="O27" s="210">
        <f t="shared" si="8"/>
        <v>0.12366981730147009</v>
      </c>
      <c r="P27" s="210">
        <f t="shared" si="9"/>
        <v>1.0216275304234572</v>
      </c>
      <c r="Q27" s="210">
        <f t="shared" si="10"/>
        <v>0</v>
      </c>
      <c r="R27" s="210">
        <f t="shared" si="11"/>
        <v>5.1081376521172867E-2</v>
      </c>
      <c r="S27">
        <f t="shared" si="12"/>
        <v>5.8729819051695373E-2</v>
      </c>
      <c r="T27" s="12">
        <f t="shared" si="13"/>
        <v>12.68417990400002</v>
      </c>
    </row>
    <row r="28" spans="1:20">
      <c r="A28" s="1">
        <v>12</v>
      </c>
      <c r="B28" s="10">
        <f t="shared" si="14"/>
        <v>0.7200000000000002</v>
      </c>
      <c r="C28" s="10">
        <f t="shared" si="18"/>
        <v>0.68934389760000192</v>
      </c>
      <c r="D28" s="10">
        <f t="shared" si="5"/>
        <v>1.0923395711457369</v>
      </c>
      <c r="E28" s="10">
        <f t="shared" si="0"/>
        <v>0.11959999999999998</v>
      </c>
      <c r="F28" s="10">
        <f t="shared" si="1"/>
        <v>5.4616978557286845E-2</v>
      </c>
      <c r="G28" s="195" t="e">
        <f t="shared" si="6"/>
        <v>#DIV/0!</v>
      </c>
      <c r="H28" s="195" t="e">
        <f t="shared" si="16"/>
        <v>#DIV/0!</v>
      </c>
      <c r="I28" s="126">
        <f t="shared" si="7"/>
        <v>0</v>
      </c>
      <c r="J28" s="9">
        <f t="shared" si="2"/>
        <v>13.786877952000038</v>
      </c>
      <c r="K28" s="9">
        <f t="shared" si="17"/>
        <v>0.71735845541439136</v>
      </c>
      <c r="L28" s="12">
        <f t="shared" si="3"/>
        <v>1.0923395711457369</v>
      </c>
      <c r="M28" s="10">
        <f t="shared" si="4"/>
        <v>1.0923395711457369</v>
      </c>
      <c r="N28" s="10">
        <f>IF(B28&gt;SUM(D$9:F$9),$B$5,IF(B28&lt;D$9,IF(Control!I$14=1,E28,O28),IF(Control!K$14=1,E28,O28)))</f>
        <v>0.11959999999999998</v>
      </c>
      <c r="O28" s="210">
        <f t="shared" si="8"/>
        <v>0.12341997093248566</v>
      </c>
      <c r="P28" s="210">
        <f t="shared" si="9"/>
        <v>1.0257679995191347</v>
      </c>
      <c r="Q28" s="210">
        <f t="shared" si="10"/>
        <v>0</v>
      </c>
      <c r="R28" s="210">
        <f t="shared" si="11"/>
        <v>5.1288399975956737E-2</v>
      </c>
      <c r="S28">
        <f t="shared" si="12"/>
        <v>5.8492758623906377E-2</v>
      </c>
      <c r="T28" s="12">
        <f t="shared" si="13"/>
        <v>13.786877952000038</v>
      </c>
    </row>
    <row r="29" spans="1:20">
      <c r="A29" s="1">
        <v>13</v>
      </c>
      <c r="B29" s="10">
        <f t="shared" si="14"/>
        <v>0.78000000000000025</v>
      </c>
      <c r="C29" s="10">
        <f t="shared" si="18"/>
        <v>0.74406546240000093</v>
      </c>
      <c r="D29" s="10">
        <f t="shared" si="5"/>
        <v>1.1006061434250054</v>
      </c>
      <c r="E29" s="10">
        <f t="shared" si="0"/>
        <v>0.11914999999999999</v>
      </c>
      <c r="F29" s="10">
        <f t="shared" si="1"/>
        <v>5.5030307171250271E-2</v>
      </c>
      <c r="G29" s="195" t="e">
        <f t="shared" si="6"/>
        <v>#DIV/0!</v>
      </c>
      <c r="H29" s="195" t="e">
        <f t="shared" si="16"/>
        <v>#DIV/0!</v>
      </c>
      <c r="I29" s="126">
        <f t="shared" si="7"/>
        <v>0</v>
      </c>
      <c r="J29" s="9">
        <f t="shared" si="2"/>
        <v>14.881309248000017</v>
      </c>
      <c r="K29" s="9">
        <f t="shared" si="17"/>
        <v>0.77713298604044589</v>
      </c>
      <c r="L29" s="12">
        <f t="shared" si="3"/>
        <v>1.1006061434250054</v>
      </c>
      <c r="M29" s="10">
        <f t="shared" si="4"/>
        <v>1.100606143425005</v>
      </c>
      <c r="N29" s="10">
        <f>IF(B29&gt;SUM(D$9:F$9),$B$5,IF(B29&lt;D$9,IF(Control!I$14=1,E29,O29),IF(Control!K$14=1,E29,O29)))</f>
        <v>0.11914999999999999</v>
      </c>
      <c r="O29" s="210">
        <f t="shared" si="8"/>
        <v>0.12314947907788959</v>
      </c>
      <c r="P29" s="210">
        <f t="shared" si="9"/>
        <v>1.0302790474982551</v>
      </c>
      <c r="Q29" s="210">
        <f t="shared" si="10"/>
        <v>0</v>
      </c>
      <c r="R29" s="210">
        <f t="shared" si="11"/>
        <v>5.1513952374912755E-2</v>
      </c>
      <c r="S29">
        <f t="shared" si="12"/>
        <v>5.8236649717077427E-2</v>
      </c>
      <c r="T29" s="12">
        <f t="shared" si="13"/>
        <v>14.881309248000017</v>
      </c>
    </row>
    <row r="30" spans="1:20">
      <c r="A30" s="1">
        <v>14</v>
      </c>
      <c r="B30" s="10">
        <f t="shared" si="14"/>
        <v>0.8400000000000003</v>
      </c>
      <c r="C30" s="10">
        <f t="shared" si="18"/>
        <v>0.79837524479999933</v>
      </c>
      <c r="D30" s="10">
        <f t="shared" si="5"/>
        <v>1.108966911266323</v>
      </c>
      <c r="E30" s="10">
        <f t="shared" si="0"/>
        <v>0.11870000000000001</v>
      </c>
      <c r="F30" s="10">
        <f t="shared" si="1"/>
        <v>5.5448345563316154E-2</v>
      </c>
      <c r="G30" s="195" t="e">
        <f t="shared" si="6"/>
        <v>#DIV/0!</v>
      </c>
      <c r="H30" s="195" t="e">
        <f t="shared" si="16"/>
        <v>#DIV/0!</v>
      </c>
      <c r="I30" s="126">
        <f t="shared" si="7"/>
        <v>0</v>
      </c>
      <c r="J30" s="9">
        <f t="shared" si="2"/>
        <v>15.967504895999985</v>
      </c>
      <c r="K30" s="9">
        <f t="shared" si="17"/>
        <v>0.83690666619795939</v>
      </c>
      <c r="L30" s="12">
        <f t="shared" si="3"/>
        <v>1.108966911266323</v>
      </c>
      <c r="M30" s="10">
        <f t="shared" si="4"/>
        <v>1.108966911266323</v>
      </c>
      <c r="N30" s="10">
        <f>IF(B30&gt;SUM(D$9:F$9),$B$5,IF(B30&lt;D$9,IF(Control!I$14=1,E30,O30),IF(Control!K$14=1,E30,O30)))</f>
        <v>0.11870000000000001</v>
      </c>
      <c r="O30" s="210">
        <f t="shared" si="8"/>
        <v>0.12285860868048545</v>
      </c>
      <c r="P30" s="210">
        <f t="shared" si="9"/>
        <v>1.0351632379652596</v>
      </c>
      <c r="Q30" s="210">
        <f t="shared" si="10"/>
        <v>0</v>
      </c>
      <c r="R30" s="210">
        <f t="shared" si="11"/>
        <v>5.1758161898262982E-2</v>
      </c>
      <c r="S30">
        <f t="shared" si="12"/>
        <v>5.7961872871313921E-2</v>
      </c>
      <c r="T30" s="12">
        <f t="shared" si="13"/>
        <v>15.967504895999985</v>
      </c>
    </row>
    <row r="31" spans="1:20">
      <c r="A31" s="1">
        <v>15</v>
      </c>
      <c r="B31" s="10">
        <f t="shared" si="14"/>
        <v>0.90000000000000036</v>
      </c>
      <c r="C31" s="10">
        <f t="shared" si="18"/>
        <v>0.85227479999999989</v>
      </c>
      <c r="D31" s="10">
        <f t="shared" si="5"/>
        <v>1.1174233112381498</v>
      </c>
      <c r="E31" s="10">
        <f t="shared" si="0"/>
        <v>0.11824999999999999</v>
      </c>
      <c r="F31" s="10">
        <f t="shared" si="1"/>
        <v>5.5871165561907493E-2</v>
      </c>
      <c r="G31" s="195" t="e">
        <f t="shared" si="6"/>
        <v>#DIV/0!</v>
      </c>
      <c r="H31" s="195" t="e">
        <f t="shared" si="16"/>
        <v>#DIV/0!</v>
      </c>
      <c r="I31" s="126">
        <f t="shared" si="7"/>
        <v>0</v>
      </c>
      <c r="J31" s="9">
        <f t="shared" si="2"/>
        <v>17.045495999999996</v>
      </c>
      <c r="K31" s="9">
        <f t="shared" si="17"/>
        <v>0.8966794894467327</v>
      </c>
      <c r="L31" s="12">
        <f t="shared" si="3"/>
        <v>1.1174233112381498</v>
      </c>
      <c r="M31" s="10">
        <f t="shared" si="4"/>
        <v>1.1174233112381498</v>
      </c>
      <c r="N31" s="10">
        <f>IF(B31&gt;SUM(D$9:F$9),$B$5,IF(B31&lt;D$9,IF(Control!I$14=1,E31,O31),IF(Control!K$14=1,E31,O31)))</f>
        <v>0.11824999999999999</v>
      </c>
      <c r="O31" s="210">
        <f t="shared" si="8"/>
        <v>0.12254764679423828</v>
      </c>
      <c r="P31" s="210">
        <f t="shared" si="9"/>
        <v>1.04042330984416</v>
      </c>
      <c r="Q31" s="210">
        <f t="shared" si="10"/>
        <v>0</v>
      </c>
      <c r="R31" s="210">
        <f t="shared" si="11"/>
        <v>5.2021165492208005E-2</v>
      </c>
      <c r="S31">
        <f t="shared" si="12"/>
        <v>5.7668834821652706E-2</v>
      </c>
      <c r="T31" s="12">
        <f t="shared" si="13"/>
        <v>17.045495999999996</v>
      </c>
    </row>
    <row r="32" spans="1:20">
      <c r="A32" s="1">
        <v>16</v>
      </c>
      <c r="B32" s="10">
        <f t="shared" si="14"/>
        <v>0.96000000000000041</v>
      </c>
      <c r="C32" s="10">
        <f t="shared" si="18"/>
        <v>0.90576568319999873</v>
      </c>
      <c r="D32" s="10">
        <f t="shared" si="5"/>
        <v>1.1259768073999554</v>
      </c>
      <c r="E32" s="10">
        <f t="shared" si="0"/>
        <v>0.1178</v>
      </c>
      <c r="F32" s="10">
        <f t="shared" si="1"/>
        <v>5.6298840369997771E-2</v>
      </c>
      <c r="G32" s="195" t="e">
        <f t="shared" si="6"/>
        <v>#DIV/0!</v>
      </c>
      <c r="H32" s="195" t="e">
        <f t="shared" si="16"/>
        <v>#DIV/0!</v>
      </c>
      <c r="I32" s="126">
        <f t="shared" si="7"/>
        <v>0</v>
      </c>
      <c r="J32" s="9">
        <f t="shared" si="2"/>
        <v>18.115313663999974</v>
      </c>
      <c r="K32" s="9">
        <f t="shared" si="17"/>
        <v>0.95645144927312853</v>
      </c>
      <c r="L32" s="12">
        <f t="shared" si="3"/>
        <v>1.1259768073999554</v>
      </c>
      <c r="M32" s="10">
        <f t="shared" si="4"/>
        <v>1.1259768073999554</v>
      </c>
      <c r="N32" s="10">
        <f>IF(B32&gt;SUM(D$9:F$9),$B$5,IF(B32&lt;D$9,IF(Control!I$14=1,E32,O32),IF(Control!K$14=1,E32,O32)))</f>
        <v>0.1178</v>
      </c>
      <c r="O32" s="210">
        <f t="shared" si="8"/>
        <v>0.12221690030098693</v>
      </c>
      <c r="P32" s="210">
        <f t="shared" si="9"/>
        <v>1.0460621697500607</v>
      </c>
      <c r="Q32" s="210">
        <f t="shared" si="10"/>
        <v>0</v>
      </c>
      <c r="R32" s="210">
        <f t="shared" si="11"/>
        <v>5.2303108487503039E-2</v>
      </c>
      <c r="S32">
        <f t="shared" si="12"/>
        <v>5.735796756165655E-2</v>
      </c>
      <c r="T32" s="12">
        <f t="shared" si="13"/>
        <v>18.115313663999974</v>
      </c>
    </row>
    <row r="33" spans="1:20">
      <c r="A33" s="1">
        <v>17</v>
      </c>
      <c r="B33" s="10">
        <f t="shared" si="14"/>
        <v>1.0200000000000005</v>
      </c>
      <c r="C33" s="10">
        <f t="shared" si="18"/>
        <v>0.95884944960000085</v>
      </c>
      <c r="D33" s="10">
        <f t="shared" si="5"/>
        <v>1.1346288919359475</v>
      </c>
      <c r="E33" s="10">
        <f t="shared" si="0"/>
        <v>0.11735</v>
      </c>
      <c r="F33" s="10">
        <f t="shared" si="1"/>
        <v>5.6731444596797381E-2</v>
      </c>
      <c r="G33" s="195" t="e">
        <f t="shared" si="6"/>
        <v>#DIV/0!</v>
      </c>
      <c r="H33" s="195" t="e">
        <f t="shared" si="16"/>
        <v>#DIV/0!</v>
      </c>
      <c r="I33" s="126">
        <f t="shared" si="7"/>
        <v>0</v>
      </c>
      <c r="J33" s="9">
        <f t="shared" si="2"/>
        <v>19.176988992000016</v>
      </c>
      <c r="K33" s="9">
        <f t="shared" si="17"/>
        <v>1.0162225390889679</v>
      </c>
      <c r="L33" s="12">
        <f t="shared" si="3"/>
        <v>1.1346288919359475</v>
      </c>
      <c r="M33" s="10">
        <f t="shared" si="4"/>
        <v>1.1346288919359475</v>
      </c>
      <c r="N33" s="10">
        <f>IF(B33&gt;SUM(D$9:F$9),$B$5,IF(B33&lt;D$9,IF(Control!I$14=1,E33,O33),IF(Control!K$14=1,E33,O33)))</f>
        <v>0.11735</v>
      </c>
      <c r="O33" s="210">
        <f t="shared" si="8"/>
        <v>0.12186669560758874</v>
      </c>
      <c r="P33" s="210">
        <f t="shared" si="9"/>
        <v>1.0520828835120832</v>
      </c>
      <c r="Q33" s="210">
        <f t="shared" si="10"/>
        <v>0</v>
      </c>
      <c r="R33" s="210">
        <f t="shared" si="11"/>
        <v>5.2604144175604162E-2</v>
      </c>
      <c r="S33">
        <f t="shared" si="12"/>
        <v>5.7029727353520764E-2</v>
      </c>
      <c r="T33" s="12">
        <f t="shared" si="13"/>
        <v>19.176988992000016</v>
      </c>
    </row>
    <row r="34" spans="1:20">
      <c r="A34" s="1">
        <v>18</v>
      </c>
      <c r="B34" s="10">
        <f t="shared" si="14"/>
        <v>1.0800000000000005</v>
      </c>
      <c r="C34" s="10">
        <f t="shared" si="18"/>
        <v>1.0115276543999987</v>
      </c>
      <c r="D34" s="10">
        <f t="shared" si="5"/>
        <v>1.1433810858059024</v>
      </c>
      <c r="E34" s="10">
        <f t="shared" si="0"/>
        <v>0.1169</v>
      </c>
      <c r="F34" s="10">
        <f t="shared" si="1"/>
        <v>5.7169054290295118E-2</v>
      </c>
      <c r="G34" s="195" t="e">
        <f t="shared" si="6"/>
        <v>#DIV/0!</v>
      </c>
      <c r="H34" s="195" t="e">
        <f t="shared" si="16"/>
        <v>#DIV/0!</v>
      </c>
      <c r="I34" s="126">
        <f t="shared" si="7"/>
        <v>0</v>
      </c>
      <c r="J34" s="9">
        <f t="shared" si="2"/>
        <v>20.230553087999972</v>
      </c>
      <c r="K34" s="9">
        <f t="shared" si="17"/>
        <v>1.0759927522303643</v>
      </c>
      <c r="L34" s="12">
        <f t="shared" si="3"/>
        <v>1.1433810858059024</v>
      </c>
      <c r="M34" s="10">
        <f t="shared" si="4"/>
        <v>1.1433810858059024</v>
      </c>
      <c r="N34" s="10">
        <f>IF(B34&gt;SUM(D$9:F$9),$B$5,IF(B34&lt;D$9,IF(Control!I$14=1,E34,O34),IF(Control!K$14=1,E34,O34)))</f>
        <v>0.1169</v>
      </c>
      <c r="O34" s="210">
        <f t="shared" si="8"/>
        <v>0.12149737832379534</v>
      </c>
      <c r="P34" s="210">
        <f t="shared" si="9"/>
        <v>1.058488666785931</v>
      </c>
      <c r="Q34" s="210">
        <f t="shared" si="10"/>
        <v>0</v>
      </c>
      <c r="R34" s="210">
        <f t="shared" si="11"/>
        <v>5.2924433339296556E-2</v>
      </c>
      <c r="S34">
        <f t="shared" si="12"/>
        <v>5.6684593687892991E-2</v>
      </c>
      <c r="T34" s="12">
        <f t="shared" si="13"/>
        <v>20.230553087999972</v>
      </c>
    </row>
    <row r="35" spans="1:20">
      <c r="A35" s="1">
        <v>19</v>
      </c>
      <c r="B35" s="10">
        <f t="shared" si="14"/>
        <v>1.1400000000000006</v>
      </c>
      <c r="C35" s="10">
        <f t="shared" si="18"/>
        <v>1.0638018527999997</v>
      </c>
      <c r="D35" s="10">
        <f t="shared" si="5"/>
        <v>1.1522349394136433</v>
      </c>
      <c r="E35" s="10">
        <f t="shared" si="0"/>
        <v>0.11645</v>
      </c>
      <c r="F35" s="10">
        <f t="shared" si="1"/>
        <v>5.7611746970682165E-2</v>
      </c>
      <c r="G35" s="195" t="e">
        <f t="shared" si="6"/>
        <v>#DIV/0!</v>
      </c>
      <c r="H35" s="195" t="e">
        <f t="shared" si="16"/>
        <v>#DIV/0!</v>
      </c>
      <c r="I35" s="126">
        <f t="shared" si="7"/>
        <v>0</v>
      </c>
      <c r="J35" s="9">
        <f t="shared" si="2"/>
        <v>21.276037055999993</v>
      </c>
      <c r="K35" s="9">
        <f t="shared" si="17"/>
        <v>1.1357620819565906</v>
      </c>
      <c r="L35" s="12">
        <f t="shared" si="3"/>
        <v>1.1522349394136433</v>
      </c>
      <c r="M35" s="10">
        <f t="shared" si="4"/>
        <v>1.1522349394136433</v>
      </c>
      <c r="N35" s="10">
        <f>IF(B35&gt;SUM(D$9:F$9),$B$5,IF(B35&lt;D$9,IF(Control!I$14=1,E35,O35),IF(Control!K$14=1,E35,O35)))</f>
        <v>0.11645</v>
      </c>
      <c r="O35" s="210">
        <f t="shared" si="8"/>
        <v>0.12110931292117764</v>
      </c>
      <c r="P35" s="210">
        <f t="shared" si="9"/>
        <v>1.0652828746898935</v>
      </c>
      <c r="Q35" s="210">
        <f t="shared" si="10"/>
        <v>0</v>
      </c>
      <c r="R35" s="210">
        <f t="shared" si="11"/>
        <v>5.3264143734494673E-2</v>
      </c>
      <c r="S35">
        <f t="shared" si="12"/>
        <v>5.6323068196760605E-2</v>
      </c>
      <c r="T35" s="12">
        <f t="shared" si="13"/>
        <v>21.276037055999993</v>
      </c>
    </row>
    <row r="36" spans="1:20">
      <c r="A36" s="1">
        <v>20</v>
      </c>
      <c r="B36" s="10">
        <f t="shared" si="14"/>
        <v>1.2000000000000006</v>
      </c>
      <c r="C36" s="10">
        <f t="shared" si="18"/>
        <v>1.1156736000000018</v>
      </c>
      <c r="D36" s="312">
        <f t="shared" si="5"/>
        <v>1.1611920332936982</v>
      </c>
      <c r="E36" s="10">
        <f t="shared" si="0"/>
        <v>0.11599999999999999</v>
      </c>
      <c r="F36" s="10">
        <f t="shared" si="1"/>
        <v>5.8059601664684914E-2</v>
      </c>
      <c r="G36" s="195" t="e">
        <f t="shared" si="6"/>
        <v>#DIV/0!</v>
      </c>
      <c r="H36" s="195" t="e">
        <f t="shared" si="16"/>
        <v>#DIV/0!</v>
      </c>
      <c r="I36" s="126">
        <f t="shared" si="7"/>
        <v>0</v>
      </c>
      <c r="J36" s="9">
        <f t="shared" si="2"/>
        <v>22.313472000000036</v>
      </c>
      <c r="K36" s="9">
        <f t="shared" si="17"/>
        <v>1.195530521448865</v>
      </c>
      <c r="L36" s="12">
        <f t="shared" si="3"/>
        <v>1.1611920332936985</v>
      </c>
      <c r="M36" s="10">
        <f t="shared" si="4"/>
        <v>1.1611920332936982</v>
      </c>
      <c r="N36" s="10">
        <f>IF(B36&gt;SUM(D$9:F$9),$B$5,IF(B36&lt;D$9,IF(Control!I$14=1,E36,O36),IF(Control!K$14=1,E36,O36)))</f>
        <v>0.11599999999999999</v>
      </c>
      <c r="O36" s="210">
        <f t="shared" si="8"/>
        <v>0.12070288237343632</v>
      </c>
      <c r="P36" s="210">
        <f t="shared" si="9"/>
        <v>1.0724689903936688</v>
      </c>
      <c r="Q36" s="210">
        <f t="shared" si="10"/>
        <v>0</v>
      </c>
      <c r="R36" s="210">
        <f t="shared" si="11"/>
        <v>5.3623449519683446E-2</v>
      </c>
      <c r="S36">
        <f t="shared" si="12"/>
        <v>5.5945673522901564E-2</v>
      </c>
      <c r="T36" s="12">
        <f t="shared" si="13"/>
        <v>22.313472000000036</v>
      </c>
    </row>
    <row r="37" spans="1:20">
      <c r="A37" s="1">
        <v>21</v>
      </c>
      <c r="B37" s="10">
        <f t="shared" si="14"/>
        <v>1.2600000000000007</v>
      </c>
      <c r="C37" s="10">
        <f t="shared" si="18"/>
        <v>1.1671444511999991</v>
      </c>
      <c r="D37" s="10">
        <f t="shared" si="5"/>
        <v>1.1702539788167177</v>
      </c>
      <c r="E37" s="10">
        <f t="shared" si="0"/>
        <v>0.11555</v>
      </c>
      <c r="F37" s="10">
        <f t="shared" si="1"/>
        <v>5.8512698940835883E-2</v>
      </c>
      <c r="G37" s="195" t="e">
        <f t="shared" si="6"/>
        <v>#DIV/0!</v>
      </c>
      <c r="H37" s="195" t="e">
        <f t="shared" si="16"/>
        <v>#DIV/0!</v>
      </c>
      <c r="I37" s="126">
        <f t="shared" si="7"/>
        <v>0</v>
      </c>
      <c r="J37" s="9">
        <f t="shared" si="2"/>
        <v>23.34288902399998</v>
      </c>
      <c r="K37" s="9">
        <f t="shared" si="17"/>
        <v>1.2552980638091471</v>
      </c>
      <c r="L37" s="12">
        <f t="shared" si="3"/>
        <v>1.1702539788167177</v>
      </c>
      <c r="M37" s="10">
        <f t="shared" si="4"/>
        <v>1.1702539788167177</v>
      </c>
      <c r="N37" s="10">
        <f>IF(B37&gt;SUM(D$9:F$9),$B$5,IF(B37&lt;D$9,IF(Control!I$14=1,E37,O37),IF(Control!K$14=1,E37,O37)))</f>
        <v>0.11555</v>
      </c>
      <c r="O37" s="210">
        <f t="shared" si="8"/>
        <v>0.12027848777845304</v>
      </c>
      <c r="P37" s="210">
        <f t="shared" si="9"/>
        <v>1.0800506125850549</v>
      </c>
      <c r="Q37" s="210">
        <f t="shared" si="10"/>
        <v>0</v>
      </c>
      <c r="R37" s="210">
        <f t="shared" si="11"/>
        <v>5.4002530629252747E-2</v>
      </c>
      <c r="S37">
        <f t="shared" si="12"/>
        <v>5.5552952149522536E-2</v>
      </c>
      <c r="T37" s="12">
        <f t="shared" si="13"/>
        <v>23.34288902399998</v>
      </c>
    </row>
    <row r="38" spans="1:20">
      <c r="A38" s="1">
        <v>22</v>
      </c>
      <c r="B38" s="10">
        <f t="shared" si="14"/>
        <v>1.3200000000000007</v>
      </c>
      <c r="C38" s="10">
        <f t="shared" si="18"/>
        <v>1.2182159616000003</v>
      </c>
      <c r="D38" s="10">
        <f t="shared" si="5"/>
        <v>1.179422418914237</v>
      </c>
      <c r="E38" s="10">
        <f t="shared" si="0"/>
        <v>0.11509999999999999</v>
      </c>
      <c r="F38" s="10">
        <f t="shared" si="1"/>
        <v>5.8971120945711858E-2</v>
      </c>
      <c r="G38" s="195" t="e">
        <f t="shared" si="6"/>
        <v>#DIV/0!</v>
      </c>
      <c r="H38" s="195" t="e">
        <f t="shared" si="16"/>
        <v>#DIV/0!</v>
      </c>
      <c r="I38" s="126">
        <f t="shared" si="7"/>
        <v>0</v>
      </c>
      <c r="J38" s="9">
        <f t="shared" si="2"/>
        <v>24.364319232000007</v>
      </c>
      <c r="K38" s="9">
        <f t="shared" si="17"/>
        <v>1.3150647020589281</v>
      </c>
      <c r="L38" s="12">
        <f t="shared" si="3"/>
        <v>1.179422418914237</v>
      </c>
      <c r="M38" s="10">
        <f t="shared" si="4"/>
        <v>1.179422418914237</v>
      </c>
      <c r="N38" s="10">
        <f>IF(B38&gt;SUM(D$9:F$9),$B$5,IF(B38&lt;D$9,IF(Control!I$14=1,E38,O38),IF(Control!K$14=1,E38,O38)))</f>
        <v>0.11509999999999999</v>
      </c>
      <c r="O38" s="210">
        <f t="shared" si="8"/>
        <v>0.11983654796245526</v>
      </c>
      <c r="P38" s="210">
        <f t="shared" si="9"/>
        <v>1.0880314417353352</v>
      </c>
      <c r="Q38" s="210">
        <f t="shared" si="10"/>
        <v>0</v>
      </c>
      <c r="R38" s="210">
        <f t="shared" si="11"/>
        <v>5.4401572086766763E-2</v>
      </c>
      <c r="S38">
        <f t="shared" si="12"/>
        <v>5.5145465193822144E-2</v>
      </c>
      <c r="T38" s="12">
        <f t="shared" si="13"/>
        <v>24.364319232000007</v>
      </c>
    </row>
    <row r="39" spans="1:20">
      <c r="A39" s="1">
        <v>23</v>
      </c>
      <c r="B39" s="10">
        <f t="shared" si="14"/>
        <v>1.3800000000000008</v>
      </c>
      <c r="C39" s="10">
        <f t="shared" si="18"/>
        <v>1.2688896863999999</v>
      </c>
      <c r="D39" s="10">
        <f t="shared" si="5"/>
        <v>1.1886990288233839</v>
      </c>
      <c r="E39" s="10">
        <f t="shared" si="0"/>
        <v>0.11465</v>
      </c>
      <c r="F39" s="10">
        <f t="shared" si="1"/>
        <v>5.9434951441169198E-2</v>
      </c>
      <c r="G39" s="195" t="e">
        <f t="shared" si="6"/>
        <v>#DIV/0!</v>
      </c>
      <c r="H39" s="195" t="e">
        <f t="shared" si="16"/>
        <v>#DIV/0!</v>
      </c>
      <c r="I39" s="126">
        <f t="shared" si="7"/>
        <v>0</v>
      </c>
      <c r="J39" s="9">
        <f t="shared" si="2"/>
        <v>25.377793727999997</v>
      </c>
      <c r="K39" s="9">
        <f t="shared" si="17"/>
        <v>1.3748304291379378</v>
      </c>
      <c r="L39" s="12">
        <f t="shared" si="3"/>
        <v>1.1886990288233836</v>
      </c>
      <c r="M39" s="10">
        <f t="shared" si="4"/>
        <v>1.1886990288233839</v>
      </c>
      <c r="N39" s="10">
        <f>IF(B39&gt;SUM(D$9:F$9),$B$5,IF(B39&lt;D$9,IF(Control!I$14=1,E39,O39),IF(Control!K$14=1,E39,O39)))</f>
        <v>0.11465</v>
      </c>
      <c r="O39" s="210">
        <f t="shared" si="8"/>
        <v>0.11937749906668535</v>
      </c>
      <c r="P39" s="210">
        <f t="shared" si="9"/>
        <v>1.0964152650800862</v>
      </c>
      <c r="Q39" s="210">
        <f t="shared" si="10"/>
        <v>0</v>
      </c>
      <c r="R39" s="210">
        <f t="shared" si="11"/>
        <v>5.4820763254004312E-2</v>
      </c>
      <c r="S39">
        <f t="shared" si="12"/>
        <v>5.4723791168319269E-2</v>
      </c>
      <c r="T39" s="12">
        <f t="shared" si="13"/>
        <v>25.377793727999997</v>
      </c>
    </row>
    <row r="40" spans="1:20">
      <c r="A40" s="1">
        <v>24</v>
      </c>
      <c r="B40" s="10">
        <f t="shared" si="14"/>
        <v>1.4400000000000008</v>
      </c>
      <c r="C40" s="10">
        <f t="shared" si="18"/>
        <v>1.3191671807999992</v>
      </c>
      <c r="D40" s="10">
        <f t="shared" si="5"/>
        <v>1.1980855168521749</v>
      </c>
      <c r="E40" s="10">
        <f t="shared" si="0"/>
        <v>0.11420000000000001</v>
      </c>
      <c r="F40" s="10">
        <f t="shared" si="1"/>
        <v>5.9904275842608747E-2</v>
      </c>
      <c r="G40" s="195" t="e">
        <f t="shared" si="6"/>
        <v>#DIV/0!</v>
      </c>
      <c r="H40" s="195" t="e">
        <f t="shared" si="16"/>
        <v>#DIV/0!</v>
      </c>
      <c r="I40" s="126">
        <f t="shared" si="7"/>
        <v>0</v>
      </c>
      <c r="J40" s="9">
        <f t="shared" si="2"/>
        <v>26.38334361599998</v>
      </c>
      <c r="K40" s="9">
        <f t="shared" si="17"/>
        <v>1.4345952379028899</v>
      </c>
      <c r="L40" s="12">
        <f t="shared" si="3"/>
        <v>1.1980855168521749</v>
      </c>
      <c r="M40" s="10">
        <f t="shared" si="4"/>
        <v>1.1980855168521749</v>
      </c>
      <c r="N40" s="10">
        <f>IF(B40&gt;SUM(D$9:F$9),$B$5,IF(B40&lt;D$9,IF(Control!I$14=1,E40,O40),IF(Control!K$14=1,E40,O40)))</f>
        <v>0.11420000000000001</v>
      </c>
      <c r="O40" s="210">
        <f t="shared" si="8"/>
        <v>0.11890179411698176</v>
      </c>
      <c r="P40" s="210">
        <f t="shared" si="9"/>
        <v>1.1052059402282892</v>
      </c>
      <c r="Q40" s="210">
        <f t="shared" si="10"/>
        <v>0</v>
      </c>
      <c r="R40" s="210">
        <f t="shared" si="11"/>
        <v>5.5260297011414466E-2</v>
      </c>
      <c r="S40">
        <f t="shared" si="12"/>
        <v>5.4288524713870585E-2</v>
      </c>
      <c r="T40" s="12">
        <f t="shared" si="13"/>
        <v>26.38334361599998</v>
      </c>
    </row>
    <row r="41" spans="1:20">
      <c r="A41" s="1">
        <v>25</v>
      </c>
      <c r="B41" s="10">
        <f t="shared" si="14"/>
        <v>1.5000000000000009</v>
      </c>
      <c r="C41" s="10">
        <f t="shared" si="18"/>
        <v>1.3690500000000012</v>
      </c>
      <c r="D41" s="10">
        <f t="shared" si="5"/>
        <v>1.207583625166043</v>
      </c>
      <c r="E41" s="10">
        <f t="shared" si="0"/>
        <v>0.11374999999999999</v>
      </c>
      <c r="F41" s="10">
        <f t="shared" si="1"/>
        <v>6.0379181258302154E-2</v>
      </c>
      <c r="G41" s="195" t="e">
        <f t="shared" si="6"/>
        <v>#DIV/0!</v>
      </c>
      <c r="H41" s="195" t="e">
        <f t="shared" si="16"/>
        <v>#DIV/0!</v>
      </c>
      <c r="I41" s="126">
        <f t="shared" si="7"/>
        <v>0</v>
      </c>
      <c r="J41" s="9">
        <f t="shared" si="2"/>
        <v>27.381000000000022</v>
      </c>
      <c r="K41" s="9">
        <f t="shared" si="17"/>
        <v>1.494359121126168</v>
      </c>
      <c r="L41" s="12">
        <f t="shared" si="3"/>
        <v>1.207583625166043</v>
      </c>
      <c r="M41" s="10">
        <f t="shared" si="4"/>
        <v>1.207583625166043</v>
      </c>
      <c r="N41" s="10">
        <f>IF(B41&gt;SUM(D$9:F$9),$B$5,IF(B41&lt;D$9,IF(Control!I$14=1,E41,O41),IF(Control!K$14=1,E41,O41)))</f>
        <v>0.11374999999999999</v>
      </c>
      <c r="O41" s="210">
        <f t="shared" si="8"/>
        <v>0.11840990257669731</v>
      </c>
      <c r="P41" s="210">
        <f t="shared" si="9"/>
        <v>1.114407377308964</v>
      </c>
      <c r="Q41" s="210">
        <f t="shared" si="10"/>
        <v>0</v>
      </c>
      <c r="R41" s="210">
        <f t="shared" si="11"/>
        <v>5.5720368865448205E-2</v>
      </c>
      <c r="S41">
        <f t="shared" si="12"/>
        <v>5.3840275308376165E-2</v>
      </c>
      <c r="T41" s="12">
        <f t="shared" si="13"/>
        <v>27.381000000000022</v>
      </c>
    </row>
    <row r="42" spans="1:20">
      <c r="A42" s="1">
        <v>26</v>
      </c>
      <c r="B42" s="10">
        <f t="shared" si="14"/>
        <v>1.5600000000000009</v>
      </c>
      <c r="C42" s="10">
        <f t="shared" si="18"/>
        <v>1.4185396991999992</v>
      </c>
      <c r="D42" s="10">
        <f t="shared" si="5"/>
        <v>1.2171951305962736</v>
      </c>
      <c r="E42" s="10">
        <f t="shared" si="0"/>
        <v>0.11330000000000001</v>
      </c>
      <c r="F42" s="10">
        <f t="shared" si="1"/>
        <v>6.085975652981368E-2</v>
      </c>
      <c r="G42" s="195" t="e">
        <f t="shared" si="6"/>
        <v>#DIV/0!</v>
      </c>
      <c r="H42" s="195" t="e">
        <f t="shared" si="16"/>
        <v>#DIV/0!</v>
      </c>
      <c r="I42" s="126">
        <f t="shared" si="7"/>
        <v>0</v>
      </c>
      <c r="J42" s="9">
        <f t="shared" si="2"/>
        <v>28.370793983999981</v>
      </c>
      <c r="K42" s="9">
        <f t="shared" si="17"/>
        <v>1.5541220714944786</v>
      </c>
      <c r="L42" s="12">
        <f t="shared" si="3"/>
        <v>1.2171951305962734</v>
      </c>
      <c r="M42" s="10">
        <f t="shared" si="4"/>
        <v>1.2171951305962736</v>
      </c>
      <c r="N42" s="10">
        <f>IF(B42&gt;SUM(D$9:F$9),$B$5,IF(B42&lt;D$9,IF(Control!I$14=1,E42,O42),IF(Control!K$14=1,E42,O42)))</f>
        <v>0.11330000000000001</v>
      </c>
      <c r="O42" s="210">
        <f t="shared" si="8"/>
        <v>0.11790230988339549</v>
      </c>
      <c r="P42" s="210">
        <f t="shared" si="9"/>
        <v>1.1240235195612975</v>
      </c>
      <c r="Q42" s="210">
        <f t="shared" si="10"/>
        <v>0</v>
      </c>
      <c r="R42" s="210">
        <f t="shared" si="11"/>
        <v>5.6201175978064878E-2</v>
      </c>
      <c r="S42">
        <f t="shared" si="12"/>
        <v>5.3379665955226495E-2</v>
      </c>
      <c r="T42" s="12">
        <f t="shared" si="13"/>
        <v>28.370793983999981</v>
      </c>
    </row>
    <row r="43" spans="1:20">
      <c r="A43" s="1">
        <v>27</v>
      </c>
      <c r="B43" s="10">
        <f t="shared" si="14"/>
        <v>1.620000000000001</v>
      </c>
      <c r="C43" s="10">
        <f t="shared" si="18"/>
        <v>1.4676378336000007</v>
      </c>
      <c r="D43" s="10">
        <f t="shared" si="5"/>
        <v>1.2269218454710586</v>
      </c>
      <c r="E43" s="10">
        <f t="shared" si="0"/>
        <v>0.11284999999999999</v>
      </c>
      <c r="F43" s="10">
        <f t="shared" si="1"/>
        <v>6.1346092273552935E-2</v>
      </c>
      <c r="G43" s="195" t="e">
        <f t="shared" si="6"/>
        <v>#DIV/0!</v>
      </c>
      <c r="H43" s="195" t="e">
        <f t="shared" si="16"/>
        <v>#DIV/0!</v>
      </c>
      <c r="I43" s="126">
        <f t="shared" si="7"/>
        <v>0</v>
      </c>
      <c r="J43" s="9">
        <f t="shared" si="2"/>
        <v>29.352756672000012</v>
      </c>
      <c r="K43" s="9">
        <f t="shared" si="17"/>
        <v>1.6138840816075219</v>
      </c>
      <c r="L43" s="12">
        <f t="shared" si="3"/>
        <v>1.2269218454710584</v>
      </c>
      <c r="M43" s="10">
        <f t="shared" si="4"/>
        <v>1.2269218454710586</v>
      </c>
      <c r="N43" s="10">
        <f>IF(B43&gt;SUM(D$9:F$9),$B$5,IF(B43&lt;D$9,IF(Control!I$14=1,E43,O43),IF(Control!K$14=1,E43,O43)))</f>
        <v>0.11284999999999999</v>
      </c>
      <c r="O43" s="210">
        <f t="shared" si="8"/>
        <v>0.11737951696978216</v>
      </c>
      <c r="P43" s="210">
        <f t="shared" si="9"/>
        <v>1.1340583222713181</v>
      </c>
      <c r="Q43" s="210">
        <f t="shared" si="10"/>
        <v>0</v>
      </c>
      <c r="R43" s="210">
        <f t="shared" si="11"/>
        <v>5.6702916113565906E-2</v>
      </c>
      <c r="S43">
        <f t="shared" si="12"/>
        <v>5.2907331855588054E-2</v>
      </c>
      <c r="T43" s="12">
        <f t="shared" si="13"/>
        <v>29.352756672000012</v>
      </c>
    </row>
    <row r="44" spans="1:20">
      <c r="A44" s="1">
        <v>28</v>
      </c>
      <c r="B44" s="10">
        <f t="shared" si="14"/>
        <v>1.680000000000001</v>
      </c>
      <c r="C44" s="10">
        <f t="shared" si="18"/>
        <v>1.5163459584000005</v>
      </c>
      <c r="D44" s="10">
        <f t="shared" si="5"/>
        <v>1.2367656184698776</v>
      </c>
      <c r="E44" s="10">
        <f t="shared" si="0"/>
        <v>0.1124</v>
      </c>
      <c r="F44" s="10">
        <f t="shared" si="1"/>
        <v>6.1838280923493888E-2</v>
      </c>
      <c r="G44" s="195" t="e">
        <f t="shared" si="6"/>
        <v>#DIV/0!</v>
      </c>
      <c r="H44" s="195" t="e">
        <f t="shared" si="16"/>
        <v>#DIV/0!</v>
      </c>
      <c r="I44" s="126">
        <f t="shared" si="7"/>
        <v>0</v>
      </c>
      <c r="J44" s="9">
        <f t="shared" si="2"/>
        <v>30.326919168000007</v>
      </c>
      <c r="K44" s="9">
        <f t="shared" si="17"/>
        <v>1.6736451439765723</v>
      </c>
      <c r="L44" s="12">
        <f t="shared" si="3"/>
        <v>1.2367656184698776</v>
      </c>
      <c r="M44" s="10">
        <f t="shared" si="4"/>
        <v>1.2367656184698776</v>
      </c>
      <c r="N44" s="10">
        <f>IF(B44&gt;SUM(D$9:F$9),$B$5,IF(B44&lt;D$9,IF(Control!I$14=1,E44,O44),IF(Control!K$14=1,E44,O44)))</f>
        <v>0.1124</v>
      </c>
      <c r="O44" s="210">
        <f t="shared" si="8"/>
        <v>0.11684203976934551</v>
      </c>
      <c r="P44" s="210">
        <f t="shared" si="9"/>
        <v>1.1445157299557729</v>
      </c>
      <c r="Q44" s="210">
        <f t="shared" si="10"/>
        <v>0</v>
      </c>
      <c r="R44" s="210">
        <f t="shared" si="11"/>
        <v>5.7225786497788644E-2</v>
      </c>
      <c r="S44">
        <f t="shared" si="12"/>
        <v>5.2423919068651514E-2</v>
      </c>
      <c r="T44" s="12">
        <f t="shared" si="13"/>
        <v>30.326919168000007</v>
      </c>
    </row>
    <row r="45" spans="1:20">
      <c r="A45" s="1">
        <v>29</v>
      </c>
      <c r="B45" s="10">
        <f t="shared" si="14"/>
        <v>1.7400000000000011</v>
      </c>
      <c r="C45" s="10">
        <f t="shared" si="18"/>
        <v>1.5646656288000012</v>
      </c>
      <c r="D45" s="10">
        <f t="shared" si="5"/>
        <v>1.246728335501976</v>
      </c>
      <c r="E45" s="10">
        <f t="shared" si="0"/>
        <v>0.11194999999999999</v>
      </c>
      <c r="F45" s="10">
        <f t="shared" si="1"/>
        <v>6.2336416775098803E-2</v>
      </c>
      <c r="G45" s="195" t="e">
        <f t="shared" si="6"/>
        <v>#DIV/0!</v>
      </c>
      <c r="H45" s="195" t="e">
        <f t="shared" si="16"/>
        <v>#DIV/0!</v>
      </c>
      <c r="I45" s="126">
        <f t="shared" si="7"/>
        <v>0</v>
      </c>
      <c r="J45" s="9">
        <f t="shared" si="2"/>
        <v>31.293312576000023</v>
      </c>
      <c r="K45" s="9">
        <f t="shared" si="17"/>
        <v>1.73340525102309</v>
      </c>
      <c r="L45" s="12">
        <f t="shared" si="3"/>
        <v>1.2467283355019758</v>
      </c>
      <c r="M45" s="10">
        <f t="shared" si="4"/>
        <v>1.246728335501976</v>
      </c>
      <c r="N45" s="10">
        <f>IF(B45&gt;SUM(D$9:F$9),$B$5,IF(B45&lt;D$9,IF(Control!I$14=1,E45,O45),IF(Control!K$14=1,E45,O45)))</f>
        <v>0.11194999999999999</v>
      </c>
      <c r="O45" s="210">
        <f t="shared" si="8"/>
        <v>0.11629040870719197</v>
      </c>
      <c r="P45" s="210">
        <f t="shared" si="9"/>
        <v>1.1553996516920781</v>
      </c>
      <c r="Q45" s="210">
        <f t="shared" si="10"/>
        <v>0</v>
      </c>
      <c r="R45" s="210">
        <f t="shared" si="11"/>
        <v>5.7769982584603911E-2</v>
      </c>
      <c r="S45">
        <f t="shared" si="12"/>
        <v>5.1930083163977327E-2</v>
      </c>
      <c r="T45" s="12">
        <f t="shared" si="13"/>
        <v>31.293312576000023</v>
      </c>
    </row>
    <row r="46" spans="1:20">
      <c r="A46" s="1">
        <v>30</v>
      </c>
      <c r="B46" s="10">
        <f t="shared" si="14"/>
        <v>1.8000000000000012</v>
      </c>
      <c r="C46" s="10">
        <f t="shared" si="18"/>
        <v>1.6125984000000007</v>
      </c>
      <c r="D46" s="10">
        <f t="shared" si="5"/>
        <v>1.2568119206097048</v>
      </c>
      <c r="E46" s="10">
        <f t="shared" si="0"/>
        <v>0.11149999999999999</v>
      </c>
      <c r="F46" s="10">
        <f t="shared" si="1"/>
        <v>6.2840596030485238E-2</v>
      </c>
      <c r="G46" s="195" t="e">
        <f t="shared" si="6"/>
        <v>#DIV/0!</v>
      </c>
      <c r="H46" s="195" t="e">
        <f t="shared" si="16"/>
        <v>#DIV/0!</v>
      </c>
      <c r="I46" s="126">
        <f t="shared" si="7"/>
        <v>0</v>
      </c>
      <c r="J46" s="9">
        <f t="shared" si="2"/>
        <v>32.251968000000012</v>
      </c>
      <c r="K46" s="9">
        <f t="shared" si="17"/>
        <v>1.7931643950772624</v>
      </c>
      <c r="L46" s="12">
        <f t="shared" si="3"/>
        <v>1.2568119206097046</v>
      </c>
      <c r="M46" s="10">
        <f t="shared" si="4"/>
        <v>1.2568119206097048</v>
      </c>
      <c r="N46" s="10">
        <f>IF(B46&gt;SUM(D$9:F$9),$B$5,IF(B46&lt;D$9,IF(Control!I$14=1,E46,O46),IF(Control!K$14=1,E46,O46)))</f>
        <v>0.11149999999999999</v>
      </c>
      <c r="O46" s="210">
        <f t="shared" si="8"/>
        <v>0.11572516817658064</v>
      </c>
      <c r="P46" s="210">
        <f t="shared" si="9"/>
        <v>1.1667139344920658</v>
      </c>
      <c r="Q46" s="210">
        <f t="shared" si="10"/>
        <v>0</v>
      </c>
      <c r="R46" s="210">
        <f t="shared" si="11"/>
        <v>5.8335696724603293E-2</v>
      </c>
      <c r="S46">
        <f t="shared" si="12"/>
        <v>5.1426487870071876E-2</v>
      </c>
      <c r="T46" s="12">
        <f t="shared" si="13"/>
        <v>32.251968000000012</v>
      </c>
    </row>
    <row r="47" spans="1:20">
      <c r="A47" s="1">
        <v>31</v>
      </c>
      <c r="B47" s="10">
        <f t="shared" si="14"/>
        <v>1.8600000000000012</v>
      </c>
      <c r="C47" s="10">
        <f t="shared" si="18"/>
        <v>1.6601458272000003</v>
      </c>
      <c r="D47" s="10">
        <f t="shared" si="5"/>
        <v>1.2670183368975405</v>
      </c>
      <c r="E47" s="10">
        <f t="shared" si="0"/>
        <v>0.11105</v>
      </c>
      <c r="F47" s="10">
        <f t="shared" si="1"/>
        <v>6.3350916844877023E-2</v>
      </c>
      <c r="G47" s="195" t="e">
        <f t="shared" si="6"/>
        <v>#DIV/0!</v>
      </c>
      <c r="H47" s="195" t="e">
        <f t="shared" si="16"/>
        <v>#DIV/0!</v>
      </c>
      <c r="I47" s="126">
        <f t="shared" si="7"/>
        <v>0</v>
      </c>
      <c r="J47" s="9">
        <f t="shared" si="2"/>
        <v>33.202916544000004</v>
      </c>
      <c r="K47" s="9">
        <f t="shared" si="17"/>
        <v>1.852922568376544</v>
      </c>
      <c r="L47" s="12">
        <f t="shared" si="3"/>
        <v>1.2670183368975405</v>
      </c>
      <c r="M47" s="10">
        <f t="shared" si="4"/>
        <v>1.2670183368975405</v>
      </c>
      <c r="N47" s="10">
        <f>IF(B47&gt;SUM(D$9:F$9),$B$5,IF(B47&lt;D$9,IF(Control!I$14=1,E47,O47),IF(Control!K$14=1,E47,O47)))</f>
        <v>0.11105</v>
      </c>
      <c r="O47" s="210">
        <f t="shared" si="8"/>
        <v>0.11514687600167293</v>
      </c>
      <c r="P47" s="210">
        <f t="shared" si="9"/>
        <v>1.1784623346169887</v>
      </c>
      <c r="Q47" s="210">
        <f t="shared" si="10"/>
        <v>0</v>
      </c>
      <c r="R47" s="210">
        <f t="shared" si="11"/>
        <v>5.8923116730849434E-2</v>
      </c>
      <c r="S47">
        <f t="shared" si="12"/>
        <v>5.091380372330747E-2</v>
      </c>
      <c r="T47" s="12">
        <f t="shared" si="13"/>
        <v>33.202916544000004</v>
      </c>
    </row>
    <row r="48" spans="1:20">
      <c r="A48" s="1">
        <v>32</v>
      </c>
      <c r="B48" s="10">
        <f t="shared" si="14"/>
        <v>1.9200000000000013</v>
      </c>
      <c r="C48" s="10">
        <f t="shared" si="18"/>
        <v>1.707309465600001</v>
      </c>
      <c r="D48" s="10">
        <f t="shared" si="5"/>
        <v>1.2773495874876151</v>
      </c>
      <c r="E48" s="10">
        <f t="shared" si="0"/>
        <v>0.11059999999999999</v>
      </c>
      <c r="F48" s="10">
        <f t="shared" si="1"/>
        <v>6.3867479374380753E-2</v>
      </c>
      <c r="G48" s="195" t="e">
        <f t="shared" si="6"/>
        <v>#DIV/0!</v>
      </c>
      <c r="H48" s="195" t="e">
        <f t="shared" si="16"/>
        <v>#DIV/0!</v>
      </c>
      <c r="I48" s="126">
        <f t="shared" si="7"/>
        <v>0</v>
      </c>
      <c r="J48" s="9">
        <f t="shared" si="2"/>
        <v>34.146189312000018</v>
      </c>
      <c r="K48" s="9">
        <f t="shared" si="17"/>
        <v>1.9126797630641499</v>
      </c>
      <c r="L48" s="12">
        <f t="shared" si="3"/>
        <v>1.2773495874876151</v>
      </c>
      <c r="M48" s="10">
        <f t="shared" si="4"/>
        <v>1.2773495874876151</v>
      </c>
      <c r="N48" s="10">
        <f>IF(B48&gt;SUM(D$9:F$9),$B$5,IF(B48&lt;D$9,IF(Control!I$14=1,E48,O48),IF(Control!K$14=1,E48,O48)))</f>
        <v>0.11059999999999999</v>
      </c>
      <c r="O48" s="210">
        <f t="shared" si="8"/>
        <v>0.11455610288702742</v>
      </c>
      <c r="P48" s="210">
        <f t="shared" si="9"/>
        <v>1.1906484867318867</v>
      </c>
      <c r="Q48" s="210">
        <f t="shared" si="10"/>
        <v>0</v>
      </c>
      <c r="R48" s="210">
        <f t="shared" si="11"/>
        <v>5.9532424336594336E-2</v>
      </c>
      <c r="S48">
        <f t="shared" si="12"/>
        <v>5.0392706721266764E-2</v>
      </c>
      <c r="T48" s="12">
        <f t="shared" si="13"/>
        <v>34.146189312000018</v>
      </c>
    </row>
    <row r="49" spans="1:20">
      <c r="A49" s="1">
        <v>33</v>
      </c>
      <c r="B49" s="10">
        <f t="shared" si="14"/>
        <v>1.9800000000000013</v>
      </c>
      <c r="C49" s="10">
        <f t="shared" si="18"/>
        <v>1.7540908704000004</v>
      </c>
      <c r="D49" s="10">
        <f t="shared" si="5"/>
        <v>1.2878077165026276</v>
      </c>
      <c r="E49" s="10">
        <f t="shared" si="0"/>
        <v>0.11015</v>
      </c>
      <c r="F49" s="10">
        <f t="shared" si="1"/>
        <v>6.4390385825131388E-2</v>
      </c>
      <c r="G49" s="195" t="e">
        <f t="shared" si="6"/>
        <v>#DIV/0!</v>
      </c>
      <c r="H49" s="195" t="e">
        <f t="shared" si="16"/>
        <v>#DIV/0!</v>
      </c>
      <c r="I49" s="126">
        <f t="shared" si="7"/>
        <v>0</v>
      </c>
      <c r="J49" s="9">
        <f t="shared" si="2"/>
        <v>35.081817408000006</v>
      </c>
      <c r="K49" s="9">
        <f t="shared" si="17"/>
        <v>1.9724359711875203</v>
      </c>
      <c r="L49" s="12">
        <f t="shared" si="3"/>
        <v>1.2878077165026274</v>
      </c>
      <c r="M49" s="10">
        <f t="shared" si="4"/>
        <v>1.2878077165026276</v>
      </c>
      <c r="N49" s="10">
        <f>IF(B49&gt;SUM(D$9:F$9),$B$5,IF(B49&lt;D$9,IF(Control!I$14=1,E49,O49),IF(Control!K$14=1,E49,O49)))</f>
        <v>0.11015</v>
      </c>
      <c r="O49" s="210">
        <f t="shared" si="8"/>
        <v>0.11395343185438335</v>
      </c>
      <c r="P49" s="210">
        <f t="shared" si="9"/>
        <v>1.2032758707991795</v>
      </c>
      <c r="Q49" s="210">
        <f t="shared" si="10"/>
        <v>0</v>
      </c>
      <c r="R49" s="210">
        <f t="shared" si="11"/>
        <v>6.016379353995898E-2</v>
      </c>
      <c r="S49">
        <f t="shared" si="12"/>
        <v>4.9863876984543754E-2</v>
      </c>
      <c r="T49" s="12">
        <f t="shared" si="13"/>
        <v>35.081817408000006</v>
      </c>
    </row>
    <row r="50" spans="1:20">
      <c r="A50" s="1">
        <v>34</v>
      </c>
      <c r="B50" s="10">
        <f t="shared" si="14"/>
        <v>2.0400000000000014</v>
      </c>
      <c r="C50" s="10">
        <f t="shared" si="18"/>
        <v>1.800491596800001</v>
      </c>
      <c r="D50" s="10">
        <f t="shared" si="5"/>
        <v>1.2983948100770397</v>
      </c>
      <c r="E50" s="10">
        <f t="shared" si="0"/>
        <v>0.10969999999999999</v>
      </c>
      <c r="F50" s="10">
        <f t="shared" si="1"/>
        <v>6.4919740503851991E-2</v>
      </c>
      <c r="G50" s="195" t="e">
        <f t="shared" si="6"/>
        <v>#DIV/0!</v>
      </c>
      <c r="H50" s="195" t="e">
        <f t="shared" si="16"/>
        <v>#DIV/0!</v>
      </c>
      <c r="I50" s="126">
        <f t="shared" si="7"/>
        <v>0</v>
      </c>
      <c r="J50" s="9">
        <f t="shared" si="2"/>
        <v>36.009831936000019</v>
      </c>
      <c r="K50" s="9">
        <f t="shared" si="17"/>
        <v>2.0321911846967682</v>
      </c>
      <c r="L50" s="12">
        <f t="shared" si="3"/>
        <v>1.2983948100770397</v>
      </c>
      <c r="M50" s="10">
        <f t="shared" si="4"/>
        <v>1.2983948100770397</v>
      </c>
      <c r="N50" s="10">
        <f>IF(B50&gt;SUM(D$9:F$9),$B$5,IF(B50&lt;D$9,IF(Control!I$14=1,E50,O50),IF(Control!K$14=1,E50,O50)))</f>
        <v>0.10969999999999999</v>
      </c>
      <c r="O50" s="210">
        <f t="shared" si="8"/>
        <v>0.11333945766728859</v>
      </c>
      <c r="P50" s="210">
        <f t="shared" si="9"/>
        <v>1.2163477766143758</v>
      </c>
      <c r="Q50" s="210">
        <f t="shared" si="10"/>
        <v>0</v>
      </c>
      <c r="R50" s="210">
        <f t="shared" si="11"/>
        <v>6.0817388830718792E-2</v>
      </c>
      <c r="S50">
        <f t="shared" si="12"/>
        <v>4.9327997430970043E-2</v>
      </c>
      <c r="T50" s="12">
        <f t="shared" si="13"/>
        <v>36.009831936000019</v>
      </c>
    </row>
    <row r="51" spans="1:20">
      <c r="A51" s="1">
        <v>35</v>
      </c>
      <c r="B51" s="10">
        <f t="shared" si="14"/>
        <v>2.1000000000000014</v>
      </c>
      <c r="C51" s="10">
        <f t="shared" si="18"/>
        <v>1.8465132000000004</v>
      </c>
      <c r="D51" s="10">
        <f t="shared" si="5"/>
        <v>1.3091129973974835</v>
      </c>
      <c r="E51" s="10">
        <f t="shared" si="0"/>
        <v>0.10924999999999999</v>
      </c>
      <c r="F51" s="10">
        <f t="shared" si="1"/>
        <v>6.5455649869874177E-2</v>
      </c>
      <c r="G51" s="195" t="e">
        <f t="shared" si="6"/>
        <v>#DIV/0!</v>
      </c>
      <c r="H51" s="195" t="e">
        <f t="shared" si="16"/>
        <v>#DIV/0!</v>
      </c>
      <c r="I51" s="126">
        <f t="shared" si="7"/>
        <v>0</v>
      </c>
      <c r="J51" s="9">
        <f t="shared" si="2"/>
        <v>36.930264000000008</v>
      </c>
      <c r="K51" s="9">
        <f t="shared" si="17"/>
        <v>2.0919453954430725</v>
      </c>
      <c r="L51" s="12">
        <f t="shared" si="3"/>
        <v>1.3091129973974833</v>
      </c>
      <c r="M51" s="10">
        <f t="shared" si="4"/>
        <v>1.3091129973974835</v>
      </c>
      <c r="N51" s="10">
        <f>IF(B51&gt;SUM(D$9:F$9),$B$5,IF(B51&lt;D$9,IF(Control!I$14=1,E51,O51),IF(Control!K$14=1,E51,O51)))</f>
        <v>0.10924999999999999</v>
      </c>
      <c r="O51" s="210">
        <f t="shared" si="8"/>
        <v>0.11271478624413979</v>
      </c>
      <c r="P51" s="210">
        <f t="shared" si="9"/>
        <v>1.2298672658912146</v>
      </c>
      <c r="Q51" s="210">
        <f t="shared" si="10"/>
        <v>0</v>
      </c>
      <c r="R51" s="210">
        <f t="shared" si="11"/>
        <v>6.1493363294560732E-2</v>
      </c>
      <c r="S51">
        <f t="shared" si="12"/>
        <v>4.8785752466158593E-2</v>
      </c>
      <c r="T51" s="12">
        <f t="shared" si="13"/>
        <v>36.930264000000008</v>
      </c>
    </row>
    <row r="52" spans="1:20">
      <c r="A52" s="1">
        <v>36</v>
      </c>
      <c r="B52" s="10">
        <f t="shared" si="14"/>
        <v>2.1600000000000015</v>
      </c>
      <c r="C52" s="10">
        <f t="shared" si="18"/>
        <v>1.8921572352</v>
      </c>
      <c r="D52" s="10">
        <f t="shared" si="5"/>
        <v>1.3199644517733564</v>
      </c>
      <c r="E52" s="10">
        <f t="shared" si="0"/>
        <v>0.10879999999999999</v>
      </c>
      <c r="F52" s="10">
        <f t="shared" si="1"/>
        <v>6.5998222588667818E-2</v>
      </c>
      <c r="G52" s="195" t="e">
        <f t="shared" si="6"/>
        <v>#DIV/0!</v>
      </c>
      <c r="H52" s="195" t="e">
        <f t="shared" si="16"/>
        <v>#DIV/0!</v>
      </c>
      <c r="I52" s="126">
        <f t="shared" si="7"/>
        <v>0</v>
      </c>
      <c r="J52" s="9">
        <f t="shared" si="2"/>
        <v>37.843144703999997</v>
      </c>
      <c r="K52" s="9">
        <f t="shared" si="17"/>
        <v>2.1516985951770597</v>
      </c>
      <c r="L52" s="12">
        <f t="shared" si="3"/>
        <v>1.3199644517733564</v>
      </c>
      <c r="M52" s="10">
        <f t="shared" si="4"/>
        <v>1.3199644517733564</v>
      </c>
      <c r="N52" s="10">
        <f>IF(B52&gt;SUM(D$9:F$9),$B$5,IF(B52&lt;D$9,IF(Control!I$14=1,E52,O52),IF(Control!K$14=1,E52,O52)))</f>
        <v>0.10879999999999999</v>
      </c>
      <c r="O52" s="210">
        <f t="shared" si="8"/>
        <v>0.11208003406021412</v>
      </c>
      <c r="P52" s="210">
        <f t="shared" si="9"/>
        <v>1.2438371318096302</v>
      </c>
      <c r="Q52" s="210">
        <f t="shared" si="10"/>
        <v>0</v>
      </c>
      <c r="R52" s="210">
        <f t="shared" si="11"/>
        <v>6.2191856590481515E-2</v>
      </c>
      <c r="S52">
        <f t="shared" si="12"/>
        <v>4.8237826694164876E-2</v>
      </c>
      <c r="T52" s="12">
        <f t="shared" si="13"/>
        <v>37.843144703999997</v>
      </c>
    </row>
    <row r="53" spans="1:20">
      <c r="A53" s="1">
        <v>37</v>
      </c>
      <c r="B53" s="10">
        <f t="shared" si="14"/>
        <v>2.2200000000000015</v>
      </c>
      <c r="C53" s="10">
        <f t="shared" si="18"/>
        <v>1.9374252576000019</v>
      </c>
      <c r="D53" s="10">
        <f t="shared" si="5"/>
        <v>1.3309513917386042</v>
      </c>
      <c r="E53" s="10">
        <f t="shared" si="0"/>
        <v>0.10834999999999997</v>
      </c>
      <c r="F53" s="10">
        <f t="shared" si="1"/>
        <v>6.6547569586930214E-2</v>
      </c>
      <c r="G53" s="195" t="e">
        <f t="shared" si="6"/>
        <v>#DIV/0!</v>
      </c>
      <c r="H53" s="195" t="e">
        <f t="shared" si="16"/>
        <v>#DIV/0!</v>
      </c>
      <c r="I53" s="126">
        <f t="shared" si="7"/>
        <v>0</v>
      </c>
      <c r="J53" s="9">
        <f t="shared" si="2"/>
        <v>38.748505152000035</v>
      </c>
      <c r="K53" s="9">
        <f t="shared" si="17"/>
        <v>2.2114507755471422</v>
      </c>
      <c r="L53" s="12">
        <f t="shared" si="3"/>
        <v>1.330951391738604</v>
      </c>
      <c r="M53" s="10">
        <f t="shared" si="4"/>
        <v>1.3309513917386042</v>
      </c>
      <c r="N53" s="10">
        <f>IF(B53&gt;SUM(D$9:F$9),$B$5,IF(B53&lt;D$9,IF(Control!I$14=1,E53,O53),IF(Control!K$14=1,E53,O53)))</f>
        <v>0.10834999999999997</v>
      </c>
      <c r="O53" s="210">
        <f t="shared" si="8"/>
        <v>0.11143582753928255</v>
      </c>
      <c r="P53" s="210">
        <f t="shared" si="9"/>
        <v>1.2582598559477878</v>
      </c>
      <c r="Q53" s="210">
        <f t="shared" si="10"/>
        <v>0</v>
      </c>
      <c r="R53" s="210">
        <f t="shared" si="11"/>
        <v>6.2912992797389392E-2</v>
      </c>
      <c r="S53">
        <f t="shared" si="12"/>
        <v>4.7684903651960577E-2</v>
      </c>
      <c r="T53" s="12">
        <f t="shared" si="13"/>
        <v>38.748505152000035</v>
      </c>
    </row>
    <row r="54" spans="1:20">
      <c r="A54" s="1">
        <v>38</v>
      </c>
      <c r="B54" s="10">
        <f t="shared" si="14"/>
        <v>2.2800000000000016</v>
      </c>
      <c r="C54" s="10">
        <f t="shared" si="18"/>
        <v>1.9823188224000008</v>
      </c>
      <c r="D54" s="10">
        <f t="shared" si="5"/>
        <v>1.3420760821857332</v>
      </c>
      <c r="E54" s="10">
        <f t="shared" si="0"/>
        <v>0.1079</v>
      </c>
      <c r="F54" s="10">
        <f t="shared" si="1"/>
        <v>6.7103804109286666E-2</v>
      </c>
      <c r="G54" s="195" t="e">
        <f t="shared" si="6"/>
        <v>#DIV/0!</v>
      </c>
      <c r="H54" s="195" t="e">
        <f t="shared" si="16"/>
        <v>#DIV/0!</v>
      </c>
      <c r="I54" s="126">
        <f t="shared" si="7"/>
        <v>0</v>
      </c>
      <c r="J54" s="9">
        <f t="shared" si="2"/>
        <v>39.646376448000012</v>
      </c>
      <c r="K54" s="9">
        <f t="shared" si="17"/>
        <v>2.271201928097808</v>
      </c>
      <c r="L54" s="12">
        <f t="shared" si="3"/>
        <v>1.3420760821857334</v>
      </c>
      <c r="M54" s="10">
        <f t="shared" si="4"/>
        <v>1.3420760821857332</v>
      </c>
      <c r="N54" s="10">
        <f>IF(B54&gt;SUM(D$9:F$9),$B$5,IF(B54&lt;D$9,IF(Control!I$14=1,E54,O54),IF(Control!K$14=1,E54,O54)))</f>
        <v>0.1079</v>
      </c>
      <c r="O54" s="210">
        <f t="shared" si="8"/>
        <v>0.11078280243540524</v>
      </c>
      <c r="P54" s="210">
        <f t="shared" si="9"/>
        <v>1.2731375625292998</v>
      </c>
      <c r="Q54" s="210">
        <f t="shared" si="10"/>
        <v>0</v>
      </c>
      <c r="R54" s="210">
        <f t="shared" si="11"/>
        <v>6.3656878126464991E-2</v>
      </c>
      <c r="S54">
        <f t="shared" si="12"/>
        <v>4.7127664571297433E-2</v>
      </c>
      <c r="T54" s="12">
        <f t="shared" si="13"/>
        <v>39.646376448000012</v>
      </c>
    </row>
    <row r="55" spans="1:20">
      <c r="A55" s="1">
        <v>39</v>
      </c>
      <c r="B55" s="10">
        <f t="shared" si="14"/>
        <v>2.3400000000000016</v>
      </c>
      <c r="C55" s="10">
        <f t="shared" si="18"/>
        <v>2.0268394848000013</v>
      </c>
      <c r="D55" s="10">
        <f t="shared" si="5"/>
        <v>1.3533408355331442</v>
      </c>
      <c r="E55" s="10">
        <f t="shared" si="0"/>
        <v>0.10744999999999998</v>
      </c>
      <c r="F55" s="10">
        <f t="shared" si="1"/>
        <v>6.7667041776657208E-2</v>
      </c>
      <c r="G55" s="195" t="e">
        <f t="shared" si="6"/>
        <v>#DIV/0!</v>
      </c>
      <c r="H55" s="195" t="e">
        <f t="shared" si="16"/>
        <v>#DIV/0!</v>
      </c>
      <c r="I55" s="126">
        <f t="shared" si="7"/>
        <v>0</v>
      </c>
      <c r="J55" s="9">
        <f t="shared" si="2"/>
        <v>40.536789696000021</v>
      </c>
      <c r="K55" s="9">
        <f t="shared" si="17"/>
        <v>2.3309520442679141</v>
      </c>
      <c r="L55" s="12">
        <f t="shared" si="3"/>
        <v>1.353340835533144</v>
      </c>
      <c r="M55" s="10">
        <f t="shared" si="4"/>
        <v>1.3533408355331442</v>
      </c>
      <c r="N55" s="10">
        <f>IF(B55&gt;SUM(D$9:F$9),$B$5,IF(B55&lt;D$9,IF(Control!I$14=1,E55,O55),IF(Control!K$14=1,E55,O55)))</f>
        <v>0.10744999999999998</v>
      </c>
      <c r="O55" s="210">
        <f t="shared" si="8"/>
        <v>0.11012160320551904</v>
      </c>
      <c r="P55" s="210">
        <f t="shared" si="9"/>
        <v>1.2884719699288572</v>
      </c>
      <c r="Q55" s="210">
        <f t="shared" si="10"/>
        <v>0</v>
      </c>
      <c r="R55" s="210">
        <f t="shared" si="11"/>
        <v>6.4423598496442858E-2</v>
      </c>
      <c r="S55">
        <f t="shared" si="12"/>
        <v>4.6566787171406568E-2</v>
      </c>
      <c r="T55" s="12">
        <f t="shared" si="13"/>
        <v>40.536789696000021</v>
      </c>
    </row>
    <row r="56" spans="1:20">
      <c r="A56" s="1">
        <v>40</v>
      </c>
      <c r="B56" s="10">
        <f t="shared" si="14"/>
        <v>2.4000000000000017</v>
      </c>
      <c r="C56" s="10">
        <f t="shared" si="18"/>
        <v>2.070988800000003</v>
      </c>
      <c r="D56" s="10">
        <f t="shared" si="5"/>
        <v>1.3647480129268938</v>
      </c>
      <c r="E56" s="10">
        <f t="shared" si="0"/>
        <v>0.10699999999999997</v>
      </c>
      <c r="F56" s="10">
        <f t="shared" si="1"/>
        <v>6.823740064634469E-2</v>
      </c>
      <c r="G56" s="195" t="e">
        <f t="shared" si="6"/>
        <v>#DIV/0!</v>
      </c>
      <c r="H56" s="195" t="e">
        <f t="shared" si="16"/>
        <v>#DIV/0!</v>
      </c>
      <c r="I56" s="126">
        <f t="shared" si="7"/>
        <v>0</v>
      </c>
      <c r="J56" s="9">
        <f t="shared" si="2"/>
        <v>41.419776000000056</v>
      </c>
      <c r="K56" s="9">
        <f t="shared" si="17"/>
        <v>2.3907011153889006</v>
      </c>
      <c r="L56" s="12">
        <f t="shared" si="3"/>
        <v>1.3647480129268941</v>
      </c>
      <c r="M56" s="10">
        <f t="shared" si="4"/>
        <v>1.3647480129268938</v>
      </c>
      <c r="N56" s="10">
        <f>IF(B56&gt;SUM(D$9:F$9),$B$5,IF(B56&lt;D$9,IF(Control!I$14=1,E56,O56),IF(Control!K$14=1,E56,O56)))</f>
        <v>0.10699999999999997</v>
      </c>
      <c r="O56" s="210">
        <f t="shared" si="8"/>
        <v>0.10945288237343631</v>
      </c>
      <c r="P56" s="210">
        <f t="shared" si="9"/>
        <v>1.3042643393940314</v>
      </c>
      <c r="Q56" s="210">
        <f t="shared" si="10"/>
        <v>0</v>
      </c>
      <c r="R56" s="210">
        <f t="shared" si="11"/>
        <v>6.5213216969701573E-2</v>
      </c>
      <c r="S56">
        <f t="shared" si="12"/>
        <v>4.600294448583666E-2</v>
      </c>
      <c r="T56" s="12">
        <f t="shared" si="13"/>
        <v>41.419776000000056</v>
      </c>
    </row>
    <row r="57" spans="1:20">
      <c r="A57" s="1">
        <v>41</v>
      </c>
      <c r="B57" s="10">
        <f t="shared" si="14"/>
        <v>2.4600000000000017</v>
      </c>
      <c r="C57" s="10">
        <f t="shared" si="18"/>
        <v>2.1147683232000012</v>
      </c>
      <c r="D57" s="10">
        <f t="shared" si="5"/>
        <v>1.3763000254780664</v>
      </c>
      <c r="E57" s="10">
        <f t="shared" si="0"/>
        <v>0.10654999999999999</v>
      </c>
      <c r="F57" s="10">
        <f t="shared" si="1"/>
        <v>6.8815001273903317E-2</v>
      </c>
      <c r="G57" s="195" t="e">
        <f t="shared" si="6"/>
        <v>#DIV/0!</v>
      </c>
      <c r="H57" s="195" t="e">
        <f t="shared" si="16"/>
        <v>#DIV/0!</v>
      </c>
      <c r="I57" s="126">
        <f t="shared" si="7"/>
        <v>0</v>
      </c>
      <c r="J57" s="9">
        <f t="shared" si="2"/>
        <v>42.295366464000026</v>
      </c>
      <c r="K57" s="9">
        <f t="shared" si="17"/>
        <v>2.4504491326829854</v>
      </c>
      <c r="L57" s="12">
        <f t="shared" si="3"/>
        <v>1.3763000254780666</v>
      </c>
      <c r="M57" s="10">
        <f t="shared" si="4"/>
        <v>1.3763000254780664</v>
      </c>
      <c r="N57" s="10">
        <f>IF(B57&gt;SUM(D$9:F$9),$B$5,IF(B57&lt;D$9,IF(Control!I$14=1,E57,O57),IF(Control!K$14=1,E57,O57)))</f>
        <v>0.10654999999999999</v>
      </c>
      <c r="O57" s="210">
        <f t="shared" si="8"/>
        <v>0.10877729988588264</v>
      </c>
      <c r="P57" s="210">
        <f t="shared" si="9"/>
        <v>1.3205154209582357</v>
      </c>
      <c r="Q57" s="210">
        <f t="shared" si="10"/>
        <v>0</v>
      </c>
      <c r="R57" s="210">
        <f t="shared" si="11"/>
        <v>6.6025771047911783E-2</v>
      </c>
      <c r="S57">
        <f t="shared" si="12"/>
        <v>4.5436803726578885E-2</v>
      </c>
      <c r="T57" s="12">
        <f t="shared" si="13"/>
        <v>42.295366464000026</v>
      </c>
    </row>
    <row r="58" spans="1:20">
      <c r="A58" s="1">
        <v>42</v>
      </c>
      <c r="B58" s="10">
        <f t="shared" si="14"/>
        <v>2.5200000000000018</v>
      </c>
      <c r="C58" s="10">
        <f t="shared" si="18"/>
        <v>2.1581796096000003</v>
      </c>
      <c r="D58" s="10">
        <f t="shared" si="5"/>
        <v>1.3879993355369582</v>
      </c>
      <c r="E58" s="10">
        <f t="shared" si="0"/>
        <v>0.10609999999999999</v>
      </c>
      <c r="F58" s="10">
        <f t="shared" si="1"/>
        <v>6.9399966776847913E-2</v>
      </c>
      <c r="G58" s="195" t="e">
        <f t="shared" si="6"/>
        <v>#DIV/0!</v>
      </c>
      <c r="H58" s="195" t="e">
        <f t="shared" si="16"/>
        <v>#DIV/0!</v>
      </c>
      <c r="I58" s="126">
        <f t="shared" si="7"/>
        <v>0</v>
      </c>
      <c r="J58" s="9">
        <f t="shared" si="2"/>
        <v>43.163592192000003</v>
      </c>
      <c r="K58" s="9">
        <f t="shared" si="17"/>
        <v>2.5101960872613396</v>
      </c>
      <c r="L58" s="12">
        <f t="shared" si="3"/>
        <v>1.3879993355369582</v>
      </c>
      <c r="M58" s="10">
        <f t="shared" si="4"/>
        <v>1.3879993355369582</v>
      </c>
      <c r="N58" s="10">
        <f>IF(B58&gt;SUM(D$9:F$9),$B$5,IF(B58&lt;D$9,IF(Control!I$14=1,E58,O58),IF(Control!K$14=1,E58,O58)))</f>
        <v>0.10609999999999999</v>
      </c>
      <c r="O58" s="210">
        <f t="shared" si="8"/>
        <v>0.10809552246120922</v>
      </c>
      <c r="P58" s="210">
        <f t="shared" si="9"/>
        <v>1.3372253965399252</v>
      </c>
      <c r="Q58" s="210">
        <f t="shared" si="10"/>
        <v>0</v>
      </c>
      <c r="R58" s="210">
        <f t="shared" si="11"/>
        <v>6.6861269826996264E-2</v>
      </c>
      <c r="S58">
        <f t="shared" si="12"/>
        <v>4.4869025188461302E-2</v>
      </c>
      <c r="T58" s="12">
        <f t="shared" si="13"/>
        <v>43.163592192000003</v>
      </c>
    </row>
    <row r="59" spans="1:20">
      <c r="A59" s="1">
        <v>43</v>
      </c>
      <c r="B59" s="10">
        <f t="shared" si="14"/>
        <v>2.5800000000000018</v>
      </c>
      <c r="C59" s="10">
        <f t="shared" si="18"/>
        <v>2.2012242143999998</v>
      </c>
      <c r="D59" s="10">
        <f t="shared" si="5"/>
        <v>1.3998484580053303</v>
      </c>
      <c r="E59" s="10">
        <f t="shared" si="0"/>
        <v>0.10564999999999999</v>
      </c>
      <c r="F59" s="10">
        <f t="shared" si="1"/>
        <v>6.9992422900266513E-2</v>
      </c>
      <c r="G59" s="195" t="e">
        <f t="shared" si="6"/>
        <v>#DIV/0!</v>
      </c>
      <c r="H59" s="195" t="e">
        <f t="shared" si="16"/>
        <v>#DIV/0!</v>
      </c>
      <c r="I59" s="126">
        <f t="shared" si="7"/>
        <v>0</v>
      </c>
      <c r="J59" s="9">
        <f t="shared" si="2"/>
        <v>44.024484287999996</v>
      </c>
      <c r="K59" s="9">
        <f t="shared" si="17"/>
        <v>2.5699419701221902</v>
      </c>
      <c r="L59" s="12">
        <f t="shared" si="3"/>
        <v>1.3998484580053301</v>
      </c>
      <c r="M59" s="10">
        <f t="shared" si="4"/>
        <v>1.3998484580053303</v>
      </c>
      <c r="N59" s="10">
        <f>IF(B59&gt;SUM(D$9:F$9),$B$5,IF(B59&lt;D$9,IF(Control!I$14=1,E59,O59),IF(Control!K$14=1,E59,O59)))</f>
        <v>0.10564999999999999</v>
      </c>
      <c r="O59" s="210">
        <f t="shared" si="8"/>
        <v>0.10740822293142219</v>
      </c>
      <c r="P59" s="210">
        <f t="shared" si="9"/>
        <v>1.3543938202463643</v>
      </c>
      <c r="Q59" s="210">
        <f t="shared" si="10"/>
        <v>0</v>
      </c>
      <c r="R59" s="210">
        <f t="shared" si="11"/>
        <v>6.7719691012318214E-2</v>
      </c>
      <c r="S59">
        <f t="shared" si="12"/>
        <v>4.4300261196618611E-2</v>
      </c>
      <c r="T59" s="12">
        <f t="shared" si="13"/>
        <v>44.024484287999996</v>
      </c>
    </row>
    <row r="60" spans="1:20">
      <c r="A60" s="1">
        <v>44</v>
      </c>
      <c r="B60" s="10">
        <f t="shared" si="14"/>
        <v>2.6400000000000019</v>
      </c>
      <c r="C60" s="10">
        <f t="shared" si="18"/>
        <v>2.2439036928000013</v>
      </c>
      <c r="D60" s="10">
        <f t="shared" si="5"/>
        <v>1.41184996168804</v>
      </c>
      <c r="E60" s="10">
        <f t="shared" si="0"/>
        <v>0.10519999999999997</v>
      </c>
      <c r="F60" s="10">
        <f t="shared" si="1"/>
        <v>7.0592498084402003E-2</v>
      </c>
      <c r="G60" s="195" t="e">
        <f t="shared" si="6"/>
        <v>#DIV/0!</v>
      </c>
      <c r="H60" s="195" t="e">
        <f t="shared" si="16"/>
        <v>#DIV/0!</v>
      </c>
      <c r="I60" s="126">
        <f t="shared" si="7"/>
        <v>0</v>
      </c>
      <c r="J60" s="9">
        <f t="shared" si="2"/>
        <v>44.878073856000029</v>
      </c>
      <c r="K60" s="9">
        <f t="shared" si="17"/>
        <v>2.6296867721489043</v>
      </c>
      <c r="L60" s="12">
        <f t="shared" si="3"/>
        <v>1.41184996168804</v>
      </c>
      <c r="M60" s="10">
        <f t="shared" si="4"/>
        <v>1.41184996168804</v>
      </c>
      <c r="N60" s="10">
        <f>IF(B60&gt;SUM(D$9:F$9),$B$5,IF(B60&lt;D$9,IF(Control!I$14=1,E60,O60),IF(Control!K$14=1,E60,O60)))</f>
        <v>0.10519999999999997</v>
      </c>
      <c r="O60" s="210">
        <f t="shared" si="8"/>
        <v>0.10671607957817879</v>
      </c>
      <c r="P60" s="210">
        <f t="shared" si="9"/>
        <v>1.3720195559267974</v>
      </c>
      <c r="Q60" s="210">
        <f t="shared" si="10"/>
        <v>0</v>
      </c>
      <c r="R60" s="210">
        <f t="shared" si="11"/>
        <v>6.8600977796339876E-2</v>
      </c>
      <c r="S60">
        <f t="shared" si="12"/>
        <v>4.3731155099659011E-2</v>
      </c>
      <c r="T60" s="12">
        <f t="shared" si="13"/>
        <v>44.878073856000029</v>
      </c>
    </row>
    <row r="61" spans="1:20">
      <c r="A61" s="1">
        <v>45</v>
      </c>
      <c r="B61" s="10">
        <f t="shared" si="14"/>
        <v>2.700000000000002</v>
      </c>
      <c r="C61" s="10">
        <f t="shared" si="18"/>
        <v>2.2862196000000012</v>
      </c>
      <c r="D61" s="10">
        <f t="shared" si="5"/>
        <v>1.4240064706854032</v>
      </c>
      <c r="E61" s="10">
        <f t="shared" si="0"/>
        <v>0.10474999999999998</v>
      </c>
      <c r="F61" s="10">
        <f t="shared" si="1"/>
        <v>7.1200323534270166E-2</v>
      </c>
      <c r="G61" s="195" t="e">
        <f t="shared" si="6"/>
        <v>#DIV/0!</v>
      </c>
      <c r="H61" s="195" t="e">
        <f t="shared" si="16"/>
        <v>#DIV/0!</v>
      </c>
      <c r="I61" s="126">
        <f t="shared" si="7"/>
        <v>0</v>
      </c>
      <c r="J61" s="9">
        <f t="shared" si="2"/>
        <v>45.724392000000023</v>
      </c>
      <c r="K61" s="9">
        <f t="shared" si="17"/>
        <v>2.6894304841080188</v>
      </c>
      <c r="L61" s="12">
        <f t="shared" si="3"/>
        <v>1.4240064706854032</v>
      </c>
      <c r="M61" s="10">
        <f t="shared" si="4"/>
        <v>1.4240064706854032</v>
      </c>
      <c r="N61" s="10">
        <f>IF(B61&gt;SUM(D$9:F$9),$B$5,IF(B61&lt;D$9,IF(Control!I$14=1,E61,O61),IF(Control!K$14=1,E61,O61)))</f>
        <v>0.10474999999999998</v>
      </c>
      <c r="O61" s="210">
        <f t="shared" si="8"/>
        <v>0.10601977546340517</v>
      </c>
      <c r="P61" s="210">
        <f t="shared" si="9"/>
        <v>1.3901007120499747</v>
      </c>
      <c r="Q61" s="210">
        <f t="shared" si="10"/>
        <v>0</v>
      </c>
      <c r="R61" s="210">
        <f t="shared" si="11"/>
        <v>6.9505035602498738E-2</v>
      </c>
      <c r="S61">
        <f t="shared" si="12"/>
        <v>4.3162340310953694E-2</v>
      </c>
      <c r="T61" s="12">
        <f t="shared" si="13"/>
        <v>45.724392000000023</v>
      </c>
    </row>
    <row r="62" spans="1:20">
      <c r="A62" s="1">
        <v>46</v>
      </c>
      <c r="B62" s="10">
        <f t="shared" si="14"/>
        <v>2.760000000000002</v>
      </c>
      <c r="C62" s="10">
        <f t="shared" si="18"/>
        <v>2.3281734912000003</v>
      </c>
      <c r="D62" s="10">
        <f t="shared" si="5"/>
        <v>1.4363206658277023</v>
      </c>
      <c r="E62" s="10">
        <f t="shared" si="0"/>
        <v>0.10429999999999999</v>
      </c>
      <c r="F62" s="10">
        <f t="shared" si="1"/>
        <v>7.1816033291385126E-2</v>
      </c>
      <c r="G62" s="195" t="e">
        <f t="shared" si="6"/>
        <v>#DIV/0!</v>
      </c>
      <c r="H62" s="195" t="e">
        <f t="shared" si="16"/>
        <v>#DIV/0!</v>
      </c>
      <c r="I62" s="126">
        <f t="shared" si="7"/>
        <v>0</v>
      </c>
      <c r="J62" s="9">
        <f t="shared" si="2"/>
        <v>46.563469824000002</v>
      </c>
      <c r="K62" s="9">
        <f t="shared" si="17"/>
        <v>2.7491730966472487</v>
      </c>
      <c r="L62" s="12">
        <f t="shared" si="3"/>
        <v>1.4363206658277021</v>
      </c>
      <c r="M62" s="10">
        <f t="shared" si="4"/>
        <v>1.4363206658277023</v>
      </c>
      <c r="N62" s="10">
        <f>IF(B62&gt;SUM(D$9:F$9),$B$5,IF(B62&lt;D$9,IF(Control!I$14=1,E62,O62),IF(Control!K$14=1,E62,O62)))</f>
        <v>0.10429999999999999</v>
      </c>
      <c r="O62" s="210">
        <f t="shared" si="8"/>
        <v>0.10531999775519683</v>
      </c>
      <c r="P62" s="210">
        <f t="shared" si="9"/>
        <v>1.4086345740147044</v>
      </c>
      <c r="Q62" s="210">
        <f t="shared" si="10"/>
        <v>0</v>
      </c>
      <c r="R62" s="210">
        <f t="shared" si="11"/>
        <v>7.0431728700735219E-2</v>
      </c>
      <c r="S62">
        <f t="shared" si="12"/>
        <v>4.2594439400273965E-2</v>
      </c>
      <c r="T62" s="12">
        <f t="shared" si="13"/>
        <v>46.563469824000002</v>
      </c>
    </row>
    <row r="63" spans="1:20">
      <c r="A63" s="1">
        <v>47</v>
      </c>
      <c r="B63" s="10">
        <f t="shared" si="14"/>
        <v>2.8200000000000021</v>
      </c>
      <c r="C63" s="10">
        <f t="shared" si="18"/>
        <v>2.3697669216000001</v>
      </c>
      <c r="D63" s="10">
        <f t="shared" si="5"/>
        <v>1.4487952861532958</v>
      </c>
      <c r="E63" s="10">
        <f t="shared" si="0"/>
        <v>0.10384999999999998</v>
      </c>
      <c r="F63" s="10">
        <f t="shared" si="1"/>
        <v>7.2439764307664786E-2</v>
      </c>
      <c r="G63" s="195" t="e">
        <f t="shared" si="6"/>
        <v>#DIV/0!</v>
      </c>
      <c r="H63" s="195" t="e">
        <f t="shared" si="16"/>
        <v>#DIV/0!</v>
      </c>
      <c r="I63" s="126">
        <f t="shared" si="7"/>
        <v>0</v>
      </c>
      <c r="J63" s="9">
        <f t="shared" si="2"/>
        <v>47.395338432000003</v>
      </c>
      <c r="K63" s="9">
        <f t="shared" si="17"/>
        <v>2.8089146002934351</v>
      </c>
      <c r="L63" s="12">
        <f t="shared" si="3"/>
        <v>1.4487952861532956</v>
      </c>
      <c r="M63" s="10">
        <f t="shared" si="4"/>
        <v>1.4487952861532958</v>
      </c>
      <c r="N63" s="10">
        <f>IF(B63&gt;SUM(D$9:F$9),$B$5,IF(B63&lt;D$9,IF(Control!I$14=1,E63,O63),IF(Control!K$14=1,E63,O63)))</f>
        <v>0.10384999999999998</v>
      </c>
      <c r="O63" s="210">
        <f t="shared" si="8"/>
        <v>0.10461743704966656</v>
      </c>
      <c r="P63" s="210">
        <f t="shared" si="9"/>
        <v>1.4276175340397659</v>
      </c>
      <c r="Q63" s="210">
        <f t="shared" si="10"/>
        <v>0</v>
      </c>
      <c r="R63" s="210">
        <f t="shared" si="11"/>
        <v>7.1380876701988297E-2</v>
      </c>
      <c r="S63">
        <f t="shared" si="12"/>
        <v>4.2028063237789265E-2</v>
      </c>
      <c r="T63" s="12">
        <f t="shared" si="13"/>
        <v>47.395338432000003</v>
      </c>
    </row>
    <row r="64" spans="1:20">
      <c r="A64" s="1">
        <v>48</v>
      </c>
      <c r="B64" s="10">
        <f t="shared" si="14"/>
        <v>2.8800000000000021</v>
      </c>
      <c r="C64" s="10">
        <f t="shared" si="18"/>
        <v>2.411001446400002</v>
      </c>
      <c r="D64" s="10">
        <f t="shared" si="5"/>
        <v>1.4614331304318553</v>
      </c>
      <c r="E64" s="10">
        <f t="shared" si="0"/>
        <v>0.10339999999999998</v>
      </c>
      <c r="F64" s="10">
        <f t="shared" si="1"/>
        <v>7.3071656521592768E-2</v>
      </c>
      <c r="G64" s="195" t="e">
        <f t="shared" si="6"/>
        <v>#DIV/0!</v>
      </c>
      <c r="H64" s="195" t="e">
        <f t="shared" si="16"/>
        <v>#DIV/0!</v>
      </c>
      <c r="I64" s="126">
        <f t="shared" si="7"/>
        <v>0</v>
      </c>
      <c r="J64" s="9">
        <f t="shared" si="2"/>
        <v>48.220028928000033</v>
      </c>
      <c r="K64" s="9">
        <f t="shared" si="17"/>
        <v>2.8686549854504486</v>
      </c>
      <c r="L64" s="12">
        <f t="shared" si="3"/>
        <v>1.4614331304318551</v>
      </c>
      <c r="M64" s="10">
        <f t="shared" si="4"/>
        <v>1.4614331304318546</v>
      </c>
      <c r="N64" s="10">
        <f>IF(B64&gt;SUM(D$9:F$9),$B$5,IF(B64&lt;D$9,IF(Control!I$14=1,E64,O64),IF(Control!K$14=1,E64,O64)))</f>
        <v>0.10339999999999998</v>
      </c>
      <c r="O64" s="210">
        <f t="shared" si="8"/>
        <v>0.10391278668940954</v>
      </c>
      <c r="P64" s="210">
        <f t="shared" si="9"/>
        <v>1.447045018821016</v>
      </c>
      <c r="Q64" s="210">
        <f t="shared" si="10"/>
        <v>0</v>
      </c>
      <c r="R64" s="210">
        <f t="shared" si="11"/>
        <v>7.23522509410508E-2</v>
      </c>
      <c r="S64">
        <f t="shared" si="12"/>
        <v>4.1463810192225552E-2</v>
      </c>
      <c r="T64" s="12">
        <f t="shared" si="13"/>
        <v>48.220028928000033</v>
      </c>
    </row>
    <row r="65" spans="1:20">
      <c r="A65" s="1">
        <v>49</v>
      </c>
      <c r="B65" s="10">
        <f t="shared" si="14"/>
        <v>2.9400000000000022</v>
      </c>
      <c r="C65" s="10">
        <f t="shared" si="18"/>
        <v>2.4518786208000005</v>
      </c>
      <c r="D65" s="10">
        <f t="shared" si="5"/>
        <v>1.4742370587343123</v>
      </c>
      <c r="E65" s="10">
        <f t="shared" si="0"/>
        <v>0.10294999999999999</v>
      </c>
      <c r="F65" s="10">
        <f t="shared" si="1"/>
        <v>7.3711852936715616E-2</v>
      </c>
      <c r="G65" s="195" t="e">
        <f t="shared" si="6"/>
        <v>#DIV/0!</v>
      </c>
      <c r="H65" s="195" t="e">
        <f t="shared" si="16"/>
        <v>#DIV/0!</v>
      </c>
      <c r="I65" s="126">
        <f t="shared" si="7"/>
        <v>0</v>
      </c>
      <c r="J65" s="9">
        <f t="shared" si="2"/>
        <v>49.03757241600001</v>
      </c>
      <c r="K65" s="9">
        <f t="shared" si="17"/>
        <v>2.9283942423970477</v>
      </c>
      <c r="L65" s="12">
        <f t="shared" si="3"/>
        <v>1.4742370587343121</v>
      </c>
      <c r="M65" s="10">
        <f t="shared" si="4"/>
        <v>1.4742370587343123</v>
      </c>
      <c r="N65" s="10">
        <f>IF(B65&gt;SUM(D$9:F$9),$B$5,IF(B65&lt;D$9,IF(Control!I$14=1,E65,O65),IF(Control!K$14=1,E65,O65)))</f>
        <v>0.10294999999999999</v>
      </c>
      <c r="O65" s="210">
        <f t="shared" si="8"/>
        <v>0.10320674207925787</v>
      </c>
      <c r="P65" s="210">
        <f t="shared" si="9"/>
        <v>1.4669114151891558</v>
      </c>
      <c r="Q65" s="210">
        <f t="shared" si="10"/>
        <v>0</v>
      </c>
      <c r="R65" s="210">
        <f t="shared" si="11"/>
        <v>7.3345570759457787E-2</v>
      </c>
      <c r="S65">
        <f t="shared" si="12"/>
        <v>4.0902265384759551E-2</v>
      </c>
      <c r="T65" s="12">
        <f t="shared" si="13"/>
        <v>49.03757241600001</v>
      </c>
    </row>
    <row r="66" spans="1:20">
      <c r="A66" s="1">
        <v>50</v>
      </c>
      <c r="B66" s="10">
        <f t="shared" si="14"/>
        <v>3.0000000000000022</v>
      </c>
      <c r="C66" s="10">
        <f t="shared" si="18"/>
        <v>2.4924000000000013</v>
      </c>
      <c r="D66" s="10">
        <f t="shared" si="5"/>
        <v>1.4872099940511605</v>
      </c>
      <c r="E66" s="10">
        <f t="shared" si="0"/>
        <v>0.10249999999999998</v>
      </c>
      <c r="F66" s="10">
        <f t="shared" si="1"/>
        <v>7.4360499702558022E-2</v>
      </c>
      <c r="G66" s="195" t="e">
        <f t="shared" si="6"/>
        <v>#DIV/0!</v>
      </c>
      <c r="H66" s="195" t="e">
        <f t="shared" si="16"/>
        <v>#DIV/0!</v>
      </c>
      <c r="I66" s="126">
        <f t="shared" si="7"/>
        <v>0</v>
      </c>
      <c r="J66" s="9">
        <f t="shared" si="2"/>
        <v>49.84800000000002</v>
      </c>
      <c r="K66" s="9">
        <f t="shared" si="17"/>
        <v>2.9881323612847144</v>
      </c>
      <c r="L66" s="12">
        <f t="shared" si="3"/>
        <v>1.4872099940511603</v>
      </c>
      <c r="M66" s="10">
        <f t="shared" si="4"/>
        <v>1.4872099940511605</v>
      </c>
      <c r="N66" s="10">
        <f>IF(B66&gt;SUM(D$9:F$9),$B$5,IF(B66&lt;D$9,IF(Control!I$14=1,E66,O66),IF(Control!K$14=1,E66,O66)))</f>
        <v>0.10249999999999998</v>
      </c>
      <c r="O66" s="210">
        <f t="shared" si="8"/>
        <v>0.10249999999999998</v>
      </c>
      <c r="P66" s="210">
        <f t="shared" si="9"/>
        <v>1.4872099940511605</v>
      </c>
      <c r="Q66" s="210">
        <f t="shared" si="10"/>
        <v>0</v>
      </c>
      <c r="R66" s="210">
        <f t="shared" si="11"/>
        <v>7.4360499702558022E-2</v>
      </c>
      <c r="S66">
        <f t="shared" si="12"/>
        <v>4.0344000000000026E-2</v>
      </c>
      <c r="T66" s="12">
        <f t="shared" si="13"/>
        <v>49.84800000000002</v>
      </c>
    </row>
    <row r="67" spans="1:20">
      <c r="A67" s="1">
        <v>51</v>
      </c>
      <c r="B67" s="10">
        <f t="shared" si="14"/>
        <v>3.0600000000000023</v>
      </c>
      <c r="C67" s="10">
        <f t="shared" si="18"/>
        <v>2.5325671391999998</v>
      </c>
      <c r="D67" s="10">
        <f t="shared" si="5"/>
        <v>1.5003549239608123</v>
      </c>
      <c r="E67" s="10">
        <f t="shared" si="0"/>
        <v>0.10204999999999999</v>
      </c>
      <c r="F67" s="10">
        <f t="shared" si="1"/>
        <v>7.5017746198040622E-2</v>
      </c>
      <c r="G67" s="195" t="e">
        <f t="shared" si="6"/>
        <v>#DIV/0!</v>
      </c>
      <c r="H67" s="195" t="e">
        <f t="shared" si="16"/>
        <v>#DIV/0!</v>
      </c>
      <c r="I67" s="126">
        <f t="shared" si="7"/>
        <v>0</v>
      </c>
      <c r="J67" s="9">
        <f t="shared" si="2"/>
        <v>50.651342783999993</v>
      </c>
      <c r="K67" s="9">
        <f t="shared" si="17"/>
        <v>3.0478693321353965</v>
      </c>
      <c r="L67" s="12">
        <f t="shared" si="3"/>
        <v>1.500354923960812</v>
      </c>
      <c r="M67" s="10">
        <f t="shared" si="4"/>
        <v>1.5003549239608123</v>
      </c>
      <c r="N67" s="10">
        <f>IF(B67&gt;SUM(D$9:F$9),$B$5,IF(B67&lt;D$9,IF(Control!I$14=1,E67,O67),IF(Control!K$14=1,E67,O67)))</f>
        <v>0.10204999999999999</v>
      </c>
      <c r="O67" s="210">
        <f t="shared" si="8"/>
        <v>0.10179325792074209</v>
      </c>
      <c r="P67" s="210">
        <f t="shared" si="9"/>
        <v>1.5079328329519206</v>
      </c>
      <c r="Q67" s="210">
        <f t="shared" si="10"/>
        <v>0</v>
      </c>
      <c r="R67" s="210">
        <f t="shared" si="11"/>
        <v>7.5396641647596033E-2</v>
      </c>
      <c r="S67">
        <f t="shared" si="12"/>
        <v>3.9789570655175931E-2</v>
      </c>
      <c r="T67" s="12">
        <f t="shared" si="13"/>
        <v>50.651342783999993</v>
      </c>
    </row>
    <row r="68" spans="1:20">
      <c r="A68" s="1">
        <v>52</v>
      </c>
      <c r="B68" s="10">
        <f t="shared" si="14"/>
        <v>3.1200000000000023</v>
      </c>
      <c r="C68" s="10">
        <f t="shared" si="18"/>
        <v>2.5723815936000021</v>
      </c>
      <c r="D68" s="10">
        <f t="shared" si="5"/>
        <v>1.5136749023498053</v>
      </c>
      <c r="E68" s="10">
        <f t="shared" si="0"/>
        <v>0.10159999999999998</v>
      </c>
      <c r="F68" s="10">
        <f t="shared" si="1"/>
        <v>7.5683745117490264E-2</v>
      </c>
      <c r="G68" s="195" t="e">
        <f t="shared" si="6"/>
        <v>#DIV/0!</v>
      </c>
      <c r="H68" s="195" t="e">
        <f t="shared" si="16"/>
        <v>#DIV/0!</v>
      </c>
      <c r="I68" s="126">
        <f t="shared" si="7"/>
        <v>0</v>
      </c>
      <c r="J68" s="9">
        <f t="shared" si="2"/>
        <v>51.447631872000038</v>
      </c>
      <c r="K68" s="9">
        <f t="shared" si="17"/>
        <v>3.107605144839253</v>
      </c>
      <c r="L68" s="12">
        <f t="shared" si="3"/>
        <v>1.5136749023498053</v>
      </c>
      <c r="M68" s="10">
        <f t="shared" si="4"/>
        <v>1.5136749023498053</v>
      </c>
      <c r="N68" s="10">
        <f>IF(B68&gt;SUM(D$9:F$9),$B$5,IF(B68&lt;D$9,IF(Control!I$14=1,E68,O68),IF(Control!K$14=1,E68,O68)))</f>
        <v>0.10159999999999998</v>
      </c>
      <c r="O68" s="210">
        <f t="shared" si="8"/>
        <v>0.10108721331059044</v>
      </c>
      <c r="P68" s="210">
        <f t="shared" si="9"/>
        <v>1.5290707376499519</v>
      </c>
      <c r="Q68" s="210">
        <f t="shared" si="10"/>
        <v>0</v>
      </c>
      <c r="R68" s="210">
        <f t="shared" si="11"/>
        <v>7.6453536882497605E-2</v>
      </c>
      <c r="S68">
        <f t="shared" si="12"/>
        <v>3.9239518828419154E-2</v>
      </c>
      <c r="T68" s="12">
        <f t="shared" si="13"/>
        <v>51.447631872000038</v>
      </c>
    </row>
    <row r="69" spans="1:20">
      <c r="A69" s="1">
        <v>53</v>
      </c>
      <c r="B69" s="10">
        <f t="shared" si="14"/>
        <v>3.1800000000000024</v>
      </c>
      <c r="C69" s="10">
        <f t="shared" si="18"/>
        <v>2.611844918400001</v>
      </c>
      <c r="D69" s="10">
        <f t="shared" si="5"/>
        <v>1.5271730511866872</v>
      </c>
      <c r="E69" s="10">
        <f t="shared" si="0"/>
        <v>0.10114999999999999</v>
      </c>
      <c r="F69" s="10">
        <f t="shared" si="1"/>
        <v>7.635865255933437E-2</v>
      </c>
      <c r="G69" s="195" t="e">
        <f t="shared" si="6"/>
        <v>#DIV/0!</v>
      </c>
      <c r="H69" s="195" t="e">
        <f t="shared" si="16"/>
        <v>#DIV/0!</v>
      </c>
      <c r="I69" s="126">
        <f t="shared" si="7"/>
        <v>0</v>
      </c>
      <c r="J69" s="9">
        <f t="shared" si="2"/>
        <v>52.23689836800002</v>
      </c>
      <c r="K69" s="9">
        <f t="shared" si="17"/>
        <v>3.1673397891522903</v>
      </c>
      <c r="L69" s="12">
        <f t="shared" si="3"/>
        <v>1.5271730511866872</v>
      </c>
      <c r="M69" s="10">
        <f t="shared" si="4"/>
        <v>1.5271730511866872</v>
      </c>
      <c r="N69" s="10">
        <f>IF(B69&gt;SUM(D$9:F$9),$B$5,IF(B69&lt;D$9,IF(Control!I$14=1,E69,O69),IF(Control!K$14=1,E69,O69)))</f>
        <v>0.10114999999999999</v>
      </c>
      <c r="O69" s="210">
        <f t="shared" si="8"/>
        <v>0.1003825629503334</v>
      </c>
      <c r="P69" s="210">
        <f t="shared" si="9"/>
        <v>1.550613163161886</v>
      </c>
      <c r="Q69" s="210">
        <f t="shared" si="10"/>
        <v>0</v>
      </c>
      <c r="R69" s="210">
        <f t="shared" si="11"/>
        <v>7.7530658158094304E-2</v>
      </c>
      <c r="S69">
        <f t="shared" si="12"/>
        <v>3.869437034679421E-2</v>
      </c>
      <c r="T69" s="12">
        <f t="shared" si="13"/>
        <v>52.23689836800002</v>
      </c>
    </row>
    <row r="70" spans="1:20">
      <c r="A70" s="1">
        <v>54</v>
      </c>
      <c r="B70" s="10">
        <f t="shared" si="14"/>
        <v>3.2400000000000024</v>
      </c>
      <c r="C70" s="10">
        <f t="shared" si="18"/>
        <v>2.6509586688000009</v>
      </c>
      <c r="D70" s="10">
        <f t="shared" si="5"/>
        <v>1.5408525623515237</v>
      </c>
      <c r="E70" s="10">
        <f t="shared" si="0"/>
        <v>0.1007</v>
      </c>
      <c r="F70" s="10">
        <f t="shared" si="1"/>
        <v>7.7042628117576187E-2</v>
      </c>
      <c r="G70" s="195" t="e">
        <f t="shared" si="6"/>
        <v>#DIV/0!</v>
      </c>
      <c r="H70" s="195" t="e">
        <f t="shared" si="16"/>
        <v>#DIV/0!</v>
      </c>
      <c r="I70" s="126">
        <f t="shared" si="7"/>
        <v>0</v>
      </c>
      <c r="J70" s="9">
        <f t="shared" si="2"/>
        <v>53.019173376000012</v>
      </c>
      <c r="K70" s="9">
        <f t="shared" si="17"/>
        <v>3.2270732546940124</v>
      </c>
      <c r="L70" s="12">
        <f t="shared" si="3"/>
        <v>1.5408525623515237</v>
      </c>
      <c r="M70" s="10">
        <f t="shared" si="4"/>
        <v>1.5408525623515237</v>
      </c>
      <c r="N70" s="10">
        <f>IF(B70&gt;SUM(D$9:F$9),$B$5,IF(B70&lt;D$9,IF(Control!I$14=1,E70,O70),IF(Control!K$14=1,E70,O70)))</f>
        <v>0.1007</v>
      </c>
      <c r="O70" s="210">
        <f t="shared" si="8"/>
        <v>9.968000224480314E-2</v>
      </c>
      <c r="P70" s="210">
        <f t="shared" si="9"/>
        <v>1.5725481347944876</v>
      </c>
      <c r="Q70" s="210">
        <f t="shared" si="10"/>
        <v>0</v>
      </c>
      <c r="R70" s="210">
        <f t="shared" si="11"/>
        <v>7.862740673972439E-2</v>
      </c>
      <c r="S70">
        <f t="shared" si="12"/>
        <v>3.8154634934492039E-2</v>
      </c>
      <c r="T70" s="12">
        <f t="shared" si="13"/>
        <v>53.019173376000012</v>
      </c>
    </row>
    <row r="71" spans="1:20">
      <c r="A71" s="1">
        <v>55</v>
      </c>
      <c r="B71" s="10">
        <f t="shared" si="14"/>
        <v>3.3000000000000025</v>
      </c>
      <c r="C71" s="10">
        <f t="shared" si="18"/>
        <v>2.6897244000000016</v>
      </c>
      <c r="D71" s="10">
        <f t="shared" si="5"/>
        <v>1.5547166995230135</v>
      </c>
      <c r="E71" s="10">
        <f t="shared" si="0"/>
        <v>0.10024999999999998</v>
      </c>
      <c r="F71" s="10">
        <f t="shared" si="1"/>
        <v>7.7735834976150678E-2</v>
      </c>
      <c r="G71" s="195" t="e">
        <f t="shared" si="6"/>
        <v>#DIV/0!</v>
      </c>
      <c r="H71" s="195" t="e">
        <f t="shared" si="16"/>
        <v>#DIV/0!</v>
      </c>
      <c r="I71" s="126">
        <f t="shared" si="7"/>
        <v>0</v>
      </c>
      <c r="J71" s="9">
        <f t="shared" si="2"/>
        <v>53.79448800000003</v>
      </c>
      <c r="K71" s="9">
        <f t="shared" si="17"/>
        <v>3.2868055309449642</v>
      </c>
      <c r="L71" s="12">
        <f t="shared" si="3"/>
        <v>1.5547166995230133</v>
      </c>
      <c r="M71" s="10">
        <f t="shared" si="4"/>
        <v>1.5547166995230135</v>
      </c>
      <c r="N71" s="10">
        <f>IF(B71&gt;SUM(D$9:F$9),$B$5,IF(B71&lt;D$9,IF(Control!I$14=1,E71,O71),IF(Control!K$14=1,E71,O71)))</f>
        <v>0.10024999999999998</v>
      </c>
      <c r="O71" s="210">
        <f t="shared" si="8"/>
        <v>9.8980224536594788E-2</v>
      </c>
      <c r="P71" s="210">
        <f t="shared" si="9"/>
        <v>1.5948621697497012</v>
      </c>
      <c r="Q71" s="210">
        <f t="shared" si="10"/>
        <v>0</v>
      </c>
      <c r="R71" s="210">
        <f t="shared" si="11"/>
        <v>7.9743108487485059E-2</v>
      </c>
      <c r="S71">
        <f t="shared" si="12"/>
        <v>3.7620805821368564E-2</v>
      </c>
      <c r="T71" s="12">
        <f t="shared" si="13"/>
        <v>53.79448800000003</v>
      </c>
    </row>
    <row r="72" spans="1:20">
      <c r="A72" s="1">
        <v>56</v>
      </c>
      <c r="B72" s="10">
        <f t="shared" si="14"/>
        <v>3.3600000000000025</v>
      </c>
      <c r="C72" s="10">
        <f t="shared" si="18"/>
        <v>2.7281436672000012</v>
      </c>
      <c r="D72" s="10">
        <f t="shared" si="5"/>
        <v>1.5687688001253013</v>
      </c>
      <c r="E72" s="10">
        <f t="shared" si="0"/>
        <v>9.9799999999999986E-2</v>
      </c>
      <c r="F72" s="10">
        <f t="shared" si="1"/>
        <v>7.843844000626507E-2</v>
      </c>
      <c r="G72" s="195" t="e">
        <f t="shared" si="6"/>
        <v>#DIV/0!</v>
      </c>
      <c r="H72" s="195" t="e">
        <f t="shared" si="16"/>
        <v>#DIV/0!</v>
      </c>
      <c r="I72" s="126">
        <f t="shared" si="7"/>
        <v>0</v>
      </c>
      <c r="J72" s="9">
        <f t="shared" si="2"/>
        <v>54.562873344000025</v>
      </c>
      <c r="K72" s="9">
        <f t="shared" si="17"/>
        <v>3.3465366072442406</v>
      </c>
      <c r="L72" s="12">
        <f t="shared" si="3"/>
        <v>1.5687688001253013</v>
      </c>
      <c r="M72" s="10">
        <f t="shared" si="4"/>
        <v>1.5687688001253013</v>
      </c>
      <c r="N72" s="10">
        <f>IF(B72&gt;SUM(D$9:F$9),$B$5,IF(B72&lt;D$9,IF(Control!I$14=1,E72,O72),IF(Control!K$14=1,E72,O72)))</f>
        <v>9.9799999999999986E-2</v>
      </c>
      <c r="O72" s="210">
        <f t="shared" si="8"/>
        <v>9.8283920421821172E-2</v>
      </c>
      <c r="P72" s="210">
        <f t="shared" si="9"/>
        <v>1.6175401999570491</v>
      </c>
      <c r="Q72" s="210">
        <f t="shared" si="10"/>
        <v>0</v>
      </c>
      <c r="R72" s="210">
        <f t="shared" si="11"/>
        <v>8.0877009997852467E-2</v>
      </c>
      <c r="S72">
        <f t="shared" si="12"/>
        <v>3.7093359411774274E-2</v>
      </c>
      <c r="T72" s="12">
        <f t="shared" si="13"/>
        <v>54.562873344000025</v>
      </c>
    </row>
    <row r="73" spans="1:20">
      <c r="A73" s="1">
        <v>57</v>
      </c>
      <c r="B73" s="10">
        <f t="shared" si="14"/>
        <v>3.4200000000000026</v>
      </c>
      <c r="C73" s="10">
        <f t="shared" si="18"/>
        <v>2.7662180256000015</v>
      </c>
      <c r="D73" s="10">
        <f t="shared" si="5"/>
        <v>1.5830122773366597</v>
      </c>
      <c r="E73" s="10">
        <f t="shared" si="0"/>
        <v>9.934999999999998E-2</v>
      </c>
      <c r="F73" s="10">
        <f t="shared" si="1"/>
        <v>7.9150613866832989E-2</v>
      </c>
      <c r="G73" s="195" t="e">
        <f t="shared" si="6"/>
        <v>#DIV/0!</v>
      </c>
      <c r="H73" s="195" t="e">
        <f t="shared" si="16"/>
        <v>#DIV/0!</v>
      </c>
      <c r="I73" s="126">
        <f t="shared" si="7"/>
        <v>0</v>
      </c>
      <c r="J73" s="9">
        <f t="shared" si="2"/>
        <v>55.324360512000027</v>
      </c>
      <c r="K73" s="9">
        <f t="shared" si="17"/>
        <v>3.4062664727869496</v>
      </c>
      <c r="L73" s="12">
        <f t="shared" si="3"/>
        <v>1.5830122773366595</v>
      </c>
      <c r="M73" s="10">
        <f t="shared" si="4"/>
        <v>1.5830122773366597</v>
      </c>
      <c r="N73" s="10">
        <f>IF(B73&gt;SUM(D$9:F$9),$B$5,IF(B73&lt;D$9,IF(Control!I$14=1,E73,O73),IF(Control!K$14=1,E73,O73)))</f>
        <v>9.934999999999998E-2</v>
      </c>
      <c r="O73" s="210">
        <f t="shared" si="8"/>
        <v>9.7591777068577773E-2</v>
      </c>
      <c r="P73" s="210">
        <f t="shared" si="9"/>
        <v>1.6405654968578935</v>
      </c>
      <c r="Q73" s="210">
        <f t="shared" si="10"/>
        <v>0</v>
      </c>
      <c r="R73" s="210">
        <f t="shared" si="11"/>
        <v>8.2028274842894683E-2</v>
      </c>
      <c r="S73">
        <f t="shared" si="12"/>
        <v>3.6572755013387484E-2</v>
      </c>
      <c r="T73" s="12">
        <f t="shared" si="13"/>
        <v>55.324360512000027</v>
      </c>
    </row>
    <row r="74" spans="1:20">
      <c r="A74" s="1">
        <v>58</v>
      </c>
      <c r="B74" s="10">
        <f t="shared" si="14"/>
        <v>3.4800000000000026</v>
      </c>
      <c r="C74" s="10">
        <f t="shared" si="18"/>
        <v>2.803949030400001</v>
      </c>
      <c r="D74" s="10">
        <f t="shared" si="5"/>
        <v>1.5974506221622891</v>
      </c>
      <c r="E74" s="10">
        <f t="shared" si="0"/>
        <v>9.8899999999999988E-2</v>
      </c>
      <c r="F74" s="10">
        <f t="shared" si="1"/>
        <v>7.9872531108114458E-2</v>
      </c>
      <c r="G74" s="195" t="e">
        <f t="shared" si="6"/>
        <v>#DIV/0!</v>
      </c>
      <c r="H74" s="195" t="e">
        <f t="shared" si="16"/>
        <v>#DIV/0!</v>
      </c>
      <c r="I74" s="126">
        <f t="shared" si="7"/>
        <v>0</v>
      </c>
      <c r="J74" s="9">
        <f t="shared" si="2"/>
        <v>56.078980608000016</v>
      </c>
      <c r="K74" s="9">
        <f t="shared" si="17"/>
        <v>3.4659951166215972</v>
      </c>
      <c r="L74" s="12">
        <f t="shared" si="3"/>
        <v>1.5974506221622888</v>
      </c>
      <c r="M74" s="10">
        <f t="shared" si="4"/>
        <v>1.5974506221622891</v>
      </c>
      <c r="N74" s="10">
        <f>IF(B74&gt;SUM(D$9:F$9),$B$5,IF(B74&lt;D$9,IF(Control!I$14=1,E74,O74),IF(Control!K$14=1,E74,O74)))</f>
        <v>9.8899999999999988E-2</v>
      </c>
      <c r="O74" s="210">
        <f t="shared" si="8"/>
        <v>9.6904477538790751E-2</v>
      </c>
      <c r="P74" s="210">
        <f t="shared" si="9"/>
        <v>1.6639195989366513</v>
      </c>
      <c r="Q74" s="210">
        <f t="shared" si="10"/>
        <v>0</v>
      </c>
      <c r="R74" s="210">
        <f t="shared" si="11"/>
        <v>8.3195979946832574E-2</v>
      </c>
      <c r="S74">
        <f t="shared" si="12"/>
        <v>3.6059434625533474E-2</v>
      </c>
      <c r="T74" s="12">
        <f t="shared" si="13"/>
        <v>56.078980608000016</v>
      </c>
    </row>
    <row r="75" spans="1:20">
      <c r="A75" s="1">
        <v>59</v>
      </c>
      <c r="B75" s="10">
        <f t="shared" si="14"/>
        <v>3.5400000000000027</v>
      </c>
      <c r="C75" s="10">
        <f t="shared" si="18"/>
        <v>2.8413382368000004</v>
      </c>
      <c r="D75" s="10">
        <f t="shared" si="5"/>
        <v>1.6120874055735928</v>
      </c>
      <c r="E75" s="10">
        <f t="shared" si="0"/>
        <v>9.8449999999999982E-2</v>
      </c>
      <c r="F75" s="10">
        <f t="shared" si="1"/>
        <v>8.0604370278679643E-2</v>
      </c>
      <c r="G75" s="195" t="e">
        <f t="shared" si="6"/>
        <v>#DIV/0!</v>
      </c>
      <c r="H75" s="195" t="e">
        <f t="shared" si="16"/>
        <v>#DIV/0!</v>
      </c>
      <c r="I75" s="126">
        <f t="shared" si="7"/>
        <v>0</v>
      </c>
      <c r="J75" s="9">
        <f t="shared" si="2"/>
        <v>56.826764736000008</v>
      </c>
      <c r="K75" s="9">
        <f t="shared" si="17"/>
        <v>3.5257225276474307</v>
      </c>
      <c r="L75" s="12">
        <f t="shared" si="3"/>
        <v>1.6120874055735923</v>
      </c>
      <c r="M75" s="10">
        <f t="shared" si="4"/>
        <v>1.6120874055735928</v>
      </c>
      <c r="N75" s="10">
        <f>IF(B75&gt;SUM(D$9:F$9),$B$5,IF(B75&lt;D$9,IF(Control!I$14=1,E75,O75),IF(Control!K$14=1,E75,O75)))</f>
        <v>9.8449999999999982E-2</v>
      </c>
      <c r="O75" s="210">
        <f t="shared" si="8"/>
        <v>9.6222700114117321E-2</v>
      </c>
      <c r="P75" s="210">
        <f t="shared" si="9"/>
        <v>1.687582242863976</v>
      </c>
      <c r="Q75" s="210">
        <f t="shared" si="10"/>
        <v>0</v>
      </c>
      <c r="R75" s="210">
        <f t="shared" si="11"/>
        <v>8.4379112143198806E-2</v>
      </c>
      <c r="S75">
        <f t="shared" si="12"/>
        <v>3.5553822786245227E-2</v>
      </c>
      <c r="T75" s="12">
        <f t="shared" si="13"/>
        <v>56.826764736000008</v>
      </c>
    </row>
    <row r="76" spans="1:20">
      <c r="A76" s="1">
        <v>60</v>
      </c>
      <c r="B76" s="10">
        <f t="shared" si="14"/>
        <v>3.6000000000000028</v>
      </c>
      <c r="C76" s="10">
        <f t="shared" si="18"/>
        <v>2.8783872000000024</v>
      </c>
      <c r="D76" s="10">
        <f t="shared" si="5"/>
        <v>1.6269262807163691</v>
      </c>
      <c r="E76" s="10">
        <f t="shared" si="0"/>
        <v>9.7999999999999976E-2</v>
      </c>
      <c r="F76" s="10">
        <f t="shared" si="1"/>
        <v>8.1346314035818462E-2</v>
      </c>
      <c r="G76" s="195" t="e">
        <f t="shared" si="6"/>
        <v>#DIV/0!</v>
      </c>
      <c r="H76" s="195" t="e">
        <f t="shared" si="16"/>
        <v>#DIV/0!</v>
      </c>
      <c r="I76" s="126">
        <f t="shared" si="7"/>
        <v>0</v>
      </c>
      <c r="J76" s="9">
        <f t="shared" si="2"/>
        <v>57.567744000000047</v>
      </c>
      <c r="K76" s="9">
        <f t="shared" si="17"/>
        <v>3.5854486946117134</v>
      </c>
      <c r="L76" s="12">
        <f t="shared" si="3"/>
        <v>1.6269262807163691</v>
      </c>
      <c r="M76" s="10">
        <f t="shared" si="4"/>
        <v>1.6269262807163691</v>
      </c>
      <c r="N76" s="10">
        <f>IF(B76&gt;SUM(D$9:F$9),$B$5,IF(B76&lt;D$9,IF(Control!I$14=1,E76,O76),IF(Control!K$14=1,E76,O76)))</f>
        <v>9.7999999999999976E-2</v>
      </c>
      <c r="O76" s="210">
        <f t="shared" si="8"/>
        <v>9.5547117626563663E-2</v>
      </c>
      <c r="P76" s="210">
        <f t="shared" si="9"/>
        <v>1.711531299184947</v>
      </c>
      <c r="Q76" s="210">
        <f t="shared" si="10"/>
        <v>0</v>
      </c>
      <c r="R76" s="210">
        <f t="shared" si="11"/>
        <v>8.5576564959247356E-2</v>
      </c>
      <c r="S76">
        <f t="shared" si="12"/>
        <v>3.5056326477098498E-2</v>
      </c>
      <c r="T76" s="12">
        <f t="shared" si="13"/>
        <v>57.567744000000047</v>
      </c>
    </row>
    <row r="77" spans="1:20">
      <c r="A77" s="1">
        <v>61</v>
      </c>
      <c r="B77" s="10">
        <f t="shared" si="14"/>
        <v>3.6600000000000028</v>
      </c>
      <c r="C77" s="10">
        <f t="shared" si="18"/>
        <v>2.9150974752000014</v>
      </c>
      <c r="D77" s="10">
        <f t="shared" si="5"/>
        <v>1.6419709851904731</v>
      </c>
      <c r="E77" s="10">
        <f t="shared" si="0"/>
        <v>9.7549999999999984E-2</v>
      </c>
      <c r="F77" s="10">
        <f t="shared" si="1"/>
        <v>8.2098549259523659E-2</v>
      </c>
      <c r="G77" s="195" t="e">
        <f t="shared" si="6"/>
        <v>#DIV/0!</v>
      </c>
      <c r="H77" s="195" t="e">
        <f t="shared" si="16"/>
        <v>#DIV/0!</v>
      </c>
      <c r="I77" s="126">
        <f t="shared" si="7"/>
        <v>0</v>
      </c>
      <c r="J77" s="9">
        <f t="shared" si="2"/>
        <v>58.301949504000021</v>
      </c>
      <c r="K77" s="9">
        <f t="shared" si="17"/>
        <v>3.6451736061069218</v>
      </c>
      <c r="L77" s="12">
        <f t="shared" si="3"/>
        <v>1.6419709851904729</v>
      </c>
      <c r="M77" s="10">
        <f t="shared" si="4"/>
        <v>1.6419709851904731</v>
      </c>
      <c r="N77" s="10">
        <f>IF(B77&gt;SUM(D$9:F$9),$B$5,IF(B77&lt;D$9,IF(Control!I$14=1,E77,O77),IF(Control!K$14=1,E77,O77)))</f>
        <v>9.7549999999999984E-2</v>
      </c>
      <c r="O77" s="210">
        <f t="shared" si="8"/>
        <v>9.4878396794480929E-2</v>
      </c>
      <c r="P77" s="210">
        <f t="shared" si="9"/>
        <v>1.7357427135499857</v>
      </c>
      <c r="Q77" s="210">
        <f t="shared" si="10"/>
        <v>0</v>
      </c>
      <c r="R77" s="210">
        <f t="shared" si="11"/>
        <v>8.6787135677499294E-2</v>
      </c>
      <c r="S77">
        <f t="shared" si="12"/>
        <v>3.456733508463735E-2</v>
      </c>
      <c r="T77" s="12">
        <f t="shared" si="13"/>
        <v>58.301949504000021</v>
      </c>
    </row>
    <row r="78" spans="1:20">
      <c r="A78" s="1">
        <v>62</v>
      </c>
      <c r="B78" s="10">
        <f t="shared" si="14"/>
        <v>3.7200000000000029</v>
      </c>
      <c r="C78" s="10">
        <f t="shared" si="18"/>
        <v>2.9514706176000023</v>
      </c>
      <c r="D78" s="10">
        <f t="shared" si="5"/>
        <v>1.6572253434036077</v>
      </c>
      <c r="E78" s="10">
        <f t="shared" si="0"/>
        <v>9.7099999999999978E-2</v>
      </c>
      <c r="F78" s="10">
        <f t="shared" si="1"/>
        <v>8.2861267170180386E-2</v>
      </c>
      <c r="G78" s="195" t="e">
        <f t="shared" si="6"/>
        <v>#DIV/0!</v>
      </c>
      <c r="H78" s="195" t="e">
        <f t="shared" si="16"/>
        <v>#DIV/0!</v>
      </c>
      <c r="I78" s="126">
        <f t="shared" si="7"/>
        <v>0</v>
      </c>
      <c r="J78" s="9">
        <f t="shared" si="2"/>
        <v>59.029412352000044</v>
      </c>
      <c r="K78" s="9">
        <f t="shared" si="17"/>
        <v>3.704897250567925</v>
      </c>
      <c r="L78" s="12">
        <f t="shared" si="3"/>
        <v>1.6572253434036075</v>
      </c>
      <c r="M78" s="10">
        <f t="shared" si="4"/>
        <v>1.6572253434036077</v>
      </c>
      <c r="N78" s="10">
        <f>IF(B78&gt;SUM(D$9:F$9),$B$5,IF(B78&lt;D$9,IF(Control!I$14=1,E78,O78),IF(Control!K$14=1,E78,O78)))</f>
        <v>9.7099999999999978E-2</v>
      </c>
      <c r="O78" s="210">
        <f t="shared" si="8"/>
        <v>9.4217197564594721E-2</v>
      </c>
      <c r="P78" s="210">
        <f t="shared" si="9"/>
        <v>1.7601904545459781</v>
      </c>
      <c r="Q78" s="210">
        <f t="shared" si="10"/>
        <v>0</v>
      </c>
      <c r="R78" s="210">
        <f t="shared" si="11"/>
        <v>8.8009522727298908E-2</v>
      </c>
      <c r="S78">
        <f t="shared" si="12"/>
        <v>3.4087220416995384E-2</v>
      </c>
      <c r="T78" s="12">
        <f t="shared" si="13"/>
        <v>59.029412352000044</v>
      </c>
    </row>
    <row r="79" spans="1:20">
      <c r="A79" s="1">
        <v>63</v>
      </c>
      <c r="B79" s="10">
        <f t="shared" si="14"/>
        <v>3.7800000000000029</v>
      </c>
      <c r="C79" s="10">
        <f t="shared" si="18"/>
        <v>2.9875081824000009</v>
      </c>
      <c r="D79" s="10">
        <f t="shared" si="5"/>
        <v>1.6726932690019969</v>
      </c>
      <c r="E79" s="10">
        <f t="shared" si="0"/>
        <v>9.6649999999999986E-2</v>
      </c>
      <c r="F79" s="10">
        <f t="shared" si="1"/>
        <v>8.3634663450099844E-2</v>
      </c>
      <c r="G79" s="195" t="e">
        <f t="shared" si="6"/>
        <v>#DIV/0!</v>
      </c>
      <c r="H79" s="195" t="e">
        <f t="shared" si="16"/>
        <v>#DIV/0!</v>
      </c>
      <c r="I79" s="126">
        <f t="shared" si="7"/>
        <v>0</v>
      </c>
      <c r="J79" s="9">
        <f t="shared" si="2"/>
        <v>59.750163648000019</v>
      </c>
      <c r="K79" s="9">
        <f t="shared" si="17"/>
        <v>3.7646196162690329</v>
      </c>
      <c r="L79" s="12">
        <f t="shared" si="3"/>
        <v>1.6726932690019964</v>
      </c>
      <c r="M79" s="10">
        <f t="shared" si="4"/>
        <v>1.6726932690019969</v>
      </c>
      <c r="N79" s="10">
        <f>IF(B79&gt;SUM(D$9:F$9),$B$5,IF(B79&lt;D$9,IF(Control!I$14=1,E79,O79),IF(Control!K$14=1,E79,O79)))</f>
        <v>9.6649999999999986E-2</v>
      </c>
      <c r="O79" s="210">
        <f t="shared" si="8"/>
        <v>9.356417246071741E-2</v>
      </c>
      <c r="P79" s="210">
        <f t="shared" si="9"/>
        <v>1.7848464692382073</v>
      </c>
      <c r="Q79" s="210">
        <f t="shared" si="10"/>
        <v>0</v>
      </c>
      <c r="R79" s="210">
        <f t="shared" si="11"/>
        <v>8.9242323461910369E-2</v>
      </c>
      <c r="S79">
        <f t="shared" si="12"/>
        <v>3.3616336774114096E-2</v>
      </c>
      <c r="T79" s="12">
        <f t="shared" si="13"/>
        <v>59.750163648000019</v>
      </c>
    </row>
    <row r="80" spans="1:20">
      <c r="A80" s="1">
        <v>64</v>
      </c>
      <c r="B80" s="10">
        <f t="shared" si="14"/>
        <v>3.840000000000003</v>
      </c>
      <c r="C80" s="10">
        <f t="shared" si="18"/>
        <v>3.0232117248000012</v>
      </c>
      <c r="D80" s="10">
        <f t="shared" si="5"/>
        <v>1.688378767380847</v>
      </c>
      <c r="E80" s="10">
        <f t="shared" ref="E80:E143" si="19">SQRT($B$5*$B$5/D80)</f>
        <v>9.619999999999998E-2</v>
      </c>
      <c r="F80" s="10">
        <f t="shared" ref="F80:F143" si="20">D80*$H$1</f>
        <v>8.4418938369042351E-2</v>
      </c>
      <c r="G80" s="195" t="e">
        <f t="shared" si="6"/>
        <v>#DIV/0!</v>
      </c>
      <c r="H80" s="195" t="e">
        <f t="shared" si="16"/>
        <v>#DIV/0!</v>
      </c>
      <c r="I80" s="126">
        <f t="shared" si="7"/>
        <v>0</v>
      </c>
      <c r="J80" s="9">
        <f t="shared" ref="J80:J143" si="21">IF(B80&gt;SUM(D$9:F$9),1,IF(B80&lt;D$9,$D$9/(3*$H$1*($C$10-1))*(1/D80^1.5-1),IF(B80&lt;SUM(D$9:E$9),J79+$C$14/((1/C$10)^2*$H$1),($L$11+$L$12+$L$13)-$F$9/(3*$H$1*($C$10-1))*(1/D80^1.5-1))))</f>
        <v>60.464234496000017</v>
      </c>
      <c r="K80" s="9">
        <f t="shared" si="17"/>
        <v>3.8243406913210403</v>
      </c>
      <c r="L80" s="12">
        <f t="shared" ref="L80:L143" si="22">IF(B80&gt;SUM(D$9:F$9),1,IF(B80&lt;D$9,($L$11/((C$10^3-1)*J80+$L$11))^(2/3),IF(B80&lt;SUM(D$9:E$9),(1/C$10)^2,($L$13/(C$10^3*$L$13+(1-C$10^3)*(J80-SUM(L$11:L$12))))^(2/3))))</f>
        <v>1.6883787673808468</v>
      </c>
      <c r="M80" s="10">
        <f t="shared" ref="M80:M143" si="23">IF(B80&gt;SUM(D$9:F$9),1,IF(B80&lt;D$9,(1/(1+(C$10^3-1)*B80/(3*$H$1*L$11)))^2,IF(B80&lt;SUM(D$9:E$9),(1/C$10)^2,(1/(C$10-(C$10^3-1)*(B80-SUM(D$9:E$9))/(3*$H$1*L$13)))^2)))</f>
        <v>1.688378767380847</v>
      </c>
      <c r="N80" s="10">
        <f>IF(B80&gt;SUM(D$9:F$9),$B$5,IF(B80&lt;D$9,IF(Control!I$14=1,E80,O80),IF(Control!K$14=1,E80,O80)))</f>
        <v>9.619999999999998E-2</v>
      </c>
      <c r="O80" s="210">
        <f t="shared" si="8"/>
        <v>9.291996593978584E-2</v>
      </c>
      <c r="P80" s="210">
        <f t="shared" si="9"/>
        <v>1.8096806475782357</v>
      </c>
      <c r="Q80" s="210">
        <f t="shared" si="10"/>
        <v>0</v>
      </c>
      <c r="R80" s="210">
        <f t="shared" si="11"/>
        <v>9.0484032378911783E-2</v>
      </c>
      <c r="S80">
        <f t="shared" si="12"/>
        <v>3.3155021069763715E-2</v>
      </c>
      <c r="T80" s="12">
        <f t="shared" si="13"/>
        <v>60.464234496000017</v>
      </c>
    </row>
    <row r="81" spans="1:20">
      <c r="A81" s="1">
        <v>65</v>
      </c>
      <c r="B81" s="10">
        <f t="shared" si="14"/>
        <v>3.900000000000003</v>
      </c>
      <c r="C81" s="10">
        <f t="shared" si="18"/>
        <v>3.0585828000000017</v>
      </c>
      <c r="D81" s="10">
        <f t="shared" ref="D81:D144" si="24">IF(B81&gt;SUM(D$9:F$9),1,IF(B81&lt;D$9,(1/(1+(C$10-1)*B81/D$9))^2,IF(B81&lt;SUM(D$9:E$9),(1/C$10)^2,(1/(1+(C$10-1)*(SUM(D$9:F$9)-B81)/F$9))^2)))</f>
        <v>1.7042859382775812</v>
      </c>
      <c r="E81" s="10">
        <f t="shared" si="19"/>
        <v>9.5749999999999974E-2</v>
      </c>
      <c r="F81" s="10">
        <f t="shared" si="20"/>
        <v>8.5214296913879065E-2</v>
      </c>
      <c r="G81" s="195" t="e">
        <f t="shared" ref="G81:G144" si="25">B81/$E$1</f>
        <v>#DIV/0!</v>
      </c>
      <c r="H81" s="195" t="e">
        <f t="shared" si="16"/>
        <v>#DIV/0!</v>
      </c>
      <c r="I81" s="126">
        <f t="shared" ref="I81:I144" si="26">$E$1/D81</f>
        <v>0</v>
      </c>
      <c r="J81" s="9">
        <f t="shared" si="21"/>
        <v>61.171656000000034</v>
      </c>
      <c r="K81" s="9">
        <f t="shared" si="17"/>
        <v>3.8840604636681531</v>
      </c>
      <c r="L81" s="12">
        <f t="shared" si="22"/>
        <v>1.7042859382775812</v>
      </c>
      <c r="M81" s="10">
        <f t="shared" si="23"/>
        <v>1.7042859382775812</v>
      </c>
      <c r="N81" s="10">
        <f>IF(B81&gt;SUM(D$9:F$9),$B$5,IF(B81&lt;D$9,IF(Control!I$14=1,E81,O81),IF(Control!K$14=1,E81,O81)))</f>
        <v>9.5749999999999974E-2</v>
      </c>
      <c r="O81" s="210">
        <f t="shared" ref="O81:O144" si="27">IF(B81&gt;SUM(D$9:F$9),1,IF(B81&lt;D$9,(1-$C$10)/2*SIN(PI()*(0.5-$B81/$D$9))+(1+$C$10)/2,IF(B81&lt;SUM(D$9:E$9),C$10,(1-$C$10)/2*SIN(PI()*(0.5-(SUM(D$9:F$9)-$B81)/$F$9))+(1+$C$10)/2)))*$B$5</f>
        <v>9.2285213755860171E-2</v>
      </c>
      <c r="P81" s="210">
        <f t="shared" ref="P81:P144" si="28">($B$5/O81)^2</f>
        <v>1.8346607968668749</v>
      </c>
      <c r="Q81" s="210">
        <f t="shared" ref="Q81:Q144" si="29">$E$1/P81</f>
        <v>0</v>
      </c>
      <c r="R81" s="210">
        <f t="shared" ref="R81:R144" si="30">P81*$H$1</f>
        <v>9.1733039843343744E-2</v>
      </c>
      <c r="S81">
        <f t="shared" ref="S81:S144" si="31">IF($H$1=0,Q81*(B82-B81)/IF($E$1=0,S$12,$E$1),(B82-B81)/P81)</f>
        <v>3.2703593003384879E-2</v>
      </c>
      <c r="T81" s="12">
        <f t="shared" ref="T81:T144" si="32">IF($E$1&gt;0,G81,J81)</f>
        <v>61.171656000000034</v>
      </c>
    </row>
    <row r="82" spans="1:20">
      <c r="A82" s="1">
        <v>66</v>
      </c>
      <c r="B82" s="10">
        <f t="shared" ref="B82:B145" si="33">B81+C$14</f>
        <v>3.9600000000000031</v>
      </c>
      <c r="C82" s="10">
        <f t="shared" si="18"/>
        <v>3.0936229632000019</v>
      </c>
      <c r="D82" s="10">
        <f t="shared" si="24"/>
        <v>1.7204189784509962</v>
      </c>
      <c r="E82" s="10">
        <f t="shared" si="19"/>
        <v>9.5299999999999982E-2</v>
      </c>
      <c r="F82" s="10">
        <f t="shared" si="20"/>
        <v>8.6020948922549814E-2</v>
      </c>
      <c r="G82" s="195" t="e">
        <f t="shared" si="25"/>
        <v>#DIV/0!</v>
      </c>
      <c r="H82" s="195" t="e">
        <f t="shared" ref="H82:H145" si="34">I81*(G82-G81)+H81</f>
        <v>#DIV/0!</v>
      </c>
      <c r="I82" s="126">
        <f t="shared" si="26"/>
        <v>0</v>
      </c>
      <c r="J82" s="9">
        <f t="shared" si="21"/>
        <v>61.872459264000035</v>
      </c>
      <c r="K82" s="9">
        <f t="shared" ref="K82:K145" si="35">(J82-J81)*D81*$H$1+K81</f>
        <v>3.9437789210848648</v>
      </c>
      <c r="L82" s="12">
        <f t="shared" si="22"/>
        <v>1.720418978450996</v>
      </c>
      <c r="M82" s="10">
        <f t="shared" si="23"/>
        <v>1.7204189784509962</v>
      </c>
      <c r="N82" s="10">
        <f>IF(B82&gt;SUM(D$9:F$9),$B$5,IF(B82&lt;D$9,IF(Control!I$14=1,E82,O82),IF(Control!K$14=1,E82,O82)))</f>
        <v>9.5299999999999982E-2</v>
      </c>
      <c r="O82" s="210">
        <f t="shared" si="27"/>
        <v>9.1660542332711384E-2</v>
      </c>
      <c r="P82" s="210">
        <f t="shared" si="28"/>
        <v>1.8597526274827192</v>
      </c>
      <c r="Q82" s="210">
        <f t="shared" si="29"/>
        <v>0</v>
      </c>
      <c r="R82" s="210">
        <f t="shared" si="30"/>
        <v>9.2987631374135959E-2</v>
      </c>
      <c r="S82">
        <f t="shared" si="31"/>
        <v>3.2262355279590843E-2</v>
      </c>
      <c r="T82" s="12">
        <f t="shared" si="32"/>
        <v>61.872459264000035</v>
      </c>
    </row>
    <row r="83" spans="1:20">
      <c r="A83" s="1">
        <v>67</v>
      </c>
      <c r="B83" s="10">
        <f t="shared" si="33"/>
        <v>4.0200000000000031</v>
      </c>
      <c r="C83" s="10">
        <f t="shared" si="18"/>
        <v>3.1283337696000029</v>
      </c>
      <c r="D83" s="10">
        <f t="shared" si="24"/>
        <v>1.7367821844496036</v>
      </c>
      <c r="E83" s="10">
        <f t="shared" si="19"/>
        <v>9.4849999999999976E-2</v>
      </c>
      <c r="F83" s="10">
        <f t="shared" si="20"/>
        <v>8.6839109222480185E-2</v>
      </c>
      <c r="G83" s="195" t="e">
        <f t="shared" si="25"/>
        <v>#DIV/0!</v>
      </c>
      <c r="H83" s="195" t="e">
        <f t="shared" si="34"/>
        <v>#DIV/0!</v>
      </c>
      <c r="I83" s="126">
        <f t="shared" si="26"/>
        <v>0</v>
      </c>
      <c r="J83" s="9">
        <f t="shared" si="21"/>
        <v>62.56667539200005</v>
      </c>
      <c r="K83" s="9">
        <f t="shared" si="35"/>
        <v>4.0034960511727649</v>
      </c>
      <c r="L83" s="12">
        <f t="shared" si="22"/>
        <v>1.7367821844496036</v>
      </c>
      <c r="M83" s="10">
        <f t="shared" si="23"/>
        <v>1.7367821844496036</v>
      </c>
      <c r="N83" s="10">
        <f>IF(B83&gt;SUM(D$9:F$9),$B$5,IF(B83&lt;D$9,IF(Control!I$14=1,E83,O83),IF(Control!K$14=1,E83,O83)))</f>
        <v>9.4849999999999976E-2</v>
      </c>
      <c r="O83" s="210">
        <f t="shared" si="27"/>
        <v>9.1046568145616624E-2</v>
      </c>
      <c r="P83" s="210">
        <f t="shared" si="28"/>
        <v>1.8849197510932068</v>
      </c>
      <c r="Q83" s="210">
        <f t="shared" si="29"/>
        <v>0</v>
      </c>
      <c r="R83" s="210">
        <f t="shared" si="30"/>
        <v>9.4245987554660349E-2</v>
      </c>
      <c r="S83">
        <f t="shared" si="31"/>
        <v>3.1831593873002335E-2</v>
      </c>
      <c r="T83" s="12">
        <f t="shared" si="32"/>
        <v>62.56667539200005</v>
      </c>
    </row>
    <row r="84" spans="1:20">
      <c r="A84" s="1">
        <v>68</v>
      </c>
      <c r="B84" s="10">
        <f t="shared" si="33"/>
        <v>4.0800000000000027</v>
      </c>
      <c r="C84" s="10">
        <f t="shared" si="18"/>
        <v>3.1627167744000007</v>
      </c>
      <c r="D84" s="10">
        <f t="shared" si="24"/>
        <v>1.7533799554725658</v>
      </c>
      <c r="E84" s="10">
        <f t="shared" si="19"/>
        <v>9.4399999999999998E-2</v>
      </c>
      <c r="F84" s="10">
        <f t="shared" si="20"/>
        <v>8.7668997773628299E-2</v>
      </c>
      <c r="G84" s="195" t="e">
        <f t="shared" si="25"/>
        <v>#DIV/0!</v>
      </c>
      <c r="H84" s="195" t="e">
        <f t="shared" si="34"/>
        <v>#DIV/0!</v>
      </c>
      <c r="I84" s="126">
        <f t="shared" si="26"/>
        <v>0</v>
      </c>
      <c r="J84" s="9">
        <f t="shared" si="21"/>
        <v>63.254335488000009</v>
      </c>
      <c r="K84" s="9">
        <f t="shared" si="35"/>
        <v>4.0632118413572469</v>
      </c>
      <c r="L84" s="12">
        <f t="shared" si="22"/>
        <v>1.7533799554725655</v>
      </c>
      <c r="M84" s="10">
        <f t="shared" si="23"/>
        <v>1.7533799554725658</v>
      </c>
      <c r="N84" s="10">
        <f>IF(B84&gt;SUM(D$9:F$9),$B$5,IF(B84&lt;D$9,IF(Control!I$14=1,E84,O84),IF(Control!K$14=1,E84,O84)))</f>
        <v>9.4399999999999998E-2</v>
      </c>
      <c r="O84" s="210">
        <f t="shared" si="27"/>
        <v>9.0443897112972557E-2</v>
      </c>
      <c r="P84" s="210">
        <f t="shared" si="28"/>
        <v>1.9101236925547236</v>
      </c>
      <c r="Q84" s="210">
        <f t="shared" si="29"/>
        <v>0</v>
      </c>
      <c r="R84" s="210">
        <f t="shared" si="30"/>
        <v>9.550618462773619E-2</v>
      </c>
      <c r="S84">
        <f t="shared" si="31"/>
        <v>3.1411578335930543E-2</v>
      </c>
      <c r="T84" s="12">
        <f t="shared" si="32"/>
        <v>63.254335488000009</v>
      </c>
    </row>
    <row r="85" spans="1:20">
      <c r="A85" s="1">
        <v>69</v>
      </c>
      <c r="B85" s="10">
        <f t="shared" si="33"/>
        <v>4.1400000000000023</v>
      </c>
      <c r="C85" s="10">
        <f t="shared" si="18"/>
        <v>3.1967735328000013</v>
      </c>
      <c r="D85" s="10">
        <f t="shared" si="24"/>
        <v>1.7702167963267867</v>
      </c>
      <c r="E85" s="10">
        <f t="shared" si="19"/>
        <v>9.3949999999999978E-2</v>
      </c>
      <c r="F85" s="10">
        <f t="shared" si="20"/>
        <v>8.8510839816339337E-2</v>
      </c>
      <c r="G85" s="195" t="e">
        <f t="shared" si="25"/>
        <v>#DIV/0!</v>
      </c>
      <c r="H85" s="195" t="e">
        <f t="shared" si="34"/>
        <v>#DIV/0!</v>
      </c>
      <c r="I85" s="126">
        <f t="shared" si="26"/>
        <v>0</v>
      </c>
      <c r="J85" s="9">
        <f t="shared" si="21"/>
        <v>63.935470656000021</v>
      </c>
      <c r="K85" s="9">
        <f t="shared" si="35"/>
        <v>4.1229262788841794</v>
      </c>
      <c r="L85" s="12">
        <f t="shared" si="22"/>
        <v>1.7702167963267865</v>
      </c>
      <c r="M85" s="10">
        <f t="shared" si="23"/>
        <v>1.7702167963267867</v>
      </c>
      <c r="N85" s="10">
        <f>IF(B85&gt;SUM(D$9:F$9),$B$5,IF(B85&lt;D$9,IF(Control!I$14=1,E85,O85),IF(Control!K$14=1,E85,O85)))</f>
        <v>9.3949999999999978E-2</v>
      </c>
      <c r="O85" s="210">
        <f t="shared" si="27"/>
        <v>8.9853123998327053E-2</v>
      </c>
      <c r="P85" s="210">
        <f t="shared" si="28"/>
        <v>1.93532391667867</v>
      </c>
      <c r="Q85" s="210">
        <f t="shared" si="29"/>
        <v>0</v>
      </c>
      <c r="R85" s="210">
        <f t="shared" si="30"/>
        <v>9.6766195833933505E-2</v>
      </c>
      <c r="S85">
        <f t="shared" si="31"/>
        <v>3.1002562146273348E-2</v>
      </c>
      <c r="T85" s="12">
        <f t="shared" si="32"/>
        <v>63.935470656000021</v>
      </c>
    </row>
    <row r="86" spans="1:20">
      <c r="A86" s="1">
        <v>70</v>
      </c>
      <c r="B86" s="10">
        <f t="shared" si="33"/>
        <v>4.200000000000002</v>
      </c>
      <c r="C86" s="10">
        <f t="shared" si="18"/>
        <v>3.2305056000000008</v>
      </c>
      <c r="D86" s="10">
        <f t="shared" si="24"/>
        <v>1.7872973204838578</v>
      </c>
      <c r="E86" s="10">
        <f t="shared" si="19"/>
        <v>9.3499999999999986E-2</v>
      </c>
      <c r="F86" s="10">
        <f t="shared" si="20"/>
        <v>8.9364866024192899E-2</v>
      </c>
      <c r="G86" s="195" t="e">
        <f t="shared" si="25"/>
        <v>#DIV/0!</v>
      </c>
      <c r="H86" s="195" t="e">
        <f t="shared" si="34"/>
        <v>#DIV/0!</v>
      </c>
      <c r="I86" s="126">
        <f t="shared" si="26"/>
        <v>0</v>
      </c>
      <c r="J86" s="9">
        <f t="shared" si="21"/>
        <v>64.610112000000015</v>
      </c>
      <c r="K86" s="9">
        <f t="shared" si="35"/>
        <v>4.1826393508164426</v>
      </c>
      <c r="L86" s="12">
        <f t="shared" si="22"/>
        <v>1.7872973204838574</v>
      </c>
      <c r="M86" s="10">
        <f t="shared" si="23"/>
        <v>1.7872973204838578</v>
      </c>
      <c r="N86" s="10">
        <f>IF(B86&gt;SUM(D$9:F$9),$B$5,IF(B86&lt;D$9,IF(Control!I$14=1,E86,O86),IF(Control!K$14=1,E86,O86)))</f>
        <v>9.3499999999999986E-2</v>
      </c>
      <c r="O86" s="210">
        <f t="shared" si="27"/>
        <v>8.9274831823419346E-2</v>
      </c>
      <c r="P86" s="210">
        <f t="shared" si="28"/>
        <v>1.9604778709897612</v>
      </c>
      <c r="Q86" s="210">
        <f t="shared" si="29"/>
        <v>0</v>
      </c>
      <c r="R86" s="210">
        <f t="shared" si="30"/>
        <v>9.8023893549488067E-2</v>
      </c>
      <c r="S86">
        <f t="shared" si="31"/>
        <v>3.0604783092863058E-2</v>
      </c>
      <c r="T86" s="12">
        <f t="shared" si="32"/>
        <v>64.610112000000015</v>
      </c>
    </row>
    <row r="87" spans="1:20">
      <c r="A87" s="1">
        <v>71</v>
      </c>
      <c r="B87" s="10">
        <f t="shared" si="33"/>
        <v>4.2600000000000016</v>
      </c>
      <c r="C87" s="10">
        <f t="shared" si="18"/>
        <v>3.2639145311999997</v>
      </c>
      <c r="D87" s="10">
        <f t="shared" si="24"/>
        <v>1.804626253240748</v>
      </c>
      <c r="E87" s="10">
        <f t="shared" si="19"/>
        <v>9.3049999999999994E-2</v>
      </c>
      <c r="F87" s="10">
        <f t="shared" si="20"/>
        <v>9.0231312662037405E-2</v>
      </c>
      <c r="G87" s="195" t="e">
        <f t="shared" si="25"/>
        <v>#DIV/0!</v>
      </c>
      <c r="H87" s="195" t="e">
        <f t="shared" si="34"/>
        <v>#DIV/0!</v>
      </c>
      <c r="I87" s="126">
        <f t="shared" si="26"/>
        <v>0</v>
      </c>
      <c r="J87" s="9">
        <f t="shared" si="21"/>
        <v>65.278290623999993</v>
      </c>
      <c r="K87" s="9">
        <f t="shared" si="35"/>
        <v>4.2423510440304302</v>
      </c>
      <c r="L87" s="12">
        <f t="shared" si="22"/>
        <v>1.8046262532407475</v>
      </c>
      <c r="M87" s="10">
        <f t="shared" si="23"/>
        <v>1.804626253240748</v>
      </c>
      <c r="N87" s="10">
        <f>IF(B87&gt;SUM(D$9:F$9),$B$5,IF(B87&lt;D$9,IF(Control!I$14=1,E87,O87),IF(Control!K$14=1,E87,O87)))</f>
        <v>9.3049999999999994E-2</v>
      </c>
      <c r="O87" s="210">
        <f t="shared" si="27"/>
        <v>8.8709591292808018E-2</v>
      </c>
      <c r="P87" s="210">
        <f t="shared" si="28"/>
        <v>1.9855410455292155</v>
      </c>
      <c r="Q87" s="210">
        <f t="shared" si="29"/>
        <v>0</v>
      </c>
      <c r="R87" s="210">
        <f t="shared" si="30"/>
        <v>9.9277052276460775E-2</v>
      </c>
      <c r="S87">
        <f t="shared" si="31"/>
        <v>3.0218463695374037E-2</v>
      </c>
      <c r="T87" s="12">
        <f t="shared" si="32"/>
        <v>65.278290623999993</v>
      </c>
    </row>
    <row r="88" spans="1:20">
      <c r="A88" s="1">
        <v>72</v>
      </c>
      <c r="B88" s="10">
        <f t="shared" si="33"/>
        <v>4.3200000000000012</v>
      </c>
      <c r="C88" s="10">
        <f t="shared" si="18"/>
        <v>3.2970018816000008</v>
      </c>
      <c r="D88" s="10">
        <f t="shared" si="24"/>
        <v>1.8222084349882686</v>
      </c>
      <c r="E88" s="10">
        <f t="shared" si="19"/>
        <v>9.2599999999999988E-2</v>
      </c>
      <c r="F88" s="10">
        <f t="shared" si="20"/>
        <v>9.1110421749413431E-2</v>
      </c>
      <c r="G88" s="195" t="e">
        <f t="shared" si="25"/>
        <v>#DIV/0!</v>
      </c>
      <c r="H88" s="195" t="e">
        <f t="shared" si="34"/>
        <v>#DIV/0!</v>
      </c>
      <c r="I88" s="126">
        <f t="shared" si="26"/>
        <v>0</v>
      </c>
      <c r="J88" s="9">
        <f t="shared" si="21"/>
        <v>65.940037632000013</v>
      </c>
      <c r="K88" s="9">
        <f t="shared" si="35"/>
        <v>4.3020613452124481</v>
      </c>
      <c r="L88" s="12">
        <f t="shared" si="22"/>
        <v>1.8222084349882681</v>
      </c>
      <c r="M88" s="10">
        <f t="shared" si="23"/>
        <v>1.8222084349882686</v>
      </c>
      <c r="N88" s="10">
        <f>IF(B88&gt;SUM(D$9:F$9),$B$5,IF(B88&lt;D$9,IF(Control!I$14=1,E88,O88),IF(Control!K$14=1,E88,O88)))</f>
        <v>9.2599999999999988E-2</v>
      </c>
      <c r="O88" s="210">
        <f t="shared" si="27"/>
        <v>8.8157960230654475E-2</v>
      </c>
      <c r="P88" s="210">
        <f t="shared" si="28"/>
        <v>2.010467050657438</v>
      </c>
      <c r="Q88" s="210">
        <f t="shared" si="29"/>
        <v>0</v>
      </c>
      <c r="R88" s="210">
        <f t="shared" si="30"/>
        <v>0.10052335253287191</v>
      </c>
      <c r="S88">
        <f t="shared" si="31"/>
        <v>2.9843811655793688E-2</v>
      </c>
      <c r="T88" s="12">
        <f t="shared" si="32"/>
        <v>65.940037632000013</v>
      </c>
    </row>
    <row r="89" spans="1:20">
      <c r="A89" s="1">
        <v>73</v>
      </c>
      <c r="B89" s="10">
        <f t="shared" si="33"/>
        <v>4.3800000000000008</v>
      </c>
      <c r="C89" s="10">
        <f t="shared" si="18"/>
        <v>3.3297692064000004</v>
      </c>
      <c r="D89" s="10">
        <f t="shared" si="24"/>
        <v>1.8400488245915312</v>
      </c>
      <c r="E89" s="10">
        <f t="shared" si="19"/>
        <v>9.2149999999999996E-2</v>
      </c>
      <c r="F89" s="10">
        <f t="shared" si="20"/>
        <v>9.200244122957657E-2</v>
      </c>
      <c r="G89" s="195" t="e">
        <f t="shared" si="25"/>
        <v>#DIV/0!</v>
      </c>
      <c r="H89" s="195" t="e">
        <f t="shared" si="34"/>
        <v>#DIV/0!</v>
      </c>
      <c r="I89" s="126">
        <f t="shared" si="26"/>
        <v>0</v>
      </c>
      <c r="J89" s="9">
        <f t="shared" si="21"/>
        <v>66.595384128000006</v>
      </c>
      <c r="K89" s="9">
        <f t="shared" si="35"/>
        <v>4.3617702408550079</v>
      </c>
      <c r="L89" s="12">
        <f t="shared" si="22"/>
        <v>1.8400488245915312</v>
      </c>
      <c r="M89" s="10">
        <f t="shared" si="23"/>
        <v>1.8400488245915305</v>
      </c>
      <c r="N89" s="10">
        <f>IF(B89&gt;SUM(D$9:F$9),$B$5,IF(B89&lt;D$9,IF(Control!I$14=1,E89,O89),IF(Control!K$14=1,E89,O89)))</f>
        <v>9.2149999999999996E-2</v>
      </c>
      <c r="O89" s="210">
        <f t="shared" si="27"/>
        <v>8.7620483030217841E-2</v>
      </c>
      <c r="P89" s="210">
        <f t="shared" si="28"/>
        <v>2.0352077136870115</v>
      </c>
      <c r="Q89" s="210">
        <f t="shared" si="29"/>
        <v>0</v>
      </c>
      <c r="R89" s="210">
        <f t="shared" si="30"/>
        <v>0.10176038568435058</v>
      </c>
      <c r="S89">
        <f t="shared" si="31"/>
        <v>2.9481020338362786E-2</v>
      </c>
      <c r="T89" s="12">
        <f t="shared" si="32"/>
        <v>66.595384128000006</v>
      </c>
    </row>
    <row r="90" spans="1:20">
      <c r="A90" s="1">
        <v>74</v>
      </c>
      <c r="B90" s="10">
        <f t="shared" si="33"/>
        <v>4.4400000000000004</v>
      </c>
      <c r="C90" s="10">
        <f t="shared" si="18"/>
        <v>3.3622180608000001</v>
      </c>
      <c r="D90" s="10">
        <f t="shared" si="24"/>
        <v>1.8581525028868258</v>
      </c>
      <c r="E90" s="10">
        <f t="shared" si="19"/>
        <v>9.1700000000000004E-2</v>
      </c>
      <c r="F90" s="10">
        <f t="shared" si="20"/>
        <v>9.2907625144341296E-2</v>
      </c>
      <c r="G90" s="195" t="e">
        <f t="shared" si="25"/>
        <v>#DIV/0!</v>
      </c>
      <c r="H90" s="195" t="e">
        <f t="shared" si="34"/>
        <v>#DIV/0!</v>
      </c>
      <c r="I90" s="126">
        <f t="shared" si="26"/>
        <v>0</v>
      </c>
      <c r="J90" s="9">
        <f t="shared" si="21"/>
        <v>67.244361216000001</v>
      </c>
      <c r="K90" s="9">
        <f t="shared" si="35"/>
        <v>4.4214777172530688</v>
      </c>
      <c r="L90" s="12">
        <f t="shared" si="22"/>
        <v>1.8581525028868258</v>
      </c>
      <c r="M90" s="10">
        <f t="shared" si="23"/>
        <v>1.8581525028868258</v>
      </c>
      <c r="N90" s="10">
        <f>IF(B90&gt;SUM(D$9:F$9),$B$5,IF(B90&lt;D$9,IF(Control!I$14=1,E90,O90),IF(Control!K$14=1,E90,O90)))</f>
        <v>9.1700000000000004E-2</v>
      </c>
      <c r="O90" s="210">
        <f t="shared" si="27"/>
        <v>8.7097690116604509E-2</v>
      </c>
      <c r="P90" s="210">
        <f t="shared" si="28"/>
        <v>2.0597131950265597</v>
      </c>
      <c r="Q90" s="210">
        <f t="shared" si="29"/>
        <v>0</v>
      </c>
      <c r="R90" s="210">
        <f t="shared" si="30"/>
        <v>0.10298565975132799</v>
      </c>
      <c r="S90">
        <f t="shared" si="31"/>
        <v>2.9130269274808388E-2</v>
      </c>
      <c r="T90" s="12">
        <f t="shared" si="32"/>
        <v>67.244361216000001</v>
      </c>
    </row>
    <row r="91" spans="1:20">
      <c r="A91" s="1">
        <v>75</v>
      </c>
      <c r="B91" s="10">
        <f t="shared" si="33"/>
        <v>4.5</v>
      </c>
      <c r="C91" s="10">
        <f t="shared" ref="C91:C154" si="36">J91*$H$1</f>
        <v>3.3943499999999993</v>
      </c>
      <c r="D91" s="10">
        <f t="shared" si="24"/>
        <v>1.8765246762994932</v>
      </c>
      <c r="E91" s="10">
        <f t="shared" si="19"/>
        <v>9.1249999999999998E-2</v>
      </c>
      <c r="F91" s="10">
        <f t="shared" si="20"/>
        <v>9.3826233814974666E-2</v>
      </c>
      <c r="G91" s="195" t="e">
        <f t="shared" si="25"/>
        <v>#DIV/0!</v>
      </c>
      <c r="H91" s="195" t="e">
        <f t="shared" si="34"/>
        <v>#DIV/0!</v>
      </c>
      <c r="I91" s="126">
        <f t="shared" si="26"/>
        <v>0</v>
      </c>
      <c r="J91" s="9">
        <f t="shared" si="21"/>
        <v>67.886999999999986</v>
      </c>
      <c r="K91" s="9">
        <f t="shared" si="35"/>
        <v>4.481183760500155</v>
      </c>
      <c r="L91" s="12">
        <f t="shared" si="22"/>
        <v>1.8765246762994927</v>
      </c>
      <c r="M91" s="10">
        <f t="shared" si="23"/>
        <v>1.8765246762994932</v>
      </c>
      <c r="N91" s="10">
        <f>IF(B91&gt;SUM(D$9:F$9),$B$5,IF(B91&lt;D$9,IF(Control!I$14=1,E91,O91),IF(Control!K$14=1,E91,O91)))</f>
        <v>9.1249999999999998E-2</v>
      </c>
      <c r="O91" s="210">
        <f t="shared" si="27"/>
        <v>8.6590097423302689E-2</v>
      </c>
      <c r="P91" s="210">
        <f t="shared" si="28"/>
        <v>2.0839321243390216</v>
      </c>
      <c r="Q91" s="210">
        <f t="shared" si="29"/>
        <v>0</v>
      </c>
      <c r="R91" s="210">
        <f t="shared" si="30"/>
        <v>0.10419660621695109</v>
      </c>
      <c r="S91">
        <f t="shared" si="31"/>
        <v>2.8791724691623687E-2</v>
      </c>
      <c r="T91" s="12">
        <f t="shared" si="32"/>
        <v>67.886999999999986</v>
      </c>
    </row>
    <row r="92" spans="1:20">
      <c r="A92" s="1">
        <v>76</v>
      </c>
      <c r="B92" s="10">
        <f t="shared" si="33"/>
        <v>4.5599999999999996</v>
      </c>
      <c r="C92" s="10">
        <f t="shared" si="36"/>
        <v>3.4261665791999998</v>
      </c>
      <c r="D92" s="10">
        <f t="shared" si="24"/>
        <v>1.8951706805876301</v>
      </c>
      <c r="E92" s="10">
        <f t="shared" si="19"/>
        <v>9.0800000000000006E-2</v>
      </c>
      <c r="F92" s="10">
        <f t="shared" si="20"/>
        <v>9.4758534029381503E-2</v>
      </c>
      <c r="G92" s="195" t="e">
        <f t="shared" si="25"/>
        <v>#DIV/0!</v>
      </c>
      <c r="H92" s="195" t="e">
        <f t="shared" si="34"/>
        <v>#DIV/0!</v>
      </c>
      <c r="I92" s="126">
        <f t="shared" si="26"/>
        <v>0</v>
      </c>
      <c r="J92" s="9">
        <f t="shared" si="21"/>
        <v>68.52333158399999</v>
      </c>
      <c r="K92" s="9">
        <f t="shared" si="35"/>
        <v>4.5408883564843929</v>
      </c>
      <c r="L92" s="12">
        <f t="shared" si="22"/>
        <v>1.8951706805876298</v>
      </c>
      <c r="M92" s="10">
        <f t="shared" si="23"/>
        <v>1.8951706805876301</v>
      </c>
      <c r="N92" s="10">
        <f>IF(B92&gt;SUM(D$9:F$9),$B$5,IF(B92&lt;D$9,IF(Control!I$14=1,E92,O92),IF(Control!K$14=1,E92,O92)))</f>
        <v>9.0800000000000006E-2</v>
      </c>
      <c r="O92" s="210">
        <f t="shared" si="27"/>
        <v>8.6098205883018253E-2</v>
      </c>
      <c r="P92" s="210">
        <f t="shared" si="28"/>
        <v>2.1078117570143911</v>
      </c>
      <c r="Q92" s="210">
        <f t="shared" si="29"/>
        <v>0</v>
      </c>
      <c r="R92" s="210">
        <f t="shared" si="30"/>
        <v>0.10539058785071956</v>
      </c>
      <c r="S92">
        <f t="shared" si="31"/>
        <v>2.846554005609428E-2</v>
      </c>
      <c r="T92" s="12">
        <f t="shared" si="32"/>
        <v>68.52333158399999</v>
      </c>
    </row>
    <row r="93" spans="1:20">
      <c r="A93" s="1">
        <v>77</v>
      </c>
      <c r="B93" s="10">
        <f t="shared" si="33"/>
        <v>4.6199999999999992</v>
      </c>
      <c r="C93" s="10">
        <f t="shared" si="36"/>
        <v>3.4576693535999996</v>
      </c>
      <c r="D93" s="10">
        <f t="shared" si="24"/>
        <v>1.9140959847166323</v>
      </c>
      <c r="E93" s="10">
        <f t="shared" si="19"/>
        <v>9.0350000000000014E-2</v>
      </c>
      <c r="F93" s="10">
        <f t="shared" si="20"/>
        <v>9.5704799235831625E-2</v>
      </c>
      <c r="G93" s="195" t="e">
        <f t="shared" si="25"/>
        <v>#DIV/0!</v>
      </c>
      <c r="H93" s="195" t="e">
        <f t="shared" si="34"/>
        <v>#DIV/0!</v>
      </c>
      <c r="I93" s="126">
        <f t="shared" si="26"/>
        <v>0</v>
      </c>
      <c r="J93" s="9">
        <f t="shared" si="21"/>
        <v>69.153387071999987</v>
      </c>
      <c r="K93" s="9">
        <f t="shared" si="35"/>
        <v>4.6005914908844394</v>
      </c>
      <c r="L93" s="12">
        <f t="shared" si="22"/>
        <v>1.9140959847166323</v>
      </c>
      <c r="M93" s="10">
        <f t="shared" si="23"/>
        <v>1.9140959847166323</v>
      </c>
      <c r="N93" s="10">
        <f>IF(B93&gt;SUM(D$9:F$9),$B$5,IF(B93&lt;D$9,IF(Control!I$14=1,E93,O93),IF(Control!K$14=1,E93,O93)))</f>
        <v>9.0350000000000014E-2</v>
      </c>
      <c r="O93" s="210">
        <f t="shared" si="27"/>
        <v>8.5622500933314666E-2</v>
      </c>
      <c r="P93" s="210">
        <f t="shared" si="28"/>
        <v>2.1312981510280404</v>
      </c>
      <c r="Q93" s="210">
        <f t="shared" si="29"/>
        <v>0</v>
      </c>
      <c r="R93" s="210">
        <f t="shared" si="30"/>
        <v>0.10656490755140202</v>
      </c>
      <c r="S93">
        <f t="shared" si="31"/>
        <v>2.8151856637729622E-2</v>
      </c>
      <c r="T93" s="12">
        <f t="shared" si="32"/>
        <v>69.153387071999987</v>
      </c>
    </row>
    <row r="94" spans="1:20">
      <c r="A94" s="1">
        <v>78</v>
      </c>
      <c r="B94" s="10">
        <f t="shared" si="33"/>
        <v>4.6799999999999988</v>
      </c>
      <c r="C94" s="10">
        <f t="shared" si="36"/>
        <v>3.4888598783999991</v>
      </c>
      <c r="D94" s="10">
        <f t="shared" si="24"/>
        <v>1.9333061948698402</v>
      </c>
      <c r="E94" s="10">
        <f t="shared" si="19"/>
        <v>8.9900000000000008E-2</v>
      </c>
      <c r="F94" s="10">
        <f t="shared" si="20"/>
        <v>9.6665309743492023E-2</v>
      </c>
      <c r="G94" s="195" t="e">
        <f t="shared" si="25"/>
        <v>#DIV/0!</v>
      </c>
      <c r="H94" s="195" t="e">
        <f t="shared" si="34"/>
        <v>#DIV/0!</v>
      </c>
      <c r="I94" s="126">
        <f t="shared" si="26"/>
        <v>0</v>
      </c>
      <c r="J94" s="9">
        <f t="shared" si="21"/>
        <v>69.777197567999977</v>
      </c>
      <c r="K94" s="9">
        <f t="shared" si="35"/>
        <v>4.660293149165323</v>
      </c>
      <c r="L94" s="12">
        <f t="shared" si="22"/>
        <v>1.9333061948698398</v>
      </c>
      <c r="M94" s="10">
        <f t="shared" si="23"/>
        <v>1.9333061948698402</v>
      </c>
      <c r="N94" s="10">
        <f>IF(B94&gt;SUM(D$9:F$9),$B$5,IF(B94&lt;D$9,IF(Control!I$14=1,E94,O94),IF(Control!K$14=1,E94,O94)))</f>
        <v>8.9900000000000008E-2</v>
      </c>
      <c r="O94" s="210">
        <f t="shared" si="27"/>
        <v>8.516345203754476E-2</v>
      </c>
      <c r="P94" s="210">
        <f t="shared" si="28"/>
        <v>2.1543363640030133</v>
      </c>
      <c r="Q94" s="210">
        <f t="shared" si="29"/>
        <v>0</v>
      </c>
      <c r="R94" s="210">
        <f t="shared" si="30"/>
        <v>0.10771681820015067</v>
      </c>
      <c r="S94">
        <f t="shared" si="31"/>
        <v>2.7850804081732378E-2</v>
      </c>
      <c r="T94" s="12">
        <f t="shared" si="32"/>
        <v>69.777197567999977</v>
      </c>
    </row>
    <row r="95" spans="1:20">
      <c r="A95" s="1">
        <v>79</v>
      </c>
      <c r="B95" s="10">
        <f t="shared" si="33"/>
        <v>4.7399999999999984</v>
      </c>
      <c r="C95" s="10">
        <f t="shared" si="36"/>
        <v>3.5197397087999995</v>
      </c>
      <c r="D95" s="10">
        <f t="shared" si="24"/>
        <v>1.9528070586007713</v>
      </c>
      <c r="E95" s="10">
        <f t="shared" si="19"/>
        <v>8.9450000000000002E-2</v>
      </c>
      <c r="F95" s="10">
        <f t="shared" si="20"/>
        <v>9.7640352930038574E-2</v>
      </c>
      <c r="G95" s="195" t="e">
        <f t="shared" si="25"/>
        <v>#DIV/0!</v>
      </c>
      <c r="H95" s="195" t="e">
        <f t="shared" si="34"/>
        <v>#DIV/0!</v>
      </c>
      <c r="I95" s="126">
        <f t="shared" si="26"/>
        <v>0</v>
      </c>
      <c r="J95" s="9">
        <f t="shared" si="21"/>
        <v>70.394794175999991</v>
      </c>
      <c r="K95" s="9">
        <f t="shared" si="35"/>
        <v>4.7199933165741745</v>
      </c>
      <c r="L95" s="12">
        <f t="shared" si="22"/>
        <v>1.9528070586007713</v>
      </c>
      <c r="M95" s="10">
        <f t="shared" si="23"/>
        <v>1.9528070586007706</v>
      </c>
      <c r="N95" s="10">
        <f>IF(B95&gt;SUM(D$9:F$9),$B$5,IF(B95&lt;D$9,IF(Control!I$14=1,E95,O95),IF(Control!K$14=1,E95,O95)))</f>
        <v>8.9450000000000002E-2</v>
      </c>
      <c r="O95" s="210">
        <f t="shared" si="27"/>
        <v>8.4721512221546988E-2</v>
      </c>
      <c r="P95" s="210">
        <f t="shared" si="28"/>
        <v>2.1768706700207465</v>
      </c>
      <c r="Q95" s="210">
        <f t="shared" si="29"/>
        <v>0</v>
      </c>
      <c r="R95" s="210">
        <f t="shared" si="30"/>
        <v>0.10884353350103733</v>
      </c>
      <c r="S95">
        <f t="shared" si="31"/>
        <v>2.7562500991125845E-2</v>
      </c>
      <c r="T95" s="12">
        <f t="shared" si="32"/>
        <v>70.394794175999991</v>
      </c>
    </row>
    <row r="96" spans="1:20">
      <c r="A96" s="1">
        <v>80</v>
      </c>
      <c r="B96" s="10">
        <f t="shared" si="33"/>
        <v>4.799999999999998</v>
      </c>
      <c r="C96" s="10">
        <f t="shared" si="36"/>
        <v>3.5503103999999981</v>
      </c>
      <c r="D96" s="10">
        <f t="shared" si="24"/>
        <v>1.9726044691326843</v>
      </c>
      <c r="E96" s="10">
        <f t="shared" si="19"/>
        <v>8.9000000000000024E-2</v>
      </c>
      <c r="F96" s="10">
        <f t="shared" si="20"/>
        <v>9.863022345663422E-2</v>
      </c>
      <c r="G96" s="195" t="e">
        <f t="shared" si="25"/>
        <v>#DIV/0!</v>
      </c>
      <c r="H96" s="195" t="e">
        <f t="shared" si="34"/>
        <v>#DIV/0!</v>
      </c>
      <c r="I96" s="126">
        <f t="shared" si="26"/>
        <v>0</v>
      </c>
      <c r="J96" s="9">
        <f t="shared" si="21"/>
        <v>71.006207999999958</v>
      </c>
      <c r="K96" s="9">
        <f t="shared" si="35"/>
        <v>4.779691978135836</v>
      </c>
      <c r="L96" s="12">
        <f t="shared" si="22"/>
        <v>1.9726044691326841</v>
      </c>
      <c r="M96" s="10">
        <f t="shared" si="23"/>
        <v>1.9726044691326843</v>
      </c>
      <c r="N96" s="10">
        <f>IF(B96&gt;SUM(D$9:F$9),$B$5,IF(B96&lt;D$9,IF(Control!I$14=1,E96,O96),IF(Control!K$14=1,E96,O96)))</f>
        <v>8.9000000000000024E-2</v>
      </c>
      <c r="O96" s="210">
        <f t="shared" si="27"/>
        <v>8.4297117626563708E-2</v>
      </c>
      <c r="P96" s="210">
        <f t="shared" si="28"/>
        <v>2.1988447954326511</v>
      </c>
      <c r="Q96" s="210">
        <f t="shared" si="29"/>
        <v>0</v>
      </c>
      <c r="R96" s="210">
        <f t="shared" si="30"/>
        <v>0.10994223977163256</v>
      </c>
      <c r="S96">
        <f t="shared" si="31"/>
        <v>2.7287055514163217E-2</v>
      </c>
      <c r="T96" s="12">
        <f t="shared" si="32"/>
        <v>71.006207999999958</v>
      </c>
    </row>
    <row r="97" spans="1:20">
      <c r="A97" s="1">
        <v>81</v>
      </c>
      <c r="B97" s="10">
        <f t="shared" si="33"/>
        <v>4.8599999999999977</v>
      </c>
      <c r="C97" s="10">
        <f t="shared" si="36"/>
        <v>3.5805735071999991</v>
      </c>
      <c r="D97" s="10">
        <f t="shared" si="24"/>
        <v>1.9927044698114831</v>
      </c>
      <c r="E97" s="10">
        <f t="shared" si="19"/>
        <v>8.8550000000000018E-2</v>
      </c>
      <c r="F97" s="10">
        <f t="shared" si="20"/>
        <v>9.963522349057416E-2</v>
      </c>
      <c r="G97" s="195" t="e">
        <f t="shared" si="25"/>
        <v>#DIV/0!</v>
      </c>
      <c r="H97" s="195" t="e">
        <f t="shared" si="34"/>
        <v>#DIV/0!</v>
      </c>
      <c r="I97" s="126">
        <f t="shared" si="26"/>
        <v>0</v>
      </c>
      <c r="J97" s="9">
        <f t="shared" si="21"/>
        <v>71.611470143999981</v>
      </c>
      <c r="K97" s="9">
        <f t="shared" si="35"/>
        <v>4.8393891186484002</v>
      </c>
      <c r="L97" s="12">
        <f t="shared" si="22"/>
        <v>1.9927044698114829</v>
      </c>
      <c r="M97" s="10">
        <f t="shared" si="23"/>
        <v>1.9927044698114831</v>
      </c>
      <c r="N97" s="10">
        <f>IF(B97&gt;SUM(D$9:F$9),$B$5,IF(B97&lt;D$9,IF(Control!I$14=1,E97,O97),IF(Control!K$14=1,E97,O97)))</f>
        <v>8.8550000000000018E-2</v>
      </c>
      <c r="O97" s="210">
        <f t="shared" si="27"/>
        <v>8.3890687078822385E-2</v>
      </c>
      <c r="P97" s="210">
        <f t="shared" si="28"/>
        <v>2.2202021726192225</v>
      </c>
      <c r="Q97" s="210">
        <f t="shared" si="29"/>
        <v>0</v>
      </c>
      <c r="R97" s="210">
        <f t="shared" si="30"/>
        <v>0.11101010863096113</v>
      </c>
      <c r="S97">
        <f t="shared" si="31"/>
        <v>2.7024565933658311E-2</v>
      </c>
      <c r="T97" s="12">
        <f t="shared" si="32"/>
        <v>71.611470143999981</v>
      </c>
    </row>
    <row r="98" spans="1:20">
      <c r="A98" s="1">
        <v>82</v>
      </c>
      <c r="B98" s="10">
        <f t="shared" si="33"/>
        <v>4.9199999999999973</v>
      </c>
      <c r="C98" s="10">
        <f t="shared" si="36"/>
        <v>3.610530585599999</v>
      </c>
      <c r="D98" s="10">
        <f t="shared" si="24"/>
        <v>2.0131132587182292</v>
      </c>
      <c r="E98" s="10">
        <f t="shared" si="19"/>
        <v>8.8100000000000012E-2</v>
      </c>
      <c r="F98" s="10">
        <f t="shared" si="20"/>
        <v>0.10065566293591147</v>
      </c>
      <c r="G98" s="195" t="e">
        <f t="shared" si="25"/>
        <v>#DIV/0!</v>
      </c>
      <c r="H98" s="195" t="e">
        <f t="shared" si="34"/>
        <v>#DIV/0!</v>
      </c>
      <c r="I98" s="126">
        <f t="shared" si="26"/>
        <v>0</v>
      </c>
      <c r="J98" s="9">
        <f t="shared" si="21"/>
        <v>72.210611711999974</v>
      </c>
      <c r="K98" s="9">
        <f t="shared" si="35"/>
        <v>4.8990847226785723</v>
      </c>
      <c r="L98" s="12">
        <f t="shared" si="22"/>
        <v>2.0131132587182288</v>
      </c>
      <c r="M98" s="10">
        <f t="shared" si="23"/>
        <v>2.0131132587182288</v>
      </c>
      <c r="N98" s="10">
        <f>IF(B98&gt;SUM(D$9:F$9),$B$5,IF(B98&lt;D$9,IF(Control!I$14=1,E98,O98),IF(Control!K$14=1,E98,O98)))</f>
        <v>8.8100000000000012E-2</v>
      </c>
      <c r="O98" s="210">
        <f t="shared" si="27"/>
        <v>8.3502621676204689E-2</v>
      </c>
      <c r="P98" s="210">
        <f t="shared" si="28"/>
        <v>2.2408862103284855</v>
      </c>
      <c r="Q98" s="210">
        <f t="shared" si="29"/>
        <v>0</v>
      </c>
      <c r="R98" s="210">
        <f t="shared" si="30"/>
        <v>0.11204431051642427</v>
      </c>
      <c r="S98">
        <f t="shared" si="31"/>
        <v>2.6775121254909402E-2</v>
      </c>
      <c r="T98" s="12">
        <f t="shared" si="32"/>
        <v>72.210611711999974</v>
      </c>
    </row>
    <row r="99" spans="1:20">
      <c r="A99" s="1">
        <v>83</v>
      </c>
      <c r="B99" s="10">
        <f t="shared" si="33"/>
        <v>4.9799999999999969</v>
      </c>
      <c r="C99" s="10">
        <f t="shared" si="36"/>
        <v>3.640183190399997</v>
      </c>
      <c r="D99" s="10">
        <f t="shared" si="24"/>
        <v>2.0338371934478539</v>
      </c>
      <c r="E99" s="10">
        <f t="shared" si="19"/>
        <v>8.7650000000000033E-2</v>
      </c>
      <c r="F99" s="10">
        <f t="shared" si="20"/>
        <v>0.10169185967239269</v>
      </c>
      <c r="G99" s="195" t="e">
        <f t="shared" si="25"/>
        <v>#DIV/0!</v>
      </c>
      <c r="H99" s="195" t="e">
        <f t="shared" si="34"/>
        <v>#DIV/0!</v>
      </c>
      <c r="I99" s="126">
        <f t="shared" si="26"/>
        <v>0</v>
      </c>
      <c r="J99" s="9">
        <f t="shared" si="21"/>
        <v>72.803663807999939</v>
      </c>
      <c r="K99" s="9">
        <f t="shared" si="35"/>
        <v>4.9587787745569809</v>
      </c>
      <c r="L99" s="12">
        <f t="shared" si="22"/>
        <v>2.033837193447853</v>
      </c>
      <c r="M99" s="10">
        <f t="shared" si="23"/>
        <v>2.0338371934478539</v>
      </c>
      <c r="N99" s="10">
        <f>IF(B99&gt;SUM(D$9:F$9),$B$5,IF(B99&lt;D$9,IF(Control!I$14=1,E99,O99),IF(Control!K$14=1,E99,O99)))</f>
        <v>8.7650000000000033E-2</v>
      </c>
      <c r="O99" s="210">
        <f t="shared" si="27"/>
        <v>8.3133304392411289E-2</v>
      </c>
      <c r="P99" s="210">
        <f t="shared" si="28"/>
        <v>2.2608405789073962</v>
      </c>
      <c r="Q99" s="210">
        <f t="shared" si="29"/>
        <v>0</v>
      </c>
      <c r="R99" s="210">
        <f t="shared" si="30"/>
        <v>0.11304202894536981</v>
      </c>
      <c r="S99">
        <f t="shared" si="31"/>
        <v>2.6538801788932861E-2</v>
      </c>
      <c r="T99" s="12">
        <f t="shared" si="32"/>
        <v>72.803663807999939</v>
      </c>
    </row>
    <row r="100" spans="1:20">
      <c r="A100" s="1">
        <v>84</v>
      </c>
      <c r="B100" s="10">
        <f t="shared" si="33"/>
        <v>5.0399999999999965</v>
      </c>
      <c r="C100" s="10">
        <f t="shared" si="36"/>
        <v>3.6695328767999977</v>
      </c>
      <c r="D100" s="10">
        <f t="shared" si="24"/>
        <v>2.0548827960609364</v>
      </c>
      <c r="E100" s="10">
        <f t="shared" si="19"/>
        <v>8.7200000000000027E-2</v>
      </c>
      <c r="F100" s="10">
        <f t="shared" si="20"/>
        <v>0.10274413980304682</v>
      </c>
      <c r="G100" s="195" t="e">
        <f t="shared" si="25"/>
        <v>#DIV/0!</v>
      </c>
      <c r="H100" s="195" t="e">
        <f t="shared" si="34"/>
        <v>#DIV/0!</v>
      </c>
      <c r="I100" s="126">
        <f t="shared" si="26"/>
        <v>0</v>
      </c>
      <c r="J100" s="9">
        <f t="shared" si="21"/>
        <v>73.390657535999949</v>
      </c>
      <c r="K100" s="9">
        <f t="shared" si="35"/>
        <v>5.0184712583733324</v>
      </c>
      <c r="L100" s="12">
        <f t="shared" si="22"/>
        <v>2.0548827960609359</v>
      </c>
      <c r="M100" s="10">
        <f t="shared" si="23"/>
        <v>2.0548827960609364</v>
      </c>
      <c r="N100" s="10">
        <f>IF(B100&gt;SUM(D$9:F$9),$B$5,IF(B100&lt;D$9,IF(Control!I$14=1,E100,O100),IF(Control!K$14=1,E100,O100)))</f>
        <v>8.7200000000000027E-2</v>
      </c>
      <c r="O100" s="210">
        <f t="shared" si="27"/>
        <v>8.2783099699013096E-2</v>
      </c>
      <c r="P100" s="210">
        <f t="shared" si="28"/>
        <v>2.2800095084245608</v>
      </c>
      <c r="Q100" s="210">
        <f t="shared" si="29"/>
        <v>0</v>
      </c>
      <c r="R100" s="210">
        <f t="shared" si="30"/>
        <v>0.11400047542122804</v>
      </c>
      <c r="S100">
        <f t="shared" si="31"/>
        <v>2.6315679727782523E-2</v>
      </c>
      <c r="T100" s="12">
        <f t="shared" si="32"/>
        <v>73.390657535999949</v>
      </c>
    </row>
    <row r="101" spans="1:20">
      <c r="A101" s="1">
        <v>85</v>
      </c>
      <c r="B101" s="10">
        <f t="shared" si="33"/>
        <v>5.0999999999999961</v>
      </c>
      <c r="C101" s="10">
        <f t="shared" si="36"/>
        <v>3.6985811999999991</v>
      </c>
      <c r="D101" s="10">
        <f t="shared" si="24"/>
        <v>2.0762567582157474</v>
      </c>
      <c r="E101" s="10">
        <f t="shared" si="19"/>
        <v>8.6750000000000008E-2</v>
      </c>
      <c r="F101" s="10">
        <f t="shared" si="20"/>
        <v>0.10381283791078738</v>
      </c>
      <c r="G101" s="195" t="e">
        <f t="shared" si="25"/>
        <v>#DIV/0!</v>
      </c>
      <c r="H101" s="195" t="e">
        <f t="shared" si="34"/>
        <v>#DIV/0!</v>
      </c>
      <c r="I101" s="126">
        <f t="shared" si="26"/>
        <v>0</v>
      </c>
      <c r="J101" s="9">
        <f t="shared" si="21"/>
        <v>73.971623999999977</v>
      </c>
      <c r="K101" s="9">
        <f t="shared" si="35"/>
        <v>5.0781621579714331</v>
      </c>
      <c r="L101" s="12">
        <f t="shared" si="22"/>
        <v>2.076256758215747</v>
      </c>
      <c r="M101" s="10">
        <f t="shared" si="23"/>
        <v>2.0762567582157465</v>
      </c>
      <c r="N101" s="10">
        <f>IF(B101&gt;SUM(D$9:F$9),$B$5,IF(B101&lt;D$9,IF(Control!I$14=1,E101,O101),IF(Control!K$14=1,E101,O101)))</f>
        <v>8.6750000000000008E-2</v>
      </c>
      <c r="O101" s="210">
        <f t="shared" si="27"/>
        <v>8.2452353205761761E-2</v>
      </c>
      <c r="P101" s="210">
        <f t="shared" si="28"/>
        <v>2.2983380973770218</v>
      </c>
      <c r="Q101" s="210">
        <f t="shared" si="29"/>
        <v>0</v>
      </c>
      <c r="R101" s="210">
        <f t="shared" si="30"/>
        <v>0.11491690486885109</v>
      </c>
      <c r="S101">
        <f t="shared" si="31"/>
        <v>2.6105819708803768E-2</v>
      </c>
      <c r="T101" s="12">
        <f t="shared" si="32"/>
        <v>73.971623999999977</v>
      </c>
    </row>
    <row r="102" spans="1:20">
      <c r="A102" s="1">
        <v>86</v>
      </c>
      <c r="B102" s="10">
        <f t="shared" si="33"/>
        <v>5.1599999999999957</v>
      </c>
      <c r="C102" s="10">
        <f t="shared" si="36"/>
        <v>3.7273297151999971</v>
      </c>
      <c r="D102" s="10">
        <f t="shared" si="24"/>
        <v>2.0979659464881033</v>
      </c>
      <c r="E102" s="10">
        <f t="shared" si="19"/>
        <v>8.6300000000000043E-2</v>
      </c>
      <c r="F102" s="10">
        <f t="shared" si="20"/>
        <v>0.10489829732440517</v>
      </c>
      <c r="G102" s="195" t="e">
        <f t="shared" si="25"/>
        <v>#DIV/0!</v>
      </c>
      <c r="H102" s="195" t="e">
        <f t="shared" si="34"/>
        <v>#DIV/0!</v>
      </c>
      <c r="I102" s="126">
        <f t="shared" si="26"/>
        <v>0</v>
      </c>
      <c r="J102" s="9">
        <f t="shared" si="21"/>
        <v>74.546594303999939</v>
      </c>
      <c r="K102" s="9">
        <f t="shared" si="35"/>
        <v>5.1378514569440972</v>
      </c>
      <c r="L102" s="12">
        <f t="shared" si="22"/>
        <v>2.0979659464881029</v>
      </c>
      <c r="M102" s="10">
        <f t="shared" si="23"/>
        <v>2.0979659464881033</v>
      </c>
      <c r="N102" s="10">
        <f>IF(B102&gt;SUM(D$9:F$9),$B$5,IF(B102&lt;D$9,IF(Control!I$14=1,E102,O102),IF(Control!K$14=1,E102,O102)))</f>
        <v>8.6300000000000043E-2</v>
      </c>
      <c r="O102" s="210">
        <f t="shared" si="27"/>
        <v>8.2141391319514589E-2</v>
      </c>
      <c r="P102" s="210">
        <f t="shared" si="28"/>
        <v>2.315772629385183</v>
      </c>
      <c r="Q102" s="210">
        <f t="shared" si="29"/>
        <v>0</v>
      </c>
      <c r="R102" s="210">
        <f t="shared" si="30"/>
        <v>0.11578863146925916</v>
      </c>
      <c r="S102">
        <f t="shared" si="31"/>
        <v>2.5909279364757443E-2</v>
      </c>
      <c r="T102" s="12">
        <f t="shared" si="32"/>
        <v>74.546594303999939</v>
      </c>
    </row>
    <row r="103" spans="1:20">
      <c r="A103" s="1">
        <v>87</v>
      </c>
      <c r="B103" s="10">
        <f t="shared" si="33"/>
        <v>5.2199999999999953</v>
      </c>
      <c r="C103" s="10">
        <f t="shared" si="36"/>
        <v>3.7557799775999978</v>
      </c>
      <c r="D103" s="10">
        <f t="shared" si="24"/>
        <v>2.1200174078869378</v>
      </c>
      <c r="E103" s="10">
        <f t="shared" si="19"/>
        <v>8.5850000000000037E-2</v>
      </c>
      <c r="F103" s="10">
        <f t="shared" si="20"/>
        <v>0.1060008703943469</v>
      </c>
      <c r="G103" s="195" t="e">
        <f t="shared" si="25"/>
        <v>#DIV/0!</v>
      </c>
      <c r="H103" s="195" t="e">
        <f t="shared" si="34"/>
        <v>#DIV/0!</v>
      </c>
      <c r="I103" s="126">
        <f t="shared" si="26"/>
        <v>0</v>
      </c>
      <c r="J103" s="9">
        <f t="shared" si="21"/>
        <v>75.115599551999949</v>
      </c>
      <c r="K103" s="9">
        <f t="shared" si="35"/>
        <v>5.197539138627949</v>
      </c>
      <c r="L103" s="12">
        <f t="shared" si="22"/>
        <v>2.1200174078869378</v>
      </c>
      <c r="M103" s="10">
        <f t="shared" si="23"/>
        <v>2.1200174078869378</v>
      </c>
      <c r="N103" s="10">
        <f>IF(B103&gt;SUM(D$9:F$9),$B$5,IF(B103&lt;D$9,IF(Control!I$14=1,E103,O103),IF(Control!K$14=1,E103,O103)))</f>
        <v>8.5850000000000037E-2</v>
      </c>
      <c r="O103" s="210">
        <f t="shared" si="27"/>
        <v>8.1850520922110453E-2</v>
      </c>
      <c r="P103" s="210">
        <f t="shared" si="28"/>
        <v>2.3322608950155206</v>
      </c>
      <c r="Q103" s="210">
        <f t="shared" si="29"/>
        <v>0</v>
      </c>
      <c r="R103" s="210">
        <f t="shared" si="30"/>
        <v>0.11661304475077604</v>
      </c>
      <c r="S103">
        <f t="shared" si="31"/>
        <v>2.5726109856847864E-2</v>
      </c>
      <c r="T103" s="12">
        <f t="shared" si="32"/>
        <v>75.115599551999949</v>
      </c>
    </row>
    <row r="104" spans="1:20">
      <c r="A104" s="1">
        <v>88</v>
      </c>
      <c r="B104" s="10">
        <f t="shared" si="33"/>
        <v>5.2799999999999949</v>
      </c>
      <c r="C104" s="10">
        <f t="shared" si="36"/>
        <v>3.7839335423999985</v>
      </c>
      <c r="D104" s="10">
        <f t="shared" si="24"/>
        <v>2.1424183755738238</v>
      </c>
      <c r="E104" s="10">
        <f t="shared" si="19"/>
        <v>8.5400000000000031E-2</v>
      </c>
      <c r="F104" s="10">
        <f t="shared" si="20"/>
        <v>0.10712091877869119</v>
      </c>
      <c r="G104" s="195" t="e">
        <f t="shared" si="25"/>
        <v>#DIV/0!</v>
      </c>
      <c r="H104" s="195" t="e">
        <f t="shared" si="34"/>
        <v>#DIV/0!</v>
      </c>
      <c r="I104" s="126">
        <f t="shared" si="26"/>
        <v>0</v>
      </c>
      <c r="J104" s="9">
        <f t="shared" si="21"/>
        <v>75.678670847999967</v>
      </c>
      <c r="K104" s="9">
        <f t="shared" si="35"/>
        <v>5.2572251860980241</v>
      </c>
      <c r="L104" s="12">
        <f t="shared" si="22"/>
        <v>2.1424183755738238</v>
      </c>
      <c r="M104" s="10">
        <f t="shared" si="23"/>
        <v>2.1424183755738229</v>
      </c>
      <c r="N104" s="10">
        <f>IF(B104&gt;SUM(D$9:F$9),$B$5,IF(B104&lt;D$9,IF(Control!I$14=1,E104,O104),IF(Control!K$14=1,E104,O104)))</f>
        <v>8.5400000000000031E-2</v>
      </c>
      <c r="O104" s="210">
        <f t="shared" si="27"/>
        <v>8.1580029067514381E-2</v>
      </c>
      <c r="P104" s="210">
        <f t="shared" si="28"/>
        <v>2.3477525156379646</v>
      </c>
      <c r="Q104" s="210">
        <f t="shared" si="29"/>
        <v>0</v>
      </c>
      <c r="R104" s="210">
        <f t="shared" si="30"/>
        <v>0.11738762578189824</v>
      </c>
      <c r="S104">
        <f t="shared" si="31"/>
        <v>2.5556356387800763E-2</v>
      </c>
      <c r="T104" s="12">
        <f t="shared" si="32"/>
        <v>75.678670847999967</v>
      </c>
    </row>
    <row r="105" spans="1:20">
      <c r="A105" s="1">
        <v>89</v>
      </c>
      <c r="B105" s="10">
        <f t="shared" si="33"/>
        <v>5.3399999999999945</v>
      </c>
      <c r="C105" s="10">
        <f t="shared" si="36"/>
        <v>3.8117919647999963</v>
      </c>
      <c r="D105" s="10">
        <f t="shared" si="24"/>
        <v>2.1651762747951628</v>
      </c>
      <c r="E105" s="10">
        <f t="shared" si="19"/>
        <v>8.4950000000000053E-2</v>
      </c>
      <c r="F105" s="10">
        <f t="shared" si="20"/>
        <v>0.10825881373975815</v>
      </c>
      <c r="G105" s="195" t="e">
        <f t="shared" si="25"/>
        <v>#DIV/0!</v>
      </c>
      <c r="H105" s="195" t="e">
        <f t="shared" si="34"/>
        <v>#DIV/0!</v>
      </c>
      <c r="I105" s="126">
        <f t="shared" si="26"/>
        <v>0</v>
      </c>
      <c r="J105" s="9">
        <f t="shared" si="21"/>
        <v>76.235839295999924</v>
      </c>
      <c r="K105" s="9">
        <f t="shared" si="35"/>
        <v>5.3169095821622765</v>
      </c>
      <c r="L105" s="12">
        <f t="shared" si="22"/>
        <v>2.1651762747951624</v>
      </c>
      <c r="M105" s="10">
        <f t="shared" si="23"/>
        <v>2.1651762747951628</v>
      </c>
      <c r="N105" s="10">
        <f>IF(B105&gt;SUM(D$9:F$9),$B$5,IF(B105&lt;D$9,IF(Control!I$14=1,E105,O105),IF(Control!K$14=1,E105,O105)))</f>
        <v>8.4950000000000053E-2</v>
      </c>
      <c r="O105" s="210">
        <f t="shared" si="27"/>
        <v>8.1330182698529957E-2</v>
      </c>
      <c r="P105" s="210">
        <f t="shared" si="28"/>
        <v>2.3621992660308861</v>
      </c>
      <c r="Q105" s="210">
        <f t="shared" si="29"/>
        <v>0</v>
      </c>
      <c r="R105" s="210">
        <f t="shared" si="30"/>
        <v>0.11810996330154432</v>
      </c>
      <c r="S105">
        <f t="shared" si="31"/>
        <v>2.5400058692260679E-2</v>
      </c>
      <c r="T105" s="12">
        <f t="shared" si="32"/>
        <v>76.235839295999924</v>
      </c>
    </row>
    <row r="106" spans="1:20">
      <c r="A106" s="1">
        <v>90</v>
      </c>
      <c r="B106" s="10">
        <f t="shared" si="33"/>
        <v>5.3999999999999941</v>
      </c>
      <c r="C106" s="10">
        <f t="shared" si="36"/>
        <v>3.8393567999999969</v>
      </c>
      <c r="D106" s="10">
        <f t="shared" si="24"/>
        <v>2.1882987290360956</v>
      </c>
      <c r="E106" s="10">
        <f t="shared" si="19"/>
        <v>8.4500000000000047E-2</v>
      </c>
      <c r="F106" s="10">
        <f t="shared" si="20"/>
        <v>0.10941493645180478</v>
      </c>
      <c r="G106" s="195" t="e">
        <f t="shared" si="25"/>
        <v>#DIV/0!</v>
      </c>
      <c r="H106" s="195" t="e">
        <f t="shared" si="34"/>
        <v>#DIV/0!</v>
      </c>
      <c r="I106" s="126">
        <f t="shared" si="26"/>
        <v>0</v>
      </c>
      <c r="J106" s="9">
        <f t="shared" si="21"/>
        <v>76.787135999999933</v>
      </c>
      <c r="K106" s="9">
        <f t="shared" si="35"/>
        <v>5.3765923093559564</v>
      </c>
      <c r="L106" s="12">
        <f t="shared" si="22"/>
        <v>2.1882987290360956</v>
      </c>
      <c r="M106" s="10">
        <f t="shared" si="23"/>
        <v>2.1882987290360956</v>
      </c>
      <c r="N106" s="10">
        <f>IF(B106&gt;SUM(D$9:F$9),$B$5,IF(B106&lt;D$9,IF(Control!I$14=1,E106,O106),IF(Control!K$14=1,E106,O106)))</f>
        <v>8.4500000000000047E-2</v>
      </c>
      <c r="O106" s="210">
        <f t="shared" si="27"/>
        <v>8.1101228383359078E-2</v>
      </c>
      <c r="P106" s="210">
        <f t="shared" si="28"/>
        <v>2.3755553922981782</v>
      </c>
      <c r="Q106" s="210">
        <f t="shared" si="29"/>
        <v>0</v>
      </c>
      <c r="R106" s="210">
        <f t="shared" si="30"/>
        <v>0.11877776961490892</v>
      </c>
      <c r="S106">
        <f t="shared" si="31"/>
        <v>2.5257251501912544E-2</v>
      </c>
      <c r="T106" s="12">
        <f t="shared" si="32"/>
        <v>76.787135999999933</v>
      </c>
    </row>
    <row r="107" spans="1:20">
      <c r="A107" s="1">
        <v>91</v>
      </c>
      <c r="B107" s="10">
        <f t="shared" si="33"/>
        <v>5.4599999999999937</v>
      </c>
      <c r="C107" s="10">
        <f t="shared" si="36"/>
        <v>3.866629603199998</v>
      </c>
      <c r="D107" s="10">
        <f t="shared" si="24"/>
        <v>2.2117935664056496</v>
      </c>
      <c r="E107" s="10">
        <f t="shared" si="19"/>
        <v>8.4050000000000041E-2</v>
      </c>
      <c r="F107" s="10">
        <f t="shared" si="20"/>
        <v>0.11058967832028249</v>
      </c>
      <c r="G107" s="195" t="e">
        <f t="shared" si="25"/>
        <v>#DIV/0!</v>
      </c>
      <c r="H107" s="195" t="e">
        <f t="shared" si="34"/>
        <v>#DIV/0!</v>
      </c>
      <c r="I107" s="126">
        <f t="shared" si="26"/>
        <v>0</v>
      </c>
      <c r="J107" s="9">
        <f t="shared" si="21"/>
        <v>77.332592063999954</v>
      </c>
      <c r="K107" s="9">
        <f t="shared" si="35"/>
        <v>5.43627334993577</v>
      </c>
      <c r="L107" s="12">
        <f t="shared" si="22"/>
        <v>2.2117935664056496</v>
      </c>
      <c r="M107" s="10">
        <f t="shared" si="23"/>
        <v>2.2117935664056483</v>
      </c>
      <c r="N107" s="10">
        <f>IF(B107&gt;SUM(D$9:F$9),$B$5,IF(B107&lt;D$9,IF(Control!I$14=1,E107,O107),IF(Control!K$14=1,E107,O107)))</f>
        <v>8.4050000000000041E-2</v>
      </c>
      <c r="O107" s="210">
        <f t="shared" si="27"/>
        <v>8.089339207226881E-2</v>
      </c>
      <c r="P107" s="210">
        <f t="shared" si="28"/>
        <v>2.3877779215660171</v>
      </c>
      <c r="Q107" s="210">
        <f t="shared" si="29"/>
        <v>0</v>
      </c>
      <c r="R107" s="210">
        <f t="shared" si="30"/>
        <v>0.11938889607830086</v>
      </c>
      <c r="S107">
        <f t="shared" si="31"/>
        <v>2.5127964982877799E-2</v>
      </c>
      <c r="T107" s="12">
        <f t="shared" si="32"/>
        <v>77.332592063999954</v>
      </c>
    </row>
    <row r="108" spans="1:20">
      <c r="A108" s="1">
        <v>92</v>
      </c>
      <c r="B108" s="10">
        <f t="shared" si="33"/>
        <v>5.5199999999999934</v>
      </c>
      <c r="C108" s="10">
        <f t="shared" si="36"/>
        <v>3.8936119295999974</v>
      </c>
      <c r="D108" s="10">
        <f t="shared" si="24"/>
        <v>2.2356688262631326</v>
      </c>
      <c r="E108" s="10">
        <f t="shared" si="19"/>
        <v>8.3600000000000049E-2</v>
      </c>
      <c r="F108" s="10">
        <f t="shared" si="20"/>
        <v>0.11178344131315664</v>
      </c>
      <c r="G108" s="195" t="e">
        <f t="shared" si="25"/>
        <v>#DIV/0!</v>
      </c>
      <c r="H108" s="195" t="e">
        <f t="shared" si="34"/>
        <v>#DIV/0!</v>
      </c>
      <c r="I108" s="126">
        <f t="shared" si="26"/>
        <v>0</v>
      </c>
      <c r="J108" s="9">
        <f t="shared" si="21"/>
        <v>77.872238591999945</v>
      </c>
      <c r="K108" s="9">
        <f t="shared" si="35"/>
        <v>5.495952685873946</v>
      </c>
      <c r="L108" s="12">
        <f t="shared" si="22"/>
        <v>2.2356688262631326</v>
      </c>
      <c r="M108" s="10">
        <f t="shared" si="23"/>
        <v>2.2356688262631321</v>
      </c>
      <c r="N108" s="10">
        <f>IF(B108&gt;SUM(D$9:F$9),$B$5,IF(B108&lt;D$9,IF(Control!I$14=1,E108,O108),IF(Control!K$14=1,E108,O108)))</f>
        <v>8.3600000000000049E-2</v>
      </c>
      <c r="O108" s="210">
        <f t="shared" si="27"/>
        <v>8.0706878874605828E-2</v>
      </c>
      <c r="P108" s="210">
        <f t="shared" si="28"/>
        <v>2.3988269598864655</v>
      </c>
      <c r="Q108" s="210">
        <f t="shared" si="29"/>
        <v>0</v>
      </c>
      <c r="R108" s="210">
        <f t="shared" si="30"/>
        <v>0.11994134799432328</v>
      </c>
      <c r="S108">
        <f t="shared" si="31"/>
        <v>2.5012225143092173E-2</v>
      </c>
      <c r="T108" s="12">
        <f t="shared" si="32"/>
        <v>77.872238591999945</v>
      </c>
    </row>
    <row r="109" spans="1:20">
      <c r="A109" s="1">
        <v>93</v>
      </c>
      <c r="B109" s="10">
        <f t="shared" si="33"/>
        <v>5.579999999999993</v>
      </c>
      <c r="C109" s="10">
        <f t="shared" si="36"/>
        <v>3.9203053343999965</v>
      </c>
      <c r="D109" s="10">
        <f t="shared" si="24"/>
        <v>2.2599327660962323</v>
      </c>
      <c r="E109" s="10">
        <f t="shared" si="19"/>
        <v>8.3150000000000057E-2</v>
      </c>
      <c r="F109" s="10">
        <f t="shared" si="20"/>
        <v>0.11299663830481162</v>
      </c>
      <c r="G109" s="195" t="e">
        <f t="shared" si="25"/>
        <v>#DIV/0!</v>
      </c>
      <c r="H109" s="195" t="e">
        <f t="shared" si="34"/>
        <v>#DIV/0!</v>
      </c>
      <c r="I109" s="126">
        <f t="shared" si="26"/>
        <v>0</v>
      </c>
      <c r="J109" s="9">
        <f t="shared" si="21"/>
        <v>78.406106687999923</v>
      </c>
      <c r="K109" s="9">
        <f t="shared" si="35"/>
        <v>5.555630298852126</v>
      </c>
      <c r="L109" s="12">
        <f t="shared" si="22"/>
        <v>2.2599327660962318</v>
      </c>
      <c r="M109" s="10">
        <f t="shared" si="23"/>
        <v>2.2599327660962323</v>
      </c>
      <c r="N109" s="10">
        <f>IF(B109&gt;SUM(D$9:F$9),$B$5,IF(B109&lt;D$9,IF(Control!I$14=1,E109,O109),IF(Control!K$14=1,E109,O109)))</f>
        <v>8.3150000000000057E-2</v>
      </c>
      <c r="O109" s="210">
        <f t="shared" si="27"/>
        <v>8.0541872856378205E-2</v>
      </c>
      <c r="P109" s="210">
        <f t="shared" si="28"/>
        <v>2.4086659747951793</v>
      </c>
      <c r="Q109" s="210">
        <f t="shared" si="29"/>
        <v>0</v>
      </c>
      <c r="R109" s="210">
        <f t="shared" si="30"/>
        <v>0.12043329873975897</v>
      </c>
      <c r="S109">
        <f t="shared" si="31"/>
        <v>2.4910054207537724E-2</v>
      </c>
      <c r="T109" s="12">
        <f t="shared" si="32"/>
        <v>78.406106687999923</v>
      </c>
    </row>
    <row r="110" spans="1:20">
      <c r="A110" s="1">
        <v>94</v>
      </c>
      <c r="B110" s="10">
        <f t="shared" si="33"/>
        <v>5.6399999999999926</v>
      </c>
      <c r="C110" s="10">
        <f t="shared" si="36"/>
        <v>3.9467113727999976</v>
      </c>
      <c r="D110" s="10">
        <f t="shared" si="24"/>
        <v>2.2845938686618026</v>
      </c>
      <c r="E110" s="10">
        <f t="shared" si="19"/>
        <v>8.2700000000000051E-2</v>
      </c>
      <c r="F110" s="10">
        <f t="shared" si="20"/>
        <v>0.11422969343309014</v>
      </c>
      <c r="G110" s="195" t="e">
        <f t="shared" si="25"/>
        <v>#DIV/0!</v>
      </c>
      <c r="H110" s="195" t="e">
        <f t="shared" si="34"/>
        <v>#DIV/0!</v>
      </c>
      <c r="I110" s="126">
        <f t="shared" si="26"/>
        <v>0</v>
      </c>
      <c r="J110" s="9">
        <f t="shared" si="21"/>
        <v>78.934227455999945</v>
      </c>
      <c r="K110" s="9">
        <f t="shared" si="35"/>
        <v>5.6153061702550842</v>
      </c>
      <c r="L110" s="12">
        <f t="shared" si="22"/>
        <v>2.284593868661803</v>
      </c>
      <c r="M110" s="10">
        <f t="shared" si="23"/>
        <v>2.2845938686618026</v>
      </c>
      <c r="N110" s="10">
        <f>IF(B110&gt;SUM(D$9:F$9),$B$5,IF(B110&lt;D$9,IF(Control!I$14=1,E110,O110),IF(Control!K$14=1,E110,O110)))</f>
        <v>8.2700000000000051E-2</v>
      </c>
      <c r="O110" s="210">
        <f t="shared" si="27"/>
        <v>8.0398536858604527E-2</v>
      </c>
      <c r="P110" s="210">
        <f t="shared" si="28"/>
        <v>2.4172620590535017</v>
      </c>
      <c r="Q110" s="210">
        <f t="shared" si="29"/>
        <v>0</v>
      </c>
      <c r="R110" s="210">
        <f t="shared" si="30"/>
        <v>0.12086310295267509</v>
      </c>
      <c r="S110">
        <f t="shared" si="31"/>
        <v>2.4821470959376698E-2</v>
      </c>
      <c r="T110" s="12">
        <f t="shared" si="32"/>
        <v>78.934227455999945</v>
      </c>
    </row>
    <row r="111" spans="1:20">
      <c r="A111" s="1">
        <v>95</v>
      </c>
      <c r="B111" s="10">
        <f t="shared" si="33"/>
        <v>5.6999999999999922</v>
      </c>
      <c r="C111" s="10">
        <f t="shared" si="36"/>
        <v>3.9728315999999952</v>
      </c>
      <c r="D111" s="10">
        <f t="shared" si="24"/>
        <v>2.3096608494008697</v>
      </c>
      <c r="E111" s="10">
        <f t="shared" si="19"/>
        <v>8.2250000000000073E-2</v>
      </c>
      <c r="F111" s="10">
        <f t="shared" si="20"/>
        <v>0.11548304247004348</v>
      </c>
      <c r="G111" s="195" t="e">
        <f t="shared" si="25"/>
        <v>#DIV/0!</v>
      </c>
      <c r="H111" s="195" t="e">
        <f t="shared" si="34"/>
        <v>#DIV/0!</v>
      </c>
      <c r="I111" s="126">
        <f t="shared" si="26"/>
        <v>0</v>
      </c>
      <c r="J111" s="9">
        <f t="shared" si="21"/>
        <v>79.4566319999999</v>
      </c>
      <c r="K111" s="9">
        <f t="shared" si="35"/>
        <v>5.6749802811642525</v>
      </c>
      <c r="L111" s="12">
        <f t="shared" si="22"/>
        <v>2.3096608494008688</v>
      </c>
      <c r="M111" s="10">
        <f t="shared" si="23"/>
        <v>2.3096608494008697</v>
      </c>
      <c r="N111" s="10">
        <f>IF(B111&gt;SUM(D$9:F$9),$B$5,IF(B111&lt;D$9,IF(Control!I$14=1,E111,O111),IF(Control!K$14=1,E111,O111)))</f>
        <v>8.2250000000000073E-2</v>
      </c>
      <c r="O111" s="210">
        <f t="shared" si="27"/>
        <v>8.0277012336609416E-2</v>
      </c>
      <c r="P111" s="210">
        <f t="shared" si="28"/>
        <v>2.4245861722522801</v>
      </c>
      <c r="Q111" s="210">
        <f t="shared" si="29"/>
        <v>0</v>
      </c>
      <c r="R111" s="210">
        <f t="shared" si="30"/>
        <v>0.12122930861261401</v>
      </c>
      <c r="S111">
        <f t="shared" si="31"/>
        <v>2.4746491045217658E-2</v>
      </c>
      <c r="T111" s="12">
        <f t="shared" si="32"/>
        <v>79.4566319999999</v>
      </c>
    </row>
    <row r="112" spans="1:20">
      <c r="A112" s="1">
        <v>96</v>
      </c>
      <c r="B112" s="10">
        <f t="shared" si="33"/>
        <v>5.7599999999999918</v>
      </c>
      <c r="C112" s="10">
        <f t="shared" si="36"/>
        <v>3.9986675711999951</v>
      </c>
      <c r="D112" s="10">
        <f t="shared" si="24"/>
        <v>2.3351426641399757</v>
      </c>
      <c r="E112" s="10">
        <f t="shared" si="19"/>
        <v>8.1800000000000081E-2</v>
      </c>
      <c r="F112" s="10">
        <f t="shared" si="20"/>
        <v>0.11675713320699879</v>
      </c>
      <c r="G112" s="195" t="e">
        <f t="shared" si="25"/>
        <v>#DIV/0!</v>
      </c>
      <c r="H112" s="195" t="e">
        <f t="shared" si="34"/>
        <v>#DIV/0!</v>
      </c>
      <c r="I112" s="126">
        <f t="shared" si="26"/>
        <v>0</v>
      </c>
      <c r="J112" s="9">
        <f t="shared" si="21"/>
        <v>79.973351423999901</v>
      </c>
      <c r="K112" s="9">
        <f t="shared" si="35"/>
        <v>5.734652612351141</v>
      </c>
      <c r="L112" s="12">
        <f t="shared" si="22"/>
        <v>2.3351426641399748</v>
      </c>
      <c r="M112" s="10">
        <f t="shared" si="23"/>
        <v>2.3351426641399757</v>
      </c>
      <c r="N112" s="10">
        <f>IF(B112&gt;SUM(D$9:F$9),$B$5,IF(B112&lt;D$9,IF(Control!I$14=1,E112,O112),IF(Control!K$14=1,E112,O112)))</f>
        <v>8.1800000000000081E-2</v>
      </c>
      <c r="O112" s="210">
        <f t="shared" si="27"/>
        <v>8.0177419220424262E-2</v>
      </c>
      <c r="P112" s="210">
        <f t="shared" si="28"/>
        <v>2.4306133571651842</v>
      </c>
      <c r="Q112" s="210">
        <f t="shared" si="29"/>
        <v>0</v>
      </c>
      <c r="R112" s="210">
        <f t="shared" si="30"/>
        <v>0.12153066785825922</v>
      </c>
      <c r="S112">
        <f t="shared" si="31"/>
        <v>2.4685127242934844E-2</v>
      </c>
      <c r="T112" s="12">
        <f t="shared" si="32"/>
        <v>79.973351423999901</v>
      </c>
    </row>
    <row r="113" spans="1:20">
      <c r="A113" s="1">
        <v>97</v>
      </c>
      <c r="B113" s="10">
        <f t="shared" si="33"/>
        <v>5.8199999999999914</v>
      </c>
      <c r="C113" s="10">
        <f t="shared" si="36"/>
        <v>4.0242208415999965</v>
      </c>
      <c r="D113" s="10">
        <f t="shared" si="24"/>
        <v>2.3610485170915321</v>
      </c>
      <c r="E113" s="10">
        <f t="shared" si="19"/>
        <v>8.1350000000000061E-2</v>
      </c>
      <c r="F113" s="10">
        <f t="shared" si="20"/>
        <v>0.11805242585457661</v>
      </c>
      <c r="G113" s="195" t="e">
        <f t="shared" si="25"/>
        <v>#DIV/0!</v>
      </c>
      <c r="H113" s="195" t="e">
        <f t="shared" si="34"/>
        <v>#DIV/0!</v>
      </c>
      <c r="I113" s="126">
        <f t="shared" si="26"/>
        <v>0</v>
      </c>
      <c r="J113" s="9">
        <f t="shared" si="21"/>
        <v>80.484416831999923</v>
      </c>
      <c r="K113" s="9">
        <f t="shared" si="35"/>
        <v>5.7943231442704883</v>
      </c>
      <c r="L113" s="12">
        <f t="shared" si="22"/>
        <v>2.3610485170915316</v>
      </c>
      <c r="M113" s="10">
        <f t="shared" si="23"/>
        <v>2.3610485170915321</v>
      </c>
      <c r="N113" s="10">
        <f>IF(B113&gt;SUM(D$9:F$9),$B$5,IF(B113&lt;D$9,IF(Control!I$14=1,E113,O113),IF(Control!K$14=1,E113,O113)))</f>
        <v>8.1350000000000061E-2</v>
      </c>
      <c r="O113" s="210">
        <f t="shared" si="27"/>
        <v>8.0099855796430725E-2</v>
      </c>
      <c r="P113" s="210">
        <f t="shared" si="28"/>
        <v>2.435322928010895</v>
      </c>
      <c r="Q113" s="210">
        <f t="shared" si="29"/>
        <v>0</v>
      </c>
      <c r="R113" s="210">
        <f t="shared" si="30"/>
        <v>0.12176614640054476</v>
      </c>
      <c r="S113">
        <f t="shared" si="31"/>
        <v>2.463738969065838E-2</v>
      </c>
      <c r="T113" s="12">
        <f t="shared" si="32"/>
        <v>80.484416831999923</v>
      </c>
    </row>
    <row r="114" spans="1:20">
      <c r="A114" s="1">
        <v>98</v>
      </c>
      <c r="B114" s="10">
        <f t="shared" si="33"/>
        <v>5.879999999999991</v>
      </c>
      <c r="C114" s="10">
        <f t="shared" si="36"/>
        <v>4.0494929663999972</v>
      </c>
      <c r="D114" s="10">
        <f t="shared" si="24"/>
        <v>2.3873878691665578</v>
      </c>
      <c r="E114" s="10">
        <f t="shared" si="19"/>
        <v>8.0900000000000055E-2</v>
      </c>
      <c r="F114" s="10">
        <f t="shared" si="20"/>
        <v>0.11936939345832789</v>
      </c>
      <c r="G114" s="195" t="e">
        <f t="shared" si="25"/>
        <v>#DIV/0!</v>
      </c>
      <c r="H114" s="195" t="e">
        <f t="shared" si="34"/>
        <v>#DIV/0!</v>
      </c>
      <c r="I114" s="126">
        <f t="shared" si="26"/>
        <v>0</v>
      </c>
      <c r="J114" s="9">
        <f t="shared" si="21"/>
        <v>80.989859327999937</v>
      </c>
      <c r="K114" s="9">
        <f t="shared" si="35"/>
        <v>5.8539918570532823</v>
      </c>
      <c r="L114" s="12">
        <f t="shared" si="22"/>
        <v>2.3873878691665578</v>
      </c>
      <c r="M114" s="10">
        <f t="shared" si="23"/>
        <v>2.3873878691665573</v>
      </c>
      <c r="N114" s="10">
        <f>IF(B114&gt;SUM(D$9:F$9),$B$5,IF(B114&lt;D$9,IF(Control!I$14=1,E114,O114),IF(Control!K$14=1,E114,O114)))</f>
        <v>8.0900000000000055E-2</v>
      </c>
      <c r="O114" s="210">
        <f t="shared" si="27"/>
        <v>8.0044398610363901E-2</v>
      </c>
      <c r="P114" s="210">
        <f t="shared" si="28"/>
        <v>2.4386986281122618</v>
      </c>
      <c r="Q114" s="210">
        <f t="shared" si="29"/>
        <v>0</v>
      </c>
      <c r="R114" s="210">
        <f t="shared" si="30"/>
        <v>0.1219349314056131</v>
      </c>
      <c r="S114">
        <f t="shared" si="31"/>
        <v>2.4603286075755976E-2</v>
      </c>
      <c r="T114" s="12">
        <f t="shared" si="32"/>
        <v>80.989859327999937</v>
      </c>
    </row>
    <row r="115" spans="1:20">
      <c r="A115" s="1">
        <v>99</v>
      </c>
      <c r="B115" s="10">
        <f t="shared" si="33"/>
        <v>5.9399999999999906</v>
      </c>
      <c r="C115" s="10">
        <f t="shared" si="36"/>
        <v>4.0744855007999954</v>
      </c>
      <c r="D115" s="10">
        <f t="shared" si="24"/>
        <v>2.4141704466138028</v>
      </c>
      <c r="E115" s="10">
        <f t="shared" si="19"/>
        <v>8.0450000000000077E-2</v>
      </c>
      <c r="F115" s="10">
        <f t="shared" si="20"/>
        <v>0.12070852233069014</v>
      </c>
      <c r="G115" s="195" t="e">
        <f t="shared" si="25"/>
        <v>#DIV/0!</v>
      </c>
      <c r="H115" s="195" t="e">
        <f t="shared" si="34"/>
        <v>#DIV/0!</v>
      </c>
      <c r="I115" s="126">
        <f t="shared" si="26"/>
        <v>0</v>
      </c>
      <c r="J115" s="9">
        <f t="shared" si="21"/>
        <v>81.489710015999904</v>
      </c>
      <c r="K115" s="9">
        <f t="shared" si="35"/>
        <v>5.9136587304995665</v>
      </c>
      <c r="L115" s="12">
        <f t="shared" si="22"/>
        <v>2.4141704466138019</v>
      </c>
      <c r="M115" s="10">
        <f t="shared" si="23"/>
        <v>2.4141704466138028</v>
      </c>
      <c r="N115" s="10">
        <f>IF(B115&gt;SUM(D$9:F$9),$B$5,IF(B115&lt;D$9,IF(Control!I$14=1,E115,O115),IF(Control!K$14=1,E115,O115)))</f>
        <v>8.0450000000000077E-2</v>
      </c>
      <c r="O115" s="210">
        <f t="shared" si="27"/>
        <v>8.0011102391771061E-2</v>
      </c>
      <c r="P115" s="210">
        <f t="shared" si="28"/>
        <v>2.440728754820833</v>
      </c>
      <c r="Q115" s="210">
        <f t="shared" si="29"/>
        <v>0</v>
      </c>
      <c r="R115" s="210">
        <f t="shared" si="30"/>
        <v>0.12203643774104166</v>
      </c>
      <c r="S115">
        <f t="shared" si="31"/>
        <v>2.4582821782834299E-2</v>
      </c>
      <c r="T115" s="12">
        <f t="shared" si="32"/>
        <v>81.489710015999904</v>
      </c>
    </row>
    <row r="116" spans="1:20">
      <c r="A116" s="1">
        <v>100</v>
      </c>
      <c r="B116" s="10">
        <f t="shared" si="33"/>
        <v>5.9999999999999902</v>
      </c>
      <c r="C116" s="10">
        <f t="shared" si="36"/>
        <v>4.0991999999999962</v>
      </c>
      <c r="D116" s="10">
        <f t="shared" si="24"/>
        <v>2.441406249999996</v>
      </c>
      <c r="E116" s="10">
        <f t="shared" si="19"/>
        <v>8.0000000000000071E-2</v>
      </c>
      <c r="F116" s="10">
        <f t="shared" si="20"/>
        <v>0.12207031249999981</v>
      </c>
      <c r="G116" s="195" t="e">
        <f t="shared" si="25"/>
        <v>#DIV/0!</v>
      </c>
      <c r="H116" s="195" t="e">
        <f t="shared" si="34"/>
        <v>#DIV/0!</v>
      </c>
      <c r="I116" s="126">
        <f t="shared" si="26"/>
        <v>0</v>
      </c>
      <c r="J116" s="9">
        <f t="shared" si="21"/>
        <v>81.983999999999924</v>
      </c>
      <c r="K116" s="9">
        <f t="shared" si="35"/>
        <v>5.9733237440710694</v>
      </c>
      <c r="L116" s="12">
        <f t="shared" si="22"/>
        <v>2.4414062499999956</v>
      </c>
      <c r="M116" s="10">
        <f t="shared" si="23"/>
        <v>2.441406249999996</v>
      </c>
      <c r="N116" s="10">
        <f>IF(B116&gt;SUM(D$9:F$9),$B$5,IF(B116&lt;D$9,IF(Control!I$14=1,E116,O116),IF(Control!K$14=1,E116,O116)))</f>
        <v>8.0000000000000071E-2</v>
      </c>
      <c r="O116" s="210">
        <f t="shared" si="27"/>
        <v>8.0000000000000016E-2</v>
      </c>
      <c r="P116" s="210">
        <f t="shared" si="28"/>
        <v>2.4414062499999991</v>
      </c>
      <c r="Q116" s="210">
        <f t="shared" si="29"/>
        <v>0</v>
      </c>
      <c r="R116" s="210">
        <f t="shared" si="30"/>
        <v>0.12207031249999996</v>
      </c>
      <c r="S116">
        <f t="shared" si="31"/>
        <v>2.4575999999999848E-2</v>
      </c>
      <c r="T116" s="12">
        <f t="shared" si="32"/>
        <v>81.983999999999924</v>
      </c>
    </row>
    <row r="117" spans="1:20">
      <c r="A117" s="1">
        <v>101</v>
      </c>
      <c r="B117" s="10">
        <f t="shared" si="33"/>
        <v>6.0599999999999898</v>
      </c>
      <c r="C117" s="10">
        <f t="shared" si="36"/>
        <v>4.1237759999999959</v>
      </c>
      <c r="D117" s="10">
        <f t="shared" si="24"/>
        <v>2.44140625</v>
      </c>
      <c r="E117" s="10">
        <f t="shared" si="19"/>
        <v>0.08</v>
      </c>
      <c r="F117" s="10">
        <f t="shared" si="20"/>
        <v>0.1220703125</v>
      </c>
      <c r="G117" s="195" t="e">
        <f t="shared" si="25"/>
        <v>#DIV/0!</v>
      </c>
      <c r="H117" s="195" t="e">
        <f t="shared" si="34"/>
        <v>#DIV/0!</v>
      </c>
      <c r="I117" s="126">
        <f t="shared" si="26"/>
        <v>0</v>
      </c>
      <c r="J117" s="9">
        <f t="shared" si="21"/>
        <v>82.475519999999918</v>
      </c>
      <c r="K117" s="9">
        <f t="shared" si="35"/>
        <v>6.033323744071069</v>
      </c>
      <c r="L117" s="12">
        <f t="shared" si="22"/>
        <v>2.44140625</v>
      </c>
      <c r="M117" s="10">
        <f t="shared" si="23"/>
        <v>2.44140625</v>
      </c>
      <c r="N117" s="10">
        <f>IF(B117&gt;SUM(D$9:F$9),$B$5,IF(B117&lt;D$9,IF(Control!I$14=1,E117,O117),IF(Control!K$14=1,E117,O117)))</f>
        <v>0.08</v>
      </c>
      <c r="O117" s="210">
        <f t="shared" si="27"/>
        <v>0.08</v>
      </c>
      <c r="P117" s="210">
        <f t="shared" si="28"/>
        <v>2.44140625</v>
      </c>
      <c r="Q117" s="210">
        <f t="shared" si="29"/>
        <v>0</v>
      </c>
      <c r="R117" s="210">
        <f t="shared" si="30"/>
        <v>0.1220703125</v>
      </c>
      <c r="S117">
        <f t="shared" si="31"/>
        <v>2.4575999999999841E-2</v>
      </c>
      <c r="T117" s="12">
        <f t="shared" si="32"/>
        <v>82.475519999999918</v>
      </c>
    </row>
    <row r="118" spans="1:20">
      <c r="A118" s="1">
        <v>102</v>
      </c>
      <c r="B118" s="10">
        <f t="shared" si="33"/>
        <v>6.1199999999999894</v>
      </c>
      <c r="C118" s="10">
        <f t="shared" si="36"/>
        <v>4.1483519999999956</v>
      </c>
      <c r="D118" s="10">
        <f t="shared" si="24"/>
        <v>2.44140625</v>
      </c>
      <c r="E118" s="10">
        <f t="shared" si="19"/>
        <v>0.08</v>
      </c>
      <c r="F118" s="10">
        <f t="shared" si="20"/>
        <v>0.1220703125</v>
      </c>
      <c r="G118" s="195" t="e">
        <f t="shared" si="25"/>
        <v>#DIV/0!</v>
      </c>
      <c r="H118" s="195" t="e">
        <f t="shared" si="34"/>
        <v>#DIV/0!</v>
      </c>
      <c r="I118" s="126">
        <f t="shared" si="26"/>
        <v>0</v>
      </c>
      <c r="J118" s="9">
        <f t="shared" si="21"/>
        <v>82.967039999999912</v>
      </c>
      <c r="K118" s="9">
        <f t="shared" si="35"/>
        <v>6.0933237440710686</v>
      </c>
      <c r="L118" s="12">
        <f t="shared" si="22"/>
        <v>2.44140625</v>
      </c>
      <c r="M118" s="10">
        <f t="shared" si="23"/>
        <v>2.44140625</v>
      </c>
      <c r="N118" s="10">
        <f>IF(B118&gt;SUM(D$9:F$9),$B$5,IF(B118&lt;D$9,IF(Control!I$14=1,E118,O118),IF(Control!K$14=1,E118,O118)))</f>
        <v>0.08</v>
      </c>
      <c r="O118" s="210">
        <f t="shared" si="27"/>
        <v>0.08</v>
      </c>
      <c r="P118" s="210">
        <f t="shared" si="28"/>
        <v>2.44140625</v>
      </c>
      <c r="Q118" s="210">
        <f t="shared" si="29"/>
        <v>0</v>
      </c>
      <c r="R118" s="210">
        <f t="shared" si="30"/>
        <v>0.1220703125</v>
      </c>
      <c r="S118">
        <f t="shared" si="31"/>
        <v>2.4575999999999841E-2</v>
      </c>
      <c r="T118" s="12">
        <f t="shared" si="32"/>
        <v>82.967039999999912</v>
      </c>
    </row>
    <row r="119" spans="1:20">
      <c r="A119" s="1">
        <v>103</v>
      </c>
      <c r="B119" s="10">
        <f t="shared" si="33"/>
        <v>6.1799999999999891</v>
      </c>
      <c r="C119" s="10">
        <f t="shared" si="36"/>
        <v>4.1729279999999953</v>
      </c>
      <c r="D119" s="10">
        <f t="shared" si="24"/>
        <v>2.44140625</v>
      </c>
      <c r="E119" s="10">
        <f t="shared" si="19"/>
        <v>0.08</v>
      </c>
      <c r="F119" s="10">
        <f t="shared" si="20"/>
        <v>0.1220703125</v>
      </c>
      <c r="G119" s="195" t="e">
        <f t="shared" si="25"/>
        <v>#DIV/0!</v>
      </c>
      <c r="H119" s="195" t="e">
        <f t="shared" si="34"/>
        <v>#DIV/0!</v>
      </c>
      <c r="I119" s="126">
        <f t="shared" si="26"/>
        <v>0</v>
      </c>
      <c r="J119" s="9">
        <f t="shared" si="21"/>
        <v>83.458559999999906</v>
      </c>
      <c r="K119" s="9">
        <f t="shared" si="35"/>
        <v>6.1533237440710682</v>
      </c>
      <c r="L119" s="12">
        <f t="shared" si="22"/>
        <v>2.44140625</v>
      </c>
      <c r="M119" s="10">
        <f t="shared" si="23"/>
        <v>2.44140625</v>
      </c>
      <c r="N119" s="10">
        <f>IF(B119&gt;SUM(D$9:F$9),$B$5,IF(B119&lt;D$9,IF(Control!I$14=1,E119,O119),IF(Control!K$14=1,E119,O119)))</f>
        <v>0.08</v>
      </c>
      <c r="O119" s="210">
        <f t="shared" si="27"/>
        <v>0.08</v>
      </c>
      <c r="P119" s="210">
        <f t="shared" si="28"/>
        <v>2.44140625</v>
      </c>
      <c r="Q119" s="210">
        <f t="shared" si="29"/>
        <v>0</v>
      </c>
      <c r="R119" s="210">
        <f t="shared" si="30"/>
        <v>0.1220703125</v>
      </c>
      <c r="S119">
        <f t="shared" si="31"/>
        <v>2.4575999999999841E-2</v>
      </c>
      <c r="T119" s="12">
        <f t="shared" si="32"/>
        <v>83.458559999999906</v>
      </c>
    </row>
    <row r="120" spans="1:20">
      <c r="A120" s="1">
        <v>104</v>
      </c>
      <c r="B120" s="10">
        <f t="shared" si="33"/>
        <v>6.2399999999999887</v>
      </c>
      <c r="C120" s="10">
        <f t="shared" si="36"/>
        <v>4.197503999999995</v>
      </c>
      <c r="D120" s="10">
        <f t="shared" si="24"/>
        <v>2.44140625</v>
      </c>
      <c r="E120" s="10">
        <f t="shared" si="19"/>
        <v>0.08</v>
      </c>
      <c r="F120" s="10">
        <f t="shared" si="20"/>
        <v>0.1220703125</v>
      </c>
      <c r="G120" s="195" t="e">
        <f t="shared" si="25"/>
        <v>#DIV/0!</v>
      </c>
      <c r="H120" s="195" t="e">
        <f t="shared" si="34"/>
        <v>#DIV/0!</v>
      </c>
      <c r="I120" s="126">
        <f t="shared" si="26"/>
        <v>0</v>
      </c>
      <c r="J120" s="9">
        <f t="shared" si="21"/>
        <v>83.9500799999999</v>
      </c>
      <c r="K120" s="9">
        <f t="shared" si="35"/>
        <v>6.2133237440710678</v>
      </c>
      <c r="L120" s="12">
        <f t="shared" si="22"/>
        <v>2.44140625</v>
      </c>
      <c r="M120" s="10">
        <f t="shared" si="23"/>
        <v>2.44140625</v>
      </c>
      <c r="N120" s="10">
        <f>IF(B120&gt;SUM(D$9:F$9),$B$5,IF(B120&lt;D$9,IF(Control!I$14=1,E120,O120),IF(Control!K$14=1,E120,O120)))</f>
        <v>0.08</v>
      </c>
      <c r="O120" s="210">
        <f t="shared" si="27"/>
        <v>0.08</v>
      </c>
      <c r="P120" s="210">
        <f t="shared" si="28"/>
        <v>2.44140625</v>
      </c>
      <c r="Q120" s="210">
        <f t="shared" si="29"/>
        <v>0</v>
      </c>
      <c r="R120" s="210">
        <f t="shared" si="30"/>
        <v>0.1220703125</v>
      </c>
      <c r="S120">
        <f t="shared" si="31"/>
        <v>2.4575999999999841E-2</v>
      </c>
      <c r="T120" s="12">
        <f t="shared" si="32"/>
        <v>83.9500799999999</v>
      </c>
    </row>
    <row r="121" spans="1:20">
      <c r="A121" s="1">
        <v>105</v>
      </c>
      <c r="B121" s="10">
        <f t="shared" si="33"/>
        <v>6.2999999999999883</v>
      </c>
      <c r="C121" s="10">
        <f t="shared" si="36"/>
        <v>4.2220799999999947</v>
      </c>
      <c r="D121" s="10">
        <f t="shared" si="24"/>
        <v>2.44140625</v>
      </c>
      <c r="E121" s="10">
        <f t="shared" si="19"/>
        <v>0.08</v>
      </c>
      <c r="F121" s="10">
        <f t="shared" si="20"/>
        <v>0.1220703125</v>
      </c>
      <c r="G121" s="195" t="e">
        <f t="shared" si="25"/>
        <v>#DIV/0!</v>
      </c>
      <c r="H121" s="195" t="e">
        <f t="shared" si="34"/>
        <v>#DIV/0!</v>
      </c>
      <c r="I121" s="126">
        <f t="shared" si="26"/>
        <v>0</v>
      </c>
      <c r="J121" s="9">
        <f t="shared" si="21"/>
        <v>84.441599999999895</v>
      </c>
      <c r="K121" s="9">
        <f t="shared" si="35"/>
        <v>6.2733237440710674</v>
      </c>
      <c r="L121" s="12">
        <f t="shared" si="22"/>
        <v>2.44140625</v>
      </c>
      <c r="M121" s="10">
        <f t="shared" si="23"/>
        <v>2.44140625</v>
      </c>
      <c r="N121" s="10">
        <f>IF(B121&gt;SUM(D$9:F$9),$B$5,IF(B121&lt;D$9,IF(Control!I$14=1,E121,O121),IF(Control!K$14=1,E121,O121)))</f>
        <v>0.08</v>
      </c>
      <c r="O121" s="210">
        <f t="shared" si="27"/>
        <v>0.08</v>
      </c>
      <c r="P121" s="210">
        <f t="shared" si="28"/>
        <v>2.44140625</v>
      </c>
      <c r="Q121" s="210">
        <f t="shared" si="29"/>
        <v>0</v>
      </c>
      <c r="R121" s="210">
        <f t="shared" si="30"/>
        <v>0.1220703125</v>
      </c>
      <c r="S121">
        <f t="shared" si="31"/>
        <v>2.4575999999999841E-2</v>
      </c>
      <c r="T121" s="12">
        <f t="shared" si="32"/>
        <v>84.441599999999895</v>
      </c>
    </row>
    <row r="122" spans="1:20">
      <c r="A122" s="1">
        <v>106</v>
      </c>
      <c r="B122" s="10">
        <f t="shared" si="33"/>
        <v>6.3599999999999879</v>
      </c>
      <c r="C122" s="10">
        <f t="shared" si="36"/>
        <v>4.2466559999999944</v>
      </c>
      <c r="D122" s="10">
        <f t="shared" si="24"/>
        <v>2.44140625</v>
      </c>
      <c r="E122" s="10">
        <f t="shared" si="19"/>
        <v>0.08</v>
      </c>
      <c r="F122" s="10">
        <f t="shared" si="20"/>
        <v>0.1220703125</v>
      </c>
      <c r="G122" s="195" t="e">
        <f t="shared" si="25"/>
        <v>#DIV/0!</v>
      </c>
      <c r="H122" s="195" t="e">
        <f t="shared" si="34"/>
        <v>#DIV/0!</v>
      </c>
      <c r="I122" s="126">
        <f t="shared" si="26"/>
        <v>0</v>
      </c>
      <c r="J122" s="9">
        <f t="shared" si="21"/>
        <v>84.933119999999889</v>
      </c>
      <c r="K122" s="9">
        <f t="shared" si="35"/>
        <v>6.333323744071067</v>
      </c>
      <c r="L122" s="12">
        <f t="shared" si="22"/>
        <v>2.44140625</v>
      </c>
      <c r="M122" s="10">
        <f t="shared" si="23"/>
        <v>2.44140625</v>
      </c>
      <c r="N122" s="10">
        <f>IF(B122&gt;SUM(D$9:F$9),$B$5,IF(B122&lt;D$9,IF(Control!I$14=1,E122,O122),IF(Control!K$14=1,E122,O122)))</f>
        <v>0.08</v>
      </c>
      <c r="O122" s="210">
        <f t="shared" si="27"/>
        <v>0.08</v>
      </c>
      <c r="P122" s="210">
        <f t="shared" si="28"/>
        <v>2.44140625</v>
      </c>
      <c r="Q122" s="210">
        <f t="shared" si="29"/>
        <v>0</v>
      </c>
      <c r="R122" s="210">
        <f t="shared" si="30"/>
        <v>0.1220703125</v>
      </c>
      <c r="S122">
        <f t="shared" si="31"/>
        <v>2.4575999999999841E-2</v>
      </c>
      <c r="T122" s="12">
        <f t="shared" si="32"/>
        <v>84.933119999999889</v>
      </c>
    </row>
    <row r="123" spans="1:20">
      <c r="A123" s="1">
        <v>107</v>
      </c>
      <c r="B123" s="10">
        <f t="shared" si="33"/>
        <v>6.4199999999999875</v>
      </c>
      <c r="C123" s="10">
        <f t="shared" si="36"/>
        <v>4.2712319999999941</v>
      </c>
      <c r="D123" s="10">
        <f t="shared" si="24"/>
        <v>2.44140625</v>
      </c>
      <c r="E123" s="10">
        <f t="shared" si="19"/>
        <v>0.08</v>
      </c>
      <c r="F123" s="10">
        <f t="shared" si="20"/>
        <v>0.1220703125</v>
      </c>
      <c r="G123" s="195" t="e">
        <f t="shared" si="25"/>
        <v>#DIV/0!</v>
      </c>
      <c r="H123" s="195" t="e">
        <f t="shared" si="34"/>
        <v>#DIV/0!</v>
      </c>
      <c r="I123" s="126">
        <f t="shared" si="26"/>
        <v>0</v>
      </c>
      <c r="J123" s="9">
        <f t="shared" si="21"/>
        <v>85.424639999999883</v>
      </c>
      <c r="K123" s="9">
        <f t="shared" si="35"/>
        <v>6.3933237440710666</v>
      </c>
      <c r="L123" s="12">
        <f t="shared" si="22"/>
        <v>2.44140625</v>
      </c>
      <c r="M123" s="10">
        <f t="shared" si="23"/>
        <v>2.44140625</v>
      </c>
      <c r="N123" s="10">
        <f>IF(B123&gt;SUM(D$9:F$9),$B$5,IF(B123&lt;D$9,IF(Control!I$14=1,E123,O123),IF(Control!K$14=1,E123,O123)))</f>
        <v>0.08</v>
      </c>
      <c r="O123" s="210">
        <f t="shared" si="27"/>
        <v>0.08</v>
      </c>
      <c r="P123" s="210">
        <f t="shared" si="28"/>
        <v>2.44140625</v>
      </c>
      <c r="Q123" s="210">
        <f t="shared" si="29"/>
        <v>0</v>
      </c>
      <c r="R123" s="210">
        <f t="shared" si="30"/>
        <v>0.1220703125</v>
      </c>
      <c r="S123">
        <f t="shared" si="31"/>
        <v>2.4575999999999841E-2</v>
      </c>
      <c r="T123" s="12">
        <f t="shared" si="32"/>
        <v>85.424639999999883</v>
      </c>
    </row>
    <row r="124" spans="1:20">
      <c r="A124" s="1">
        <v>108</v>
      </c>
      <c r="B124" s="10">
        <f t="shared" si="33"/>
        <v>6.4799999999999871</v>
      </c>
      <c r="C124" s="10">
        <f t="shared" si="36"/>
        <v>4.2958079999999939</v>
      </c>
      <c r="D124" s="10">
        <f t="shared" si="24"/>
        <v>2.44140625</v>
      </c>
      <c r="E124" s="10">
        <f t="shared" si="19"/>
        <v>0.08</v>
      </c>
      <c r="F124" s="10">
        <f t="shared" si="20"/>
        <v>0.1220703125</v>
      </c>
      <c r="G124" s="195" t="e">
        <f t="shared" si="25"/>
        <v>#DIV/0!</v>
      </c>
      <c r="H124" s="195" t="e">
        <f t="shared" si="34"/>
        <v>#DIV/0!</v>
      </c>
      <c r="I124" s="126">
        <f t="shared" si="26"/>
        <v>0</v>
      </c>
      <c r="J124" s="9">
        <f t="shared" si="21"/>
        <v>85.916159999999877</v>
      </c>
      <c r="K124" s="9">
        <f t="shared" si="35"/>
        <v>6.4533237440710662</v>
      </c>
      <c r="L124" s="12">
        <f t="shared" si="22"/>
        <v>2.44140625</v>
      </c>
      <c r="M124" s="10">
        <f t="shared" si="23"/>
        <v>2.44140625</v>
      </c>
      <c r="N124" s="10">
        <f>IF(B124&gt;SUM(D$9:F$9),$B$5,IF(B124&lt;D$9,IF(Control!I$14=1,E124,O124),IF(Control!K$14=1,E124,O124)))</f>
        <v>0.08</v>
      </c>
      <c r="O124" s="210">
        <f t="shared" si="27"/>
        <v>0.08</v>
      </c>
      <c r="P124" s="210">
        <f t="shared" si="28"/>
        <v>2.44140625</v>
      </c>
      <c r="Q124" s="210">
        <f t="shared" si="29"/>
        <v>0</v>
      </c>
      <c r="R124" s="210">
        <f t="shared" si="30"/>
        <v>0.1220703125</v>
      </c>
      <c r="S124">
        <f t="shared" si="31"/>
        <v>2.4575999999999841E-2</v>
      </c>
      <c r="T124" s="12">
        <f t="shared" si="32"/>
        <v>85.916159999999877</v>
      </c>
    </row>
    <row r="125" spans="1:20">
      <c r="A125" s="1">
        <v>109</v>
      </c>
      <c r="B125" s="10">
        <f t="shared" si="33"/>
        <v>6.5399999999999867</v>
      </c>
      <c r="C125" s="10">
        <f t="shared" si="36"/>
        <v>4.3203839999999936</v>
      </c>
      <c r="D125" s="10">
        <f t="shared" si="24"/>
        <v>2.44140625</v>
      </c>
      <c r="E125" s="10">
        <f t="shared" si="19"/>
        <v>0.08</v>
      </c>
      <c r="F125" s="10">
        <f t="shared" si="20"/>
        <v>0.1220703125</v>
      </c>
      <c r="G125" s="195" t="e">
        <f t="shared" si="25"/>
        <v>#DIV/0!</v>
      </c>
      <c r="H125" s="195" t="e">
        <f t="shared" si="34"/>
        <v>#DIV/0!</v>
      </c>
      <c r="I125" s="126">
        <f t="shared" si="26"/>
        <v>0</v>
      </c>
      <c r="J125" s="9">
        <f t="shared" si="21"/>
        <v>86.407679999999871</v>
      </c>
      <c r="K125" s="9">
        <f t="shared" si="35"/>
        <v>6.5133237440710658</v>
      </c>
      <c r="L125" s="12">
        <f t="shared" si="22"/>
        <v>2.44140625</v>
      </c>
      <c r="M125" s="10">
        <f t="shared" si="23"/>
        <v>2.44140625</v>
      </c>
      <c r="N125" s="10">
        <f>IF(B125&gt;SUM(D$9:F$9),$B$5,IF(B125&lt;D$9,IF(Control!I$14=1,E125,O125),IF(Control!K$14=1,E125,O125)))</f>
        <v>0.08</v>
      </c>
      <c r="O125" s="210">
        <f t="shared" si="27"/>
        <v>0.08</v>
      </c>
      <c r="P125" s="210">
        <f t="shared" si="28"/>
        <v>2.44140625</v>
      </c>
      <c r="Q125" s="210">
        <f t="shared" si="29"/>
        <v>0</v>
      </c>
      <c r="R125" s="210">
        <f t="shared" si="30"/>
        <v>0.1220703125</v>
      </c>
      <c r="S125">
        <f t="shared" si="31"/>
        <v>2.4575999999999841E-2</v>
      </c>
      <c r="T125" s="12">
        <f t="shared" si="32"/>
        <v>86.407679999999871</v>
      </c>
    </row>
    <row r="126" spans="1:20">
      <c r="A126" s="1">
        <v>110</v>
      </c>
      <c r="B126" s="10">
        <f t="shared" si="33"/>
        <v>6.5999999999999863</v>
      </c>
      <c r="C126" s="10">
        <f t="shared" si="36"/>
        <v>4.3449599999999933</v>
      </c>
      <c r="D126" s="10">
        <f t="shared" si="24"/>
        <v>2.44140625</v>
      </c>
      <c r="E126" s="10">
        <f t="shared" si="19"/>
        <v>0.08</v>
      </c>
      <c r="F126" s="10">
        <f t="shared" si="20"/>
        <v>0.1220703125</v>
      </c>
      <c r="G126" s="195" t="e">
        <f t="shared" si="25"/>
        <v>#DIV/0!</v>
      </c>
      <c r="H126" s="195" t="e">
        <f t="shared" si="34"/>
        <v>#DIV/0!</v>
      </c>
      <c r="I126" s="126">
        <f t="shared" si="26"/>
        <v>0</v>
      </c>
      <c r="J126" s="9">
        <f t="shared" si="21"/>
        <v>86.899199999999865</v>
      </c>
      <c r="K126" s="9">
        <f t="shared" si="35"/>
        <v>6.5733237440710655</v>
      </c>
      <c r="L126" s="12">
        <f t="shared" si="22"/>
        <v>2.44140625</v>
      </c>
      <c r="M126" s="10">
        <f t="shared" si="23"/>
        <v>2.44140625</v>
      </c>
      <c r="N126" s="10">
        <f>IF(B126&gt;SUM(D$9:F$9),$B$5,IF(B126&lt;D$9,IF(Control!I$14=1,E126,O126),IF(Control!K$14=1,E126,O126)))</f>
        <v>0.08</v>
      </c>
      <c r="O126" s="210">
        <f t="shared" si="27"/>
        <v>0.08</v>
      </c>
      <c r="P126" s="210">
        <f t="shared" si="28"/>
        <v>2.44140625</v>
      </c>
      <c r="Q126" s="210">
        <f t="shared" si="29"/>
        <v>0</v>
      </c>
      <c r="R126" s="210">
        <f t="shared" si="30"/>
        <v>0.1220703125</v>
      </c>
      <c r="S126">
        <f t="shared" si="31"/>
        <v>2.4575999999999841E-2</v>
      </c>
      <c r="T126" s="12">
        <f t="shared" si="32"/>
        <v>86.899199999999865</v>
      </c>
    </row>
    <row r="127" spans="1:20">
      <c r="A127" s="1">
        <v>111</v>
      </c>
      <c r="B127" s="10">
        <f t="shared" si="33"/>
        <v>6.6599999999999859</v>
      </c>
      <c r="C127" s="10">
        <f t="shared" si="36"/>
        <v>4.369535999999993</v>
      </c>
      <c r="D127" s="10">
        <f t="shared" si="24"/>
        <v>2.44140625</v>
      </c>
      <c r="E127" s="10">
        <f t="shared" si="19"/>
        <v>0.08</v>
      </c>
      <c r="F127" s="10">
        <f t="shared" si="20"/>
        <v>0.1220703125</v>
      </c>
      <c r="G127" s="195" t="e">
        <f t="shared" si="25"/>
        <v>#DIV/0!</v>
      </c>
      <c r="H127" s="195" t="e">
        <f t="shared" si="34"/>
        <v>#DIV/0!</v>
      </c>
      <c r="I127" s="126">
        <f t="shared" si="26"/>
        <v>0</v>
      </c>
      <c r="J127" s="9">
        <f t="shared" si="21"/>
        <v>87.39071999999986</v>
      </c>
      <c r="K127" s="9">
        <f t="shared" si="35"/>
        <v>6.6333237440710651</v>
      </c>
      <c r="L127" s="12">
        <f t="shared" si="22"/>
        <v>2.44140625</v>
      </c>
      <c r="M127" s="10">
        <f t="shared" si="23"/>
        <v>2.44140625</v>
      </c>
      <c r="N127" s="10">
        <f>IF(B127&gt;SUM(D$9:F$9),$B$5,IF(B127&lt;D$9,IF(Control!I$14=1,E127,O127),IF(Control!K$14=1,E127,O127)))</f>
        <v>0.08</v>
      </c>
      <c r="O127" s="210">
        <f t="shared" si="27"/>
        <v>0.08</v>
      </c>
      <c r="P127" s="210">
        <f t="shared" si="28"/>
        <v>2.44140625</v>
      </c>
      <c r="Q127" s="210">
        <f t="shared" si="29"/>
        <v>0</v>
      </c>
      <c r="R127" s="210">
        <f t="shared" si="30"/>
        <v>0.1220703125</v>
      </c>
      <c r="S127">
        <f t="shared" si="31"/>
        <v>2.4575999999999841E-2</v>
      </c>
      <c r="T127" s="12">
        <f t="shared" si="32"/>
        <v>87.39071999999986</v>
      </c>
    </row>
    <row r="128" spans="1:20">
      <c r="A128" s="1">
        <v>112</v>
      </c>
      <c r="B128" s="10">
        <f t="shared" si="33"/>
        <v>6.7199999999999855</v>
      </c>
      <c r="C128" s="10">
        <f t="shared" si="36"/>
        <v>4.3941119999999927</v>
      </c>
      <c r="D128" s="10">
        <f t="shared" si="24"/>
        <v>2.44140625</v>
      </c>
      <c r="E128" s="10">
        <f t="shared" si="19"/>
        <v>0.08</v>
      </c>
      <c r="F128" s="10">
        <f t="shared" si="20"/>
        <v>0.1220703125</v>
      </c>
      <c r="G128" s="195" t="e">
        <f t="shared" si="25"/>
        <v>#DIV/0!</v>
      </c>
      <c r="H128" s="195" t="e">
        <f t="shared" si="34"/>
        <v>#DIV/0!</v>
      </c>
      <c r="I128" s="126">
        <f t="shared" si="26"/>
        <v>0</v>
      </c>
      <c r="J128" s="9">
        <f t="shared" si="21"/>
        <v>87.882239999999854</v>
      </c>
      <c r="K128" s="9">
        <f t="shared" si="35"/>
        <v>6.6933237440710647</v>
      </c>
      <c r="L128" s="12">
        <f t="shared" si="22"/>
        <v>2.44140625</v>
      </c>
      <c r="M128" s="10">
        <f t="shared" si="23"/>
        <v>2.44140625</v>
      </c>
      <c r="N128" s="10">
        <f>IF(B128&gt;SUM(D$9:F$9),$B$5,IF(B128&lt;D$9,IF(Control!I$14=1,E128,O128),IF(Control!K$14=1,E128,O128)))</f>
        <v>0.08</v>
      </c>
      <c r="O128" s="210">
        <f t="shared" si="27"/>
        <v>0.08</v>
      </c>
      <c r="P128" s="210">
        <f t="shared" si="28"/>
        <v>2.44140625</v>
      </c>
      <c r="Q128" s="210">
        <f t="shared" si="29"/>
        <v>0</v>
      </c>
      <c r="R128" s="210">
        <f t="shared" si="30"/>
        <v>0.1220703125</v>
      </c>
      <c r="S128">
        <f t="shared" si="31"/>
        <v>2.4575999999999841E-2</v>
      </c>
      <c r="T128" s="12">
        <f t="shared" si="32"/>
        <v>87.882239999999854</v>
      </c>
    </row>
    <row r="129" spans="1:20">
      <c r="A129" s="1">
        <v>113</v>
      </c>
      <c r="B129" s="10">
        <f t="shared" si="33"/>
        <v>6.7799999999999851</v>
      </c>
      <c r="C129" s="10">
        <f t="shared" si="36"/>
        <v>4.4186879999999924</v>
      </c>
      <c r="D129" s="10">
        <f t="shared" si="24"/>
        <v>2.44140625</v>
      </c>
      <c r="E129" s="10">
        <f t="shared" si="19"/>
        <v>0.08</v>
      </c>
      <c r="F129" s="10">
        <f t="shared" si="20"/>
        <v>0.1220703125</v>
      </c>
      <c r="G129" s="195" t="e">
        <f t="shared" si="25"/>
        <v>#DIV/0!</v>
      </c>
      <c r="H129" s="195" t="e">
        <f t="shared" si="34"/>
        <v>#DIV/0!</v>
      </c>
      <c r="I129" s="126">
        <f t="shared" si="26"/>
        <v>0</v>
      </c>
      <c r="J129" s="9">
        <f t="shared" si="21"/>
        <v>88.373759999999848</v>
      </c>
      <c r="K129" s="9">
        <f t="shared" si="35"/>
        <v>6.7533237440710643</v>
      </c>
      <c r="L129" s="12">
        <f t="shared" si="22"/>
        <v>2.44140625</v>
      </c>
      <c r="M129" s="10">
        <f t="shared" si="23"/>
        <v>2.44140625</v>
      </c>
      <c r="N129" s="10">
        <f>IF(B129&gt;SUM(D$9:F$9),$B$5,IF(B129&lt;D$9,IF(Control!I$14=1,E129,O129),IF(Control!K$14=1,E129,O129)))</f>
        <v>0.08</v>
      </c>
      <c r="O129" s="210">
        <f t="shared" si="27"/>
        <v>0.08</v>
      </c>
      <c r="P129" s="210">
        <f t="shared" si="28"/>
        <v>2.44140625</v>
      </c>
      <c r="Q129" s="210">
        <f t="shared" si="29"/>
        <v>0</v>
      </c>
      <c r="R129" s="210">
        <f t="shared" si="30"/>
        <v>0.1220703125</v>
      </c>
      <c r="S129">
        <f t="shared" si="31"/>
        <v>2.4575999999999841E-2</v>
      </c>
      <c r="T129" s="12">
        <f t="shared" si="32"/>
        <v>88.373759999999848</v>
      </c>
    </row>
    <row r="130" spans="1:20">
      <c r="A130" s="1">
        <v>114</v>
      </c>
      <c r="B130" s="10">
        <f t="shared" si="33"/>
        <v>6.8399999999999848</v>
      </c>
      <c r="C130" s="10">
        <f t="shared" si="36"/>
        <v>4.4432639999999921</v>
      </c>
      <c r="D130" s="10">
        <f t="shared" si="24"/>
        <v>2.44140625</v>
      </c>
      <c r="E130" s="10">
        <f t="shared" si="19"/>
        <v>0.08</v>
      </c>
      <c r="F130" s="10">
        <f t="shared" si="20"/>
        <v>0.1220703125</v>
      </c>
      <c r="G130" s="195" t="e">
        <f t="shared" si="25"/>
        <v>#DIV/0!</v>
      </c>
      <c r="H130" s="195" t="e">
        <f t="shared" si="34"/>
        <v>#DIV/0!</v>
      </c>
      <c r="I130" s="126">
        <f t="shared" si="26"/>
        <v>0</v>
      </c>
      <c r="J130" s="9">
        <f t="shared" si="21"/>
        <v>88.865279999999842</v>
      </c>
      <c r="K130" s="9">
        <f t="shared" si="35"/>
        <v>6.8133237440710639</v>
      </c>
      <c r="L130" s="12">
        <f t="shared" si="22"/>
        <v>2.44140625</v>
      </c>
      <c r="M130" s="10">
        <f t="shared" si="23"/>
        <v>2.44140625</v>
      </c>
      <c r="N130" s="10">
        <f>IF(B130&gt;SUM(D$9:F$9),$B$5,IF(B130&lt;D$9,IF(Control!I$14=1,E130,O130),IF(Control!K$14=1,E130,O130)))</f>
        <v>0.08</v>
      </c>
      <c r="O130" s="210">
        <f t="shared" si="27"/>
        <v>0.08</v>
      </c>
      <c r="P130" s="210">
        <f t="shared" si="28"/>
        <v>2.44140625</v>
      </c>
      <c r="Q130" s="210">
        <f t="shared" si="29"/>
        <v>0</v>
      </c>
      <c r="R130" s="210">
        <f t="shared" si="30"/>
        <v>0.1220703125</v>
      </c>
      <c r="S130">
        <f t="shared" si="31"/>
        <v>2.4575999999999841E-2</v>
      </c>
      <c r="T130" s="12">
        <f t="shared" si="32"/>
        <v>88.865279999999842</v>
      </c>
    </row>
    <row r="131" spans="1:20">
      <c r="A131" s="1">
        <v>115</v>
      </c>
      <c r="B131" s="10">
        <f t="shared" si="33"/>
        <v>6.8999999999999844</v>
      </c>
      <c r="C131" s="10">
        <f t="shared" si="36"/>
        <v>4.4678399999999918</v>
      </c>
      <c r="D131" s="10">
        <f t="shared" si="24"/>
        <v>2.44140625</v>
      </c>
      <c r="E131" s="10">
        <f t="shared" si="19"/>
        <v>0.08</v>
      </c>
      <c r="F131" s="10">
        <f t="shared" si="20"/>
        <v>0.1220703125</v>
      </c>
      <c r="G131" s="195" t="e">
        <f t="shared" si="25"/>
        <v>#DIV/0!</v>
      </c>
      <c r="H131" s="195" t="e">
        <f t="shared" si="34"/>
        <v>#DIV/0!</v>
      </c>
      <c r="I131" s="126">
        <f t="shared" si="26"/>
        <v>0</v>
      </c>
      <c r="J131" s="9">
        <f t="shared" si="21"/>
        <v>89.356799999999836</v>
      </c>
      <c r="K131" s="9">
        <f t="shared" si="35"/>
        <v>6.8733237440710635</v>
      </c>
      <c r="L131" s="12">
        <f t="shared" si="22"/>
        <v>2.44140625</v>
      </c>
      <c r="M131" s="10">
        <f t="shared" si="23"/>
        <v>2.44140625</v>
      </c>
      <c r="N131" s="10">
        <f>IF(B131&gt;SUM(D$9:F$9),$B$5,IF(B131&lt;D$9,IF(Control!I$14=1,E131,O131),IF(Control!K$14=1,E131,O131)))</f>
        <v>0.08</v>
      </c>
      <c r="O131" s="210">
        <f t="shared" si="27"/>
        <v>0.08</v>
      </c>
      <c r="P131" s="210">
        <f t="shared" si="28"/>
        <v>2.44140625</v>
      </c>
      <c r="Q131" s="210">
        <f t="shared" si="29"/>
        <v>0</v>
      </c>
      <c r="R131" s="210">
        <f t="shared" si="30"/>
        <v>0.1220703125</v>
      </c>
      <c r="S131">
        <f t="shared" si="31"/>
        <v>2.4575999999999841E-2</v>
      </c>
      <c r="T131" s="12">
        <f t="shared" si="32"/>
        <v>89.356799999999836</v>
      </c>
    </row>
    <row r="132" spans="1:20">
      <c r="A132" s="1">
        <v>116</v>
      </c>
      <c r="B132" s="10">
        <f t="shared" si="33"/>
        <v>6.959999999999984</v>
      </c>
      <c r="C132" s="10">
        <f t="shared" si="36"/>
        <v>4.4924159999999915</v>
      </c>
      <c r="D132" s="10">
        <f t="shared" si="24"/>
        <v>2.44140625</v>
      </c>
      <c r="E132" s="10">
        <f t="shared" si="19"/>
        <v>0.08</v>
      </c>
      <c r="F132" s="10">
        <f t="shared" si="20"/>
        <v>0.1220703125</v>
      </c>
      <c r="G132" s="195" t="e">
        <f t="shared" si="25"/>
        <v>#DIV/0!</v>
      </c>
      <c r="H132" s="195" t="e">
        <f t="shared" si="34"/>
        <v>#DIV/0!</v>
      </c>
      <c r="I132" s="126">
        <f t="shared" si="26"/>
        <v>0</v>
      </c>
      <c r="J132" s="9">
        <f t="shared" si="21"/>
        <v>89.848319999999831</v>
      </c>
      <c r="K132" s="9">
        <f t="shared" si="35"/>
        <v>6.9333237440710631</v>
      </c>
      <c r="L132" s="12">
        <f t="shared" si="22"/>
        <v>2.44140625</v>
      </c>
      <c r="M132" s="10">
        <f t="shared" si="23"/>
        <v>2.44140625</v>
      </c>
      <c r="N132" s="10">
        <f>IF(B132&gt;SUM(D$9:F$9),$B$5,IF(B132&lt;D$9,IF(Control!I$14=1,E132,O132),IF(Control!K$14=1,E132,O132)))</f>
        <v>0.08</v>
      </c>
      <c r="O132" s="210">
        <f t="shared" si="27"/>
        <v>0.08</v>
      </c>
      <c r="P132" s="210">
        <f t="shared" si="28"/>
        <v>2.44140625</v>
      </c>
      <c r="Q132" s="210">
        <f t="shared" si="29"/>
        <v>0</v>
      </c>
      <c r="R132" s="210">
        <f t="shared" si="30"/>
        <v>0.1220703125</v>
      </c>
      <c r="S132">
        <f t="shared" si="31"/>
        <v>2.4575999999999841E-2</v>
      </c>
      <c r="T132" s="12">
        <f t="shared" si="32"/>
        <v>89.848319999999831</v>
      </c>
    </row>
    <row r="133" spans="1:20">
      <c r="A133" s="1">
        <v>117</v>
      </c>
      <c r="B133" s="10">
        <f t="shared" si="33"/>
        <v>7.0199999999999836</v>
      </c>
      <c r="C133" s="10">
        <f t="shared" si="36"/>
        <v>4.5169919999999912</v>
      </c>
      <c r="D133" s="10">
        <f t="shared" si="24"/>
        <v>2.44140625</v>
      </c>
      <c r="E133" s="10">
        <f t="shared" si="19"/>
        <v>0.08</v>
      </c>
      <c r="F133" s="10">
        <f t="shared" si="20"/>
        <v>0.1220703125</v>
      </c>
      <c r="G133" s="195" t="e">
        <f t="shared" si="25"/>
        <v>#DIV/0!</v>
      </c>
      <c r="H133" s="195" t="e">
        <f t="shared" si="34"/>
        <v>#DIV/0!</v>
      </c>
      <c r="I133" s="126">
        <f t="shared" si="26"/>
        <v>0</v>
      </c>
      <c r="J133" s="9">
        <f t="shared" si="21"/>
        <v>90.339839999999825</v>
      </c>
      <c r="K133" s="9">
        <f t="shared" si="35"/>
        <v>6.9933237440710627</v>
      </c>
      <c r="L133" s="12">
        <f t="shared" si="22"/>
        <v>2.44140625</v>
      </c>
      <c r="M133" s="10">
        <f t="shared" si="23"/>
        <v>2.44140625</v>
      </c>
      <c r="N133" s="10">
        <f>IF(B133&gt;SUM(D$9:F$9),$B$5,IF(B133&lt;D$9,IF(Control!I$14=1,E133,O133),IF(Control!K$14=1,E133,O133)))</f>
        <v>0.08</v>
      </c>
      <c r="O133" s="210">
        <f t="shared" si="27"/>
        <v>0.08</v>
      </c>
      <c r="P133" s="210">
        <f t="shared" si="28"/>
        <v>2.44140625</v>
      </c>
      <c r="Q133" s="210">
        <f t="shared" si="29"/>
        <v>0</v>
      </c>
      <c r="R133" s="210">
        <f t="shared" si="30"/>
        <v>0.1220703125</v>
      </c>
      <c r="S133">
        <f t="shared" si="31"/>
        <v>2.4575999999999841E-2</v>
      </c>
      <c r="T133" s="12">
        <f t="shared" si="32"/>
        <v>90.339839999999825</v>
      </c>
    </row>
    <row r="134" spans="1:20">
      <c r="A134" s="1">
        <v>118</v>
      </c>
      <c r="B134" s="10">
        <f t="shared" si="33"/>
        <v>7.0799999999999832</v>
      </c>
      <c r="C134" s="10">
        <f t="shared" si="36"/>
        <v>4.5415679999999909</v>
      </c>
      <c r="D134" s="10">
        <f t="shared" si="24"/>
        <v>2.44140625</v>
      </c>
      <c r="E134" s="10">
        <f t="shared" si="19"/>
        <v>0.08</v>
      </c>
      <c r="F134" s="10">
        <f t="shared" si="20"/>
        <v>0.1220703125</v>
      </c>
      <c r="G134" s="195" t="e">
        <f t="shared" si="25"/>
        <v>#DIV/0!</v>
      </c>
      <c r="H134" s="195" t="e">
        <f t="shared" si="34"/>
        <v>#DIV/0!</v>
      </c>
      <c r="I134" s="126">
        <f t="shared" si="26"/>
        <v>0</v>
      </c>
      <c r="J134" s="9">
        <f t="shared" si="21"/>
        <v>90.831359999999819</v>
      </c>
      <c r="K134" s="9">
        <f t="shared" si="35"/>
        <v>7.0533237440710623</v>
      </c>
      <c r="L134" s="12">
        <f t="shared" si="22"/>
        <v>2.44140625</v>
      </c>
      <c r="M134" s="10">
        <f t="shared" si="23"/>
        <v>2.44140625</v>
      </c>
      <c r="N134" s="10">
        <f>IF(B134&gt;SUM(D$9:F$9),$B$5,IF(B134&lt;D$9,IF(Control!I$14=1,E134,O134),IF(Control!K$14=1,E134,O134)))</f>
        <v>0.08</v>
      </c>
      <c r="O134" s="210">
        <f t="shared" si="27"/>
        <v>0.08</v>
      </c>
      <c r="P134" s="210">
        <f t="shared" si="28"/>
        <v>2.44140625</v>
      </c>
      <c r="Q134" s="210">
        <f t="shared" si="29"/>
        <v>0</v>
      </c>
      <c r="R134" s="210">
        <f t="shared" si="30"/>
        <v>0.1220703125</v>
      </c>
      <c r="S134">
        <f t="shared" si="31"/>
        <v>2.4575999999999841E-2</v>
      </c>
      <c r="T134" s="12">
        <f t="shared" si="32"/>
        <v>90.831359999999819</v>
      </c>
    </row>
    <row r="135" spans="1:20">
      <c r="A135" s="1">
        <v>119</v>
      </c>
      <c r="B135" s="10">
        <f t="shared" si="33"/>
        <v>7.1399999999999828</v>
      </c>
      <c r="C135" s="10">
        <f t="shared" si="36"/>
        <v>4.5661439999999907</v>
      </c>
      <c r="D135" s="10">
        <f t="shared" si="24"/>
        <v>2.44140625</v>
      </c>
      <c r="E135" s="10">
        <f t="shared" si="19"/>
        <v>0.08</v>
      </c>
      <c r="F135" s="10">
        <f t="shared" si="20"/>
        <v>0.1220703125</v>
      </c>
      <c r="G135" s="195" t="e">
        <f t="shared" si="25"/>
        <v>#DIV/0!</v>
      </c>
      <c r="H135" s="195" t="e">
        <f t="shared" si="34"/>
        <v>#DIV/0!</v>
      </c>
      <c r="I135" s="126">
        <f t="shared" si="26"/>
        <v>0</v>
      </c>
      <c r="J135" s="9">
        <f t="shared" si="21"/>
        <v>91.322879999999813</v>
      </c>
      <c r="K135" s="9">
        <f t="shared" si="35"/>
        <v>7.1133237440710619</v>
      </c>
      <c r="L135" s="12">
        <f t="shared" si="22"/>
        <v>2.44140625</v>
      </c>
      <c r="M135" s="10">
        <f t="shared" si="23"/>
        <v>2.44140625</v>
      </c>
      <c r="N135" s="10">
        <f>IF(B135&gt;SUM(D$9:F$9),$B$5,IF(B135&lt;D$9,IF(Control!I$14=1,E135,O135),IF(Control!K$14=1,E135,O135)))</f>
        <v>0.08</v>
      </c>
      <c r="O135" s="210">
        <f t="shared" si="27"/>
        <v>0.08</v>
      </c>
      <c r="P135" s="210">
        <f t="shared" si="28"/>
        <v>2.44140625</v>
      </c>
      <c r="Q135" s="210">
        <f t="shared" si="29"/>
        <v>0</v>
      </c>
      <c r="R135" s="210">
        <f t="shared" si="30"/>
        <v>0.1220703125</v>
      </c>
      <c r="S135">
        <f t="shared" si="31"/>
        <v>2.4575999999999841E-2</v>
      </c>
      <c r="T135" s="12">
        <f t="shared" si="32"/>
        <v>91.322879999999813</v>
      </c>
    </row>
    <row r="136" spans="1:20">
      <c r="A136" s="1">
        <v>120</v>
      </c>
      <c r="B136" s="10">
        <f t="shared" si="33"/>
        <v>7.1999999999999824</v>
      </c>
      <c r="C136" s="10">
        <f t="shared" si="36"/>
        <v>4.5907199999999904</v>
      </c>
      <c r="D136" s="10">
        <f t="shared" si="24"/>
        <v>2.44140625</v>
      </c>
      <c r="E136" s="10">
        <f t="shared" si="19"/>
        <v>0.08</v>
      </c>
      <c r="F136" s="10">
        <f t="shared" si="20"/>
        <v>0.1220703125</v>
      </c>
      <c r="G136" s="195" t="e">
        <f t="shared" si="25"/>
        <v>#DIV/0!</v>
      </c>
      <c r="H136" s="195" t="e">
        <f t="shared" si="34"/>
        <v>#DIV/0!</v>
      </c>
      <c r="I136" s="126">
        <f t="shared" si="26"/>
        <v>0</v>
      </c>
      <c r="J136" s="9">
        <f t="shared" si="21"/>
        <v>91.814399999999807</v>
      </c>
      <c r="K136" s="9">
        <f t="shared" si="35"/>
        <v>7.1733237440710615</v>
      </c>
      <c r="L136" s="12">
        <f t="shared" si="22"/>
        <v>2.44140625</v>
      </c>
      <c r="M136" s="10">
        <f t="shared" si="23"/>
        <v>2.44140625</v>
      </c>
      <c r="N136" s="10">
        <f>IF(B136&gt;SUM(D$9:F$9),$B$5,IF(B136&lt;D$9,IF(Control!I$14=1,E136,O136),IF(Control!K$14=1,E136,O136)))</f>
        <v>0.08</v>
      </c>
      <c r="O136" s="210">
        <f t="shared" si="27"/>
        <v>0.08</v>
      </c>
      <c r="P136" s="210">
        <f t="shared" si="28"/>
        <v>2.44140625</v>
      </c>
      <c r="Q136" s="210">
        <f t="shared" si="29"/>
        <v>0</v>
      </c>
      <c r="R136" s="210">
        <f t="shared" si="30"/>
        <v>0.1220703125</v>
      </c>
      <c r="S136">
        <f t="shared" si="31"/>
        <v>2.4575999999999841E-2</v>
      </c>
      <c r="T136" s="12">
        <f t="shared" si="32"/>
        <v>91.814399999999807</v>
      </c>
    </row>
    <row r="137" spans="1:20">
      <c r="A137" s="1">
        <v>121</v>
      </c>
      <c r="B137" s="10">
        <f t="shared" si="33"/>
        <v>7.259999999999982</v>
      </c>
      <c r="C137" s="10">
        <f t="shared" si="36"/>
        <v>4.6152959999999901</v>
      </c>
      <c r="D137" s="10">
        <f t="shared" si="24"/>
        <v>2.44140625</v>
      </c>
      <c r="E137" s="10">
        <f t="shared" si="19"/>
        <v>0.08</v>
      </c>
      <c r="F137" s="10">
        <f t="shared" si="20"/>
        <v>0.1220703125</v>
      </c>
      <c r="G137" s="195" t="e">
        <f t="shared" si="25"/>
        <v>#DIV/0!</v>
      </c>
      <c r="H137" s="195" t="e">
        <f t="shared" si="34"/>
        <v>#DIV/0!</v>
      </c>
      <c r="I137" s="126">
        <f t="shared" si="26"/>
        <v>0</v>
      </c>
      <c r="J137" s="9">
        <f t="shared" si="21"/>
        <v>92.305919999999801</v>
      </c>
      <c r="K137" s="9">
        <f t="shared" si="35"/>
        <v>7.2333237440710612</v>
      </c>
      <c r="L137" s="12">
        <f t="shared" si="22"/>
        <v>2.44140625</v>
      </c>
      <c r="M137" s="10">
        <f t="shared" si="23"/>
        <v>2.44140625</v>
      </c>
      <c r="N137" s="10">
        <f>IF(B137&gt;SUM(D$9:F$9),$B$5,IF(B137&lt;D$9,IF(Control!I$14=1,E137,O137),IF(Control!K$14=1,E137,O137)))</f>
        <v>0.08</v>
      </c>
      <c r="O137" s="210">
        <f t="shared" si="27"/>
        <v>0.08</v>
      </c>
      <c r="P137" s="210">
        <f t="shared" si="28"/>
        <v>2.44140625</v>
      </c>
      <c r="Q137" s="210">
        <f t="shared" si="29"/>
        <v>0</v>
      </c>
      <c r="R137" s="210">
        <f t="shared" si="30"/>
        <v>0.1220703125</v>
      </c>
      <c r="S137">
        <f t="shared" si="31"/>
        <v>2.4575999999999841E-2</v>
      </c>
      <c r="T137" s="12">
        <f t="shared" si="32"/>
        <v>92.305919999999801</v>
      </c>
    </row>
    <row r="138" spans="1:20">
      <c r="A138" s="1">
        <v>122</v>
      </c>
      <c r="B138" s="10">
        <f t="shared" si="33"/>
        <v>7.3199999999999816</v>
      </c>
      <c r="C138" s="10">
        <f t="shared" si="36"/>
        <v>4.6398719999999898</v>
      </c>
      <c r="D138" s="10">
        <f t="shared" si="24"/>
        <v>2.44140625</v>
      </c>
      <c r="E138" s="10">
        <f t="shared" si="19"/>
        <v>0.08</v>
      </c>
      <c r="F138" s="10">
        <f t="shared" si="20"/>
        <v>0.1220703125</v>
      </c>
      <c r="G138" s="195" t="e">
        <f t="shared" si="25"/>
        <v>#DIV/0!</v>
      </c>
      <c r="H138" s="195" t="e">
        <f t="shared" si="34"/>
        <v>#DIV/0!</v>
      </c>
      <c r="I138" s="126">
        <f t="shared" si="26"/>
        <v>0</v>
      </c>
      <c r="J138" s="9">
        <f t="shared" si="21"/>
        <v>92.797439999999796</v>
      </c>
      <c r="K138" s="9">
        <f t="shared" si="35"/>
        <v>7.2933237440710608</v>
      </c>
      <c r="L138" s="12">
        <f t="shared" si="22"/>
        <v>2.44140625</v>
      </c>
      <c r="M138" s="10">
        <f t="shared" si="23"/>
        <v>2.44140625</v>
      </c>
      <c r="N138" s="10">
        <f>IF(B138&gt;SUM(D$9:F$9),$B$5,IF(B138&lt;D$9,IF(Control!I$14=1,E138,O138),IF(Control!K$14=1,E138,O138)))</f>
        <v>0.08</v>
      </c>
      <c r="O138" s="210">
        <f t="shared" si="27"/>
        <v>0.08</v>
      </c>
      <c r="P138" s="210">
        <f t="shared" si="28"/>
        <v>2.44140625</v>
      </c>
      <c r="Q138" s="210">
        <f t="shared" si="29"/>
        <v>0</v>
      </c>
      <c r="R138" s="210">
        <f t="shared" si="30"/>
        <v>0.1220703125</v>
      </c>
      <c r="S138">
        <f t="shared" si="31"/>
        <v>2.4575999999999841E-2</v>
      </c>
      <c r="T138" s="12">
        <f t="shared" si="32"/>
        <v>92.797439999999796</v>
      </c>
    </row>
    <row r="139" spans="1:20">
      <c r="A139" s="1">
        <v>123</v>
      </c>
      <c r="B139" s="10">
        <f t="shared" si="33"/>
        <v>7.3799999999999812</v>
      </c>
      <c r="C139" s="10">
        <f t="shared" si="36"/>
        <v>4.6644479999999895</v>
      </c>
      <c r="D139" s="10">
        <f t="shared" si="24"/>
        <v>2.44140625</v>
      </c>
      <c r="E139" s="10">
        <f t="shared" si="19"/>
        <v>0.08</v>
      </c>
      <c r="F139" s="10">
        <f t="shared" si="20"/>
        <v>0.1220703125</v>
      </c>
      <c r="G139" s="195" t="e">
        <f t="shared" si="25"/>
        <v>#DIV/0!</v>
      </c>
      <c r="H139" s="195" t="e">
        <f t="shared" si="34"/>
        <v>#DIV/0!</v>
      </c>
      <c r="I139" s="126">
        <f t="shared" si="26"/>
        <v>0</v>
      </c>
      <c r="J139" s="9">
        <f t="shared" si="21"/>
        <v>93.28895999999979</v>
      </c>
      <c r="K139" s="9">
        <f t="shared" si="35"/>
        <v>7.3533237440710604</v>
      </c>
      <c r="L139" s="12">
        <f t="shared" si="22"/>
        <v>2.44140625</v>
      </c>
      <c r="M139" s="10">
        <f t="shared" si="23"/>
        <v>2.44140625</v>
      </c>
      <c r="N139" s="10">
        <f>IF(B139&gt;SUM(D$9:F$9),$B$5,IF(B139&lt;D$9,IF(Control!I$14=1,E139,O139),IF(Control!K$14=1,E139,O139)))</f>
        <v>0.08</v>
      </c>
      <c r="O139" s="210">
        <f t="shared" si="27"/>
        <v>0.08</v>
      </c>
      <c r="P139" s="210">
        <f t="shared" si="28"/>
        <v>2.44140625</v>
      </c>
      <c r="Q139" s="210">
        <f t="shared" si="29"/>
        <v>0</v>
      </c>
      <c r="R139" s="210">
        <f t="shared" si="30"/>
        <v>0.1220703125</v>
      </c>
      <c r="S139">
        <f t="shared" si="31"/>
        <v>2.4575999999999841E-2</v>
      </c>
      <c r="T139" s="12">
        <f t="shared" si="32"/>
        <v>93.28895999999979</v>
      </c>
    </row>
    <row r="140" spans="1:20">
      <c r="A140" s="1">
        <v>124</v>
      </c>
      <c r="B140" s="10">
        <f t="shared" si="33"/>
        <v>7.4399999999999809</v>
      </c>
      <c r="C140" s="10">
        <f t="shared" si="36"/>
        <v>4.6890239999999892</v>
      </c>
      <c r="D140" s="10">
        <f t="shared" si="24"/>
        <v>2.44140625</v>
      </c>
      <c r="E140" s="10">
        <f t="shared" si="19"/>
        <v>0.08</v>
      </c>
      <c r="F140" s="10">
        <f t="shared" si="20"/>
        <v>0.1220703125</v>
      </c>
      <c r="G140" s="195" t="e">
        <f t="shared" si="25"/>
        <v>#DIV/0!</v>
      </c>
      <c r="H140" s="195" t="e">
        <f t="shared" si="34"/>
        <v>#DIV/0!</v>
      </c>
      <c r="I140" s="126">
        <f t="shared" si="26"/>
        <v>0</v>
      </c>
      <c r="J140" s="9">
        <f t="shared" si="21"/>
        <v>93.780479999999784</v>
      </c>
      <c r="K140" s="9">
        <f t="shared" si="35"/>
        <v>7.41332374407106</v>
      </c>
      <c r="L140" s="12">
        <f t="shared" si="22"/>
        <v>2.44140625</v>
      </c>
      <c r="M140" s="10">
        <f t="shared" si="23"/>
        <v>2.44140625</v>
      </c>
      <c r="N140" s="10">
        <f>IF(B140&gt;SUM(D$9:F$9),$B$5,IF(B140&lt;D$9,IF(Control!I$14=1,E140,O140),IF(Control!K$14=1,E140,O140)))</f>
        <v>0.08</v>
      </c>
      <c r="O140" s="210">
        <f t="shared" si="27"/>
        <v>0.08</v>
      </c>
      <c r="P140" s="210">
        <f t="shared" si="28"/>
        <v>2.44140625</v>
      </c>
      <c r="Q140" s="210">
        <f t="shared" si="29"/>
        <v>0</v>
      </c>
      <c r="R140" s="210">
        <f t="shared" si="30"/>
        <v>0.1220703125</v>
      </c>
      <c r="S140">
        <f t="shared" si="31"/>
        <v>2.4575999999999841E-2</v>
      </c>
      <c r="T140" s="12">
        <f t="shared" si="32"/>
        <v>93.780479999999784</v>
      </c>
    </row>
    <row r="141" spans="1:20">
      <c r="A141" s="1">
        <v>125</v>
      </c>
      <c r="B141" s="10">
        <f t="shared" si="33"/>
        <v>7.4999999999999805</v>
      </c>
      <c r="C141" s="10">
        <f t="shared" si="36"/>
        <v>4.7135999999999889</v>
      </c>
      <c r="D141" s="10">
        <f t="shared" si="24"/>
        <v>2.44140625</v>
      </c>
      <c r="E141" s="10">
        <f t="shared" si="19"/>
        <v>0.08</v>
      </c>
      <c r="F141" s="10">
        <f t="shared" si="20"/>
        <v>0.1220703125</v>
      </c>
      <c r="G141" s="195" t="e">
        <f t="shared" si="25"/>
        <v>#DIV/0!</v>
      </c>
      <c r="H141" s="195" t="e">
        <f t="shared" si="34"/>
        <v>#DIV/0!</v>
      </c>
      <c r="I141" s="126">
        <f t="shared" si="26"/>
        <v>0</v>
      </c>
      <c r="J141" s="9">
        <f t="shared" si="21"/>
        <v>94.271999999999778</v>
      </c>
      <c r="K141" s="9">
        <f t="shared" si="35"/>
        <v>7.4733237440710596</v>
      </c>
      <c r="L141" s="12">
        <f t="shared" si="22"/>
        <v>2.44140625</v>
      </c>
      <c r="M141" s="10">
        <f t="shared" si="23"/>
        <v>2.44140625</v>
      </c>
      <c r="N141" s="10">
        <f>IF(B141&gt;SUM(D$9:F$9),$B$5,IF(B141&lt;D$9,IF(Control!I$14=1,E141,O141),IF(Control!K$14=1,E141,O141)))</f>
        <v>0.08</v>
      </c>
      <c r="O141" s="210">
        <f t="shared" si="27"/>
        <v>0.08</v>
      </c>
      <c r="P141" s="210">
        <f t="shared" si="28"/>
        <v>2.44140625</v>
      </c>
      <c r="Q141" s="210">
        <f t="shared" si="29"/>
        <v>0</v>
      </c>
      <c r="R141" s="210">
        <f t="shared" si="30"/>
        <v>0.1220703125</v>
      </c>
      <c r="S141">
        <f t="shared" si="31"/>
        <v>2.4575999999999841E-2</v>
      </c>
      <c r="T141" s="12">
        <f t="shared" si="32"/>
        <v>94.271999999999778</v>
      </c>
    </row>
    <row r="142" spans="1:20">
      <c r="A142" s="1">
        <v>126</v>
      </c>
      <c r="B142" s="10">
        <f t="shared" si="33"/>
        <v>7.5599999999999801</v>
      </c>
      <c r="C142" s="10">
        <f t="shared" si="36"/>
        <v>4.7381759999999886</v>
      </c>
      <c r="D142" s="10">
        <f t="shared" si="24"/>
        <v>2.44140625</v>
      </c>
      <c r="E142" s="10">
        <f t="shared" si="19"/>
        <v>0.08</v>
      </c>
      <c r="F142" s="10">
        <f t="shared" si="20"/>
        <v>0.1220703125</v>
      </c>
      <c r="G142" s="195" t="e">
        <f t="shared" si="25"/>
        <v>#DIV/0!</v>
      </c>
      <c r="H142" s="195" t="e">
        <f t="shared" si="34"/>
        <v>#DIV/0!</v>
      </c>
      <c r="I142" s="126">
        <f t="shared" si="26"/>
        <v>0</v>
      </c>
      <c r="J142" s="9">
        <f t="shared" si="21"/>
        <v>94.763519999999772</v>
      </c>
      <c r="K142" s="9">
        <f t="shared" si="35"/>
        <v>7.5333237440710592</v>
      </c>
      <c r="L142" s="12">
        <f t="shared" si="22"/>
        <v>2.44140625</v>
      </c>
      <c r="M142" s="10">
        <f t="shared" si="23"/>
        <v>2.44140625</v>
      </c>
      <c r="N142" s="10">
        <f>IF(B142&gt;SUM(D$9:F$9),$B$5,IF(B142&lt;D$9,IF(Control!I$14=1,E142,O142),IF(Control!K$14=1,E142,O142)))</f>
        <v>0.08</v>
      </c>
      <c r="O142" s="210">
        <f t="shared" si="27"/>
        <v>0.08</v>
      </c>
      <c r="P142" s="210">
        <f t="shared" si="28"/>
        <v>2.44140625</v>
      </c>
      <c r="Q142" s="210">
        <f t="shared" si="29"/>
        <v>0</v>
      </c>
      <c r="R142" s="210">
        <f t="shared" si="30"/>
        <v>0.1220703125</v>
      </c>
      <c r="S142">
        <f t="shared" si="31"/>
        <v>2.4575999999999841E-2</v>
      </c>
      <c r="T142" s="12">
        <f t="shared" si="32"/>
        <v>94.763519999999772</v>
      </c>
    </row>
    <row r="143" spans="1:20">
      <c r="A143" s="1">
        <v>127</v>
      </c>
      <c r="B143" s="10">
        <f t="shared" si="33"/>
        <v>7.6199999999999797</v>
      </c>
      <c r="C143" s="10">
        <f t="shared" si="36"/>
        <v>4.7627519999999883</v>
      </c>
      <c r="D143" s="10">
        <f t="shared" si="24"/>
        <v>2.44140625</v>
      </c>
      <c r="E143" s="10">
        <f t="shared" si="19"/>
        <v>0.08</v>
      </c>
      <c r="F143" s="10">
        <f t="shared" si="20"/>
        <v>0.1220703125</v>
      </c>
      <c r="G143" s="195" t="e">
        <f t="shared" si="25"/>
        <v>#DIV/0!</v>
      </c>
      <c r="H143" s="195" t="e">
        <f t="shared" si="34"/>
        <v>#DIV/0!</v>
      </c>
      <c r="I143" s="126">
        <f t="shared" si="26"/>
        <v>0</v>
      </c>
      <c r="J143" s="9">
        <f t="shared" si="21"/>
        <v>95.255039999999767</v>
      </c>
      <c r="K143" s="9">
        <f t="shared" si="35"/>
        <v>7.5933237440710588</v>
      </c>
      <c r="L143" s="12">
        <f t="shared" si="22"/>
        <v>2.44140625</v>
      </c>
      <c r="M143" s="10">
        <f t="shared" si="23"/>
        <v>2.44140625</v>
      </c>
      <c r="N143" s="10">
        <f>IF(B143&gt;SUM(D$9:F$9),$B$5,IF(B143&lt;D$9,IF(Control!I$14=1,E143,O143),IF(Control!K$14=1,E143,O143)))</f>
        <v>0.08</v>
      </c>
      <c r="O143" s="210">
        <f t="shared" si="27"/>
        <v>0.08</v>
      </c>
      <c r="P143" s="210">
        <f t="shared" si="28"/>
        <v>2.44140625</v>
      </c>
      <c r="Q143" s="210">
        <f t="shared" si="29"/>
        <v>0</v>
      </c>
      <c r="R143" s="210">
        <f t="shared" si="30"/>
        <v>0.1220703125</v>
      </c>
      <c r="S143">
        <f t="shared" si="31"/>
        <v>2.4575999999999841E-2</v>
      </c>
      <c r="T143" s="12">
        <f t="shared" si="32"/>
        <v>95.255039999999767</v>
      </c>
    </row>
    <row r="144" spans="1:20">
      <c r="A144" s="1">
        <v>128</v>
      </c>
      <c r="B144" s="10">
        <f t="shared" si="33"/>
        <v>7.6799999999999793</v>
      </c>
      <c r="C144" s="10">
        <f t="shared" si="36"/>
        <v>4.787327999999988</v>
      </c>
      <c r="D144" s="10">
        <f t="shared" si="24"/>
        <v>2.44140625</v>
      </c>
      <c r="E144" s="10">
        <f t="shared" ref="E144:E207" si="37">SQRT($B$5*$B$5/D144)</f>
        <v>0.08</v>
      </c>
      <c r="F144" s="10">
        <f t="shared" ref="F144:F207" si="38">D144*$H$1</f>
        <v>0.1220703125</v>
      </c>
      <c r="G144" s="195" t="e">
        <f t="shared" si="25"/>
        <v>#DIV/0!</v>
      </c>
      <c r="H144" s="195" t="e">
        <f t="shared" si="34"/>
        <v>#DIV/0!</v>
      </c>
      <c r="I144" s="126">
        <f t="shared" si="26"/>
        <v>0</v>
      </c>
      <c r="J144" s="9">
        <f t="shared" ref="J144:J207" si="39">IF(B144&gt;SUM(D$9:F$9),1,IF(B144&lt;D$9,$D$9/(3*$H$1*($C$10-1))*(1/D144^1.5-1),IF(B144&lt;SUM(D$9:E$9),J143+$C$14/((1/C$10)^2*$H$1),($L$11+$L$12+$L$13)-$F$9/(3*$H$1*($C$10-1))*(1/D144^1.5-1))))</f>
        <v>95.746559999999761</v>
      </c>
      <c r="K144" s="9">
        <f t="shared" si="35"/>
        <v>7.6533237440710584</v>
      </c>
      <c r="L144" s="12">
        <f t="shared" ref="L144:L207" si="40">IF(B144&gt;SUM(D$9:F$9),1,IF(B144&lt;D$9,($L$11/((C$10^3-1)*J144+$L$11))^(2/3),IF(B144&lt;SUM(D$9:E$9),(1/C$10)^2,($L$13/(C$10^3*$L$13+(1-C$10^3)*(J144-SUM(L$11:L$12))))^(2/3))))</f>
        <v>2.44140625</v>
      </c>
      <c r="M144" s="10">
        <f t="shared" ref="M144:M207" si="41">IF(B144&gt;SUM(D$9:F$9),1,IF(B144&lt;D$9,(1/(1+(C$10^3-1)*B144/(3*$H$1*L$11)))^2,IF(B144&lt;SUM(D$9:E$9),(1/C$10)^2,(1/(C$10-(C$10^3-1)*(B144-SUM(D$9:E$9))/(3*$H$1*L$13)))^2)))</f>
        <v>2.44140625</v>
      </c>
      <c r="N144" s="10">
        <f>IF(B144&gt;SUM(D$9:F$9),$B$5,IF(B144&lt;D$9,IF(Control!I$14=1,E144,O144),IF(Control!K$14=1,E144,O144)))</f>
        <v>0.08</v>
      </c>
      <c r="O144" s="210">
        <f t="shared" si="27"/>
        <v>0.08</v>
      </c>
      <c r="P144" s="210">
        <f t="shared" si="28"/>
        <v>2.44140625</v>
      </c>
      <c r="Q144" s="210">
        <f t="shared" si="29"/>
        <v>0</v>
      </c>
      <c r="R144" s="210">
        <f t="shared" si="30"/>
        <v>0.1220703125</v>
      </c>
      <c r="S144">
        <f t="shared" si="31"/>
        <v>2.4575999999999841E-2</v>
      </c>
      <c r="T144" s="12">
        <f t="shared" si="32"/>
        <v>95.746559999999761</v>
      </c>
    </row>
    <row r="145" spans="1:20">
      <c r="A145" s="1">
        <v>129</v>
      </c>
      <c r="B145" s="10">
        <f t="shared" si="33"/>
        <v>7.7399999999999789</v>
      </c>
      <c r="C145" s="10">
        <f t="shared" si="36"/>
        <v>4.8119039999999877</v>
      </c>
      <c r="D145" s="10">
        <f t="shared" ref="D145:D208" si="42">IF(B145&gt;SUM(D$9:F$9),1,IF(B145&lt;D$9,(1/(1+(C$10-1)*B145/D$9))^2,IF(B145&lt;SUM(D$9:E$9),(1/C$10)^2,(1/(1+(C$10-1)*(SUM(D$9:F$9)-B145)/F$9))^2)))</f>
        <v>2.44140625</v>
      </c>
      <c r="E145" s="10">
        <f t="shared" si="37"/>
        <v>0.08</v>
      </c>
      <c r="F145" s="10">
        <f t="shared" si="38"/>
        <v>0.1220703125</v>
      </c>
      <c r="G145" s="195" t="e">
        <f t="shared" ref="G145:G208" si="43">B145/$E$1</f>
        <v>#DIV/0!</v>
      </c>
      <c r="H145" s="195" t="e">
        <f t="shared" si="34"/>
        <v>#DIV/0!</v>
      </c>
      <c r="I145" s="126">
        <f t="shared" ref="I145:I208" si="44">$E$1/D145</f>
        <v>0</v>
      </c>
      <c r="J145" s="9">
        <f t="shared" si="39"/>
        <v>96.238079999999755</v>
      </c>
      <c r="K145" s="9">
        <f t="shared" si="35"/>
        <v>7.713323744071058</v>
      </c>
      <c r="L145" s="12">
        <f t="shared" si="40"/>
        <v>2.44140625</v>
      </c>
      <c r="M145" s="10">
        <f t="shared" si="41"/>
        <v>2.44140625</v>
      </c>
      <c r="N145" s="10">
        <f>IF(B145&gt;SUM(D$9:F$9),$B$5,IF(B145&lt;D$9,IF(Control!I$14=1,E145,O145),IF(Control!K$14=1,E145,O145)))</f>
        <v>0.08</v>
      </c>
      <c r="O145" s="210">
        <f t="shared" ref="O145:O208" si="45">IF(B145&gt;SUM(D$9:F$9),1,IF(B145&lt;D$9,(1-$C$10)/2*SIN(PI()*(0.5-$B145/$D$9))+(1+$C$10)/2,IF(B145&lt;SUM(D$9:E$9),C$10,(1-$C$10)/2*SIN(PI()*(0.5-(SUM(D$9:F$9)-$B145)/$F$9))+(1+$C$10)/2)))*$B$5</f>
        <v>0.08</v>
      </c>
      <c r="P145" s="210">
        <f t="shared" ref="P145:P208" si="46">($B$5/O145)^2</f>
        <v>2.44140625</v>
      </c>
      <c r="Q145" s="210">
        <f t="shared" ref="Q145:Q208" si="47">$E$1/P145</f>
        <v>0</v>
      </c>
      <c r="R145" s="210">
        <f t="shared" ref="R145:R208" si="48">P145*$H$1</f>
        <v>0.1220703125</v>
      </c>
      <c r="S145">
        <f t="shared" ref="S145:S208" si="49">IF($H$1=0,Q145*(B146-B145)/IF($E$1=0,S$12,$E$1),(B146-B145)/P145)</f>
        <v>2.4575999999999841E-2</v>
      </c>
      <c r="T145" s="12">
        <f t="shared" ref="T145:T208" si="50">IF($E$1&gt;0,G145,J145)</f>
        <v>96.238079999999755</v>
      </c>
    </row>
    <row r="146" spans="1:20">
      <c r="A146" s="1">
        <v>130</v>
      </c>
      <c r="B146" s="10">
        <f t="shared" ref="B146:B209" si="51">B145+C$14</f>
        <v>7.7999999999999785</v>
      </c>
      <c r="C146" s="10">
        <f t="shared" si="36"/>
        <v>4.8364799999999875</v>
      </c>
      <c r="D146" s="10">
        <f t="shared" si="42"/>
        <v>2.44140625</v>
      </c>
      <c r="E146" s="10">
        <f t="shared" si="37"/>
        <v>0.08</v>
      </c>
      <c r="F146" s="10">
        <f t="shared" si="38"/>
        <v>0.1220703125</v>
      </c>
      <c r="G146" s="195" t="e">
        <f t="shared" si="43"/>
        <v>#DIV/0!</v>
      </c>
      <c r="H146" s="195" t="e">
        <f t="shared" ref="H146:H209" si="52">I145*(G146-G145)+H145</f>
        <v>#DIV/0!</v>
      </c>
      <c r="I146" s="126">
        <f t="shared" si="44"/>
        <v>0</v>
      </c>
      <c r="J146" s="9">
        <f t="shared" si="39"/>
        <v>96.729599999999749</v>
      </c>
      <c r="K146" s="9">
        <f t="shared" ref="K146:K209" si="53">(J146-J145)*D145*$H$1+K145</f>
        <v>7.7733237440710576</v>
      </c>
      <c r="L146" s="12">
        <f t="shared" si="40"/>
        <v>2.44140625</v>
      </c>
      <c r="M146" s="10">
        <f t="shared" si="41"/>
        <v>2.44140625</v>
      </c>
      <c r="N146" s="10">
        <f>IF(B146&gt;SUM(D$9:F$9),$B$5,IF(B146&lt;D$9,IF(Control!I$14=1,E146,O146),IF(Control!K$14=1,E146,O146)))</f>
        <v>0.08</v>
      </c>
      <c r="O146" s="210">
        <f t="shared" si="45"/>
        <v>0.08</v>
      </c>
      <c r="P146" s="210">
        <f t="shared" si="46"/>
        <v>2.44140625</v>
      </c>
      <c r="Q146" s="210">
        <f t="shared" si="47"/>
        <v>0</v>
      </c>
      <c r="R146" s="210">
        <f t="shared" si="48"/>
        <v>0.1220703125</v>
      </c>
      <c r="S146">
        <f t="shared" si="49"/>
        <v>2.4575999999999841E-2</v>
      </c>
      <c r="T146" s="12">
        <f t="shared" si="50"/>
        <v>96.729599999999749</v>
      </c>
    </row>
    <row r="147" spans="1:20">
      <c r="A147" s="1">
        <v>131</v>
      </c>
      <c r="B147" s="10">
        <f t="shared" si="51"/>
        <v>7.8599999999999781</v>
      </c>
      <c r="C147" s="10">
        <f t="shared" si="36"/>
        <v>4.8610559999999872</v>
      </c>
      <c r="D147" s="10">
        <f t="shared" si="42"/>
        <v>2.44140625</v>
      </c>
      <c r="E147" s="10">
        <f t="shared" si="37"/>
        <v>0.08</v>
      </c>
      <c r="F147" s="10">
        <f t="shared" si="38"/>
        <v>0.1220703125</v>
      </c>
      <c r="G147" s="195" t="e">
        <f t="shared" si="43"/>
        <v>#DIV/0!</v>
      </c>
      <c r="H147" s="195" t="e">
        <f t="shared" si="52"/>
        <v>#DIV/0!</v>
      </c>
      <c r="I147" s="126">
        <f t="shared" si="44"/>
        <v>0</v>
      </c>
      <c r="J147" s="9">
        <f t="shared" si="39"/>
        <v>97.221119999999743</v>
      </c>
      <c r="K147" s="9">
        <f t="shared" si="53"/>
        <v>7.8333237440710572</v>
      </c>
      <c r="L147" s="12">
        <f t="shared" si="40"/>
        <v>2.44140625</v>
      </c>
      <c r="M147" s="10">
        <f t="shared" si="41"/>
        <v>2.44140625</v>
      </c>
      <c r="N147" s="10">
        <f>IF(B147&gt;SUM(D$9:F$9),$B$5,IF(B147&lt;D$9,IF(Control!I$14=1,E147,O147),IF(Control!K$14=1,E147,O147)))</f>
        <v>0.08</v>
      </c>
      <c r="O147" s="210">
        <f t="shared" si="45"/>
        <v>0.08</v>
      </c>
      <c r="P147" s="210">
        <f t="shared" si="46"/>
        <v>2.44140625</v>
      </c>
      <c r="Q147" s="210">
        <f t="shared" si="47"/>
        <v>0</v>
      </c>
      <c r="R147" s="210">
        <f t="shared" si="48"/>
        <v>0.1220703125</v>
      </c>
      <c r="S147">
        <f t="shared" si="49"/>
        <v>2.4575999999999841E-2</v>
      </c>
      <c r="T147" s="12">
        <f t="shared" si="50"/>
        <v>97.221119999999743</v>
      </c>
    </row>
    <row r="148" spans="1:20">
      <c r="A148" s="1">
        <v>132</v>
      </c>
      <c r="B148" s="10">
        <f t="shared" si="51"/>
        <v>7.9199999999999777</v>
      </c>
      <c r="C148" s="10">
        <f t="shared" si="36"/>
        <v>4.8856319999999869</v>
      </c>
      <c r="D148" s="10">
        <f t="shared" si="42"/>
        <v>2.44140625</v>
      </c>
      <c r="E148" s="10">
        <f t="shared" si="37"/>
        <v>0.08</v>
      </c>
      <c r="F148" s="10">
        <f t="shared" si="38"/>
        <v>0.1220703125</v>
      </c>
      <c r="G148" s="195" t="e">
        <f t="shared" si="43"/>
        <v>#DIV/0!</v>
      </c>
      <c r="H148" s="195" t="e">
        <f t="shared" si="52"/>
        <v>#DIV/0!</v>
      </c>
      <c r="I148" s="126">
        <f t="shared" si="44"/>
        <v>0</v>
      </c>
      <c r="J148" s="9">
        <f t="shared" si="39"/>
        <v>97.712639999999737</v>
      </c>
      <c r="K148" s="9">
        <f t="shared" si="53"/>
        <v>7.8933237440710569</v>
      </c>
      <c r="L148" s="12">
        <f t="shared" si="40"/>
        <v>2.44140625</v>
      </c>
      <c r="M148" s="10">
        <f t="shared" si="41"/>
        <v>2.44140625</v>
      </c>
      <c r="N148" s="10">
        <f>IF(B148&gt;SUM(D$9:F$9),$B$5,IF(B148&lt;D$9,IF(Control!I$14=1,E148,O148),IF(Control!K$14=1,E148,O148)))</f>
        <v>0.08</v>
      </c>
      <c r="O148" s="210">
        <f t="shared" si="45"/>
        <v>0.08</v>
      </c>
      <c r="P148" s="210">
        <f t="shared" si="46"/>
        <v>2.44140625</v>
      </c>
      <c r="Q148" s="210">
        <f t="shared" si="47"/>
        <v>0</v>
      </c>
      <c r="R148" s="210">
        <f t="shared" si="48"/>
        <v>0.1220703125</v>
      </c>
      <c r="S148">
        <f t="shared" si="49"/>
        <v>2.4575999999999841E-2</v>
      </c>
      <c r="T148" s="12">
        <f t="shared" si="50"/>
        <v>97.712639999999737</v>
      </c>
    </row>
    <row r="149" spans="1:20">
      <c r="A149" s="1">
        <v>133</v>
      </c>
      <c r="B149" s="10">
        <f t="shared" si="51"/>
        <v>7.9799999999999773</v>
      </c>
      <c r="C149" s="10">
        <f t="shared" si="36"/>
        <v>4.9102079999999866</v>
      </c>
      <c r="D149" s="10">
        <f t="shared" si="42"/>
        <v>2.44140625</v>
      </c>
      <c r="E149" s="10">
        <f t="shared" si="37"/>
        <v>0.08</v>
      </c>
      <c r="F149" s="10">
        <f t="shared" si="38"/>
        <v>0.1220703125</v>
      </c>
      <c r="G149" s="195" t="e">
        <f t="shared" si="43"/>
        <v>#DIV/0!</v>
      </c>
      <c r="H149" s="195" t="e">
        <f t="shared" si="52"/>
        <v>#DIV/0!</v>
      </c>
      <c r="I149" s="126">
        <f t="shared" si="44"/>
        <v>0</v>
      </c>
      <c r="J149" s="9">
        <f t="shared" si="39"/>
        <v>98.204159999999732</v>
      </c>
      <c r="K149" s="9">
        <f t="shared" si="53"/>
        <v>7.9533237440710565</v>
      </c>
      <c r="L149" s="12">
        <f t="shared" si="40"/>
        <v>2.44140625</v>
      </c>
      <c r="M149" s="10">
        <f t="shared" si="41"/>
        <v>2.44140625</v>
      </c>
      <c r="N149" s="10">
        <f>IF(B149&gt;SUM(D$9:F$9),$B$5,IF(B149&lt;D$9,IF(Control!I$14=1,E149,O149),IF(Control!K$14=1,E149,O149)))</f>
        <v>0.08</v>
      </c>
      <c r="O149" s="210">
        <f t="shared" si="45"/>
        <v>0.08</v>
      </c>
      <c r="P149" s="210">
        <f t="shared" si="46"/>
        <v>2.44140625</v>
      </c>
      <c r="Q149" s="210">
        <f t="shared" si="47"/>
        <v>0</v>
      </c>
      <c r="R149" s="210">
        <f t="shared" si="48"/>
        <v>0.1220703125</v>
      </c>
      <c r="S149">
        <f t="shared" si="49"/>
        <v>2.4576000000000205E-2</v>
      </c>
      <c r="T149" s="12">
        <f t="shared" si="50"/>
        <v>98.204159999999732</v>
      </c>
    </row>
    <row r="150" spans="1:20">
      <c r="A150" s="1">
        <v>134</v>
      </c>
      <c r="B150" s="10">
        <f t="shared" si="51"/>
        <v>8.0399999999999778</v>
      </c>
      <c r="C150" s="10">
        <f t="shared" si="36"/>
        <v>4.9347839999999863</v>
      </c>
      <c r="D150" s="10">
        <f t="shared" si="42"/>
        <v>2.44140625</v>
      </c>
      <c r="E150" s="10">
        <f t="shared" si="37"/>
        <v>0.08</v>
      </c>
      <c r="F150" s="10">
        <f t="shared" si="38"/>
        <v>0.1220703125</v>
      </c>
      <c r="G150" s="195" t="e">
        <f t="shared" si="43"/>
        <v>#DIV/0!</v>
      </c>
      <c r="H150" s="195" t="e">
        <f t="shared" si="52"/>
        <v>#DIV/0!</v>
      </c>
      <c r="I150" s="126">
        <f t="shared" si="44"/>
        <v>0</v>
      </c>
      <c r="J150" s="9">
        <f t="shared" si="39"/>
        <v>98.695679999999726</v>
      </c>
      <c r="K150" s="9">
        <f t="shared" si="53"/>
        <v>8.0133237440710552</v>
      </c>
      <c r="L150" s="12">
        <f t="shared" si="40"/>
        <v>2.44140625</v>
      </c>
      <c r="M150" s="10">
        <f t="shared" si="41"/>
        <v>2.44140625</v>
      </c>
      <c r="N150" s="10">
        <f>IF(B150&gt;SUM(D$9:F$9),$B$5,IF(B150&lt;D$9,IF(Control!I$14=1,E150,O150),IF(Control!K$14=1,E150,O150)))</f>
        <v>0.08</v>
      </c>
      <c r="O150" s="210">
        <f t="shared" si="45"/>
        <v>0.08</v>
      </c>
      <c r="P150" s="210">
        <f t="shared" si="46"/>
        <v>2.44140625</v>
      </c>
      <c r="Q150" s="210">
        <f t="shared" si="47"/>
        <v>0</v>
      </c>
      <c r="R150" s="210">
        <f t="shared" si="48"/>
        <v>0.1220703125</v>
      </c>
      <c r="S150">
        <f t="shared" si="49"/>
        <v>2.4576000000000205E-2</v>
      </c>
      <c r="T150" s="12">
        <f t="shared" si="50"/>
        <v>98.695679999999726</v>
      </c>
    </row>
    <row r="151" spans="1:20">
      <c r="A151" s="1">
        <v>135</v>
      </c>
      <c r="B151" s="10">
        <f t="shared" si="51"/>
        <v>8.0999999999999783</v>
      </c>
      <c r="C151" s="10">
        <f t="shared" si="36"/>
        <v>4.959359999999986</v>
      </c>
      <c r="D151" s="10">
        <f t="shared" si="42"/>
        <v>2.44140625</v>
      </c>
      <c r="E151" s="10">
        <f t="shared" si="37"/>
        <v>0.08</v>
      </c>
      <c r="F151" s="10">
        <f t="shared" si="38"/>
        <v>0.1220703125</v>
      </c>
      <c r="G151" s="195" t="e">
        <f t="shared" si="43"/>
        <v>#DIV/0!</v>
      </c>
      <c r="H151" s="195" t="e">
        <f t="shared" si="52"/>
        <v>#DIV/0!</v>
      </c>
      <c r="I151" s="126">
        <f t="shared" si="44"/>
        <v>0</v>
      </c>
      <c r="J151" s="9">
        <f t="shared" si="39"/>
        <v>99.18719999999972</v>
      </c>
      <c r="K151" s="9">
        <f t="shared" si="53"/>
        <v>8.0733237440710539</v>
      </c>
      <c r="L151" s="12">
        <f t="shared" si="40"/>
        <v>2.44140625</v>
      </c>
      <c r="M151" s="10">
        <f t="shared" si="41"/>
        <v>2.44140625</v>
      </c>
      <c r="N151" s="10">
        <f>IF(B151&gt;SUM(D$9:F$9),$B$5,IF(B151&lt;D$9,IF(Control!I$14=1,E151,O151),IF(Control!K$14=1,E151,O151)))</f>
        <v>0.08</v>
      </c>
      <c r="O151" s="210">
        <f t="shared" si="45"/>
        <v>0.08</v>
      </c>
      <c r="P151" s="210">
        <f t="shared" si="46"/>
        <v>2.44140625</v>
      </c>
      <c r="Q151" s="210">
        <f t="shared" si="47"/>
        <v>0</v>
      </c>
      <c r="R151" s="210">
        <f t="shared" si="48"/>
        <v>0.1220703125</v>
      </c>
      <c r="S151">
        <f t="shared" si="49"/>
        <v>2.4576000000000205E-2</v>
      </c>
      <c r="T151" s="12">
        <f t="shared" si="50"/>
        <v>99.18719999999972</v>
      </c>
    </row>
    <row r="152" spans="1:20">
      <c r="A152" s="1">
        <v>136</v>
      </c>
      <c r="B152" s="10">
        <f t="shared" si="51"/>
        <v>8.1599999999999788</v>
      </c>
      <c r="C152" s="10">
        <f t="shared" si="36"/>
        <v>4.9839359999999857</v>
      </c>
      <c r="D152" s="10">
        <f t="shared" si="42"/>
        <v>2.44140625</v>
      </c>
      <c r="E152" s="10">
        <f t="shared" si="37"/>
        <v>0.08</v>
      </c>
      <c r="F152" s="10">
        <f t="shared" si="38"/>
        <v>0.1220703125</v>
      </c>
      <c r="G152" s="195" t="e">
        <f t="shared" si="43"/>
        <v>#DIV/0!</v>
      </c>
      <c r="H152" s="195" t="e">
        <f t="shared" si="52"/>
        <v>#DIV/0!</v>
      </c>
      <c r="I152" s="126">
        <f t="shared" si="44"/>
        <v>0</v>
      </c>
      <c r="J152" s="9">
        <f t="shared" si="39"/>
        <v>99.678719999999714</v>
      </c>
      <c r="K152" s="9">
        <f t="shared" si="53"/>
        <v>8.1333237440710526</v>
      </c>
      <c r="L152" s="12">
        <f t="shared" si="40"/>
        <v>2.44140625</v>
      </c>
      <c r="M152" s="10">
        <f t="shared" si="41"/>
        <v>2.44140625</v>
      </c>
      <c r="N152" s="10">
        <f>IF(B152&gt;SUM(D$9:F$9),$B$5,IF(B152&lt;D$9,IF(Control!I$14=1,E152,O152),IF(Control!K$14=1,E152,O152)))</f>
        <v>0.08</v>
      </c>
      <c r="O152" s="210">
        <f t="shared" si="45"/>
        <v>0.08</v>
      </c>
      <c r="P152" s="210">
        <f t="shared" si="46"/>
        <v>2.44140625</v>
      </c>
      <c r="Q152" s="210">
        <f t="shared" si="47"/>
        <v>0</v>
      </c>
      <c r="R152" s="210">
        <f t="shared" si="48"/>
        <v>0.1220703125</v>
      </c>
      <c r="S152">
        <f t="shared" si="49"/>
        <v>2.4576000000000205E-2</v>
      </c>
      <c r="T152" s="12">
        <f t="shared" si="50"/>
        <v>99.678719999999714</v>
      </c>
    </row>
    <row r="153" spans="1:20">
      <c r="A153" s="1">
        <v>137</v>
      </c>
      <c r="B153" s="10">
        <f t="shared" si="51"/>
        <v>8.2199999999999793</v>
      </c>
      <c r="C153" s="10">
        <f t="shared" si="36"/>
        <v>5.0085119999999854</v>
      </c>
      <c r="D153" s="10">
        <f t="shared" si="42"/>
        <v>2.44140625</v>
      </c>
      <c r="E153" s="10">
        <f t="shared" si="37"/>
        <v>0.08</v>
      </c>
      <c r="F153" s="10">
        <f t="shared" si="38"/>
        <v>0.1220703125</v>
      </c>
      <c r="G153" s="195" t="e">
        <f t="shared" si="43"/>
        <v>#DIV/0!</v>
      </c>
      <c r="H153" s="195" t="e">
        <f t="shared" si="52"/>
        <v>#DIV/0!</v>
      </c>
      <c r="I153" s="126">
        <f t="shared" si="44"/>
        <v>0</v>
      </c>
      <c r="J153" s="9">
        <f t="shared" si="39"/>
        <v>100.17023999999971</v>
      </c>
      <c r="K153" s="9">
        <f t="shared" si="53"/>
        <v>8.1933237440710514</v>
      </c>
      <c r="L153" s="12">
        <f t="shared" si="40"/>
        <v>2.44140625</v>
      </c>
      <c r="M153" s="10">
        <f t="shared" si="41"/>
        <v>2.44140625</v>
      </c>
      <c r="N153" s="10">
        <f>IF(B153&gt;SUM(D$9:F$9),$B$5,IF(B153&lt;D$9,IF(Control!I$14=1,E153,O153),IF(Control!K$14=1,E153,O153)))</f>
        <v>0.08</v>
      </c>
      <c r="O153" s="210">
        <f t="shared" si="45"/>
        <v>0.08</v>
      </c>
      <c r="P153" s="210">
        <f t="shared" si="46"/>
        <v>2.44140625</v>
      </c>
      <c r="Q153" s="210">
        <f t="shared" si="47"/>
        <v>0</v>
      </c>
      <c r="R153" s="210">
        <f t="shared" si="48"/>
        <v>0.1220703125</v>
      </c>
      <c r="S153">
        <f t="shared" si="49"/>
        <v>2.4576000000000205E-2</v>
      </c>
      <c r="T153" s="12">
        <f t="shared" si="50"/>
        <v>100.17023999999971</v>
      </c>
    </row>
    <row r="154" spans="1:20">
      <c r="A154" s="1">
        <v>138</v>
      </c>
      <c r="B154" s="10">
        <f t="shared" si="51"/>
        <v>8.2799999999999798</v>
      </c>
      <c r="C154" s="10">
        <f t="shared" si="36"/>
        <v>5.0330879999999851</v>
      </c>
      <c r="D154" s="10">
        <f t="shared" si="42"/>
        <v>2.44140625</v>
      </c>
      <c r="E154" s="10">
        <f t="shared" si="37"/>
        <v>0.08</v>
      </c>
      <c r="F154" s="10">
        <f t="shared" si="38"/>
        <v>0.1220703125</v>
      </c>
      <c r="G154" s="195" t="e">
        <f t="shared" si="43"/>
        <v>#DIV/0!</v>
      </c>
      <c r="H154" s="195" t="e">
        <f t="shared" si="52"/>
        <v>#DIV/0!</v>
      </c>
      <c r="I154" s="126">
        <f t="shared" si="44"/>
        <v>0</v>
      </c>
      <c r="J154" s="9">
        <f t="shared" si="39"/>
        <v>100.6617599999997</v>
      </c>
      <c r="K154" s="9">
        <f t="shared" si="53"/>
        <v>8.2533237440710501</v>
      </c>
      <c r="L154" s="12">
        <f t="shared" si="40"/>
        <v>2.44140625</v>
      </c>
      <c r="M154" s="10">
        <f t="shared" si="41"/>
        <v>2.44140625</v>
      </c>
      <c r="N154" s="10">
        <f>IF(B154&gt;SUM(D$9:F$9),$B$5,IF(B154&lt;D$9,IF(Control!I$14=1,E154,O154),IF(Control!K$14=1,E154,O154)))</f>
        <v>0.08</v>
      </c>
      <c r="O154" s="210">
        <f t="shared" si="45"/>
        <v>0.08</v>
      </c>
      <c r="P154" s="210">
        <f t="shared" si="46"/>
        <v>2.44140625</v>
      </c>
      <c r="Q154" s="210">
        <f t="shared" si="47"/>
        <v>0</v>
      </c>
      <c r="R154" s="210">
        <f t="shared" si="48"/>
        <v>0.1220703125</v>
      </c>
      <c r="S154">
        <f t="shared" si="49"/>
        <v>2.4576000000000205E-2</v>
      </c>
      <c r="T154" s="12">
        <f t="shared" si="50"/>
        <v>100.6617599999997</v>
      </c>
    </row>
    <row r="155" spans="1:20">
      <c r="A155" s="1">
        <v>139</v>
      </c>
      <c r="B155" s="10">
        <f t="shared" si="51"/>
        <v>8.3399999999999803</v>
      </c>
      <c r="C155" s="10">
        <f t="shared" ref="C155:C218" si="54">J155*$H$1</f>
        <v>5.0576639999999848</v>
      </c>
      <c r="D155" s="10">
        <f t="shared" si="42"/>
        <v>2.44140625</v>
      </c>
      <c r="E155" s="10">
        <f t="shared" si="37"/>
        <v>0.08</v>
      </c>
      <c r="F155" s="10">
        <f t="shared" si="38"/>
        <v>0.1220703125</v>
      </c>
      <c r="G155" s="195" t="e">
        <f t="shared" si="43"/>
        <v>#DIV/0!</v>
      </c>
      <c r="H155" s="195" t="e">
        <f t="shared" si="52"/>
        <v>#DIV/0!</v>
      </c>
      <c r="I155" s="126">
        <f t="shared" si="44"/>
        <v>0</v>
      </c>
      <c r="J155" s="9">
        <f t="shared" si="39"/>
        <v>101.1532799999997</v>
      </c>
      <c r="K155" s="9">
        <f t="shared" si="53"/>
        <v>8.3133237440710488</v>
      </c>
      <c r="L155" s="12">
        <f t="shared" si="40"/>
        <v>2.44140625</v>
      </c>
      <c r="M155" s="10">
        <f t="shared" si="41"/>
        <v>2.44140625</v>
      </c>
      <c r="N155" s="10">
        <f>IF(B155&gt;SUM(D$9:F$9),$B$5,IF(B155&lt;D$9,IF(Control!I$14=1,E155,O155),IF(Control!K$14=1,E155,O155)))</f>
        <v>0.08</v>
      </c>
      <c r="O155" s="210">
        <f t="shared" si="45"/>
        <v>0.08</v>
      </c>
      <c r="P155" s="210">
        <f t="shared" si="46"/>
        <v>2.44140625</v>
      </c>
      <c r="Q155" s="210">
        <f t="shared" si="47"/>
        <v>0</v>
      </c>
      <c r="R155" s="210">
        <f t="shared" si="48"/>
        <v>0.1220703125</v>
      </c>
      <c r="S155">
        <f t="shared" si="49"/>
        <v>2.4576000000000205E-2</v>
      </c>
      <c r="T155" s="12">
        <f t="shared" si="50"/>
        <v>101.1532799999997</v>
      </c>
    </row>
    <row r="156" spans="1:20">
      <c r="A156" s="1">
        <v>140</v>
      </c>
      <c r="B156" s="10">
        <f t="shared" si="51"/>
        <v>8.3999999999999808</v>
      </c>
      <c r="C156" s="10">
        <f t="shared" si="54"/>
        <v>5.0822399999999845</v>
      </c>
      <c r="D156" s="10">
        <f t="shared" si="42"/>
        <v>2.44140625</v>
      </c>
      <c r="E156" s="10">
        <f t="shared" si="37"/>
        <v>0.08</v>
      </c>
      <c r="F156" s="10">
        <f t="shared" si="38"/>
        <v>0.1220703125</v>
      </c>
      <c r="G156" s="195" t="e">
        <f t="shared" si="43"/>
        <v>#DIV/0!</v>
      </c>
      <c r="H156" s="195" t="e">
        <f t="shared" si="52"/>
        <v>#DIV/0!</v>
      </c>
      <c r="I156" s="126">
        <f t="shared" si="44"/>
        <v>0</v>
      </c>
      <c r="J156" s="9">
        <f t="shared" si="39"/>
        <v>101.64479999999969</v>
      </c>
      <c r="K156" s="9">
        <f t="shared" si="53"/>
        <v>8.3733237440710475</v>
      </c>
      <c r="L156" s="12">
        <f t="shared" si="40"/>
        <v>2.44140625</v>
      </c>
      <c r="M156" s="10">
        <f t="shared" si="41"/>
        <v>2.44140625</v>
      </c>
      <c r="N156" s="10">
        <f>IF(B156&gt;SUM(D$9:F$9),$B$5,IF(B156&lt;D$9,IF(Control!I$14=1,E156,O156),IF(Control!K$14=1,E156,O156)))</f>
        <v>0.08</v>
      </c>
      <c r="O156" s="210">
        <f t="shared" si="45"/>
        <v>0.08</v>
      </c>
      <c r="P156" s="210">
        <f t="shared" si="46"/>
        <v>2.44140625</v>
      </c>
      <c r="Q156" s="210">
        <f t="shared" si="47"/>
        <v>0</v>
      </c>
      <c r="R156" s="210">
        <f t="shared" si="48"/>
        <v>0.1220703125</v>
      </c>
      <c r="S156">
        <f t="shared" si="49"/>
        <v>2.4576000000000205E-2</v>
      </c>
      <c r="T156" s="12">
        <f t="shared" si="50"/>
        <v>101.64479999999969</v>
      </c>
    </row>
    <row r="157" spans="1:20">
      <c r="A157" s="1">
        <v>141</v>
      </c>
      <c r="B157" s="10">
        <f t="shared" si="51"/>
        <v>8.4599999999999813</v>
      </c>
      <c r="C157" s="10">
        <f t="shared" si="54"/>
        <v>5.1068159999999843</v>
      </c>
      <c r="D157" s="10">
        <f t="shared" si="42"/>
        <v>2.44140625</v>
      </c>
      <c r="E157" s="10">
        <f t="shared" si="37"/>
        <v>0.08</v>
      </c>
      <c r="F157" s="10">
        <f t="shared" si="38"/>
        <v>0.1220703125</v>
      </c>
      <c r="G157" s="195" t="e">
        <f t="shared" si="43"/>
        <v>#DIV/0!</v>
      </c>
      <c r="H157" s="195" t="e">
        <f t="shared" si="52"/>
        <v>#DIV/0!</v>
      </c>
      <c r="I157" s="126">
        <f t="shared" si="44"/>
        <v>0</v>
      </c>
      <c r="J157" s="9">
        <f t="shared" si="39"/>
        <v>102.13631999999969</v>
      </c>
      <c r="K157" s="9">
        <f t="shared" si="53"/>
        <v>8.4333237440710462</v>
      </c>
      <c r="L157" s="12">
        <f t="shared" si="40"/>
        <v>2.44140625</v>
      </c>
      <c r="M157" s="10">
        <f t="shared" si="41"/>
        <v>2.44140625</v>
      </c>
      <c r="N157" s="10">
        <f>IF(B157&gt;SUM(D$9:F$9),$B$5,IF(B157&lt;D$9,IF(Control!I$14=1,E157,O157),IF(Control!K$14=1,E157,O157)))</f>
        <v>0.08</v>
      </c>
      <c r="O157" s="210">
        <f t="shared" si="45"/>
        <v>0.08</v>
      </c>
      <c r="P157" s="210">
        <f t="shared" si="46"/>
        <v>2.44140625</v>
      </c>
      <c r="Q157" s="210">
        <f t="shared" si="47"/>
        <v>0</v>
      </c>
      <c r="R157" s="210">
        <f t="shared" si="48"/>
        <v>0.1220703125</v>
      </c>
      <c r="S157">
        <f t="shared" si="49"/>
        <v>2.4576000000000205E-2</v>
      </c>
      <c r="T157" s="12">
        <f t="shared" si="50"/>
        <v>102.13631999999969</v>
      </c>
    </row>
    <row r="158" spans="1:20">
      <c r="A158" s="1">
        <v>142</v>
      </c>
      <c r="B158" s="10">
        <f t="shared" si="51"/>
        <v>8.5199999999999818</v>
      </c>
      <c r="C158" s="10">
        <f t="shared" si="54"/>
        <v>5.131391999999984</v>
      </c>
      <c r="D158" s="10">
        <f t="shared" si="42"/>
        <v>2.44140625</v>
      </c>
      <c r="E158" s="10">
        <f t="shared" si="37"/>
        <v>0.08</v>
      </c>
      <c r="F158" s="10">
        <f t="shared" si="38"/>
        <v>0.1220703125</v>
      </c>
      <c r="G158" s="195" t="e">
        <f t="shared" si="43"/>
        <v>#DIV/0!</v>
      </c>
      <c r="H158" s="195" t="e">
        <f t="shared" si="52"/>
        <v>#DIV/0!</v>
      </c>
      <c r="I158" s="126">
        <f t="shared" si="44"/>
        <v>0</v>
      </c>
      <c r="J158" s="9">
        <f t="shared" si="39"/>
        <v>102.62783999999968</v>
      </c>
      <c r="K158" s="9">
        <f t="shared" si="53"/>
        <v>8.493323744071045</v>
      </c>
      <c r="L158" s="12">
        <f t="shared" si="40"/>
        <v>2.44140625</v>
      </c>
      <c r="M158" s="10">
        <f t="shared" si="41"/>
        <v>2.44140625</v>
      </c>
      <c r="N158" s="10">
        <f>IF(B158&gt;SUM(D$9:F$9),$B$5,IF(B158&lt;D$9,IF(Control!I$14=1,E158,O158),IF(Control!K$14=1,E158,O158)))</f>
        <v>0.08</v>
      </c>
      <c r="O158" s="210">
        <f t="shared" si="45"/>
        <v>0.08</v>
      </c>
      <c r="P158" s="210">
        <f t="shared" si="46"/>
        <v>2.44140625</v>
      </c>
      <c r="Q158" s="210">
        <f t="shared" si="47"/>
        <v>0</v>
      </c>
      <c r="R158" s="210">
        <f t="shared" si="48"/>
        <v>0.1220703125</v>
      </c>
      <c r="S158">
        <f t="shared" si="49"/>
        <v>2.4576000000000205E-2</v>
      </c>
      <c r="T158" s="12">
        <f t="shared" si="50"/>
        <v>102.62783999999968</v>
      </c>
    </row>
    <row r="159" spans="1:20">
      <c r="A159" s="1">
        <v>143</v>
      </c>
      <c r="B159" s="10">
        <f t="shared" si="51"/>
        <v>8.5799999999999823</v>
      </c>
      <c r="C159" s="10">
        <f t="shared" si="54"/>
        <v>5.1559679999999837</v>
      </c>
      <c r="D159" s="10">
        <f t="shared" si="42"/>
        <v>2.44140625</v>
      </c>
      <c r="E159" s="10">
        <f t="shared" si="37"/>
        <v>0.08</v>
      </c>
      <c r="F159" s="10">
        <f t="shared" si="38"/>
        <v>0.1220703125</v>
      </c>
      <c r="G159" s="195" t="e">
        <f t="shared" si="43"/>
        <v>#DIV/0!</v>
      </c>
      <c r="H159" s="195" t="e">
        <f t="shared" si="52"/>
        <v>#DIV/0!</v>
      </c>
      <c r="I159" s="126">
        <f t="shared" si="44"/>
        <v>0</v>
      </c>
      <c r="J159" s="9">
        <f t="shared" si="39"/>
        <v>103.11935999999967</v>
      </c>
      <c r="K159" s="9">
        <f t="shared" si="53"/>
        <v>8.5533237440710437</v>
      </c>
      <c r="L159" s="12">
        <f t="shared" si="40"/>
        <v>2.44140625</v>
      </c>
      <c r="M159" s="10">
        <f t="shared" si="41"/>
        <v>2.44140625</v>
      </c>
      <c r="N159" s="10">
        <f>IF(B159&gt;SUM(D$9:F$9),$B$5,IF(B159&lt;D$9,IF(Control!I$14=1,E159,O159),IF(Control!K$14=1,E159,O159)))</f>
        <v>0.08</v>
      </c>
      <c r="O159" s="210">
        <f t="shared" si="45"/>
        <v>0.08</v>
      </c>
      <c r="P159" s="210">
        <f t="shared" si="46"/>
        <v>2.44140625</v>
      </c>
      <c r="Q159" s="210">
        <f t="shared" si="47"/>
        <v>0</v>
      </c>
      <c r="R159" s="210">
        <f t="shared" si="48"/>
        <v>0.1220703125</v>
      </c>
      <c r="S159">
        <f t="shared" si="49"/>
        <v>2.4576000000000205E-2</v>
      </c>
      <c r="T159" s="12">
        <f t="shared" si="50"/>
        <v>103.11935999999967</v>
      </c>
    </row>
    <row r="160" spans="1:20">
      <c r="A160" s="1">
        <v>144</v>
      </c>
      <c r="B160" s="10">
        <f t="shared" si="51"/>
        <v>8.6399999999999828</v>
      </c>
      <c r="C160" s="10">
        <f t="shared" si="54"/>
        <v>5.1805439999999834</v>
      </c>
      <c r="D160" s="10">
        <f t="shared" si="42"/>
        <v>2.44140625</v>
      </c>
      <c r="E160" s="10">
        <f t="shared" si="37"/>
        <v>0.08</v>
      </c>
      <c r="F160" s="10">
        <f t="shared" si="38"/>
        <v>0.1220703125</v>
      </c>
      <c r="G160" s="195" t="e">
        <f t="shared" si="43"/>
        <v>#DIV/0!</v>
      </c>
      <c r="H160" s="195" t="e">
        <f t="shared" si="52"/>
        <v>#DIV/0!</v>
      </c>
      <c r="I160" s="126">
        <f t="shared" si="44"/>
        <v>0</v>
      </c>
      <c r="J160" s="9">
        <f t="shared" si="39"/>
        <v>103.61087999999967</v>
      </c>
      <c r="K160" s="9">
        <f t="shared" si="53"/>
        <v>8.6133237440710424</v>
      </c>
      <c r="L160" s="12">
        <f t="shared" si="40"/>
        <v>2.44140625</v>
      </c>
      <c r="M160" s="10">
        <f t="shared" si="41"/>
        <v>2.44140625</v>
      </c>
      <c r="N160" s="10">
        <f>IF(B160&gt;SUM(D$9:F$9),$B$5,IF(B160&lt;D$9,IF(Control!I$14=1,E160,O160),IF(Control!K$14=1,E160,O160)))</f>
        <v>0.08</v>
      </c>
      <c r="O160" s="210">
        <f t="shared" si="45"/>
        <v>0.08</v>
      </c>
      <c r="P160" s="210">
        <f t="shared" si="46"/>
        <v>2.44140625</v>
      </c>
      <c r="Q160" s="210">
        <f t="shared" si="47"/>
        <v>0</v>
      </c>
      <c r="R160" s="210">
        <f t="shared" si="48"/>
        <v>0.1220703125</v>
      </c>
      <c r="S160">
        <f t="shared" si="49"/>
        <v>2.4576000000000205E-2</v>
      </c>
      <c r="T160" s="12">
        <f t="shared" si="50"/>
        <v>103.61087999999967</v>
      </c>
    </row>
    <row r="161" spans="1:20">
      <c r="A161" s="1">
        <v>145</v>
      </c>
      <c r="B161" s="10">
        <f t="shared" si="51"/>
        <v>8.6999999999999833</v>
      </c>
      <c r="C161" s="10">
        <f t="shared" si="54"/>
        <v>5.2051199999999831</v>
      </c>
      <c r="D161" s="10">
        <f t="shared" si="42"/>
        <v>2.44140625</v>
      </c>
      <c r="E161" s="10">
        <f t="shared" si="37"/>
        <v>0.08</v>
      </c>
      <c r="F161" s="10">
        <f t="shared" si="38"/>
        <v>0.1220703125</v>
      </c>
      <c r="G161" s="195" t="e">
        <f t="shared" si="43"/>
        <v>#DIV/0!</v>
      </c>
      <c r="H161" s="195" t="e">
        <f t="shared" si="52"/>
        <v>#DIV/0!</v>
      </c>
      <c r="I161" s="126">
        <f t="shared" si="44"/>
        <v>0</v>
      </c>
      <c r="J161" s="9">
        <f t="shared" si="39"/>
        <v>104.10239999999966</v>
      </c>
      <c r="K161" s="9">
        <f t="shared" si="53"/>
        <v>8.6733237440710411</v>
      </c>
      <c r="L161" s="12">
        <f t="shared" si="40"/>
        <v>2.44140625</v>
      </c>
      <c r="M161" s="10">
        <f t="shared" si="41"/>
        <v>2.44140625</v>
      </c>
      <c r="N161" s="10">
        <f>IF(B161&gt;SUM(D$9:F$9),$B$5,IF(B161&lt;D$9,IF(Control!I$14=1,E161,O161),IF(Control!K$14=1,E161,O161)))</f>
        <v>0.08</v>
      </c>
      <c r="O161" s="210">
        <f t="shared" si="45"/>
        <v>0.08</v>
      </c>
      <c r="P161" s="210">
        <f t="shared" si="46"/>
        <v>2.44140625</v>
      </c>
      <c r="Q161" s="210">
        <f t="shared" si="47"/>
        <v>0</v>
      </c>
      <c r="R161" s="210">
        <f t="shared" si="48"/>
        <v>0.1220703125</v>
      </c>
      <c r="S161">
        <f t="shared" si="49"/>
        <v>2.4576000000000205E-2</v>
      </c>
      <c r="T161" s="12">
        <f t="shared" si="50"/>
        <v>104.10239999999966</v>
      </c>
    </row>
    <row r="162" spans="1:20">
      <c r="A162" s="1">
        <v>146</v>
      </c>
      <c r="B162" s="10">
        <f t="shared" si="51"/>
        <v>8.7599999999999838</v>
      </c>
      <c r="C162" s="10">
        <f t="shared" si="54"/>
        <v>5.2296959999999828</v>
      </c>
      <c r="D162" s="10">
        <f t="shared" si="42"/>
        <v>2.44140625</v>
      </c>
      <c r="E162" s="10">
        <f t="shared" si="37"/>
        <v>0.08</v>
      </c>
      <c r="F162" s="10">
        <f t="shared" si="38"/>
        <v>0.1220703125</v>
      </c>
      <c r="G162" s="195" t="e">
        <f t="shared" si="43"/>
        <v>#DIV/0!</v>
      </c>
      <c r="H162" s="195" t="e">
        <f t="shared" si="52"/>
        <v>#DIV/0!</v>
      </c>
      <c r="I162" s="126">
        <f t="shared" si="44"/>
        <v>0</v>
      </c>
      <c r="J162" s="9">
        <f t="shared" si="39"/>
        <v>104.59391999999966</v>
      </c>
      <c r="K162" s="9">
        <f t="shared" si="53"/>
        <v>8.7333237440710398</v>
      </c>
      <c r="L162" s="12">
        <f t="shared" si="40"/>
        <v>2.44140625</v>
      </c>
      <c r="M162" s="10">
        <f t="shared" si="41"/>
        <v>2.44140625</v>
      </c>
      <c r="N162" s="10">
        <f>IF(B162&gt;SUM(D$9:F$9),$B$5,IF(B162&lt;D$9,IF(Control!I$14=1,E162,O162),IF(Control!K$14=1,E162,O162)))</f>
        <v>0.08</v>
      </c>
      <c r="O162" s="210">
        <f t="shared" si="45"/>
        <v>0.08</v>
      </c>
      <c r="P162" s="210">
        <f t="shared" si="46"/>
        <v>2.44140625</v>
      </c>
      <c r="Q162" s="210">
        <f t="shared" si="47"/>
        <v>0</v>
      </c>
      <c r="R162" s="210">
        <f t="shared" si="48"/>
        <v>0.1220703125</v>
      </c>
      <c r="S162">
        <f t="shared" si="49"/>
        <v>2.4576000000000205E-2</v>
      </c>
      <c r="T162" s="12">
        <f t="shared" si="50"/>
        <v>104.59391999999966</v>
      </c>
    </row>
    <row r="163" spans="1:20">
      <c r="A163" s="1">
        <v>147</v>
      </c>
      <c r="B163" s="10">
        <f t="shared" si="51"/>
        <v>8.8199999999999843</v>
      </c>
      <c r="C163" s="10">
        <f t="shared" si="54"/>
        <v>5.2542719999999825</v>
      </c>
      <c r="D163" s="10">
        <f t="shared" si="42"/>
        <v>2.44140625</v>
      </c>
      <c r="E163" s="10">
        <f t="shared" si="37"/>
        <v>0.08</v>
      </c>
      <c r="F163" s="10">
        <f t="shared" si="38"/>
        <v>0.1220703125</v>
      </c>
      <c r="G163" s="195" t="e">
        <f t="shared" si="43"/>
        <v>#DIV/0!</v>
      </c>
      <c r="H163" s="195" t="e">
        <f t="shared" si="52"/>
        <v>#DIV/0!</v>
      </c>
      <c r="I163" s="126">
        <f t="shared" si="44"/>
        <v>0</v>
      </c>
      <c r="J163" s="9">
        <f t="shared" si="39"/>
        <v>105.08543999999965</v>
      </c>
      <c r="K163" s="9">
        <f t="shared" si="53"/>
        <v>8.7933237440710386</v>
      </c>
      <c r="L163" s="12">
        <f t="shared" si="40"/>
        <v>2.44140625</v>
      </c>
      <c r="M163" s="10">
        <f t="shared" si="41"/>
        <v>2.44140625</v>
      </c>
      <c r="N163" s="10">
        <f>IF(B163&gt;SUM(D$9:F$9),$B$5,IF(B163&lt;D$9,IF(Control!I$14=1,E163,O163),IF(Control!K$14=1,E163,O163)))</f>
        <v>0.08</v>
      </c>
      <c r="O163" s="210">
        <f t="shared" si="45"/>
        <v>0.08</v>
      </c>
      <c r="P163" s="210">
        <f t="shared" si="46"/>
        <v>2.44140625</v>
      </c>
      <c r="Q163" s="210">
        <f t="shared" si="47"/>
        <v>0</v>
      </c>
      <c r="R163" s="210">
        <f t="shared" si="48"/>
        <v>0.1220703125</v>
      </c>
      <c r="S163">
        <f t="shared" si="49"/>
        <v>2.4576000000000205E-2</v>
      </c>
      <c r="T163" s="12">
        <f t="shared" si="50"/>
        <v>105.08543999999965</v>
      </c>
    </row>
    <row r="164" spans="1:20">
      <c r="A164" s="1">
        <v>148</v>
      </c>
      <c r="B164" s="10">
        <f t="shared" si="51"/>
        <v>8.8799999999999848</v>
      </c>
      <c r="C164" s="10">
        <f t="shared" si="54"/>
        <v>5.2788479999999822</v>
      </c>
      <c r="D164" s="10">
        <f t="shared" si="42"/>
        <v>2.44140625</v>
      </c>
      <c r="E164" s="10">
        <f t="shared" si="37"/>
        <v>0.08</v>
      </c>
      <c r="F164" s="10">
        <f t="shared" si="38"/>
        <v>0.1220703125</v>
      </c>
      <c r="G164" s="195" t="e">
        <f t="shared" si="43"/>
        <v>#DIV/0!</v>
      </c>
      <c r="H164" s="195" t="e">
        <f t="shared" si="52"/>
        <v>#DIV/0!</v>
      </c>
      <c r="I164" s="126">
        <f t="shared" si="44"/>
        <v>0</v>
      </c>
      <c r="J164" s="9">
        <f t="shared" si="39"/>
        <v>105.57695999999964</v>
      </c>
      <c r="K164" s="9">
        <f t="shared" si="53"/>
        <v>8.8533237440710373</v>
      </c>
      <c r="L164" s="12">
        <f t="shared" si="40"/>
        <v>2.44140625</v>
      </c>
      <c r="M164" s="10">
        <f t="shared" si="41"/>
        <v>2.44140625</v>
      </c>
      <c r="N164" s="10">
        <f>IF(B164&gt;SUM(D$9:F$9),$B$5,IF(B164&lt;D$9,IF(Control!I$14=1,E164,O164),IF(Control!K$14=1,E164,O164)))</f>
        <v>0.08</v>
      </c>
      <c r="O164" s="210">
        <f t="shared" si="45"/>
        <v>0.08</v>
      </c>
      <c r="P164" s="210">
        <f t="shared" si="46"/>
        <v>2.44140625</v>
      </c>
      <c r="Q164" s="210">
        <f t="shared" si="47"/>
        <v>0</v>
      </c>
      <c r="R164" s="210">
        <f t="shared" si="48"/>
        <v>0.1220703125</v>
      </c>
      <c r="S164">
        <f t="shared" si="49"/>
        <v>2.4576000000000205E-2</v>
      </c>
      <c r="T164" s="12">
        <f t="shared" si="50"/>
        <v>105.57695999999964</v>
      </c>
    </row>
    <row r="165" spans="1:20">
      <c r="A165" s="1">
        <v>149</v>
      </c>
      <c r="B165" s="10">
        <f t="shared" si="51"/>
        <v>8.9399999999999853</v>
      </c>
      <c r="C165" s="10">
        <f t="shared" si="54"/>
        <v>5.3034239999999819</v>
      </c>
      <c r="D165" s="10">
        <f t="shared" si="42"/>
        <v>2.44140625</v>
      </c>
      <c r="E165" s="10">
        <f t="shared" si="37"/>
        <v>0.08</v>
      </c>
      <c r="F165" s="10">
        <f t="shared" si="38"/>
        <v>0.1220703125</v>
      </c>
      <c r="G165" s="195" t="e">
        <f t="shared" si="43"/>
        <v>#DIV/0!</v>
      </c>
      <c r="H165" s="195" t="e">
        <f t="shared" si="52"/>
        <v>#DIV/0!</v>
      </c>
      <c r="I165" s="126">
        <f t="shared" si="44"/>
        <v>0</v>
      </c>
      <c r="J165" s="9">
        <f t="shared" si="39"/>
        <v>106.06847999999964</v>
      </c>
      <c r="K165" s="9">
        <f t="shared" si="53"/>
        <v>8.913323744071036</v>
      </c>
      <c r="L165" s="12">
        <f t="shared" si="40"/>
        <v>2.44140625</v>
      </c>
      <c r="M165" s="10">
        <f t="shared" si="41"/>
        <v>2.44140625</v>
      </c>
      <c r="N165" s="10">
        <f>IF(B165&gt;SUM(D$9:F$9),$B$5,IF(B165&lt;D$9,IF(Control!I$14=1,E165,O165),IF(Control!K$14=1,E165,O165)))</f>
        <v>0.08</v>
      </c>
      <c r="O165" s="210">
        <f t="shared" si="45"/>
        <v>0.08</v>
      </c>
      <c r="P165" s="210">
        <f t="shared" si="46"/>
        <v>2.44140625</v>
      </c>
      <c r="Q165" s="210">
        <f t="shared" si="47"/>
        <v>0</v>
      </c>
      <c r="R165" s="210">
        <f t="shared" si="48"/>
        <v>0.1220703125</v>
      </c>
      <c r="S165">
        <f t="shared" si="49"/>
        <v>2.4576000000000205E-2</v>
      </c>
      <c r="T165" s="12">
        <f t="shared" si="50"/>
        <v>106.06847999999964</v>
      </c>
    </row>
    <row r="166" spans="1:20">
      <c r="A166" s="1">
        <v>150</v>
      </c>
      <c r="B166" s="10">
        <f t="shared" si="51"/>
        <v>8.9999999999999858</v>
      </c>
      <c r="C166" s="10">
        <f t="shared" si="54"/>
        <v>5.3279999999999816</v>
      </c>
      <c r="D166" s="10">
        <f t="shared" si="42"/>
        <v>2.44140625</v>
      </c>
      <c r="E166" s="10">
        <f t="shared" si="37"/>
        <v>0.08</v>
      </c>
      <c r="F166" s="10">
        <f t="shared" si="38"/>
        <v>0.1220703125</v>
      </c>
      <c r="G166" s="195" t="e">
        <f t="shared" si="43"/>
        <v>#DIV/0!</v>
      </c>
      <c r="H166" s="195" t="e">
        <f t="shared" si="52"/>
        <v>#DIV/0!</v>
      </c>
      <c r="I166" s="126">
        <f t="shared" si="44"/>
        <v>0</v>
      </c>
      <c r="J166" s="9">
        <f t="shared" si="39"/>
        <v>106.55999999999963</v>
      </c>
      <c r="K166" s="9">
        <f t="shared" si="53"/>
        <v>8.9733237440710347</v>
      </c>
      <c r="L166" s="12">
        <f t="shared" si="40"/>
        <v>2.44140625</v>
      </c>
      <c r="M166" s="10">
        <f t="shared" si="41"/>
        <v>2.44140625</v>
      </c>
      <c r="N166" s="10">
        <f>IF(B166&gt;SUM(D$9:F$9),$B$5,IF(B166&lt;D$9,IF(Control!I$14=1,E166,O166),IF(Control!K$14=1,E166,O166)))</f>
        <v>0.08</v>
      </c>
      <c r="O166" s="210">
        <f t="shared" si="45"/>
        <v>0.08</v>
      </c>
      <c r="P166" s="210">
        <f t="shared" si="46"/>
        <v>2.44140625</v>
      </c>
      <c r="Q166" s="210">
        <f t="shared" si="47"/>
        <v>0</v>
      </c>
      <c r="R166" s="210">
        <f t="shared" si="48"/>
        <v>0.1220703125</v>
      </c>
      <c r="S166">
        <f t="shared" si="49"/>
        <v>2.4576000000000205E-2</v>
      </c>
      <c r="T166" s="12">
        <f t="shared" si="50"/>
        <v>106.55999999999963</v>
      </c>
    </row>
    <row r="167" spans="1:20">
      <c r="A167" s="1">
        <v>151</v>
      </c>
      <c r="B167" s="10">
        <f t="shared" si="51"/>
        <v>9.0599999999999863</v>
      </c>
      <c r="C167" s="10">
        <f t="shared" si="54"/>
        <v>5.3525759999999813</v>
      </c>
      <c r="D167" s="10">
        <f t="shared" si="42"/>
        <v>2.44140625</v>
      </c>
      <c r="E167" s="10">
        <f t="shared" si="37"/>
        <v>0.08</v>
      </c>
      <c r="F167" s="10">
        <f t="shared" si="38"/>
        <v>0.1220703125</v>
      </c>
      <c r="G167" s="195" t="e">
        <f t="shared" si="43"/>
        <v>#DIV/0!</v>
      </c>
      <c r="H167" s="195" t="e">
        <f t="shared" si="52"/>
        <v>#DIV/0!</v>
      </c>
      <c r="I167" s="126">
        <f t="shared" si="44"/>
        <v>0</v>
      </c>
      <c r="J167" s="9">
        <f t="shared" si="39"/>
        <v>107.05151999999963</v>
      </c>
      <c r="K167" s="9">
        <f t="shared" si="53"/>
        <v>9.0333237440710334</v>
      </c>
      <c r="L167" s="12">
        <f t="shared" si="40"/>
        <v>2.44140625</v>
      </c>
      <c r="M167" s="10">
        <f t="shared" si="41"/>
        <v>2.44140625</v>
      </c>
      <c r="N167" s="10">
        <f>IF(B167&gt;SUM(D$9:F$9),$B$5,IF(B167&lt;D$9,IF(Control!I$14=1,E167,O167),IF(Control!K$14=1,E167,O167)))</f>
        <v>0.08</v>
      </c>
      <c r="O167" s="210">
        <f t="shared" si="45"/>
        <v>0.08</v>
      </c>
      <c r="P167" s="210">
        <f t="shared" si="46"/>
        <v>2.44140625</v>
      </c>
      <c r="Q167" s="210">
        <f t="shared" si="47"/>
        <v>0</v>
      </c>
      <c r="R167" s="210">
        <f t="shared" si="48"/>
        <v>0.1220703125</v>
      </c>
      <c r="S167">
        <f t="shared" si="49"/>
        <v>2.4576000000000205E-2</v>
      </c>
      <c r="T167" s="12">
        <f t="shared" si="50"/>
        <v>107.05151999999963</v>
      </c>
    </row>
    <row r="168" spans="1:20">
      <c r="A168" s="1">
        <v>152</v>
      </c>
      <c r="B168" s="10">
        <f t="shared" si="51"/>
        <v>9.1199999999999868</v>
      </c>
      <c r="C168" s="10">
        <f t="shared" si="54"/>
        <v>5.3771519999999811</v>
      </c>
      <c r="D168" s="10">
        <f t="shared" si="42"/>
        <v>2.44140625</v>
      </c>
      <c r="E168" s="10">
        <f t="shared" si="37"/>
        <v>0.08</v>
      </c>
      <c r="F168" s="10">
        <f t="shared" si="38"/>
        <v>0.1220703125</v>
      </c>
      <c r="G168" s="195" t="e">
        <f t="shared" si="43"/>
        <v>#DIV/0!</v>
      </c>
      <c r="H168" s="195" t="e">
        <f t="shared" si="52"/>
        <v>#DIV/0!</v>
      </c>
      <c r="I168" s="126">
        <f t="shared" si="44"/>
        <v>0</v>
      </c>
      <c r="J168" s="9">
        <f t="shared" si="39"/>
        <v>107.54303999999962</v>
      </c>
      <c r="K168" s="9">
        <f t="shared" si="53"/>
        <v>9.0933237440710322</v>
      </c>
      <c r="L168" s="12">
        <f t="shared" si="40"/>
        <v>2.44140625</v>
      </c>
      <c r="M168" s="10">
        <f t="shared" si="41"/>
        <v>2.44140625</v>
      </c>
      <c r="N168" s="10">
        <f>IF(B168&gt;SUM(D$9:F$9),$B$5,IF(B168&lt;D$9,IF(Control!I$14=1,E168,O168),IF(Control!K$14=1,E168,O168)))</f>
        <v>0.08</v>
      </c>
      <c r="O168" s="210">
        <f t="shared" si="45"/>
        <v>0.08</v>
      </c>
      <c r="P168" s="210">
        <f t="shared" si="46"/>
        <v>2.44140625</v>
      </c>
      <c r="Q168" s="210">
        <f t="shared" si="47"/>
        <v>0</v>
      </c>
      <c r="R168" s="210">
        <f t="shared" si="48"/>
        <v>0.1220703125</v>
      </c>
      <c r="S168">
        <f t="shared" si="49"/>
        <v>2.4576000000000205E-2</v>
      </c>
      <c r="T168" s="12">
        <f t="shared" si="50"/>
        <v>107.54303999999962</v>
      </c>
    </row>
    <row r="169" spans="1:20">
      <c r="A169" s="1">
        <v>153</v>
      </c>
      <c r="B169" s="10">
        <f t="shared" si="51"/>
        <v>9.1799999999999873</v>
      </c>
      <c r="C169" s="10">
        <f t="shared" si="54"/>
        <v>5.4017279999999808</v>
      </c>
      <c r="D169" s="10">
        <f t="shared" si="42"/>
        <v>2.44140625</v>
      </c>
      <c r="E169" s="10">
        <f t="shared" si="37"/>
        <v>0.08</v>
      </c>
      <c r="F169" s="10">
        <f t="shared" si="38"/>
        <v>0.1220703125</v>
      </c>
      <c r="G169" s="195" t="e">
        <f t="shared" si="43"/>
        <v>#DIV/0!</v>
      </c>
      <c r="H169" s="195" t="e">
        <f t="shared" si="52"/>
        <v>#DIV/0!</v>
      </c>
      <c r="I169" s="126">
        <f t="shared" si="44"/>
        <v>0</v>
      </c>
      <c r="J169" s="9">
        <f t="shared" si="39"/>
        <v>108.03455999999962</v>
      </c>
      <c r="K169" s="9">
        <f t="shared" si="53"/>
        <v>9.1533237440710309</v>
      </c>
      <c r="L169" s="12">
        <f t="shared" si="40"/>
        <v>2.44140625</v>
      </c>
      <c r="M169" s="10">
        <f t="shared" si="41"/>
        <v>2.44140625</v>
      </c>
      <c r="N169" s="10">
        <f>IF(B169&gt;SUM(D$9:F$9),$B$5,IF(B169&lt;D$9,IF(Control!I$14=1,E169,O169),IF(Control!K$14=1,E169,O169)))</f>
        <v>0.08</v>
      </c>
      <c r="O169" s="210">
        <f t="shared" si="45"/>
        <v>0.08</v>
      </c>
      <c r="P169" s="210">
        <f t="shared" si="46"/>
        <v>2.44140625</v>
      </c>
      <c r="Q169" s="210">
        <f t="shared" si="47"/>
        <v>0</v>
      </c>
      <c r="R169" s="210">
        <f t="shared" si="48"/>
        <v>0.1220703125</v>
      </c>
      <c r="S169">
        <f t="shared" si="49"/>
        <v>2.4576000000000205E-2</v>
      </c>
      <c r="T169" s="12">
        <f t="shared" si="50"/>
        <v>108.03455999999962</v>
      </c>
    </row>
    <row r="170" spans="1:20">
      <c r="A170" s="1">
        <v>154</v>
      </c>
      <c r="B170" s="10">
        <f t="shared" si="51"/>
        <v>9.2399999999999878</v>
      </c>
      <c r="C170" s="10">
        <f t="shared" si="54"/>
        <v>5.4263039999999805</v>
      </c>
      <c r="D170" s="10">
        <f t="shared" si="42"/>
        <v>2.44140625</v>
      </c>
      <c r="E170" s="10">
        <f t="shared" si="37"/>
        <v>0.08</v>
      </c>
      <c r="F170" s="10">
        <f t="shared" si="38"/>
        <v>0.1220703125</v>
      </c>
      <c r="G170" s="195" t="e">
        <f t="shared" si="43"/>
        <v>#DIV/0!</v>
      </c>
      <c r="H170" s="195" t="e">
        <f t="shared" si="52"/>
        <v>#DIV/0!</v>
      </c>
      <c r="I170" s="126">
        <f t="shared" si="44"/>
        <v>0</v>
      </c>
      <c r="J170" s="9">
        <f t="shared" si="39"/>
        <v>108.52607999999961</v>
      </c>
      <c r="K170" s="9">
        <f t="shared" si="53"/>
        <v>9.2133237440710296</v>
      </c>
      <c r="L170" s="12">
        <f t="shared" si="40"/>
        <v>2.44140625</v>
      </c>
      <c r="M170" s="10">
        <f t="shared" si="41"/>
        <v>2.44140625</v>
      </c>
      <c r="N170" s="10">
        <f>IF(B170&gt;SUM(D$9:F$9),$B$5,IF(B170&lt;D$9,IF(Control!I$14=1,E170,O170),IF(Control!K$14=1,E170,O170)))</f>
        <v>0.08</v>
      </c>
      <c r="O170" s="210">
        <f t="shared" si="45"/>
        <v>0.08</v>
      </c>
      <c r="P170" s="210">
        <f t="shared" si="46"/>
        <v>2.44140625</v>
      </c>
      <c r="Q170" s="210">
        <f t="shared" si="47"/>
        <v>0</v>
      </c>
      <c r="R170" s="210">
        <f t="shared" si="48"/>
        <v>0.1220703125</v>
      </c>
      <c r="S170">
        <f t="shared" si="49"/>
        <v>2.4576000000000205E-2</v>
      </c>
      <c r="T170" s="12">
        <f t="shared" si="50"/>
        <v>108.52607999999961</v>
      </c>
    </row>
    <row r="171" spans="1:20">
      <c r="A171" s="1">
        <v>155</v>
      </c>
      <c r="B171" s="10">
        <f t="shared" si="51"/>
        <v>9.2999999999999883</v>
      </c>
      <c r="C171" s="10">
        <f t="shared" si="54"/>
        <v>5.4508799999999802</v>
      </c>
      <c r="D171" s="10">
        <f t="shared" si="42"/>
        <v>2.44140625</v>
      </c>
      <c r="E171" s="10">
        <f t="shared" si="37"/>
        <v>0.08</v>
      </c>
      <c r="F171" s="10">
        <f t="shared" si="38"/>
        <v>0.1220703125</v>
      </c>
      <c r="G171" s="195" t="e">
        <f t="shared" si="43"/>
        <v>#DIV/0!</v>
      </c>
      <c r="H171" s="195" t="e">
        <f t="shared" si="52"/>
        <v>#DIV/0!</v>
      </c>
      <c r="I171" s="126">
        <f t="shared" si="44"/>
        <v>0</v>
      </c>
      <c r="J171" s="9">
        <f t="shared" si="39"/>
        <v>109.0175999999996</v>
      </c>
      <c r="K171" s="9">
        <f t="shared" si="53"/>
        <v>9.2733237440710283</v>
      </c>
      <c r="L171" s="12">
        <f t="shared" si="40"/>
        <v>2.44140625</v>
      </c>
      <c r="M171" s="10">
        <f t="shared" si="41"/>
        <v>2.44140625</v>
      </c>
      <c r="N171" s="10">
        <f>IF(B171&gt;SUM(D$9:F$9),$B$5,IF(B171&lt;D$9,IF(Control!I$14=1,E171,O171),IF(Control!K$14=1,E171,O171)))</f>
        <v>0.08</v>
      </c>
      <c r="O171" s="210">
        <f t="shared" si="45"/>
        <v>0.08</v>
      </c>
      <c r="P171" s="210">
        <f t="shared" si="46"/>
        <v>2.44140625</v>
      </c>
      <c r="Q171" s="210">
        <f t="shared" si="47"/>
        <v>0</v>
      </c>
      <c r="R171" s="210">
        <f t="shared" si="48"/>
        <v>0.1220703125</v>
      </c>
      <c r="S171">
        <f t="shared" si="49"/>
        <v>2.4576000000000205E-2</v>
      </c>
      <c r="T171" s="12">
        <f t="shared" si="50"/>
        <v>109.0175999999996</v>
      </c>
    </row>
    <row r="172" spans="1:20">
      <c r="A172" s="1">
        <v>156</v>
      </c>
      <c r="B172" s="10">
        <f t="shared" si="51"/>
        <v>9.3599999999999888</v>
      </c>
      <c r="C172" s="10">
        <f t="shared" si="54"/>
        <v>5.4754559999999799</v>
      </c>
      <c r="D172" s="10">
        <f t="shared" si="42"/>
        <v>2.44140625</v>
      </c>
      <c r="E172" s="10">
        <f t="shared" si="37"/>
        <v>0.08</v>
      </c>
      <c r="F172" s="10">
        <f t="shared" si="38"/>
        <v>0.1220703125</v>
      </c>
      <c r="G172" s="195" t="e">
        <f t="shared" si="43"/>
        <v>#DIV/0!</v>
      </c>
      <c r="H172" s="195" t="e">
        <f t="shared" si="52"/>
        <v>#DIV/0!</v>
      </c>
      <c r="I172" s="126">
        <f t="shared" si="44"/>
        <v>0</v>
      </c>
      <c r="J172" s="9">
        <f t="shared" si="39"/>
        <v>109.5091199999996</v>
      </c>
      <c r="K172" s="9">
        <f t="shared" si="53"/>
        <v>9.3333237440710271</v>
      </c>
      <c r="L172" s="12">
        <f t="shared" si="40"/>
        <v>2.44140625</v>
      </c>
      <c r="M172" s="10">
        <f t="shared" si="41"/>
        <v>2.44140625</v>
      </c>
      <c r="N172" s="10">
        <f>IF(B172&gt;SUM(D$9:F$9),$B$5,IF(B172&lt;D$9,IF(Control!I$14=1,E172,O172),IF(Control!K$14=1,E172,O172)))</f>
        <v>0.08</v>
      </c>
      <c r="O172" s="210">
        <f t="shared" si="45"/>
        <v>0.08</v>
      </c>
      <c r="P172" s="210">
        <f t="shared" si="46"/>
        <v>2.44140625</v>
      </c>
      <c r="Q172" s="210">
        <f t="shared" si="47"/>
        <v>0</v>
      </c>
      <c r="R172" s="210">
        <f t="shared" si="48"/>
        <v>0.1220703125</v>
      </c>
      <c r="S172">
        <f t="shared" si="49"/>
        <v>2.4576000000000205E-2</v>
      </c>
      <c r="T172" s="12">
        <f t="shared" si="50"/>
        <v>109.5091199999996</v>
      </c>
    </row>
    <row r="173" spans="1:20">
      <c r="A173" s="1">
        <v>157</v>
      </c>
      <c r="B173" s="10">
        <f t="shared" si="51"/>
        <v>9.4199999999999893</v>
      </c>
      <c r="C173" s="10">
        <f t="shared" si="54"/>
        <v>5.5000319999999796</v>
      </c>
      <c r="D173" s="10">
        <f t="shared" si="42"/>
        <v>2.44140625</v>
      </c>
      <c r="E173" s="10">
        <f t="shared" si="37"/>
        <v>0.08</v>
      </c>
      <c r="F173" s="10">
        <f t="shared" si="38"/>
        <v>0.1220703125</v>
      </c>
      <c r="G173" s="195" t="e">
        <f t="shared" si="43"/>
        <v>#DIV/0!</v>
      </c>
      <c r="H173" s="195" t="e">
        <f t="shared" si="52"/>
        <v>#DIV/0!</v>
      </c>
      <c r="I173" s="126">
        <f t="shared" si="44"/>
        <v>0</v>
      </c>
      <c r="J173" s="9">
        <f t="shared" si="39"/>
        <v>110.00063999999959</v>
      </c>
      <c r="K173" s="9">
        <f t="shared" si="53"/>
        <v>9.3933237440710258</v>
      </c>
      <c r="L173" s="12">
        <f t="shared" si="40"/>
        <v>2.44140625</v>
      </c>
      <c r="M173" s="10">
        <f t="shared" si="41"/>
        <v>2.44140625</v>
      </c>
      <c r="N173" s="10">
        <f>IF(B173&gt;SUM(D$9:F$9),$B$5,IF(B173&lt;D$9,IF(Control!I$14=1,E173,O173),IF(Control!K$14=1,E173,O173)))</f>
        <v>0.08</v>
      </c>
      <c r="O173" s="210">
        <f t="shared" si="45"/>
        <v>0.08</v>
      </c>
      <c r="P173" s="210">
        <f t="shared" si="46"/>
        <v>2.44140625</v>
      </c>
      <c r="Q173" s="210">
        <f t="shared" si="47"/>
        <v>0</v>
      </c>
      <c r="R173" s="210">
        <f t="shared" si="48"/>
        <v>0.1220703125</v>
      </c>
      <c r="S173">
        <f t="shared" si="49"/>
        <v>2.4576000000000205E-2</v>
      </c>
      <c r="T173" s="12">
        <f t="shared" si="50"/>
        <v>110.00063999999959</v>
      </c>
    </row>
    <row r="174" spans="1:20">
      <c r="A174" s="1">
        <v>158</v>
      </c>
      <c r="B174" s="10">
        <f t="shared" si="51"/>
        <v>9.4799999999999898</v>
      </c>
      <c r="C174" s="10">
        <f t="shared" si="54"/>
        <v>5.5246079999999793</v>
      </c>
      <c r="D174" s="10">
        <f t="shared" si="42"/>
        <v>2.44140625</v>
      </c>
      <c r="E174" s="10">
        <f t="shared" si="37"/>
        <v>0.08</v>
      </c>
      <c r="F174" s="10">
        <f t="shared" si="38"/>
        <v>0.1220703125</v>
      </c>
      <c r="G174" s="195" t="e">
        <f t="shared" si="43"/>
        <v>#DIV/0!</v>
      </c>
      <c r="H174" s="195" t="e">
        <f t="shared" si="52"/>
        <v>#DIV/0!</v>
      </c>
      <c r="I174" s="126">
        <f t="shared" si="44"/>
        <v>0</v>
      </c>
      <c r="J174" s="9">
        <f t="shared" si="39"/>
        <v>110.49215999999959</v>
      </c>
      <c r="K174" s="9">
        <f t="shared" si="53"/>
        <v>9.4533237440710245</v>
      </c>
      <c r="L174" s="12">
        <f t="shared" si="40"/>
        <v>2.44140625</v>
      </c>
      <c r="M174" s="10">
        <f t="shared" si="41"/>
        <v>2.44140625</v>
      </c>
      <c r="N174" s="10">
        <f>IF(B174&gt;SUM(D$9:F$9),$B$5,IF(B174&lt;D$9,IF(Control!I$14=1,E174,O174),IF(Control!K$14=1,E174,O174)))</f>
        <v>0.08</v>
      </c>
      <c r="O174" s="210">
        <f t="shared" si="45"/>
        <v>0.08</v>
      </c>
      <c r="P174" s="210">
        <f t="shared" si="46"/>
        <v>2.44140625</v>
      </c>
      <c r="Q174" s="210">
        <f t="shared" si="47"/>
        <v>0</v>
      </c>
      <c r="R174" s="210">
        <f t="shared" si="48"/>
        <v>0.1220703125</v>
      </c>
      <c r="S174">
        <f t="shared" si="49"/>
        <v>2.4576000000000205E-2</v>
      </c>
      <c r="T174" s="12">
        <f t="shared" si="50"/>
        <v>110.49215999999959</v>
      </c>
    </row>
    <row r="175" spans="1:20">
      <c r="A175" s="1">
        <v>159</v>
      </c>
      <c r="B175" s="10">
        <f t="shared" si="51"/>
        <v>9.5399999999999903</v>
      </c>
      <c r="C175" s="10">
        <f t="shared" si="54"/>
        <v>5.549183999999979</v>
      </c>
      <c r="D175" s="10">
        <f t="shared" si="42"/>
        <v>2.44140625</v>
      </c>
      <c r="E175" s="10">
        <f t="shared" si="37"/>
        <v>0.08</v>
      </c>
      <c r="F175" s="10">
        <f t="shared" si="38"/>
        <v>0.1220703125</v>
      </c>
      <c r="G175" s="195" t="e">
        <f t="shared" si="43"/>
        <v>#DIV/0!</v>
      </c>
      <c r="H175" s="195" t="e">
        <f t="shared" si="52"/>
        <v>#DIV/0!</v>
      </c>
      <c r="I175" s="126">
        <f t="shared" si="44"/>
        <v>0</v>
      </c>
      <c r="J175" s="9">
        <f t="shared" si="39"/>
        <v>110.98367999999958</v>
      </c>
      <c r="K175" s="9">
        <f t="shared" si="53"/>
        <v>9.5133237440710232</v>
      </c>
      <c r="L175" s="12">
        <f t="shared" si="40"/>
        <v>2.44140625</v>
      </c>
      <c r="M175" s="10">
        <f t="shared" si="41"/>
        <v>2.44140625</v>
      </c>
      <c r="N175" s="10">
        <f>IF(B175&gt;SUM(D$9:F$9),$B$5,IF(B175&lt;D$9,IF(Control!I$14=1,E175,O175),IF(Control!K$14=1,E175,O175)))</f>
        <v>0.08</v>
      </c>
      <c r="O175" s="210">
        <f t="shared" si="45"/>
        <v>0.08</v>
      </c>
      <c r="P175" s="210">
        <f t="shared" si="46"/>
        <v>2.44140625</v>
      </c>
      <c r="Q175" s="210">
        <f t="shared" si="47"/>
        <v>0</v>
      </c>
      <c r="R175" s="210">
        <f t="shared" si="48"/>
        <v>0.1220703125</v>
      </c>
      <c r="S175">
        <f t="shared" si="49"/>
        <v>2.4576000000000205E-2</v>
      </c>
      <c r="T175" s="12">
        <f t="shared" si="50"/>
        <v>110.98367999999958</v>
      </c>
    </row>
    <row r="176" spans="1:20">
      <c r="A176" s="1">
        <v>160</v>
      </c>
      <c r="B176" s="10">
        <f t="shared" si="51"/>
        <v>9.5999999999999908</v>
      </c>
      <c r="C176" s="10">
        <f t="shared" si="54"/>
        <v>5.5737599999999787</v>
      </c>
      <c r="D176" s="10">
        <f t="shared" si="42"/>
        <v>2.44140625</v>
      </c>
      <c r="E176" s="10">
        <f t="shared" si="37"/>
        <v>0.08</v>
      </c>
      <c r="F176" s="10">
        <f t="shared" si="38"/>
        <v>0.1220703125</v>
      </c>
      <c r="G176" s="195" t="e">
        <f t="shared" si="43"/>
        <v>#DIV/0!</v>
      </c>
      <c r="H176" s="195" t="e">
        <f t="shared" si="52"/>
        <v>#DIV/0!</v>
      </c>
      <c r="I176" s="126">
        <f t="shared" si="44"/>
        <v>0</v>
      </c>
      <c r="J176" s="9">
        <f t="shared" si="39"/>
        <v>111.47519999999957</v>
      </c>
      <c r="K176" s="9">
        <f t="shared" si="53"/>
        <v>9.5733237440710219</v>
      </c>
      <c r="L176" s="12">
        <f t="shared" si="40"/>
        <v>2.44140625</v>
      </c>
      <c r="M176" s="10">
        <f t="shared" si="41"/>
        <v>2.44140625</v>
      </c>
      <c r="N176" s="10">
        <f>IF(B176&gt;SUM(D$9:F$9),$B$5,IF(B176&lt;D$9,IF(Control!I$14=1,E176,O176),IF(Control!K$14=1,E176,O176)))</f>
        <v>0.08</v>
      </c>
      <c r="O176" s="210">
        <f t="shared" si="45"/>
        <v>0.08</v>
      </c>
      <c r="P176" s="210">
        <f t="shared" si="46"/>
        <v>2.44140625</v>
      </c>
      <c r="Q176" s="210">
        <f t="shared" si="47"/>
        <v>0</v>
      </c>
      <c r="R176" s="210">
        <f t="shared" si="48"/>
        <v>0.1220703125</v>
      </c>
      <c r="S176">
        <f t="shared" si="49"/>
        <v>2.4576000000000205E-2</v>
      </c>
      <c r="T176" s="12">
        <f t="shared" si="50"/>
        <v>111.47519999999957</v>
      </c>
    </row>
    <row r="177" spans="1:20">
      <c r="A177" s="1">
        <v>161</v>
      </c>
      <c r="B177" s="10">
        <f t="shared" si="51"/>
        <v>9.6599999999999913</v>
      </c>
      <c r="C177" s="10">
        <f t="shared" si="54"/>
        <v>5.5983359999999784</v>
      </c>
      <c r="D177" s="10">
        <f t="shared" si="42"/>
        <v>2.44140625</v>
      </c>
      <c r="E177" s="10">
        <f t="shared" si="37"/>
        <v>0.08</v>
      </c>
      <c r="F177" s="10">
        <f t="shared" si="38"/>
        <v>0.1220703125</v>
      </c>
      <c r="G177" s="195" t="e">
        <f t="shared" si="43"/>
        <v>#DIV/0!</v>
      </c>
      <c r="H177" s="195" t="e">
        <f t="shared" si="52"/>
        <v>#DIV/0!</v>
      </c>
      <c r="I177" s="126">
        <f t="shared" si="44"/>
        <v>0</v>
      </c>
      <c r="J177" s="9">
        <f t="shared" si="39"/>
        <v>111.96671999999957</v>
      </c>
      <c r="K177" s="9">
        <f t="shared" si="53"/>
        <v>9.6333237440710207</v>
      </c>
      <c r="L177" s="12">
        <f t="shared" si="40"/>
        <v>2.44140625</v>
      </c>
      <c r="M177" s="10">
        <f t="shared" si="41"/>
        <v>2.44140625</v>
      </c>
      <c r="N177" s="10">
        <f>IF(B177&gt;SUM(D$9:F$9),$B$5,IF(B177&lt;D$9,IF(Control!I$14=1,E177,O177),IF(Control!K$14=1,E177,O177)))</f>
        <v>0.08</v>
      </c>
      <c r="O177" s="210">
        <f t="shared" si="45"/>
        <v>0.08</v>
      </c>
      <c r="P177" s="210">
        <f t="shared" si="46"/>
        <v>2.44140625</v>
      </c>
      <c r="Q177" s="210">
        <f t="shared" si="47"/>
        <v>0</v>
      </c>
      <c r="R177" s="210">
        <f t="shared" si="48"/>
        <v>0.1220703125</v>
      </c>
      <c r="S177">
        <f t="shared" si="49"/>
        <v>2.4576000000000205E-2</v>
      </c>
      <c r="T177" s="12">
        <f t="shared" si="50"/>
        <v>111.96671999999957</v>
      </c>
    </row>
    <row r="178" spans="1:20">
      <c r="A178" s="1">
        <v>162</v>
      </c>
      <c r="B178" s="10">
        <f t="shared" si="51"/>
        <v>9.7199999999999918</v>
      </c>
      <c r="C178" s="10">
        <f t="shared" si="54"/>
        <v>5.6229119999999781</v>
      </c>
      <c r="D178" s="10">
        <f t="shared" si="42"/>
        <v>2.44140625</v>
      </c>
      <c r="E178" s="10">
        <f t="shared" si="37"/>
        <v>0.08</v>
      </c>
      <c r="F178" s="10">
        <f t="shared" si="38"/>
        <v>0.1220703125</v>
      </c>
      <c r="G178" s="195" t="e">
        <f t="shared" si="43"/>
        <v>#DIV/0!</v>
      </c>
      <c r="H178" s="195" t="e">
        <f t="shared" si="52"/>
        <v>#DIV/0!</v>
      </c>
      <c r="I178" s="126">
        <f t="shared" si="44"/>
        <v>0</v>
      </c>
      <c r="J178" s="9">
        <f t="shared" si="39"/>
        <v>112.45823999999956</v>
      </c>
      <c r="K178" s="9">
        <f t="shared" si="53"/>
        <v>9.6933237440710194</v>
      </c>
      <c r="L178" s="12">
        <f t="shared" si="40"/>
        <v>2.44140625</v>
      </c>
      <c r="M178" s="10">
        <f t="shared" si="41"/>
        <v>2.44140625</v>
      </c>
      <c r="N178" s="10">
        <f>IF(B178&gt;SUM(D$9:F$9),$B$5,IF(B178&lt;D$9,IF(Control!I$14=1,E178,O178),IF(Control!K$14=1,E178,O178)))</f>
        <v>0.08</v>
      </c>
      <c r="O178" s="210">
        <f t="shared" si="45"/>
        <v>0.08</v>
      </c>
      <c r="P178" s="210">
        <f t="shared" si="46"/>
        <v>2.44140625</v>
      </c>
      <c r="Q178" s="210">
        <f t="shared" si="47"/>
        <v>0</v>
      </c>
      <c r="R178" s="210">
        <f t="shared" si="48"/>
        <v>0.1220703125</v>
      </c>
      <c r="S178">
        <f t="shared" si="49"/>
        <v>2.4576000000000205E-2</v>
      </c>
      <c r="T178" s="12">
        <f t="shared" si="50"/>
        <v>112.45823999999956</v>
      </c>
    </row>
    <row r="179" spans="1:20">
      <c r="A179" s="1">
        <v>163</v>
      </c>
      <c r="B179" s="10">
        <f t="shared" si="51"/>
        <v>9.7799999999999923</v>
      </c>
      <c r="C179" s="10">
        <f t="shared" si="54"/>
        <v>5.6474879999999779</v>
      </c>
      <c r="D179" s="10">
        <f t="shared" si="42"/>
        <v>2.44140625</v>
      </c>
      <c r="E179" s="10">
        <f t="shared" si="37"/>
        <v>0.08</v>
      </c>
      <c r="F179" s="10">
        <f t="shared" si="38"/>
        <v>0.1220703125</v>
      </c>
      <c r="G179" s="195" t="e">
        <f t="shared" si="43"/>
        <v>#DIV/0!</v>
      </c>
      <c r="H179" s="195" t="e">
        <f t="shared" si="52"/>
        <v>#DIV/0!</v>
      </c>
      <c r="I179" s="126">
        <f t="shared" si="44"/>
        <v>0</v>
      </c>
      <c r="J179" s="9">
        <f t="shared" si="39"/>
        <v>112.94975999999956</v>
      </c>
      <c r="K179" s="9">
        <f t="shared" si="53"/>
        <v>9.7533237440710181</v>
      </c>
      <c r="L179" s="12">
        <f t="shared" si="40"/>
        <v>2.44140625</v>
      </c>
      <c r="M179" s="10">
        <f t="shared" si="41"/>
        <v>2.44140625</v>
      </c>
      <c r="N179" s="10">
        <f>IF(B179&gt;SUM(D$9:F$9),$B$5,IF(B179&lt;D$9,IF(Control!I$14=1,E179,O179),IF(Control!K$14=1,E179,O179)))</f>
        <v>0.08</v>
      </c>
      <c r="O179" s="210">
        <f t="shared" si="45"/>
        <v>0.08</v>
      </c>
      <c r="P179" s="210">
        <f t="shared" si="46"/>
        <v>2.44140625</v>
      </c>
      <c r="Q179" s="210">
        <f t="shared" si="47"/>
        <v>0</v>
      </c>
      <c r="R179" s="210">
        <f t="shared" si="48"/>
        <v>0.1220703125</v>
      </c>
      <c r="S179">
        <f t="shared" si="49"/>
        <v>2.4576000000000205E-2</v>
      </c>
      <c r="T179" s="12">
        <f t="shared" si="50"/>
        <v>112.94975999999956</v>
      </c>
    </row>
    <row r="180" spans="1:20">
      <c r="A180" s="1">
        <v>164</v>
      </c>
      <c r="B180" s="10">
        <f t="shared" si="51"/>
        <v>9.8399999999999928</v>
      </c>
      <c r="C180" s="10">
        <f t="shared" si="54"/>
        <v>5.6720639999999776</v>
      </c>
      <c r="D180" s="10">
        <f t="shared" si="42"/>
        <v>2.44140625</v>
      </c>
      <c r="E180" s="10">
        <f t="shared" si="37"/>
        <v>0.08</v>
      </c>
      <c r="F180" s="10">
        <f t="shared" si="38"/>
        <v>0.1220703125</v>
      </c>
      <c r="G180" s="195" t="e">
        <f t="shared" si="43"/>
        <v>#DIV/0!</v>
      </c>
      <c r="H180" s="195" t="e">
        <f t="shared" si="52"/>
        <v>#DIV/0!</v>
      </c>
      <c r="I180" s="126">
        <f t="shared" si="44"/>
        <v>0</v>
      </c>
      <c r="J180" s="9">
        <f t="shared" si="39"/>
        <v>113.44127999999955</v>
      </c>
      <c r="K180" s="9">
        <f t="shared" si="53"/>
        <v>9.8133237440710168</v>
      </c>
      <c r="L180" s="12">
        <f t="shared" si="40"/>
        <v>2.44140625</v>
      </c>
      <c r="M180" s="10">
        <f t="shared" si="41"/>
        <v>2.44140625</v>
      </c>
      <c r="N180" s="10">
        <f>IF(B180&gt;SUM(D$9:F$9),$B$5,IF(B180&lt;D$9,IF(Control!I$14=1,E180,O180),IF(Control!K$14=1,E180,O180)))</f>
        <v>0.08</v>
      </c>
      <c r="O180" s="210">
        <f t="shared" si="45"/>
        <v>0.08</v>
      </c>
      <c r="P180" s="210">
        <f t="shared" si="46"/>
        <v>2.44140625</v>
      </c>
      <c r="Q180" s="210">
        <f t="shared" si="47"/>
        <v>0</v>
      </c>
      <c r="R180" s="210">
        <f t="shared" si="48"/>
        <v>0.1220703125</v>
      </c>
      <c r="S180">
        <f t="shared" si="49"/>
        <v>2.4576000000000205E-2</v>
      </c>
      <c r="T180" s="12">
        <f t="shared" si="50"/>
        <v>113.44127999999955</v>
      </c>
    </row>
    <row r="181" spans="1:20">
      <c r="A181" s="1">
        <v>165</v>
      </c>
      <c r="B181" s="10">
        <f t="shared" si="51"/>
        <v>9.8999999999999932</v>
      </c>
      <c r="C181" s="10">
        <f t="shared" si="54"/>
        <v>5.6966399999999773</v>
      </c>
      <c r="D181" s="10">
        <f t="shared" si="42"/>
        <v>2.44140625</v>
      </c>
      <c r="E181" s="10">
        <f t="shared" si="37"/>
        <v>0.08</v>
      </c>
      <c r="F181" s="10">
        <f t="shared" si="38"/>
        <v>0.1220703125</v>
      </c>
      <c r="G181" s="195" t="e">
        <f t="shared" si="43"/>
        <v>#DIV/0!</v>
      </c>
      <c r="H181" s="195" t="e">
        <f t="shared" si="52"/>
        <v>#DIV/0!</v>
      </c>
      <c r="I181" s="126">
        <f t="shared" si="44"/>
        <v>0</v>
      </c>
      <c r="J181" s="9">
        <f t="shared" si="39"/>
        <v>113.93279999999955</v>
      </c>
      <c r="K181" s="9">
        <f t="shared" si="53"/>
        <v>9.8733237440710155</v>
      </c>
      <c r="L181" s="12">
        <f t="shared" si="40"/>
        <v>2.44140625</v>
      </c>
      <c r="M181" s="10">
        <f t="shared" si="41"/>
        <v>2.44140625</v>
      </c>
      <c r="N181" s="10">
        <f>IF(B181&gt;SUM(D$9:F$9),$B$5,IF(B181&lt;D$9,IF(Control!I$14=1,E181,O181),IF(Control!K$14=1,E181,O181)))</f>
        <v>0.08</v>
      </c>
      <c r="O181" s="210">
        <f t="shared" si="45"/>
        <v>0.08</v>
      </c>
      <c r="P181" s="210">
        <f t="shared" si="46"/>
        <v>2.44140625</v>
      </c>
      <c r="Q181" s="210">
        <f t="shared" si="47"/>
        <v>0</v>
      </c>
      <c r="R181" s="210">
        <f t="shared" si="48"/>
        <v>0.1220703125</v>
      </c>
      <c r="S181">
        <f t="shared" si="49"/>
        <v>2.4576000000000205E-2</v>
      </c>
      <c r="T181" s="12">
        <f t="shared" si="50"/>
        <v>113.93279999999955</v>
      </c>
    </row>
    <row r="182" spans="1:20">
      <c r="A182" s="1">
        <v>166</v>
      </c>
      <c r="B182" s="10">
        <f t="shared" si="51"/>
        <v>9.9599999999999937</v>
      </c>
      <c r="C182" s="10">
        <f t="shared" si="54"/>
        <v>5.721215999999977</v>
      </c>
      <c r="D182" s="10">
        <f t="shared" si="42"/>
        <v>2.44140625</v>
      </c>
      <c r="E182" s="10">
        <f t="shared" si="37"/>
        <v>0.08</v>
      </c>
      <c r="F182" s="10">
        <f t="shared" si="38"/>
        <v>0.1220703125</v>
      </c>
      <c r="G182" s="195" t="e">
        <f t="shared" si="43"/>
        <v>#DIV/0!</v>
      </c>
      <c r="H182" s="195" t="e">
        <f t="shared" si="52"/>
        <v>#DIV/0!</v>
      </c>
      <c r="I182" s="126">
        <f t="shared" si="44"/>
        <v>0</v>
      </c>
      <c r="J182" s="9">
        <f t="shared" si="39"/>
        <v>114.42431999999954</v>
      </c>
      <c r="K182" s="9">
        <f t="shared" si="53"/>
        <v>9.9333237440710143</v>
      </c>
      <c r="L182" s="12">
        <f t="shared" si="40"/>
        <v>2.44140625</v>
      </c>
      <c r="M182" s="10">
        <f t="shared" si="41"/>
        <v>2.44140625</v>
      </c>
      <c r="N182" s="10">
        <f>IF(B182&gt;SUM(D$9:F$9),$B$5,IF(B182&lt;D$9,IF(Control!I$14=1,E182,O182),IF(Control!K$14=1,E182,O182)))</f>
        <v>0.08</v>
      </c>
      <c r="O182" s="210">
        <f t="shared" si="45"/>
        <v>0.08</v>
      </c>
      <c r="P182" s="210">
        <f t="shared" si="46"/>
        <v>2.44140625</v>
      </c>
      <c r="Q182" s="210">
        <f t="shared" si="47"/>
        <v>0</v>
      </c>
      <c r="R182" s="210">
        <f t="shared" si="48"/>
        <v>0.1220703125</v>
      </c>
      <c r="S182">
        <f t="shared" si="49"/>
        <v>2.4576000000000205E-2</v>
      </c>
      <c r="T182" s="12">
        <f t="shared" si="50"/>
        <v>114.42431999999954</v>
      </c>
    </row>
    <row r="183" spans="1:20">
      <c r="A183" s="1">
        <v>167</v>
      </c>
      <c r="B183" s="10">
        <f t="shared" si="51"/>
        <v>10.019999999999994</v>
      </c>
      <c r="C183" s="10">
        <f t="shared" si="54"/>
        <v>5.7457919999999767</v>
      </c>
      <c r="D183" s="10">
        <f t="shared" si="42"/>
        <v>2.44140625</v>
      </c>
      <c r="E183" s="10">
        <f t="shared" si="37"/>
        <v>0.08</v>
      </c>
      <c r="F183" s="10">
        <f t="shared" si="38"/>
        <v>0.1220703125</v>
      </c>
      <c r="G183" s="195" t="e">
        <f t="shared" si="43"/>
        <v>#DIV/0!</v>
      </c>
      <c r="H183" s="195" t="e">
        <f t="shared" si="52"/>
        <v>#DIV/0!</v>
      </c>
      <c r="I183" s="126">
        <f t="shared" si="44"/>
        <v>0</v>
      </c>
      <c r="J183" s="9">
        <f t="shared" si="39"/>
        <v>114.91583999999953</v>
      </c>
      <c r="K183" s="9">
        <f t="shared" si="53"/>
        <v>9.993323744071013</v>
      </c>
      <c r="L183" s="12">
        <f t="shared" si="40"/>
        <v>2.44140625</v>
      </c>
      <c r="M183" s="10">
        <f t="shared" si="41"/>
        <v>2.44140625</v>
      </c>
      <c r="N183" s="10">
        <f>IF(B183&gt;SUM(D$9:F$9),$B$5,IF(B183&lt;D$9,IF(Control!I$14=1,E183,O183),IF(Control!K$14=1,E183,O183)))</f>
        <v>0.08</v>
      </c>
      <c r="O183" s="210">
        <f t="shared" si="45"/>
        <v>0.08</v>
      </c>
      <c r="P183" s="210">
        <f t="shared" si="46"/>
        <v>2.44140625</v>
      </c>
      <c r="Q183" s="210">
        <f t="shared" si="47"/>
        <v>0</v>
      </c>
      <c r="R183" s="210">
        <f t="shared" si="48"/>
        <v>0.1220703125</v>
      </c>
      <c r="S183">
        <f t="shared" si="49"/>
        <v>2.4576000000000205E-2</v>
      </c>
      <c r="T183" s="12">
        <f t="shared" si="50"/>
        <v>114.91583999999953</v>
      </c>
    </row>
    <row r="184" spans="1:20">
      <c r="A184" s="1">
        <v>168</v>
      </c>
      <c r="B184" s="10">
        <f t="shared" si="51"/>
        <v>10.079999999999995</v>
      </c>
      <c r="C184" s="10">
        <f t="shared" si="54"/>
        <v>5.7703679999999764</v>
      </c>
      <c r="D184" s="10">
        <f t="shared" si="42"/>
        <v>2.44140625</v>
      </c>
      <c r="E184" s="10">
        <f t="shared" si="37"/>
        <v>0.08</v>
      </c>
      <c r="F184" s="10">
        <f t="shared" si="38"/>
        <v>0.1220703125</v>
      </c>
      <c r="G184" s="195" t="e">
        <f t="shared" si="43"/>
        <v>#DIV/0!</v>
      </c>
      <c r="H184" s="195" t="e">
        <f t="shared" si="52"/>
        <v>#DIV/0!</v>
      </c>
      <c r="I184" s="126">
        <f t="shared" si="44"/>
        <v>0</v>
      </c>
      <c r="J184" s="9">
        <f t="shared" si="39"/>
        <v>115.40735999999953</v>
      </c>
      <c r="K184" s="9">
        <f t="shared" si="53"/>
        <v>10.053323744071012</v>
      </c>
      <c r="L184" s="12">
        <f t="shared" si="40"/>
        <v>2.44140625</v>
      </c>
      <c r="M184" s="10">
        <f t="shared" si="41"/>
        <v>2.44140625</v>
      </c>
      <c r="N184" s="10">
        <f>IF(B184&gt;SUM(D$9:F$9),$B$5,IF(B184&lt;D$9,IF(Control!I$14=1,E184,O184),IF(Control!K$14=1,E184,O184)))</f>
        <v>0.08</v>
      </c>
      <c r="O184" s="210">
        <f t="shared" si="45"/>
        <v>0.08</v>
      </c>
      <c r="P184" s="210">
        <f t="shared" si="46"/>
        <v>2.44140625</v>
      </c>
      <c r="Q184" s="210">
        <f t="shared" si="47"/>
        <v>0</v>
      </c>
      <c r="R184" s="210">
        <f t="shared" si="48"/>
        <v>0.1220703125</v>
      </c>
      <c r="S184">
        <f t="shared" si="49"/>
        <v>2.4576000000000205E-2</v>
      </c>
      <c r="T184" s="12">
        <f t="shared" si="50"/>
        <v>115.40735999999953</v>
      </c>
    </row>
    <row r="185" spans="1:20">
      <c r="A185" s="1">
        <v>169</v>
      </c>
      <c r="B185" s="10">
        <f t="shared" si="51"/>
        <v>10.139999999999995</v>
      </c>
      <c r="C185" s="10">
        <f t="shared" si="54"/>
        <v>5.7949439999999761</v>
      </c>
      <c r="D185" s="10">
        <f t="shared" si="42"/>
        <v>2.44140625</v>
      </c>
      <c r="E185" s="10">
        <f t="shared" si="37"/>
        <v>0.08</v>
      </c>
      <c r="F185" s="10">
        <f t="shared" si="38"/>
        <v>0.1220703125</v>
      </c>
      <c r="G185" s="195" t="e">
        <f t="shared" si="43"/>
        <v>#DIV/0!</v>
      </c>
      <c r="H185" s="195" t="e">
        <f t="shared" si="52"/>
        <v>#DIV/0!</v>
      </c>
      <c r="I185" s="126">
        <f t="shared" si="44"/>
        <v>0</v>
      </c>
      <c r="J185" s="9">
        <f t="shared" si="39"/>
        <v>115.89887999999952</v>
      </c>
      <c r="K185" s="9">
        <f t="shared" si="53"/>
        <v>10.11332374407101</v>
      </c>
      <c r="L185" s="12">
        <f t="shared" si="40"/>
        <v>2.44140625</v>
      </c>
      <c r="M185" s="10">
        <f t="shared" si="41"/>
        <v>2.44140625</v>
      </c>
      <c r="N185" s="10">
        <f>IF(B185&gt;SUM(D$9:F$9),$B$5,IF(B185&lt;D$9,IF(Control!I$14=1,E185,O185),IF(Control!K$14=1,E185,O185)))</f>
        <v>0.08</v>
      </c>
      <c r="O185" s="210">
        <f t="shared" si="45"/>
        <v>0.08</v>
      </c>
      <c r="P185" s="210">
        <f t="shared" si="46"/>
        <v>2.44140625</v>
      </c>
      <c r="Q185" s="210">
        <f t="shared" si="47"/>
        <v>0</v>
      </c>
      <c r="R185" s="210">
        <f t="shared" si="48"/>
        <v>0.1220703125</v>
      </c>
      <c r="S185">
        <f t="shared" si="49"/>
        <v>2.4576000000000205E-2</v>
      </c>
      <c r="T185" s="12">
        <f t="shared" si="50"/>
        <v>115.89887999999952</v>
      </c>
    </row>
    <row r="186" spans="1:20">
      <c r="A186" s="1">
        <v>170</v>
      </c>
      <c r="B186" s="10">
        <f t="shared" si="51"/>
        <v>10.199999999999996</v>
      </c>
      <c r="C186" s="10">
        <f t="shared" si="54"/>
        <v>5.8195199999999758</v>
      </c>
      <c r="D186" s="10">
        <f t="shared" si="42"/>
        <v>2.44140625</v>
      </c>
      <c r="E186" s="10">
        <f t="shared" si="37"/>
        <v>0.08</v>
      </c>
      <c r="F186" s="10">
        <f t="shared" si="38"/>
        <v>0.1220703125</v>
      </c>
      <c r="G186" s="195" t="e">
        <f t="shared" si="43"/>
        <v>#DIV/0!</v>
      </c>
      <c r="H186" s="195" t="e">
        <f t="shared" si="52"/>
        <v>#DIV/0!</v>
      </c>
      <c r="I186" s="126">
        <f t="shared" si="44"/>
        <v>0</v>
      </c>
      <c r="J186" s="9">
        <f t="shared" si="39"/>
        <v>116.39039999999952</v>
      </c>
      <c r="K186" s="9">
        <f t="shared" si="53"/>
        <v>10.173323744071009</v>
      </c>
      <c r="L186" s="12">
        <f t="shared" si="40"/>
        <v>2.44140625</v>
      </c>
      <c r="M186" s="10">
        <f t="shared" si="41"/>
        <v>2.44140625</v>
      </c>
      <c r="N186" s="10">
        <f>IF(B186&gt;SUM(D$9:F$9),$B$5,IF(B186&lt;D$9,IF(Control!I$14=1,E186,O186),IF(Control!K$14=1,E186,O186)))</f>
        <v>0.08</v>
      </c>
      <c r="O186" s="210">
        <f t="shared" si="45"/>
        <v>0.08</v>
      </c>
      <c r="P186" s="210">
        <f t="shared" si="46"/>
        <v>2.44140625</v>
      </c>
      <c r="Q186" s="210">
        <f t="shared" si="47"/>
        <v>0</v>
      </c>
      <c r="R186" s="210">
        <f t="shared" si="48"/>
        <v>0.1220703125</v>
      </c>
      <c r="S186">
        <f t="shared" si="49"/>
        <v>2.4576000000000205E-2</v>
      </c>
      <c r="T186" s="12">
        <f t="shared" si="50"/>
        <v>116.39039999999952</v>
      </c>
    </row>
    <row r="187" spans="1:20">
      <c r="A187" s="1">
        <v>171</v>
      </c>
      <c r="B187" s="10">
        <f t="shared" si="51"/>
        <v>10.259999999999996</v>
      </c>
      <c r="C187" s="10">
        <f t="shared" si="54"/>
        <v>5.8440959999999755</v>
      </c>
      <c r="D187" s="10">
        <f t="shared" si="42"/>
        <v>2.44140625</v>
      </c>
      <c r="E187" s="10">
        <f t="shared" si="37"/>
        <v>0.08</v>
      </c>
      <c r="F187" s="10">
        <f t="shared" si="38"/>
        <v>0.1220703125</v>
      </c>
      <c r="G187" s="195" t="e">
        <f t="shared" si="43"/>
        <v>#DIV/0!</v>
      </c>
      <c r="H187" s="195" t="e">
        <f t="shared" si="52"/>
        <v>#DIV/0!</v>
      </c>
      <c r="I187" s="126">
        <f t="shared" si="44"/>
        <v>0</v>
      </c>
      <c r="J187" s="9">
        <f t="shared" si="39"/>
        <v>116.88191999999951</v>
      </c>
      <c r="K187" s="9">
        <f t="shared" si="53"/>
        <v>10.233323744071008</v>
      </c>
      <c r="L187" s="12">
        <f t="shared" si="40"/>
        <v>2.44140625</v>
      </c>
      <c r="M187" s="10">
        <f t="shared" si="41"/>
        <v>2.44140625</v>
      </c>
      <c r="N187" s="10">
        <f>IF(B187&gt;SUM(D$9:F$9),$B$5,IF(B187&lt;D$9,IF(Control!I$14=1,E187,O187),IF(Control!K$14=1,E187,O187)))</f>
        <v>0.08</v>
      </c>
      <c r="O187" s="210">
        <f t="shared" si="45"/>
        <v>0.08</v>
      </c>
      <c r="P187" s="210">
        <f t="shared" si="46"/>
        <v>2.44140625</v>
      </c>
      <c r="Q187" s="210">
        <f t="shared" si="47"/>
        <v>0</v>
      </c>
      <c r="R187" s="210">
        <f t="shared" si="48"/>
        <v>0.1220703125</v>
      </c>
      <c r="S187">
        <f t="shared" si="49"/>
        <v>2.4576000000000205E-2</v>
      </c>
      <c r="T187" s="12">
        <f t="shared" si="50"/>
        <v>116.88191999999951</v>
      </c>
    </row>
    <row r="188" spans="1:20">
      <c r="A188" s="1">
        <v>172</v>
      </c>
      <c r="B188" s="10">
        <f t="shared" si="51"/>
        <v>10.319999999999997</v>
      </c>
      <c r="C188" s="10">
        <f t="shared" si="54"/>
        <v>5.8686719999999752</v>
      </c>
      <c r="D188" s="10">
        <f t="shared" si="42"/>
        <v>2.44140625</v>
      </c>
      <c r="E188" s="10">
        <f t="shared" si="37"/>
        <v>0.08</v>
      </c>
      <c r="F188" s="10">
        <f t="shared" si="38"/>
        <v>0.1220703125</v>
      </c>
      <c r="G188" s="195" t="e">
        <f t="shared" si="43"/>
        <v>#DIV/0!</v>
      </c>
      <c r="H188" s="195" t="e">
        <f t="shared" si="52"/>
        <v>#DIV/0!</v>
      </c>
      <c r="I188" s="126">
        <f t="shared" si="44"/>
        <v>0</v>
      </c>
      <c r="J188" s="9">
        <f t="shared" si="39"/>
        <v>117.3734399999995</v>
      </c>
      <c r="K188" s="9">
        <f t="shared" si="53"/>
        <v>10.293323744071007</v>
      </c>
      <c r="L188" s="12">
        <f t="shared" si="40"/>
        <v>2.44140625</v>
      </c>
      <c r="M188" s="10">
        <f t="shared" si="41"/>
        <v>2.44140625</v>
      </c>
      <c r="N188" s="10">
        <f>IF(B188&gt;SUM(D$9:F$9),$B$5,IF(B188&lt;D$9,IF(Control!I$14=1,E188,O188),IF(Control!K$14=1,E188,O188)))</f>
        <v>0.08</v>
      </c>
      <c r="O188" s="210">
        <f t="shared" si="45"/>
        <v>0.08</v>
      </c>
      <c r="P188" s="210">
        <f t="shared" si="46"/>
        <v>2.44140625</v>
      </c>
      <c r="Q188" s="210">
        <f t="shared" si="47"/>
        <v>0</v>
      </c>
      <c r="R188" s="210">
        <f t="shared" si="48"/>
        <v>0.1220703125</v>
      </c>
      <c r="S188">
        <f t="shared" si="49"/>
        <v>2.4576000000000205E-2</v>
      </c>
      <c r="T188" s="12">
        <f t="shared" si="50"/>
        <v>117.3734399999995</v>
      </c>
    </row>
    <row r="189" spans="1:20">
      <c r="A189" s="1">
        <v>173</v>
      </c>
      <c r="B189" s="10">
        <f t="shared" si="51"/>
        <v>10.379999999999997</v>
      </c>
      <c r="C189" s="10">
        <f t="shared" si="54"/>
        <v>5.893247999999975</v>
      </c>
      <c r="D189" s="10">
        <f t="shared" si="42"/>
        <v>2.44140625</v>
      </c>
      <c r="E189" s="10">
        <f t="shared" si="37"/>
        <v>0.08</v>
      </c>
      <c r="F189" s="10">
        <f t="shared" si="38"/>
        <v>0.1220703125</v>
      </c>
      <c r="G189" s="195" t="e">
        <f t="shared" si="43"/>
        <v>#DIV/0!</v>
      </c>
      <c r="H189" s="195" t="e">
        <f t="shared" si="52"/>
        <v>#DIV/0!</v>
      </c>
      <c r="I189" s="126">
        <f t="shared" si="44"/>
        <v>0</v>
      </c>
      <c r="J189" s="9">
        <f t="shared" si="39"/>
        <v>117.8649599999995</v>
      </c>
      <c r="K189" s="9">
        <f t="shared" si="53"/>
        <v>10.353323744071005</v>
      </c>
      <c r="L189" s="12">
        <f t="shared" si="40"/>
        <v>2.44140625</v>
      </c>
      <c r="M189" s="10">
        <f t="shared" si="41"/>
        <v>2.44140625</v>
      </c>
      <c r="N189" s="10">
        <f>IF(B189&gt;SUM(D$9:F$9),$B$5,IF(B189&lt;D$9,IF(Control!I$14=1,E189,O189),IF(Control!K$14=1,E189,O189)))</f>
        <v>0.08</v>
      </c>
      <c r="O189" s="210">
        <f t="shared" si="45"/>
        <v>0.08</v>
      </c>
      <c r="P189" s="210">
        <f t="shared" si="46"/>
        <v>2.44140625</v>
      </c>
      <c r="Q189" s="210">
        <f t="shared" si="47"/>
        <v>0</v>
      </c>
      <c r="R189" s="210">
        <f t="shared" si="48"/>
        <v>0.1220703125</v>
      </c>
      <c r="S189">
        <f t="shared" si="49"/>
        <v>2.4576000000000205E-2</v>
      </c>
      <c r="T189" s="12">
        <f t="shared" si="50"/>
        <v>117.8649599999995</v>
      </c>
    </row>
    <row r="190" spans="1:20">
      <c r="A190" s="1">
        <v>174</v>
      </c>
      <c r="B190" s="10">
        <f t="shared" si="51"/>
        <v>10.439999999999998</v>
      </c>
      <c r="C190" s="10">
        <f t="shared" si="54"/>
        <v>5.9178239999999747</v>
      </c>
      <c r="D190" s="10">
        <f t="shared" si="42"/>
        <v>2.44140625</v>
      </c>
      <c r="E190" s="10">
        <f t="shared" si="37"/>
        <v>0.08</v>
      </c>
      <c r="F190" s="10">
        <f t="shared" si="38"/>
        <v>0.1220703125</v>
      </c>
      <c r="G190" s="195" t="e">
        <f t="shared" si="43"/>
        <v>#DIV/0!</v>
      </c>
      <c r="H190" s="195" t="e">
        <f t="shared" si="52"/>
        <v>#DIV/0!</v>
      </c>
      <c r="I190" s="126">
        <f t="shared" si="44"/>
        <v>0</v>
      </c>
      <c r="J190" s="9">
        <f t="shared" si="39"/>
        <v>118.35647999999949</v>
      </c>
      <c r="K190" s="9">
        <f t="shared" si="53"/>
        <v>10.413323744071004</v>
      </c>
      <c r="L190" s="12">
        <f t="shared" si="40"/>
        <v>2.44140625</v>
      </c>
      <c r="M190" s="10">
        <f t="shared" si="41"/>
        <v>2.44140625</v>
      </c>
      <c r="N190" s="10">
        <f>IF(B190&gt;SUM(D$9:F$9),$B$5,IF(B190&lt;D$9,IF(Control!I$14=1,E190,O190),IF(Control!K$14=1,E190,O190)))</f>
        <v>0.08</v>
      </c>
      <c r="O190" s="210">
        <f t="shared" si="45"/>
        <v>0.08</v>
      </c>
      <c r="P190" s="210">
        <f t="shared" si="46"/>
        <v>2.44140625</v>
      </c>
      <c r="Q190" s="210">
        <f t="shared" si="47"/>
        <v>0</v>
      </c>
      <c r="R190" s="210">
        <f t="shared" si="48"/>
        <v>0.1220703125</v>
      </c>
      <c r="S190">
        <f t="shared" si="49"/>
        <v>2.4576000000000205E-2</v>
      </c>
      <c r="T190" s="12">
        <f t="shared" si="50"/>
        <v>118.35647999999949</v>
      </c>
    </row>
    <row r="191" spans="1:20">
      <c r="A191" s="1">
        <v>175</v>
      </c>
      <c r="B191" s="10">
        <f t="shared" si="51"/>
        <v>10.499999999999998</v>
      </c>
      <c r="C191" s="10">
        <f t="shared" si="54"/>
        <v>5.9423999999999744</v>
      </c>
      <c r="D191" s="10">
        <f t="shared" si="42"/>
        <v>2.44140625</v>
      </c>
      <c r="E191" s="10">
        <f t="shared" si="37"/>
        <v>0.08</v>
      </c>
      <c r="F191" s="10">
        <f t="shared" si="38"/>
        <v>0.1220703125</v>
      </c>
      <c r="G191" s="195" t="e">
        <f t="shared" si="43"/>
        <v>#DIV/0!</v>
      </c>
      <c r="H191" s="195" t="e">
        <f t="shared" si="52"/>
        <v>#DIV/0!</v>
      </c>
      <c r="I191" s="126">
        <f t="shared" si="44"/>
        <v>0</v>
      </c>
      <c r="J191" s="9">
        <f t="shared" si="39"/>
        <v>118.84799999999949</v>
      </c>
      <c r="K191" s="9">
        <f t="shared" si="53"/>
        <v>10.473323744071003</v>
      </c>
      <c r="L191" s="12">
        <f t="shared" si="40"/>
        <v>2.44140625</v>
      </c>
      <c r="M191" s="10">
        <f t="shared" si="41"/>
        <v>2.44140625</v>
      </c>
      <c r="N191" s="10">
        <f>IF(B191&gt;SUM(D$9:F$9),$B$5,IF(B191&lt;D$9,IF(Control!I$14=1,E191,O191),IF(Control!K$14=1,E191,O191)))</f>
        <v>0.08</v>
      </c>
      <c r="O191" s="210">
        <f t="shared" si="45"/>
        <v>0.08</v>
      </c>
      <c r="P191" s="210">
        <f t="shared" si="46"/>
        <v>2.44140625</v>
      </c>
      <c r="Q191" s="210">
        <f t="shared" si="47"/>
        <v>0</v>
      </c>
      <c r="R191" s="210">
        <f t="shared" si="48"/>
        <v>0.1220703125</v>
      </c>
      <c r="S191">
        <f t="shared" si="49"/>
        <v>2.4576000000000205E-2</v>
      </c>
      <c r="T191" s="12">
        <f t="shared" si="50"/>
        <v>118.84799999999949</v>
      </c>
    </row>
    <row r="192" spans="1:20">
      <c r="A192" s="1">
        <v>176</v>
      </c>
      <c r="B192" s="10">
        <f t="shared" si="51"/>
        <v>10.559999999999999</v>
      </c>
      <c r="C192" s="10">
        <f t="shared" si="54"/>
        <v>5.9669759999999741</v>
      </c>
      <c r="D192" s="10">
        <f t="shared" si="42"/>
        <v>2.44140625</v>
      </c>
      <c r="E192" s="10">
        <f t="shared" si="37"/>
        <v>0.08</v>
      </c>
      <c r="F192" s="10">
        <f t="shared" si="38"/>
        <v>0.1220703125</v>
      </c>
      <c r="G192" s="195" t="e">
        <f t="shared" si="43"/>
        <v>#DIV/0!</v>
      </c>
      <c r="H192" s="195" t="e">
        <f t="shared" si="52"/>
        <v>#DIV/0!</v>
      </c>
      <c r="I192" s="126">
        <f t="shared" si="44"/>
        <v>0</v>
      </c>
      <c r="J192" s="9">
        <f t="shared" si="39"/>
        <v>119.33951999999948</v>
      </c>
      <c r="K192" s="9">
        <f t="shared" si="53"/>
        <v>10.533323744071001</v>
      </c>
      <c r="L192" s="12">
        <f t="shared" si="40"/>
        <v>2.44140625</v>
      </c>
      <c r="M192" s="10">
        <f t="shared" si="41"/>
        <v>2.44140625</v>
      </c>
      <c r="N192" s="10">
        <f>IF(B192&gt;SUM(D$9:F$9),$B$5,IF(B192&lt;D$9,IF(Control!I$14=1,E192,O192),IF(Control!K$14=1,E192,O192)))</f>
        <v>0.08</v>
      </c>
      <c r="O192" s="210">
        <f t="shared" si="45"/>
        <v>0.08</v>
      </c>
      <c r="P192" s="210">
        <f t="shared" si="46"/>
        <v>2.44140625</v>
      </c>
      <c r="Q192" s="210">
        <f t="shared" si="47"/>
        <v>0</v>
      </c>
      <c r="R192" s="210">
        <f t="shared" si="48"/>
        <v>0.1220703125</v>
      </c>
      <c r="S192">
        <f t="shared" si="49"/>
        <v>2.4576000000000205E-2</v>
      </c>
      <c r="T192" s="12">
        <f t="shared" si="50"/>
        <v>119.33951999999948</v>
      </c>
    </row>
    <row r="193" spans="1:20">
      <c r="A193" s="1">
        <v>177</v>
      </c>
      <c r="B193" s="10">
        <f t="shared" si="51"/>
        <v>10.62</v>
      </c>
      <c r="C193" s="10">
        <f t="shared" si="54"/>
        <v>5.9915519999999738</v>
      </c>
      <c r="D193" s="10">
        <f t="shared" si="42"/>
        <v>2.44140625</v>
      </c>
      <c r="E193" s="10">
        <f t="shared" si="37"/>
        <v>0.08</v>
      </c>
      <c r="F193" s="10">
        <f t="shared" si="38"/>
        <v>0.1220703125</v>
      </c>
      <c r="G193" s="195" t="e">
        <f t="shared" si="43"/>
        <v>#DIV/0!</v>
      </c>
      <c r="H193" s="195" t="e">
        <f t="shared" si="52"/>
        <v>#DIV/0!</v>
      </c>
      <c r="I193" s="126">
        <f t="shared" si="44"/>
        <v>0</v>
      </c>
      <c r="J193" s="9">
        <f t="shared" si="39"/>
        <v>119.83103999999948</v>
      </c>
      <c r="K193" s="9">
        <f t="shared" si="53"/>
        <v>10.593323744071</v>
      </c>
      <c r="L193" s="12">
        <f t="shared" si="40"/>
        <v>2.44140625</v>
      </c>
      <c r="M193" s="10">
        <f t="shared" si="41"/>
        <v>2.44140625</v>
      </c>
      <c r="N193" s="10">
        <f>IF(B193&gt;SUM(D$9:F$9),$B$5,IF(B193&lt;D$9,IF(Control!I$14=1,E193,O193),IF(Control!K$14=1,E193,O193)))</f>
        <v>0.08</v>
      </c>
      <c r="O193" s="210">
        <f t="shared" si="45"/>
        <v>0.08</v>
      </c>
      <c r="P193" s="210">
        <f t="shared" si="46"/>
        <v>2.44140625</v>
      </c>
      <c r="Q193" s="210">
        <f t="shared" si="47"/>
        <v>0</v>
      </c>
      <c r="R193" s="210">
        <f t="shared" si="48"/>
        <v>0.1220703125</v>
      </c>
      <c r="S193">
        <f t="shared" si="49"/>
        <v>2.4576000000000205E-2</v>
      </c>
      <c r="T193" s="12">
        <f t="shared" si="50"/>
        <v>119.83103999999948</v>
      </c>
    </row>
    <row r="194" spans="1:20">
      <c r="A194" s="1">
        <v>178</v>
      </c>
      <c r="B194" s="10">
        <f t="shared" si="51"/>
        <v>10.68</v>
      </c>
      <c r="C194" s="10">
        <f t="shared" si="54"/>
        <v>6.0161279999999735</v>
      </c>
      <c r="D194" s="10">
        <f t="shared" si="42"/>
        <v>2.44140625</v>
      </c>
      <c r="E194" s="10">
        <f t="shared" si="37"/>
        <v>0.08</v>
      </c>
      <c r="F194" s="10">
        <f t="shared" si="38"/>
        <v>0.1220703125</v>
      </c>
      <c r="G194" s="195" t="e">
        <f t="shared" si="43"/>
        <v>#DIV/0!</v>
      </c>
      <c r="H194" s="195" t="e">
        <f t="shared" si="52"/>
        <v>#DIV/0!</v>
      </c>
      <c r="I194" s="126">
        <f t="shared" si="44"/>
        <v>0</v>
      </c>
      <c r="J194" s="9">
        <f t="shared" si="39"/>
        <v>120.32255999999947</v>
      </c>
      <c r="K194" s="9">
        <f t="shared" si="53"/>
        <v>10.653323744070999</v>
      </c>
      <c r="L194" s="12">
        <f t="shared" si="40"/>
        <v>2.44140625</v>
      </c>
      <c r="M194" s="10">
        <f t="shared" si="41"/>
        <v>2.44140625</v>
      </c>
      <c r="N194" s="10">
        <f>IF(B194&gt;SUM(D$9:F$9),$B$5,IF(B194&lt;D$9,IF(Control!I$14=1,E194,O194),IF(Control!K$14=1,E194,O194)))</f>
        <v>0.08</v>
      </c>
      <c r="O194" s="210">
        <f t="shared" si="45"/>
        <v>0.08</v>
      </c>
      <c r="P194" s="210">
        <f t="shared" si="46"/>
        <v>2.44140625</v>
      </c>
      <c r="Q194" s="210">
        <f t="shared" si="47"/>
        <v>0</v>
      </c>
      <c r="R194" s="210">
        <f t="shared" si="48"/>
        <v>0.1220703125</v>
      </c>
      <c r="S194">
        <f t="shared" si="49"/>
        <v>2.4576000000000205E-2</v>
      </c>
      <c r="T194" s="12">
        <f t="shared" si="50"/>
        <v>120.32255999999947</v>
      </c>
    </row>
    <row r="195" spans="1:20">
      <c r="A195" s="1">
        <v>179</v>
      </c>
      <c r="B195" s="10">
        <f t="shared" si="51"/>
        <v>10.74</v>
      </c>
      <c r="C195" s="10">
        <f t="shared" si="54"/>
        <v>6.0407039999999732</v>
      </c>
      <c r="D195" s="10">
        <f t="shared" si="42"/>
        <v>2.44140625</v>
      </c>
      <c r="E195" s="10">
        <f t="shared" si="37"/>
        <v>0.08</v>
      </c>
      <c r="F195" s="10">
        <f t="shared" si="38"/>
        <v>0.1220703125</v>
      </c>
      <c r="G195" s="195" t="e">
        <f t="shared" si="43"/>
        <v>#DIV/0!</v>
      </c>
      <c r="H195" s="195" t="e">
        <f t="shared" si="52"/>
        <v>#DIV/0!</v>
      </c>
      <c r="I195" s="126">
        <f t="shared" si="44"/>
        <v>0</v>
      </c>
      <c r="J195" s="9">
        <f t="shared" si="39"/>
        <v>120.81407999999946</v>
      </c>
      <c r="K195" s="9">
        <f t="shared" si="53"/>
        <v>10.713323744070998</v>
      </c>
      <c r="L195" s="12">
        <f t="shared" si="40"/>
        <v>2.44140625</v>
      </c>
      <c r="M195" s="10">
        <f t="shared" si="41"/>
        <v>2.44140625</v>
      </c>
      <c r="N195" s="10">
        <f>IF(B195&gt;SUM(D$9:F$9),$B$5,IF(B195&lt;D$9,IF(Control!I$14=1,E195,O195),IF(Control!K$14=1,E195,O195)))</f>
        <v>0.08</v>
      </c>
      <c r="O195" s="210">
        <f t="shared" si="45"/>
        <v>0.08</v>
      </c>
      <c r="P195" s="210">
        <f t="shared" si="46"/>
        <v>2.44140625</v>
      </c>
      <c r="Q195" s="210">
        <f t="shared" si="47"/>
        <v>0</v>
      </c>
      <c r="R195" s="210">
        <f t="shared" si="48"/>
        <v>0.1220703125</v>
      </c>
      <c r="S195">
        <f t="shared" si="49"/>
        <v>2.4576000000000205E-2</v>
      </c>
      <c r="T195" s="12">
        <f t="shared" si="50"/>
        <v>120.81407999999946</v>
      </c>
    </row>
    <row r="196" spans="1:20">
      <c r="A196" s="1">
        <v>180</v>
      </c>
      <c r="B196" s="10">
        <f t="shared" si="51"/>
        <v>10.8</v>
      </c>
      <c r="C196" s="10">
        <f t="shared" si="54"/>
        <v>6.0652799999999729</v>
      </c>
      <c r="D196" s="10">
        <f t="shared" si="42"/>
        <v>2.44140625</v>
      </c>
      <c r="E196" s="10">
        <f t="shared" si="37"/>
        <v>0.08</v>
      </c>
      <c r="F196" s="10">
        <f t="shared" si="38"/>
        <v>0.1220703125</v>
      </c>
      <c r="G196" s="195" t="e">
        <f t="shared" si="43"/>
        <v>#DIV/0!</v>
      </c>
      <c r="H196" s="195" t="e">
        <f t="shared" si="52"/>
        <v>#DIV/0!</v>
      </c>
      <c r="I196" s="126">
        <f t="shared" si="44"/>
        <v>0</v>
      </c>
      <c r="J196" s="9">
        <f t="shared" si="39"/>
        <v>121.30559999999946</v>
      </c>
      <c r="K196" s="9">
        <f t="shared" si="53"/>
        <v>10.773323744070996</v>
      </c>
      <c r="L196" s="12">
        <f t="shared" si="40"/>
        <v>2.44140625</v>
      </c>
      <c r="M196" s="10">
        <f t="shared" si="41"/>
        <v>2.44140625</v>
      </c>
      <c r="N196" s="10">
        <f>IF(B196&gt;SUM(D$9:F$9),$B$5,IF(B196&lt;D$9,IF(Control!I$14=1,E196,O196),IF(Control!K$14=1,E196,O196)))</f>
        <v>0.08</v>
      </c>
      <c r="O196" s="210">
        <f t="shared" si="45"/>
        <v>0.08</v>
      </c>
      <c r="P196" s="210">
        <f t="shared" si="46"/>
        <v>2.44140625</v>
      </c>
      <c r="Q196" s="210">
        <f t="shared" si="47"/>
        <v>0</v>
      </c>
      <c r="R196" s="210">
        <f t="shared" si="48"/>
        <v>0.1220703125</v>
      </c>
      <c r="S196">
        <f t="shared" si="49"/>
        <v>2.4576000000000205E-2</v>
      </c>
      <c r="T196" s="12">
        <f t="shared" si="50"/>
        <v>121.30559999999946</v>
      </c>
    </row>
    <row r="197" spans="1:20">
      <c r="A197" s="1">
        <v>181</v>
      </c>
      <c r="B197" s="10">
        <f t="shared" si="51"/>
        <v>10.860000000000001</v>
      </c>
      <c r="C197" s="10">
        <f t="shared" si="54"/>
        <v>6.0898559999999726</v>
      </c>
      <c r="D197" s="10">
        <f t="shared" si="42"/>
        <v>2.44140625</v>
      </c>
      <c r="E197" s="10">
        <f t="shared" si="37"/>
        <v>0.08</v>
      </c>
      <c r="F197" s="10">
        <f t="shared" si="38"/>
        <v>0.1220703125</v>
      </c>
      <c r="G197" s="195" t="e">
        <f t="shared" si="43"/>
        <v>#DIV/0!</v>
      </c>
      <c r="H197" s="195" t="e">
        <f t="shared" si="52"/>
        <v>#DIV/0!</v>
      </c>
      <c r="I197" s="126">
        <f t="shared" si="44"/>
        <v>0</v>
      </c>
      <c r="J197" s="9">
        <f t="shared" si="39"/>
        <v>121.79711999999945</v>
      </c>
      <c r="K197" s="9">
        <f t="shared" si="53"/>
        <v>10.833323744070995</v>
      </c>
      <c r="L197" s="12">
        <f t="shared" si="40"/>
        <v>2.44140625</v>
      </c>
      <c r="M197" s="10">
        <f t="shared" si="41"/>
        <v>2.44140625</v>
      </c>
      <c r="N197" s="10">
        <f>IF(B197&gt;SUM(D$9:F$9),$B$5,IF(B197&lt;D$9,IF(Control!I$14=1,E197,O197),IF(Control!K$14=1,E197,O197)))</f>
        <v>0.08</v>
      </c>
      <c r="O197" s="210">
        <f t="shared" si="45"/>
        <v>0.08</v>
      </c>
      <c r="P197" s="210">
        <f t="shared" si="46"/>
        <v>2.44140625</v>
      </c>
      <c r="Q197" s="210">
        <f t="shared" si="47"/>
        <v>0</v>
      </c>
      <c r="R197" s="210">
        <f t="shared" si="48"/>
        <v>0.1220703125</v>
      </c>
      <c r="S197">
        <f t="shared" si="49"/>
        <v>2.4576000000000205E-2</v>
      </c>
      <c r="T197" s="12">
        <f t="shared" si="50"/>
        <v>121.79711999999945</v>
      </c>
    </row>
    <row r="198" spans="1:20">
      <c r="A198" s="1">
        <v>182</v>
      </c>
      <c r="B198" s="10">
        <f t="shared" si="51"/>
        <v>10.920000000000002</v>
      </c>
      <c r="C198" s="10">
        <f t="shared" si="54"/>
        <v>6.1144319999999723</v>
      </c>
      <c r="D198" s="10">
        <f t="shared" si="42"/>
        <v>2.44140625</v>
      </c>
      <c r="E198" s="10">
        <f t="shared" si="37"/>
        <v>0.08</v>
      </c>
      <c r="F198" s="10">
        <f t="shared" si="38"/>
        <v>0.1220703125</v>
      </c>
      <c r="G198" s="195" t="e">
        <f t="shared" si="43"/>
        <v>#DIV/0!</v>
      </c>
      <c r="H198" s="195" t="e">
        <f t="shared" si="52"/>
        <v>#DIV/0!</v>
      </c>
      <c r="I198" s="126">
        <f t="shared" si="44"/>
        <v>0</v>
      </c>
      <c r="J198" s="9">
        <f t="shared" si="39"/>
        <v>122.28863999999945</v>
      </c>
      <c r="K198" s="9">
        <f t="shared" si="53"/>
        <v>10.893323744070994</v>
      </c>
      <c r="L198" s="12">
        <f t="shared" si="40"/>
        <v>2.44140625</v>
      </c>
      <c r="M198" s="10">
        <f t="shared" si="41"/>
        <v>2.44140625</v>
      </c>
      <c r="N198" s="10">
        <f>IF(B198&gt;SUM(D$9:F$9),$B$5,IF(B198&lt;D$9,IF(Control!I$14=1,E198,O198),IF(Control!K$14=1,E198,O198)))</f>
        <v>0.08</v>
      </c>
      <c r="O198" s="210">
        <f t="shared" si="45"/>
        <v>0.08</v>
      </c>
      <c r="P198" s="210">
        <f t="shared" si="46"/>
        <v>2.44140625</v>
      </c>
      <c r="Q198" s="210">
        <f t="shared" si="47"/>
        <v>0</v>
      </c>
      <c r="R198" s="210">
        <f t="shared" si="48"/>
        <v>0.1220703125</v>
      </c>
      <c r="S198">
        <f t="shared" si="49"/>
        <v>2.4576000000000205E-2</v>
      </c>
      <c r="T198" s="12">
        <f t="shared" si="50"/>
        <v>122.28863999999945</v>
      </c>
    </row>
    <row r="199" spans="1:20">
      <c r="A199" s="1">
        <v>183</v>
      </c>
      <c r="B199" s="10">
        <f t="shared" si="51"/>
        <v>10.980000000000002</v>
      </c>
      <c r="C199" s="10">
        <f t="shared" si="54"/>
        <v>6.139007999999972</v>
      </c>
      <c r="D199" s="10">
        <f t="shared" si="42"/>
        <v>2.44140625</v>
      </c>
      <c r="E199" s="10">
        <f t="shared" si="37"/>
        <v>0.08</v>
      </c>
      <c r="F199" s="10">
        <f t="shared" si="38"/>
        <v>0.1220703125</v>
      </c>
      <c r="G199" s="195" t="e">
        <f t="shared" si="43"/>
        <v>#DIV/0!</v>
      </c>
      <c r="H199" s="195" t="e">
        <f t="shared" si="52"/>
        <v>#DIV/0!</v>
      </c>
      <c r="I199" s="126">
        <f t="shared" si="44"/>
        <v>0</v>
      </c>
      <c r="J199" s="9">
        <f t="shared" si="39"/>
        <v>122.78015999999944</v>
      </c>
      <c r="K199" s="9">
        <f t="shared" si="53"/>
        <v>10.953323744070993</v>
      </c>
      <c r="L199" s="12">
        <f t="shared" si="40"/>
        <v>2.44140625</v>
      </c>
      <c r="M199" s="10">
        <f t="shared" si="41"/>
        <v>2.44140625</v>
      </c>
      <c r="N199" s="10">
        <f>IF(B199&gt;SUM(D$9:F$9),$B$5,IF(B199&lt;D$9,IF(Control!I$14=1,E199,O199),IF(Control!K$14=1,E199,O199)))</f>
        <v>0.08</v>
      </c>
      <c r="O199" s="210">
        <f t="shared" si="45"/>
        <v>0.08</v>
      </c>
      <c r="P199" s="210">
        <f t="shared" si="46"/>
        <v>2.44140625</v>
      </c>
      <c r="Q199" s="210">
        <f t="shared" si="47"/>
        <v>0</v>
      </c>
      <c r="R199" s="210">
        <f t="shared" si="48"/>
        <v>0.1220703125</v>
      </c>
      <c r="S199">
        <f t="shared" si="49"/>
        <v>2.4576000000000205E-2</v>
      </c>
      <c r="T199" s="12">
        <f t="shared" si="50"/>
        <v>122.78015999999944</v>
      </c>
    </row>
    <row r="200" spans="1:20">
      <c r="A200" s="1">
        <v>184</v>
      </c>
      <c r="B200" s="10">
        <f t="shared" si="51"/>
        <v>11.040000000000003</v>
      </c>
      <c r="C200" s="10">
        <f t="shared" si="54"/>
        <v>6.1635839999999718</v>
      </c>
      <c r="D200" s="10">
        <f t="shared" si="42"/>
        <v>2.44140625</v>
      </c>
      <c r="E200" s="10">
        <f t="shared" si="37"/>
        <v>0.08</v>
      </c>
      <c r="F200" s="10">
        <f t="shared" si="38"/>
        <v>0.1220703125</v>
      </c>
      <c r="G200" s="195" t="e">
        <f t="shared" si="43"/>
        <v>#DIV/0!</v>
      </c>
      <c r="H200" s="195" t="e">
        <f t="shared" si="52"/>
        <v>#DIV/0!</v>
      </c>
      <c r="I200" s="126">
        <f t="shared" si="44"/>
        <v>0</v>
      </c>
      <c r="J200" s="9">
        <f t="shared" si="39"/>
        <v>123.27167999999944</v>
      </c>
      <c r="K200" s="9">
        <f t="shared" si="53"/>
        <v>11.013323744070991</v>
      </c>
      <c r="L200" s="12">
        <f t="shared" si="40"/>
        <v>2.44140625</v>
      </c>
      <c r="M200" s="10">
        <f t="shared" si="41"/>
        <v>2.44140625</v>
      </c>
      <c r="N200" s="10">
        <f>IF(B200&gt;SUM(D$9:F$9),$B$5,IF(B200&lt;D$9,IF(Control!I$14=1,E200,O200),IF(Control!K$14=1,E200,O200)))</f>
        <v>0.08</v>
      </c>
      <c r="O200" s="210">
        <f t="shared" si="45"/>
        <v>0.08</v>
      </c>
      <c r="P200" s="210">
        <f t="shared" si="46"/>
        <v>2.44140625</v>
      </c>
      <c r="Q200" s="210">
        <f t="shared" si="47"/>
        <v>0</v>
      </c>
      <c r="R200" s="210">
        <f t="shared" si="48"/>
        <v>0.1220703125</v>
      </c>
      <c r="S200">
        <f t="shared" si="49"/>
        <v>2.4576000000000205E-2</v>
      </c>
      <c r="T200" s="12">
        <f t="shared" si="50"/>
        <v>123.27167999999944</v>
      </c>
    </row>
    <row r="201" spans="1:20">
      <c r="A201" s="1">
        <v>185</v>
      </c>
      <c r="B201" s="10">
        <f t="shared" si="51"/>
        <v>11.100000000000003</v>
      </c>
      <c r="C201" s="10">
        <f t="shared" si="54"/>
        <v>6.1881599999999715</v>
      </c>
      <c r="D201" s="10">
        <f t="shared" si="42"/>
        <v>2.44140625</v>
      </c>
      <c r="E201" s="10">
        <f t="shared" si="37"/>
        <v>0.08</v>
      </c>
      <c r="F201" s="10">
        <f t="shared" si="38"/>
        <v>0.1220703125</v>
      </c>
      <c r="G201" s="195" t="e">
        <f t="shared" si="43"/>
        <v>#DIV/0!</v>
      </c>
      <c r="H201" s="195" t="e">
        <f t="shared" si="52"/>
        <v>#DIV/0!</v>
      </c>
      <c r="I201" s="126">
        <f t="shared" si="44"/>
        <v>0</v>
      </c>
      <c r="J201" s="9">
        <f t="shared" si="39"/>
        <v>123.76319999999943</v>
      </c>
      <c r="K201" s="9">
        <f t="shared" si="53"/>
        <v>11.07332374407099</v>
      </c>
      <c r="L201" s="12">
        <f t="shared" si="40"/>
        <v>2.44140625</v>
      </c>
      <c r="M201" s="10">
        <f t="shared" si="41"/>
        <v>2.44140625</v>
      </c>
      <c r="N201" s="10">
        <f>IF(B201&gt;SUM(D$9:F$9),$B$5,IF(B201&lt;D$9,IF(Control!I$14=1,E201,O201),IF(Control!K$14=1,E201,O201)))</f>
        <v>0.08</v>
      </c>
      <c r="O201" s="210">
        <f t="shared" si="45"/>
        <v>0.08</v>
      </c>
      <c r="P201" s="210">
        <f t="shared" si="46"/>
        <v>2.44140625</v>
      </c>
      <c r="Q201" s="210">
        <f t="shared" si="47"/>
        <v>0</v>
      </c>
      <c r="R201" s="210">
        <f t="shared" si="48"/>
        <v>0.1220703125</v>
      </c>
      <c r="S201">
        <f t="shared" si="49"/>
        <v>2.4576000000000205E-2</v>
      </c>
      <c r="T201" s="12">
        <f t="shared" si="50"/>
        <v>123.76319999999943</v>
      </c>
    </row>
    <row r="202" spans="1:20">
      <c r="A202" s="1">
        <v>186</v>
      </c>
      <c r="B202" s="10">
        <f t="shared" si="51"/>
        <v>11.160000000000004</v>
      </c>
      <c r="C202" s="10">
        <f t="shared" si="54"/>
        <v>6.2127359999999712</v>
      </c>
      <c r="D202" s="10">
        <f t="shared" si="42"/>
        <v>2.44140625</v>
      </c>
      <c r="E202" s="10">
        <f t="shared" si="37"/>
        <v>0.08</v>
      </c>
      <c r="F202" s="10">
        <f t="shared" si="38"/>
        <v>0.1220703125</v>
      </c>
      <c r="G202" s="195" t="e">
        <f t="shared" si="43"/>
        <v>#DIV/0!</v>
      </c>
      <c r="H202" s="195" t="e">
        <f t="shared" si="52"/>
        <v>#DIV/0!</v>
      </c>
      <c r="I202" s="126">
        <f t="shared" si="44"/>
        <v>0</v>
      </c>
      <c r="J202" s="9">
        <f t="shared" si="39"/>
        <v>124.25471999999942</v>
      </c>
      <c r="K202" s="9">
        <f t="shared" si="53"/>
        <v>11.133323744070989</v>
      </c>
      <c r="L202" s="12">
        <f t="shared" si="40"/>
        <v>2.44140625</v>
      </c>
      <c r="M202" s="10">
        <f t="shared" si="41"/>
        <v>2.44140625</v>
      </c>
      <c r="N202" s="10">
        <f>IF(B202&gt;SUM(D$9:F$9),$B$5,IF(B202&lt;D$9,IF(Control!I$14=1,E202,O202),IF(Control!K$14=1,E202,O202)))</f>
        <v>0.08</v>
      </c>
      <c r="O202" s="210">
        <f t="shared" si="45"/>
        <v>0.08</v>
      </c>
      <c r="P202" s="210">
        <f t="shared" si="46"/>
        <v>2.44140625</v>
      </c>
      <c r="Q202" s="210">
        <f t="shared" si="47"/>
        <v>0</v>
      </c>
      <c r="R202" s="210">
        <f t="shared" si="48"/>
        <v>0.1220703125</v>
      </c>
      <c r="S202">
        <f t="shared" si="49"/>
        <v>2.4576000000000205E-2</v>
      </c>
      <c r="T202" s="12">
        <f t="shared" si="50"/>
        <v>124.25471999999942</v>
      </c>
    </row>
    <row r="203" spans="1:20">
      <c r="A203" s="1">
        <v>187</v>
      </c>
      <c r="B203" s="10">
        <f t="shared" si="51"/>
        <v>11.220000000000004</v>
      </c>
      <c r="C203" s="10">
        <f t="shared" si="54"/>
        <v>6.2373119999999709</v>
      </c>
      <c r="D203" s="10">
        <f t="shared" si="42"/>
        <v>2.44140625</v>
      </c>
      <c r="E203" s="10">
        <f t="shared" si="37"/>
        <v>0.08</v>
      </c>
      <c r="F203" s="10">
        <f t="shared" si="38"/>
        <v>0.1220703125</v>
      </c>
      <c r="G203" s="195" t="e">
        <f t="shared" si="43"/>
        <v>#DIV/0!</v>
      </c>
      <c r="H203" s="195" t="e">
        <f t="shared" si="52"/>
        <v>#DIV/0!</v>
      </c>
      <c r="I203" s="126">
        <f t="shared" si="44"/>
        <v>0</v>
      </c>
      <c r="J203" s="9">
        <f t="shared" si="39"/>
        <v>124.74623999999942</v>
      </c>
      <c r="K203" s="9">
        <f t="shared" si="53"/>
        <v>11.193323744070987</v>
      </c>
      <c r="L203" s="12">
        <f t="shared" si="40"/>
        <v>2.44140625</v>
      </c>
      <c r="M203" s="10">
        <f t="shared" si="41"/>
        <v>2.44140625</v>
      </c>
      <c r="N203" s="10">
        <f>IF(B203&gt;SUM(D$9:F$9),$B$5,IF(B203&lt;D$9,IF(Control!I$14=1,E203,O203),IF(Control!K$14=1,E203,O203)))</f>
        <v>0.08</v>
      </c>
      <c r="O203" s="210">
        <f t="shared" si="45"/>
        <v>0.08</v>
      </c>
      <c r="P203" s="210">
        <f t="shared" si="46"/>
        <v>2.44140625</v>
      </c>
      <c r="Q203" s="210">
        <f t="shared" si="47"/>
        <v>0</v>
      </c>
      <c r="R203" s="210">
        <f t="shared" si="48"/>
        <v>0.1220703125</v>
      </c>
      <c r="S203">
        <f t="shared" si="49"/>
        <v>2.4576000000000205E-2</v>
      </c>
      <c r="T203" s="12">
        <f t="shared" si="50"/>
        <v>124.74623999999942</v>
      </c>
    </row>
    <row r="204" spans="1:20">
      <c r="A204" s="1">
        <v>188</v>
      </c>
      <c r="B204" s="10">
        <f t="shared" si="51"/>
        <v>11.280000000000005</v>
      </c>
      <c r="C204" s="10">
        <f t="shared" si="54"/>
        <v>6.2618879999999706</v>
      </c>
      <c r="D204" s="10">
        <f t="shared" si="42"/>
        <v>2.44140625</v>
      </c>
      <c r="E204" s="10">
        <f t="shared" si="37"/>
        <v>0.08</v>
      </c>
      <c r="F204" s="10">
        <f t="shared" si="38"/>
        <v>0.1220703125</v>
      </c>
      <c r="G204" s="195" t="e">
        <f t="shared" si="43"/>
        <v>#DIV/0!</v>
      </c>
      <c r="H204" s="195" t="e">
        <f t="shared" si="52"/>
        <v>#DIV/0!</v>
      </c>
      <c r="I204" s="126">
        <f t="shared" si="44"/>
        <v>0</v>
      </c>
      <c r="J204" s="9">
        <f t="shared" si="39"/>
        <v>125.23775999999941</v>
      </c>
      <c r="K204" s="9">
        <f t="shared" si="53"/>
        <v>11.253323744070986</v>
      </c>
      <c r="L204" s="12">
        <f t="shared" si="40"/>
        <v>2.44140625</v>
      </c>
      <c r="M204" s="10">
        <f t="shared" si="41"/>
        <v>2.44140625</v>
      </c>
      <c r="N204" s="10">
        <f>IF(B204&gt;SUM(D$9:F$9),$B$5,IF(B204&lt;D$9,IF(Control!I$14=1,E204,O204),IF(Control!K$14=1,E204,O204)))</f>
        <v>0.08</v>
      </c>
      <c r="O204" s="210">
        <f t="shared" si="45"/>
        <v>0.08</v>
      </c>
      <c r="P204" s="210">
        <f t="shared" si="46"/>
        <v>2.44140625</v>
      </c>
      <c r="Q204" s="210">
        <f t="shared" si="47"/>
        <v>0</v>
      </c>
      <c r="R204" s="210">
        <f t="shared" si="48"/>
        <v>0.1220703125</v>
      </c>
      <c r="S204">
        <f t="shared" si="49"/>
        <v>2.4576000000000205E-2</v>
      </c>
      <c r="T204" s="12">
        <f t="shared" si="50"/>
        <v>125.23775999999941</v>
      </c>
    </row>
    <row r="205" spans="1:20">
      <c r="A205" s="1">
        <v>189</v>
      </c>
      <c r="B205" s="10">
        <f t="shared" si="51"/>
        <v>11.340000000000005</v>
      </c>
      <c r="C205" s="10">
        <f t="shared" si="54"/>
        <v>6.2864639999999703</v>
      </c>
      <c r="D205" s="10">
        <f t="shared" si="42"/>
        <v>2.44140625</v>
      </c>
      <c r="E205" s="10">
        <f t="shared" si="37"/>
        <v>0.08</v>
      </c>
      <c r="F205" s="10">
        <f t="shared" si="38"/>
        <v>0.1220703125</v>
      </c>
      <c r="G205" s="195" t="e">
        <f t="shared" si="43"/>
        <v>#DIV/0!</v>
      </c>
      <c r="H205" s="195" t="e">
        <f t="shared" si="52"/>
        <v>#DIV/0!</v>
      </c>
      <c r="I205" s="126">
        <f t="shared" si="44"/>
        <v>0</v>
      </c>
      <c r="J205" s="9">
        <f t="shared" si="39"/>
        <v>125.72927999999941</v>
      </c>
      <c r="K205" s="9">
        <f t="shared" si="53"/>
        <v>11.313323744070985</v>
      </c>
      <c r="L205" s="12">
        <f t="shared" si="40"/>
        <v>2.44140625</v>
      </c>
      <c r="M205" s="10">
        <f t="shared" si="41"/>
        <v>2.44140625</v>
      </c>
      <c r="N205" s="10">
        <f>IF(B205&gt;SUM(D$9:F$9),$B$5,IF(B205&lt;D$9,IF(Control!I$14=1,E205,O205),IF(Control!K$14=1,E205,O205)))</f>
        <v>0.08</v>
      </c>
      <c r="O205" s="210">
        <f t="shared" si="45"/>
        <v>0.08</v>
      </c>
      <c r="P205" s="210">
        <f t="shared" si="46"/>
        <v>2.44140625</v>
      </c>
      <c r="Q205" s="210">
        <f t="shared" si="47"/>
        <v>0</v>
      </c>
      <c r="R205" s="210">
        <f t="shared" si="48"/>
        <v>0.1220703125</v>
      </c>
      <c r="S205">
        <f t="shared" si="49"/>
        <v>2.4576000000000205E-2</v>
      </c>
      <c r="T205" s="12">
        <f t="shared" si="50"/>
        <v>125.72927999999941</v>
      </c>
    </row>
    <row r="206" spans="1:20">
      <c r="A206" s="1">
        <v>190</v>
      </c>
      <c r="B206" s="10">
        <f t="shared" si="51"/>
        <v>11.400000000000006</v>
      </c>
      <c r="C206" s="10">
        <f t="shared" si="54"/>
        <v>6.31103999999997</v>
      </c>
      <c r="D206" s="10">
        <f t="shared" si="42"/>
        <v>2.44140625</v>
      </c>
      <c r="E206" s="10">
        <f t="shared" si="37"/>
        <v>0.08</v>
      </c>
      <c r="F206" s="10">
        <f t="shared" si="38"/>
        <v>0.1220703125</v>
      </c>
      <c r="G206" s="195" t="e">
        <f t="shared" si="43"/>
        <v>#DIV/0!</v>
      </c>
      <c r="H206" s="195" t="e">
        <f t="shared" si="52"/>
        <v>#DIV/0!</v>
      </c>
      <c r="I206" s="126">
        <f t="shared" si="44"/>
        <v>0</v>
      </c>
      <c r="J206" s="9">
        <f t="shared" si="39"/>
        <v>126.2207999999994</v>
      </c>
      <c r="K206" s="9">
        <f t="shared" si="53"/>
        <v>11.373323744070984</v>
      </c>
      <c r="L206" s="12">
        <f t="shared" si="40"/>
        <v>2.44140625</v>
      </c>
      <c r="M206" s="10">
        <f t="shared" si="41"/>
        <v>2.44140625</v>
      </c>
      <c r="N206" s="10">
        <f>IF(B206&gt;SUM(D$9:F$9),$B$5,IF(B206&lt;D$9,IF(Control!I$14=1,E206,O206),IF(Control!K$14=1,E206,O206)))</f>
        <v>0.08</v>
      </c>
      <c r="O206" s="210">
        <f t="shared" si="45"/>
        <v>0.08</v>
      </c>
      <c r="P206" s="210">
        <f t="shared" si="46"/>
        <v>2.44140625</v>
      </c>
      <c r="Q206" s="210">
        <f t="shared" si="47"/>
        <v>0</v>
      </c>
      <c r="R206" s="210">
        <f t="shared" si="48"/>
        <v>0.1220703125</v>
      </c>
      <c r="S206">
        <f t="shared" si="49"/>
        <v>2.4576000000000205E-2</v>
      </c>
      <c r="T206" s="12">
        <f t="shared" si="50"/>
        <v>126.2207999999994</v>
      </c>
    </row>
    <row r="207" spans="1:20">
      <c r="A207" s="1">
        <v>191</v>
      </c>
      <c r="B207" s="10">
        <f t="shared" si="51"/>
        <v>11.460000000000006</v>
      </c>
      <c r="C207" s="10">
        <f t="shared" si="54"/>
        <v>6.3356159999999697</v>
      </c>
      <c r="D207" s="10">
        <f t="shared" si="42"/>
        <v>2.44140625</v>
      </c>
      <c r="E207" s="10">
        <f t="shared" si="37"/>
        <v>0.08</v>
      </c>
      <c r="F207" s="10">
        <f t="shared" si="38"/>
        <v>0.1220703125</v>
      </c>
      <c r="G207" s="195" t="e">
        <f t="shared" si="43"/>
        <v>#DIV/0!</v>
      </c>
      <c r="H207" s="195" t="e">
        <f t="shared" si="52"/>
        <v>#DIV/0!</v>
      </c>
      <c r="I207" s="126">
        <f t="shared" si="44"/>
        <v>0</v>
      </c>
      <c r="J207" s="9">
        <f t="shared" si="39"/>
        <v>126.71231999999939</v>
      </c>
      <c r="K207" s="9">
        <f t="shared" si="53"/>
        <v>11.433323744070982</v>
      </c>
      <c r="L207" s="12">
        <f t="shared" si="40"/>
        <v>2.44140625</v>
      </c>
      <c r="M207" s="10">
        <f t="shared" si="41"/>
        <v>2.44140625</v>
      </c>
      <c r="N207" s="10">
        <f>IF(B207&gt;SUM(D$9:F$9),$B$5,IF(B207&lt;D$9,IF(Control!I$14=1,E207,O207),IF(Control!K$14=1,E207,O207)))</f>
        <v>0.08</v>
      </c>
      <c r="O207" s="210">
        <f t="shared" si="45"/>
        <v>0.08</v>
      </c>
      <c r="P207" s="210">
        <f t="shared" si="46"/>
        <v>2.44140625</v>
      </c>
      <c r="Q207" s="210">
        <f t="shared" si="47"/>
        <v>0</v>
      </c>
      <c r="R207" s="210">
        <f t="shared" si="48"/>
        <v>0.1220703125</v>
      </c>
      <c r="S207">
        <f t="shared" si="49"/>
        <v>2.4576000000000205E-2</v>
      </c>
      <c r="T207" s="12">
        <f t="shared" si="50"/>
        <v>126.71231999999939</v>
      </c>
    </row>
    <row r="208" spans="1:20">
      <c r="A208" s="1">
        <v>192</v>
      </c>
      <c r="B208" s="10">
        <f t="shared" si="51"/>
        <v>11.520000000000007</v>
      </c>
      <c r="C208" s="10">
        <f t="shared" si="54"/>
        <v>6.3601919999999694</v>
      </c>
      <c r="D208" s="10">
        <f t="shared" si="42"/>
        <v>2.44140625</v>
      </c>
      <c r="E208" s="10">
        <f t="shared" ref="E208:E271" si="55">SQRT($B$5*$B$5/D208)</f>
        <v>0.08</v>
      </c>
      <c r="F208" s="10">
        <f t="shared" ref="F208:F271" si="56">D208*$H$1</f>
        <v>0.1220703125</v>
      </c>
      <c r="G208" s="195" t="e">
        <f t="shared" si="43"/>
        <v>#DIV/0!</v>
      </c>
      <c r="H208" s="195" t="e">
        <f t="shared" si="52"/>
        <v>#DIV/0!</v>
      </c>
      <c r="I208" s="126">
        <f t="shared" si="44"/>
        <v>0</v>
      </c>
      <c r="J208" s="9">
        <f t="shared" ref="J208:J271" si="57">IF(B208&gt;SUM(D$9:F$9),1,IF(B208&lt;D$9,$D$9/(3*$H$1*($C$10-1))*(1/D208^1.5-1),IF(B208&lt;SUM(D$9:E$9),J207+$C$14/((1/C$10)^2*$H$1),($L$11+$L$12+$L$13)-$F$9/(3*$H$1*($C$10-1))*(1/D208^1.5-1))))</f>
        <v>127.20383999999939</v>
      </c>
      <c r="K208" s="9">
        <f t="shared" si="53"/>
        <v>11.493323744070981</v>
      </c>
      <c r="L208" s="12">
        <f t="shared" ref="L208:L271" si="58">IF(B208&gt;SUM(D$9:F$9),1,IF(B208&lt;D$9,($L$11/((C$10^3-1)*J208+$L$11))^(2/3),IF(B208&lt;SUM(D$9:E$9),(1/C$10)^2,($L$13/(C$10^3*$L$13+(1-C$10^3)*(J208-SUM(L$11:L$12))))^(2/3))))</f>
        <v>2.44140625</v>
      </c>
      <c r="M208" s="10">
        <f t="shared" ref="M208:M271" si="59">IF(B208&gt;SUM(D$9:F$9),1,IF(B208&lt;D$9,(1/(1+(C$10^3-1)*B208/(3*$H$1*L$11)))^2,IF(B208&lt;SUM(D$9:E$9),(1/C$10)^2,(1/(C$10-(C$10^3-1)*(B208-SUM(D$9:E$9))/(3*$H$1*L$13)))^2)))</f>
        <v>2.44140625</v>
      </c>
      <c r="N208" s="10">
        <f>IF(B208&gt;SUM(D$9:F$9),$B$5,IF(B208&lt;D$9,IF(Control!I$14=1,E208,O208),IF(Control!K$14=1,E208,O208)))</f>
        <v>0.08</v>
      </c>
      <c r="O208" s="210">
        <f t="shared" si="45"/>
        <v>0.08</v>
      </c>
      <c r="P208" s="210">
        <f t="shared" si="46"/>
        <v>2.44140625</v>
      </c>
      <c r="Q208" s="210">
        <f t="shared" si="47"/>
        <v>0</v>
      </c>
      <c r="R208" s="210">
        <f t="shared" si="48"/>
        <v>0.1220703125</v>
      </c>
      <c r="S208">
        <f t="shared" si="49"/>
        <v>2.4576000000000205E-2</v>
      </c>
      <c r="T208" s="12">
        <f t="shared" si="50"/>
        <v>127.20383999999939</v>
      </c>
    </row>
    <row r="209" spans="1:20">
      <c r="A209" s="1">
        <v>193</v>
      </c>
      <c r="B209" s="10">
        <f t="shared" si="51"/>
        <v>11.580000000000007</v>
      </c>
      <c r="C209" s="10">
        <f t="shared" si="54"/>
        <v>6.3847679999999691</v>
      </c>
      <c r="D209" s="10">
        <f t="shared" ref="D209:D272" si="60">IF(B209&gt;SUM(D$9:F$9),1,IF(B209&lt;D$9,(1/(1+(C$10-1)*B209/D$9))^2,IF(B209&lt;SUM(D$9:E$9),(1/C$10)^2,(1/(1+(C$10-1)*(SUM(D$9:F$9)-B209)/F$9))^2)))</f>
        <v>2.44140625</v>
      </c>
      <c r="E209" s="10">
        <f t="shared" si="55"/>
        <v>0.08</v>
      </c>
      <c r="F209" s="10">
        <f t="shared" si="56"/>
        <v>0.1220703125</v>
      </c>
      <c r="G209" s="195" t="e">
        <f t="shared" ref="G209:G272" si="61">B209/$E$1</f>
        <v>#DIV/0!</v>
      </c>
      <c r="H209" s="195" t="e">
        <f t="shared" si="52"/>
        <v>#DIV/0!</v>
      </c>
      <c r="I209" s="126">
        <f t="shared" ref="I209:I272" si="62">$E$1/D209</f>
        <v>0</v>
      </c>
      <c r="J209" s="9">
        <f t="shared" si="57"/>
        <v>127.69535999999938</v>
      </c>
      <c r="K209" s="9">
        <f t="shared" si="53"/>
        <v>11.55332374407098</v>
      </c>
      <c r="L209" s="12">
        <f t="shared" si="58"/>
        <v>2.44140625</v>
      </c>
      <c r="M209" s="10">
        <f t="shared" si="59"/>
        <v>2.44140625</v>
      </c>
      <c r="N209" s="10">
        <f>IF(B209&gt;SUM(D$9:F$9),$B$5,IF(B209&lt;D$9,IF(Control!I$14=1,E209,O209),IF(Control!K$14=1,E209,O209)))</f>
        <v>0.08</v>
      </c>
      <c r="O209" s="210">
        <f t="shared" ref="O209:O272" si="63">IF(B209&gt;SUM(D$9:F$9),1,IF(B209&lt;D$9,(1-$C$10)/2*SIN(PI()*(0.5-$B209/$D$9))+(1+$C$10)/2,IF(B209&lt;SUM(D$9:E$9),C$10,(1-$C$10)/2*SIN(PI()*(0.5-(SUM(D$9:F$9)-$B209)/$F$9))+(1+$C$10)/2)))*$B$5</f>
        <v>0.08</v>
      </c>
      <c r="P209" s="210">
        <f t="shared" ref="P209:P272" si="64">($B$5/O209)^2</f>
        <v>2.44140625</v>
      </c>
      <c r="Q209" s="210">
        <f t="shared" ref="Q209:Q272" si="65">$E$1/P209</f>
        <v>0</v>
      </c>
      <c r="R209" s="210">
        <f t="shared" ref="R209:R272" si="66">P209*$H$1</f>
        <v>0.1220703125</v>
      </c>
      <c r="S209">
        <f t="shared" ref="S209:S272" si="67">IF($H$1=0,Q209*(B210-B209)/IF($E$1=0,S$12,$E$1),(B210-B209)/P209)</f>
        <v>2.4576000000000205E-2</v>
      </c>
      <c r="T209" s="12">
        <f t="shared" ref="T209:T272" si="68">IF($E$1&gt;0,G209,J209)</f>
        <v>127.69535999999938</v>
      </c>
    </row>
    <row r="210" spans="1:20">
      <c r="A210" s="1">
        <v>194</v>
      </c>
      <c r="B210" s="10">
        <f t="shared" ref="B210:B273" si="69">B209+C$14</f>
        <v>11.640000000000008</v>
      </c>
      <c r="C210" s="10">
        <f t="shared" si="54"/>
        <v>6.4093439999999688</v>
      </c>
      <c r="D210" s="10">
        <f t="shared" si="60"/>
        <v>2.44140625</v>
      </c>
      <c r="E210" s="10">
        <f t="shared" si="55"/>
        <v>0.08</v>
      </c>
      <c r="F210" s="10">
        <f t="shared" si="56"/>
        <v>0.1220703125</v>
      </c>
      <c r="G210" s="195" t="e">
        <f t="shared" si="61"/>
        <v>#DIV/0!</v>
      </c>
      <c r="H210" s="195" t="e">
        <f t="shared" ref="H210:H273" si="70">I209*(G210-G209)+H209</f>
        <v>#DIV/0!</v>
      </c>
      <c r="I210" s="126">
        <f t="shared" si="62"/>
        <v>0</v>
      </c>
      <c r="J210" s="9">
        <f t="shared" si="57"/>
        <v>128.18687999999938</v>
      </c>
      <c r="K210" s="9">
        <f t="shared" ref="K210:K273" si="71">(J210-J209)*D209*$H$1+K209</f>
        <v>11.613323744070978</v>
      </c>
      <c r="L210" s="12">
        <f t="shared" si="58"/>
        <v>2.44140625</v>
      </c>
      <c r="M210" s="10">
        <f t="shared" si="59"/>
        <v>2.44140625</v>
      </c>
      <c r="N210" s="10">
        <f>IF(B210&gt;SUM(D$9:F$9),$B$5,IF(B210&lt;D$9,IF(Control!I$14=1,E210,O210),IF(Control!K$14=1,E210,O210)))</f>
        <v>0.08</v>
      </c>
      <c r="O210" s="210">
        <f t="shared" si="63"/>
        <v>0.08</v>
      </c>
      <c r="P210" s="210">
        <f t="shared" si="64"/>
        <v>2.44140625</v>
      </c>
      <c r="Q210" s="210">
        <f t="shared" si="65"/>
        <v>0</v>
      </c>
      <c r="R210" s="210">
        <f t="shared" si="66"/>
        <v>0.1220703125</v>
      </c>
      <c r="S210">
        <f t="shared" si="67"/>
        <v>2.4576000000000205E-2</v>
      </c>
      <c r="T210" s="12">
        <f t="shared" si="68"/>
        <v>128.18687999999938</v>
      </c>
    </row>
    <row r="211" spans="1:20">
      <c r="A211" s="1">
        <v>195</v>
      </c>
      <c r="B211" s="10">
        <f t="shared" si="69"/>
        <v>11.700000000000008</v>
      </c>
      <c r="C211" s="10">
        <f t="shared" si="54"/>
        <v>6.4339199999999694</v>
      </c>
      <c r="D211" s="10">
        <f t="shared" si="60"/>
        <v>2.44140625</v>
      </c>
      <c r="E211" s="10">
        <f t="shared" si="55"/>
        <v>0.08</v>
      </c>
      <c r="F211" s="10">
        <f t="shared" si="56"/>
        <v>0.1220703125</v>
      </c>
      <c r="G211" s="195" t="e">
        <f t="shared" si="61"/>
        <v>#DIV/0!</v>
      </c>
      <c r="H211" s="195" t="e">
        <f t="shared" si="70"/>
        <v>#DIV/0!</v>
      </c>
      <c r="I211" s="126">
        <f t="shared" si="62"/>
        <v>0</v>
      </c>
      <c r="J211" s="9">
        <f t="shared" si="57"/>
        <v>128.67839999999939</v>
      </c>
      <c r="K211" s="9">
        <f t="shared" si="71"/>
        <v>11.673323744070979</v>
      </c>
      <c r="L211" s="12">
        <f t="shared" si="58"/>
        <v>2.44140625</v>
      </c>
      <c r="M211" s="10">
        <f t="shared" si="59"/>
        <v>2.44140625</v>
      </c>
      <c r="N211" s="10">
        <f>IF(B211&gt;SUM(D$9:F$9),$B$5,IF(B211&lt;D$9,IF(Control!I$14=1,E211,O211),IF(Control!K$14=1,E211,O211)))</f>
        <v>0.08</v>
      </c>
      <c r="O211" s="210">
        <f t="shared" si="63"/>
        <v>0.08</v>
      </c>
      <c r="P211" s="210">
        <f t="shared" si="64"/>
        <v>2.44140625</v>
      </c>
      <c r="Q211" s="210">
        <f t="shared" si="65"/>
        <v>0</v>
      </c>
      <c r="R211" s="210">
        <f t="shared" si="66"/>
        <v>0.1220703125</v>
      </c>
      <c r="S211">
        <f t="shared" si="67"/>
        <v>2.4576000000000205E-2</v>
      </c>
      <c r="T211" s="12">
        <f t="shared" si="68"/>
        <v>128.67839999999939</v>
      </c>
    </row>
    <row r="212" spans="1:20">
      <c r="A212" s="1">
        <v>196</v>
      </c>
      <c r="B212" s="10">
        <f t="shared" si="69"/>
        <v>11.760000000000009</v>
      </c>
      <c r="C212" s="10">
        <f t="shared" si="54"/>
        <v>6.45849599999997</v>
      </c>
      <c r="D212" s="10">
        <f t="shared" si="60"/>
        <v>2.44140625</v>
      </c>
      <c r="E212" s="10">
        <f t="shared" si="55"/>
        <v>0.08</v>
      </c>
      <c r="F212" s="10">
        <f t="shared" si="56"/>
        <v>0.1220703125</v>
      </c>
      <c r="G212" s="195" t="e">
        <f t="shared" si="61"/>
        <v>#DIV/0!</v>
      </c>
      <c r="H212" s="195" t="e">
        <f t="shared" si="70"/>
        <v>#DIV/0!</v>
      </c>
      <c r="I212" s="126">
        <f t="shared" si="62"/>
        <v>0</v>
      </c>
      <c r="J212" s="9">
        <f t="shared" si="57"/>
        <v>129.16991999999939</v>
      </c>
      <c r="K212" s="9">
        <f t="shared" si="71"/>
        <v>11.733323744070979</v>
      </c>
      <c r="L212" s="12">
        <f t="shared" si="58"/>
        <v>2.44140625</v>
      </c>
      <c r="M212" s="10">
        <f t="shared" si="59"/>
        <v>2.44140625</v>
      </c>
      <c r="N212" s="10">
        <f>IF(B212&gt;SUM(D$9:F$9),$B$5,IF(B212&lt;D$9,IF(Control!I$14=1,E212,O212),IF(Control!K$14=1,E212,O212)))</f>
        <v>0.08</v>
      </c>
      <c r="O212" s="210">
        <f t="shared" si="63"/>
        <v>0.08</v>
      </c>
      <c r="P212" s="210">
        <f t="shared" si="64"/>
        <v>2.44140625</v>
      </c>
      <c r="Q212" s="210">
        <f t="shared" si="65"/>
        <v>0</v>
      </c>
      <c r="R212" s="210">
        <f t="shared" si="66"/>
        <v>0.1220703125</v>
      </c>
      <c r="S212">
        <f t="shared" si="67"/>
        <v>2.4576000000000205E-2</v>
      </c>
      <c r="T212" s="12">
        <f t="shared" si="68"/>
        <v>129.16991999999939</v>
      </c>
    </row>
    <row r="213" spans="1:20">
      <c r="A213" s="1">
        <v>197</v>
      </c>
      <c r="B213" s="10">
        <f t="shared" si="69"/>
        <v>11.820000000000009</v>
      </c>
      <c r="C213" s="10">
        <f t="shared" si="54"/>
        <v>6.4830719999999706</v>
      </c>
      <c r="D213" s="10">
        <f t="shared" si="60"/>
        <v>2.44140625</v>
      </c>
      <c r="E213" s="10">
        <f t="shared" si="55"/>
        <v>0.08</v>
      </c>
      <c r="F213" s="10">
        <f t="shared" si="56"/>
        <v>0.1220703125</v>
      </c>
      <c r="G213" s="195" t="e">
        <f t="shared" si="61"/>
        <v>#DIV/0!</v>
      </c>
      <c r="H213" s="195" t="e">
        <f t="shared" si="70"/>
        <v>#DIV/0!</v>
      </c>
      <c r="I213" s="126">
        <f t="shared" si="62"/>
        <v>0</v>
      </c>
      <c r="J213" s="9">
        <f t="shared" si="57"/>
        <v>129.6614399999994</v>
      </c>
      <c r="K213" s="9">
        <f t="shared" si="71"/>
        <v>11.79332374407098</v>
      </c>
      <c r="L213" s="12">
        <f t="shared" si="58"/>
        <v>2.44140625</v>
      </c>
      <c r="M213" s="10">
        <f t="shared" si="59"/>
        <v>2.44140625</v>
      </c>
      <c r="N213" s="10">
        <f>IF(B213&gt;SUM(D$9:F$9),$B$5,IF(B213&lt;D$9,IF(Control!I$14=1,E213,O213),IF(Control!K$14=1,E213,O213)))</f>
        <v>0.08</v>
      </c>
      <c r="O213" s="210">
        <f t="shared" si="63"/>
        <v>0.08</v>
      </c>
      <c r="P213" s="210">
        <f t="shared" si="64"/>
        <v>2.44140625</v>
      </c>
      <c r="Q213" s="210">
        <f t="shared" si="65"/>
        <v>0</v>
      </c>
      <c r="R213" s="210">
        <f t="shared" si="66"/>
        <v>0.1220703125</v>
      </c>
      <c r="S213">
        <f t="shared" si="67"/>
        <v>2.4576000000000205E-2</v>
      </c>
      <c r="T213" s="12">
        <f t="shared" si="68"/>
        <v>129.6614399999994</v>
      </c>
    </row>
    <row r="214" spans="1:20">
      <c r="A214" s="1">
        <v>198</v>
      </c>
      <c r="B214" s="10">
        <f t="shared" si="69"/>
        <v>11.88000000000001</v>
      </c>
      <c r="C214" s="10">
        <f t="shared" si="54"/>
        <v>6.5076479999999712</v>
      </c>
      <c r="D214" s="10">
        <f t="shared" si="60"/>
        <v>2.44140625</v>
      </c>
      <c r="E214" s="10">
        <f t="shared" si="55"/>
        <v>0.08</v>
      </c>
      <c r="F214" s="10">
        <f t="shared" si="56"/>
        <v>0.1220703125</v>
      </c>
      <c r="G214" s="195" t="e">
        <f t="shared" si="61"/>
        <v>#DIV/0!</v>
      </c>
      <c r="H214" s="195" t="e">
        <f t="shared" si="70"/>
        <v>#DIV/0!</v>
      </c>
      <c r="I214" s="126">
        <f t="shared" si="62"/>
        <v>0</v>
      </c>
      <c r="J214" s="9">
        <f t="shared" si="57"/>
        <v>130.15295999999941</v>
      </c>
      <c r="K214" s="9">
        <f t="shared" si="71"/>
        <v>11.85332374407098</v>
      </c>
      <c r="L214" s="12">
        <f t="shared" si="58"/>
        <v>2.44140625</v>
      </c>
      <c r="M214" s="10">
        <f t="shared" si="59"/>
        <v>2.44140625</v>
      </c>
      <c r="N214" s="10">
        <f>IF(B214&gt;SUM(D$9:F$9),$B$5,IF(B214&lt;D$9,IF(Control!I$14=1,E214,O214),IF(Control!K$14=1,E214,O214)))</f>
        <v>0.08</v>
      </c>
      <c r="O214" s="210">
        <f t="shared" si="63"/>
        <v>0.08</v>
      </c>
      <c r="P214" s="210">
        <f t="shared" si="64"/>
        <v>2.44140625</v>
      </c>
      <c r="Q214" s="210">
        <f t="shared" si="65"/>
        <v>0</v>
      </c>
      <c r="R214" s="210">
        <f t="shared" si="66"/>
        <v>0.1220703125</v>
      </c>
      <c r="S214">
        <f t="shared" si="67"/>
        <v>2.4576000000000205E-2</v>
      </c>
      <c r="T214" s="12">
        <f t="shared" si="68"/>
        <v>130.15295999999941</v>
      </c>
    </row>
    <row r="215" spans="1:20">
      <c r="A215" s="1">
        <v>199</v>
      </c>
      <c r="B215" s="10">
        <f t="shared" si="69"/>
        <v>11.94000000000001</v>
      </c>
      <c r="C215" s="10">
        <f t="shared" si="54"/>
        <v>6.5322239999999709</v>
      </c>
      <c r="D215" s="10">
        <f t="shared" si="60"/>
        <v>2.44140625</v>
      </c>
      <c r="E215" s="10">
        <f t="shared" si="55"/>
        <v>0.08</v>
      </c>
      <c r="F215" s="10">
        <f t="shared" si="56"/>
        <v>0.1220703125</v>
      </c>
      <c r="G215" s="195" t="e">
        <f t="shared" si="61"/>
        <v>#DIV/0!</v>
      </c>
      <c r="H215" s="195" t="e">
        <f t="shared" si="70"/>
        <v>#DIV/0!</v>
      </c>
      <c r="I215" s="126">
        <f t="shared" si="62"/>
        <v>0</v>
      </c>
      <c r="J215" s="9">
        <f t="shared" si="57"/>
        <v>130.64447999999942</v>
      </c>
      <c r="K215" s="9">
        <f t="shared" si="71"/>
        <v>11.913323744070981</v>
      </c>
      <c r="L215" s="12">
        <f t="shared" si="58"/>
        <v>2.44140625</v>
      </c>
      <c r="M215" s="10">
        <f t="shared" si="59"/>
        <v>2.44140625</v>
      </c>
      <c r="N215" s="10">
        <f>IF(B215&gt;SUM(D$9:F$9),$B$5,IF(B215&lt;D$9,IF(Control!I$14=1,E215,O215),IF(Control!K$14=1,E215,O215)))</f>
        <v>0.08</v>
      </c>
      <c r="O215" s="210">
        <f t="shared" si="63"/>
        <v>0.08</v>
      </c>
      <c r="P215" s="210">
        <f t="shared" si="64"/>
        <v>2.44140625</v>
      </c>
      <c r="Q215" s="210">
        <f t="shared" si="65"/>
        <v>0</v>
      </c>
      <c r="R215" s="210">
        <f t="shared" si="66"/>
        <v>0.1220703125</v>
      </c>
      <c r="S215">
        <f t="shared" si="67"/>
        <v>2.4576000000000205E-2</v>
      </c>
      <c r="T215" s="12">
        <f t="shared" si="68"/>
        <v>130.64447999999942</v>
      </c>
    </row>
    <row r="216" spans="1:20">
      <c r="A216" s="1">
        <v>200</v>
      </c>
      <c r="B216" s="10">
        <f t="shared" si="69"/>
        <v>12.000000000000011</v>
      </c>
      <c r="C216" s="10">
        <f t="shared" si="54"/>
        <v>6.5568000000000044</v>
      </c>
      <c r="D216" s="10">
        <f t="shared" si="60"/>
        <v>2.441406249999996</v>
      </c>
      <c r="E216" s="10">
        <f t="shared" si="55"/>
        <v>8.0000000000000071E-2</v>
      </c>
      <c r="F216" s="10">
        <f t="shared" si="56"/>
        <v>0.12207031249999981</v>
      </c>
      <c r="G216" s="195" t="e">
        <f t="shared" si="61"/>
        <v>#DIV/0!</v>
      </c>
      <c r="H216" s="195" t="e">
        <f t="shared" si="70"/>
        <v>#DIV/0!</v>
      </c>
      <c r="I216" s="126">
        <f t="shared" si="62"/>
        <v>0</v>
      </c>
      <c r="J216" s="9">
        <f t="shared" si="57"/>
        <v>131.13600000000008</v>
      </c>
      <c r="K216" s="9">
        <f t="shared" si="71"/>
        <v>11.973323744071061</v>
      </c>
      <c r="L216" s="12">
        <f t="shared" si="58"/>
        <v>2.4414062499999947</v>
      </c>
      <c r="M216" s="10">
        <f t="shared" si="59"/>
        <v>2.4414062499999951</v>
      </c>
      <c r="N216" s="10">
        <f>IF(B216&gt;SUM(D$9:F$9),$B$5,IF(B216&lt;D$9,IF(Control!I$14=1,E216,O216),IF(Control!K$14=1,E216,O216)))</f>
        <v>8.0000000000000071E-2</v>
      </c>
      <c r="O216" s="210">
        <f t="shared" si="63"/>
        <v>8.0000000000000016E-2</v>
      </c>
      <c r="P216" s="210">
        <f t="shared" si="64"/>
        <v>2.4414062499999991</v>
      </c>
      <c r="Q216" s="210">
        <f t="shared" si="65"/>
        <v>0</v>
      </c>
      <c r="R216" s="210">
        <f t="shared" si="66"/>
        <v>0.12207031249999996</v>
      </c>
      <c r="S216">
        <f t="shared" si="67"/>
        <v>2.4576000000000212E-2</v>
      </c>
      <c r="T216" s="12">
        <f t="shared" si="68"/>
        <v>131.13600000000008</v>
      </c>
    </row>
    <row r="217" spans="1:20">
      <c r="A217" s="1">
        <v>201</v>
      </c>
      <c r="B217" s="10">
        <f t="shared" si="69"/>
        <v>12.060000000000011</v>
      </c>
      <c r="C217" s="10">
        <f t="shared" si="54"/>
        <v>6.5815144992000061</v>
      </c>
      <c r="D217" s="10">
        <f t="shared" si="60"/>
        <v>2.4141704466138028</v>
      </c>
      <c r="E217" s="10">
        <f t="shared" si="55"/>
        <v>8.0450000000000077E-2</v>
      </c>
      <c r="F217" s="10">
        <f t="shared" si="56"/>
        <v>0.12070852233069014</v>
      </c>
      <c r="G217" s="195" t="e">
        <f t="shared" si="61"/>
        <v>#DIV/0!</v>
      </c>
      <c r="H217" s="195" t="e">
        <f t="shared" si="70"/>
        <v>#DIV/0!</v>
      </c>
      <c r="I217" s="126">
        <f t="shared" si="62"/>
        <v>0</v>
      </c>
      <c r="J217" s="9">
        <f t="shared" si="57"/>
        <v>131.63028998400011</v>
      </c>
      <c r="K217" s="9">
        <f t="shared" si="71"/>
        <v>12.033661876883565</v>
      </c>
      <c r="L217" s="12">
        <f t="shared" si="58"/>
        <v>2.4141704466138005</v>
      </c>
      <c r="M217" s="10">
        <f t="shared" si="59"/>
        <v>2.4141704466138019</v>
      </c>
      <c r="N217" s="10">
        <f>IF(B217&gt;SUM(D$9:F$9),$B$5,IF(B217&lt;D$9,IF(Control!I$14=1,E217,O217),IF(Control!K$14=1,E217,O217)))</f>
        <v>8.0450000000000077E-2</v>
      </c>
      <c r="O217" s="210">
        <f t="shared" si="63"/>
        <v>8.0011102391771061E-2</v>
      </c>
      <c r="P217" s="210">
        <f t="shared" si="64"/>
        <v>2.440728754820833</v>
      </c>
      <c r="Q217" s="210">
        <f t="shared" si="65"/>
        <v>0</v>
      </c>
      <c r="R217" s="210">
        <f t="shared" si="66"/>
        <v>0.12203643774104166</v>
      </c>
      <c r="S217">
        <f t="shared" si="67"/>
        <v>2.4582821782834663E-2</v>
      </c>
      <c r="T217" s="12">
        <f t="shared" si="68"/>
        <v>131.63028998400011</v>
      </c>
    </row>
    <row r="218" spans="1:20">
      <c r="A218" s="1">
        <v>202</v>
      </c>
      <c r="B218" s="10">
        <f t="shared" si="69"/>
        <v>12.120000000000012</v>
      </c>
      <c r="C218" s="10">
        <f t="shared" si="54"/>
        <v>6.6065070336000051</v>
      </c>
      <c r="D218" s="10">
        <f t="shared" si="60"/>
        <v>2.387387869166556</v>
      </c>
      <c r="E218" s="10">
        <f t="shared" si="55"/>
        <v>8.0900000000000083E-2</v>
      </c>
      <c r="F218" s="10">
        <f t="shared" si="56"/>
        <v>0.11936939345832781</v>
      </c>
      <c r="G218" s="195" t="e">
        <f t="shared" si="61"/>
        <v>#DIV/0!</v>
      </c>
      <c r="H218" s="195" t="e">
        <f t="shared" si="70"/>
        <v>#DIV/0!</v>
      </c>
      <c r="I218" s="126">
        <f t="shared" si="62"/>
        <v>0</v>
      </c>
      <c r="J218" s="9">
        <f t="shared" si="57"/>
        <v>132.1301406720001</v>
      </c>
      <c r="K218" s="9">
        <f t="shared" si="71"/>
        <v>12.093998114818021</v>
      </c>
      <c r="L218" s="12">
        <f t="shared" si="58"/>
        <v>2.3873878691665555</v>
      </c>
      <c r="M218" s="10">
        <f t="shared" si="59"/>
        <v>2.387387869166556</v>
      </c>
      <c r="N218" s="10">
        <f>IF(B218&gt;SUM(D$9:F$9),$B$5,IF(B218&lt;D$9,IF(Control!I$14=1,E218,O218),IF(Control!K$14=1,E218,O218)))</f>
        <v>8.0900000000000083E-2</v>
      </c>
      <c r="O218" s="210">
        <f t="shared" si="63"/>
        <v>8.0044398610363901E-2</v>
      </c>
      <c r="P218" s="210">
        <f t="shared" si="64"/>
        <v>2.4386986281122618</v>
      </c>
      <c r="Q218" s="210">
        <f t="shared" si="65"/>
        <v>0</v>
      </c>
      <c r="R218" s="210">
        <f t="shared" si="66"/>
        <v>0.1219349314056131</v>
      </c>
      <c r="S218">
        <f t="shared" si="67"/>
        <v>2.4603286075756341E-2</v>
      </c>
      <c r="T218" s="12">
        <f t="shared" si="68"/>
        <v>132.1301406720001</v>
      </c>
    </row>
    <row r="219" spans="1:20">
      <c r="A219" s="1">
        <v>203</v>
      </c>
      <c r="B219" s="10">
        <f t="shared" si="69"/>
        <v>12.180000000000012</v>
      </c>
      <c r="C219" s="10">
        <f t="shared" ref="C219:C282" si="72">J219*$H$1</f>
        <v>6.631779158400005</v>
      </c>
      <c r="D219" s="10">
        <f t="shared" si="60"/>
        <v>2.3610485170915307</v>
      </c>
      <c r="E219" s="10">
        <f t="shared" si="55"/>
        <v>8.1350000000000089E-2</v>
      </c>
      <c r="F219" s="10">
        <f t="shared" si="56"/>
        <v>0.11805242585457654</v>
      </c>
      <c r="G219" s="195" t="e">
        <f t="shared" si="61"/>
        <v>#DIV/0!</v>
      </c>
      <c r="H219" s="195" t="e">
        <f t="shared" si="70"/>
        <v>#DIV/0!</v>
      </c>
      <c r="I219" s="126">
        <f t="shared" si="62"/>
        <v>0</v>
      </c>
      <c r="J219" s="9">
        <f t="shared" si="57"/>
        <v>132.6355831680001</v>
      </c>
      <c r="K219" s="9">
        <f t="shared" si="71"/>
        <v>12.154332478993604</v>
      </c>
      <c r="L219" s="12">
        <f t="shared" si="58"/>
        <v>2.3610485170915303</v>
      </c>
      <c r="M219" s="10">
        <f t="shared" si="59"/>
        <v>2.3610485170915307</v>
      </c>
      <c r="N219" s="10">
        <f>IF(B219&gt;SUM(D$9:F$9),$B$5,IF(B219&lt;D$9,IF(Control!I$14=1,E219,O219),IF(Control!K$14=1,E219,O219)))</f>
        <v>8.1350000000000089E-2</v>
      </c>
      <c r="O219" s="210">
        <f t="shared" si="63"/>
        <v>8.0099855796430725E-2</v>
      </c>
      <c r="P219" s="210">
        <f t="shared" si="64"/>
        <v>2.435322928010895</v>
      </c>
      <c r="Q219" s="210">
        <f t="shared" si="65"/>
        <v>0</v>
      </c>
      <c r="R219" s="210">
        <f t="shared" si="66"/>
        <v>0.12176614640054476</v>
      </c>
      <c r="S219">
        <f t="shared" si="67"/>
        <v>2.4637389690658748E-2</v>
      </c>
      <c r="T219" s="12">
        <f t="shared" si="68"/>
        <v>132.6355831680001</v>
      </c>
    </row>
    <row r="220" spans="1:20">
      <c r="A220" s="1">
        <v>204</v>
      </c>
      <c r="B220" s="10">
        <f t="shared" si="69"/>
        <v>12.240000000000013</v>
      </c>
      <c r="C220" s="10">
        <f t="shared" si="72"/>
        <v>6.6573324288000073</v>
      </c>
      <c r="D220" s="10">
        <f t="shared" si="60"/>
        <v>2.3351426641399744</v>
      </c>
      <c r="E220" s="10">
        <f t="shared" si="55"/>
        <v>8.1800000000000095E-2</v>
      </c>
      <c r="F220" s="10">
        <f t="shared" si="56"/>
        <v>0.11675713320699872</v>
      </c>
      <c r="G220" s="195" t="e">
        <f t="shared" si="61"/>
        <v>#DIV/0!</v>
      </c>
      <c r="H220" s="195" t="e">
        <f t="shared" si="70"/>
        <v>#DIV/0!</v>
      </c>
      <c r="I220" s="126">
        <f t="shared" si="62"/>
        <v>0</v>
      </c>
      <c r="J220" s="9">
        <f t="shared" si="57"/>
        <v>133.14664857600013</v>
      </c>
      <c r="K220" s="9">
        <f t="shared" si="71"/>
        <v>12.214664990178367</v>
      </c>
      <c r="L220" s="12">
        <f t="shared" si="58"/>
        <v>2.3351426641399726</v>
      </c>
      <c r="M220" s="10">
        <f t="shared" si="59"/>
        <v>2.3351426641399744</v>
      </c>
      <c r="N220" s="10">
        <f>IF(B220&gt;SUM(D$9:F$9),$B$5,IF(B220&lt;D$9,IF(Control!I$14=1,E220,O220),IF(Control!K$14=1,E220,O220)))</f>
        <v>8.1800000000000095E-2</v>
      </c>
      <c r="O220" s="210">
        <f t="shared" si="63"/>
        <v>8.0177419220424276E-2</v>
      </c>
      <c r="P220" s="210">
        <f t="shared" si="64"/>
        <v>2.4306133571651833</v>
      </c>
      <c r="Q220" s="210">
        <f t="shared" si="65"/>
        <v>0</v>
      </c>
      <c r="R220" s="210">
        <f t="shared" si="66"/>
        <v>0.12153066785825917</v>
      </c>
      <c r="S220">
        <f t="shared" si="67"/>
        <v>2.4685127242935218E-2</v>
      </c>
      <c r="T220" s="12">
        <f t="shared" si="68"/>
        <v>133.14664857600013</v>
      </c>
    </row>
    <row r="221" spans="1:20">
      <c r="A221" s="1">
        <v>205</v>
      </c>
      <c r="B221" s="10">
        <f t="shared" si="69"/>
        <v>12.300000000000013</v>
      </c>
      <c r="C221" s="10">
        <f t="shared" si="72"/>
        <v>6.6831684000000067</v>
      </c>
      <c r="D221" s="10">
        <f t="shared" si="60"/>
        <v>2.3096608494008684</v>
      </c>
      <c r="E221" s="10">
        <f t="shared" si="55"/>
        <v>8.2250000000000101E-2</v>
      </c>
      <c r="F221" s="10">
        <f t="shared" si="56"/>
        <v>0.11548304247004343</v>
      </c>
      <c r="G221" s="195" t="e">
        <f t="shared" si="61"/>
        <v>#DIV/0!</v>
      </c>
      <c r="H221" s="195" t="e">
        <f t="shared" si="70"/>
        <v>#DIV/0!</v>
      </c>
      <c r="I221" s="126">
        <f t="shared" si="62"/>
        <v>0</v>
      </c>
      <c r="J221" s="9">
        <f t="shared" si="57"/>
        <v>133.66336800000013</v>
      </c>
      <c r="K221" s="9">
        <f t="shared" si="71"/>
        <v>12.274995668796979</v>
      </c>
      <c r="L221" s="12">
        <f t="shared" si="58"/>
        <v>2.309660849400867</v>
      </c>
      <c r="M221" s="10">
        <f t="shared" si="59"/>
        <v>2.3096608494008684</v>
      </c>
      <c r="N221" s="10">
        <f>IF(B221&gt;SUM(D$9:F$9),$B$5,IF(B221&lt;D$9,IF(Control!I$14=1,E221,O221),IF(Control!K$14=1,E221,O221)))</f>
        <v>8.2250000000000101E-2</v>
      </c>
      <c r="O221" s="210">
        <f t="shared" si="63"/>
        <v>8.027701233660943E-2</v>
      </c>
      <c r="P221" s="210">
        <f t="shared" si="64"/>
        <v>2.4245861722522797</v>
      </c>
      <c r="Q221" s="210">
        <f t="shared" si="65"/>
        <v>0</v>
      </c>
      <c r="R221" s="210">
        <f t="shared" si="66"/>
        <v>0.121229308612614</v>
      </c>
      <c r="S221">
        <f t="shared" si="67"/>
        <v>2.474649104521803E-2</v>
      </c>
      <c r="T221" s="12">
        <f t="shared" si="68"/>
        <v>133.66336800000013</v>
      </c>
    </row>
    <row r="222" spans="1:20">
      <c r="A222" s="1">
        <v>206</v>
      </c>
      <c r="B222" s="10">
        <f t="shared" si="69"/>
        <v>12.360000000000014</v>
      </c>
      <c r="C222" s="10">
        <f t="shared" si="72"/>
        <v>6.7092886272000074</v>
      </c>
      <c r="D222" s="10">
        <f t="shared" si="60"/>
        <v>2.2845938686617995</v>
      </c>
      <c r="E222" s="10">
        <f t="shared" si="55"/>
        <v>8.2700000000000107E-2</v>
      </c>
      <c r="F222" s="10">
        <f t="shared" si="56"/>
        <v>0.11422969343308997</v>
      </c>
      <c r="G222" s="195" t="e">
        <f t="shared" si="61"/>
        <v>#DIV/0!</v>
      </c>
      <c r="H222" s="195" t="e">
        <f t="shared" si="70"/>
        <v>#DIV/0!</v>
      </c>
      <c r="I222" s="126">
        <f t="shared" si="62"/>
        <v>0</v>
      </c>
      <c r="J222" s="9">
        <f t="shared" si="57"/>
        <v>134.18577254400014</v>
      </c>
      <c r="K222" s="9">
        <f t="shared" si="71"/>
        <v>12.335324534938277</v>
      </c>
      <c r="L222" s="12">
        <f t="shared" si="58"/>
        <v>2.2845938686617981</v>
      </c>
      <c r="M222" s="10">
        <f t="shared" si="59"/>
        <v>2.2845938686617995</v>
      </c>
      <c r="N222" s="10">
        <f>IF(B222&gt;SUM(D$9:F$9),$B$5,IF(B222&lt;D$9,IF(Control!I$14=1,E222,O222),IF(Control!K$14=1,E222,O222)))</f>
        <v>8.2700000000000107E-2</v>
      </c>
      <c r="O222" s="210">
        <f t="shared" si="63"/>
        <v>8.0398536858604541E-2</v>
      </c>
      <c r="P222" s="210">
        <f t="shared" si="64"/>
        <v>2.4172620590535003</v>
      </c>
      <c r="Q222" s="210">
        <f t="shared" si="65"/>
        <v>0</v>
      </c>
      <c r="R222" s="210">
        <f t="shared" si="66"/>
        <v>0.12086310295267502</v>
      </c>
      <c r="S222">
        <f t="shared" si="67"/>
        <v>2.482147095937708E-2</v>
      </c>
      <c r="T222" s="12">
        <f t="shared" si="68"/>
        <v>134.18577254400014</v>
      </c>
    </row>
    <row r="223" spans="1:20">
      <c r="A223" s="1">
        <v>207</v>
      </c>
      <c r="B223" s="10">
        <f t="shared" si="69"/>
        <v>12.420000000000014</v>
      </c>
      <c r="C223" s="10">
        <f t="shared" si="72"/>
        <v>6.7356946656000076</v>
      </c>
      <c r="D223" s="10">
        <f t="shared" si="60"/>
        <v>2.2599327660962296</v>
      </c>
      <c r="E223" s="10">
        <f t="shared" si="55"/>
        <v>8.3150000000000113E-2</v>
      </c>
      <c r="F223" s="10">
        <f t="shared" si="56"/>
        <v>0.11299663830481149</v>
      </c>
      <c r="G223" s="195" t="e">
        <f t="shared" si="61"/>
        <v>#DIV/0!</v>
      </c>
      <c r="H223" s="195" t="e">
        <f t="shared" si="70"/>
        <v>#DIV/0!</v>
      </c>
      <c r="I223" s="126">
        <f t="shared" si="62"/>
        <v>0</v>
      </c>
      <c r="J223" s="9">
        <f t="shared" si="57"/>
        <v>134.71389331200015</v>
      </c>
      <c r="K223" s="9">
        <f t="shared" si="71"/>
        <v>12.395651608362567</v>
      </c>
      <c r="L223" s="12">
        <f t="shared" si="58"/>
        <v>2.2599327660962278</v>
      </c>
      <c r="M223" s="10">
        <f t="shared" si="59"/>
        <v>2.2599327660962296</v>
      </c>
      <c r="N223" s="10">
        <f>IF(B223&gt;SUM(D$9:F$9),$B$5,IF(B223&lt;D$9,IF(Control!I$14=1,E223,O223),IF(Control!K$14=1,E223,O223)))</f>
        <v>8.3150000000000113E-2</v>
      </c>
      <c r="O223" s="210">
        <f t="shared" si="63"/>
        <v>8.0541872856378233E-2</v>
      </c>
      <c r="P223" s="210">
        <f t="shared" si="64"/>
        <v>2.4086659747951771</v>
      </c>
      <c r="Q223" s="210">
        <f t="shared" si="65"/>
        <v>0</v>
      </c>
      <c r="R223" s="210">
        <f t="shared" si="66"/>
        <v>0.12043329873975886</v>
      </c>
      <c r="S223">
        <f t="shared" si="67"/>
        <v>2.4910054207538116E-2</v>
      </c>
      <c r="T223" s="12">
        <f t="shared" si="68"/>
        <v>134.71389331200015</v>
      </c>
    </row>
    <row r="224" spans="1:20">
      <c r="A224" s="1">
        <v>208</v>
      </c>
      <c r="B224" s="10">
        <f t="shared" si="69"/>
        <v>12.480000000000015</v>
      </c>
      <c r="C224" s="10">
        <f t="shared" si="72"/>
        <v>6.7623880704000072</v>
      </c>
      <c r="D224" s="10">
        <f t="shared" si="60"/>
        <v>2.2356688262631286</v>
      </c>
      <c r="E224" s="10">
        <f t="shared" si="55"/>
        <v>8.3600000000000119E-2</v>
      </c>
      <c r="F224" s="10">
        <f t="shared" si="56"/>
        <v>0.11178344131315643</v>
      </c>
      <c r="G224" s="195" t="e">
        <f t="shared" si="61"/>
        <v>#DIV/0!</v>
      </c>
      <c r="H224" s="195" t="e">
        <f t="shared" si="70"/>
        <v>#DIV/0!</v>
      </c>
      <c r="I224" s="126">
        <f t="shared" si="62"/>
        <v>0</v>
      </c>
      <c r="J224" s="9">
        <f t="shared" si="57"/>
        <v>135.24776140800014</v>
      </c>
      <c r="K224" s="9">
        <f t="shared" si="71"/>
        <v>12.455976908508756</v>
      </c>
      <c r="L224" s="12">
        <f t="shared" si="58"/>
        <v>2.2356688262631281</v>
      </c>
      <c r="M224" s="10">
        <f t="shared" si="59"/>
        <v>2.2356688262631295</v>
      </c>
      <c r="N224" s="10">
        <f>IF(B224&gt;SUM(D$9:F$9),$B$5,IF(B224&lt;D$9,IF(Control!I$14=1,E224,O224),IF(Control!K$14=1,E224,O224)))</f>
        <v>8.3600000000000119E-2</v>
      </c>
      <c r="O224" s="210">
        <f t="shared" si="63"/>
        <v>8.0706878874605842E-2</v>
      </c>
      <c r="P224" s="210">
        <f t="shared" si="64"/>
        <v>2.3988269598864642</v>
      </c>
      <c r="Q224" s="210">
        <f t="shared" si="65"/>
        <v>0</v>
      </c>
      <c r="R224" s="210">
        <f t="shared" si="66"/>
        <v>0.11994134799432321</v>
      </c>
      <c r="S224">
        <f t="shared" si="67"/>
        <v>2.5012225143092554E-2</v>
      </c>
      <c r="T224" s="12">
        <f t="shared" si="68"/>
        <v>135.24776140800014</v>
      </c>
    </row>
    <row r="225" spans="1:20">
      <c r="A225" s="1">
        <v>209</v>
      </c>
      <c r="B225" s="10">
        <f t="shared" si="69"/>
        <v>12.540000000000015</v>
      </c>
      <c r="C225" s="10">
        <f t="shared" si="72"/>
        <v>6.7893703968000088</v>
      </c>
      <c r="D225" s="10">
        <f t="shared" si="60"/>
        <v>2.2117935664056447</v>
      </c>
      <c r="E225" s="10">
        <f t="shared" si="55"/>
        <v>8.4050000000000125E-2</v>
      </c>
      <c r="F225" s="10">
        <f t="shared" si="56"/>
        <v>0.11058967832028224</v>
      </c>
      <c r="G225" s="195" t="e">
        <f t="shared" si="61"/>
        <v>#DIV/0!</v>
      </c>
      <c r="H225" s="195" t="e">
        <f t="shared" si="70"/>
        <v>#DIV/0!</v>
      </c>
      <c r="I225" s="126">
        <f t="shared" si="62"/>
        <v>0</v>
      </c>
      <c r="J225" s="9">
        <f t="shared" si="57"/>
        <v>135.78740793600016</v>
      </c>
      <c r="K225" s="9">
        <f t="shared" si="71"/>
        <v>12.516300454501295</v>
      </c>
      <c r="L225" s="12">
        <f t="shared" si="58"/>
        <v>2.2117935664056438</v>
      </c>
      <c r="M225" s="10">
        <f t="shared" si="59"/>
        <v>2.2117935664056456</v>
      </c>
      <c r="N225" s="10">
        <f>IF(B225&gt;SUM(D$9:F$9),$B$5,IF(B225&lt;D$9,IF(Control!I$14=1,E225,O225),IF(Control!K$14=1,E225,O225)))</f>
        <v>8.4050000000000125E-2</v>
      </c>
      <c r="O225" s="210">
        <f t="shared" si="63"/>
        <v>8.0893392072268838E-2</v>
      </c>
      <c r="P225" s="210">
        <f t="shared" si="64"/>
        <v>2.3877779215660158</v>
      </c>
      <c r="Q225" s="210">
        <f t="shared" si="65"/>
        <v>0</v>
      </c>
      <c r="R225" s="210">
        <f t="shared" si="66"/>
        <v>0.11938889607830079</v>
      </c>
      <c r="S225">
        <f t="shared" si="67"/>
        <v>2.5127964982878184E-2</v>
      </c>
      <c r="T225" s="12">
        <f t="shared" si="68"/>
        <v>135.78740793600016</v>
      </c>
    </row>
    <row r="226" spans="1:20">
      <c r="A226" s="1">
        <v>210</v>
      </c>
      <c r="B226" s="10">
        <f t="shared" si="69"/>
        <v>12.600000000000016</v>
      </c>
      <c r="C226" s="10">
        <f t="shared" si="72"/>
        <v>6.8166432000000077</v>
      </c>
      <c r="D226" s="10">
        <f t="shared" si="60"/>
        <v>2.1882987290360925</v>
      </c>
      <c r="E226" s="10">
        <f t="shared" si="55"/>
        <v>8.4500000000000117E-2</v>
      </c>
      <c r="F226" s="10">
        <f t="shared" si="56"/>
        <v>0.10941493645180463</v>
      </c>
      <c r="G226" s="195" t="e">
        <f t="shared" si="61"/>
        <v>#DIV/0!</v>
      </c>
      <c r="H226" s="195" t="e">
        <f t="shared" si="70"/>
        <v>#DIV/0!</v>
      </c>
      <c r="I226" s="126">
        <f t="shared" si="62"/>
        <v>0</v>
      </c>
      <c r="J226" s="9">
        <f t="shared" si="57"/>
        <v>136.33286400000014</v>
      </c>
      <c r="K226" s="9">
        <f t="shared" si="71"/>
        <v>12.5766222651569</v>
      </c>
      <c r="L226" s="12">
        <f t="shared" si="58"/>
        <v>2.1882987290360916</v>
      </c>
      <c r="M226" s="10">
        <f t="shared" si="59"/>
        <v>2.1882987290360925</v>
      </c>
      <c r="N226" s="10">
        <f>IF(B226&gt;SUM(D$9:F$9),$B$5,IF(B226&lt;D$9,IF(Control!I$14=1,E226,O226),IF(Control!K$14=1,E226,O226)))</f>
        <v>8.4500000000000117E-2</v>
      </c>
      <c r="O226" s="210">
        <f t="shared" si="63"/>
        <v>8.110122838335912E-2</v>
      </c>
      <c r="P226" s="210">
        <f t="shared" si="64"/>
        <v>2.3755553922981756</v>
      </c>
      <c r="Q226" s="210">
        <f t="shared" si="65"/>
        <v>0</v>
      </c>
      <c r="R226" s="210">
        <f t="shared" si="66"/>
        <v>0.11877776961490878</v>
      </c>
      <c r="S226">
        <f t="shared" si="67"/>
        <v>2.5257251501912947E-2</v>
      </c>
      <c r="T226" s="12">
        <f t="shared" si="68"/>
        <v>136.33286400000014</v>
      </c>
    </row>
    <row r="227" spans="1:20">
      <c r="A227" s="1">
        <v>211</v>
      </c>
      <c r="B227" s="10">
        <f t="shared" si="69"/>
        <v>12.660000000000016</v>
      </c>
      <c r="C227" s="10">
        <f t="shared" si="72"/>
        <v>6.8442080352000083</v>
      </c>
      <c r="D227" s="10">
        <f t="shared" si="60"/>
        <v>2.1651762747951597</v>
      </c>
      <c r="E227" s="10">
        <f t="shared" si="55"/>
        <v>8.4950000000000123E-2</v>
      </c>
      <c r="F227" s="10">
        <f t="shared" si="56"/>
        <v>0.10825881373975799</v>
      </c>
      <c r="G227" s="195" t="e">
        <f t="shared" si="61"/>
        <v>#DIV/0!</v>
      </c>
      <c r="H227" s="195" t="e">
        <f t="shared" si="70"/>
        <v>#DIV/0!</v>
      </c>
      <c r="I227" s="126">
        <f t="shared" si="62"/>
        <v>0</v>
      </c>
      <c r="J227" s="9">
        <f t="shared" si="57"/>
        <v>136.88416070400015</v>
      </c>
      <c r="K227" s="9">
        <f t="shared" si="71"/>
        <v>12.636942358991149</v>
      </c>
      <c r="L227" s="12">
        <f t="shared" si="58"/>
        <v>2.1651762747951593</v>
      </c>
      <c r="M227" s="10">
        <f t="shared" si="59"/>
        <v>2.1651762747951597</v>
      </c>
      <c r="N227" s="10">
        <f>IF(B227&gt;SUM(D$9:F$9),$B$5,IF(B227&lt;D$9,IF(Control!I$14=1,E227,O227),IF(Control!K$14=1,E227,O227)))</f>
        <v>8.4950000000000123E-2</v>
      </c>
      <c r="O227" s="210">
        <f t="shared" si="63"/>
        <v>8.1330182698529999E-2</v>
      </c>
      <c r="P227" s="210">
        <f t="shared" si="64"/>
        <v>2.3621992660308839</v>
      </c>
      <c r="Q227" s="210">
        <f t="shared" si="65"/>
        <v>0</v>
      </c>
      <c r="R227" s="210">
        <f t="shared" si="66"/>
        <v>0.1181099633015442</v>
      </c>
      <c r="S227">
        <f t="shared" si="67"/>
        <v>2.5400058692261081E-2</v>
      </c>
      <c r="T227" s="12">
        <f t="shared" si="68"/>
        <v>136.88416070400015</v>
      </c>
    </row>
    <row r="228" spans="1:20">
      <c r="A228" s="1">
        <v>212</v>
      </c>
      <c r="B228" s="10">
        <f t="shared" si="69"/>
        <v>12.720000000000017</v>
      </c>
      <c r="C228" s="10">
        <f t="shared" si="72"/>
        <v>6.8720664576000079</v>
      </c>
      <c r="D228" s="10">
        <f t="shared" si="60"/>
        <v>2.1424183755738198</v>
      </c>
      <c r="E228" s="10">
        <f t="shared" si="55"/>
        <v>8.5400000000000115E-2</v>
      </c>
      <c r="F228" s="10">
        <f t="shared" si="56"/>
        <v>0.107120918778691</v>
      </c>
      <c r="G228" s="195" t="e">
        <f t="shared" si="61"/>
        <v>#DIV/0!</v>
      </c>
      <c r="H228" s="195" t="e">
        <f t="shared" si="70"/>
        <v>#DIV/0!</v>
      </c>
      <c r="I228" s="126">
        <f t="shared" si="62"/>
        <v>0</v>
      </c>
      <c r="J228" s="9">
        <f t="shared" si="57"/>
        <v>137.44132915200015</v>
      </c>
      <c r="K228" s="9">
        <f t="shared" si="71"/>
        <v>12.697260754224851</v>
      </c>
      <c r="L228" s="12">
        <f t="shared" si="58"/>
        <v>2.1424183755738189</v>
      </c>
      <c r="M228" s="10">
        <f t="shared" si="59"/>
        <v>2.1424183755738189</v>
      </c>
      <c r="N228" s="10">
        <f>IF(B228&gt;SUM(D$9:F$9),$B$5,IF(B228&lt;D$9,IF(Control!I$14=1,E228,O228),IF(Control!K$14=1,E228,O228)))</f>
        <v>8.5400000000000115E-2</v>
      </c>
      <c r="O228" s="210">
        <f t="shared" si="63"/>
        <v>8.1580029067514423E-2</v>
      </c>
      <c r="P228" s="210">
        <f t="shared" si="64"/>
        <v>2.3477525156379628</v>
      </c>
      <c r="Q228" s="210">
        <f t="shared" si="65"/>
        <v>0</v>
      </c>
      <c r="R228" s="210">
        <f t="shared" si="66"/>
        <v>0.11738762578189815</v>
      </c>
      <c r="S228">
        <f t="shared" si="67"/>
        <v>2.5556356387801162E-2</v>
      </c>
      <c r="T228" s="12">
        <f t="shared" si="68"/>
        <v>137.44132915200015</v>
      </c>
    </row>
    <row r="229" spans="1:20">
      <c r="A229" s="1">
        <v>213</v>
      </c>
      <c r="B229" s="10">
        <f t="shared" si="69"/>
        <v>12.780000000000017</v>
      </c>
      <c r="C229" s="10">
        <f t="shared" si="72"/>
        <v>6.9002200224000099</v>
      </c>
      <c r="D229" s="10">
        <f t="shared" si="60"/>
        <v>2.1200174078869338</v>
      </c>
      <c r="E229" s="10">
        <f t="shared" si="55"/>
        <v>8.5850000000000121E-2</v>
      </c>
      <c r="F229" s="10">
        <f t="shared" si="56"/>
        <v>0.10600087039434669</v>
      </c>
      <c r="G229" s="195" t="e">
        <f t="shared" si="61"/>
        <v>#DIV/0!</v>
      </c>
      <c r="H229" s="195" t="e">
        <f t="shared" si="70"/>
        <v>#DIV/0!</v>
      </c>
      <c r="I229" s="126">
        <f t="shared" si="62"/>
        <v>0</v>
      </c>
      <c r="J229" s="9">
        <f t="shared" si="57"/>
        <v>138.00440044800018</v>
      </c>
      <c r="K229" s="9">
        <f t="shared" si="71"/>
        <v>12.757577468790283</v>
      </c>
      <c r="L229" s="12">
        <f t="shared" si="58"/>
        <v>2.120017407886932</v>
      </c>
      <c r="M229" s="10">
        <f t="shared" si="59"/>
        <v>2.1200174078869334</v>
      </c>
      <c r="N229" s="10">
        <f>IF(B229&gt;SUM(D$9:F$9),$B$5,IF(B229&lt;D$9,IF(Control!I$14=1,E229,O229),IF(Control!K$14=1,E229,O229)))</f>
        <v>8.5850000000000121E-2</v>
      </c>
      <c r="O229" s="210">
        <f t="shared" si="63"/>
        <v>8.1850520922110509E-2</v>
      </c>
      <c r="P229" s="210">
        <f t="shared" si="64"/>
        <v>2.3322608950155179</v>
      </c>
      <c r="Q229" s="210">
        <f t="shared" si="65"/>
        <v>0</v>
      </c>
      <c r="R229" s="210">
        <f t="shared" si="66"/>
        <v>0.1166130447507759</v>
      </c>
      <c r="S229">
        <f t="shared" si="67"/>
        <v>2.5726109856848277E-2</v>
      </c>
      <c r="T229" s="12">
        <f t="shared" si="68"/>
        <v>138.00440044800018</v>
      </c>
    </row>
    <row r="230" spans="1:20">
      <c r="A230" s="1">
        <v>214</v>
      </c>
      <c r="B230" s="10">
        <f t="shared" si="69"/>
        <v>12.840000000000018</v>
      </c>
      <c r="C230" s="10">
        <f t="shared" si="72"/>
        <v>6.9286702848000097</v>
      </c>
      <c r="D230" s="10">
        <f t="shared" si="60"/>
        <v>2.0979659464880993</v>
      </c>
      <c r="E230" s="10">
        <f t="shared" si="55"/>
        <v>8.6300000000000127E-2</v>
      </c>
      <c r="F230" s="10">
        <f t="shared" si="56"/>
        <v>0.10489829732440498</v>
      </c>
      <c r="G230" s="195" t="e">
        <f t="shared" si="61"/>
        <v>#DIV/0!</v>
      </c>
      <c r="H230" s="195" t="e">
        <f t="shared" si="70"/>
        <v>#DIV/0!</v>
      </c>
      <c r="I230" s="126">
        <f t="shared" si="62"/>
        <v>0</v>
      </c>
      <c r="J230" s="9">
        <f t="shared" si="57"/>
        <v>138.57340569600018</v>
      </c>
      <c r="K230" s="9">
        <f t="shared" si="71"/>
        <v>12.817892520337233</v>
      </c>
      <c r="L230" s="12">
        <f t="shared" si="58"/>
        <v>2.0979659464880984</v>
      </c>
      <c r="M230" s="10">
        <f t="shared" si="59"/>
        <v>2.0979659464880993</v>
      </c>
      <c r="N230" s="10">
        <f>IF(B230&gt;SUM(D$9:F$9),$B$5,IF(B230&lt;D$9,IF(Control!I$14=1,E230,O230),IF(Control!K$14=1,E230,O230)))</f>
        <v>8.6300000000000127E-2</v>
      </c>
      <c r="O230" s="210">
        <f t="shared" si="63"/>
        <v>8.2141391319514659E-2</v>
      </c>
      <c r="P230" s="210">
        <f t="shared" si="64"/>
        <v>2.3157726293851799</v>
      </c>
      <c r="Q230" s="210">
        <f t="shared" si="65"/>
        <v>0</v>
      </c>
      <c r="R230" s="210">
        <f t="shared" si="66"/>
        <v>0.115788631469259</v>
      </c>
      <c r="S230">
        <f t="shared" si="67"/>
        <v>2.5909279364757863E-2</v>
      </c>
      <c r="T230" s="12">
        <f t="shared" si="68"/>
        <v>138.57340569600018</v>
      </c>
    </row>
    <row r="231" spans="1:20">
      <c r="A231" s="1">
        <v>215</v>
      </c>
      <c r="B231" s="10">
        <f t="shared" si="69"/>
        <v>12.900000000000018</v>
      </c>
      <c r="C231" s="10">
        <f t="shared" si="72"/>
        <v>6.9574188000000099</v>
      </c>
      <c r="D231" s="10">
        <f t="shared" si="60"/>
        <v>2.0762567582157416</v>
      </c>
      <c r="E231" s="10">
        <f t="shared" si="55"/>
        <v>8.6750000000000133E-2</v>
      </c>
      <c r="F231" s="10">
        <f t="shared" si="56"/>
        <v>0.10381283791078709</v>
      </c>
      <c r="G231" s="195" t="e">
        <f t="shared" si="61"/>
        <v>#DIV/0!</v>
      </c>
      <c r="H231" s="195" t="e">
        <f t="shared" si="70"/>
        <v>#DIV/0!</v>
      </c>
      <c r="I231" s="126">
        <f t="shared" si="62"/>
        <v>0</v>
      </c>
      <c r="J231" s="9">
        <f t="shared" si="57"/>
        <v>139.14837600000018</v>
      </c>
      <c r="K231" s="9">
        <f t="shared" si="71"/>
        <v>12.878205926238929</v>
      </c>
      <c r="L231" s="12">
        <f t="shared" si="58"/>
        <v>2.0762567582157407</v>
      </c>
      <c r="M231" s="10">
        <f t="shared" si="59"/>
        <v>2.0762567582157416</v>
      </c>
      <c r="N231" s="10">
        <f>IF(B231&gt;SUM(D$9:F$9),$B$5,IF(B231&lt;D$9,IF(Control!I$14=1,E231,O231),IF(Control!K$14=1,E231,O231)))</f>
        <v>8.6750000000000133E-2</v>
      </c>
      <c r="O231" s="210">
        <f t="shared" si="63"/>
        <v>8.245235320576183E-2</v>
      </c>
      <c r="P231" s="210">
        <f t="shared" si="64"/>
        <v>2.2983380973770178</v>
      </c>
      <c r="Q231" s="210">
        <f t="shared" si="65"/>
        <v>0</v>
      </c>
      <c r="R231" s="210">
        <f t="shared" si="66"/>
        <v>0.11491690486885089</v>
      </c>
      <c r="S231">
        <f t="shared" si="67"/>
        <v>2.6105819708804202E-2</v>
      </c>
      <c r="T231" s="12">
        <f t="shared" si="68"/>
        <v>139.14837600000018</v>
      </c>
    </row>
    <row r="232" spans="1:20">
      <c r="A232" s="1">
        <v>216</v>
      </c>
      <c r="B232" s="10">
        <f t="shared" si="69"/>
        <v>12.960000000000019</v>
      </c>
      <c r="C232" s="10">
        <f t="shared" si="72"/>
        <v>6.9864671232000095</v>
      </c>
      <c r="D232" s="10">
        <f t="shared" si="60"/>
        <v>2.0548827960609315</v>
      </c>
      <c r="E232" s="10">
        <f t="shared" si="55"/>
        <v>8.7200000000000125E-2</v>
      </c>
      <c r="F232" s="10">
        <f t="shared" si="56"/>
        <v>0.10274413980304659</v>
      </c>
      <c r="G232" s="195" t="e">
        <f t="shared" si="61"/>
        <v>#DIV/0!</v>
      </c>
      <c r="H232" s="195" t="e">
        <f t="shared" si="70"/>
        <v>#DIV/0!</v>
      </c>
      <c r="I232" s="126">
        <f t="shared" si="62"/>
        <v>0</v>
      </c>
      <c r="J232" s="9">
        <f t="shared" si="57"/>
        <v>139.72934246400018</v>
      </c>
      <c r="K232" s="9">
        <f t="shared" si="71"/>
        <v>12.938517703597764</v>
      </c>
      <c r="L232" s="12">
        <f t="shared" si="58"/>
        <v>2.0548827960609306</v>
      </c>
      <c r="M232" s="10">
        <f t="shared" si="59"/>
        <v>2.0548827960609315</v>
      </c>
      <c r="N232" s="10">
        <f>IF(B232&gt;SUM(D$9:F$9),$B$5,IF(B232&lt;D$9,IF(Control!I$14=1,E232,O232),IF(Control!K$14=1,E232,O232)))</f>
        <v>8.7200000000000125E-2</v>
      </c>
      <c r="O232" s="210">
        <f t="shared" si="63"/>
        <v>8.278309969901318E-2</v>
      </c>
      <c r="P232" s="210">
        <f t="shared" si="64"/>
        <v>2.2800095084245569</v>
      </c>
      <c r="Q232" s="210">
        <f t="shared" si="65"/>
        <v>0</v>
      </c>
      <c r="R232" s="210">
        <f t="shared" si="66"/>
        <v>0.11400047542122785</v>
      </c>
      <c r="S232">
        <f t="shared" si="67"/>
        <v>2.6315679727782957E-2</v>
      </c>
      <c r="T232" s="12">
        <f t="shared" si="68"/>
        <v>139.72934246400018</v>
      </c>
    </row>
    <row r="233" spans="1:20">
      <c r="A233" s="1">
        <v>217</v>
      </c>
      <c r="B233" s="10">
        <f t="shared" si="69"/>
        <v>13.020000000000019</v>
      </c>
      <c r="C233" s="10">
        <f t="shared" si="72"/>
        <v>7.0158168096000111</v>
      </c>
      <c r="D233" s="10">
        <f t="shared" si="60"/>
        <v>2.0338371934478481</v>
      </c>
      <c r="E233" s="10">
        <f t="shared" si="55"/>
        <v>8.7650000000000144E-2</v>
      </c>
      <c r="F233" s="10">
        <f t="shared" si="56"/>
        <v>0.10169185967239242</v>
      </c>
      <c r="G233" s="195" t="e">
        <f t="shared" si="61"/>
        <v>#DIV/0!</v>
      </c>
      <c r="H233" s="195" t="e">
        <f t="shared" si="70"/>
        <v>#DIV/0!</v>
      </c>
      <c r="I233" s="126">
        <f t="shared" si="62"/>
        <v>0</v>
      </c>
      <c r="J233" s="9">
        <f t="shared" si="57"/>
        <v>140.31633619200022</v>
      </c>
      <c r="K233" s="9">
        <f t="shared" si="71"/>
        <v>12.998827869250912</v>
      </c>
      <c r="L233" s="12">
        <f t="shared" si="58"/>
        <v>2.0338371934478472</v>
      </c>
      <c r="M233" s="10">
        <f t="shared" si="59"/>
        <v>2.0338371934478481</v>
      </c>
      <c r="N233" s="10">
        <f>IF(B233&gt;SUM(D$9:F$9),$B$5,IF(B233&lt;D$9,IF(Control!I$14=1,E233,O233),IF(Control!K$14=1,E233,O233)))</f>
        <v>8.7650000000000144E-2</v>
      </c>
      <c r="O233" s="210">
        <f t="shared" si="63"/>
        <v>8.3133304392411386E-2</v>
      </c>
      <c r="P233" s="210">
        <f t="shared" si="64"/>
        <v>2.2608405789073909</v>
      </c>
      <c r="Q233" s="210">
        <f t="shared" si="65"/>
        <v>0</v>
      </c>
      <c r="R233" s="210">
        <f t="shared" si="66"/>
        <v>0.11304202894536955</v>
      </c>
      <c r="S233">
        <f t="shared" si="67"/>
        <v>2.6538801788933315E-2</v>
      </c>
      <c r="T233" s="12">
        <f t="shared" si="68"/>
        <v>140.31633619200022</v>
      </c>
    </row>
    <row r="234" spans="1:20">
      <c r="A234" s="1">
        <v>218</v>
      </c>
      <c r="B234" s="10">
        <f t="shared" si="69"/>
        <v>13.08000000000002</v>
      </c>
      <c r="C234" s="10">
        <f t="shared" si="72"/>
        <v>7.0454694144000101</v>
      </c>
      <c r="D234" s="10">
        <f t="shared" si="60"/>
        <v>2.013113258718223</v>
      </c>
      <c r="E234" s="10">
        <f t="shared" si="55"/>
        <v>8.810000000000015E-2</v>
      </c>
      <c r="F234" s="10">
        <f t="shared" si="56"/>
        <v>0.10065566293591116</v>
      </c>
      <c r="G234" s="195" t="e">
        <f t="shared" si="61"/>
        <v>#DIV/0!</v>
      </c>
      <c r="H234" s="195" t="e">
        <f t="shared" si="70"/>
        <v>#DIV/0!</v>
      </c>
      <c r="I234" s="126">
        <f t="shared" si="62"/>
        <v>0</v>
      </c>
      <c r="J234" s="9">
        <f t="shared" si="57"/>
        <v>140.9093882880002</v>
      </c>
      <c r="K234" s="9">
        <f t="shared" si="71"/>
        <v>13.059136439775759</v>
      </c>
      <c r="L234" s="12">
        <f t="shared" si="58"/>
        <v>2.0131132587182226</v>
      </c>
      <c r="M234" s="10">
        <f t="shared" si="59"/>
        <v>2.013113258718223</v>
      </c>
      <c r="N234" s="10">
        <f>IF(B234&gt;SUM(D$9:F$9),$B$5,IF(B234&lt;D$9,IF(Control!I$14=1,E234,O234),IF(Control!K$14=1,E234,O234)))</f>
        <v>8.810000000000015E-2</v>
      </c>
      <c r="O234" s="210">
        <f t="shared" si="63"/>
        <v>8.3502621676204786E-2</v>
      </c>
      <c r="P234" s="210">
        <f t="shared" si="64"/>
        <v>2.2408862103284801</v>
      </c>
      <c r="Q234" s="210">
        <f t="shared" si="65"/>
        <v>0</v>
      </c>
      <c r="R234" s="210">
        <f t="shared" si="66"/>
        <v>0.11204431051642401</v>
      </c>
      <c r="S234">
        <f t="shared" si="67"/>
        <v>2.677512125490986E-2</v>
      </c>
      <c r="T234" s="12">
        <f t="shared" si="68"/>
        <v>140.9093882880002</v>
      </c>
    </row>
    <row r="235" spans="1:20">
      <c r="A235" s="1">
        <v>219</v>
      </c>
      <c r="B235" s="10">
        <f t="shared" si="69"/>
        <v>13.14000000000002</v>
      </c>
      <c r="C235" s="10">
        <f t="shared" si="72"/>
        <v>7.0754264928000117</v>
      </c>
      <c r="D235" s="10">
        <f t="shared" si="60"/>
        <v>1.9927044698114766</v>
      </c>
      <c r="E235" s="10">
        <f t="shared" si="55"/>
        <v>8.8550000000000156E-2</v>
      </c>
      <c r="F235" s="10">
        <f t="shared" si="56"/>
        <v>9.963522349057384E-2</v>
      </c>
      <c r="G235" s="195" t="e">
        <f t="shared" si="61"/>
        <v>#DIV/0!</v>
      </c>
      <c r="H235" s="195" t="e">
        <f t="shared" si="70"/>
        <v>#DIV/0!</v>
      </c>
      <c r="I235" s="126">
        <f t="shared" si="62"/>
        <v>0</v>
      </c>
      <c r="J235" s="9">
        <f t="shared" si="57"/>
        <v>141.50852985600022</v>
      </c>
      <c r="K235" s="9">
        <f t="shared" si="71"/>
        <v>13.119443431495263</v>
      </c>
      <c r="L235" s="12">
        <f t="shared" si="58"/>
        <v>1.9927044698114758</v>
      </c>
      <c r="M235" s="10">
        <f t="shared" si="59"/>
        <v>1.9927044698114766</v>
      </c>
      <c r="N235" s="10">
        <f>IF(B235&gt;SUM(D$9:F$9),$B$5,IF(B235&lt;D$9,IF(Control!I$14=1,E235,O235),IF(Control!K$14=1,E235,O235)))</f>
        <v>8.8550000000000156E-2</v>
      </c>
      <c r="O235" s="210">
        <f t="shared" si="63"/>
        <v>8.3890687078822496E-2</v>
      </c>
      <c r="P235" s="210">
        <f t="shared" si="64"/>
        <v>2.2202021726192167</v>
      </c>
      <c r="Q235" s="210">
        <f t="shared" si="65"/>
        <v>0</v>
      </c>
      <c r="R235" s="210">
        <f t="shared" si="66"/>
        <v>0.11101010863096084</v>
      </c>
      <c r="S235">
        <f t="shared" si="67"/>
        <v>2.7024565933658783E-2</v>
      </c>
      <c r="T235" s="12">
        <f t="shared" si="68"/>
        <v>141.50852985600022</v>
      </c>
    </row>
    <row r="236" spans="1:20">
      <c r="A236" s="1">
        <v>220</v>
      </c>
      <c r="B236" s="10">
        <f t="shared" si="69"/>
        <v>13.200000000000021</v>
      </c>
      <c r="C236" s="10">
        <f t="shared" si="72"/>
        <v>7.1056896000000114</v>
      </c>
      <c r="D236" s="10">
        <f t="shared" si="60"/>
        <v>1.9726044691326781</v>
      </c>
      <c r="E236" s="10">
        <f t="shared" si="55"/>
        <v>8.9000000000000162E-2</v>
      </c>
      <c r="F236" s="10">
        <f t="shared" si="56"/>
        <v>9.8630223456633914E-2</v>
      </c>
      <c r="G236" s="195" t="e">
        <f t="shared" si="61"/>
        <v>#DIV/0!</v>
      </c>
      <c r="H236" s="195" t="e">
        <f t="shared" si="70"/>
        <v>#DIV/0!</v>
      </c>
      <c r="I236" s="126">
        <f t="shared" si="62"/>
        <v>0</v>
      </c>
      <c r="J236" s="9">
        <f t="shared" si="57"/>
        <v>142.11379200000022</v>
      </c>
      <c r="K236" s="9">
        <f t="shared" si="71"/>
        <v>13.179748860483086</v>
      </c>
      <c r="L236" s="12">
        <f t="shared" si="58"/>
        <v>1.9726044691326774</v>
      </c>
      <c r="M236" s="10">
        <f t="shared" si="59"/>
        <v>1.9726044691326781</v>
      </c>
      <c r="N236" s="10">
        <f>IF(B236&gt;SUM(D$9:F$9),$B$5,IF(B236&lt;D$9,IF(Control!I$14=1,E236,O236),IF(Control!K$14=1,E236,O236)))</f>
        <v>8.9000000000000162E-2</v>
      </c>
      <c r="O236" s="210">
        <f t="shared" si="63"/>
        <v>8.4297117626563833E-2</v>
      </c>
      <c r="P236" s="210">
        <f t="shared" si="64"/>
        <v>2.1988447954326444</v>
      </c>
      <c r="Q236" s="210">
        <f t="shared" si="65"/>
        <v>0</v>
      </c>
      <c r="R236" s="210">
        <f t="shared" si="66"/>
        <v>0.10994223977163223</v>
      </c>
      <c r="S236">
        <f t="shared" si="67"/>
        <v>2.7287055514163702E-2</v>
      </c>
      <c r="T236" s="12">
        <f t="shared" si="68"/>
        <v>142.11379200000022</v>
      </c>
    </row>
    <row r="237" spans="1:20">
      <c r="A237" s="1">
        <v>221</v>
      </c>
      <c r="B237" s="10">
        <f t="shared" si="69"/>
        <v>13.260000000000021</v>
      </c>
      <c r="C237" s="10">
        <f t="shared" si="72"/>
        <v>7.1362602912000117</v>
      </c>
      <c r="D237" s="10">
        <f t="shared" si="60"/>
        <v>1.9528070586007644</v>
      </c>
      <c r="E237" s="10">
        <f t="shared" si="55"/>
        <v>8.9450000000000168E-2</v>
      </c>
      <c r="F237" s="10">
        <f t="shared" si="56"/>
        <v>9.7640352930038227E-2</v>
      </c>
      <c r="G237" s="195" t="e">
        <f t="shared" si="61"/>
        <v>#DIV/0!</v>
      </c>
      <c r="H237" s="195" t="e">
        <f t="shared" si="70"/>
        <v>#DIV/0!</v>
      </c>
      <c r="I237" s="126">
        <f t="shared" si="62"/>
        <v>0</v>
      </c>
      <c r="J237" s="9">
        <f t="shared" si="57"/>
        <v>142.72520582400023</v>
      </c>
      <c r="K237" s="9">
        <f t="shared" si="71"/>
        <v>13.240052742568682</v>
      </c>
      <c r="L237" s="12">
        <f t="shared" si="58"/>
        <v>1.952807058600764</v>
      </c>
      <c r="M237" s="10">
        <f t="shared" si="59"/>
        <v>1.9528070586007651</v>
      </c>
      <c r="N237" s="10">
        <f>IF(B237&gt;SUM(D$9:F$9),$B$5,IF(B237&lt;D$9,IF(Control!I$14=1,E237,O237),IF(Control!K$14=1,E237,O237)))</f>
        <v>8.9450000000000168E-2</v>
      </c>
      <c r="O237" s="210">
        <f t="shared" si="63"/>
        <v>8.4721512221547127E-2</v>
      </c>
      <c r="P237" s="210">
        <f t="shared" si="64"/>
        <v>2.1768706700207394</v>
      </c>
      <c r="Q237" s="210">
        <f t="shared" si="65"/>
        <v>0</v>
      </c>
      <c r="R237" s="210">
        <f t="shared" si="66"/>
        <v>0.10884353350103698</v>
      </c>
      <c r="S237">
        <f t="shared" si="67"/>
        <v>2.7562500991126344E-2</v>
      </c>
      <c r="T237" s="12">
        <f t="shared" si="68"/>
        <v>142.72520582400023</v>
      </c>
    </row>
    <row r="238" spans="1:20">
      <c r="A238" s="1">
        <v>222</v>
      </c>
      <c r="B238" s="10">
        <f t="shared" si="69"/>
        <v>13.320000000000022</v>
      </c>
      <c r="C238" s="10">
        <f t="shared" si="72"/>
        <v>7.1671401216000135</v>
      </c>
      <c r="D238" s="10">
        <f t="shared" si="60"/>
        <v>1.9333061948698329</v>
      </c>
      <c r="E238" s="10">
        <f t="shared" si="55"/>
        <v>8.9900000000000174E-2</v>
      </c>
      <c r="F238" s="10">
        <f t="shared" si="56"/>
        <v>9.6665309743491648E-2</v>
      </c>
      <c r="G238" s="195" t="e">
        <f t="shared" si="61"/>
        <v>#DIV/0!</v>
      </c>
      <c r="H238" s="195" t="e">
        <f t="shared" si="70"/>
        <v>#DIV/0!</v>
      </c>
      <c r="I238" s="126">
        <f t="shared" si="62"/>
        <v>0</v>
      </c>
      <c r="J238" s="9">
        <f t="shared" si="57"/>
        <v>143.34280243200027</v>
      </c>
      <c r="K238" s="9">
        <f t="shared" si="71"/>
        <v>13.300355093342201</v>
      </c>
      <c r="L238" s="12">
        <f t="shared" si="58"/>
        <v>1.9333061948698318</v>
      </c>
      <c r="M238" s="10">
        <f t="shared" si="59"/>
        <v>1.9333061948698336</v>
      </c>
      <c r="N238" s="10">
        <f>IF(B238&gt;SUM(D$9:F$9),$B$5,IF(B238&lt;D$9,IF(Control!I$14=1,E238,O238),IF(Control!K$14=1,E238,O238)))</f>
        <v>8.9900000000000174E-2</v>
      </c>
      <c r="O238" s="210">
        <f t="shared" si="63"/>
        <v>8.5163452037544912E-2</v>
      </c>
      <c r="P238" s="210">
        <f t="shared" si="64"/>
        <v>2.1543363640030053</v>
      </c>
      <c r="Q238" s="210">
        <f t="shared" si="65"/>
        <v>0</v>
      </c>
      <c r="R238" s="210">
        <f t="shared" si="66"/>
        <v>0.10771681820015028</v>
      </c>
      <c r="S238">
        <f t="shared" si="67"/>
        <v>2.7850804081732891E-2</v>
      </c>
      <c r="T238" s="12">
        <f t="shared" si="68"/>
        <v>143.34280243200027</v>
      </c>
    </row>
    <row r="239" spans="1:20">
      <c r="A239" s="1">
        <v>223</v>
      </c>
      <c r="B239" s="10">
        <f t="shared" si="69"/>
        <v>13.380000000000022</v>
      </c>
      <c r="C239" s="10">
        <f t="shared" si="72"/>
        <v>7.198330646400013</v>
      </c>
      <c r="D239" s="10">
        <f t="shared" si="60"/>
        <v>1.9140959847166255</v>
      </c>
      <c r="E239" s="10">
        <f t="shared" si="55"/>
        <v>9.0350000000000166E-2</v>
      </c>
      <c r="F239" s="10">
        <f t="shared" si="56"/>
        <v>9.5704799235831278E-2</v>
      </c>
      <c r="G239" s="195" t="e">
        <f t="shared" si="61"/>
        <v>#DIV/0!</v>
      </c>
      <c r="H239" s="195" t="e">
        <f t="shared" si="70"/>
        <v>#DIV/0!</v>
      </c>
      <c r="I239" s="126">
        <f t="shared" si="62"/>
        <v>0</v>
      </c>
      <c r="J239" s="9">
        <f t="shared" si="57"/>
        <v>143.96661292800025</v>
      </c>
      <c r="K239" s="9">
        <f t="shared" si="71"/>
        <v>13.36065592815928</v>
      </c>
      <c r="L239" s="12">
        <f t="shared" si="58"/>
        <v>1.9140959847166248</v>
      </c>
      <c r="M239" s="10">
        <f t="shared" si="59"/>
        <v>1.9140959847166255</v>
      </c>
      <c r="N239" s="10">
        <f>IF(B239&gt;SUM(D$9:F$9),$B$5,IF(B239&lt;D$9,IF(Control!I$14=1,E239,O239),IF(Control!K$14=1,E239,O239)))</f>
        <v>9.0350000000000166E-2</v>
      </c>
      <c r="O239" s="210">
        <f t="shared" si="63"/>
        <v>8.5622500933314832E-2</v>
      </c>
      <c r="P239" s="210">
        <f t="shared" si="64"/>
        <v>2.131298151028032</v>
      </c>
      <c r="Q239" s="210">
        <f t="shared" si="65"/>
        <v>0</v>
      </c>
      <c r="R239" s="210">
        <f t="shared" si="66"/>
        <v>0.10656490755140161</v>
      </c>
      <c r="S239">
        <f t="shared" si="67"/>
        <v>2.8151856637730149E-2</v>
      </c>
      <c r="T239" s="12">
        <f t="shared" si="68"/>
        <v>143.96661292800025</v>
      </c>
    </row>
    <row r="240" spans="1:20">
      <c r="A240" s="1">
        <v>224</v>
      </c>
      <c r="B240" s="10">
        <f t="shared" si="69"/>
        <v>13.440000000000023</v>
      </c>
      <c r="C240" s="10">
        <f t="shared" si="72"/>
        <v>7.2298334208000119</v>
      </c>
      <c r="D240" s="10">
        <f t="shared" si="60"/>
        <v>1.8951706805876234</v>
      </c>
      <c r="E240" s="10">
        <f t="shared" si="55"/>
        <v>9.0800000000000172E-2</v>
      </c>
      <c r="F240" s="10">
        <f t="shared" si="56"/>
        <v>9.475853402938117E-2</v>
      </c>
      <c r="G240" s="195" t="e">
        <f t="shared" si="61"/>
        <v>#DIV/0!</v>
      </c>
      <c r="H240" s="195" t="e">
        <f t="shared" si="70"/>
        <v>#DIV/0!</v>
      </c>
      <c r="I240" s="126">
        <f t="shared" si="62"/>
        <v>0</v>
      </c>
      <c r="J240" s="9">
        <f t="shared" si="57"/>
        <v>144.59666841600023</v>
      </c>
      <c r="K240" s="9">
        <f t="shared" si="71"/>
        <v>13.420955262145753</v>
      </c>
      <c r="L240" s="12">
        <f t="shared" si="58"/>
        <v>1.8951706805876232</v>
      </c>
      <c r="M240" s="10">
        <f t="shared" si="59"/>
        <v>1.8951706805876234</v>
      </c>
      <c r="N240" s="10">
        <f>IF(B240&gt;SUM(D$9:F$9),$B$5,IF(B240&lt;D$9,IF(Control!I$14=1,E240,O240),IF(Control!K$14=1,E240,O240)))</f>
        <v>9.0800000000000172E-2</v>
      </c>
      <c r="O240" s="210">
        <f t="shared" si="63"/>
        <v>8.6098205883018433E-2</v>
      </c>
      <c r="P240" s="210">
        <f t="shared" si="64"/>
        <v>2.1078117570143826</v>
      </c>
      <c r="Q240" s="210">
        <f t="shared" si="65"/>
        <v>0</v>
      </c>
      <c r="R240" s="210">
        <f t="shared" si="66"/>
        <v>0.10539058785071914</v>
      </c>
      <c r="S240">
        <f t="shared" si="67"/>
        <v>2.8465540056094814E-2</v>
      </c>
      <c r="T240" s="12">
        <f t="shared" si="68"/>
        <v>144.59666841600023</v>
      </c>
    </row>
    <row r="241" spans="1:20">
      <c r="A241" s="1">
        <v>225</v>
      </c>
      <c r="B241" s="10">
        <f t="shared" si="69"/>
        <v>13.500000000000023</v>
      </c>
      <c r="C241" s="10">
        <f t="shared" si="72"/>
        <v>7.2616500000000119</v>
      </c>
      <c r="D241" s="10">
        <f t="shared" si="60"/>
        <v>1.8765246762994865</v>
      </c>
      <c r="E241" s="10">
        <f t="shared" si="55"/>
        <v>9.1250000000000164E-2</v>
      </c>
      <c r="F241" s="10">
        <f t="shared" si="56"/>
        <v>9.3826233814974333E-2</v>
      </c>
      <c r="G241" s="195" t="e">
        <f t="shared" si="61"/>
        <v>#DIV/0!</v>
      </c>
      <c r="H241" s="195" t="e">
        <f t="shared" si="70"/>
        <v>#DIV/0!</v>
      </c>
      <c r="I241" s="126">
        <f t="shared" si="62"/>
        <v>0</v>
      </c>
      <c r="J241" s="9">
        <f t="shared" si="57"/>
        <v>145.23300000000023</v>
      </c>
      <c r="K241" s="9">
        <f t="shared" si="71"/>
        <v>13.481253110202188</v>
      </c>
      <c r="L241" s="12">
        <f t="shared" si="58"/>
        <v>1.8765246762994863</v>
      </c>
      <c r="M241" s="10">
        <f t="shared" si="59"/>
        <v>1.8765246762994858</v>
      </c>
      <c r="N241" s="10">
        <f>IF(B241&gt;SUM(D$9:F$9),$B$5,IF(B241&lt;D$9,IF(Control!I$14=1,E241,O241),IF(Control!K$14=1,E241,O241)))</f>
        <v>9.1250000000000164E-2</v>
      </c>
      <c r="O241" s="210">
        <f t="shared" si="63"/>
        <v>8.6590097423302884E-2</v>
      </c>
      <c r="P241" s="210">
        <f t="shared" si="64"/>
        <v>2.0839321243390119</v>
      </c>
      <c r="Q241" s="210">
        <f t="shared" si="65"/>
        <v>0</v>
      </c>
      <c r="R241" s="210">
        <f t="shared" si="66"/>
        <v>0.10419660621695059</v>
      </c>
      <c r="S241">
        <f t="shared" si="67"/>
        <v>2.8791724691624245E-2</v>
      </c>
      <c r="T241" s="12">
        <f t="shared" si="68"/>
        <v>145.23300000000023</v>
      </c>
    </row>
    <row r="242" spans="1:20">
      <c r="A242" s="1">
        <v>226</v>
      </c>
      <c r="B242" s="10">
        <f t="shared" si="69"/>
        <v>13.560000000000024</v>
      </c>
      <c r="C242" s="10">
        <f t="shared" si="72"/>
        <v>7.2937819392000129</v>
      </c>
      <c r="D242" s="10">
        <f t="shared" si="60"/>
        <v>1.8581525028868191</v>
      </c>
      <c r="E242" s="10">
        <f t="shared" si="55"/>
        <v>9.1700000000000156E-2</v>
      </c>
      <c r="F242" s="10">
        <f t="shared" si="56"/>
        <v>9.2907625144340963E-2</v>
      </c>
      <c r="G242" s="195" t="e">
        <f t="shared" si="61"/>
        <v>#DIV/0!</v>
      </c>
      <c r="H242" s="195" t="e">
        <f t="shared" si="70"/>
        <v>#DIV/0!</v>
      </c>
      <c r="I242" s="126">
        <f t="shared" si="62"/>
        <v>0</v>
      </c>
      <c r="J242" s="9">
        <f t="shared" si="57"/>
        <v>145.87563878400024</v>
      </c>
      <c r="K242" s="9">
        <f t="shared" si="71"/>
        <v>13.541549487008343</v>
      </c>
      <c r="L242" s="12">
        <f t="shared" si="58"/>
        <v>1.8581525028868184</v>
      </c>
      <c r="M242" s="10">
        <f t="shared" si="59"/>
        <v>1.8581525028868191</v>
      </c>
      <c r="N242" s="10">
        <f>IF(B242&gt;SUM(D$9:F$9),$B$5,IF(B242&lt;D$9,IF(Control!I$14=1,E242,O242),IF(Control!K$14=1,E242,O242)))</f>
        <v>9.1700000000000156E-2</v>
      </c>
      <c r="O242" s="210">
        <f t="shared" si="63"/>
        <v>8.7097690116604717E-2</v>
      </c>
      <c r="P242" s="210">
        <f t="shared" si="64"/>
        <v>2.0597131950265495</v>
      </c>
      <c r="Q242" s="210">
        <f t="shared" si="65"/>
        <v>0</v>
      </c>
      <c r="R242" s="210">
        <f t="shared" si="66"/>
        <v>0.10298565975132748</v>
      </c>
      <c r="S242">
        <f t="shared" si="67"/>
        <v>2.9130269274808964E-2</v>
      </c>
      <c r="T242" s="12">
        <f t="shared" si="68"/>
        <v>145.87563878400024</v>
      </c>
    </row>
    <row r="243" spans="1:20">
      <c r="A243" s="1">
        <v>227</v>
      </c>
      <c r="B243" s="10">
        <f t="shared" si="69"/>
        <v>13.620000000000024</v>
      </c>
      <c r="C243" s="10">
        <f t="shared" si="72"/>
        <v>7.3262307936000131</v>
      </c>
      <c r="D243" s="10">
        <f t="shared" si="60"/>
        <v>1.8400488245915241</v>
      </c>
      <c r="E243" s="10">
        <f t="shared" si="55"/>
        <v>9.2150000000000176E-2</v>
      </c>
      <c r="F243" s="10">
        <f t="shared" si="56"/>
        <v>9.200244122957621E-2</v>
      </c>
      <c r="G243" s="195" t="e">
        <f t="shared" si="61"/>
        <v>#DIV/0!</v>
      </c>
      <c r="H243" s="195" t="e">
        <f t="shared" si="70"/>
        <v>#DIV/0!</v>
      </c>
      <c r="I243" s="126">
        <f t="shared" si="62"/>
        <v>0</v>
      </c>
      <c r="J243" s="9">
        <f t="shared" si="57"/>
        <v>146.52461587200025</v>
      </c>
      <c r="K243" s="9">
        <f t="shared" si="71"/>
        <v>13.601844407027514</v>
      </c>
      <c r="L243" s="12">
        <f t="shared" si="58"/>
        <v>1.8400488245915239</v>
      </c>
      <c r="M243" s="10">
        <f t="shared" si="59"/>
        <v>1.8400488245915241</v>
      </c>
      <c r="N243" s="10">
        <f>IF(B243&gt;SUM(D$9:F$9),$B$5,IF(B243&lt;D$9,IF(Control!I$14=1,E243,O243),IF(Control!K$14=1,E243,O243)))</f>
        <v>9.2150000000000176E-2</v>
      </c>
      <c r="O243" s="210">
        <f t="shared" si="63"/>
        <v>8.7620483030218049E-2</v>
      </c>
      <c r="P243" s="210">
        <f t="shared" si="64"/>
        <v>2.0352077136870017</v>
      </c>
      <c r="Q243" s="210">
        <f t="shared" si="65"/>
        <v>0</v>
      </c>
      <c r="R243" s="210">
        <f t="shared" si="66"/>
        <v>0.10176038568435009</v>
      </c>
      <c r="S243">
        <f t="shared" si="67"/>
        <v>2.9481020338363362E-2</v>
      </c>
      <c r="T243" s="12">
        <f t="shared" si="68"/>
        <v>146.52461587200025</v>
      </c>
    </row>
    <row r="244" spans="1:20">
      <c r="A244" s="1">
        <v>228</v>
      </c>
      <c r="B244" s="10">
        <f t="shared" si="69"/>
        <v>13.680000000000025</v>
      </c>
      <c r="C244" s="10">
        <f t="shared" si="72"/>
        <v>7.3589981184000131</v>
      </c>
      <c r="D244" s="10">
        <f t="shared" si="60"/>
        <v>1.8222084349882608</v>
      </c>
      <c r="E244" s="10">
        <f t="shared" si="55"/>
        <v>9.2600000000000182E-2</v>
      </c>
      <c r="F244" s="10">
        <f t="shared" si="56"/>
        <v>9.1110421749413043E-2</v>
      </c>
      <c r="G244" s="195" t="e">
        <f t="shared" si="61"/>
        <v>#DIV/0!</v>
      </c>
      <c r="H244" s="195" t="e">
        <f t="shared" si="70"/>
        <v>#DIV/0!</v>
      </c>
      <c r="I244" s="126">
        <f t="shared" si="62"/>
        <v>0</v>
      </c>
      <c r="J244" s="9">
        <f t="shared" si="57"/>
        <v>147.17996236800025</v>
      </c>
      <c r="K244" s="9">
        <f t="shared" si="71"/>
        <v>13.662137884510761</v>
      </c>
      <c r="L244" s="12">
        <f t="shared" si="58"/>
        <v>1.822208434988261</v>
      </c>
      <c r="M244" s="10">
        <f t="shared" si="59"/>
        <v>1.8222084349882608</v>
      </c>
      <c r="N244" s="10">
        <f>IF(B244&gt;SUM(D$9:F$9),$B$5,IF(B244&lt;D$9,IF(Control!I$14=1,E244,O244),IF(Control!K$14=1,E244,O244)))</f>
        <v>9.2600000000000182E-2</v>
      </c>
      <c r="O244" s="210">
        <f t="shared" si="63"/>
        <v>8.8157960230654711E-2</v>
      </c>
      <c r="P244" s="210">
        <f t="shared" si="64"/>
        <v>2.0104670506574274</v>
      </c>
      <c r="Q244" s="210">
        <f t="shared" si="65"/>
        <v>0</v>
      </c>
      <c r="R244" s="210">
        <f t="shared" si="66"/>
        <v>0.10052335253287137</v>
      </c>
      <c r="S244">
        <f t="shared" si="67"/>
        <v>2.9843811655794288E-2</v>
      </c>
      <c r="T244" s="12">
        <f t="shared" si="68"/>
        <v>147.17996236800025</v>
      </c>
    </row>
    <row r="245" spans="1:20">
      <c r="A245" s="1">
        <v>229</v>
      </c>
      <c r="B245" s="10">
        <f t="shared" si="69"/>
        <v>13.740000000000025</v>
      </c>
      <c r="C245" s="10">
        <f t="shared" si="72"/>
        <v>7.3920854688000155</v>
      </c>
      <c r="D245" s="10">
        <f t="shared" si="60"/>
        <v>1.8046262532407402</v>
      </c>
      <c r="E245" s="10">
        <f t="shared" si="55"/>
        <v>9.3050000000000188E-2</v>
      </c>
      <c r="F245" s="10">
        <f t="shared" si="56"/>
        <v>9.0231312662037017E-2</v>
      </c>
      <c r="G245" s="195" t="e">
        <f t="shared" si="61"/>
        <v>#DIV/0!</v>
      </c>
      <c r="H245" s="195" t="e">
        <f t="shared" si="70"/>
        <v>#DIV/0!</v>
      </c>
      <c r="I245" s="126">
        <f t="shared" si="62"/>
        <v>0</v>
      </c>
      <c r="J245" s="9">
        <f t="shared" si="57"/>
        <v>147.8417093760003</v>
      </c>
      <c r="K245" s="9">
        <f t="shared" si="71"/>
        <v>13.722429933501058</v>
      </c>
      <c r="L245" s="12">
        <f t="shared" si="58"/>
        <v>1.8046262532407398</v>
      </c>
      <c r="M245" s="10">
        <f t="shared" si="59"/>
        <v>1.8046262532407402</v>
      </c>
      <c r="N245" s="10">
        <f>IF(B245&gt;SUM(D$9:F$9),$B$5,IF(B245&lt;D$9,IF(Control!I$14=1,E245,O245),IF(Control!K$14=1,E245,O245)))</f>
        <v>9.3050000000000188E-2</v>
      </c>
      <c r="O245" s="210">
        <f t="shared" si="63"/>
        <v>8.8709591292808268E-2</v>
      </c>
      <c r="P245" s="210">
        <f t="shared" si="64"/>
        <v>1.9855410455292042</v>
      </c>
      <c r="Q245" s="210">
        <f t="shared" si="65"/>
        <v>0</v>
      </c>
      <c r="R245" s="210">
        <f t="shared" si="66"/>
        <v>9.927705227646022E-2</v>
      </c>
      <c r="S245">
        <f t="shared" si="67"/>
        <v>3.0218463695374658E-2</v>
      </c>
      <c r="T245" s="12">
        <f t="shared" si="68"/>
        <v>147.8417093760003</v>
      </c>
    </row>
    <row r="246" spans="1:20">
      <c r="A246" s="1">
        <v>230</v>
      </c>
      <c r="B246" s="10">
        <f t="shared" si="69"/>
        <v>13.800000000000026</v>
      </c>
      <c r="C246" s="10">
        <f t="shared" si="72"/>
        <v>7.4254944000000167</v>
      </c>
      <c r="D246" s="10">
        <f t="shared" si="60"/>
        <v>1.7872973204838494</v>
      </c>
      <c r="E246" s="10">
        <f t="shared" si="55"/>
        <v>9.3500000000000208E-2</v>
      </c>
      <c r="F246" s="10">
        <f t="shared" si="56"/>
        <v>8.9364866024192469E-2</v>
      </c>
      <c r="G246" s="195" t="e">
        <f t="shared" si="61"/>
        <v>#DIV/0!</v>
      </c>
      <c r="H246" s="195" t="e">
        <f t="shared" si="70"/>
        <v>#DIV/0!</v>
      </c>
      <c r="I246" s="126">
        <f t="shared" si="62"/>
        <v>0</v>
      </c>
      <c r="J246" s="9">
        <f t="shared" si="57"/>
        <v>148.50988800000033</v>
      </c>
      <c r="K246" s="9">
        <f t="shared" si="71"/>
        <v>13.782720567837295</v>
      </c>
      <c r="L246" s="12">
        <f t="shared" si="58"/>
        <v>1.7872973204838485</v>
      </c>
      <c r="M246" s="10">
        <f t="shared" si="59"/>
        <v>1.7872973204838494</v>
      </c>
      <c r="N246" s="10">
        <f>IF(B246&gt;SUM(D$9:F$9),$B$5,IF(B246&lt;D$9,IF(Control!I$14=1,E246,O246),IF(Control!K$14=1,E246,O246)))</f>
        <v>9.3500000000000208E-2</v>
      </c>
      <c r="O246" s="210">
        <f t="shared" si="63"/>
        <v>8.9274831823419609E-2</v>
      </c>
      <c r="P246" s="210">
        <f t="shared" si="64"/>
        <v>1.9604778709897495</v>
      </c>
      <c r="Q246" s="210">
        <f t="shared" si="65"/>
        <v>0</v>
      </c>
      <c r="R246" s="210">
        <f t="shared" si="66"/>
        <v>9.8023893549487484E-2</v>
      </c>
      <c r="S246">
        <f t="shared" si="67"/>
        <v>3.0604783092863696E-2</v>
      </c>
      <c r="T246" s="12">
        <f t="shared" si="68"/>
        <v>148.50988800000033</v>
      </c>
    </row>
    <row r="247" spans="1:20">
      <c r="A247" s="1">
        <v>231</v>
      </c>
      <c r="B247" s="10">
        <f t="shared" si="69"/>
        <v>13.860000000000026</v>
      </c>
      <c r="C247" s="10">
        <f t="shared" si="72"/>
        <v>7.4592264672000157</v>
      </c>
      <c r="D247" s="10">
        <f t="shared" si="60"/>
        <v>1.7702167963267785</v>
      </c>
      <c r="E247" s="10">
        <f t="shared" si="55"/>
        <v>9.39500000000002E-2</v>
      </c>
      <c r="F247" s="10">
        <f t="shared" si="56"/>
        <v>8.8510839816338935E-2</v>
      </c>
      <c r="G247" s="195" t="e">
        <f t="shared" si="61"/>
        <v>#DIV/0!</v>
      </c>
      <c r="H247" s="195" t="e">
        <f t="shared" si="70"/>
        <v>#DIV/0!</v>
      </c>
      <c r="I247" s="126">
        <f t="shared" si="62"/>
        <v>0</v>
      </c>
      <c r="J247" s="9">
        <f t="shared" si="57"/>
        <v>149.18452934400031</v>
      </c>
      <c r="K247" s="9">
        <f t="shared" si="71"/>
        <v>13.843009801158233</v>
      </c>
      <c r="L247" s="12">
        <f t="shared" si="58"/>
        <v>1.7702167963267781</v>
      </c>
      <c r="M247" s="10">
        <f t="shared" si="59"/>
        <v>1.7702167963267785</v>
      </c>
      <c r="N247" s="10">
        <f>IF(B247&gt;SUM(D$9:F$9),$B$5,IF(B247&lt;D$9,IF(Control!I$14=1,E247,O247),IF(Control!K$14=1,E247,O247)))</f>
        <v>9.39500000000002E-2</v>
      </c>
      <c r="O247" s="210">
        <f t="shared" si="63"/>
        <v>8.9853123998327331E-2</v>
      </c>
      <c r="P247" s="210">
        <f t="shared" si="64"/>
        <v>1.9353239166786582</v>
      </c>
      <c r="Q247" s="210">
        <f t="shared" si="65"/>
        <v>0</v>
      </c>
      <c r="R247" s="210">
        <f t="shared" si="66"/>
        <v>9.6766195833932922E-2</v>
      </c>
      <c r="S247">
        <f t="shared" si="67"/>
        <v>3.1002562146273994E-2</v>
      </c>
      <c r="T247" s="12">
        <f t="shared" si="68"/>
        <v>149.18452934400031</v>
      </c>
    </row>
    <row r="248" spans="1:20">
      <c r="A248" s="1">
        <v>232</v>
      </c>
      <c r="B248" s="10">
        <f t="shared" si="69"/>
        <v>13.920000000000027</v>
      </c>
      <c r="C248" s="10">
        <f t="shared" si="72"/>
        <v>7.4932832256000168</v>
      </c>
      <c r="D248" s="10">
        <f t="shared" si="60"/>
        <v>1.7533799554725575</v>
      </c>
      <c r="E248" s="10">
        <f t="shared" si="55"/>
        <v>9.4400000000000206E-2</v>
      </c>
      <c r="F248" s="10">
        <f t="shared" si="56"/>
        <v>8.7668997773627882E-2</v>
      </c>
      <c r="G248" s="195" t="e">
        <f t="shared" si="61"/>
        <v>#DIV/0!</v>
      </c>
      <c r="H248" s="195" t="e">
        <f t="shared" si="70"/>
        <v>#DIV/0!</v>
      </c>
      <c r="I248" s="126">
        <f t="shared" si="62"/>
        <v>0</v>
      </c>
      <c r="J248" s="9">
        <f t="shared" si="57"/>
        <v>149.86566451200034</v>
      </c>
      <c r="K248" s="9">
        <f t="shared" si="71"/>
        <v>13.903297646906358</v>
      </c>
      <c r="L248" s="12">
        <f t="shared" si="58"/>
        <v>1.7533799554725569</v>
      </c>
      <c r="M248" s="10">
        <f t="shared" si="59"/>
        <v>1.7533799554725575</v>
      </c>
      <c r="N248" s="10">
        <f>IF(B248&gt;SUM(D$9:F$9),$B$5,IF(B248&lt;D$9,IF(Control!I$14=1,E248,O248),IF(Control!K$14=1,E248,O248)))</f>
        <v>9.4400000000000206E-2</v>
      </c>
      <c r="O248" s="210">
        <f t="shared" si="63"/>
        <v>9.0443897112972849E-2</v>
      </c>
      <c r="P248" s="210">
        <f t="shared" si="64"/>
        <v>1.9101236925547114</v>
      </c>
      <c r="Q248" s="210">
        <f t="shared" si="65"/>
        <v>0</v>
      </c>
      <c r="R248" s="210">
        <f t="shared" si="66"/>
        <v>9.550618462773558E-2</v>
      </c>
      <c r="S248">
        <f t="shared" si="67"/>
        <v>3.1411578335931209E-2</v>
      </c>
      <c r="T248" s="12">
        <f t="shared" si="68"/>
        <v>149.86566451200034</v>
      </c>
    </row>
    <row r="249" spans="1:20">
      <c r="A249" s="1">
        <v>233</v>
      </c>
      <c r="B249" s="10">
        <f t="shared" si="69"/>
        <v>13.980000000000027</v>
      </c>
      <c r="C249" s="10">
        <f t="shared" si="72"/>
        <v>7.5276662304000173</v>
      </c>
      <c r="D249" s="10">
        <f t="shared" si="60"/>
        <v>1.7367821844495954</v>
      </c>
      <c r="E249" s="10">
        <f t="shared" si="55"/>
        <v>9.4850000000000198E-2</v>
      </c>
      <c r="F249" s="10">
        <f t="shared" si="56"/>
        <v>8.6839109222479782E-2</v>
      </c>
      <c r="G249" s="195" t="e">
        <f t="shared" si="61"/>
        <v>#DIV/0!</v>
      </c>
      <c r="H249" s="195" t="e">
        <f t="shared" si="70"/>
        <v>#DIV/0!</v>
      </c>
      <c r="I249" s="126">
        <f t="shared" si="62"/>
        <v>0</v>
      </c>
      <c r="J249" s="9">
        <f t="shared" si="57"/>
        <v>150.55332460800034</v>
      </c>
      <c r="K249" s="9">
        <f t="shared" si="71"/>
        <v>13.963584118331594</v>
      </c>
      <c r="L249" s="12">
        <f t="shared" si="58"/>
        <v>1.7367821844495943</v>
      </c>
      <c r="M249" s="10">
        <f t="shared" si="59"/>
        <v>1.7367821844495954</v>
      </c>
      <c r="N249" s="10">
        <f>IF(B249&gt;SUM(D$9:F$9),$B$5,IF(B249&lt;D$9,IF(Control!I$14=1,E249,O249),IF(Control!K$14=1,E249,O249)))</f>
        <v>9.4850000000000198E-2</v>
      </c>
      <c r="O249" s="210">
        <f t="shared" si="63"/>
        <v>9.104656814561693E-2</v>
      </c>
      <c r="P249" s="210">
        <f t="shared" si="64"/>
        <v>1.8849197510931941</v>
      </c>
      <c r="Q249" s="210">
        <f t="shared" si="65"/>
        <v>0</v>
      </c>
      <c r="R249" s="210">
        <f t="shared" si="66"/>
        <v>9.424598755465971E-2</v>
      </c>
      <c r="S249">
        <f t="shared" si="67"/>
        <v>3.1831593873003022E-2</v>
      </c>
      <c r="T249" s="12">
        <f t="shared" si="68"/>
        <v>150.55332460800034</v>
      </c>
    </row>
    <row r="250" spans="1:20">
      <c r="A250" s="1">
        <v>234</v>
      </c>
      <c r="B250" s="10">
        <f t="shared" si="69"/>
        <v>14.040000000000028</v>
      </c>
      <c r="C250" s="10">
        <f t="shared" si="72"/>
        <v>7.5623770368000152</v>
      </c>
      <c r="D250" s="10">
        <f t="shared" si="60"/>
        <v>1.720418978450988</v>
      </c>
      <c r="E250" s="10">
        <f t="shared" si="55"/>
        <v>9.5300000000000204E-2</v>
      </c>
      <c r="F250" s="10">
        <f t="shared" si="56"/>
        <v>8.6020948922549412E-2</v>
      </c>
      <c r="G250" s="195" t="e">
        <f t="shared" si="61"/>
        <v>#DIV/0!</v>
      </c>
      <c r="H250" s="195" t="e">
        <f t="shared" si="70"/>
        <v>#DIV/0!</v>
      </c>
      <c r="I250" s="126">
        <f t="shared" si="62"/>
        <v>0</v>
      </c>
      <c r="J250" s="9">
        <f t="shared" si="57"/>
        <v>151.2475407360003</v>
      </c>
      <c r="K250" s="9">
        <f t="shared" si="71"/>
        <v>14.02386922849499</v>
      </c>
      <c r="L250" s="12">
        <f t="shared" si="58"/>
        <v>1.7204189784509882</v>
      </c>
      <c r="M250" s="10">
        <f t="shared" si="59"/>
        <v>1.720418978450988</v>
      </c>
      <c r="N250" s="10">
        <f>IF(B250&gt;SUM(D$9:F$9),$B$5,IF(B250&lt;D$9,IF(Control!I$14=1,E250,O250),IF(Control!K$14=1,E250,O250)))</f>
        <v>9.5300000000000204E-2</v>
      </c>
      <c r="O250" s="210">
        <f t="shared" si="63"/>
        <v>9.1660542332711703E-2</v>
      </c>
      <c r="P250" s="210">
        <f t="shared" si="64"/>
        <v>1.8597526274827063</v>
      </c>
      <c r="Q250" s="210">
        <f t="shared" si="65"/>
        <v>0</v>
      </c>
      <c r="R250" s="210">
        <f t="shared" si="66"/>
        <v>9.2987631374135321E-2</v>
      </c>
      <c r="S250">
        <f t="shared" si="67"/>
        <v>3.2262355279591308E-2</v>
      </c>
      <c r="T250" s="12">
        <f t="shared" si="68"/>
        <v>151.2475407360003</v>
      </c>
    </row>
    <row r="251" spans="1:20">
      <c r="A251" s="1">
        <v>235</v>
      </c>
      <c r="B251" s="10">
        <f t="shared" si="69"/>
        <v>14.100000000000028</v>
      </c>
      <c r="C251" s="10">
        <f t="shared" si="72"/>
        <v>7.5974172000000166</v>
      </c>
      <c r="D251" s="10">
        <f t="shared" si="60"/>
        <v>1.7042859382775732</v>
      </c>
      <c r="E251" s="10">
        <f t="shared" si="55"/>
        <v>9.575000000000021E-2</v>
      </c>
      <c r="F251" s="10">
        <f t="shared" si="56"/>
        <v>8.5214296913878662E-2</v>
      </c>
      <c r="G251" s="195" t="e">
        <f t="shared" si="61"/>
        <v>#DIV/0!</v>
      </c>
      <c r="H251" s="195" t="e">
        <f t="shared" si="70"/>
        <v>#DIV/0!</v>
      </c>
      <c r="I251" s="126">
        <f t="shared" si="62"/>
        <v>0</v>
      </c>
      <c r="J251" s="9">
        <f t="shared" si="57"/>
        <v>151.94834400000033</v>
      </c>
      <c r="K251" s="9">
        <f t="shared" si="71"/>
        <v>14.084152990272292</v>
      </c>
      <c r="L251" s="12">
        <f t="shared" si="58"/>
        <v>1.7042859382775728</v>
      </c>
      <c r="M251" s="10">
        <f t="shared" si="59"/>
        <v>1.7042859382775732</v>
      </c>
      <c r="N251" s="10">
        <f>IF(B251&gt;SUM(D$9:F$9),$B$5,IF(B251&lt;D$9,IF(Control!I$14=1,E251,O251),IF(Control!K$14=1,E251,O251)))</f>
        <v>9.575000000000021E-2</v>
      </c>
      <c r="O251" s="210">
        <f t="shared" si="63"/>
        <v>9.2285213755860504E-2</v>
      </c>
      <c r="P251" s="210">
        <f t="shared" si="64"/>
        <v>1.8346607968668616</v>
      </c>
      <c r="Q251" s="210">
        <f t="shared" si="65"/>
        <v>0</v>
      </c>
      <c r="R251" s="210">
        <f t="shared" si="66"/>
        <v>9.1733039843343078E-2</v>
      </c>
      <c r="S251">
        <f t="shared" si="67"/>
        <v>3.2703593003385358E-2</v>
      </c>
      <c r="T251" s="12">
        <f t="shared" si="68"/>
        <v>151.94834400000033</v>
      </c>
    </row>
    <row r="252" spans="1:20">
      <c r="A252" s="1">
        <v>236</v>
      </c>
      <c r="B252" s="10">
        <f t="shared" si="69"/>
        <v>14.160000000000029</v>
      </c>
      <c r="C252" s="10">
        <f t="shared" si="72"/>
        <v>7.6327882752000171</v>
      </c>
      <c r="D252" s="10">
        <f t="shared" si="60"/>
        <v>1.688378767380839</v>
      </c>
      <c r="E252" s="10">
        <f t="shared" si="55"/>
        <v>9.6200000000000216E-2</v>
      </c>
      <c r="F252" s="10">
        <f t="shared" si="56"/>
        <v>8.4418938369041963E-2</v>
      </c>
      <c r="G252" s="195" t="e">
        <f t="shared" si="61"/>
        <v>#DIV/0!</v>
      </c>
      <c r="H252" s="195" t="e">
        <f t="shared" si="70"/>
        <v>#DIV/0!</v>
      </c>
      <c r="I252" s="126">
        <f t="shared" si="62"/>
        <v>0</v>
      </c>
      <c r="J252" s="9">
        <f t="shared" si="57"/>
        <v>152.65576550400033</v>
      </c>
      <c r="K252" s="9">
        <f t="shared" si="71"/>
        <v>14.14443541635741</v>
      </c>
      <c r="L252" s="12">
        <f t="shared" si="58"/>
        <v>1.6883787673808388</v>
      </c>
      <c r="M252" s="10">
        <f t="shared" si="59"/>
        <v>1.688378767380839</v>
      </c>
      <c r="N252" s="10">
        <f>IF(B252&gt;SUM(D$9:F$9),$B$5,IF(B252&lt;D$9,IF(Control!I$14=1,E252,O252),IF(Control!K$14=1,E252,O252)))</f>
        <v>9.6200000000000216E-2</v>
      </c>
      <c r="O252" s="210">
        <f t="shared" si="63"/>
        <v>9.2919965939786187E-2</v>
      </c>
      <c r="P252" s="210">
        <f t="shared" si="64"/>
        <v>1.8096806475782219</v>
      </c>
      <c r="Q252" s="210">
        <f t="shared" si="65"/>
        <v>0</v>
      </c>
      <c r="R252" s="210">
        <f t="shared" si="66"/>
        <v>9.0484032378911103E-2</v>
      </c>
      <c r="S252">
        <f t="shared" si="67"/>
        <v>3.3155021069764215E-2</v>
      </c>
      <c r="T252" s="12">
        <f t="shared" si="68"/>
        <v>152.65576550400033</v>
      </c>
    </row>
    <row r="253" spans="1:20">
      <c r="A253" s="1">
        <v>237</v>
      </c>
      <c r="B253" s="10">
        <f t="shared" si="69"/>
        <v>14.220000000000029</v>
      </c>
      <c r="C253" s="10">
        <f t="shared" si="72"/>
        <v>7.6684918176000174</v>
      </c>
      <c r="D253" s="10">
        <f t="shared" si="60"/>
        <v>1.6726932690019889</v>
      </c>
      <c r="E253" s="10">
        <f t="shared" si="55"/>
        <v>9.6650000000000208E-2</v>
      </c>
      <c r="F253" s="10">
        <f t="shared" si="56"/>
        <v>8.3634663450099456E-2</v>
      </c>
      <c r="G253" s="195" t="e">
        <f t="shared" si="61"/>
        <v>#DIV/0!</v>
      </c>
      <c r="H253" s="195" t="e">
        <f t="shared" si="70"/>
        <v>#DIV/0!</v>
      </c>
      <c r="I253" s="126">
        <f t="shared" si="62"/>
        <v>0</v>
      </c>
      <c r="J253" s="9">
        <f t="shared" si="57"/>
        <v>153.36983635200033</v>
      </c>
      <c r="K253" s="9">
        <f t="shared" si="71"/>
        <v>14.204716519265853</v>
      </c>
      <c r="L253" s="12">
        <f t="shared" si="58"/>
        <v>1.6726932690019887</v>
      </c>
      <c r="M253" s="10">
        <f t="shared" si="59"/>
        <v>1.6726932690019889</v>
      </c>
      <c r="N253" s="10">
        <f>IF(B253&gt;SUM(D$9:F$9),$B$5,IF(B253&lt;D$9,IF(Control!I$14=1,E253,O253),IF(Control!K$14=1,E253,O253)))</f>
        <v>9.6650000000000208E-2</v>
      </c>
      <c r="O253" s="210">
        <f t="shared" si="63"/>
        <v>9.3564172460717757E-2</v>
      </c>
      <c r="P253" s="210">
        <f t="shared" si="64"/>
        <v>1.7848464692381945</v>
      </c>
      <c r="Q253" s="210">
        <f t="shared" si="65"/>
        <v>0</v>
      </c>
      <c r="R253" s="210">
        <f t="shared" si="66"/>
        <v>8.9242323461909731E-2</v>
      </c>
      <c r="S253">
        <f t="shared" si="67"/>
        <v>3.3616336774114589E-2</v>
      </c>
      <c r="T253" s="12">
        <f t="shared" si="68"/>
        <v>153.36983635200033</v>
      </c>
    </row>
    <row r="254" spans="1:20">
      <c r="A254" s="1">
        <v>238</v>
      </c>
      <c r="B254" s="10">
        <f t="shared" si="69"/>
        <v>14.28000000000003</v>
      </c>
      <c r="C254" s="10">
        <f t="shared" si="72"/>
        <v>7.7045293824000183</v>
      </c>
      <c r="D254" s="10">
        <f t="shared" si="60"/>
        <v>1.6572253434035991</v>
      </c>
      <c r="E254" s="10">
        <f t="shared" si="55"/>
        <v>9.7100000000000228E-2</v>
      </c>
      <c r="F254" s="10">
        <f t="shared" si="56"/>
        <v>8.2861267170179956E-2</v>
      </c>
      <c r="G254" s="195" t="e">
        <f t="shared" si="61"/>
        <v>#DIV/0!</v>
      </c>
      <c r="H254" s="195" t="e">
        <f t="shared" si="70"/>
        <v>#DIV/0!</v>
      </c>
      <c r="I254" s="126">
        <f t="shared" si="62"/>
        <v>0</v>
      </c>
      <c r="J254" s="9">
        <f t="shared" si="57"/>
        <v>154.09058764800037</v>
      </c>
      <c r="K254" s="9">
        <f t="shared" si="71"/>
        <v>14.264996311338038</v>
      </c>
      <c r="L254" s="12">
        <f t="shared" si="58"/>
        <v>1.6572253434035986</v>
      </c>
      <c r="M254" s="10">
        <f t="shared" si="59"/>
        <v>1.6572253434035997</v>
      </c>
      <c r="N254" s="10">
        <f>IF(B254&gt;SUM(D$9:F$9),$B$5,IF(B254&lt;D$9,IF(Control!I$14=1,E254,O254),IF(Control!K$14=1,E254,O254)))</f>
        <v>9.7100000000000228E-2</v>
      </c>
      <c r="O254" s="210">
        <f t="shared" si="63"/>
        <v>9.4217197564595082E-2</v>
      </c>
      <c r="P254" s="210">
        <f t="shared" si="64"/>
        <v>1.7601904545459646</v>
      </c>
      <c r="Q254" s="210">
        <f t="shared" si="65"/>
        <v>0</v>
      </c>
      <c r="R254" s="210">
        <f t="shared" si="66"/>
        <v>8.8009522727298228E-2</v>
      </c>
      <c r="S254">
        <f t="shared" si="67"/>
        <v>3.4087220416995898E-2</v>
      </c>
      <c r="T254" s="12">
        <f t="shared" si="68"/>
        <v>154.09058764800037</v>
      </c>
    </row>
    <row r="255" spans="1:20">
      <c r="A255" s="1">
        <v>239</v>
      </c>
      <c r="B255" s="10">
        <f t="shared" si="69"/>
        <v>14.34000000000003</v>
      </c>
      <c r="C255" s="10">
        <f t="shared" si="72"/>
        <v>7.7409025248000178</v>
      </c>
      <c r="D255" s="10">
        <f t="shared" si="60"/>
        <v>1.6419709851904651</v>
      </c>
      <c r="E255" s="10">
        <f t="shared" si="55"/>
        <v>9.755000000000022E-2</v>
      </c>
      <c r="F255" s="10">
        <f t="shared" si="56"/>
        <v>8.2098549259523257E-2</v>
      </c>
      <c r="G255" s="195" t="e">
        <f t="shared" si="61"/>
        <v>#DIV/0!</v>
      </c>
      <c r="H255" s="195" t="e">
        <f t="shared" si="70"/>
        <v>#DIV/0!</v>
      </c>
      <c r="I255" s="126">
        <f t="shared" si="62"/>
        <v>0</v>
      </c>
      <c r="J255" s="9">
        <f t="shared" si="57"/>
        <v>154.81805049600035</v>
      </c>
      <c r="K255" s="9">
        <f t="shared" si="71"/>
        <v>14.325274804742545</v>
      </c>
      <c r="L255" s="12">
        <f t="shared" si="58"/>
        <v>1.6419709851904649</v>
      </c>
      <c r="M255" s="10">
        <f t="shared" si="59"/>
        <v>1.6419709851904651</v>
      </c>
      <c r="N255" s="10">
        <f>IF(B255&gt;SUM(D$9:F$9),$B$5,IF(B255&lt;D$9,IF(Control!I$14=1,E255,O255),IF(Control!K$14=1,E255,O255)))</f>
        <v>9.755000000000022E-2</v>
      </c>
      <c r="O255" s="210">
        <f t="shared" si="63"/>
        <v>9.487839679448129E-2</v>
      </c>
      <c r="P255" s="210">
        <f t="shared" si="64"/>
        <v>1.7357427135499721</v>
      </c>
      <c r="Q255" s="210">
        <f t="shared" si="65"/>
        <v>0</v>
      </c>
      <c r="R255" s="210">
        <f t="shared" si="66"/>
        <v>8.6787135677498614E-2</v>
      </c>
      <c r="S255">
        <f t="shared" si="67"/>
        <v>3.4567335084637871E-2</v>
      </c>
      <c r="T255" s="12">
        <f t="shared" si="68"/>
        <v>154.81805049600035</v>
      </c>
    </row>
    <row r="256" spans="1:20">
      <c r="A256" s="1">
        <v>240</v>
      </c>
      <c r="B256" s="10">
        <f t="shared" si="69"/>
        <v>14.400000000000031</v>
      </c>
      <c r="C256" s="10">
        <f t="shared" si="72"/>
        <v>7.7776128000000186</v>
      </c>
      <c r="D256" s="10">
        <f t="shared" si="60"/>
        <v>1.6269262807163607</v>
      </c>
      <c r="E256" s="10">
        <f t="shared" si="55"/>
        <v>9.8000000000000226E-2</v>
      </c>
      <c r="F256" s="10">
        <f t="shared" si="56"/>
        <v>8.1346314035818046E-2</v>
      </c>
      <c r="G256" s="195" t="e">
        <f t="shared" si="61"/>
        <v>#DIV/0!</v>
      </c>
      <c r="H256" s="195" t="e">
        <f t="shared" si="70"/>
        <v>#DIV/0!</v>
      </c>
      <c r="I256" s="126">
        <f t="shared" si="62"/>
        <v>0</v>
      </c>
      <c r="J256" s="9">
        <f t="shared" si="57"/>
        <v>155.55225600000037</v>
      </c>
      <c r="K256" s="9">
        <f t="shared" si="71"/>
        <v>14.385552011479303</v>
      </c>
      <c r="L256" s="12">
        <f t="shared" si="58"/>
        <v>1.6269262807163603</v>
      </c>
      <c r="M256" s="10">
        <f t="shared" si="59"/>
        <v>1.6269262807163607</v>
      </c>
      <c r="N256" s="10">
        <f>IF(B256&gt;SUM(D$9:F$9),$B$5,IF(B256&lt;D$9,IF(Control!I$14=1,E256,O256),IF(Control!K$14=1,E256,O256)))</f>
        <v>9.8000000000000226E-2</v>
      </c>
      <c r="O256" s="210">
        <f t="shared" si="63"/>
        <v>9.5547117626564038E-2</v>
      </c>
      <c r="P256" s="210">
        <f t="shared" si="64"/>
        <v>1.7115312991849334</v>
      </c>
      <c r="Q256" s="210">
        <f t="shared" si="65"/>
        <v>0</v>
      </c>
      <c r="R256" s="210">
        <f t="shared" si="66"/>
        <v>8.5576564959246676E-2</v>
      </c>
      <c r="S256">
        <f t="shared" si="67"/>
        <v>3.505632647709904E-2</v>
      </c>
      <c r="T256" s="12">
        <f t="shared" si="68"/>
        <v>155.55225600000037</v>
      </c>
    </row>
    <row r="257" spans="1:20">
      <c r="A257" s="1">
        <v>241</v>
      </c>
      <c r="B257" s="10">
        <f t="shared" si="69"/>
        <v>14.460000000000031</v>
      </c>
      <c r="C257" s="10">
        <f t="shared" si="72"/>
        <v>7.8146617632000188</v>
      </c>
      <c r="D257" s="10">
        <f t="shared" si="60"/>
        <v>1.6120874055735848</v>
      </c>
      <c r="E257" s="10">
        <f t="shared" si="55"/>
        <v>9.8450000000000232E-2</v>
      </c>
      <c r="F257" s="10">
        <f t="shared" si="56"/>
        <v>8.0604370278679241E-2</v>
      </c>
      <c r="G257" s="195" t="e">
        <f t="shared" si="61"/>
        <v>#DIV/0!</v>
      </c>
      <c r="H257" s="195" t="e">
        <f t="shared" si="70"/>
        <v>#DIV/0!</v>
      </c>
      <c r="I257" s="126">
        <f t="shared" si="62"/>
        <v>0</v>
      </c>
      <c r="J257" s="9">
        <f t="shared" si="57"/>
        <v>156.29323526400037</v>
      </c>
      <c r="K257" s="9">
        <f t="shared" si="71"/>
        <v>14.445827943382676</v>
      </c>
      <c r="L257" s="12">
        <f t="shared" si="58"/>
        <v>1.6120874055735848</v>
      </c>
      <c r="M257" s="10">
        <f t="shared" si="59"/>
        <v>1.6120874055735848</v>
      </c>
      <c r="N257" s="10">
        <f>IF(B257&gt;SUM(D$9:F$9),$B$5,IF(B257&lt;D$9,IF(Control!I$14=1,E257,O257),IF(Control!K$14=1,E257,O257)))</f>
        <v>9.8450000000000232E-2</v>
      </c>
      <c r="O257" s="210">
        <f t="shared" si="63"/>
        <v>9.6222700114117696E-2</v>
      </c>
      <c r="P257" s="210">
        <f t="shared" si="64"/>
        <v>1.6875822428639626</v>
      </c>
      <c r="Q257" s="210">
        <f t="shared" si="65"/>
        <v>0</v>
      </c>
      <c r="R257" s="210">
        <f t="shared" si="66"/>
        <v>8.437911214319814E-2</v>
      </c>
      <c r="S257">
        <f t="shared" si="67"/>
        <v>3.5553822786245769E-2</v>
      </c>
      <c r="T257" s="12">
        <f t="shared" si="68"/>
        <v>156.29323526400037</v>
      </c>
    </row>
    <row r="258" spans="1:20">
      <c r="A258" s="1">
        <v>242</v>
      </c>
      <c r="B258" s="10">
        <f t="shared" si="69"/>
        <v>14.520000000000032</v>
      </c>
      <c r="C258" s="10">
        <f t="shared" si="72"/>
        <v>7.8520509696000209</v>
      </c>
      <c r="D258" s="10">
        <f t="shared" si="60"/>
        <v>1.5974506221622813</v>
      </c>
      <c r="E258" s="10">
        <f t="shared" si="55"/>
        <v>9.8900000000000224E-2</v>
      </c>
      <c r="F258" s="10">
        <f t="shared" si="56"/>
        <v>7.987253110811407E-2</v>
      </c>
      <c r="G258" s="195" t="e">
        <f t="shared" si="61"/>
        <v>#DIV/0!</v>
      </c>
      <c r="H258" s="195" t="e">
        <f t="shared" si="70"/>
        <v>#DIV/0!</v>
      </c>
      <c r="I258" s="126">
        <f t="shared" si="62"/>
        <v>0</v>
      </c>
      <c r="J258" s="9">
        <f t="shared" si="57"/>
        <v>157.04101939200041</v>
      </c>
      <c r="K258" s="9">
        <f t="shared" si="71"/>
        <v>14.506102612124511</v>
      </c>
      <c r="L258" s="12">
        <f t="shared" si="58"/>
        <v>1.5974506221622806</v>
      </c>
      <c r="M258" s="10">
        <f t="shared" si="59"/>
        <v>1.5974506221622813</v>
      </c>
      <c r="N258" s="10">
        <f>IF(B258&gt;SUM(D$9:F$9),$B$5,IF(B258&lt;D$9,IF(Control!I$14=1,E258,O258),IF(Control!K$14=1,E258,O258)))</f>
        <v>9.8900000000000224E-2</v>
      </c>
      <c r="O258" s="210">
        <f t="shared" si="63"/>
        <v>9.6904477538791139E-2</v>
      </c>
      <c r="P258" s="210">
        <f t="shared" si="64"/>
        <v>1.6639195989366375</v>
      </c>
      <c r="Q258" s="210">
        <f t="shared" si="65"/>
        <v>0</v>
      </c>
      <c r="R258" s="210">
        <f t="shared" si="66"/>
        <v>8.319597994683188E-2</v>
      </c>
      <c r="S258">
        <f t="shared" si="67"/>
        <v>3.6059434625534036E-2</v>
      </c>
      <c r="T258" s="12">
        <f t="shared" si="68"/>
        <v>157.04101939200041</v>
      </c>
    </row>
    <row r="259" spans="1:20">
      <c r="A259" s="1">
        <v>243</v>
      </c>
      <c r="B259" s="10">
        <f t="shared" si="69"/>
        <v>14.580000000000032</v>
      </c>
      <c r="C259" s="10">
        <f t="shared" si="72"/>
        <v>7.8897819744000204</v>
      </c>
      <c r="D259" s="10">
        <f t="shared" si="60"/>
        <v>1.5830122773366513</v>
      </c>
      <c r="E259" s="10">
        <f t="shared" si="55"/>
        <v>9.9350000000000244E-2</v>
      </c>
      <c r="F259" s="10">
        <f t="shared" si="56"/>
        <v>7.9150613866832573E-2</v>
      </c>
      <c r="G259" s="195" t="e">
        <f t="shared" si="61"/>
        <v>#DIV/0!</v>
      </c>
      <c r="H259" s="195" t="e">
        <f t="shared" si="70"/>
        <v>#DIV/0!</v>
      </c>
      <c r="I259" s="126">
        <f t="shared" si="62"/>
        <v>0</v>
      </c>
      <c r="J259" s="9">
        <f t="shared" si="57"/>
        <v>157.7956394880004</v>
      </c>
      <c r="K259" s="9">
        <f t="shared" si="71"/>
        <v>14.566376029217079</v>
      </c>
      <c r="L259" s="12">
        <f t="shared" si="58"/>
        <v>1.5830122773366513</v>
      </c>
      <c r="M259" s="10">
        <f t="shared" si="59"/>
        <v>1.5830122773366513</v>
      </c>
      <c r="N259" s="10">
        <f>IF(B259&gt;SUM(D$9:F$9),$B$5,IF(B259&lt;D$9,IF(Control!I$14=1,E259,O259),IF(Control!K$14=1,E259,O259)))</f>
        <v>9.9350000000000244E-2</v>
      </c>
      <c r="O259" s="210">
        <f t="shared" si="63"/>
        <v>9.7591777068578175E-2</v>
      </c>
      <c r="P259" s="210">
        <f t="shared" si="64"/>
        <v>1.6405654968578798</v>
      </c>
      <c r="Q259" s="210">
        <f t="shared" si="65"/>
        <v>0</v>
      </c>
      <c r="R259" s="210">
        <f t="shared" si="66"/>
        <v>8.2028274842893989E-2</v>
      </c>
      <c r="S259">
        <f t="shared" si="67"/>
        <v>3.657275501338806E-2</v>
      </c>
      <c r="T259" s="12">
        <f t="shared" si="68"/>
        <v>157.7956394880004</v>
      </c>
    </row>
    <row r="260" spans="1:20">
      <c r="A260" s="1">
        <v>244</v>
      </c>
      <c r="B260" s="10">
        <f t="shared" si="69"/>
        <v>14.640000000000033</v>
      </c>
      <c r="C260" s="10">
        <f t="shared" si="72"/>
        <v>7.9278563328000224</v>
      </c>
      <c r="D260" s="10">
        <f t="shared" si="60"/>
        <v>1.5687688001252931</v>
      </c>
      <c r="E260" s="10">
        <f t="shared" si="55"/>
        <v>9.9800000000000236E-2</v>
      </c>
      <c r="F260" s="10">
        <f t="shared" si="56"/>
        <v>7.8438440006264654E-2</v>
      </c>
      <c r="G260" s="195" t="e">
        <f t="shared" si="61"/>
        <v>#DIV/0!</v>
      </c>
      <c r="H260" s="195" t="e">
        <f t="shared" si="70"/>
        <v>#DIV/0!</v>
      </c>
      <c r="I260" s="126">
        <f t="shared" si="62"/>
        <v>0</v>
      </c>
      <c r="J260" s="9">
        <f t="shared" si="57"/>
        <v>158.55712665600043</v>
      </c>
      <c r="K260" s="9">
        <f t="shared" si="71"/>
        <v>14.626648206015997</v>
      </c>
      <c r="L260" s="12">
        <f t="shared" si="58"/>
        <v>1.5687688001252924</v>
      </c>
      <c r="M260" s="10">
        <f t="shared" si="59"/>
        <v>1.5687688001252931</v>
      </c>
      <c r="N260" s="10">
        <f>IF(B260&gt;SUM(D$9:F$9),$B$5,IF(B260&lt;D$9,IF(Control!I$14=1,E260,O260),IF(Control!K$14=1,E260,O260)))</f>
        <v>9.9800000000000236E-2</v>
      </c>
      <c r="O260" s="210">
        <f t="shared" si="63"/>
        <v>9.8283920421821575E-2</v>
      </c>
      <c r="P260" s="210">
        <f t="shared" si="64"/>
        <v>1.6175401999570356</v>
      </c>
      <c r="Q260" s="210">
        <f t="shared" si="65"/>
        <v>0</v>
      </c>
      <c r="R260" s="210">
        <f t="shared" si="66"/>
        <v>8.0877009997851787E-2</v>
      </c>
      <c r="S260">
        <f t="shared" si="67"/>
        <v>3.7093359411774864E-2</v>
      </c>
      <c r="T260" s="12">
        <f t="shared" si="68"/>
        <v>158.55712665600043</v>
      </c>
    </row>
    <row r="261" spans="1:20">
      <c r="A261" s="1">
        <v>245</v>
      </c>
      <c r="B261" s="10">
        <f t="shared" si="69"/>
        <v>14.700000000000033</v>
      </c>
      <c r="C261" s="10">
        <f t="shared" si="72"/>
        <v>7.9662756000000234</v>
      </c>
      <c r="D261" s="10">
        <f t="shared" si="60"/>
        <v>1.5547166995230048</v>
      </c>
      <c r="E261" s="10">
        <f t="shared" si="55"/>
        <v>0.10025000000000026</v>
      </c>
      <c r="F261" s="10">
        <f t="shared" si="56"/>
        <v>7.7735834976150248E-2</v>
      </c>
      <c r="G261" s="195" t="e">
        <f t="shared" si="61"/>
        <v>#DIV/0!</v>
      </c>
      <c r="H261" s="195" t="e">
        <f t="shared" si="70"/>
        <v>#DIV/0!</v>
      </c>
      <c r="I261" s="126">
        <f t="shared" si="62"/>
        <v>0</v>
      </c>
      <c r="J261" s="9">
        <f t="shared" si="57"/>
        <v>159.32551200000046</v>
      </c>
      <c r="K261" s="9">
        <f t="shared" si="71"/>
        <v>14.686919153723036</v>
      </c>
      <c r="L261" s="12">
        <f t="shared" si="58"/>
        <v>1.5547166995230046</v>
      </c>
      <c r="M261" s="10">
        <f t="shared" si="59"/>
        <v>1.5547166995230053</v>
      </c>
      <c r="N261" s="10">
        <f>IF(B261&gt;SUM(D$9:F$9),$B$5,IF(B261&lt;D$9,IF(Control!I$14=1,E261,O261),IF(Control!K$14=1,E261,O261)))</f>
        <v>0.10025000000000026</v>
      </c>
      <c r="O261" s="210">
        <f t="shared" si="63"/>
        <v>9.8980224536595204E-2</v>
      </c>
      <c r="P261" s="210">
        <f t="shared" si="64"/>
        <v>1.5948621697496876</v>
      </c>
      <c r="Q261" s="210">
        <f t="shared" si="65"/>
        <v>0</v>
      </c>
      <c r="R261" s="210">
        <f t="shared" si="66"/>
        <v>7.9743108487484393E-2</v>
      </c>
      <c r="S261">
        <f t="shared" si="67"/>
        <v>3.762080582136916E-2</v>
      </c>
      <c r="T261" s="12">
        <f t="shared" si="68"/>
        <v>159.32551200000046</v>
      </c>
    </row>
    <row r="262" spans="1:20">
      <c r="A262" s="1">
        <v>246</v>
      </c>
      <c r="B262" s="10">
        <f t="shared" si="69"/>
        <v>14.760000000000034</v>
      </c>
      <c r="C262" s="10">
        <f t="shared" si="72"/>
        <v>8.0050413312000206</v>
      </c>
      <c r="D262" s="10">
        <f t="shared" si="60"/>
        <v>1.5408525623515161</v>
      </c>
      <c r="E262" s="10">
        <f t="shared" si="55"/>
        <v>0.10070000000000025</v>
      </c>
      <c r="F262" s="10">
        <f t="shared" si="56"/>
        <v>7.7042628117575812E-2</v>
      </c>
      <c r="G262" s="195" t="e">
        <f t="shared" si="61"/>
        <v>#DIV/0!</v>
      </c>
      <c r="H262" s="195" t="e">
        <f t="shared" si="70"/>
        <v>#DIV/0!</v>
      </c>
      <c r="I262" s="126">
        <f t="shared" si="62"/>
        <v>0</v>
      </c>
      <c r="J262" s="9">
        <f t="shared" si="57"/>
        <v>160.1008266240004</v>
      </c>
      <c r="K262" s="9">
        <f t="shared" si="71"/>
        <v>14.747188883388892</v>
      </c>
      <c r="L262" s="12">
        <f t="shared" si="58"/>
        <v>1.5408525623515161</v>
      </c>
      <c r="M262" s="10">
        <f t="shared" si="59"/>
        <v>1.5408525623515161</v>
      </c>
      <c r="N262" s="10">
        <f>IF(B262&gt;SUM(D$9:F$9),$B$5,IF(B262&lt;D$9,IF(Control!I$14=1,E262,O262),IF(Control!K$14=1,E262,O262)))</f>
        <v>0.10070000000000025</v>
      </c>
      <c r="O262" s="210">
        <f t="shared" si="63"/>
        <v>9.9680002244803556E-2</v>
      </c>
      <c r="P262" s="210">
        <f t="shared" si="64"/>
        <v>1.5725481347944748</v>
      </c>
      <c r="Q262" s="210">
        <f t="shared" si="65"/>
        <v>0</v>
      </c>
      <c r="R262" s="210">
        <f t="shared" si="66"/>
        <v>7.8627406739723738E-2</v>
      </c>
      <c r="S262">
        <f t="shared" si="67"/>
        <v>3.8154634934492636E-2</v>
      </c>
      <c r="T262" s="12">
        <f t="shared" si="68"/>
        <v>160.1008266240004</v>
      </c>
    </row>
    <row r="263" spans="1:20">
      <c r="A263" s="1">
        <v>247</v>
      </c>
      <c r="B263" s="10">
        <f t="shared" si="69"/>
        <v>14.820000000000034</v>
      </c>
      <c r="C263" s="10">
        <f t="shared" si="72"/>
        <v>8.0441550816000227</v>
      </c>
      <c r="D263" s="10">
        <f t="shared" si="60"/>
        <v>1.527173051186679</v>
      </c>
      <c r="E263" s="10">
        <f t="shared" si="55"/>
        <v>0.10115000000000027</v>
      </c>
      <c r="F263" s="10">
        <f t="shared" si="56"/>
        <v>7.6358652559333953E-2</v>
      </c>
      <c r="G263" s="195" t="e">
        <f t="shared" si="61"/>
        <v>#DIV/0!</v>
      </c>
      <c r="H263" s="195" t="e">
        <f t="shared" si="70"/>
        <v>#DIV/0!</v>
      </c>
      <c r="I263" s="126">
        <f t="shared" si="62"/>
        <v>0</v>
      </c>
      <c r="J263" s="9">
        <f t="shared" si="57"/>
        <v>160.88310163200046</v>
      </c>
      <c r="K263" s="9">
        <f t="shared" si="71"/>
        <v>14.807457405915914</v>
      </c>
      <c r="L263" s="12">
        <f t="shared" si="58"/>
        <v>1.5271730511866788</v>
      </c>
      <c r="M263" s="10">
        <f t="shared" si="59"/>
        <v>1.527173051186679</v>
      </c>
      <c r="N263" s="10">
        <f>IF(B263&gt;SUM(D$9:F$9),$B$5,IF(B263&lt;D$9,IF(Control!I$14=1,E263,O263),IF(Control!K$14=1,E263,O263)))</f>
        <v>0.10115000000000027</v>
      </c>
      <c r="O263" s="210">
        <f t="shared" si="63"/>
        <v>0.10038256295033383</v>
      </c>
      <c r="P263" s="210">
        <f t="shared" si="64"/>
        <v>1.5506131631618727</v>
      </c>
      <c r="Q263" s="210">
        <f t="shared" si="65"/>
        <v>0</v>
      </c>
      <c r="R263" s="210">
        <f t="shared" si="66"/>
        <v>7.7530658158093638E-2</v>
      </c>
      <c r="S263">
        <f t="shared" si="67"/>
        <v>3.8694370346794828E-2</v>
      </c>
      <c r="T263" s="12">
        <f t="shared" si="68"/>
        <v>160.88310163200046</v>
      </c>
    </row>
    <row r="264" spans="1:20">
      <c r="A264" s="1">
        <v>248</v>
      </c>
      <c r="B264" s="10">
        <f t="shared" si="69"/>
        <v>14.880000000000035</v>
      </c>
      <c r="C264" s="10">
        <f t="shared" si="72"/>
        <v>8.0836184064000243</v>
      </c>
      <c r="D264" s="10">
        <f t="shared" si="60"/>
        <v>1.5136749023497971</v>
      </c>
      <c r="E264" s="10">
        <f t="shared" si="55"/>
        <v>0.10160000000000026</v>
      </c>
      <c r="F264" s="10">
        <f t="shared" si="56"/>
        <v>7.5683745117489862E-2</v>
      </c>
      <c r="G264" s="195" t="e">
        <f t="shared" si="61"/>
        <v>#DIV/0!</v>
      </c>
      <c r="H264" s="195" t="e">
        <f t="shared" si="70"/>
        <v>#DIV/0!</v>
      </c>
      <c r="I264" s="126">
        <f t="shared" si="62"/>
        <v>0</v>
      </c>
      <c r="J264" s="9">
        <f t="shared" si="57"/>
        <v>161.67236812800047</v>
      </c>
      <c r="K264" s="9">
        <f t="shared" si="71"/>
        <v>14.867724732060701</v>
      </c>
      <c r="L264" s="12">
        <f t="shared" si="58"/>
        <v>1.5136749023497966</v>
      </c>
      <c r="M264" s="10">
        <f t="shared" si="59"/>
        <v>1.5136749023497971</v>
      </c>
      <c r="N264" s="10">
        <f>IF(B264&gt;SUM(D$9:F$9),$B$5,IF(B264&lt;D$9,IF(Control!I$14=1,E264,O264),IF(Control!K$14=1,E264,O264)))</f>
        <v>0.10160000000000026</v>
      </c>
      <c r="O264" s="210">
        <f t="shared" si="63"/>
        <v>0.10108721331059087</v>
      </c>
      <c r="P264" s="210">
        <f t="shared" si="64"/>
        <v>1.5290707376499386</v>
      </c>
      <c r="Q264" s="210">
        <f t="shared" si="65"/>
        <v>0</v>
      </c>
      <c r="R264" s="210">
        <f t="shared" si="66"/>
        <v>7.6453536882496939E-2</v>
      </c>
      <c r="S264">
        <f t="shared" si="67"/>
        <v>3.9239518828419785E-2</v>
      </c>
      <c r="T264" s="12">
        <f t="shared" si="68"/>
        <v>161.67236812800047</v>
      </c>
    </row>
    <row r="265" spans="1:20">
      <c r="A265" s="1">
        <v>249</v>
      </c>
      <c r="B265" s="10">
        <f t="shared" si="69"/>
        <v>14.940000000000035</v>
      </c>
      <c r="C265" s="10">
        <f t="shared" si="72"/>
        <v>8.1234328608000261</v>
      </c>
      <c r="D265" s="10">
        <f t="shared" si="60"/>
        <v>1.5003549239608041</v>
      </c>
      <c r="E265" s="10">
        <f t="shared" si="55"/>
        <v>0.10205000000000028</v>
      </c>
      <c r="F265" s="10">
        <f t="shared" si="56"/>
        <v>7.5017746198040205E-2</v>
      </c>
      <c r="G265" s="195" t="e">
        <f t="shared" si="61"/>
        <v>#DIV/0!</v>
      </c>
      <c r="H265" s="195" t="e">
        <f t="shared" si="70"/>
        <v>#DIV/0!</v>
      </c>
      <c r="I265" s="126">
        <f t="shared" si="62"/>
        <v>0</v>
      </c>
      <c r="J265" s="9">
        <f t="shared" si="57"/>
        <v>162.46865721600051</v>
      </c>
      <c r="K265" s="9">
        <f t="shared" si="71"/>
        <v>14.927990872436734</v>
      </c>
      <c r="L265" s="12">
        <f t="shared" si="58"/>
        <v>1.5003549239608034</v>
      </c>
      <c r="M265" s="10">
        <f t="shared" si="59"/>
        <v>1.5003549239608047</v>
      </c>
      <c r="N265" s="10">
        <f>IF(B265&gt;SUM(D$9:F$9),$B$5,IF(B265&lt;D$9,IF(Control!I$14=1,E265,O265),IF(Control!K$14=1,E265,O265)))</f>
        <v>0.10205000000000028</v>
      </c>
      <c r="O265" s="210">
        <f t="shared" si="63"/>
        <v>0.10179325792074254</v>
      </c>
      <c r="P265" s="210">
        <f t="shared" si="64"/>
        <v>1.5079328329519077</v>
      </c>
      <c r="Q265" s="210">
        <f t="shared" si="65"/>
        <v>0</v>
      </c>
      <c r="R265" s="210">
        <f t="shared" si="66"/>
        <v>7.5396641647595394E-2</v>
      </c>
      <c r="S265">
        <f t="shared" si="67"/>
        <v>3.9789570655176569E-2</v>
      </c>
      <c r="T265" s="12">
        <f t="shared" si="68"/>
        <v>162.46865721600051</v>
      </c>
    </row>
    <row r="266" spans="1:20">
      <c r="A266" s="1">
        <v>250</v>
      </c>
      <c r="B266" s="10">
        <f t="shared" si="69"/>
        <v>15.000000000000036</v>
      </c>
      <c r="C266" s="10">
        <f t="shared" si="72"/>
        <v>8.1636000000000255</v>
      </c>
      <c r="D266" s="10">
        <f t="shared" si="60"/>
        <v>1.4872099940511523</v>
      </c>
      <c r="E266" s="10">
        <f t="shared" si="55"/>
        <v>0.10250000000000027</v>
      </c>
      <c r="F266" s="10">
        <f t="shared" si="56"/>
        <v>7.436049970255762E-2</v>
      </c>
      <c r="G266" s="195" t="e">
        <f t="shared" si="61"/>
        <v>#DIV/0!</v>
      </c>
      <c r="H266" s="195" t="e">
        <f t="shared" si="70"/>
        <v>#DIV/0!</v>
      </c>
      <c r="I266" s="126">
        <f t="shared" si="62"/>
        <v>0</v>
      </c>
      <c r="J266" s="9">
        <f t="shared" si="57"/>
        <v>163.2720000000005</v>
      </c>
      <c r="K266" s="9">
        <f t="shared" si="71"/>
        <v>14.988255837516872</v>
      </c>
      <c r="L266" s="12">
        <f t="shared" si="58"/>
        <v>1.4872099940511516</v>
      </c>
      <c r="M266" s="10">
        <f t="shared" si="59"/>
        <v>1.4872099940511523</v>
      </c>
      <c r="N266" s="10">
        <f>IF(B266&gt;SUM(D$9:F$9),$B$5,IF(B266&lt;D$9,IF(Control!I$14=1,E266,O266),IF(Control!K$14=1,E266,O266)))</f>
        <v>0.10250000000000027</v>
      </c>
      <c r="O266" s="210">
        <f t="shared" si="63"/>
        <v>0.10250000000000042</v>
      </c>
      <c r="P266" s="210">
        <f t="shared" si="64"/>
        <v>1.4872099940511474</v>
      </c>
      <c r="Q266" s="210">
        <f t="shared" si="65"/>
        <v>0</v>
      </c>
      <c r="R266" s="210">
        <f t="shared" si="66"/>
        <v>7.436049970255737E-2</v>
      </c>
      <c r="S266">
        <f t="shared" si="67"/>
        <v>4.0344000000000678E-2</v>
      </c>
      <c r="T266" s="12">
        <f t="shared" si="68"/>
        <v>163.2720000000005</v>
      </c>
    </row>
    <row r="267" spans="1:20">
      <c r="A267" s="1">
        <v>251</v>
      </c>
      <c r="B267" s="10">
        <f t="shared" si="69"/>
        <v>15.060000000000036</v>
      </c>
      <c r="C267" s="10">
        <f t="shared" si="72"/>
        <v>8.2041213792000249</v>
      </c>
      <c r="D267" s="10">
        <f t="shared" si="60"/>
        <v>1.4742370587343043</v>
      </c>
      <c r="E267" s="10">
        <f t="shared" si="55"/>
        <v>0.10295000000000026</v>
      </c>
      <c r="F267" s="10">
        <f t="shared" si="56"/>
        <v>7.3711852936715214E-2</v>
      </c>
      <c r="G267" s="195" t="e">
        <f t="shared" si="61"/>
        <v>#DIV/0!</v>
      </c>
      <c r="H267" s="195" t="e">
        <f t="shared" si="70"/>
        <v>#DIV/0!</v>
      </c>
      <c r="I267" s="126">
        <f t="shared" si="62"/>
        <v>0</v>
      </c>
      <c r="J267" s="9">
        <f t="shared" si="57"/>
        <v>164.0824275840005</v>
      </c>
      <c r="K267" s="9">
        <f t="shared" si="71"/>
        <v>15.048519637635849</v>
      </c>
      <c r="L267" s="12">
        <f t="shared" si="58"/>
        <v>1.4742370587343039</v>
      </c>
      <c r="M267" s="10">
        <f t="shared" si="59"/>
        <v>1.4742370587343043</v>
      </c>
      <c r="N267" s="10">
        <f>IF(B267&gt;SUM(D$9:F$9),$B$5,IF(B267&lt;D$9,IF(Control!I$14=1,E267,O267),IF(Control!K$14=1,E267,O267)))</f>
        <v>0.10295000000000026</v>
      </c>
      <c r="O267" s="210">
        <f t="shared" si="63"/>
        <v>0.10320674207925831</v>
      </c>
      <c r="P267" s="210">
        <f t="shared" si="64"/>
        <v>1.4669114151891434</v>
      </c>
      <c r="Q267" s="210">
        <f t="shared" si="65"/>
        <v>0</v>
      </c>
      <c r="R267" s="210">
        <f t="shared" si="66"/>
        <v>7.3345570759457177E-2</v>
      </c>
      <c r="S267">
        <f t="shared" si="67"/>
        <v>4.0902265384760203E-2</v>
      </c>
      <c r="T267" s="12">
        <f t="shared" si="68"/>
        <v>164.0824275840005</v>
      </c>
    </row>
    <row r="268" spans="1:20">
      <c r="A268" s="1">
        <v>252</v>
      </c>
      <c r="B268" s="10">
        <f t="shared" si="69"/>
        <v>15.120000000000037</v>
      </c>
      <c r="C268" s="10">
        <f t="shared" si="72"/>
        <v>8.2449985536000252</v>
      </c>
      <c r="D268" s="10">
        <f t="shared" si="60"/>
        <v>1.4614331304318471</v>
      </c>
      <c r="E268" s="10">
        <f t="shared" si="55"/>
        <v>0.10340000000000027</v>
      </c>
      <c r="F268" s="10">
        <f t="shared" si="56"/>
        <v>7.3071656521592351E-2</v>
      </c>
      <c r="G268" s="195" t="e">
        <f t="shared" si="61"/>
        <v>#DIV/0!</v>
      </c>
      <c r="H268" s="195" t="e">
        <f t="shared" si="70"/>
        <v>#DIV/0!</v>
      </c>
      <c r="I268" s="126">
        <f t="shared" si="62"/>
        <v>0</v>
      </c>
      <c r="J268" s="9">
        <f t="shared" si="57"/>
        <v>164.89997107200051</v>
      </c>
      <c r="K268" s="9">
        <f t="shared" si="71"/>
        <v>15.108782282992674</v>
      </c>
      <c r="L268" s="12">
        <f t="shared" si="58"/>
        <v>1.4614331304318464</v>
      </c>
      <c r="M268" s="10">
        <f t="shared" si="59"/>
        <v>1.4614331304318471</v>
      </c>
      <c r="N268" s="10">
        <f>IF(B268&gt;SUM(D$9:F$9),$B$5,IF(B268&lt;D$9,IF(Control!I$14=1,E268,O268),IF(Control!K$14=1,E268,O268)))</f>
        <v>0.10340000000000027</v>
      </c>
      <c r="O268" s="210">
        <f t="shared" si="63"/>
        <v>0.10391278668940998</v>
      </c>
      <c r="P268" s="210">
        <f t="shared" si="64"/>
        <v>1.4470450188210038</v>
      </c>
      <c r="Q268" s="210">
        <f t="shared" si="65"/>
        <v>0</v>
      </c>
      <c r="R268" s="210">
        <f t="shared" si="66"/>
        <v>7.2352250941050189E-2</v>
      </c>
      <c r="S268">
        <f t="shared" si="67"/>
        <v>4.1463810192226204E-2</v>
      </c>
      <c r="T268" s="12">
        <f t="shared" si="68"/>
        <v>164.89997107200051</v>
      </c>
    </row>
    <row r="269" spans="1:20">
      <c r="A269" s="1">
        <v>253</v>
      </c>
      <c r="B269" s="10">
        <f t="shared" si="69"/>
        <v>15.180000000000037</v>
      </c>
      <c r="C269" s="10">
        <f t="shared" si="72"/>
        <v>8.2862330784000271</v>
      </c>
      <c r="D269" s="10">
        <f t="shared" si="60"/>
        <v>1.4487952861532878</v>
      </c>
      <c r="E269" s="10">
        <f t="shared" si="55"/>
        <v>0.10385000000000028</v>
      </c>
      <c r="F269" s="10">
        <f t="shared" si="56"/>
        <v>7.2439764307664398E-2</v>
      </c>
      <c r="G269" s="195" t="e">
        <f t="shared" si="61"/>
        <v>#DIV/0!</v>
      </c>
      <c r="H269" s="195" t="e">
        <f t="shared" si="70"/>
        <v>#DIV/0!</v>
      </c>
      <c r="I269" s="126">
        <f t="shared" si="62"/>
        <v>0</v>
      </c>
      <c r="J269" s="9">
        <f t="shared" si="57"/>
        <v>165.72466156800053</v>
      </c>
      <c r="K269" s="9">
        <f t="shared" si="71"/>
        <v>15.169043783653009</v>
      </c>
      <c r="L269" s="12">
        <f t="shared" si="58"/>
        <v>1.4487952861532873</v>
      </c>
      <c r="M269" s="10">
        <f t="shared" si="59"/>
        <v>1.4487952861532878</v>
      </c>
      <c r="N269" s="10">
        <f>IF(B269&gt;SUM(D$9:F$9),$B$5,IF(B269&lt;D$9,IF(Control!I$14=1,E269,O269),IF(Control!K$14=1,E269,O269)))</f>
        <v>0.10385000000000028</v>
      </c>
      <c r="O269" s="210">
        <f t="shared" si="63"/>
        <v>0.10461743704966701</v>
      </c>
      <c r="P269" s="210">
        <f t="shared" si="64"/>
        <v>1.4276175340397537</v>
      </c>
      <c r="Q269" s="210">
        <f t="shared" si="65"/>
        <v>0</v>
      </c>
      <c r="R269" s="210">
        <f t="shared" si="66"/>
        <v>7.1380876701987686E-2</v>
      </c>
      <c r="S269">
        <f t="shared" si="67"/>
        <v>4.2028063237789938E-2</v>
      </c>
      <c r="T269" s="12">
        <f t="shared" si="68"/>
        <v>165.72466156800053</v>
      </c>
    </row>
    <row r="270" spans="1:20">
      <c r="A270" s="1">
        <v>254</v>
      </c>
      <c r="B270" s="10">
        <f t="shared" si="69"/>
        <v>15.240000000000038</v>
      </c>
      <c r="C270" s="10">
        <f t="shared" si="72"/>
        <v>8.3278265088000278</v>
      </c>
      <c r="D270" s="10">
        <f t="shared" si="60"/>
        <v>1.4363206658276946</v>
      </c>
      <c r="E270" s="10">
        <f t="shared" si="55"/>
        <v>0.10430000000000028</v>
      </c>
      <c r="F270" s="10">
        <f t="shared" si="56"/>
        <v>7.1816033291384737E-2</v>
      </c>
      <c r="G270" s="195" t="e">
        <f t="shared" si="61"/>
        <v>#DIV/0!</v>
      </c>
      <c r="H270" s="195" t="e">
        <f t="shared" si="70"/>
        <v>#DIV/0!</v>
      </c>
      <c r="I270" s="126">
        <f t="shared" si="62"/>
        <v>0</v>
      </c>
      <c r="J270" s="9">
        <f t="shared" si="57"/>
        <v>166.55653017600054</v>
      </c>
      <c r="K270" s="9">
        <f t="shared" si="71"/>
        <v>15.229304149551474</v>
      </c>
      <c r="L270" s="12">
        <f t="shared" si="58"/>
        <v>1.4363206658276941</v>
      </c>
      <c r="M270" s="10">
        <f t="shared" si="59"/>
        <v>1.4363206658276946</v>
      </c>
      <c r="N270" s="10">
        <f>IF(B270&gt;SUM(D$9:F$9),$B$5,IF(B270&lt;D$9,IF(Control!I$14=1,E270,O270),IF(Control!K$14=1,E270,O270)))</f>
        <v>0.10430000000000028</v>
      </c>
      <c r="O270" s="210">
        <f t="shared" si="63"/>
        <v>0.10531999775519729</v>
      </c>
      <c r="P270" s="210">
        <f t="shared" si="64"/>
        <v>1.4086345740146924</v>
      </c>
      <c r="Q270" s="210">
        <f t="shared" si="65"/>
        <v>0</v>
      </c>
      <c r="R270" s="210">
        <f t="shared" si="66"/>
        <v>7.0431728700734622E-2</v>
      </c>
      <c r="S270">
        <f t="shared" si="67"/>
        <v>4.2594439400274638E-2</v>
      </c>
      <c r="T270" s="12">
        <f t="shared" si="68"/>
        <v>166.55653017600054</v>
      </c>
    </row>
    <row r="271" spans="1:20">
      <c r="A271" s="1">
        <v>255</v>
      </c>
      <c r="B271" s="10">
        <f t="shared" si="69"/>
        <v>15.300000000000038</v>
      </c>
      <c r="C271" s="10">
        <f t="shared" si="72"/>
        <v>8.3697804000000264</v>
      </c>
      <c r="D271" s="10">
        <f t="shared" si="60"/>
        <v>1.4240064706853952</v>
      </c>
      <c r="E271" s="10">
        <f t="shared" si="55"/>
        <v>0.10475000000000027</v>
      </c>
      <c r="F271" s="10">
        <f t="shared" si="56"/>
        <v>7.1200323534269763E-2</v>
      </c>
      <c r="G271" s="195" t="e">
        <f t="shared" si="61"/>
        <v>#DIV/0!</v>
      </c>
      <c r="H271" s="195" t="e">
        <f t="shared" si="70"/>
        <v>#DIV/0!</v>
      </c>
      <c r="I271" s="126">
        <f t="shared" si="62"/>
        <v>0</v>
      </c>
      <c r="J271" s="9">
        <f t="shared" si="57"/>
        <v>167.39560800000052</v>
      </c>
      <c r="K271" s="9">
        <f t="shared" si="71"/>
        <v>15.289563390493919</v>
      </c>
      <c r="L271" s="12">
        <f t="shared" si="58"/>
        <v>1.424006470685395</v>
      </c>
      <c r="M271" s="10">
        <f t="shared" si="59"/>
        <v>1.4240064706853952</v>
      </c>
      <c r="N271" s="10">
        <f>IF(B271&gt;SUM(D$9:F$9),$B$5,IF(B271&lt;D$9,IF(Control!I$14=1,E271,O271),IF(Control!K$14=1,E271,O271)))</f>
        <v>0.10475000000000027</v>
      </c>
      <c r="O271" s="210">
        <f t="shared" si="63"/>
        <v>0.10601977546340564</v>
      </c>
      <c r="P271" s="210">
        <f t="shared" si="64"/>
        <v>1.390100712049962</v>
      </c>
      <c r="Q271" s="210">
        <f t="shared" si="65"/>
        <v>0</v>
      </c>
      <c r="R271" s="210">
        <f t="shared" si="66"/>
        <v>6.95050356024981E-2</v>
      </c>
      <c r="S271">
        <f t="shared" si="67"/>
        <v>4.3162340310954408E-2</v>
      </c>
      <c r="T271" s="12">
        <f t="shared" si="68"/>
        <v>167.39560800000052</v>
      </c>
    </row>
    <row r="272" spans="1:20">
      <c r="A272" s="1">
        <v>256</v>
      </c>
      <c r="B272" s="10">
        <f t="shared" si="69"/>
        <v>15.360000000000039</v>
      </c>
      <c r="C272" s="10">
        <f t="shared" si="72"/>
        <v>8.412096307200029</v>
      </c>
      <c r="D272" s="10">
        <f t="shared" si="60"/>
        <v>1.4118499616880316</v>
      </c>
      <c r="E272" s="10">
        <f t="shared" ref="E272:E316" si="73">SQRT($B$5*$B$5/D272)</f>
        <v>0.10520000000000029</v>
      </c>
      <c r="F272" s="10">
        <f t="shared" ref="F272:F316" si="74">D272*$H$1</f>
        <v>7.0592498084401586E-2</v>
      </c>
      <c r="G272" s="195" t="e">
        <f t="shared" si="61"/>
        <v>#DIV/0!</v>
      </c>
      <c r="H272" s="195" t="e">
        <f t="shared" si="70"/>
        <v>#DIV/0!</v>
      </c>
      <c r="I272" s="126">
        <f t="shared" si="62"/>
        <v>0</v>
      </c>
      <c r="J272" s="9">
        <f t="shared" ref="J272:J316" si="75">IF(B272&gt;SUM(D$9:F$9),1,IF(B272&lt;D$9,$D$9/(3*$H$1*($C$10-1))*(1/D272^1.5-1),IF(B272&lt;SUM(D$9:E$9),J271+$C$14/((1/C$10)^2*$H$1),($L$11+$L$12+$L$13)-$F$9/(3*$H$1*($C$10-1))*(1/D272^1.5-1))))</f>
        <v>168.24192614400056</v>
      </c>
      <c r="K272" s="9">
        <f t="shared" si="71"/>
        <v>15.349821516159645</v>
      </c>
      <c r="L272" s="12">
        <f t="shared" ref="L272:L316" si="76">IF(B272&gt;SUM(D$9:F$9),1,IF(B272&lt;D$9,($L$11/((C$10^3-1)*J272+$L$11))^(2/3),IF(B272&lt;SUM(D$9:E$9),(1/C$10)^2,($L$13/(C$10^3*$L$13+(1-C$10^3)*(J272-SUM(L$11:L$12))))^(2/3))))</f>
        <v>1.4118499616880313</v>
      </c>
      <c r="M272" s="10">
        <f t="shared" ref="M272:M316" si="77">IF(B272&gt;SUM(D$9:F$9),1,IF(B272&lt;D$9,(1/(1+(C$10^3-1)*B272/(3*$H$1*L$11)))^2,IF(B272&lt;SUM(D$9:E$9),(1/C$10)^2,(1/(C$10-(C$10^3-1)*(B272-SUM(D$9:E$9))/(3*$H$1*L$13)))^2)))</f>
        <v>1.4118499616880316</v>
      </c>
      <c r="N272" s="10">
        <f>IF(B272&gt;SUM(D$9:F$9),$B$5,IF(B272&lt;D$9,IF(Control!I$14=1,E272,O272),IF(Control!K$14=1,E272,O272)))</f>
        <v>0.10520000000000029</v>
      </c>
      <c r="O272" s="210">
        <f t="shared" si="63"/>
        <v>0.10671607957817926</v>
      </c>
      <c r="P272" s="210">
        <f t="shared" si="64"/>
        <v>1.3720195559267854</v>
      </c>
      <c r="Q272" s="210">
        <f t="shared" si="65"/>
        <v>0</v>
      </c>
      <c r="R272" s="210">
        <f t="shared" si="66"/>
        <v>6.8600977796339266E-2</v>
      </c>
      <c r="S272">
        <f t="shared" si="67"/>
        <v>4.3731155099659712E-2</v>
      </c>
      <c r="T272" s="12">
        <f t="shared" si="68"/>
        <v>168.24192614400056</v>
      </c>
    </row>
    <row r="273" spans="1:20">
      <c r="A273" s="1">
        <v>257</v>
      </c>
      <c r="B273" s="10">
        <f t="shared" si="69"/>
        <v>15.420000000000039</v>
      </c>
      <c r="C273" s="10">
        <f t="shared" si="72"/>
        <v>8.4547757856000292</v>
      </c>
      <c r="D273" s="10">
        <f t="shared" ref="D273:D316" si="78">IF(B273&gt;SUM(D$9:F$9),1,IF(B273&lt;D$9,(1/(1+(C$10-1)*B273/D$9))^2,IF(B273&lt;SUM(D$9:E$9),(1/C$10)^2,(1/(1+(C$10-1)*(SUM(D$9:F$9)-B273)/F$9))^2)))</f>
        <v>1.3998484580053223</v>
      </c>
      <c r="E273" s="10">
        <f t="shared" si="73"/>
        <v>0.1056500000000003</v>
      </c>
      <c r="F273" s="10">
        <f t="shared" si="74"/>
        <v>6.9992422900266124E-2</v>
      </c>
      <c r="G273" s="195" t="e">
        <f t="shared" ref="G273:G316" si="79">B273/$E$1</f>
        <v>#DIV/0!</v>
      </c>
      <c r="H273" s="195" t="e">
        <f t="shared" si="70"/>
        <v>#DIV/0!</v>
      </c>
      <c r="I273" s="126">
        <f t="shared" ref="I273:I316" si="80">$E$1/D273</f>
        <v>0</v>
      </c>
      <c r="J273" s="9">
        <f t="shared" si="75"/>
        <v>169.09551571200058</v>
      </c>
      <c r="K273" s="9">
        <f t="shared" si="71"/>
        <v>15.410078536103551</v>
      </c>
      <c r="L273" s="12">
        <f t="shared" si="76"/>
        <v>1.3998484580053219</v>
      </c>
      <c r="M273" s="10">
        <f t="shared" si="77"/>
        <v>1.3998484580053223</v>
      </c>
      <c r="N273" s="10">
        <f>IF(B273&gt;SUM(D$9:F$9),$B$5,IF(B273&lt;D$9,IF(Control!I$14=1,E273,O273),IF(Control!K$14=1,E273,O273)))</f>
        <v>0.1056500000000003</v>
      </c>
      <c r="O273" s="210">
        <f t="shared" ref="O273:O316" si="81">IF(B273&gt;SUM(D$9:F$9),1,IF(B273&lt;D$9,(1-$C$10)/2*SIN(PI()*(0.5-$B273/$D$9))+(1+$C$10)/2,IF(B273&lt;SUM(D$9:E$9),C$10,(1-$C$10)/2*SIN(PI()*(0.5-(SUM(D$9:F$9)-$B273)/$F$9))+(1+$C$10)/2)))*$B$5</f>
        <v>0.10740822293142266</v>
      </c>
      <c r="P273" s="210">
        <f t="shared" ref="P273:P316" si="82">($B$5/O273)^2</f>
        <v>1.3543938202463526</v>
      </c>
      <c r="Q273" s="210">
        <f t="shared" ref="Q273:Q316" si="83">$E$1/P273</f>
        <v>0</v>
      </c>
      <c r="R273" s="210">
        <f t="shared" ref="R273:R316" si="84">P273*$H$1</f>
        <v>6.7719691012317632E-2</v>
      </c>
      <c r="S273">
        <f t="shared" ref="S273:S315" si="85">IF($H$1=0,Q273*(B274-B273)/IF($E$1=0,S$12,$E$1),(B274-B273)/P273)</f>
        <v>4.4300261196619319E-2</v>
      </c>
      <c r="T273" s="12">
        <f t="shared" ref="T273:T315" si="86">IF($E$1&gt;0,G273,J273)</f>
        <v>169.09551571200058</v>
      </c>
    </row>
    <row r="274" spans="1:20">
      <c r="A274" s="1">
        <v>258</v>
      </c>
      <c r="B274" s="10">
        <f t="shared" ref="B274:B316" si="87">B273+C$14</f>
        <v>15.48000000000004</v>
      </c>
      <c r="C274" s="10">
        <f t="shared" si="72"/>
        <v>8.4978203904000278</v>
      </c>
      <c r="D274" s="10">
        <f t="shared" si="78"/>
        <v>1.3879993355369504</v>
      </c>
      <c r="E274" s="10">
        <f t="shared" si="73"/>
        <v>0.10610000000000029</v>
      </c>
      <c r="F274" s="10">
        <f t="shared" si="74"/>
        <v>6.9399966776847524E-2</v>
      </c>
      <c r="G274" s="195" t="e">
        <f t="shared" si="79"/>
        <v>#DIV/0!</v>
      </c>
      <c r="H274" s="195" t="e">
        <f t="shared" ref="H274:H316" si="88">I273*(G274-G273)+H273</f>
        <v>#DIV/0!</v>
      </c>
      <c r="I274" s="126">
        <f t="shared" si="80"/>
        <v>0</v>
      </c>
      <c r="J274" s="9">
        <f t="shared" si="75"/>
        <v>169.95640780800056</v>
      </c>
      <c r="K274" s="9">
        <f t="shared" ref="K274:K316" si="89">(J274-J273)*D273*$H$1+K273</f>
        <v>15.470334459758279</v>
      </c>
      <c r="L274" s="12">
        <f t="shared" si="76"/>
        <v>1.3879993355369502</v>
      </c>
      <c r="M274" s="10">
        <f t="shared" si="77"/>
        <v>1.3879993355369504</v>
      </c>
      <c r="N274" s="10">
        <f>IF(B274&gt;SUM(D$9:F$9),$B$5,IF(B274&lt;D$9,IF(Control!I$14=1,E274,O274),IF(Control!K$14=1,E274,O274)))</f>
        <v>0.10610000000000029</v>
      </c>
      <c r="O274" s="210">
        <f t="shared" si="81"/>
        <v>0.10809552246120969</v>
      </c>
      <c r="P274" s="210">
        <f t="shared" si="82"/>
        <v>1.3372253965399135</v>
      </c>
      <c r="Q274" s="210">
        <f t="shared" si="83"/>
        <v>0</v>
      </c>
      <c r="R274" s="210">
        <f t="shared" si="84"/>
        <v>6.6861269826995681E-2</v>
      </c>
      <c r="S274">
        <f t="shared" si="85"/>
        <v>4.4869025188462024E-2</v>
      </c>
      <c r="T274" s="12">
        <f t="shared" si="86"/>
        <v>169.95640780800056</v>
      </c>
    </row>
    <row r="275" spans="1:20">
      <c r="A275" s="1">
        <v>259</v>
      </c>
      <c r="B275" s="10">
        <f t="shared" si="87"/>
        <v>15.54000000000004</v>
      </c>
      <c r="C275" s="10">
        <f t="shared" si="72"/>
        <v>8.5412316768000291</v>
      </c>
      <c r="D275" s="10">
        <f t="shared" si="78"/>
        <v>1.3763000254780586</v>
      </c>
      <c r="E275" s="10">
        <f t="shared" si="73"/>
        <v>0.1065500000000003</v>
      </c>
      <c r="F275" s="10">
        <f t="shared" si="74"/>
        <v>6.8815001273902929E-2</v>
      </c>
      <c r="G275" s="195" t="e">
        <f t="shared" si="79"/>
        <v>#DIV/0!</v>
      </c>
      <c r="H275" s="195" t="e">
        <f t="shared" si="88"/>
        <v>#DIV/0!</v>
      </c>
      <c r="I275" s="126">
        <f t="shared" si="80"/>
        <v>0</v>
      </c>
      <c r="J275" s="9">
        <f t="shared" si="75"/>
        <v>170.82463353600056</v>
      </c>
      <c r="K275" s="9">
        <f t="shared" si="89"/>
        <v>15.530589296436283</v>
      </c>
      <c r="L275" s="12">
        <f t="shared" si="76"/>
        <v>1.3763000254780586</v>
      </c>
      <c r="M275" s="10">
        <f t="shared" si="77"/>
        <v>1.3763000254780586</v>
      </c>
      <c r="N275" s="10">
        <f>IF(B275&gt;SUM(D$9:F$9),$B$5,IF(B275&lt;D$9,IF(Control!I$14=1,E275,O275),IF(Control!K$14=1,E275,O275)))</f>
        <v>0.1065500000000003</v>
      </c>
      <c r="O275" s="210">
        <f t="shared" si="81"/>
        <v>0.10877729988588312</v>
      </c>
      <c r="P275" s="210">
        <f t="shared" si="82"/>
        <v>1.3205154209582235</v>
      </c>
      <c r="Q275" s="210">
        <f t="shared" si="83"/>
        <v>0</v>
      </c>
      <c r="R275" s="210">
        <f t="shared" si="84"/>
        <v>6.6025771047911172E-2</v>
      </c>
      <c r="S275">
        <f t="shared" si="85"/>
        <v>4.5436803726579642E-2</v>
      </c>
      <c r="T275" s="12">
        <f t="shared" si="86"/>
        <v>170.82463353600056</v>
      </c>
    </row>
    <row r="276" spans="1:20">
      <c r="A276" s="1">
        <v>260</v>
      </c>
      <c r="B276" s="10">
        <f t="shared" si="87"/>
        <v>15.600000000000041</v>
      </c>
      <c r="C276" s="10">
        <f t="shared" si="72"/>
        <v>8.5850112000000305</v>
      </c>
      <c r="D276" s="10">
        <f t="shared" si="78"/>
        <v>1.3647480129268854</v>
      </c>
      <c r="E276" s="10">
        <f t="shared" si="73"/>
        <v>0.1070000000000003</v>
      </c>
      <c r="F276" s="10">
        <f t="shared" si="74"/>
        <v>6.8237400646344273E-2</v>
      </c>
      <c r="G276" s="195" t="e">
        <f t="shared" si="79"/>
        <v>#DIV/0!</v>
      </c>
      <c r="H276" s="195" t="e">
        <f t="shared" si="88"/>
        <v>#DIV/0!</v>
      </c>
      <c r="I276" s="126">
        <f t="shared" si="80"/>
        <v>0</v>
      </c>
      <c r="J276" s="9">
        <f t="shared" si="75"/>
        <v>171.70022400000062</v>
      </c>
      <c r="K276" s="9">
        <f t="shared" si="89"/>
        <v>15.590843055331863</v>
      </c>
      <c r="L276" s="12">
        <f t="shared" si="76"/>
        <v>1.364748012926885</v>
      </c>
      <c r="M276" s="10">
        <f t="shared" si="77"/>
        <v>1.3647480129268854</v>
      </c>
      <c r="N276" s="10">
        <f>IF(B276&gt;SUM(D$9:F$9),$B$5,IF(B276&lt;D$9,IF(Control!I$14=1,E276,O276),IF(Control!K$14=1,E276,O276)))</f>
        <v>0.1070000000000003</v>
      </c>
      <c r="O276" s="210">
        <f t="shared" si="81"/>
        <v>0.10945288237343678</v>
      </c>
      <c r="P276" s="210">
        <f t="shared" si="82"/>
        <v>1.3042643393940203</v>
      </c>
      <c r="Q276" s="210">
        <f t="shared" si="83"/>
        <v>0</v>
      </c>
      <c r="R276" s="210">
        <f t="shared" si="84"/>
        <v>6.5213216969701018E-2</v>
      </c>
      <c r="S276">
        <f t="shared" si="85"/>
        <v>4.6002944485837395E-2</v>
      </c>
      <c r="T276" s="12">
        <f t="shared" si="86"/>
        <v>171.70022400000062</v>
      </c>
    </row>
    <row r="277" spans="1:20">
      <c r="A277" s="1">
        <v>261</v>
      </c>
      <c r="B277" s="10">
        <f t="shared" si="87"/>
        <v>15.660000000000041</v>
      </c>
      <c r="C277" s="10">
        <f t="shared" si="72"/>
        <v>8.6291605152000308</v>
      </c>
      <c r="D277" s="10">
        <f t="shared" si="78"/>
        <v>1.353340835533136</v>
      </c>
      <c r="E277" s="10">
        <f t="shared" si="73"/>
        <v>0.10745000000000031</v>
      </c>
      <c r="F277" s="10">
        <f t="shared" si="74"/>
        <v>6.7667041776656806E-2</v>
      </c>
      <c r="G277" s="195" t="e">
        <f t="shared" si="79"/>
        <v>#DIV/0!</v>
      </c>
      <c r="H277" s="195" t="e">
        <f t="shared" si="88"/>
        <v>#DIV/0!</v>
      </c>
      <c r="I277" s="126">
        <f t="shared" si="80"/>
        <v>0</v>
      </c>
      <c r="J277" s="9">
        <f t="shared" si="75"/>
        <v>172.5832103040006</v>
      </c>
      <c r="K277" s="9">
        <f t="shared" si="89"/>
        <v>15.651095745523145</v>
      </c>
      <c r="L277" s="12">
        <f t="shared" si="76"/>
        <v>1.353340835533136</v>
      </c>
      <c r="M277" s="10">
        <f t="shared" si="77"/>
        <v>1.353340835533136</v>
      </c>
      <c r="N277" s="10">
        <f>IF(B277&gt;SUM(D$9:F$9),$B$5,IF(B277&lt;D$9,IF(Control!I$14=1,E277,O277),IF(Control!K$14=1,E277,O277)))</f>
        <v>0.10745000000000031</v>
      </c>
      <c r="O277" s="210">
        <f t="shared" si="81"/>
        <v>0.11012160320551952</v>
      </c>
      <c r="P277" s="210">
        <f t="shared" si="82"/>
        <v>1.2884719699288461</v>
      </c>
      <c r="Q277" s="210">
        <f t="shared" si="83"/>
        <v>0</v>
      </c>
      <c r="R277" s="210">
        <f t="shared" si="84"/>
        <v>6.4423598496442303E-2</v>
      </c>
      <c r="S277">
        <f t="shared" si="85"/>
        <v>4.656678717140731E-2</v>
      </c>
      <c r="T277" s="12">
        <f t="shared" si="86"/>
        <v>172.5832103040006</v>
      </c>
    </row>
    <row r="278" spans="1:20">
      <c r="A278" s="1">
        <v>262</v>
      </c>
      <c r="B278" s="10">
        <f t="shared" si="87"/>
        <v>15.720000000000041</v>
      </c>
      <c r="C278" s="10">
        <f t="shared" si="72"/>
        <v>8.6736811776000309</v>
      </c>
      <c r="D278" s="10">
        <f t="shared" si="78"/>
        <v>1.3420760821857254</v>
      </c>
      <c r="E278" s="10">
        <f t="shared" si="73"/>
        <v>0.10790000000000032</v>
      </c>
      <c r="F278" s="10">
        <f t="shared" si="74"/>
        <v>6.7103804109286277E-2</v>
      </c>
      <c r="G278" s="195" t="e">
        <f t="shared" si="79"/>
        <v>#DIV/0!</v>
      </c>
      <c r="H278" s="195" t="e">
        <f t="shared" si="88"/>
        <v>#DIV/0!</v>
      </c>
      <c r="I278" s="126">
        <f t="shared" si="80"/>
        <v>0</v>
      </c>
      <c r="J278" s="9">
        <f t="shared" si="75"/>
        <v>173.47362355200062</v>
      </c>
      <c r="K278" s="9">
        <f t="shared" si="89"/>
        <v>15.71134737597405</v>
      </c>
      <c r="L278" s="12">
        <f t="shared" si="76"/>
        <v>1.3420760821857252</v>
      </c>
      <c r="M278" s="10">
        <f t="shared" si="77"/>
        <v>1.3420760821857254</v>
      </c>
      <c r="N278" s="10">
        <f>IF(B278&gt;SUM(D$9:F$9),$B$5,IF(B278&lt;D$9,IF(Control!I$14=1,E278,O278),IF(Control!K$14=1,E278,O278)))</f>
        <v>0.10790000000000032</v>
      </c>
      <c r="O278" s="210">
        <f t="shared" si="81"/>
        <v>0.11078280243540573</v>
      </c>
      <c r="P278" s="210">
        <f t="shared" si="82"/>
        <v>1.2731375625292889</v>
      </c>
      <c r="Q278" s="210">
        <f t="shared" si="83"/>
        <v>0</v>
      </c>
      <c r="R278" s="210">
        <f t="shared" si="84"/>
        <v>6.365687812646445E-2</v>
      </c>
      <c r="S278">
        <f t="shared" si="85"/>
        <v>4.7127664571298189E-2</v>
      </c>
      <c r="T278" s="12">
        <f t="shared" si="86"/>
        <v>173.47362355200062</v>
      </c>
    </row>
    <row r="279" spans="1:20">
      <c r="A279" s="1">
        <v>263</v>
      </c>
      <c r="B279" s="10">
        <f t="shared" si="87"/>
        <v>15.780000000000042</v>
      </c>
      <c r="C279" s="10">
        <f t="shared" si="72"/>
        <v>8.7185747424000315</v>
      </c>
      <c r="D279" s="10">
        <f t="shared" si="78"/>
        <v>1.330951391738596</v>
      </c>
      <c r="E279" s="10">
        <f t="shared" si="73"/>
        <v>0.10835000000000032</v>
      </c>
      <c r="F279" s="10">
        <f t="shared" si="74"/>
        <v>6.6547569586929797E-2</v>
      </c>
      <c r="G279" s="195" t="e">
        <f t="shared" si="79"/>
        <v>#DIV/0!</v>
      </c>
      <c r="H279" s="195" t="e">
        <f t="shared" si="88"/>
        <v>#DIV/0!</v>
      </c>
      <c r="I279" s="126">
        <f t="shared" si="80"/>
        <v>0</v>
      </c>
      <c r="J279" s="9">
        <f t="shared" si="75"/>
        <v>174.37149484800062</v>
      </c>
      <c r="K279" s="9">
        <f t="shared" si="89"/>
        <v>15.771597955536185</v>
      </c>
      <c r="L279" s="12">
        <f t="shared" si="76"/>
        <v>1.330951391738596</v>
      </c>
      <c r="M279" s="10">
        <f t="shared" si="77"/>
        <v>1.330951391738596</v>
      </c>
      <c r="N279" s="10">
        <f>IF(B279&gt;SUM(D$9:F$9),$B$5,IF(B279&lt;D$9,IF(Control!I$14=1,E279,O279),IF(Control!K$14=1,E279,O279)))</f>
        <v>0.10835000000000032</v>
      </c>
      <c r="O279" s="210">
        <f t="shared" si="81"/>
        <v>0.11143582753928302</v>
      </c>
      <c r="P279" s="210">
        <f t="shared" si="82"/>
        <v>1.2582598559477771</v>
      </c>
      <c r="Q279" s="210">
        <f t="shared" si="83"/>
        <v>0</v>
      </c>
      <c r="R279" s="210">
        <f t="shared" si="84"/>
        <v>6.2912992797388864E-2</v>
      </c>
      <c r="S279">
        <f t="shared" si="85"/>
        <v>4.7684903651961333E-2</v>
      </c>
      <c r="T279" s="12">
        <f t="shared" si="86"/>
        <v>174.37149484800062</v>
      </c>
    </row>
    <row r="280" spans="1:20">
      <c r="A280" s="1">
        <v>264</v>
      </c>
      <c r="B280" s="10">
        <f t="shared" si="87"/>
        <v>15.840000000000042</v>
      </c>
      <c r="C280" s="10">
        <f t="shared" si="72"/>
        <v>8.7638427648000317</v>
      </c>
      <c r="D280" s="10">
        <f t="shared" si="78"/>
        <v>1.3199644517733489</v>
      </c>
      <c r="E280" s="10">
        <f t="shared" si="73"/>
        <v>0.10880000000000031</v>
      </c>
      <c r="F280" s="10">
        <f t="shared" si="74"/>
        <v>6.5998222588667443E-2</v>
      </c>
      <c r="G280" s="195" t="e">
        <f t="shared" si="79"/>
        <v>#DIV/0!</v>
      </c>
      <c r="H280" s="195" t="e">
        <f t="shared" si="88"/>
        <v>#DIV/0!</v>
      </c>
      <c r="I280" s="126">
        <f t="shared" si="80"/>
        <v>0</v>
      </c>
      <c r="J280" s="9">
        <f t="shared" si="75"/>
        <v>175.27685529600063</v>
      </c>
      <c r="K280" s="9">
        <f t="shared" si="89"/>
        <v>15.83184749295072</v>
      </c>
      <c r="L280" s="12">
        <f t="shared" si="76"/>
        <v>1.3199644517733489</v>
      </c>
      <c r="M280" s="10">
        <f t="shared" si="77"/>
        <v>1.3199644517733489</v>
      </c>
      <c r="N280" s="10">
        <f>IF(B280&gt;SUM(D$9:F$9),$B$5,IF(B280&lt;D$9,IF(Control!I$14=1,E280,O280),IF(Control!K$14=1,E280,O280)))</f>
        <v>0.10880000000000031</v>
      </c>
      <c r="O280" s="210">
        <f t="shared" si="81"/>
        <v>0.11208003406021459</v>
      </c>
      <c r="P280" s="210">
        <f t="shared" si="82"/>
        <v>1.24383713180962</v>
      </c>
      <c r="Q280" s="210">
        <f t="shared" si="83"/>
        <v>0</v>
      </c>
      <c r="R280" s="210">
        <f t="shared" si="84"/>
        <v>6.2191856590481001E-2</v>
      </c>
      <c r="S280">
        <f t="shared" si="85"/>
        <v>4.8237826694165625E-2</v>
      </c>
      <c r="T280" s="12">
        <f t="shared" si="86"/>
        <v>175.27685529600063</v>
      </c>
    </row>
    <row r="281" spans="1:20">
      <c r="A281" s="1">
        <v>265</v>
      </c>
      <c r="B281" s="10">
        <f t="shared" si="87"/>
        <v>15.900000000000043</v>
      </c>
      <c r="C281" s="10">
        <f t="shared" si="72"/>
        <v>8.8094868000000321</v>
      </c>
      <c r="D281" s="10">
        <f t="shared" si="78"/>
        <v>1.309112997397476</v>
      </c>
      <c r="E281" s="10">
        <f t="shared" si="73"/>
        <v>0.10925000000000031</v>
      </c>
      <c r="F281" s="10">
        <f t="shared" si="74"/>
        <v>6.5455649869873803E-2</v>
      </c>
      <c r="G281" s="195" t="e">
        <f t="shared" si="79"/>
        <v>#DIV/0!</v>
      </c>
      <c r="H281" s="195" t="e">
        <f t="shared" si="88"/>
        <v>#DIV/0!</v>
      </c>
      <c r="I281" s="126">
        <f t="shared" si="80"/>
        <v>0</v>
      </c>
      <c r="J281" s="9">
        <f t="shared" si="75"/>
        <v>176.18973600000064</v>
      </c>
      <c r="K281" s="9">
        <f t="shared" si="89"/>
        <v>15.892095996850212</v>
      </c>
      <c r="L281" s="12">
        <f t="shared" si="76"/>
        <v>1.3091129973974758</v>
      </c>
      <c r="M281" s="10">
        <f t="shared" si="77"/>
        <v>1.309112997397476</v>
      </c>
      <c r="N281" s="10">
        <f>IF(B281&gt;SUM(D$9:F$9),$B$5,IF(B281&lt;D$9,IF(Control!I$14=1,E281,O281),IF(Control!K$14=1,E281,O281)))</f>
        <v>0.10925000000000031</v>
      </c>
      <c r="O281" s="210">
        <f t="shared" si="81"/>
        <v>0.11271478624414026</v>
      </c>
      <c r="P281" s="210">
        <f t="shared" si="82"/>
        <v>1.2298672658912044</v>
      </c>
      <c r="Q281" s="210">
        <f t="shared" si="83"/>
        <v>0</v>
      </c>
      <c r="R281" s="210">
        <f t="shared" si="84"/>
        <v>6.1493363294560226E-2</v>
      </c>
      <c r="S281">
        <f t="shared" si="85"/>
        <v>4.8785752466159363E-2</v>
      </c>
      <c r="T281" s="12">
        <f t="shared" si="86"/>
        <v>176.18973600000064</v>
      </c>
    </row>
    <row r="282" spans="1:20">
      <c r="A282" s="1">
        <v>266</v>
      </c>
      <c r="B282" s="10">
        <f t="shared" si="87"/>
        <v>15.960000000000043</v>
      </c>
      <c r="C282" s="10">
        <f t="shared" si="72"/>
        <v>8.8555084032000337</v>
      </c>
      <c r="D282" s="10">
        <f t="shared" si="78"/>
        <v>1.2983948100770317</v>
      </c>
      <c r="E282" s="10">
        <f t="shared" si="73"/>
        <v>0.10970000000000033</v>
      </c>
      <c r="F282" s="10">
        <f t="shared" si="74"/>
        <v>6.4919740503851589E-2</v>
      </c>
      <c r="G282" s="195" t="e">
        <f t="shared" si="79"/>
        <v>#DIV/0!</v>
      </c>
      <c r="H282" s="195" t="e">
        <f t="shared" si="88"/>
        <v>#DIV/0!</v>
      </c>
      <c r="I282" s="126">
        <f t="shared" si="80"/>
        <v>0</v>
      </c>
      <c r="J282" s="9">
        <f t="shared" si="75"/>
        <v>177.11016806400067</v>
      </c>
      <c r="K282" s="9">
        <f t="shared" si="89"/>
        <v>15.952343475760404</v>
      </c>
      <c r="L282" s="12">
        <f t="shared" si="76"/>
        <v>1.2983948100770317</v>
      </c>
      <c r="M282" s="10">
        <f t="shared" si="77"/>
        <v>1.2983948100770317</v>
      </c>
      <c r="N282" s="10">
        <f>IF(B282&gt;SUM(D$9:F$9),$B$5,IF(B282&lt;D$9,IF(Control!I$14=1,E282,O282),IF(Control!K$14=1,E282,O282)))</f>
        <v>0.10970000000000033</v>
      </c>
      <c r="O282" s="210">
        <f t="shared" si="81"/>
        <v>0.11333945766728905</v>
      </c>
      <c r="P282" s="210">
        <f t="shared" si="82"/>
        <v>1.216347776614366</v>
      </c>
      <c r="Q282" s="210">
        <f t="shared" si="83"/>
        <v>0</v>
      </c>
      <c r="R282" s="210">
        <f t="shared" si="84"/>
        <v>6.08173888307183E-2</v>
      </c>
      <c r="S282">
        <f t="shared" si="85"/>
        <v>4.9327997430969342E-2</v>
      </c>
      <c r="T282" s="12">
        <f t="shared" si="86"/>
        <v>177.11016806400067</v>
      </c>
    </row>
    <row r="283" spans="1:20">
      <c r="A283" s="1">
        <v>267</v>
      </c>
      <c r="B283" s="10">
        <f t="shared" si="87"/>
        <v>16.020000000000042</v>
      </c>
      <c r="C283" s="10">
        <f t="shared" ref="C283:C316" si="90">J283*$H$1</f>
        <v>8.9019091296000337</v>
      </c>
      <c r="D283" s="10">
        <f t="shared" si="78"/>
        <v>1.28780771650262</v>
      </c>
      <c r="E283" s="10">
        <f t="shared" si="73"/>
        <v>0.11015000000000032</v>
      </c>
      <c r="F283" s="10">
        <f t="shared" si="74"/>
        <v>6.4390385825131E-2</v>
      </c>
      <c r="G283" s="195" t="e">
        <f t="shared" si="79"/>
        <v>#DIV/0!</v>
      </c>
      <c r="H283" s="195" t="e">
        <f t="shared" si="88"/>
        <v>#DIV/0!</v>
      </c>
      <c r="I283" s="126">
        <f t="shared" si="80"/>
        <v>0</v>
      </c>
      <c r="J283" s="9">
        <f t="shared" si="75"/>
        <v>178.03818259200065</v>
      </c>
      <c r="K283" s="9">
        <f t="shared" si="89"/>
        <v>16.012589938101968</v>
      </c>
      <c r="L283" s="12">
        <f t="shared" si="76"/>
        <v>1.28780771650262</v>
      </c>
      <c r="M283" s="10">
        <f t="shared" si="77"/>
        <v>1.28780771650262</v>
      </c>
      <c r="N283" s="10">
        <f>IF(B283&gt;SUM(D$9:F$9),$B$5,IF(B283&lt;D$9,IF(Control!I$14=1,E283,O283),IF(Control!K$14=1,E283,O283)))</f>
        <v>0.11015000000000032</v>
      </c>
      <c r="O283" s="210">
        <f t="shared" si="81"/>
        <v>0.11395343185438379</v>
      </c>
      <c r="P283" s="210">
        <f t="shared" si="82"/>
        <v>1.2032758707991704</v>
      </c>
      <c r="Q283" s="210">
        <f t="shared" si="83"/>
        <v>0</v>
      </c>
      <c r="R283" s="210">
        <f t="shared" si="84"/>
        <v>6.0163793539958522E-2</v>
      </c>
      <c r="S283">
        <f t="shared" si="85"/>
        <v>4.9863876984543025E-2</v>
      </c>
      <c r="T283" s="12">
        <f t="shared" si="86"/>
        <v>178.03818259200065</v>
      </c>
    </row>
    <row r="284" spans="1:20">
      <c r="A284" s="1">
        <v>268</v>
      </c>
      <c r="B284" s="10">
        <f t="shared" si="87"/>
        <v>16.080000000000041</v>
      </c>
      <c r="C284" s="10">
        <f t="shared" si="90"/>
        <v>8.9486905344000345</v>
      </c>
      <c r="D284" s="10">
        <f t="shared" si="78"/>
        <v>1.2773495874876075</v>
      </c>
      <c r="E284" s="10">
        <f t="shared" si="73"/>
        <v>0.11060000000000032</v>
      </c>
      <c r="F284" s="10">
        <f t="shared" si="74"/>
        <v>6.3867479374380379E-2</v>
      </c>
      <c r="G284" s="195" t="e">
        <f t="shared" si="79"/>
        <v>#DIV/0!</v>
      </c>
      <c r="H284" s="195" t="e">
        <f t="shared" si="88"/>
        <v>#DIV/0!</v>
      </c>
      <c r="I284" s="126">
        <f t="shared" si="80"/>
        <v>0</v>
      </c>
      <c r="J284" s="9">
        <f t="shared" si="75"/>
        <v>178.97381068800067</v>
      </c>
      <c r="K284" s="9">
        <f t="shared" si="89"/>
        <v>16.072835392192243</v>
      </c>
      <c r="L284" s="12">
        <f t="shared" si="76"/>
        <v>1.2773495874876073</v>
      </c>
      <c r="M284" s="10">
        <f t="shared" si="77"/>
        <v>1.2773495874876075</v>
      </c>
      <c r="N284" s="10">
        <f>IF(B284&gt;SUM(D$9:F$9),$B$5,IF(B284&lt;D$9,IF(Control!I$14=1,E284,O284),IF(Control!K$14=1,E284,O284)))</f>
        <v>0.11060000000000032</v>
      </c>
      <c r="O284" s="210">
        <f t="shared" si="81"/>
        <v>0.11455610288702783</v>
      </c>
      <c r="P284" s="210">
        <f t="shared" si="82"/>
        <v>1.1906484867318781</v>
      </c>
      <c r="Q284" s="210">
        <f t="shared" si="83"/>
        <v>0</v>
      </c>
      <c r="R284" s="210">
        <f t="shared" si="84"/>
        <v>5.9532424336593906E-2</v>
      </c>
      <c r="S284">
        <f t="shared" si="85"/>
        <v>5.0392706721266015E-2</v>
      </c>
      <c r="T284" s="12">
        <f t="shared" si="86"/>
        <v>178.97381068800067</v>
      </c>
    </row>
    <row r="285" spans="1:20">
      <c r="A285" s="1">
        <v>269</v>
      </c>
      <c r="B285" s="10">
        <f t="shared" si="87"/>
        <v>16.14000000000004</v>
      </c>
      <c r="C285" s="10">
        <f t="shared" si="90"/>
        <v>8.9958541728000334</v>
      </c>
      <c r="D285" s="10">
        <f t="shared" si="78"/>
        <v>1.2670183368975334</v>
      </c>
      <c r="E285" s="10">
        <f t="shared" si="73"/>
        <v>0.1110500000000003</v>
      </c>
      <c r="F285" s="10">
        <f t="shared" si="74"/>
        <v>6.3350916844876676E-2</v>
      </c>
      <c r="G285" s="195" t="e">
        <f t="shared" si="79"/>
        <v>#DIV/0!</v>
      </c>
      <c r="H285" s="195" t="e">
        <f t="shared" si="88"/>
        <v>#DIV/0!</v>
      </c>
      <c r="I285" s="126">
        <f t="shared" si="80"/>
        <v>0</v>
      </c>
      <c r="J285" s="9">
        <f t="shared" si="75"/>
        <v>179.91708345600065</v>
      </c>
      <c r="K285" s="9">
        <f t="shared" si="89"/>
        <v>16.133079846246897</v>
      </c>
      <c r="L285" s="12">
        <f t="shared" si="76"/>
        <v>1.2670183368975332</v>
      </c>
      <c r="M285" s="10">
        <f t="shared" si="77"/>
        <v>1.2670183368975341</v>
      </c>
      <c r="N285" s="10">
        <f>IF(B285&gt;SUM(D$9:F$9),$B$5,IF(B285&lt;D$9,IF(Control!I$14=1,E285,O285),IF(Control!K$14=1,E285,O285)))</f>
        <v>0.1110500000000003</v>
      </c>
      <c r="O285" s="210">
        <f t="shared" si="81"/>
        <v>0.11514687600167334</v>
      </c>
      <c r="P285" s="210">
        <f t="shared" si="82"/>
        <v>1.1784623346169805</v>
      </c>
      <c r="Q285" s="210">
        <f t="shared" si="83"/>
        <v>0</v>
      </c>
      <c r="R285" s="210">
        <f t="shared" si="84"/>
        <v>5.8923116730849025E-2</v>
      </c>
      <c r="S285">
        <f t="shared" si="85"/>
        <v>5.0913803723306693E-2</v>
      </c>
      <c r="T285" s="12">
        <f t="shared" si="86"/>
        <v>179.91708345600065</v>
      </c>
    </row>
    <row r="286" spans="1:20">
      <c r="A286" s="1">
        <v>270</v>
      </c>
      <c r="B286" s="10">
        <f t="shared" si="87"/>
        <v>16.200000000000038</v>
      </c>
      <c r="C286" s="10">
        <f t="shared" si="90"/>
        <v>9.043401600000033</v>
      </c>
      <c r="D286" s="10">
        <f t="shared" si="78"/>
        <v>1.2568119206096979</v>
      </c>
      <c r="E286" s="10">
        <f t="shared" si="73"/>
        <v>0.11150000000000029</v>
      </c>
      <c r="F286" s="10">
        <f t="shared" si="74"/>
        <v>6.2840596030484905E-2</v>
      </c>
      <c r="G286" s="195" t="e">
        <f t="shared" si="79"/>
        <v>#DIV/0!</v>
      </c>
      <c r="H286" s="195" t="e">
        <f t="shared" si="88"/>
        <v>#DIV/0!</v>
      </c>
      <c r="I286" s="126">
        <f t="shared" si="80"/>
        <v>0</v>
      </c>
      <c r="J286" s="9">
        <f t="shared" si="75"/>
        <v>180.86803200000065</v>
      </c>
      <c r="K286" s="9">
        <f t="shared" si="89"/>
        <v>16.193323308381597</v>
      </c>
      <c r="L286" s="12">
        <f t="shared" si="76"/>
        <v>1.2568119206096975</v>
      </c>
      <c r="M286" s="10">
        <f t="shared" si="77"/>
        <v>1.2568119206096979</v>
      </c>
      <c r="N286" s="10">
        <f>IF(B286&gt;SUM(D$9:F$9),$B$5,IF(B286&lt;D$9,IF(Control!I$14=1,E286,O286),IF(Control!K$14=1,E286,O286)))</f>
        <v>0.11150000000000029</v>
      </c>
      <c r="O286" s="210">
        <f t="shared" si="81"/>
        <v>0.11572516817658102</v>
      </c>
      <c r="P286" s="210">
        <f t="shared" si="82"/>
        <v>1.1667139344920583</v>
      </c>
      <c r="Q286" s="210">
        <f t="shared" si="83"/>
        <v>0</v>
      </c>
      <c r="R286" s="210">
        <f t="shared" si="84"/>
        <v>5.8335696724602919E-2</v>
      </c>
      <c r="S286">
        <f t="shared" si="85"/>
        <v>5.1426487870071064E-2</v>
      </c>
      <c r="T286" s="12">
        <f t="shared" si="86"/>
        <v>180.86803200000065</v>
      </c>
    </row>
    <row r="287" spans="1:20">
      <c r="A287" s="1">
        <v>271</v>
      </c>
      <c r="B287" s="10">
        <f t="shared" si="87"/>
        <v>16.260000000000037</v>
      </c>
      <c r="C287" s="10">
        <f t="shared" si="90"/>
        <v>9.0913343712000323</v>
      </c>
      <c r="D287" s="10">
        <f t="shared" si="78"/>
        <v>1.2467283355019694</v>
      </c>
      <c r="E287" s="10">
        <f t="shared" si="73"/>
        <v>0.11195000000000029</v>
      </c>
      <c r="F287" s="10">
        <f t="shared" si="74"/>
        <v>6.233641677509847E-2</v>
      </c>
      <c r="G287" s="195" t="e">
        <f t="shared" si="79"/>
        <v>#DIV/0!</v>
      </c>
      <c r="H287" s="195" t="e">
        <f t="shared" si="88"/>
        <v>#DIV/0!</v>
      </c>
      <c r="I287" s="126">
        <f t="shared" si="80"/>
        <v>0</v>
      </c>
      <c r="J287" s="9">
        <f t="shared" si="75"/>
        <v>181.82668742400062</v>
      </c>
      <c r="K287" s="9">
        <f t="shared" si="89"/>
        <v>16.253565786613613</v>
      </c>
      <c r="L287" s="12">
        <f t="shared" si="76"/>
        <v>1.2467283355019692</v>
      </c>
      <c r="M287" s="10">
        <f t="shared" si="77"/>
        <v>1.2467283355019694</v>
      </c>
      <c r="N287" s="10">
        <f>IF(B287&gt;SUM(D$9:F$9),$B$5,IF(B287&lt;D$9,IF(Control!I$14=1,E287,O287),IF(Control!K$14=1,E287,O287)))</f>
        <v>0.11195000000000029</v>
      </c>
      <c r="O287" s="210">
        <f t="shared" si="81"/>
        <v>0.11629040870719232</v>
      </c>
      <c r="P287" s="210">
        <f t="shared" si="82"/>
        <v>1.1553996516920715</v>
      </c>
      <c r="Q287" s="210">
        <f t="shared" si="83"/>
        <v>0</v>
      </c>
      <c r="R287" s="210">
        <f t="shared" si="84"/>
        <v>5.7769982584603578E-2</v>
      </c>
      <c r="S287">
        <f t="shared" si="85"/>
        <v>5.1930083163976473E-2</v>
      </c>
      <c r="T287" s="12">
        <f t="shared" si="86"/>
        <v>181.82668742400062</v>
      </c>
    </row>
    <row r="288" spans="1:20">
      <c r="A288" s="1">
        <v>272</v>
      </c>
      <c r="B288" s="10">
        <f t="shared" si="87"/>
        <v>16.320000000000036</v>
      </c>
      <c r="C288" s="10">
        <f t="shared" si="90"/>
        <v>9.1396540416000303</v>
      </c>
      <c r="D288" s="10">
        <f t="shared" si="78"/>
        <v>1.2367656184698717</v>
      </c>
      <c r="E288" s="10">
        <f t="shared" si="73"/>
        <v>0.11240000000000026</v>
      </c>
      <c r="F288" s="10">
        <f t="shared" si="74"/>
        <v>6.1838280923493583E-2</v>
      </c>
      <c r="G288" s="195" t="e">
        <f t="shared" si="79"/>
        <v>#DIV/0!</v>
      </c>
      <c r="H288" s="195" t="e">
        <f t="shared" si="88"/>
        <v>#DIV/0!</v>
      </c>
      <c r="I288" s="126">
        <f t="shared" si="80"/>
        <v>0</v>
      </c>
      <c r="J288" s="9">
        <f t="shared" si="75"/>
        <v>182.79308083200058</v>
      </c>
      <c r="K288" s="9">
        <f t="shared" si="89"/>
        <v>16.313807288863405</v>
      </c>
      <c r="L288" s="12">
        <f t="shared" si="76"/>
        <v>1.2367656184698717</v>
      </c>
      <c r="M288" s="10">
        <f t="shared" si="77"/>
        <v>1.2367656184698717</v>
      </c>
      <c r="N288" s="10">
        <f>IF(B288&gt;SUM(D$9:F$9),$B$5,IF(B288&lt;D$9,IF(Control!I$14=1,E288,O288),IF(Control!K$14=1,E288,O288)))</f>
        <v>0.11240000000000026</v>
      </c>
      <c r="O288" s="210">
        <f t="shared" si="81"/>
        <v>0.11684203976934585</v>
      </c>
      <c r="P288" s="210">
        <f t="shared" si="82"/>
        <v>1.1445157299557667</v>
      </c>
      <c r="Q288" s="210">
        <f t="shared" si="83"/>
        <v>0</v>
      </c>
      <c r="R288" s="210">
        <f t="shared" si="84"/>
        <v>5.7225786497788339E-2</v>
      </c>
      <c r="S288">
        <f t="shared" si="85"/>
        <v>5.242391906865064E-2</v>
      </c>
      <c r="T288" s="12">
        <f t="shared" si="86"/>
        <v>182.79308083200058</v>
      </c>
    </row>
    <row r="289" spans="1:20">
      <c r="A289" s="1">
        <v>273</v>
      </c>
      <c r="B289" s="10">
        <f t="shared" si="87"/>
        <v>16.380000000000035</v>
      </c>
      <c r="C289" s="10">
        <f t="shared" si="90"/>
        <v>9.1883621664000295</v>
      </c>
      <c r="D289" s="10">
        <f t="shared" si="78"/>
        <v>1.2269218454710529</v>
      </c>
      <c r="E289" s="10">
        <f t="shared" si="73"/>
        <v>0.11285000000000026</v>
      </c>
      <c r="F289" s="10">
        <f t="shared" si="74"/>
        <v>6.1346092273552644E-2</v>
      </c>
      <c r="G289" s="195" t="e">
        <f t="shared" si="79"/>
        <v>#DIV/0!</v>
      </c>
      <c r="H289" s="195" t="e">
        <f t="shared" si="88"/>
        <v>#DIV/0!</v>
      </c>
      <c r="I289" s="126">
        <f t="shared" si="80"/>
        <v>0</v>
      </c>
      <c r="J289" s="9">
        <f t="shared" si="75"/>
        <v>183.76724332800057</v>
      </c>
      <c r="K289" s="9">
        <f t="shared" si="89"/>
        <v>16.374047822956182</v>
      </c>
      <c r="L289" s="12">
        <f t="shared" si="76"/>
        <v>1.2269218454710527</v>
      </c>
      <c r="M289" s="10">
        <f t="shared" si="77"/>
        <v>1.2269218454710529</v>
      </c>
      <c r="N289" s="10">
        <f>IF(B289&gt;SUM(D$9:F$9),$B$5,IF(B289&lt;D$9,IF(Control!I$14=1,E289,O289),IF(Control!K$14=1,E289,O289)))</f>
        <v>0.11285000000000026</v>
      </c>
      <c r="O289" s="210">
        <f t="shared" si="81"/>
        <v>0.11737951696978248</v>
      </c>
      <c r="P289" s="210">
        <f t="shared" si="82"/>
        <v>1.1340583222713119</v>
      </c>
      <c r="Q289" s="210">
        <f t="shared" si="83"/>
        <v>0</v>
      </c>
      <c r="R289" s="210">
        <f t="shared" si="84"/>
        <v>5.6702916113565593E-2</v>
      </c>
      <c r="S289">
        <f t="shared" si="85"/>
        <v>5.2907331855587172E-2</v>
      </c>
      <c r="T289" s="12">
        <f t="shared" si="86"/>
        <v>183.76724332800057</v>
      </c>
    </row>
    <row r="290" spans="1:20">
      <c r="A290" s="1">
        <v>274</v>
      </c>
      <c r="B290" s="10">
        <f t="shared" si="87"/>
        <v>16.440000000000033</v>
      </c>
      <c r="C290" s="10">
        <f t="shared" si="90"/>
        <v>9.2374603008000289</v>
      </c>
      <c r="D290" s="10">
        <f t="shared" si="78"/>
        <v>1.2171951305962683</v>
      </c>
      <c r="E290" s="10">
        <f t="shared" si="73"/>
        <v>0.11330000000000025</v>
      </c>
      <c r="F290" s="10">
        <f t="shared" si="74"/>
        <v>6.0859756529813416E-2</v>
      </c>
      <c r="G290" s="195" t="e">
        <f t="shared" si="79"/>
        <v>#DIV/0!</v>
      </c>
      <c r="H290" s="195" t="e">
        <f t="shared" si="88"/>
        <v>#DIV/0!</v>
      </c>
      <c r="I290" s="126">
        <f t="shared" si="80"/>
        <v>0</v>
      </c>
      <c r="J290" s="9">
        <f t="shared" si="75"/>
        <v>184.74920601600056</v>
      </c>
      <c r="K290" s="9">
        <f t="shared" si="89"/>
        <v>16.434287396623414</v>
      </c>
      <c r="L290" s="12">
        <f t="shared" si="76"/>
        <v>1.2171951305962683</v>
      </c>
      <c r="M290" s="10">
        <f t="shared" si="77"/>
        <v>1.2171951305962683</v>
      </c>
      <c r="N290" s="10">
        <f>IF(B290&gt;SUM(D$9:F$9),$B$5,IF(B290&lt;D$9,IF(Control!I$14=1,E290,O290),IF(Control!K$14=1,E290,O290)))</f>
        <v>0.11330000000000025</v>
      </c>
      <c r="O290" s="210">
        <f t="shared" si="81"/>
        <v>0.11790230988339578</v>
      </c>
      <c r="P290" s="210">
        <f t="shared" si="82"/>
        <v>1.124023519561292</v>
      </c>
      <c r="Q290" s="210">
        <f t="shared" si="83"/>
        <v>0</v>
      </c>
      <c r="R290" s="210">
        <f t="shared" si="84"/>
        <v>5.6201175978064601E-2</v>
      </c>
      <c r="S290">
        <f t="shared" si="85"/>
        <v>5.3379665955225572E-2</v>
      </c>
      <c r="T290" s="12">
        <f t="shared" si="86"/>
        <v>184.74920601600056</v>
      </c>
    </row>
    <row r="291" spans="1:20">
      <c r="A291" s="1">
        <v>275</v>
      </c>
      <c r="B291" s="10">
        <f t="shared" si="87"/>
        <v>16.500000000000032</v>
      </c>
      <c r="C291" s="10">
        <f t="shared" si="90"/>
        <v>9.2869500000000276</v>
      </c>
      <c r="D291" s="10">
        <f t="shared" si="78"/>
        <v>1.2075836251660377</v>
      </c>
      <c r="E291" s="10">
        <f t="shared" si="73"/>
        <v>0.11375000000000024</v>
      </c>
      <c r="F291" s="10">
        <f t="shared" si="74"/>
        <v>6.0379181258301884E-2</v>
      </c>
      <c r="G291" s="195" t="e">
        <f t="shared" si="79"/>
        <v>#DIV/0!</v>
      </c>
      <c r="H291" s="195" t="e">
        <f t="shared" si="88"/>
        <v>#DIV/0!</v>
      </c>
      <c r="I291" s="126">
        <f t="shared" si="80"/>
        <v>0</v>
      </c>
      <c r="J291" s="9">
        <f t="shared" si="75"/>
        <v>185.73900000000054</v>
      </c>
      <c r="K291" s="9">
        <f t="shared" si="89"/>
        <v>16.494526017504327</v>
      </c>
      <c r="L291" s="12">
        <f t="shared" si="76"/>
        <v>1.2075836251660375</v>
      </c>
      <c r="M291" s="10">
        <f t="shared" si="77"/>
        <v>1.2075836251660377</v>
      </c>
      <c r="N291" s="10">
        <f>IF(B291&gt;SUM(D$9:F$9),$B$5,IF(B291&lt;D$9,IF(Control!I$14=1,E291,O291),IF(Control!K$14=1,E291,O291)))</f>
        <v>0.11375000000000024</v>
      </c>
      <c r="O291" s="210">
        <f t="shared" si="81"/>
        <v>0.11840990257669759</v>
      </c>
      <c r="P291" s="210">
        <f t="shared" si="82"/>
        <v>1.1144073773089587</v>
      </c>
      <c r="Q291" s="210">
        <f t="shared" si="83"/>
        <v>0</v>
      </c>
      <c r="R291" s="210">
        <f t="shared" si="84"/>
        <v>5.5720368865447935E-2</v>
      </c>
      <c r="S291">
        <f t="shared" si="85"/>
        <v>5.3840275308375228E-2</v>
      </c>
      <c r="T291" s="12">
        <f t="shared" si="86"/>
        <v>185.73900000000054</v>
      </c>
    </row>
    <row r="292" spans="1:20">
      <c r="A292" s="1">
        <v>276</v>
      </c>
      <c r="B292" s="10">
        <f t="shared" si="87"/>
        <v>16.560000000000031</v>
      </c>
      <c r="C292" s="10">
        <f t="shared" si="90"/>
        <v>9.3368328192000263</v>
      </c>
      <c r="D292" s="10">
        <f t="shared" si="78"/>
        <v>1.1980855168521702</v>
      </c>
      <c r="E292" s="10">
        <f t="shared" si="73"/>
        <v>0.11420000000000023</v>
      </c>
      <c r="F292" s="10">
        <f t="shared" si="74"/>
        <v>5.9904275842608518E-2</v>
      </c>
      <c r="G292" s="195" t="e">
        <f t="shared" si="79"/>
        <v>#DIV/0!</v>
      </c>
      <c r="H292" s="195" t="e">
        <f t="shared" si="88"/>
        <v>#DIV/0!</v>
      </c>
      <c r="I292" s="126">
        <f t="shared" si="80"/>
        <v>0</v>
      </c>
      <c r="J292" s="9">
        <f t="shared" si="75"/>
        <v>186.73665638400053</v>
      </c>
      <c r="K292" s="9">
        <f t="shared" si="89"/>
        <v>16.554763693147365</v>
      </c>
      <c r="L292" s="12">
        <f t="shared" si="76"/>
        <v>1.19808551685217</v>
      </c>
      <c r="M292" s="10">
        <f t="shared" si="77"/>
        <v>1.1980855168521702</v>
      </c>
      <c r="N292" s="10">
        <f>IF(B292&gt;SUM(D$9:F$9),$B$5,IF(B292&lt;D$9,IF(Control!I$14=1,E292,O292),IF(Control!K$14=1,E292,O292)))</f>
        <v>0.11420000000000023</v>
      </c>
      <c r="O292" s="210">
        <f t="shared" si="81"/>
        <v>0.11890179411698201</v>
      </c>
      <c r="P292" s="210">
        <f t="shared" si="82"/>
        <v>1.1052059402282846</v>
      </c>
      <c r="Q292" s="210">
        <f t="shared" si="83"/>
        <v>0</v>
      </c>
      <c r="R292" s="210">
        <f t="shared" si="84"/>
        <v>5.5260297011414231E-2</v>
      </c>
      <c r="S292">
        <f t="shared" si="85"/>
        <v>5.4288524713869607E-2</v>
      </c>
      <c r="T292" s="12">
        <f t="shared" si="86"/>
        <v>186.73665638400053</v>
      </c>
    </row>
    <row r="293" spans="1:20">
      <c r="A293" s="1">
        <v>277</v>
      </c>
      <c r="B293" s="10">
        <f t="shared" si="87"/>
        <v>16.620000000000029</v>
      </c>
      <c r="C293" s="10">
        <f t="shared" si="90"/>
        <v>9.3871103136000276</v>
      </c>
      <c r="D293" s="10">
        <f t="shared" si="78"/>
        <v>1.188699028823379</v>
      </c>
      <c r="E293" s="10">
        <f t="shared" si="73"/>
        <v>0.11465000000000024</v>
      </c>
      <c r="F293" s="10">
        <f t="shared" si="74"/>
        <v>5.9434951441168948E-2</v>
      </c>
      <c r="G293" s="195" t="e">
        <f t="shared" si="79"/>
        <v>#DIV/0!</v>
      </c>
      <c r="H293" s="195" t="e">
        <f t="shared" si="88"/>
        <v>#DIV/0!</v>
      </c>
      <c r="I293" s="126">
        <f t="shared" si="80"/>
        <v>0</v>
      </c>
      <c r="J293" s="9">
        <f t="shared" si="75"/>
        <v>187.74220627200054</v>
      </c>
      <c r="K293" s="9">
        <f t="shared" si="89"/>
        <v>16.615000431011623</v>
      </c>
      <c r="L293" s="12">
        <f t="shared" si="76"/>
        <v>1.1886990288233787</v>
      </c>
      <c r="M293" s="10">
        <f t="shared" si="77"/>
        <v>1.188699028823379</v>
      </c>
      <c r="N293" s="10">
        <f>IF(B293&gt;SUM(D$9:F$9),$B$5,IF(B293&lt;D$9,IF(Control!I$14=1,E293,O293),IF(Control!K$14=1,E293,O293)))</f>
        <v>0.11465000000000024</v>
      </c>
      <c r="O293" s="210">
        <f t="shared" si="81"/>
        <v>0.11937749906668557</v>
      </c>
      <c r="P293" s="210">
        <f t="shared" si="82"/>
        <v>1.0964152650800825</v>
      </c>
      <c r="Q293" s="210">
        <f t="shared" si="83"/>
        <v>0</v>
      </c>
      <c r="R293" s="210">
        <f t="shared" si="84"/>
        <v>5.4820763254004125E-2</v>
      </c>
      <c r="S293">
        <f t="shared" si="85"/>
        <v>5.4723791168318242E-2</v>
      </c>
      <c r="T293" s="12">
        <f t="shared" si="86"/>
        <v>187.74220627200054</v>
      </c>
    </row>
    <row r="294" spans="1:20">
      <c r="A294" s="1">
        <v>278</v>
      </c>
      <c r="B294" s="10">
        <f t="shared" si="87"/>
        <v>16.680000000000028</v>
      </c>
      <c r="C294" s="10">
        <f t="shared" si="90"/>
        <v>9.4377840384000233</v>
      </c>
      <c r="D294" s="10">
        <f t="shared" si="78"/>
        <v>1.1794224189142326</v>
      </c>
      <c r="E294" s="10">
        <f t="shared" si="73"/>
        <v>0.1151000000000002</v>
      </c>
      <c r="F294" s="10">
        <f t="shared" si="74"/>
        <v>5.8971120945711636E-2</v>
      </c>
      <c r="G294" s="195" t="e">
        <f t="shared" si="79"/>
        <v>#DIV/0!</v>
      </c>
      <c r="H294" s="195" t="e">
        <f t="shared" si="88"/>
        <v>#DIV/0!</v>
      </c>
      <c r="I294" s="126">
        <f t="shared" si="80"/>
        <v>0</v>
      </c>
      <c r="J294" s="9">
        <f t="shared" si="75"/>
        <v>188.75568076800047</v>
      </c>
      <c r="K294" s="9">
        <f t="shared" si="89"/>
        <v>16.675236238468241</v>
      </c>
      <c r="L294" s="12">
        <f t="shared" si="76"/>
        <v>1.1794224189142326</v>
      </c>
      <c r="M294" s="10">
        <f t="shared" si="77"/>
        <v>1.1794224189142326</v>
      </c>
      <c r="N294" s="10">
        <f>IF(B294&gt;SUM(D$9:F$9),$B$5,IF(B294&lt;D$9,IF(Control!I$14=1,E294,O294),IF(Control!K$14=1,E294,O294)))</f>
        <v>0.1151000000000002</v>
      </c>
      <c r="O294" s="210">
        <f t="shared" si="81"/>
        <v>0.11983654796245548</v>
      </c>
      <c r="P294" s="210">
        <f t="shared" si="82"/>
        <v>1.088031441735331</v>
      </c>
      <c r="Q294" s="210">
        <f t="shared" si="83"/>
        <v>0</v>
      </c>
      <c r="R294" s="210">
        <f t="shared" si="84"/>
        <v>5.4401572086766548E-2</v>
      </c>
      <c r="S294">
        <f t="shared" si="85"/>
        <v>5.5145465193821137E-2</v>
      </c>
      <c r="T294" s="12">
        <f t="shared" si="86"/>
        <v>188.75568076800047</v>
      </c>
    </row>
    <row r="295" spans="1:20">
      <c r="A295" s="1">
        <v>279</v>
      </c>
      <c r="B295" s="10">
        <f t="shared" si="87"/>
        <v>16.740000000000027</v>
      </c>
      <c r="C295" s="10">
        <f t="shared" si="90"/>
        <v>9.488855548800025</v>
      </c>
      <c r="D295" s="10">
        <f t="shared" si="78"/>
        <v>1.1702539788167134</v>
      </c>
      <c r="E295" s="10">
        <f t="shared" si="73"/>
        <v>0.11555000000000021</v>
      </c>
      <c r="F295" s="10">
        <f t="shared" si="74"/>
        <v>5.8512698940835675E-2</v>
      </c>
      <c r="G295" s="195" t="e">
        <f t="shared" si="79"/>
        <v>#DIV/0!</v>
      </c>
      <c r="H295" s="195" t="e">
        <f t="shared" si="88"/>
        <v>#DIV/0!</v>
      </c>
      <c r="I295" s="126">
        <f t="shared" si="80"/>
        <v>0</v>
      </c>
      <c r="J295" s="9">
        <f t="shared" si="75"/>
        <v>189.7771109760005</v>
      </c>
      <c r="K295" s="9">
        <f t="shared" si="89"/>
        <v>16.735471122801815</v>
      </c>
      <c r="L295" s="12">
        <f t="shared" si="76"/>
        <v>1.1702539788167132</v>
      </c>
      <c r="M295" s="10">
        <f t="shared" si="77"/>
        <v>1.1702539788167134</v>
      </c>
      <c r="N295" s="10">
        <f>IF(B295&gt;SUM(D$9:F$9),$B$5,IF(B295&lt;D$9,IF(Control!I$14=1,E295,O295),IF(Control!K$14=1,E295,O295)))</f>
        <v>0.11555000000000021</v>
      </c>
      <c r="O295" s="210">
        <f t="shared" si="81"/>
        <v>0.12027848777845324</v>
      </c>
      <c r="P295" s="210">
        <f t="shared" si="82"/>
        <v>1.0800506125850518</v>
      </c>
      <c r="Q295" s="210">
        <f t="shared" si="83"/>
        <v>0</v>
      </c>
      <c r="R295" s="210">
        <f t="shared" si="84"/>
        <v>5.4002530629252588E-2</v>
      </c>
      <c r="S295">
        <f t="shared" si="85"/>
        <v>5.555295214952146E-2</v>
      </c>
      <c r="T295" s="12">
        <f t="shared" si="86"/>
        <v>189.7771109760005</v>
      </c>
    </row>
    <row r="296" spans="1:20">
      <c r="A296" s="1">
        <v>280</v>
      </c>
      <c r="B296" s="10">
        <f t="shared" si="87"/>
        <v>16.800000000000026</v>
      </c>
      <c r="C296" s="10">
        <f t="shared" si="90"/>
        <v>9.540326400000021</v>
      </c>
      <c r="D296" s="10">
        <f t="shared" si="78"/>
        <v>1.1611920332936945</v>
      </c>
      <c r="E296" s="10">
        <f t="shared" si="73"/>
        <v>0.11600000000000017</v>
      </c>
      <c r="F296" s="10">
        <f t="shared" si="74"/>
        <v>5.8059601664684726E-2</v>
      </c>
      <c r="G296" s="195" t="e">
        <f t="shared" si="79"/>
        <v>#DIV/0!</v>
      </c>
      <c r="H296" s="195" t="e">
        <f t="shared" si="88"/>
        <v>#DIV/0!</v>
      </c>
      <c r="I296" s="126">
        <f t="shared" si="80"/>
        <v>0</v>
      </c>
      <c r="J296" s="9">
        <f t="shared" si="75"/>
        <v>190.80652800000041</v>
      </c>
      <c r="K296" s="9">
        <f t="shared" si="89"/>
        <v>16.795705091211694</v>
      </c>
      <c r="L296" s="12">
        <f t="shared" si="76"/>
        <v>1.1611920332936945</v>
      </c>
      <c r="M296" s="10">
        <f t="shared" si="77"/>
        <v>1.1611920332936945</v>
      </c>
      <c r="N296" s="10">
        <f>IF(B296&gt;SUM(D$9:F$9),$B$5,IF(B296&lt;D$9,IF(Control!I$14=1,E296,O296),IF(Control!K$14=1,E296,O296)))</f>
        <v>0.11600000000000017</v>
      </c>
      <c r="O296" s="210">
        <f t="shared" si="81"/>
        <v>0.1207028823734365</v>
      </c>
      <c r="P296" s="210">
        <f t="shared" si="82"/>
        <v>1.0724689903936655</v>
      </c>
      <c r="Q296" s="210">
        <f t="shared" si="83"/>
        <v>0</v>
      </c>
      <c r="R296" s="210">
        <f t="shared" si="84"/>
        <v>5.3623449519683279E-2</v>
      </c>
      <c r="S296">
        <f t="shared" si="85"/>
        <v>5.5945673522900495E-2</v>
      </c>
      <c r="T296" s="12">
        <f t="shared" si="86"/>
        <v>190.80652800000041</v>
      </c>
    </row>
    <row r="297" spans="1:20">
      <c r="A297" s="1">
        <v>281</v>
      </c>
      <c r="B297" s="10">
        <f t="shared" si="87"/>
        <v>16.860000000000024</v>
      </c>
      <c r="C297" s="10">
        <f t="shared" si="90"/>
        <v>9.5921981472000208</v>
      </c>
      <c r="D297" s="10">
        <f t="shared" si="78"/>
        <v>1.15223493941364</v>
      </c>
      <c r="E297" s="10">
        <f t="shared" si="73"/>
        <v>0.11645000000000016</v>
      </c>
      <c r="F297" s="10">
        <f t="shared" si="74"/>
        <v>5.7611746970681998E-2</v>
      </c>
      <c r="G297" s="195" t="e">
        <f t="shared" si="79"/>
        <v>#DIV/0!</v>
      </c>
      <c r="H297" s="195" t="e">
        <f t="shared" si="88"/>
        <v>#DIV/0!</v>
      </c>
      <c r="I297" s="126">
        <f t="shared" si="80"/>
        <v>0</v>
      </c>
      <c r="J297" s="9">
        <f t="shared" si="75"/>
        <v>191.8439629440004</v>
      </c>
      <c r="K297" s="9">
        <f t="shared" si="89"/>
        <v>16.855938150813358</v>
      </c>
      <c r="L297" s="12">
        <f t="shared" si="76"/>
        <v>1.1522349394136397</v>
      </c>
      <c r="M297" s="10">
        <f t="shared" si="77"/>
        <v>1.15223493941364</v>
      </c>
      <c r="N297" s="10">
        <f>IF(B297&gt;SUM(D$9:F$9),$B$5,IF(B297&lt;D$9,IF(Control!I$14=1,E297,O297),IF(Control!K$14=1,E297,O297)))</f>
        <v>0.11645000000000016</v>
      </c>
      <c r="O297" s="210">
        <f t="shared" si="81"/>
        <v>0.12110931292117781</v>
      </c>
      <c r="P297" s="210">
        <f t="shared" si="82"/>
        <v>1.0652828746898908</v>
      </c>
      <c r="Q297" s="210">
        <f t="shared" si="83"/>
        <v>0</v>
      </c>
      <c r="R297" s="210">
        <f t="shared" si="84"/>
        <v>5.3264143734494541E-2</v>
      </c>
      <c r="S297">
        <f t="shared" si="85"/>
        <v>5.6323068196759495E-2</v>
      </c>
      <c r="T297" s="12">
        <f t="shared" si="86"/>
        <v>191.8439629440004</v>
      </c>
    </row>
    <row r="298" spans="1:20">
      <c r="A298" s="1">
        <v>282</v>
      </c>
      <c r="B298" s="10">
        <f t="shared" si="87"/>
        <v>16.920000000000023</v>
      </c>
      <c r="C298" s="10">
        <f t="shared" si="90"/>
        <v>9.6444723456000201</v>
      </c>
      <c r="D298" s="10">
        <f t="shared" si="78"/>
        <v>1.1433810858058995</v>
      </c>
      <c r="E298" s="10">
        <f t="shared" si="73"/>
        <v>0.11690000000000016</v>
      </c>
      <c r="F298" s="10">
        <f t="shared" si="74"/>
        <v>5.7169054290294979E-2</v>
      </c>
      <c r="G298" s="195" t="e">
        <f t="shared" si="79"/>
        <v>#DIV/0!</v>
      </c>
      <c r="H298" s="195" t="e">
        <f t="shared" si="88"/>
        <v>#DIV/0!</v>
      </c>
      <c r="I298" s="126">
        <f t="shared" si="80"/>
        <v>0</v>
      </c>
      <c r="J298" s="9">
        <f t="shared" si="75"/>
        <v>192.88944691200038</v>
      </c>
      <c r="K298" s="9">
        <f t="shared" si="89"/>
        <v>16.916170308639678</v>
      </c>
      <c r="L298" s="12">
        <f t="shared" si="76"/>
        <v>1.1433810858058993</v>
      </c>
      <c r="M298" s="10">
        <f t="shared" si="77"/>
        <v>1.1433810858058995</v>
      </c>
      <c r="N298" s="10">
        <f>IF(B298&gt;SUM(D$9:F$9),$B$5,IF(B298&lt;D$9,IF(Control!I$14=1,E298,O298),IF(Control!K$14=1,E298,O298)))</f>
        <v>0.11690000000000016</v>
      </c>
      <c r="O298" s="210">
        <f t="shared" si="81"/>
        <v>0.12149737832379549</v>
      </c>
      <c r="P298" s="210">
        <f t="shared" si="82"/>
        <v>1.0584886667859283</v>
      </c>
      <c r="Q298" s="210">
        <f t="shared" si="83"/>
        <v>0</v>
      </c>
      <c r="R298" s="210">
        <f t="shared" si="84"/>
        <v>5.2924433339296417E-2</v>
      </c>
      <c r="S298">
        <f t="shared" si="85"/>
        <v>5.6684593687891874E-2</v>
      </c>
      <c r="T298" s="12">
        <f t="shared" si="86"/>
        <v>192.88944691200038</v>
      </c>
    </row>
    <row r="299" spans="1:20">
      <c r="A299" s="1">
        <v>283</v>
      </c>
      <c r="B299" s="10">
        <f t="shared" si="87"/>
        <v>16.980000000000022</v>
      </c>
      <c r="C299" s="10">
        <f t="shared" si="90"/>
        <v>9.6971505504000195</v>
      </c>
      <c r="D299" s="10">
        <f t="shared" si="78"/>
        <v>1.1346288919359442</v>
      </c>
      <c r="E299" s="10">
        <f t="shared" si="73"/>
        <v>0.11735000000000016</v>
      </c>
      <c r="F299" s="10">
        <f t="shared" si="74"/>
        <v>5.6731444596797215E-2</v>
      </c>
      <c r="G299" s="195" t="e">
        <f t="shared" si="79"/>
        <v>#DIV/0!</v>
      </c>
      <c r="H299" s="195" t="e">
        <f t="shared" si="88"/>
        <v>#DIV/0!</v>
      </c>
      <c r="I299" s="126">
        <f t="shared" si="80"/>
        <v>0</v>
      </c>
      <c r="J299" s="9">
        <f t="shared" si="75"/>
        <v>193.94301100800038</v>
      </c>
      <c r="K299" s="9">
        <f t="shared" si="89"/>
        <v>16.976401571642207</v>
      </c>
      <c r="L299" s="12">
        <f t="shared" si="76"/>
        <v>1.1346288919359442</v>
      </c>
      <c r="M299" s="10">
        <f t="shared" si="77"/>
        <v>1.1346288919359442</v>
      </c>
      <c r="N299" s="10">
        <f>IF(B299&gt;SUM(D$9:F$9),$B$5,IF(B299&lt;D$9,IF(Control!I$14=1,E299,O299),IF(Control!K$14=1,E299,O299)))</f>
        <v>0.11735000000000016</v>
      </c>
      <c r="O299" s="210">
        <f t="shared" si="81"/>
        <v>0.12186669560758887</v>
      </c>
      <c r="P299" s="210">
        <f t="shared" si="82"/>
        <v>1.052082883512081</v>
      </c>
      <c r="Q299" s="210">
        <f t="shared" si="83"/>
        <v>0</v>
      </c>
      <c r="R299" s="210">
        <f t="shared" si="84"/>
        <v>5.2604144175604051E-2</v>
      </c>
      <c r="S299">
        <f t="shared" si="85"/>
        <v>5.7029727353519619E-2</v>
      </c>
      <c r="T299" s="12">
        <f t="shared" si="86"/>
        <v>193.94301100800038</v>
      </c>
    </row>
    <row r="300" spans="1:20">
      <c r="A300" s="1">
        <v>284</v>
      </c>
      <c r="B300" s="10">
        <f t="shared" si="87"/>
        <v>17.04000000000002</v>
      </c>
      <c r="C300" s="10">
        <f t="shared" si="90"/>
        <v>9.7502343168000198</v>
      </c>
      <c r="D300" s="10">
        <f t="shared" si="78"/>
        <v>1.1259768073999525</v>
      </c>
      <c r="E300" s="10">
        <f t="shared" si="73"/>
        <v>0.11780000000000015</v>
      </c>
      <c r="F300" s="10">
        <f t="shared" si="74"/>
        <v>5.6298840369997633E-2</v>
      </c>
      <c r="G300" s="195" t="e">
        <f t="shared" si="79"/>
        <v>#DIV/0!</v>
      </c>
      <c r="H300" s="195" t="e">
        <f t="shared" si="88"/>
        <v>#DIV/0!</v>
      </c>
      <c r="I300" s="126">
        <f t="shared" si="80"/>
        <v>0</v>
      </c>
      <c r="J300" s="9">
        <f t="shared" si="75"/>
        <v>195.00468633600039</v>
      </c>
      <c r="K300" s="9">
        <f t="shared" si="89"/>
        <v>17.036631946692424</v>
      </c>
      <c r="L300" s="12">
        <f t="shared" si="76"/>
        <v>1.1259768073999523</v>
      </c>
      <c r="M300" s="10">
        <f t="shared" si="77"/>
        <v>1.1259768073999525</v>
      </c>
      <c r="N300" s="10">
        <f>IF(B300&gt;SUM(D$9:F$9),$B$5,IF(B300&lt;D$9,IF(Control!I$14=1,E300,O300),IF(Control!K$14=1,E300,O300)))</f>
        <v>0.11780000000000015</v>
      </c>
      <c r="O300" s="210">
        <f t="shared" si="81"/>
        <v>0.12221690030098706</v>
      </c>
      <c r="P300" s="210">
        <f t="shared" si="82"/>
        <v>1.0460621697500585</v>
      </c>
      <c r="Q300" s="210">
        <f t="shared" si="83"/>
        <v>0</v>
      </c>
      <c r="R300" s="210">
        <f t="shared" si="84"/>
        <v>5.2303108487502928E-2</v>
      </c>
      <c r="S300">
        <f t="shared" si="85"/>
        <v>5.7357967561655399E-2</v>
      </c>
      <c r="T300" s="12">
        <f t="shared" si="86"/>
        <v>195.00468633600039</v>
      </c>
    </row>
    <row r="301" spans="1:20">
      <c r="A301" s="1">
        <v>285</v>
      </c>
      <c r="B301" s="10">
        <f t="shared" si="87"/>
        <v>17.100000000000019</v>
      </c>
      <c r="C301" s="10">
        <f t="shared" si="90"/>
        <v>9.8037252000000183</v>
      </c>
      <c r="D301" s="10">
        <f t="shared" si="78"/>
        <v>1.1174233112381469</v>
      </c>
      <c r="E301" s="10">
        <f t="shared" si="73"/>
        <v>0.11825000000000015</v>
      </c>
      <c r="F301" s="10">
        <f t="shared" si="74"/>
        <v>5.5871165561907347E-2</v>
      </c>
      <c r="G301" s="195" t="e">
        <f t="shared" si="79"/>
        <v>#DIV/0!</v>
      </c>
      <c r="H301" s="195" t="e">
        <f t="shared" si="88"/>
        <v>#DIV/0!</v>
      </c>
      <c r="I301" s="126">
        <f t="shared" si="80"/>
        <v>0</v>
      </c>
      <c r="J301" s="9">
        <f t="shared" si="75"/>
        <v>196.07450400000036</v>
      </c>
      <c r="K301" s="9">
        <f t="shared" si="89"/>
        <v>17.096861440582963</v>
      </c>
      <c r="L301" s="12">
        <f t="shared" si="76"/>
        <v>1.1174233112381469</v>
      </c>
      <c r="M301" s="10">
        <f t="shared" si="77"/>
        <v>1.1174233112381473</v>
      </c>
      <c r="N301" s="10">
        <f>IF(B301&gt;SUM(D$9:F$9),$B$5,IF(B301&lt;D$9,IF(Control!I$14=1,E301,O301),IF(Control!K$14=1,E301,O301)))</f>
        <v>0.11825000000000015</v>
      </c>
      <c r="O301" s="210">
        <f t="shared" si="81"/>
        <v>0.12254764679423838</v>
      </c>
      <c r="P301" s="210">
        <f t="shared" si="82"/>
        <v>1.0404233098441582</v>
      </c>
      <c r="Q301" s="210">
        <f t="shared" si="83"/>
        <v>0</v>
      </c>
      <c r="R301" s="210">
        <f t="shared" si="84"/>
        <v>5.2021165492207914E-2</v>
      </c>
      <c r="S301">
        <f t="shared" si="85"/>
        <v>5.766883482165152E-2</v>
      </c>
      <c r="T301" s="12">
        <f t="shared" si="86"/>
        <v>196.07450400000036</v>
      </c>
    </row>
    <row r="302" spans="1:20">
      <c r="A302" s="1">
        <v>286</v>
      </c>
      <c r="B302" s="10">
        <f t="shared" si="87"/>
        <v>17.160000000000018</v>
      </c>
      <c r="C302" s="10">
        <f t="shared" si="90"/>
        <v>9.8576247552000176</v>
      </c>
      <c r="D302" s="10">
        <f t="shared" si="78"/>
        <v>1.1089669112663205</v>
      </c>
      <c r="E302" s="10">
        <f t="shared" si="73"/>
        <v>0.11870000000000014</v>
      </c>
      <c r="F302" s="10">
        <f t="shared" si="74"/>
        <v>5.5448345563316029E-2</v>
      </c>
      <c r="G302" s="195" t="e">
        <f t="shared" si="79"/>
        <v>#DIV/0!</v>
      </c>
      <c r="H302" s="195" t="e">
        <f t="shared" si="88"/>
        <v>#DIV/0!</v>
      </c>
      <c r="I302" s="126">
        <f t="shared" si="80"/>
        <v>0</v>
      </c>
      <c r="J302" s="9">
        <f t="shared" si="75"/>
        <v>197.15249510400034</v>
      </c>
      <c r="K302" s="9">
        <f t="shared" si="89"/>
        <v>17.157090060028807</v>
      </c>
      <c r="L302" s="12">
        <f t="shared" si="76"/>
        <v>1.1089669112663205</v>
      </c>
      <c r="M302" s="10">
        <f t="shared" si="77"/>
        <v>1.1089669112663205</v>
      </c>
      <c r="N302" s="10">
        <f>IF(B302&gt;SUM(D$9:F$9),$B$5,IF(B302&lt;D$9,IF(Control!I$14=1,E302,O302),IF(Control!K$14=1,E302,O302)))</f>
        <v>0.11870000000000014</v>
      </c>
      <c r="O302" s="210">
        <f t="shared" si="81"/>
        <v>0.12285860868048554</v>
      </c>
      <c r="P302" s="210">
        <f t="shared" si="82"/>
        <v>1.035163237965258</v>
      </c>
      <c r="Q302" s="210">
        <f t="shared" si="83"/>
        <v>0</v>
      </c>
      <c r="R302" s="210">
        <f t="shared" si="84"/>
        <v>5.1758161898262905E-2</v>
      </c>
      <c r="S302">
        <f t="shared" si="85"/>
        <v>5.7961872871312721E-2</v>
      </c>
      <c r="T302" s="12">
        <f t="shared" si="86"/>
        <v>197.15249510400034</v>
      </c>
    </row>
    <row r="303" spans="1:20">
      <c r="A303" s="1">
        <v>287</v>
      </c>
      <c r="B303" s="10">
        <f t="shared" si="87"/>
        <v>17.220000000000017</v>
      </c>
      <c r="C303" s="10">
        <f t="shared" si="90"/>
        <v>9.9119345376000183</v>
      </c>
      <c r="D303" s="10">
        <f t="shared" si="78"/>
        <v>1.1006061434250027</v>
      </c>
      <c r="E303" s="10">
        <f t="shared" si="73"/>
        <v>0.11915000000000014</v>
      </c>
      <c r="F303" s="10">
        <f t="shared" si="74"/>
        <v>5.503030717125014E-2</v>
      </c>
      <c r="G303" s="195" t="e">
        <f t="shared" si="79"/>
        <v>#DIV/0!</v>
      </c>
      <c r="H303" s="195" t="e">
        <f t="shared" si="88"/>
        <v>#DIV/0!</v>
      </c>
      <c r="I303" s="126">
        <f t="shared" si="80"/>
        <v>0</v>
      </c>
      <c r="J303" s="9">
        <f t="shared" si="75"/>
        <v>198.23869075200034</v>
      </c>
      <c r="K303" s="9">
        <f t="shared" si="89"/>
        <v>17.21731781166848</v>
      </c>
      <c r="L303" s="12">
        <f t="shared" si="76"/>
        <v>1.1006061434250025</v>
      </c>
      <c r="M303" s="10">
        <f t="shared" si="77"/>
        <v>1.1006061434250032</v>
      </c>
      <c r="N303" s="10">
        <f>IF(B303&gt;SUM(D$9:F$9),$B$5,IF(B303&lt;D$9,IF(Control!I$14=1,E303,O303),IF(Control!K$14=1,E303,O303)))</f>
        <v>0.11915000000000014</v>
      </c>
      <c r="O303" s="210">
        <f t="shared" si="81"/>
        <v>0.12314947907788966</v>
      </c>
      <c r="P303" s="210">
        <f t="shared" si="82"/>
        <v>1.0302790474982542</v>
      </c>
      <c r="Q303" s="210">
        <f t="shared" si="83"/>
        <v>0</v>
      </c>
      <c r="R303" s="210">
        <f t="shared" si="84"/>
        <v>5.1513952374912714E-2</v>
      </c>
      <c r="S303">
        <f t="shared" si="85"/>
        <v>5.8236649717076185E-2</v>
      </c>
      <c r="T303" s="12">
        <f t="shared" si="86"/>
        <v>198.23869075200034</v>
      </c>
    </row>
    <row r="304" spans="1:20">
      <c r="A304" s="1">
        <v>288</v>
      </c>
      <c r="B304" s="10">
        <f t="shared" si="87"/>
        <v>17.280000000000015</v>
      </c>
      <c r="C304" s="10">
        <f t="shared" si="90"/>
        <v>9.966656102400016</v>
      </c>
      <c r="D304" s="10">
        <f t="shared" si="78"/>
        <v>1.0923395711457344</v>
      </c>
      <c r="E304" s="10">
        <f t="shared" si="73"/>
        <v>0.11960000000000012</v>
      </c>
      <c r="F304" s="10">
        <f t="shared" si="74"/>
        <v>5.4616978557286727E-2</v>
      </c>
      <c r="G304" s="195" t="e">
        <f t="shared" si="79"/>
        <v>#DIV/0!</v>
      </c>
      <c r="H304" s="195" t="e">
        <f t="shared" si="88"/>
        <v>#DIV/0!</v>
      </c>
      <c r="I304" s="126">
        <f t="shared" si="80"/>
        <v>0</v>
      </c>
      <c r="J304" s="9">
        <f t="shared" si="75"/>
        <v>199.33312204800029</v>
      </c>
      <c r="K304" s="9">
        <f t="shared" si="89"/>
        <v>17.277544702065185</v>
      </c>
      <c r="L304" s="12">
        <f t="shared" si="76"/>
        <v>1.0923395711457344</v>
      </c>
      <c r="M304" s="10">
        <f t="shared" si="77"/>
        <v>1.0923395711457344</v>
      </c>
      <c r="N304" s="10">
        <f>IF(B304&gt;SUM(D$9:F$9),$B$5,IF(B304&lt;D$9,IF(Control!I$14=1,E304,O304),IF(Control!K$14=1,E304,O304)))</f>
        <v>0.11960000000000012</v>
      </c>
      <c r="O304" s="210">
        <f t="shared" si="81"/>
        <v>0.12341997093248573</v>
      </c>
      <c r="P304" s="210">
        <f t="shared" si="82"/>
        <v>1.0257679995191336</v>
      </c>
      <c r="Q304" s="210">
        <f t="shared" si="83"/>
        <v>0</v>
      </c>
      <c r="R304" s="210">
        <f t="shared" si="84"/>
        <v>5.1288399975956682E-2</v>
      </c>
      <c r="S304">
        <f t="shared" si="85"/>
        <v>5.8492758623905142E-2</v>
      </c>
      <c r="T304" s="12">
        <f t="shared" si="86"/>
        <v>199.33312204800029</v>
      </c>
    </row>
    <row r="305" spans="1:20">
      <c r="A305" s="1">
        <v>289</v>
      </c>
      <c r="B305" s="10">
        <f t="shared" si="87"/>
        <v>17.340000000000014</v>
      </c>
      <c r="C305" s="10">
        <f t="shared" si="90"/>
        <v>10.021791004800013</v>
      </c>
      <c r="D305" s="10">
        <f t="shared" si="78"/>
        <v>1.0841657847339379</v>
      </c>
      <c r="E305" s="10">
        <f t="shared" si="73"/>
        <v>0.1200500000000001</v>
      </c>
      <c r="F305" s="10">
        <f t="shared" si="74"/>
        <v>5.4208289236696898E-2</v>
      </c>
      <c r="G305" s="195" t="e">
        <f t="shared" si="79"/>
        <v>#DIV/0!</v>
      </c>
      <c r="H305" s="195" t="e">
        <f t="shared" si="88"/>
        <v>#DIV/0!</v>
      </c>
      <c r="I305" s="126">
        <f t="shared" si="80"/>
        <v>0</v>
      </c>
      <c r="J305" s="9">
        <f t="shared" si="75"/>
        <v>200.43582009600024</v>
      </c>
      <c r="K305" s="9">
        <f t="shared" si="89"/>
        <v>17.33777073770796</v>
      </c>
      <c r="L305" s="12">
        <f t="shared" si="76"/>
        <v>1.0841657847339379</v>
      </c>
      <c r="M305" s="10">
        <f t="shared" si="77"/>
        <v>1.0841657847339379</v>
      </c>
      <c r="N305" s="10">
        <f>IF(B305&gt;SUM(D$9:F$9),$B$5,IF(B305&lt;D$9,IF(Control!I$14=1,E305,O305),IF(Control!K$14=1,E305,O305)))</f>
        <v>0.1200500000000001</v>
      </c>
      <c r="O305" s="210">
        <f t="shared" si="81"/>
        <v>0.12366981730147014</v>
      </c>
      <c r="P305" s="210">
        <f t="shared" si="82"/>
        <v>1.0216275304234561</v>
      </c>
      <c r="Q305" s="210">
        <f t="shared" si="83"/>
        <v>0</v>
      </c>
      <c r="R305" s="210">
        <f t="shared" si="84"/>
        <v>5.1081376521172811E-2</v>
      </c>
      <c r="S305">
        <f t="shared" si="85"/>
        <v>5.8729819051694131E-2</v>
      </c>
      <c r="T305" s="12">
        <f t="shared" si="86"/>
        <v>200.43582009600024</v>
      </c>
    </row>
    <row r="306" spans="1:20">
      <c r="A306" s="1">
        <v>290</v>
      </c>
      <c r="B306" s="10">
        <f t="shared" si="87"/>
        <v>17.400000000000013</v>
      </c>
      <c r="C306" s="10">
        <f t="shared" si="90"/>
        <v>10.077340800000012</v>
      </c>
      <c r="D306" s="10">
        <f t="shared" si="78"/>
        <v>1.0760834007678914</v>
      </c>
      <c r="E306" s="10">
        <f t="shared" si="73"/>
        <v>0.12050000000000009</v>
      </c>
      <c r="F306" s="10">
        <f t="shared" si="74"/>
        <v>5.3804170038394578E-2</v>
      </c>
      <c r="G306" s="195" t="e">
        <f t="shared" si="79"/>
        <v>#DIV/0!</v>
      </c>
      <c r="H306" s="195" t="e">
        <f t="shared" si="88"/>
        <v>#DIV/0!</v>
      </c>
      <c r="I306" s="126">
        <f t="shared" si="80"/>
        <v>0</v>
      </c>
      <c r="J306" s="9">
        <f t="shared" si="75"/>
        <v>201.54681600000023</v>
      </c>
      <c r="K306" s="9">
        <f t="shared" si="89"/>
        <v>17.397995925012776</v>
      </c>
      <c r="L306" s="12">
        <f t="shared" si="76"/>
        <v>1.0760834007678912</v>
      </c>
      <c r="M306" s="10">
        <f t="shared" si="77"/>
        <v>1.0760834007678914</v>
      </c>
      <c r="N306" s="10">
        <f>IF(B306&gt;SUM(D$9:F$9),$B$5,IF(B306&lt;D$9,IF(Control!I$14=1,E306,O306),IF(Control!K$14=1,E306,O306)))</f>
        <v>0.12050000000000009</v>
      </c>
      <c r="O306" s="210">
        <f t="shared" si="81"/>
        <v>0.12389877161664101</v>
      </c>
      <c r="P306" s="210">
        <f t="shared" si="82"/>
        <v>1.0178552587635339</v>
      </c>
      <c r="Q306" s="210">
        <f t="shared" si="83"/>
        <v>0</v>
      </c>
      <c r="R306" s="210">
        <f t="shared" si="84"/>
        <v>5.0892762938176697E-2</v>
      </c>
      <c r="S306">
        <f t="shared" si="85"/>
        <v>5.8947477535150998E-2</v>
      </c>
      <c r="T306" s="12">
        <f t="shared" si="86"/>
        <v>201.54681600000023</v>
      </c>
    </row>
    <row r="307" spans="1:20">
      <c r="A307" s="1">
        <v>291</v>
      </c>
      <c r="B307" s="10">
        <f t="shared" si="87"/>
        <v>17.460000000000012</v>
      </c>
      <c r="C307" s="10">
        <f t="shared" si="90"/>
        <v>10.133307043200013</v>
      </c>
      <c r="D307" s="10">
        <f t="shared" si="78"/>
        <v>1.0680910615133279</v>
      </c>
      <c r="E307" s="10">
        <f t="shared" si="73"/>
        <v>0.1209500000000001</v>
      </c>
      <c r="F307" s="10">
        <f t="shared" si="74"/>
        <v>5.3404553075666397E-2</v>
      </c>
      <c r="G307" s="195" t="e">
        <f t="shared" si="79"/>
        <v>#DIV/0!</v>
      </c>
      <c r="H307" s="195" t="e">
        <f t="shared" si="88"/>
        <v>#DIV/0!</v>
      </c>
      <c r="I307" s="126">
        <f t="shared" si="80"/>
        <v>0</v>
      </c>
      <c r="J307" s="9">
        <f t="shared" si="75"/>
        <v>202.66614086400023</v>
      </c>
      <c r="K307" s="9">
        <f t="shared" si="89"/>
        <v>17.458220270323633</v>
      </c>
      <c r="L307" s="12">
        <f t="shared" si="76"/>
        <v>1.0680910615133279</v>
      </c>
      <c r="M307" s="10">
        <f t="shared" si="77"/>
        <v>1.0680910615133279</v>
      </c>
      <c r="N307" s="10">
        <f>IF(B307&gt;SUM(D$9:F$9),$B$5,IF(B307&lt;D$9,IF(Control!I$14=1,E307,O307),IF(Control!K$14=1,E307,O307)))</f>
        <v>0.1209500000000001</v>
      </c>
      <c r="O307" s="210">
        <f t="shared" si="81"/>
        <v>0.12410660792773126</v>
      </c>
      <c r="P307" s="210">
        <f t="shared" si="82"/>
        <v>1.0144489913471455</v>
      </c>
      <c r="Q307" s="210">
        <f t="shared" si="83"/>
        <v>0</v>
      </c>
      <c r="R307" s="210">
        <f t="shared" si="84"/>
        <v>5.0722449567357275E-2</v>
      </c>
      <c r="S307">
        <f t="shared" si="85"/>
        <v>5.9145408504296754E-2</v>
      </c>
      <c r="T307" s="12">
        <f t="shared" si="86"/>
        <v>202.66614086400023</v>
      </c>
    </row>
    <row r="308" spans="1:20">
      <c r="A308" s="1">
        <v>292</v>
      </c>
      <c r="B308" s="10">
        <f t="shared" si="87"/>
        <v>17.52000000000001</v>
      </c>
      <c r="C308" s="10">
        <f t="shared" si="90"/>
        <v>10.189691289600013</v>
      </c>
      <c r="D308" s="10">
        <f t="shared" si="78"/>
        <v>1.0601874343531925</v>
      </c>
      <c r="E308" s="10">
        <f t="shared" si="73"/>
        <v>0.12140000000000009</v>
      </c>
      <c r="F308" s="10">
        <f t="shared" si="74"/>
        <v>5.3009371717659626E-2</v>
      </c>
      <c r="G308" s="195" t="e">
        <f t="shared" si="79"/>
        <v>#DIV/0!</v>
      </c>
      <c r="H308" s="195" t="e">
        <f t="shared" si="88"/>
        <v>#DIV/0!</v>
      </c>
      <c r="I308" s="126">
        <f t="shared" si="80"/>
        <v>0</v>
      </c>
      <c r="J308" s="9">
        <f t="shared" si="75"/>
        <v>203.79382579200023</v>
      </c>
      <c r="K308" s="9">
        <f t="shared" si="89"/>
        <v>17.518443779913639</v>
      </c>
      <c r="L308" s="12">
        <f t="shared" si="76"/>
        <v>1.0601874343531925</v>
      </c>
      <c r="M308" s="10">
        <f t="shared" si="77"/>
        <v>1.060187434353193</v>
      </c>
      <c r="N308" s="10">
        <f>IF(B308&gt;SUM(D$9:F$9),$B$5,IF(B308&lt;D$9,IF(Control!I$14=1,E308,O308),IF(Control!K$14=1,E308,O308)))</f>
        <v>0.12140000000000009</v>
      </c>
      <c r="O308" s="210">
        <f t="shared" si="81"/>
        <v>0.12429312112539423</v>
      </c>
      <c r="P308" s="210">
        <f t="shared" si="82"/>
        <v>1.011406728646191</v>
      </c>
      <c r="Q308" s="210">
        <f t="shared" si="83"/>
        <v>0</v>
      </c>
      <c r="R308" s="210">
        <f t="shared" si="84"/>
        <v>5.057033643230955E-2</v>
      </c>
      <c r="S308">
        <f t="shared" si="85"/>
        <v>5.9323315042911731E-2</v>
      </c>
      <c r="T308" s="12">
        <f t="shared" si="86"/>
        <v>203.79382579200023</v>
      </c>
    </row>
    <row r="309" spans="1:20">
      <c r="A309" s="1">
        <v>293</v>
      </c>
      <c r="B309" s="10">
        <f t="shared" si="87"/>
        <v>17.580000000000009</v>
      </c>
      <c r="C309" s="10">
        <f t="shared" si="90"/>
        <v>10.246495094400009</v>
      </c>
      <c r="D309" s="10">
        <f t="shared" si="78"/>
        <v>1.0523712112321169</v>
      </c>
      <c r="E309" s="10">
        <f t="shared" si="73"/>
        <v>0.12185000000000006</v>
      </c>
      <c r="F309" s="10">
        <f t="shared" si="74"/>
        <v>5.2618560561605847E-2</v>
      </c>
      <c r="G309" s="195" t="e">
        <f t="shared" si="79"/>
        <v>#DIV/0!</v>
      </c>
      <c r="H309" s="195" t="e">
        <f t="shared" si="88"/>
        <v>#DIV/0!</v>
      </c>
      <c r="I309" s="126">
        <f t="shared" si="80"/>
        <v>0</v>
      </c>
      <c r="J309" s="9">
        <f t="shared" si="75"/>
        <v>204.92990188800016</v>
      </c>
      <c r="K309" s="9">
        <f t="shared" si="89"/>
        <v>17.578666459986046</v>
      </c>
      <c r="L309" s="12">
        <f t="shared" si="76"/>
        <v>1.0523712112321169</v>
      </c>
      <c r="M309" s="10">
        <f t="shared" si="77"/>
        <v>1.0523712112321169</v>
      </c>
      <c r="N309" s="10">
        <f>IF(B309&gt;SUM(D$9:F$9),$B$5,IF(B309&lt;D$9,IF(Control!I$14=1,E309,O309),IF(Control!K$14=1,E309,O309)))</f>
        <v>0.12185000000000006</v>
      </c>
      <c r="O309" s="210">
        <f t="shared" si="81"/>
        <v>0.12445812714362184</v>
      </c>
      <c r="P309" s="210">
        <f t="shared" si="82"/>
        <v>1.0087266695592636</v>
      </c>
      <c r="Q309" s="210">
        <f t="shared" si="83"/>
        <v>0</v>
      </c>
      <c r="R309" s="210">
        <f t="shared" si="84"/>
        <v>5.0436333477963183E-2</v>
      </c>
      <c r="S309">
        <f t="shared" si="85"/>
        <v>5.9480929582454808E-2</v>
      </c>
      <c r="T309" s="12">
        <f t="shared" si="86"/>
        <v>204.92990188800016</v>
      </c>
    </row>
    <row r="310" spans="1:20">
      <c r="A310" s="1">
        <v>294</v>
      </c>
      <c r="B310" s="10">
        <f t="shared" si="87"/>
        <v>17.640000000000008</v>
      </c>
      <c r="C310" s="10">
        <f t="shared" si="90"/>
        <v>10.303720012800008</v>
      </c>
      <c r="D310" s="10">
        <f t="shared" si="78"/>
        <v>1.0446411081151723</v>
      </c>
      <c r="E310" s="10">
        <f t="shared" si="73"/>
        <v>0.12230000000000006</v>
      </c>
      <c r="F310" s="10">
        <f t="shared" si="74"/>
        <v>5.2232055405758621E-2</v>
      </c>
      <c r="G310" s="195" t="e">
        <f t="shared" si="79"/>
        <v>#DIV/0!</v>
      </c>
      <c r="H310" s="195" t="e">
        <f t="shared" si="88"/>
        <v>#DIV/0!</v>
      </c>
      <c r="I310" s="126">
        <f t="shared" si="80"/>
        <v>0</v>
      </c>
      <c r="J310" s="9">
        <f t="shared" si="75"/>
        <v>206.07440025600016</v>
      </c>
      <c r="K310" s="9">
        <f t="shared" si="89"/>
        <v>17.638888316675313</v>
      </c>
      <c r="L310" s="12">
        <f t="shared" si="76"/>
        <v>1.0446411081151721</v>
      </c>
      <c r="M310" s="10">
        <f t="shared" si="77"/>
        <v>1.0446411081151723</v>
      </c>
      <c r="N310" s="10">
        <f>IF(B310&gt;SUM(D$9:F$9),$B$5,IF(B310&lt;D$9,IF(Control!I$14=1,E310,O310),IF(Control!K$14=1,E310,O310)))</f>
        <v>0.12230000000000006</v>
      </c>
      <c r="O310" s="210">
        <f t="shared" si="81"/>
        <v>0.12460146314139552</v>
      </c>
      <c r="P310" s="210">
        <f t="shared" si="82"/>
        <v>1.0064072155677548</v>
      </c>
      <c r="Q310" s="210">
        <f t="shared" si="83"/>
        <v>0</v>
      </c>
      <c r="R310" s="210">
        <f t="shared" si="84"/>
        <v>5.0320360778387745E-2</v>
      </c>
      <c r="S310">
        <f t="shared" si="85"/>
        <v>5.9618014529188669E-2</v>
      </c>
      <c r="T310" s="12">
        <f t="shared" si="86"/>
        <v>206.07440025600016</v>
      </c>
    </row>
    <row r="311" spans="1:20">
      <c r="A311" s="1">
        <v>295</v>
      </c>
      <c r="B311" s="10">
        <f t="shared" si="87"/>
        <v>17.700000000000006</v>
      </c>
      <c r="C311" s="10">
        <f t="shared" si="90"/>
        <v>10.361367600000008</v>
      </c>
      <c r="D311" s="10">
        <f t="shared" si="78"/>
        <v>1.0369958644604915</v>
      </c>
      <c r="E311" s="10">
        <f t="shared" si="73"/>
        <v>0.12275000000000007</v>
      </c>
      <c r="F311" s="10">
        <f t="shared" si="74"/>
        <v>5.1849793223024576E-2</v>
      </c>
      <c r="G311" s="195" t="e">
        <f t="shared" si="79"/>
        <v>#DIV/0!</v>
      </c>
      <c r="H311" s="195" t="e">
        <f t="shared" si="88"/>
        <v>#DIV/0!</v>
      </c>
      <c r="I311" s="126">
        <f t="shared" si="80"/>
        <v>0</v>
      </c>
      <c r="J311" s="9">
        <f t="shared" si="75"/>
        <v>207.22735200000017</v>
      </c>
      <c r="K311" s="9">
        <f t="shared" si="89"/>
        <v>17.699109356048087</v>
      </c>
      <c r="L311" s="12">
        <f t="shared" si="76"/>
        <v>1.0369958644604913</v>
      </c>
      <c r="M311" s="10">
        <f t="shared" si="77"/>
        <v>1.0369958644604915</v>
      </c>
      <c r="N311" s="10">
        <f>IF(B311&gt;SUM(D$9:F$9),$B$5,IF(B311&lt;D$9,IF(Control!I$14=1,E311,O311),IF(Control!K$14=1,E311,O311)))</f>
        <v>0.12275000000000007</v>
      </c>
      <c r="O311" s="210">
        <f t="shared" si="81"/>
        <v>0.12472298766339061</v>
      </c>
      <c r="P311" s="210">
        <f t="shared" si="82"/>
        <v>1.0044469743207862</v>
      </c>
      <c r="Q311" s="210">
        <f t="shared" si="83"/>
        <v>0</v>
      </c>
      <c r="R311" s="210">
        <f t="shared" si="84"/>
        <v>5.0222348716039311E-2</v>
      </c>
      <c r="S311">
        <f t="shared" si="85"/>
        <v>5.9734362822458718E-2</v>
      </c>
      <c r="T311" s="12">
        <f t="shared" si="86"/>
        <v>207.22735200000017</v>
      </c>
    </row>
    <row r="312" spans="1:20">
      <c r="A312" s="1">
        <v>296</v>
      </c>
      <c r="B312" s="10">
        <f t="shared" si="87"/>
        <v>17.760000000000005</v>
      </c>
      <c r="C312" s="10">
        <f t="shared" si="90"/>
        <v>10.419439411200006</v>
      </c>
      <c r="D312" s="10">
        <f t="shared" si="78"/>
        <v>1.029434242705346</v>
      </c>
      <c r="E312" s="10">
        <f t="shared" si="73"/>
        <v>0.12320000000000003</v>
      </c>
      <c r="F312" s="10">
        <f t="shared" si="74"/>
        <v>5.14717121352673E-2</v>
      </c>
      <c r="G312" s="195" t="e">
        <f t="shared" si="79"/>
        <v>#DIV/0!</v>
      </c>
      <c r="H312" s="195" t="e">
        <f t="shared" si="88"/>
        <v>#DIV/0!</v>
      </c>
      <c r="I312" s="126">
        <f t="shared" si="80"/>
        <v>0</v>
      </c>
      <c r="J312" s="9">
        <f t="shared" si="75"/>
        <v>208.38878822400011</v>
      </c>
      <c r="K312" s="9">
        <f t="shared" si="89"/>
        <v>17.759329584104215</v>
      </c>
      <c r="L312" s="12">
        <f t="shared" si="76"/>
        <v>1.029434242705346</v>
      </c>
      <c r="M312" s="10">
        <f t="shared" si="77"/>
        <v>1.029434242705346</v>
      </c>
      <c r="N312" s="10">
        <f>IF(B312&gt;SUM(D$9:F$9),$B$5,IF(B312&lt;D$9,IF(Control!I$14=1,E312,O312),IF(Control!K$14=1,E312,O312)))</f>
        <v>0.12320000000000003</v>
      </c>
      <c r="O312" s="210">
        <f t="shared" si="81"/>
        <v>0.12482258077957577</v>
      </c>
      <c r="P312" s="210">
        <f t="shared" si="82"/>
        <v>1.0028447626799541</v>
      </c>
      <c r="Q312" s="210">
        <f t="shared" si="83"/>
        <v>0</v>
      </c>
      <c r="R312" s="210">
        <f t="shared" si="84"/>
        <v>5.0142238133997707E-2</v>
      </c>
      <c r="S312">
        <f t="shared" si="85"/>
        <v>5.982979842229779E-2</v>
      </c>
      <c r="T312" s="12">
        <f t="shared" si="86"/>
        <v>208.38878822400011</v>
      </c>
    </row>
    <row r="313" spans="1:20">
      <c r="A313" s="1">
        <v>297</v>
      </c>
      <c r="B313" s="10">
        <f t="shared" si="87"/>
        <v>17.820000000000004</v>
      </c>
      <c r="C313" s="10">
        <f t="shared" si="90"/>
        <v>10.477937001600003</v>
      </c>
      <c r="D313" s="10">
        <f t="shared" si="78"/>
        <v>1.0219550277652916</v>
      </c>
      <c r="E313" s="10">
        <f t="shared" si="73"/>
        <v>0.12365000000000001</v>
      </c>
      <c r="F313" s="10">
        <f t="shared" si="74"/>
        <v>5.1097751388264584E-2</v>
      </c>
      <c r="G313" s="195" t="e">
        <f t="shared" si="79"/>
        <v>#DIV/0!</v>
      </c>
      <c r="H313" s="195" t="e">
        <f t="shared" si="88"/>
        <v>#DIV/0!</v>
      </c>
      <c r="I313" s="126">
        <f t="shared" si="80"/>
        <v>0</v>
      </c>
      <c r="J313" s="9">
        <f t="shared" si="75"/>
        <v>209.55874003200003</v>
      </c>
      <c r="K313" s="9">
        <f t="shared" si="89"/>
        <v>17.819549006777724</v>
      </c>
      <c r="L313" s="12">
        <f t="shared" si="76"/>
        <v>1.0219550277652916</v>
      </c>
      <c r="M313" s="10">
        <f t="shared" si="77"/>
        <v>1.0219550277652916</v>
      </c>
      <c r="N313" s="10">
        <f>IF(B313&gt;SUM(D$9:F$9),$B$5,IF(B313&lt;D$9,IF(Control!I$14=1,E313,O313),IF(Control!K$14=1,E313,O313)))</f>
        <v>0.12365000000000001</v>
      </c>
      <c r="O313" s="210">
        <f t="shared" si="81"/>
        <v>0.12490014420356932</v>
      </c>
      <c r="P313" s="210">
        <f t="shared" si="82"/>
        <v>1.0015996092506576</v>
      </c>
      <c r="Q313" s="210">
        <f t="shared" si="83"/>
        <v>0</v>
      </c>
      <c r="R313" s="210">
        <f t="shared" si="84"/>
        <v>5.0079980462532883E-2</v>
      </c>
      <c r="S313">
        <f t="shared" si="85"/>
        <v>5.9904176724756772E-2</v>
      </c>
      <c r="T313" s="12">
        <f t="shared" si="86"/>
        <v>209.55874003200003</v>
      </c>
    </row>
    <row r="314" spans="1:20">
      <c r="A314" s="1">
        <v>298</v>
      </c>
      <c r="B314" s="10">
        <f t="shared" si="87"/>
        <v>17.880000000000003</v>
      </c>
      <c r="C314" s="10">
        <f t="shared" si="90"/>
        <v>10.536861926400004</v>
      </c>
      <c r="D314" s="10">
        <f t="shared" si="78"/>
        <v>1.014557026546006</v>
      </c>
      <c r="E314" s="10">
        <f t="shared" si="73"/>
        <v>0.12410000000000003</v>
      </c>
      <c r="F314" s="10">
        <f t="shared" si="74"/>
        <v>5.0727851327300302E-2</v>
      </c>
      <c r="G314" s="195" t="e">
        <f t="shared" si="79"/>
        <v>#DIV/0!</v>
      </c>
      <c r="H314" s="195" t="e">
        <f t="shared" si="88"/>
        <v>#DIV/0!</v>
      </c>
      <c r="I314" s="126">
        <f t="shared" si="80"/>
        <v>0</v>
      </c>
      <c r="J314" s="9">
        <f t="shared" si="75"/>
        <v>210.73723852800006</v>
      </c>
      <c r="K314" s="9">
        <f t="shared" si="89"/>
        <v>17.879767629937778</v>
      </c>
      <c r="L314" s="12">
        <f t="shared" si="76"/>
        <v>1.014557026546006</v>
      </c>
      <c r="M314" s="10">
        <f t="shared" si="77"/>
        <v>1.014557026546006</v>
      </c>
      <c r="N314" s="10">
        <f>IF(B314&gt;SUM(D$9:F$9),$B$5,IF(B314&lt;D$9,IF(Control!I$14=1,E314,O314),IF(Control!K$14=1,E314,O314)))</f>
        <v>0.12410000000000003</v>
      </c>
      <c r="O314" s="210">
        <f t="shared" si="81"/>
        <v>0.12495560138963611</v>
      </c>
      <c r="P314" s="210">
        <f t="shared" si="82"/>
        <v>1.0007107564225706</v>
      </c>
      <c r="Q314" s="210">
        <f t="shared" si="83"/>
        <v>0</v>
      </c>
      <c r="R314" s="210">
        <f t="shared" si="84"/>
        <v>5.0035537821128531E-2</v>
      </c>
      <c r="S314">
        <f t="shared" si="85"/>
        <v>5.9957384903597956E-2</v>
      </c>
      <c r="T314" s="12">
        <f t="shared" si="86"/>
        <v>210.73723852800006</v>
      </c>
    </row>
    <row r="315" spans="1:20">
      <c r="A315" s="1">
        <v>299</v>
      </c>
      <c r="B315" s="10">
        <f t="shared" si="87"/>
        <v>17.940000000000001</v>
      </c>
      <c r="C315" s="10">
        <f t="shared" si="90"/>
        <v>10.596215740800004</v>
      </c>
      <c r="D315" s="10">
        <f t="shared" si="78"/>
        <v>1.007239067467451</v>
      </c>
      <c r="E315" s="10">
        <f t="shared" si="73"/>
        <v>0.12455000000000002</v>
      </c>
      <c r="F315" s="10">
        <f t="shared" si="74"/>
        <v>5.0361953373372549E-2</v>
      </c>
      <c r="G315" s="195" t="e">
        <f t="shared" si="79"/>
        <v>#DIV/0!</v>
      </c>
      <c r="H315" s="195" t="e">
        <f t="shared" si="88"/>
        <v>#DIV/0!</v>
      </c>
      <c r="I315" s="126">
        <f t="shared" si="80"/>
        <v>0</v>
      </c>
      <c r="J315" s="9">
        <f t="shared" si="75"/>
        <v>211.92431481600005</v>
      </c>
      <c r="K315" s="9">
        <f t="shared" si="89"/>
        <v>17.939985459389604</v>
      </c>
      <c r="L315" s="12">
        <f t="shared" si="76"/>
        <v>1.007239067467451</v>
      </c>
      <c r="M315" s="10">
        <f t="shared" si="77"/>
        <v>1.007239067467451</v>
      </c>
      <c r="N315" s="10">
        <f>IF(B315&gt;SUM(D$9:F$9),$B$5,IF(B315&lt;D$9,IF(Control!I$14=1,E315,O315),IF(Control!K$14=1,E315,O315)))</f>
        <v>0.12455000000000002</v>
      </c>
      <c r="O315" s="210">
        <f t="shared" si="81"/>
        <v>0.12498889760822897</v>
      </c>
      <c r="P315" s="210">
        <f t="shared" si="82"/>
        <v>1.0001776619376554</v>
      </c>
      <c r="Q315" s="210">
        <f t="shared" si="83"/>
        <v>0</v>
      </c>
      <c r="R315" s="210">
        <f t="shared" si="84"/>
        <v>5.0008883096882777E-2</v>
      </c>
      <c r="S315">
        <f t="shared" si="85"/>
        <v>5.9989342177228837E-2</v>
      </c>
      <c r="T315" s="12">
        <f t="shared" si="86"/>
        <v>211.92431481600005</v>
      </c>
    </row>
    <row r="316" spans="1:20" s="134" customFormat="1">
      <c r="A316" s="114">
        <v>300</v>
      </c>
      <c r="B316" s="113">
        <f t="shared" si="87"/>
        <v>18</v>
      </c>
      <c r="C316" s="113">
        <f t="shared" si="90"/>
        <v>10.656000000000001</v>
      </c>
      <c r="D316" s="113">
        <f t="shared" si="78"/>
        <v>1</v>
      </c>
      <c r="E316" s="113">
        <f t="shared" si="73"/>
        <v>0.125</v>
      </c>
      <c r="F316" s="113">
        <f t="shared" si="74"/>
        <v>0.05</v>
      </c>
      <c r="G316" s="195" t="e">
        <f t="shared" si="79"/>
        <v>#DIV/0!</v>
      </c>
      <c r="H316" s="195" t="e">
        <f t="shared" si="88"/>
        <v>#DIV/0!</v>
      </c>
      <c r="I316" s="126">
        <f t="shared" si="80"/>
        <v>0</v>
      </c>
      <c r="J316" s="9">
        <f t="shared" si="75"/>
        <v>213.12</v>
      </c>
      <c r="K316" s="115">
        <f t="shared" si="89"/>
        <v>18.000202500875442</v>
      </c>
      <c r="L316" s="12">
        <f t="shared" si="76"/>
        <v>0.99999999999999989</v>
      </c>
      <c r="M316" s="10">
        <f t="shared" si="77"/>
        <v>1</v>
      </c>
      <c r="N316" s="10">
        <f>IF(B316&gt;SUM(D$9:F$9),$B$5,IF(B316&lt;D$9,IF(Control!I$14=1,E316,O316),IF(Control!K$14=1,E316,O316)))</f>
        <v>0.125</v>
      </c>
      <c r="O316" s="210">
        <f t="shared" si="81"/>
        <v>0.125</v>
      </c>
      <c r="P316" s="210">
        <f t="shared" si="82"/>
        <v>1</v>
      </c>
      <c r="Q316" s="210">
        <f t="shared" si="83"/>
        <v>0</v>
      </c>
      <c r="R316" s="210">
        <f t="shared" si="84"/>
        <v>0.05</v>
      </c>
    </row>
    <row r="317" spans="1:20" s="189" customFormat="1">
      <c r="A317" s="180"/>
      <c r="B317" s="187"/>
      <c r="C317" s="187"/>
      <c r="D317" s="187"/>
      <c r="E317" s="187"/>
      <c r="F317" s="187"/>
      <c r="G317" s="187"/>
      <c r="H317" s="187"/>
      <c r="I317" s="180"/>
      <c r="J317" s="184"/>
      <c r="K317" s="184"/>
      <c r="L317" s="190"/>
      <c r="M317" s="187"/>
      <c r="N317" s="10"/>
      <c r="O317" s="187"/>
      <c r="P317" s="187"/>
      <c r="Q317" s="187"/>
      <c r="R317" s="187"/>
    </row>
    <row r="318" spans="1:20" s="189" customFormat="1">
      <c r="A318" s="180"/>
      <c r="B318" s="187"/>
      <c r="C318" s="187"/>
      <c r="D318" s="187"/>
      <c r="E318" s="187"/>
      <c r="F318" s="187"/>
      <c r="G318" s="187"/>
      <c r="H318" s="187"/>
      <c r="I318" s="180"/>
      <c r="J318" s="184"/>
      <c r="K318" s="184"/>
      <c r="L318" s="190"/>
      <c r="M318" s="187"/>
      <c r="N318" s="10"/>
      <c r="O318" s="187"/>
      <c r="P318" s="187"/>
      <c r="Q318" s="187"/>
      <c r="R318" s="187"/>
    </row>
    <row r="319" spans="1:20">
      <c r="A319" s="1"/>
      <c r="B319" s="10"/>
      <c r="C319" s="10"/>
      <c r="D319" s="10"/>
      <c r="E319" s="10"/>
      <c r="F319" s="10"/>
      <c r="G319" s="10"/>
      <c r="H319" s="10"/>
      <c r="I319" s="1"/>
      <c r="J319" s="9"/>
      <c r="K319" s="9"/>
      <c r="L319" s="12"/>
      <c r="N319" s="10"/>
    </row>
    <row r="320" spans="1:20">
      <c r="A320" s="1"/>
      <c r="B320" s="10"/>
      <c r="C320" s="10"/>
      <c r="D320" s="10"/>
      <c r="E320" s="10"/>
      <c r="F320" s="10"/>
      <c r="G320" s="10"/>
      <c r="H320" s="10"/>
      <c r="I320" s="1"/>
      <c r="J320" s="9"/>
      <c r="K320" s="9"/>
      <c r="L320" s="12"/>
      <c r="N320" s="10"/>
    </row>
    <row r="321" spans="1:14">
      <c r="A321" s="1"/>
      <c r="B321" s="10"/>
      <c r="C321" s="10"/>
      <c r="D321" s="10"/>
      <c r="E321" s="10"/>
      <c r="F321" s="10"/>
      <c r="G321" s="10"/>
      <c r="H321" s="10"/>
      <c r="I321" s="1"/>
      <c r="J321" s="9"/>
      <c r="K321" s="9"/>
      <c r="L321" s="12"/>
      <c r="N321" s="10"/>
    </row>
    <row r="322" spans="1:14">
      <c r="A322" s="1"/>
      <c r="B322" s="10"/>
      <c r="C322" s="10"/>
      <c r="D322" s="10"/>
      <c r="E322" s="10"/>
      <c r="F322" s="10"/>
      <c r="G322" s="10"/>
      <c r="H322" s="10"/>
      <c r="I322" s="1"/>
      <c r="J322" s="9"/>
      <c r="K322" s="9"/>
      <c r="L322" s="12"/>
      <c r="N322" s="10"/>
    </row>
    <row r="323" spans="1:14">
      <c r="A323" s="1"/>
      <c r="B323" s="10"/>
      <c r="C323" s="10"/>
      <c r="D323" s="10"/>
      <c r="E323" s="10"/>
      <c r="F323" s="10"/>
      <c r="G323" s="10"/>
      <c r="H323" s="10"/>
      <c r="I323" s="1"/>
      <c r="J323" s="9"/>
      <c r="K323" s="9"/>
      <c r="L323" s="12"/>
      <c r="N323" s="10"/>
    </row>
    <row r="324" spans="1:14">
      <c r="A324" s="1"/>
      <c r="B324" s="10"/>
      <c r="C324" s="10"/>
      <c r="D324" s="10"/>
      <c r="E324" s="10"/>
      <c r="F324" s="10"/>
      <c r="G324" s="10"/>
      <c r="H324" s="10"/>
      <c r="I324" s="1"/>
      <c r="J324" s="9"/>
      <c r="K324" s="9"/>
      <c r="L324" s="12"/>
    </row>
    <row r="325" spans="1:14">
      <c r="A325" s="1"/>
      <c r="B325" s="10"/>
      <c r="C325" s="10"/>
      <c r="D325" s="10"/>
      <c r="E325" s="10"/>
      <c r="F325" s="10"/>
      <c r="G325" s="10"/>
      <c r="H325" s="10"/>
      <c r="I325" s="1"/>
      <c r="J325" s="9"/>
      <c r="K325" s="9"/>
      <c r="L325" s="12"/>
    </row>
    <row r="326" spans="1:14">
      <c r="A326" s="1"/>
      <c r="B326" s="10"/>
      <c r="C326" s="10"/>
      <c r="D326" s="10"/>
      <c r="E326" s="10"/>
      <c r="F326" s="10"/>
      <c r="G326" s="10"/>
      <c r="H326" s="10"/>
      <c r="I326" s="1"/>
      <c r="J326" s="9"/>
      <c r="K326" s="9"/>
      <c r="L326" s="12"/>
    </row>
    <row r="327" spans="1:14">
      <c r="A327" s="1"/>
      <c r="B327" s="10"/>
      <c r="C327" s="10"/>
      <c r="D327" s="10"/>
      <c r="E327" s="10"/>
      <c r="F327" s="10"/>
      <c r="G327" s="10"/>
      <c r="H327" s="10"/>
      <c r="I327" s="1"/>
      <c r="J327" s="9"/>
      <c r="K327" s="9"/>
      <c r="L327" s="12"/>
    </row>
    <row r="328" spans="1:14">
      <c r="A328" s="1"/>
      <c r="B328" s="10"/>
      <c r="C328" s="10"/>
      <c r="D328" s="10"/>
      <c r="E328" s="10"/>
      <c r="F328" s="10"/>
      <c r="G328" s="10"/>
      <c r="H328" s="10"/>
      <c r="I328" s="1"/>
      <c r="J328" s="9"/>
      <c r="K328" s="9"/>
      <c r="L328" s="12"/>
    </row>
    <row r="329" spans="1:14">
      <c r="A329" s="1"/>
      <c r="B329" s="10"/>
      <c r="C329" s="10"/>
      <c r="D329" s="10"/>
      <c r="E329" s="10"/>
      <c r="F329" s="10"/>
      <c r="G329" s="10"/>
      <c r="H329" s="10"/>
      <c r="I329" s="1"/>
      <c r="J329" s="9"/>
      <c r="K329" s="9"/>
      <c r="L329" s="12"/>
    </row>
    <row r="330" spans="1:14">
      <c r="A330" s="1"/>
      <c r="B330" s="10"/>
      <c r="C330" s="10"/>
      <c r="D330" s="10"/>
      <c r="E330" s="10"/>
      <c r="F330" s="10"/>
      <c r="G330" s="10"/>
      <c r="H330" s="10"/>
      <c r="I330" s="1"/>
      <c r="J330" s="9"/>
      <c r="K330" s="9"/>
      <c r="L330" s="12"/>
    </row>
    <row r="331" spans="1:14">
      <c r="A331" s="1"/>
      <c r="B331" s="10"/>
      <c r="C331" s="10"/>
      <c r="D331" s="10"/>
      <c r="E331" s="10"/>
      <c r="F331" s="10"/>
      <c r="G331" s="10"/>
      <c r="H331" s="10"/>
      <c r="I331" s="1"/>
      <c r="J331" s="9"/>
      <c r="K331" s="9"/>
      <c r="L331" s="12"/>
    </row>
    <row r="332" spans="1:14">
      <c r="A332" s="1"/>
      <c r="B332" s="10"/>
      <c r="C332" s="10"/>
      <c r="D332" s="10"/>
      <c r="E332" s="10"/>
      <c r="F332" s="10"/>
      <c r="G332" s="10"/>
      <c r="H332" s="10"/>
      <c r="I332" s="1"/>
      <c r="J332" s="9"/>
      <c r="K332" s="9"/>
      <c r="L332" s="12"/>
    </row>
    <row r="333" spans="1:14">
      <c r="A333" s="1"/>
      <c r="B333" s="10"/>
      <c r="C333" s="10"/>
      <c r="D333" s="10"/>
      <c r="E333" s="10"/>
      <c r="F333" s="10"/>
      <c r="G333" s="10"/>
      <c r="H333" s="10"/>
      <c r="I333" s="1"/>
      <c r="J333" s="9"/>
      <c r="K333" s="9"/>
      <c r="L333" s="12"/>
    </row>
    <row r="334" spans="1:14">
      <c r="A334" s="1"/>
      <c r="B334" s="10"/>
      <c r="C334" s="10"/>
      <c r="D334" s="10"/>
      <c r="E334" s="10"/>
      <c r="F334" s="10"/>
      <c r="G334" s="10"/>
      <c r="H334" s="10"/>
      <c r="I334" s="1"/>
      <c r="J334" s="9"/>
      <c r="K334" s="9"/>
      <c r="L334" s="12"/>
    </row>
    <row r="335" spans="1:14">
      <c r="A335" s="1"/>
      <c r="B335" s="10"/>
      <c r="C335" s="10"/>
      <c r="D335" s="10"/>
      <c r="E335" s="10"/>
      <c r="F335" s="10"/>
      <c r="G335" s="10"/>
      <c r="H335" s="10"/>
      <c r="I335" s="1"/>
      <c r="J335" s="9"/>
      <c r="K335" s="9"/>
      <c r="L335" s="12"/>
    </row>
    <row r="336" spans="1:14">
      <c r="A336" s="1"/>
      <c r="B336" s="10"/>
      <c r="C336" s="10"/>
      <c r="D336" s="10"/>
      <c r="E336" s="10"/>
      <c r="F336" s="10"/>
      <c r="G336" s="10"/>
      <c r="H336" s="10"/>
      <c r="I336" s="1"/>
      <c r="J336" s="9"/>
      <c r="K336" s="9"/>
      <c r="L336" s="12"/>
    </row>
    <row r="337" spans="1:12">
      <c r="A337" s="1"/>
      <c r="B337" s="10"/>
      <c r="C337" s="10"/>
      <c r="D337" s="10"/>
      <c r="E337" s="10"/>
      <c r="F337" s="10"/>
      <c r="G337" s="10"/>
      <c r="H337" s="10"/>
      <c r="I337" s="1"/>
      <c r="J337" s="9"/>
      <c r="K337" s="9"/>
      <c r="L337" s="12"/>
    </row>
    <row r="338" spans="1:12">
      <c r="A338" s="1"/>
      <c r="B338" s="10"/>
      <c r="C338" s="10"/>
      <c r="D338" s="10"/>
      <c r="E338" s="10"/>
      <c r="F338" s="10"/>
      <c r="G338" s="10"/>
      <c r="H338" s="10"/>
      <c r="I338" s="1"/>
      <c r="J338" s="9"/>
      <c r="K338" s="9"/>
      <c r="L338" s="12"/>
    </row>
    <row r="339" spans="1:12">
      <c r="A339" s="1"/>
      <c r="B339" s="10"/>
      <c r="C339" s="10"/>
      <c r="D339" s="10"/>
      <c r="E339" s="10"/>
      <c r="F339" s="10"/>
      <c r="G339" s="10"/>
      <c r="H339" s="10"/>
      <c r="I339" s="1"/>
      <c r="J339" s="9"/>
      <c r="K339" s="9"/>
      <c r="L339" s="12"/>
    </row>
    <row r="340" spans="1:12">
      <c r="B340" s="10"/>
      <c r="C340" s="10"/>
      <c r="D340" s="10"/>
      <c r="E340" s="10"/>
      <c r="F340" s="10"/>
      <c r="G340" s="10"/>
      <c r="H340" s="10"/>
      <c r="I340" s="1"/>
      <c r="J340" s="9"/>
      <c r="K340" s="10"/>
      <c r="L340" s="12"/>
    </row>
    <row r="341" spans="1:12">
      <c r="B341" s="10"/>
      <c r="C341" s="10"/>
      <c r="D341" s="10"/>
      <c r="E341" s="10"/>
      <c r="F341" s="10"/>
      <c r="G341" s="10"/>
      <c r="H341" s="10"/>
      <c r="I341" s="1"/>
      <c r="J341" s="9"/>
      <c r="K341" s="10"/>
      <c r="L341" s="12"/>
    </row>
    <row r="342" spans="1:12">
      <c r="B342" s="10"/>
      <c r="C342" s="10"/>
      <c r="D342" s="10"/>
      <c r="E342" s="10"/>
      <c r="F342" s="10"/>
      <c r="G342" s="10"/>
      <c r="H342" s="10"/>
      <c r="I342" s="1"/>
      <c r="J342" s="9"/>
      <c r="K342" s="10"/>
      <c r="L342" s="12"/>
    </row>
    <row r="343" spans="1:12">
      <c r="B343" s="10"/>
      <c r="C343" s="10"/>
      <c r="D343" s="10"/>
      <c r="E343" s="10"/>
      <c r="F343" s="10"/>
      <c r="G343" s="10"/>
      <c r="H343" s="10"/>
      <c r="I343" s="1"/>
      <c r="J343" s="9"/>
      <c r="K343" s="10"/>
      <c r="L343" s="12"/>
    </row>
    <row r="344" spans="1:12">
      <c r="B344" s="10"/>
      <c r="C344" s="10"/>
      <c r="D344" s="10"/>
      <c r="E344" s="10"/>
      <c r="F344" s="10"/>
      <c r="G344" s="10"/>
      <c r="H344" s="10"/>
      <c r="I344" s="1"/>
      <c r="J344" s="9"/>
      <c r="K344" s="10"/>
      <c r="L344" s="12"/>
    </row>
    <row r="345" spans="1:12">
      <c r="B345" s="10"/>
      <c r="C345" s="10"/>
      <c r="D345" s="10"/>
      <c r="E345" s="10"/>
      <c r="F345" s="10"/>
      <c r="G345" s="10"/>
      <c r="H345" s="10"/>
      <c r="I345" s="1"/>
      <c r="J345" s="9"/>
      <c r="K345" s="10"/>
      <c r="L345" s="12"/>
    </row>
    <row r="346" spans="1:12">
      <c r="B346" s="10"/>
      <c r="C346" s="10"/>
      <c r="D346" s="10"/>
      <c r="E346" s="10"/>
      <c r="F346" s="10"/>
      <c r="G346" s="10"/>
      <c r="H346" s="10"/>
      <c r="I346" s="1"/>
      <c r="J346" s="9"/>
      <c r="K346" s="10"/>
      <c r="L346" s="12"/>
    </row>
    <row r="347" spans="1:12">
      <c r="B347" s="10"/>
      <c r="C347" s="10"/>
      <c r="D347" s="10"/>
      <c r="E347" s="10"/>
      <c r="F347" s="10"/>
      <c r="G347" s="10"/>
      <c r="H347" s="10"/>
      <c r="I347" s="1"/>
      <c r="J347" s="9"/>
      <c r="K347" s="10"/>
      <c r="L347" s="12"/>
    </row>
    <row r="348" spans="1:12">
      <c r="B348" s="10"/>
      <c r="C348" s="10"/>
      <c r="D348" s="10"/>
      <c r="E348" s="10"/>
      <c r="F348" s="10"/>
      <c r="G348" s="10"/>
      <c r="H348" s="10"/>
      <c r="I348" s="1"/>
      <c r="J348" s="9"/>
      <c r="K348" s="10"/>
      <c r="L348" s="12"/>
    </row>
    <row r="349" spans="1:12">
      <c r="B349" s="10"/>
      <c r="C349" s="10"/>
      <c r="D349" s="10"/>
      <c r="E349" s="10"/>
      <c r="F349" s="10"/>
      <c r="G349" s="10"/>
      <c r="H349" s="10"/>
      <c r="I349" s="1"/>
      <c r="J349" s="9"/>
      <c r="K349" s="10"/>
      <c r="L349" s="12"/>
    </row>
    <row r="350" spans="1:12">
      <c r="B350" s="10"/>
      <c r="C350" s="10"/>
      <c r="D350" s="10"/>
      <c r="E350" s="10"/>
      <c r="F350" s="10"/>
      <c r="G350" s="10"/>
      <c r="H350" s="10"/>
      <c r="I350" s="1"/>
      <c r="J350" s="9"/>
      <c r="K350" s="10"/>
      <c r="L350" s="12"/>
    </row>
    <row r="351" spans="1:12">
      <c r="B351" s="10"/>
      <c r="C351" s="10"/>
      <c r="D351" s="10"/>
      <c r="E351" s="10"/>
      <c r="F351" s="10"/>
      <c r="G351" s="10"/>
      <c r="H351" s="10"/>
      <c r="I351" s="1"/>
      <c r="J351" s="9"/>
      <c r="K351" s="10"/>
      <c r="L351" s="12"/>
    </row>
    <row r="352" spans="1:12">
      <c r="B352" s="10"/>
      <c r="C352" s="10"/>
      <c r="D352" s="10"/>
      <c r="E352" s="10"/>
      <c r="F352" s="10"/>
      <c r="G352" s="10"/>
      <c r="H352" s="10"/>
      <c r="I352" s="1"/>
      <c r="J352" s="9"/>
      <c r="K352" s="10"/>
      <c r="L352" s="12"/>
    </row>
    <row r="353" spans="2:12">
      <c r="B353" s="10"/>
      <c r="C353" s="10"/>
      <c r="D353" s="10"/>
      <c r="E353" s="10"/>
      <c r="F353" s="10"/>
      <c r="G353" s="10"/>
      <c r="H353" s="10"/>
      <c r="I353" s="1"/>
      <c r="J353" s="9"/>
      <c r="K353" s="10"/>
      <c r="L353" s="12"/>
    </row>
    <row r="354" spans="2:12">
      <c r="B354" s="10"/>
      <c r="C354" s="10"/>
      <c r="D354" s="10"/>
      <c r="E354" s="10"/>
      <c r="F354" s="10"/>
      <c r="G354" s="10"/>
      <c r="H354" s="10"/>
      <c r="I354" s="1"/>
      <c r="J354" s="9"/>
      <c r="K354" s="10"/>
      <c r="L354" s="12"/>
    </row>
    <row r="355" spans="2:12">
      <c r="B355" s="10"/>
      <c r="C355" s="10"/>
      <c r="D355" s="10"/>
      <c r="E355" s="10"/>
      <c r="F355" s="10"/>
      <c r="G355" s="10"/>
      <c r="H355" s="10"/>
      <c r="I355" s="1"/>
      <c r="J355" s="9"/>
      <c r="K355" s="10"/>
      <c r="L355" s="12"/>
    </row>
    <row r="356" spans="2:12">
      <c r="B356" s="10"/>
      <c r="C356" s="10"/>
      <c r="D356" s="10"/>
      <c r="E356" s="10"/>
      <c r="F356" s="10"/>
      <c r="G356" s="10"/>
      <c r="H356" s="10"/>
      <c r="I356" s="1"/>
      <c r="J356" s="9"/>
      <c r="K356" s="10"/>
      <c r="L356" s="12"/>
    </row>
    <row r="357" spans="2:12">
      <c r="B357" s="10"/>
      <c r="C357" s="10"/>
      <c r="D357" s="10"/>
      <c r="E357" s="10"/>
      <c r="F357" s="10"/>
      <c r="G357" s="10"/>
      <c r="H357" s="10"/>
      <c r="I357" s="1"/>
      <c r="J357" s="9"/>
      <c r="K357" s="10"/>
      <c r="L357" s="12"/>
    </row>
    <row r="358" spans="2:12">
      <c r="B358" s="10"/>
      <c r="C358" s="10"/>
      <c r="D358" s="10"/>
      <c r="E358" s="10"/>
      <c r="F358" s="10"/>
      <c r="G358" s="10"/>
      <c r="H358" s="10"/>
      <c r="I358" s="1"/>
      <c r="J358" s="9"/>
      <c r="K358" s="10"/>
      <c r="L358" s="12"/>
    </row>
    <row r="359" spans="2:12">
      <c r="B359" s="10"/>
      <c r="C359" s="10"/>
      <c r="D359" s="10"/>
      <c r="E359" s="10"/>
      <c r="F359" s="10"/>
      <c r="G359" s="10"/>
      <c r="H359" s="10"/>
      <c r="I359" s="1"/>
      <c r="J359" s="9"/>
      <c r="K359" s="10"/>
      <c r="L359" s="12"/>
    </row>
    <row r="360" spans="2:12">
      <c r="B360" s="10"/>
      <c r="C360" s="10"/>
      <c r="D360" s="10"/>
      <c r="E360" s="10"/>
      <c r="F360" s="10"/>
      <c r="G360" s="10"/>
      <c r="H360" s="10"/>
      <c r="I360" s="1"/>
      <c r="J360" s="9"/>
    </row>
    <row r="361" spans="2:12">
      <c r="B361" s="10"/>
      <c r="C361" s="10"/>
      <c r="D361" s="10"/>
      <c r="E361" s="10"/>
      <c r="F361" s="10"/>
      <c r="G361" s="10"/>
      <c r="H361" s="10"/>
      <c r="I361" s="1"/>
      <c r="J361" s="9"/>
    </row>
    <row r="362" spans="2:12">
      <c r="B362" s="10"/>
      <c r="C362" s="10"/>
      <c r="D362" s="10"/>
      <c r="E362" s="10"/>
      <c r="F362" s="10"/>
      <c r="G362" s="10"/>
      <c r="H362" s="10"/>
      <c r="I362" s="1"/>
      <c r="J362" s="9"/>
    </row>
    <row r="363" spans="2:12">
      <c r="B363" s="10"/>
      <c r="C363" s="10"/>
      <c r="D363" s="10"/>
      <c r="E363" s="10"/>
      <c r="F363" s="10"/>
      <c r="G363" s="10"/>
      <c r="H363" s="10"/>
      <c r="I363" s="1"/>
      <c r="J363" s="9"/>
    </row>
    <row r="364" spans="2:12">
      <c r="B364" s="10"/>
      <c r="C364" s="10"/>
      <c r="D364" s="10"/>
      <c r="E364" s="10"/>
      <c r="F364" s="10"/>
      <c r="G364" s="10"/>
      <c r="H364" s="10"/>
      <c r="I364" s="1"/>
      <c r="J364" s="9"/>
    </row>
    <row r="365" spans="2:12">
      <c r="B365" s="10"/>
      <c r="C365" s="10"/>
      <c r="D365" s="10"/>
      <c r="E365" s="10"/>
      <c r="F365" s="10"/>
      <c r="G365" s="10"/>
      <c r="H365" s="10"/>
      <c r="I365" s="1"/>
      <c r="J365" s="9"/>
    </row>
    <row r="366" spans="2:12">
      <c r="B366" s="10"/>
      <c r="C366" s="10"/>
      <c r="D366" s="10"/>
      <c r="E366" s="10"/>
      <c r="F366" s="10"/>
      <c r="G366" s="10"/>
      <c r="H366" s="10"/>
      <c r="I366" s="1"/>
      <c r="J366" s="9"/>
    </row>
    <row r="367" spans="2:12">
      <c r="B367" s="10"/>
      <c r="C367" s="10"/>
      <c r="D367" s="10"/>
      <c r="E367" s="10"/>
      <c r="F367" s="10"/>
      <c r="G367" s="10"/>
      <c r="H367" s="10"/>
      <c r="I367" s="1"/>
      <c r="J367" s="9"/>
    </row>
    <row r="368" spans="2:12">
      <c r="B368" s="10"/>
      <c r="C368" s="10"/>
      <c r="D368" s="10"/>
      <c r="E368" s="10"/>
      <c r="F368" s="10"/>
      <c r="G368" s="10"/>
      <c r="H368" s="10"/>
      <c r="I368" s="1"/>
      <c r="J368" s="9"/>
    </row>
    <row r="369" spans="2:10">
      <c r="B369" s="10"/>
      <c r="C369" s="10"/>
      <c r="D369" s="10"/>
      <c r="E369" s="10"/>
      <c r="F369" s="10"/>
      <c r="G369" s="10"/>
      <c r="H369" s="10"/>
      <c r="I369" s="1"/>
      <c r="J369" s="9"/>
    </row>
    <row r="370" spans="2:10">
      <c r="B370" s="10"/>
      <c r="C370" s="10"/>
      <c r="D370" s="10"/>
      <c r="E370" s="10"/>
      <c r="F370" s="10"/>
      <c r="G370" s="10"/>
      <c r="H370" s="10"/>
      <c r="I370" s="1"/>
      <c r="J370" s="9"/>
    </row>
    <row r="371" spans="2:10">
      <c r="B371" s="10"/>
      <c r="C371" s="10"/>
      <c r="D371" s="10"/>
      <c r="E371" s="10"/>
      <c r="F371" s="10"/>
      <c r="G371" s="10"/>
      <c r="H371" s="10"/>
      <c r="I371" s="1"/>
      <c r="J371" s="9"/>
    </row>
    <row r="372" spans="2:10">
      <c r="B372" s="10"/>
      <c r="C372" s="10"/>
      <c r="D372" s="10"/>
      <c r="E372" s="10"/>
      <c r="F372" s="10"/>
      <c r="G372" s="10"/>
      <c r="H372" s="10"/>
      <c r="I372" s="1"/>
      <c r="J372" s="9"/>
    </row>
    <row r="373" spans="2:10">
      <c r="B373" s="10"/>
      <c r="C373" s="10"/>
      <c r="D373" s="10"/>
      <c r="E373" s="10"/>
      <c r="F373" s="10"/>
      <c r="G373" s="10"/>
      <c r="H373" s="10"/>
      <c r="I373" s="1"/>
      <c r="J373" s="9"/>
    </row>
    <row r="374" spans="2:10">
      <c r="B374" s="10"/>
      <c r="C374" s="10"/>
      <c r="D374" s="10"/>
      <c r="E374" s="10"/>
      <c r="F374" s="10"/>
      <c r="G374" s="10"/>
      <c r="H374" s="10"/>
      <c r="I374" s="1"/>
      <c r="J374" s="9"/>
    </row>
    <row r="375" spans="2:10">
      <c r="B375" s="10"/>
      <c r="C375" s="10"/>
      <c r="D375" s="10"/>
      <c r="E375" s="10"/>
      <c r="F375" s="10"/>
      <c r="G375" s="10"/>
      <c r="H375" s="10"/>
      <c r="I375" s="1"/>
      <c r="J375" s="9"/>
    </row>
    <row r="376" spans="2:10">
      <c r="B376" s="10"/>
      <c r="C376" s="10"/>
      <c r="D376" s="10"/>
      <c r="E376" s="10"/>
      <c r="F376" s="10"/>
      <c r="G376" s="10"/>
      <c r="H376" s="10"/>
      <c r="I376" s="1"/>
      <c r="J376" s="9"/>
    </row>
    <row r="377" spans="2:10">
      <c r="B377" s="10"/>
      <c r="C377" s="10"/>
      <c r="D377" s="10"/>
      <c r="E377" s="10"/>
      <c r="F377" s="10"/>
      <c r="G377" s="10"/>
      <c r="H377" s="10"/>
      <c r="I377" s="1"/>
      <c r="J377" s="9"/>
    </row>
    <row r="378" spans="2:10">
      <c r="B378" s="10"/>
      <c r="C378" s="10"/>
      <c r="D378" s="10"/>
      <c r="E378" s="10"/>
      <c r="F378" s="10"/>
      <c r="G378" s="10"/>
      <c r="H378" s="10"/>
      <c r="I378" s="1"/>
      <c r="J378" s="9"/>
    </row>
    <row r="379" spans="2:10">
      <c r="B379" s="10"/>
      <c r="C379" s="10"/>
      <c r="D379" s="10"/>
      <c r="E379" s="10"/>
      <c r="F379" s="10"/>
      <c r="G379" s="10"/>
      <c r="H379" s="10"/>
      <c r="I379" s="1"/>
      <c r="J379" s="9"/>
    </row>
    <row r="380" spans="2:10">
      <c r="B380" s="10"/>
      <c r="C380" s="10"/>
      <c r="D380" s="10"/>
      <c r="E380" s="10"/>
      <c r="F380" s="10"/>
      <c r="G380" s="10"/>
      <c r="H380" s="10"/>
      <c r="I380" s="1"/>
      <c r="J380" s="9"/>
    </row>
    <row r="381" spans="2:10">
      <c r="B381" s="10"/>
      <c r="C381" s="10"/>
      <c r="D381" s="10"/>
      <c r="E381" s="10"/>
      <c r="F381" s="10"/>
      <c r="G381" s="10"/>
      <c r="H381" s="10"/>
      <c r="I381" s="1"/>
      <c r="J381" s="9"/>
    </row>
    <row r="382" spans="2:10">
      <c r="B382" s="10"/>
    </row>
    <row r="383" spans="2:10">
      <c r="B383" s="10"/>
    </row>
    <row r="384" spans="2:10">
      <c r="B384" s="10"/>
    </row>
    <row r="385" spans="2:2">
      <c r="B385" s="10"/>
    </row>
    <row r="386" spans="2:2">
      <c r="B386" s="10"/>
    </row>
  </sheetData>
  <phoneticPr fontId="2" type="noConversion"/>
  <conditionalFormatting sqref="C9">
    <cfRule type="cellIs" dxfId="0" priority="1" stopIfTrue="1" operator="greaterThan">
      <formula>0.35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Images</vt:lpstr>
      <vt:lpstr>Control</vt:lpstr>
      <vt:lpstr>Comm</vt:lpstr>
      <vt:lpstr>Basic</vt:lpstr>
      <vt:lpstr>Design</vt:lpstr>
      <vt:lpstr>Control!Print_Area</vt:lpstr>
    </vt:vector>
  </TitlesOfParts>
  <Company>AFL Telecommunications LLC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zhengw</dc:creator>
  <cp:lastModifiedBy>Wenxin Zheng</cp:lastModifiedBy>
  <cp:lastPrinted>2012-09-13T14:21:32Z</cp:lastPrinted>
  <dcterms:created xsi:type="dcterms:W3CDTF">2011-01-29T00:23:53Z</dcterms:created>
  <dcterms:modified xsi:type="dcterms:W3CDTF">2014-05-20T16:09:16Z</dcterms:modified>
</cp:coreProperties>
</file>